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D0DC69CC-12B3-40A0-B973-8E833ABAA99E}" xr6:coauthVersionLast="36" xr6:coauthVersionMax="36" xr10:uidLastSave="{00000000-0000-0000-0000-000000000000}"/>
  <bookViews>
    <workbookView xWindow="0" yWindow="0" windowWidth="19200" windowHeight="6060" activeTab="6" xr2:uid="{F3DB6EE3-5FDC-4137-B680-5CC834E62F6B}"/>
  </bookViews>
  <sheets>
    <sheet name="Parametres score" sheetId="11" r:id="rId1"/>
    <sheet name="BILAN" sheetId="3" r:id="rId2"/>
    <sheet name="Poste" sheetId="10" state="hidden" r:id="rId3"/>
    <sheet name="Planning HEH" sheetId="8" state="hidden" r:id="rId4"/>
    <sheet name="Legende HEH" sheetId="9" state="hidden" r:id="rId5"/>
    <sheet name="Interne HEH" sheetId="12" state="hidden" r:id="rId6"/>
    <sheet name="Planning Manuel" sheetId="28" r:id="rId7"/>
    <sheet name="Graphiques brut" sheetId="13" state="hidden" r:id="rId8"/>
    <sheet name="1. Heures totales" sheetId="14" state="hidden" r:id="rId9"/>
    <sheet name="Planning IDE Lyon Sud" sheetId="23" state="hidden" r:id="rId10"/>
    <sheet name="Planning_medecin_LS" sheetId="4" state="hidden" r:id="rId11"/>
    <sheet name="Poste_LS" sheetId="25" state="hidden" r:id="rId12"/>
    <sheet name="Liste_medecin_LS" sheetId="24" state="hidden" r:id="rId13"/>
    <sheet name="Planning_Interne_LS" sheetId="26" state="hidden" r:id="rId14"/>
    <sheet name="Liste_interne_LS" sheetId="27" state="hidden" r:id="rId15"/>
    <sheet name="2. Duree poste" sheetId="15" state="hidden" r:id="rId16"/>
    <sheet name="3. Pauses 24h" sheetId="16" state="hidden" r:id="rId17"/>
    <sheet name="4. Heures nocturnes" sheetId="17" state="hidden" r:id="rId18"/>
    <sheet name="5. Jours sans travailler" sheetId="18" state="hidden" r:id="rId19"/>
    <sheet name="6. Postes nuit" sheetId="19" state="hidden" r:id="rId20"/>
    <sheet name="7. Pause minimal" sheetId="20" state="hidden" r:id="rId21"/>
    <sheet name="8. Heures sociales" sheetId="21" state="hidden" r:id="rId22"/>
    <sheet name="9. Score precedent" sheetId="22" state="hidden" r:id="rId23"/>
    <sheet name="Planning medecin original" sheetId="5" state="hidden" r:id="rId24"/>
  </sheets>
  <externalReferences>
    <externalReference r:id="rId25"/>
    <externalReference r:id="rId26"/>
    <externalReference r:id="rId27"/>
  </externalReferences>
  <definedNames>
    <definedName name="critDureePosteBrutHEH">'2. Duree poste'!$U$28:$DA$61</definedName>
    <definedName name="critDureePosteBrutINF">'2. Duree poste'!$U$62:$DA$101</definedName>
    <definedName name="critDureePosteBrutINFSUD">'2. Duree poste'!$U$62:$DA$101</definedName>
    <definedName name="critDureePosteBrutINTERNE">'2. Duree poste'!$U$22:$DA$27,'2. Duree poste'!$U$51:$DA$61</definedName>
    <definedName name="critDureePosteBrutINTERNEHEH">'2. Duree poste'!$U$51:$DA$61</definedName>
    <definedName name="critDureePosteBrutINTERNESUD">'2. Duree poste'!$U$22:$DA$27</definedName>
    <definedName name="critDureePosteBrutMED">'2. Duree poste'!$U$11:$DA$21,'2. Duree poste'!$U$28:$DA$50</definedName>
    <definedName name="critDureePosteBrutMEDHEH">'2. Duree poste'!$U$28:$DA$50</definedName>
    <definedName name="critDureePosteBrutMEDSUD">'2. Duree poste'!$U$11:$DA$21</definedName>
    <definedName name="critDureePosteBrutSUD">'2. Duree poste'!$U$11:$DA$27,'2. Duree poste'!$U$62:$DA$101</definedName>
    <definedName name="critHeuresnocturnesBrutHEH">'4. Heures nocturnes'!$U$28:$DA$61</definedName>
    <definedName name="critHeuresnocturnesBrutINF">'4. Heures nocturnes'!$U$62:$DA$101</definedName>
    <definedName name="critHeuresnocturnesBrutINFSUD">'4. Heures nocturnes'!$U$62:$DA$101</definedName>
    <definedName name="critHeuresnocturnesBrutINTERNE">'4. Heures nocturnes'!$U$22:$DA$27,'4. Heures nocturnes'!$U$51:$DA$61</definedName>
    <definedName name="critHeuresnocturnesBrutINTERNEHEH">'4. Heures nocturnes'!$U$51:$DA$61</definedName>
    <definedName name="critHeuresnocturnesBrutINTERNESUD">'4. Heures nocturnes'!$U$22:$DA$27</definedName>
    <definedName name="critHeuresnocturnesBrutMED">'4. Heures nocturnes'!$U$11:$DA$21,'4. Heures nocturnes'!$U$28:$DA$50</definedName>
    <definedName name="critHeuresnocturnesBrutMEDHEH">'4. Heures nocturnes'!$U$28:$DA$50</definedName>
    <definedName name="critHeuresnocturnesBrutMEDSUD">'4. Heures nocturnes'!$U$11:$DA$21</definedName>
    <definedName name="critHeuresnocturnesBrutSUD">'4. Heures nocturnes'!$U$11:$DA$27,'4. Heures nocturnes'!$U$62:$DA$101</definedName>
    <definedName name="critHeuressocialesBrutHEH">'8. Heures sociales'!$U$28:$DA$61</definedName>
    <definedName name="critHeuressocialesBrutINF">'8. Heures sociales'!$U$62:$DA$101</definedName>
    <definedName name="critHeuressocialesBrutINFSUD">'8. Heures sociales'!$U$62:$DA$101</definedName>
    <definedName name="critHeuressocialesBrutINTERNE">'8. Heures sociales'!$U$22:$DA$27,'8. Heures sociales'!$U$51:$DA$61</definedName>
    <definedName name="critHeuressocialesBrutINTERNEHEH">'8. Heures sociales'!$U$51:$DA$61</definedName>
    <definedName name="critHeuressocialesBrutINTERNESUD">'8. Heures sociales'!$U$22:$DA$27</definedName>
    <definedName name="critHeuressocialesBrutMED">'8. Heures sociales'!$U$11:$DA$21,'8. Heures sociales'!$U$28:$DA$50</definedName>
    <definedName name="critHeuressocialesBrutMEDHEH">'8. Heures sociales'!$U$28:$DA$50</definedName>
    <definedName name="critHeuressocialesBrutMEDSUD">'8. Heures sociales'!$U$11:$DA$21</definedName>
    <definedName name="critHeuressocialesBrutSUD">'8. Heures sociales'!$U$11:$DA$27,'8. Heures sociales'!$U$62:$DA$101</definedName>
    <definedName name="critJourssanstravBrutHEH">'5. Jours sans travailler'!$U$28:$DA$61</definedName>
    <definedName name="critJourssanstravBrutINF">'5. Jours sans travailler'!$U$62:$DA$101</definedName>
    <definedName name="critJourssanstravBrutINFSUD">'5. Jours sans travailler'!$U$62:$DA$101</definedName>
    <definedName name="critJourssanstravBrutINTERNE">'5. Jours sans travailler'!$U$22:$DA$27,'5. Jours sans travailler'!$U$51:$DA$61</definedName>
    <definedName name="critJourssanstravBrutINTERNEHEH">'5. Jours sans travailler'!$U$51:$DA$61</definedName>
    <definedName name="critJourssanstravBrutINTERNESUD">'5. Jours sans travailler'!$U$22:$DA$27</definedName>
    <definedName name="critJourssanstravBrutMED">'5. Jours sans travailler'!$U$11:$DA$21,'5. Jours sans travailler'!$U$28:$DA$50</definedName>
    <definedName name="critJourssanstravBrutMEDHEH">'5. Jours sans travailler'!$U$28:$DA$50</definedName>
    <definedName name="critJourssanstravBrutMEDSUD">'5. Jours sans travailler'!$U$11:$DA$21</definedName>
    <definedName name="critJourssanstravBrutSUD">'5. Jours sans travailler'!$U$11:$DA$27,'5. Jours sans travailler'!$U$62:$DA$101</definedName>
    <definedName name="critPauseminBrutHEH">'7. Pause minimal'!$U$28:$DA$61</definedName>
    <definedName name="critPauseminBrutINF">'7. Pause minimal'!$U$62:$DA$101</definedName>
    <definedName name="critPauseminBrutINFSUD">'7. Pause minimal'!$U$62:$DA$101</definedName>
    <definedName name="critPauseminBrutINTERNE">'7. Pause minimal'!$U$22:$DA$27,'7. Pause minimal'!$U$51:$DA$61</definedName>
    <definedName name="critPauseminBrutINTERNEHEH">'7. Pause minimal'!$U$51:$DA$61</definedName>
    <definedName name="critPauseminBrutINTERNESUD">'7. Pause minimal'!$U$22:$DA$27</definedName>
    <definedName name="critPauseminBrutMED">'7. Pause minimal'!$U$11:$DA$21,'7. Pause minimal'!$U$28:$DA$50</definedName>
    <definedName name="critPauseminBrutMEDHEH">'7. Pause minimal'!$U$28:$DA$50</definedName>
    <definedName name="critPauseminBrutMEDSUD">'7. Pause minimal'!$U$11:$DA$21</definedName>
    <definedName name="critPauseminBrutSUD">'7. Pause minimal'!$U$11:$DA$27,'7. Pause minimal'!$U$62:$DA$101</definedName>
    <definedName name="critPauses24hBrutHEH">'3. Pauses 24h'!$U$28:$DA$61</definedName>
    <definedName name="critPauses24hBrutINF">'3. Pauses 24h'!$U$62:$DA$101</definedName>
    <definedName name="critPauses24hBrutINFSUD">'3. Pauses 24h'!$U$62:$DA$101</definedName>
    <definedName name="critPauses24hBrutINTERNE">'3. Pauses 24h'!$U$22:$DA$27,'3. Pauses 24h'!$U$51:$DA$61</definedName>
    <definedName name="critPauses24hBrutINTERNEHEH">'3. Pauses 24h'!$U$51:$DA$61</definedName>
    <definedName name="critPauses24hBrutINTERNESUD">'3. Pauses 24h'!$U$22:$DA$27</definedName>
    <definedName name="critPauses24hBrutMED">'3. Pauses 24h'!$U$11:$DA$21,'3. Pauses 24h'!$U$28:$DA$50</definedName>
    <definedName name="critPauses24hBrutMEDHEH">'3. Pauses 24h'!$U$28:$DA$50</definedName>
    <definedName name="critPauses24hBrutMEDSUD">'3. Pauses 24h'!$U$11:$DA$21</definedName>
    <definedName name="critPauses24hBrutSUD">'3. Pauses 24h'!$U$11:$DA$27,'3. Pauses 24h'!$U$62:$DA$101</definedName>
    <definedName name="critPostesnuitBrutHEH">'6. Postes nuit'!$U$28:$DA$61</definedName>
    <definedName name="critPostesnuitBrutINF">'6. Postes nuit'!$U$62:$DA$101</definedName>
    <definedName name="critPostesnuitBrutINFSUD">'6. Postes nuit'!$U$62:$DA$101</definedName>
    <definedName name="critPostesnuitBrutINTERNE">'6. Postes nuit'!$U$22:$DA$27,'6. Postes nuit'!$U$51:$DA$61</definedName>
    <definedName name="critPostesnuitBrutINTERNEHEH">'6. Postes nuit'!$U$51:$DA$61</definedName>
    <definedName name="critPostesnuitBrutINTERNESUD">'6. Postes nuit'!$U$22:$DA$27</definedName>
    <definedName name="critPostesnuitBrutMED">'6. Postes nuit'!$U$11:$DA$21,'6. Postes nuit'!$U$28:$DA$50</definedName>
    <definedName name="critPostesnuitBrutMEDHEH">'6. Postes nuit'!$U$28:$DA$50</definedName>
    <definedName name="critPostesnuitBrutMEDSUD">'6. Postes nuit'!$U$11:$DA$21</definedName>
    <definedName name="critPostesnuitBrutSUD">'6. Postes nuit'!$U$11:$DA$27,'6. Postes nuit'!$U$62:$DA$101</definedName>
    <definedName name="LYONSUD">#REF!,#REF!,#REF!</definedName>
    <definedName name="MEDSUDHEURESTOT">'1. Heures totales'!$U$11:$DA$71</definedName>
    <definedName name="plageHEH">#REF!</definedName>
    <definedName name="plageHEHheurestot" xml:space="preserve"> PlageIntHEHheurestot, plageMedHEHheurestot</definedName>
    <definedName name="PlageIDELYONSUD">#REF!</definedName>
    <definedName name="PlageIDELYONSUDheurestot">'1. Heures totales'!$U$113:$DA$152</definedName>
    <definedName name="PlageInterne">#REF!,#REF!</definedName>
    <definedName name="plageinterneHEH">#REF!</definedName>
    <definedName name="plageinternelyonsud">#REF!</definedName>
    <definedName name="PlageIntHEHheurestot">'1. Heures totales'!$U$102:$DA$112</definedName>
    <definedName name="PlageIntSUDHeurestot">'1. Heures totales'!$U$73:$DA$78</definedName>
    <definedName name="plageLyonSudHeurestot">MEDSUDHEURESTOT,PlageIntSUDHeurestot, PlageIDELYONSUDheurestot</definedName>
    <definedName name="plageMedecin">#REF!,#REF!</definedName>
    <definedName name="plagemedecinHEH">#REF!</definedName>
    <definedName name="plagemedecinlyonsud">#REF!</definedName>
    <definedName name="plageMedHEHheurestot">'1. Heures totales'!$U$79:$DA$101</definedName>
    <definedName name="plagetotale">#REF!</definedName>
    <definedName name="plagetotalHeurestot">'1. Heures totales'!$U$11:$DA$152</definedName>
    <definedName name="plagetotintHeurestot" xml:space="preserve"> PlageIntSUDHeurestot, PlageIntHEHheurestot</definedName>
    <definedName name="plageTotMedheurestot">plageMedHEHheurestot, MEDSUDHEURESTOT</definedName>
    <definedName name="poste">BILAN!$C$16</definedName>
    <definedName name="postes">[1]Param!$B$6:$B$32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63" i="22" l="1"/>
  <c r="AC163" i="21"/>
  <c r="AC163" i="20"/>
  <c r="AC163" i="19"/>
  <c r="AC163" i="18"/>
  <c r="AC163" i="17"/>
  <c r="AC163" i="16"/>
  <c r="AC163" i="15"/>
  <c r="AC163" i="14"/>
  <c r="AB163" i="22"/>
  <c r="AB163" i="21"/>
  <c r="AB163" i="20"/>
  <c r="AB163" i="19"/>
  <c r="AB163" i="18"/>
  <c r="AB163" i="17"/>
  <c r="AB163" i="16"/>
  <c r="AB163" i="15"/>
  <c r="AB163" i="14"/>
  <c r="AA163" i="22"/>
  <c r="AA163" i="21"/>
  <c r="AA163" i="20"/>
  <c r="AA163" i="19"/>
  <c r="AA163" i="18"/>
  <c r="AA163" i="17"/>
  <c r="AA163" i="16"/>
  <c r="AA163" i="15"/>
  <c r="AA163" i="14"/>
  <c r="Z163" i="22"/>
  <c r="Z163" i="21"/>
  <c r="Z163" i="20"/>
  <c r="Z163" i="19"/>
  <c r="Z163" i="18"/>
  <c r="Z163" i="17"/>
  <c r="Z163" i="16"/>
  <c r="Z163" i="15"/>
  <c r="Z163" i="14"/>
  <c r="Y163" i="22"/>
  <c r="Y163" i="21"/>
  <c r="Y163" i="20"/>
  <c r="Y163" i="19"/>
  <c r="Y163" i="18"/>
  <c r="Y163" i="17"/>
  <c r="Y163" i="16"/>
  <c r="Y163" i="15"/>
  <c r="Y163" i="14"/>
  <c r="X163" i="22"/>
  <c r="X163" i="21"/>
  <c r="X163" i="20"/>
  <c r="X163" i="19"/>
  <c r="X163" i="18"/>
  <c r="X163" i="17"/>
  <c r="X163" i="16"/>
  <c r="X163" i="15"/>
  <c r="X163" i="14"/>
  <c r="W163" i="22"/>
  <c r="W163" i="21"/>
  <c r="W163" i="20"/>
  <c r="W163" i="19"/>
  <c r="W163" i="18"/>
  <c r="W163" i="17"/>
  <c r="W163" i="16"/>
  <c r="W163" i="15"/>
  <c r="W163" i="14"/>
  <c r="V163" i="22"/>
  <c r="V163" i="21"/>
  <c r="V163" i="20"/>
  <c r="V163" i="19"/>
  <c r="V163" i="18"/>
  <c r="V163" i="17"/>
  <c r="V163" i="16"/>
  <c r="V163" i="15"/>
  <c r="V163" i="14"/>
  <c r="U163" i="22"/>
  <c r="U163" i="21"/>
  <c r="U163" i="20"/>
  <c r="U163" i="19"/>
  <c r="U163" i="18"/>
  <c r="U163" i="17"/>
  <c r="U163" i="16"/>
  <c r="U163" i="15"/>
  <c r="U163" i="14"/>
  <c r="K8" i="28" l="1"/>
  <c r="K9" i="28"/>
  <c r="K13" i="28"/>
  <c r="K14" i="28"/>
  <c r="K15" i="28"/>
  <c r="K16" i="28"/>
  <c r="K17" i="28"/>
  <c r="K18" i="28"/>
  <c r="K19" i="28"/>
  <c r="K20" i="28"/>
  <c r="K21" i="28"/>
  <c r="H157" i="10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AR163" i="22"/>
  <c r="AR163" i="21"/>
  <c r="AR163" i="20"/>
  <c r="AR163" i="19"/>
  <c r="AR163" i="18"/>
  <c r="AR163" i="17"/>
  <c r="AR163" i="16"/>
  <c r="AR163" i="15"/>
  <c r="AR163" i="14"/>
  <c r="AQ163" i="22"/>
  <c r="AQ163" i="21"/>
  <c r="AQ163" i="20"/>
  <c r="AQ163" i="19"/>
  <c r="AQ163" i="18"/>
  <c r="AQ163" i="17"/>
  <c r="AQ163" i="16"/>
  <c r="AQ163" i="15"/>
  <c r="AQ163" i="14"/>
  <c r="AP163" i="22"/>
  <c r="AP163" i="21"/>
  <c r="AP163" i="20"/>
  <c r="AP163" i="19"/>
  <c r="AP163" i="18"/>
  <c r="AP163" i="17"/>
  <c r="AP163" i="16"/>
  <c r="AP163" i="15"/>
  <c r="AP163" i="14"/>
  <c r="AO163" i="22"/>
  <c r="AO163" i="21"/>
  <c r="AO163" i="20"/>
  <c r="AO163" i="19"/>
  <c r="AO163" i="18"/>
  <c r="AO163" i="17"/>
  <c r="AO163" i="16"/>
  <c r="AO163" i="15"/>
  <c r="AO163" i="14"/>
  <c r="AN163" i="22"/>
  <c r="AN163" i="21"/>
  <c r="AN163" i="20"/>
  <c r="AN163" i="19"/>
  <c r="AN163" i="18"/>
  <c r="AN163" i="17"/>
  <c r="AN163" i="16"/>
  <c r="AN163" i="15"/>
  <c r="AN163" i="14"/>
  <c r="AM163" i="22"/>
  <c r="AM163" i="21"/>
  <c r="AM163" i="20"/>
  <c r="AM163" i="19"/>
  <c r="AM163" i="18"/>
  <c r="AM163" i="17"/>
  <c r="AM163" i="16"/>
  <c r="AM163" i="15"/>
  <c r="AM163" i="14"/>
  <c r="AL163" i="22"/>
  <c r="AL163" i="21"/>
  <c r="AL163" i="20"/>
  <c r="AL163" i="19"/>
  <c r="AL163" i="18"/>
  <c r="AL163" i="17"/>
  <c r="AL163" i="16"/>
  <c r="AL163" i="15"/>
  <c r="AL163" i="14"/>
  <c r="AK163" i="22"/>
  <c r="AK163" i="21"/>
  <c r="AK163" i="20"/>
  <c r="AK163" i="19"/>
  <c r="AK163" i="18"/>
  <c r="AK163" i="17"/>
  <c r="AK163" i="16"/>
  <c r="AK163" i="15"/>
  <c r="AK163" i="14"/>
  <c r="AJ163" i="22"/>
  <c r="AJ163" i="21"/>
  <c r="AJ163" i="20"/>
  <c r="AJ163" i="19"/>
  <c r="AJ163" i="18"/>
  <c r="AJ163" i="17"/>
  <c r="AJ163" i="16"/>
  <c r="AJ163" i="15"/>
  <c r="AJ163" i="14"/>
  <c r="AI163" i="22"/>
  <c r="AI163" i="21"/>
  <c r="AI163" i="20"/>
  <c r="AI163" i="19"/>
  <c r="AI163" i="18"/>
  <c r="AI163" i="17"/>
  <c r="AI163" i="16"/>
  <c r="AI163" i="15"/>
  <c r="AI163" i="14"/>
  <c r="AH163" i="22"/>
  <c r="AH163" i="21"/>
  <c r="AH163" i="20"/>
  <c r="AH163" i="19"/>
  <c r="AH163" i="18"/>
  <c r="AH163" i="17"/>
  <c r="AH163" i="16"/>
  <c r="AH163" i="15"/>
  <c r="AH163" i="14"/>
  <c r="AG163" i="22"/>
  <c r="AG163" i="21"/>
  <c r="AG163" i="20"/>
  <c r="AG163" i="19"/>
  <c r="AG163" i="18"/>
  <c r="AG163" i="17"/>
  <c r="AG163" i="16"/>
  <c r="AG163" i="15"/>
  <c r="AG163" i="14"/>
  <c r="AF163" i="22"/>
  <c r="AF163" i="21"/>
  <c r="AF163" i="20"/>
  <c r="AF163" i="19"/>
  <c r="AF163" i="18"/>
  <c r="AF163" i="17"/>
  <c r="AF163" i="16"/>
  <c r="AF163" i="15"/>
  <c r="AF163" i="14"/>
  <c r="AE163" i="22"/>
  <c r="AE163" i="21"/>
  <c r="AE163" i="20"/>
  <c r="AE163" i="19"/>
  <c r="AE163" i="18"/>
  <c r="AE163" i="17"/>
  <c r="AE163" i="16"/>
  <c r="AE163" i="15"/>
  <c r="AE163" i="14"/>
  <c r="AD163" i="22"/>
  <c r="AD163" i="21"/>
  <c r="AD163" i="20"/>
  <c r="AD163" i="19"/>
  <c r="AD163" i="18"/>
  <c r="AD163" i="17"/>
  <c r="AD163" i="16"/>
  <c r="AD163" i="15"/>
  <c r="AD163" i="14"/>
  <c r="AR11" i="22"/>
  <c r="AR11" i="21"/>
  <c r="AR11" i="20"/>
  <c r="AR11" i="19"/>
  <c r="AR11" i="18"/>
  <c r="AR11" i="17"/>
  <c r="AR11" i="16"/>
  <c r="AR11" i="15"/>
  <c r="AR11" i="14"/>
  <c r="AQ11" i="22"/>
  <c r="AQ11" i="21"/>
  <c r="AQ11" i="20"/>
  <c r="AQ11" i="19"/>
  <c r="AQ11" i="18"/>
  <c r="AQ11" i="17"/>
  <c r="AQ11" i="16"/>
  <c r="AQ11" i="15"/>
  <c r="AQ11" i="14"/>
  <c r="AP11" i="22"/>
  <c r="AP11" i="21"/>
  <c r="AP11" i="20"/>
  <c r="AP11" i="19"/>
  <c r="AP11" i="18"/>
  <c r="AP11" i="17"/>
  <c r="AP11" i="16"/>
  <c r="AP11" i="15"/>
  <c r="AP11" i="14"/>
  <c r="AO11" i="22"/>
  <c r="AO11" i="21"/>
  <c r="AO11" i="20"/>
  <c r="AO11" i="19"/>
  <c r="AO11" i="18"/>
  <c r="AO11" i="17"/>
  <c r="AO11" i="16"/>
  <c r="AO11" i="15"/>
  <c r="AO11" i="14"/>
  <c r="AN11" i="22"/>
  <c r="AN11" i="21"/>
  <c r="AN11" i="20"/>
  <c r="AN11" i="19"/>
  <c r="AN11" i="18"/>
  <c r="AN11" i="17"/>
  <c r="AN11" i="16"/>
  <c r="AN11" i="15"/>
  <c r="AN11" i="14"/>
  <c r="AM11" i="22"/>
  <c r="AM11" i="21"/>
  <c r="AM11" i="20"/>
  <c r="AM11" i="19"/>
  <c r="AM11" i="18"/>
  <c r="AM11" i="17"/>
  <c r="AM11" i="16"/>
  <c r="AM11" i="15"/>
  <c r="AM11" i="14"/>
  <c r="AL11" i="22"/>
  <c r="AL11" i="21"/>
  <c r="AL11" i="20"/>
  <c r="AL11" i="19"/>
  <c r="AL11" i="18"/>
  <c r="AL11" i="17"/>
  <c r="AL11" i="16"/>
  <c r="AL11" i="15"/>
  <c r="AL11" i="14"/>
  <c r="AK11" i="22"/>
  <c r="AK11" i="21"/>
  <c r="AK11" i="20"/>
  <c r="AK11" i="19"/>
  <c r="AK11" i="18"/>
  <c r="AK11" i="17"/>
  <c r="AK11" i="16"/>
  <c r="AK11" i="15"/>
  <c r="AK11" i="14"/>
  <c r="AJ11" i="22"/>
  <c r="AJ11" i="21"/>
  <c r="AJ11" i="20"/>
  <c r="AJ11" i="19"/>
  <c r="AJ11" i="18"/>
  <c r="AJ11" i="17"/>
  <c r="AJ11" i="16"/>
  <c r="AJ11" i="15"/>
  <c r="AJ11" i="14"/>
  <c r="AI11" i="22"/>
  <c r="AI11" i="21"/>
  <c r="AI11" i="20"/>
  <c r="AI11" i="19"/>
  <c r="AI11" i="18"/>
  <c r="AI11" i="17"/>
  <c r="AI11" i="16"/>
  <c r="AI11" i="15"/>
  <c r="AI11" i="14"/>
  <c r="AH11" i="22"/>
  <c r="AH11" i="21"/>
  <c r="AH11" i="20"/>
  <c r="AH11" i="19"/>
  <c r="AH11" i="18"/>
  <c r="AH11" i="17"/>
  <c r="AH11" i="16"/>
  <c r="AH11" i="15"/>
  <c r="AH11" i="14"/>
  <c r="AG11" i="22"/>
  <c r="AG11" i="21"/>
  <c r="AG11" i="20"/>
  <c r="AG11" i="19"/>
  <c r="AG11" i="18"/>
  <c r="AG11" i="17"/>
  <c r="AG11" i="16"/>
  <c r="AG11" i="15"/>
  <c r="AG11" i="14"/>
  <c r="AF11" i="22"/>
  <c r="AF11" i="21"/>
  <c r="AF11" i="20"/>
  <c r="AF11" i="19"/>
  <c r="AF11" i="18"/>
  <c r="AF11" i="17"/>
  <c r="AF11" i="16"/>
  <c r="AF11" i="15"/>
  <c r="AF11" i="14"/>
  <c r="AE11" i="22"/>
  <c r="AE11" i="21"/>
  <c r="AE11" i="20"/>
  <c r="AE11" i="19"/>
  <c r="AE11" i="18"/>
  <c r="AE11" i="17"/>
  <c r="AE11" i="16"/>
  <c r="AE11" i="15"/>
  <c r="AE11" i="14"/>
  <c r="AD11" i="22"/>
  <c r="AD11" i="21"/>
  <c r="AD11" i="20"/>
  <c r="AD11" i="19"/>
  <c r="AD11" i="18"/>
  <c r="AD11" i="17"/>
  <c r="AD11" i="16"/>
  <c r="AD11" i="15"/>
  <c r="AD11" i="14"/>
  <c r="AC11" i="22"/>
  <c r="AC11" i="21"/>
  <c r="AC11" i="20"/>
  <c r="AC11" i="19"/>
  <c r="AC11" i="18"/>
  <c r="AC11" i="17"/>
  <c r="AC11" i="16"/>
  <c r="AC11" i="15"/>
  <c r="AC11" i="14"/>
  <c r="AB11" i="22"/>
  <c r="AB11" i="21"/>
  <c r="AB11" i="20"/>
  <c r="AB11" i="19"/>
  <c r="AB11" i="18"/>
  <c r="AB11" i="17"/>
  <c r="AB11" i="16"/>
  <c r="AB11" i="15"/>
  <c r="AB11" i="14"/>
  <c r="AA11" i="22"/>
  <c r="AA11" i="21"/>
  <c r="AA11" i="20"/>
  <c r="AA11" i="19"/>
  <c r="AA11" i="18"/>
  <c r="AA11" i="17"/>
  <c r="AA11" i="16"/>
  <c r="AA11" i="15"/>
  <c r="AA11" i="14"/>
  <c r="Z11" i="22"/>
  <c r="Z11" i="21"/>
  <c r="Z11" i="20"/>
  <c r="Z11" i="19"/>
  <c r="Z11" i="18"/>
  <c r="Z11" i="17"/>
  <c r="Z11" i="16"/>
  <c r="Z11" i="15"/>
  <c r="Z11" i="14"/>
  <c r="Y11" i="22"/>
  <c r="Y11" i="21"/>
  <c r="Y11" i="20"/>
  <c r="Y11" i="19"/>
  <c r="Y11" i="18"/>
  <c r="Y11" i="17"/>
  <c r="Y11" i="16"/>
  <c r="Y11" i="15"/>
  <c r="Y11" i="14"/>
  <c r="X11" i="22"/>
  <c r="X11" i="21"/>
  <c r="X11" i="20"/>
  <c r="X11" i="19"/>
  <c r="X11" i="18"/>
  <c r="X11" i="17"/>
  <c r="X11" i="16"/>
  <c r="X11" i="15"/>
  <c r="X11" i="14"/>
  <c r="W11" i="22"/>
  <c r="W11" i="21"/>
  <c r="W11" i="20"/>
  <c r="W11" i="19"/>
  <c r="W11" i="18"/>
  <c r="W11" i="17"/>
  <c r="W11" i="16"/>
  <c r="W11" i="15"/>
  <c r="W11" i="14"/>
  <c r="V11" i="22"/>
  <c r="V11" i="21"/>
  <c r="V11" i="20"/>
  <c r="V11" i="19"/>
  <c r="V11" i="18"/>
  <c r="V11" i="17"/>
  <c r="V11" i="16"/>
  <c r="V11" i="15"/>
  <c r="V11" i="14"/>
  <c r="U11" i="22"/>
  <c r="U11" i="21"/>
  <c r="U11" i="20"/>
  <c r="U11" i="19"/>
  <c r="U11" i="18"/>
  <c r="U11" i="17"/>
  <c r="U11" i="16"/>
  <c r="U11" i="15"/>
  <c r="U11" i="14"/>
  <c r="AR61" i="22"/>
  <c r="AR61" i="21"/>
  <c r="AR61" i="20"/>
  <c r="AR61" i="19"/>
  <c r="AR61" i="18"/>
  <c r="AR61" i="17"/>
  <c r="AR61" i="16"/>
  <c r="AR61" i="15"/>
  <c r="AR61" i="14"/>
  <c r="AQ61" i="22"/>
  <c r="AQ61" i="21"/>
  <c r="AQ61" i="20"/>
  <c r="AQ61" i="19"/>
  <c r="AQ61" i="18"/>
  <c r="AQ61" i="17"/>
  <c r="AQ61" i="16"/>
  <c r="AQ61" i="15"/>
  <c r="AQ61" i="14"/>
  <c r="AP61" i="22"/>
  <c r="AP61" i="21"/>
  <c r="AP61" i="20"/>
  <c r="AP61" i="19"/>
  <c r="AP61" i="18"/>
  <c r="AP61" i="17"/>
  <c r="AP61" i="16"/>
  <c r="AP61" i="15"/>
  <c r="AP61" i="14"/>
  <c r="AO61" i="22"/>
  <c r="AO61" i="21"/>
  <c r="AO61" i="20"/>
  <c r="AO61" i="19"/>
  <c r="AO61" i="18"/>
  <c r="AO61" i="17"/>
  <c r="AO61" i="16"/>
  <c r="AO61" i="15"/>
  <c r="AO61" i="14"/>
  <c r="AN61" i="22"/>
  <c r="AN61" i="21"/>
  <c r="AN61" i="20"/>
  <c r="AN61" i="19"/>
  <c r="AN61" i="18"/>
  <c r="AN61" i="17"/>
  <c r="AN61" i="16"/>
  <c r="AN61" i="15"/>
  <c r="AN61" i="14"/>
  <c r="AM61" i="22"/>
  <c r="AM61" i="21"/>
  <c r="AM61" i="20"/>
  <c r="AM61" i="19"/>
  <c r="AM61" i="18"/>
  <c r="AM61" i="17"/>
  <c r="AM61" i="16"/>
  <c r="AM61" i="15"/>
  <c r="AM61" i="14"/>
  <c r="AL61" i="22"/>
  <c r="AL61" i="21"/>
  <c r="AL61" i="20"/>
  <c r="AL61" i="19"/>
  <c r="AL61" i="18"/>
  <c r="AL61" i="17"/>
  <c r="AL61" i="16"/>
  <c r="AL61" i="15"/>
  <c r="AL61" i="14"/>
  <c r="AK61" i="22"/>
  <c r="AK61" i="21"/>
  <c r="AK61" i="20"/>
  <c r="AK61" i="19"/>
  <c r="AK61" i="18"/>
  <c r="AK61" i="17"/>
  <c r="AK61" i="16"/>
  <c r="AK61" i="15"/>
  <c r="AK61" i="14"/>
  <c r="AJ61" i="22"/>
  <c r="AJ61" i="21"/>
  <c r="AJ61" i="20"/>
  <c r="AJ61" i="19"/>
  <c r="AJ61" i="18"/>
  <c r="AJ61" i="17"/>
  <c r="AJ61" i="16"/>
  <c r="AJ61" i="15"/>
  <c r="AJ61" i="14"/>
  <c r="AI61" i="22"/>
  <c r="AI61" i="21"/>
  <c r="AI61" i="20"/>
  <c r="AI61" i="19"/>
  <c r="AI61" i="18"/>
  <c r="AI61" i="17"/>
  <c r="AI61" i="16"/>
  <c r="AI61" i="15"/>
  <c r="AI61" i="14"/>
  <c r="AH61" i="22"/>
  <c r="AH61" i="21"/>
  <c r="AH61" i="20"/>
  <c r="AH61" i="19"/>
  <c r="AH61" i="18"/>
  <c r="AH61" i="17"/>
  <c r="AH61" i="16"/>
  <c r="AH61" i="15"/>
  <c r="AH61" i="14"/>
  <c r="AG61" i="22"/>
  <c r="AG61" i="21"/>
  <c r="AG61" i="20"/>
  <c r="AG61" i="19"/>
  <c r="AG61" i="18"/>
  <c r="AG61" i="17"/>
  <c r="AG61" i="16"/>
  <c r="AG61" i="15"/>
  <c r="AG61" i="14"/>
  <c r="AF61" i="22"/>
  <c r="AF61" i="21"/>
  <c r="AF61" i="20"/>
  <c r="AF61" i="19"/>
  <c r="AF61" i="18"/>
  <c r="AF61" i="17"/>
  <c r="AF61" i="16"/>
  <c r="AF61" i="15"/>
  <c r="AF61" i="14"/>
  <c r="AE61" i="22"/>
  <c r="AE61" i="21"/>
  <c r="AE61" i="20"/>
  <c r="AE61" i="19"/>
  <c r="AE61" i="18"/>
  <c r="AE61" i="17"/>
  <c r="AE61" i="16"/>
  <c r="AE61" i="15"/>
  <c r="AE61" i="14"/>
  <c r="AD61" i="22"/>
  <c r="AD61" i="21"/>
  <c r="AD61" i="20"/>
  <c r="AD61" i="19"/>
  <c r="AD61" i="18"/>
  <c r="AD61" i="17"/>
  <c r="AD61" i="16"/>
  <c r="AD61" i="15"/>
  <c r="AD61" i="14"/>
  <c r="AC61" i="22"/>
  <c r="AC61" i="21"/>
  <c r="AC61" i="20"/>
  <c r="AC61" i="19"/>
  <c r="AC61" i="18"/>
  <c r="AC61" i="17"/>
  <c r="AC61" i="16"/>
  <c r="AC61" i="15"/>
  <c r="AC61" i="14"/>
  <c r="AB61" i="22"/>
  <c r="AB61" i="21"/>
  <c r="AB61" i="20"/>
  <c r="AB61" i="19"/>
  <c r="AB61" i="18"/>
  <c r="AB61" i="17"/>
  <c r="AB61" i="16"/>
  <c r="AB61" i="15"/>
  <c r="AB61" i="14"/>
  <c r="AA61" i="22"/>
  <c r="AA61" i="21"/>
  <c r="AA61" i="20"/>
  <c r="AA61" i="19"/>
  <c r="AA61" i="18"/>
  <c r="AA61" i="17"/>
  <c r="AA61" i="16"/>
  <c r="AA61" i="15"/>
  <c r="AA61" i="14"/>
  <c r="Z61" i="22"/>
  <c r="Z61" i="21"/>
  <c r="Z61" i="20"/>
  <c r="Z61" i="19"/>
  <c r="Z61" i="18"/>
  <c r="Z61" i="17"/>
  <c r="Z61" i="16"/>
  <c r="Z61" i="15"/>
  <c r="Z61" i="14"/>
  <c r="Y61" i="22"/>
  <c r="Y61" i="21"/>
  <c r="Y61" i="20"/>
  <c r="Y61" i="19"/>
  <c r="Y61" i="18"/>
  <c r="Y61" i="17"/>
  <c r="Y61" i="16"/>
  <c r="Y61" i="15"/>
  <c r="Y61" i="14"/>
  <c r="X61" i="22"/>
  <c r="X61" i="21"/>
  <c r="X61" i="20"/>
  <c r="X61" i="19"/>
  <c r="X61" i="18"/>
  <c r="X61" i="17"/>
  <c r="X61" i="16"/>
  <c r="X61" i="15"/>
  <c r="X61" i="14"/>
  <c r="W61" i="22"/>
  <c r="W61" i="21"/>
  <c r="W61" i="20"/>
  <c r="W61" i="19"/>
  <c r="W61" i="18"/>
  <c r="W61" i="17"/>
  <c r="W61" i="16"/>
  <c r="W61" i="15"/>
  <c r="W61" i="14"/>
  <c r="V61" i="22"/>
  <c r="V61" i="21"/>
  <c r="V61" i="20"/>
  <c r="V61" i="19"/>
  <c r="V61" i="18"/>
  <c r="V61" i="17"/>
  <c r="V61" i="16"/>
  <c r="V61" i="15"/>
  <c r="V61" i="14"/>
  <c r="U61" i="22"/>
  <c r="U61" i="21"/>
  <c r="U61" i="20"/>
  <c r="U61" i="19"/>
  <c r="U61" i="18"/>
  <c r="U61" i="17"/>
  <c r="U61" i="16"/>
  <c r="U61" i="15"/>
  <c r="U61" i="14"/>
  <c r="M157" i="10"/>
  <c r="M158" i="10"/>
  <c r="M159" i="10"/>
  <c r="M160" i="10"/>
  <c r="M161" i="10"/>
  <c r="M162" i="10"/>
  <c r="M163" i="10"/>
  <c r="M164" i="10"/>
  <c r="M165" i="10"/>
  <c r="M166" i="10"/>
  <c r="M167" i="10"/>
  <c r="M156" i="10"/>
  <c r="H158" i="10"/>
  <c r="H159" i="10"/>
  <c r="H160" i="10"/>
  <c r="H161" i="10"/>
  <c r="H162" i="10"/>
  <c r="H163" i="10"/>
  <c r="H164" i="10"/>
  <c r="H165" i="10"/>
  <c r="H166" i="10"/>
  <c r="H167" i="10"/>
  <c r="F157" i="10"/>
  <c r="F158" i="10"/>
  <c r="F159" i="10"/>
  <c r="F160" i="10"/>
  <c r="F161" i="10"/>
  <c r="F162" i="10"/>
  <c r="F163" i="10"/>
  <c r="F164" i="10"/>
  <c r="F165" i="10"/>
  <c r="F166" i="10"/>
  <c r="F167" i="10"/>
  <c r="F156" i="10"/>
  <c r="D157" i="10"/>
  <c r="D158" i="10"/>
  <c r="D159" i="10"/>
  <c r="D160" i="10"/>
  <c r="D161" i="10"/>
  <c r="D162" i="10"/>
  <c r="D163" i="10"/>
  <c r="D164" i="10"/>
  <c r="D165" i="10"/>
  <c r="D166" i="10"/>
  <c r="D167" i="10"/>
  <c r="D156" i="10"/>
  <c r="C157" i="10"/>
  <c r="C158" i="10"/>
  <c r="C159" i="10"/>
  <c r="C160" i="10"/>
  <c r="C161" i="10"/>
  <c r="C162" i="10"/>
  <c r="C163" i="10"/>
  <c r="C164" i="10"/>
  <c r="C165" i="10"/>
  <c r="C166" i="10"/>
  <c r="C167" i="10"/>
  <c r="C156" i="10"/>
  <c r="B157" i="10"/>
  <c r="B158" i="10"/>
  <c r="B159" i="10"/>
  <c r="B160" i="10"/>
  <c r="B161" i="10"/>
  <c r="B162" i="10"/>
  <c r="B163" i="10"/>
  <c r="B164" i="10"/>
  <c r="B165" i="10"/>
  <c r="B166" i="10"/>
  <c r="B167" i="10"/>
  <c r="B156" i="10"/>
  <c r="B7" i="28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H156" i="10"/>
  <c r="K7" i="28"/>
  <c r="DA11" i="22" l="1"/>
  <c r="DA11" i="21"/>
  <c r="DA11" i="20"/>
  <c r="DA11" i="19"/>
  <c r="DA11" i="18"/>
  <c r="DA11" i="17"/>
  <c r="DA11" i="16"/>
  <c r="DA11" i="15"/>
  <c r="DA11" i="14"/>
  <c r="CZ11" i="22"/>
  <c r="CZ11" i="21"/>
  <c r="CZ11" i="20"/>
  <c r="CZ11" i="19"/>
  <c r="CZ11" i="18"/>
  <c r="CZ11" i="17"/>
  <c r="CZ11" i="16"/>
  <c r="CZ11" i="15"/>
  <c r="CZ11" i="14"/>
  <c r="CY11" i="22"/>
  <c r="CY11" i="21"/>
  <c r="CY11" i="20"/>
  <c r="CY11" i="19"/>
  <c r="CY11" i="18"/>
  <c r="CY11" i="17"/>
  <c r="CY11" i="16"/>
  <c r="CY11" i="15"/>
  <c r="CY11" i="14"/>
  <c r="CX11" i="22"/>
  <c r="CX11" i="21"/>
  <c r="CX11" i="20"/>
  <c r="CX11" i="19"/>
  <c r="CX11" i="18"/>
  <c r="CX11" i="17"/>
  <c r="CX11" i="16"/>
  <c r="CX11" i="15"/>
  <c r="CX11" i="14"/>
  <c r="CW11" i="22"/>
  <c r="CW11" i="21"/>
  <c r="CW11" i="20"/>
  <c r="CW11" i="19"/>
  <c r="CW11" i="18"/>
  <c r="CW11" i="17"/>
  <c r="CW11" i="16"/>
  <c r="CW11" i="15"/>
  <c r="CW11" i="14"/>
  <c r="CV11" i="22"/>
  <c r="CV11" i="21"/>
  <c r="CV11" i="20"/>
  <c r="CV11" i="19"/>
  <c r="CV11" i="18"/>
  <c r="CV11" i="17"/>
  <c r="CV11" i="16"/>
  <c r="CV11" i="15"/>
  <c r="CV11" i="14"/>
  <c r="CU11" i="22"/>
  <c r="CU11" i="21"/>
  <c r="CU11" i="20"/>
  <c r="CU11" i="19"/>
  <c r="CU11" i="18"/>
  <c r="CU11" i="17"/>
  <c r="CU11" i="16"/>
  <c r="CU11" i="15"/>
  <c r="CU11" i="14"/>
  <c r="CT11" i="22"/>
  <c r="CT11" i="21"/>
  <c r="CT11" i="20"/>
  <c r="CT11" i="19"/>
  <c r="CT11" i="18"/>
  <c r="CT11" i="17"/>
  <c r="CT11" i="16"/>
  <c r="CT11" i="15"/>
  <c r="CT11" i="14"/>
  <c r="CS11" i="22"/>
  <c r="CS11" i="21"/>
  <c r="CS11" i="20"/>
  <c r="CS11" i="19"/>
  <c r="CS11" i="18"/>
  <c r="CS11" i="17"/>
  <c r="CS11" i="16"/>
  <c r="CS11" i="15"/>
  <c r="CS11" i="14"/>
  <c r="CR11" i="22"/>
  <c r="CR11" i="21"/>
  <c r="CR11" i="20"/>
  <c r="CR11" i="19"/>
  <c r="CR11" i="18"/>
  <c r="CR11" i="17"/>
  <c r="CR11" i="16"/>
  <c r="CR11" i="15"/>
  <c r="CR11" i="14"/>
  <c r="CQ11" i="22"/>
  <c r="CQ11" i="21"/>
  <c r="CQ11" i="20"/>
  <c r="CQ11" i="19"/>
  <c r="CQ11" i="18"/>
  <c r="CQ11" i="17"/>
  <c r="CQ11" i="16"/>
  <c r="CQ11" i="15"/>
  <c r="CQ11" i="14"/>
  <c r="CP11" i="22"/>
  <c r="CP11" i="21"/>
  <c r="CP11" i="20"/>
  <c r="CP11" i="19"/>
  <c r="CP11" i="18"/>
  <c r="CP11" i="17"/>
  <c r="CP11" i="16"/>
  <c r="CP11" i="15"/>
  <c r="CP11" i="14"/>
  <c r="CO11" i="22"/>
  <c r="CO11" i="21"/>
  <c r="CO11" i="20"/>
  <c r="CO11" i="19"/>
  <c r="CO11" i="18"/>
  <c r="CO11" i="17"/>
  <c r="CO11" i="16"/>
  <c r="CO11" i="15"/>
  <c r="CO11" i="14"/>
  <c r="CN11" i="22"/>
  <c r="CN11" i="21"/>
  <c r="CN11" i="20"/>
  <c r="CN11" i="19"/>
  <c r="CN11" i="18"/>
  <c r="CN11" i="17"/>
  <c r="CN11" i="16"/>
  <c r="CN11" i="15"/>
  <c r="CN11" i="14"/>
  <c r="CM11" i="22"/>
  <c r="CM11" i="21"/>
  <c r="CM11" i="20"/>
  <c r="CM11" i="19"/>
  <c r="CM11" i="18"/>
  <c r="CM11" i="17"/>
  <c r="CM11" i="16"/>
  <c r="CM11" i="15"/>
  <c r="CM11" i="14"/>
  <c r="CL11" i="22"/>
  <c r="CL11" i="21"/>
  <c r="CL11" i="20"/>
  <c r="CL11" i="19"/>
  <c r="CL11" i="18"/>
  <c r="CL11" i="17"/>
  <c r="CL11" i="16"/>
  <c r="CL11" i="15"/>
  <c r="CL11" i="14"/>
  <c r="CK11" i="22"/>
  <c r="CK11" i="21"/>
  <c r="CK11" i="20"/>
  <c r="CK11" i="19"/>
  <c r="CK11" i="18"/>
  <c r="CK11" i="17"/>
  <c r="CK11" i="16"/>
  <c r="CK11" i="15"/>
  <c r="CK11" i="14"/>
  <c r="CJ11" i="22"/>
  <c r="CJ11" i="21"/>
  <c r="CJ11" i="20"/>
  <c r="CJ11" i="19"/>
  <c r="CJ11" i="18"/>
  <c r="CJ11" i="17"/>
  <c r="CJ11" i="16"/>
  <c r="CJ11" i="15"/>
  <c r="CJ11" i="14"/>
  <c r="CI11" i="22"/>
  <c r="CI11" i="21"/>
  <c r="CI11" i="20"/>
  <c r="CI11" i="19"/>
  <c r="CI11" i="18"/>
  <c r="CI11" i="17"/>
  <c r="CI11" i="16"/>
  <c r="CI11" i="15"/>
  <c r="CI11" i="14"/>
  <c r="CH11" i="22"/>
  <c r="CH11" i="21"/>
  <c r="CH11" i="20"/>
  <c r="CH11" i="19"/>
  <c r="CH11" i="18"/>
  <c r="CH11" i="17"/>
  <c r="CH11" i="16"/>
  <c r="CH11" i="15"/>
  <c r="CH11" i="14"/>
  <c r="CG11" i="22"/>
  <c r="CG11" i="21"/>
  <c r="CG11" i="20"/>
  <c r="CG11" i="19"/>
  <c r="CG11" i="18"/>
  <c r="CG11" i="17"/>
  <c r="CG11" i="16"/>
  <c r="CG11" i="15"/>
  <c r="CG11" i="14"/>
  <c r="CF11" i="22"/>
  <c r="CF11" i="21"/>
  <c r="CF11" i="20"/>
  <c r="CF11" i="19"/>
  <c r="CF11" i="18"/>
  <c r="CF11" i="17"/>
  <c r="CF11" i="16"/>
  <c r="CF11" i="15"/>
  <c r="CF11" i="14"/>
  <c r="CE11" i="22"/>
  <c r="CE11" i="21"/>
  <c r="CE11" i="20"/>
  <c r="CE11" i="19"/>
  <c r="CE11" i="18"/>
  <c r="CE11" i="17"/>
  <c r="CE11" i="16"/>
  <c r="CE11" i="15"/>
  <c r="CE11" i="14"/>
  <c r="CD11" i="22"/>
  <c r="CD11" i="21"/>
  <c r="CD11" i="20"/>
  <c r="CD11" i="19"/>
  <c r="CD11" i="18"/>
  <c r="CD11" i="17"/>
  <c r="CD11" i="16"/>
  <c r="CD11" i="15"/>
  <c r="CD11" i="14"/>
  <c r="CC11" i="22"/>
  <c r="CC11" i="21"/>
  <c r="CC11" i="20"/>
  <c r="CC11" i="19"/>
  <c r="CC11" i="18"/>
  <c r="CC11" i="17"/>
  <c r="CC11" i="16"/>
  <c r="CC11" i="15"/>
  <c r="CC11" i="14"/>
  <c r="CB11" i="22"/>
  <c r="CB11" i="21"/>
  <c r="CB11" i="20"/>
  <c r="CB11" i="19"/>
  <c r="CB11" i="18"/>
  <c r="CB11" i="17"/>
  <c r="CB11" i="16"/>
  <c r="CB11" i="15"/>
  <c r="CB11" i="14"/>
  <c r="CA11" i="22"/>
  <c r="CA11" i="21"/>
  <c r="CA11" i="20"/>
  <c r="CA11" i="19"/>
  <c r="CA11" i="18"/>
  <c r="CA11" i="17"/>
  <c r="CA11" i="16"/>
  <c r="CA11" i="15"/>
  <c r="CA11" i="14"/>
  <c r="BZ11" i="22"/>
  <c r="BZ11" i="21"/>
  <c r="BZ11" i="20"/>
  <c r="BZ11" i="19"/>
  <c r="BZ11" i="18"/>
  <c r="BZ11" i="17"/>
  <c r="BZ11" i="16"/>
  <c r="BZ11" i="15"/>
  <c r="BZ11" i="14"/>
  <c r="BY11" i="22"/>
  <c r="BY11" i="21"/>
  <c r="BY11" i="20"/>
  <c r="BY11" i="19"/>
  <c r="BY11" i="18"/>
  <c r="BY11" i="17"/>
  <c r="BY11" i="16"/>
  <c r="BY11" i="15"/>
  <c r="BY11" i="14"/>
  <c r="BX11" i="22"/>
  <c r="BX11" i="21"/>
  <c r="BX11" i="20"/>
  <c r="BX11" i="19"/>
  <c r="BX11" i="18"/>
  <c r="BX11" i="17"/>
  <c r="BX11" i="16"/>
  <c r="BX11" i="15"/>
  <c r="BX11" i="14"/>
  <c r="BW11" i="22"/>
  <c r="BW11" i="21"/>
  <c r="BW11" i="20"/>
  <c r="BW11" i="19"/>
  <c r="BW11" i="18"/>
  <c r="BW11" i="17"/>
  <c r="BW11" i="16"/>
  <c r="BW11" i="15"/>
  <c r="BW11" i="14"/>
  <c r="BV11" i="22"/>
  <c r="BV11" i="21"/>
  <c r="BV11" i="20"/>
  <c r="BV11" i="19"/>
  <c r="BV11" i="18"/>
  <c r="BV11" i="17"/>
  <c r="BV11" i="16"/>
  <c r="BV11" i="15"/>
  <c r="BV11" i="14"/>
  <c r="BU11" i="22"/>
  <c r="BU11" i="21"/>
  <c r="BU11" i="20"/>
  <c r="BU11" i="19"/>
  <c r="BU11" i="18"/>
  <c r="BU11" i="17"/>
  <c r="BU11" i="16"/>
  <c r="BU11" i="15"/>
  <c r="BU11" i="14"/>
  <c r="BT11" i="22"/>
  <c r="BT11" i="21"/>
  <c r="BT11" i="20"/>
  <c r="BT11" i="19"/>
  <c r="BT11" i="18"/>
  <c r="BT11" i="17"/>
  <c r="BT11" i="16"/>
  <c r="BT11" i="15"/>
  <c r="BT11" i="14"/>
  <c r="BS11" i="22"/>
  <c r="BS11" i="21"/>
  <c r="BS11" i="20"/>
  <c r="BS11" i="19"/>
  <c r="BS11" i="18"/>
  <c r="BS11" i="17"/>
  <c r="BS11" i="16"/>
  <c r="BS11" i="15"/>
  <c r="BS11" i="14"/>
  <c r="BR11" i="22"/>
  <c r="BR11" i="21"/>
  <c r="BR11" i="20"/>
  <c r="BR11" i="19"/>
  <c r="BR11" i="18"/>
  <c r="BR11" i="17"/>
  <c r="BR11" i="16"/>
  <c r="BR11" i="15"/>
  <c r="BR11" i="14"/>
  <c r="BQ11" i="22"/>
  <c r="BQ11" i="21"/>
  <c r="BQ11" i="20"/>
  <c r="BQ11" i="19"/>
  <c r="BQ11" i="18"/>
  <c r="BQ11" i="17"/>
  <c r="BQ11" i="16"/>
  <c r="BQ11" i="15"/>
  <c r="BQ11" i="14"/>
  <c r="BP11" i="22"/>
  <c r="BP11" i="21"/>
  <c r="BP11" i="20"/>
  <c r="BP11" i="19"/>
  <c r="BP11" i="18"/>
  <c r="BP11" i="17"/>
  <c r="BP11" i="16"/>
  <c r="BP11" i="15"/>
  <c r="BP11" i="14"/>
  <c r="BO11" i="22"/>
  <c r="BO11" i="21"/>
  <c r="BO11" i="20"/>
  <c r="BO11" i="19"/>
  <c r="BO11" i="18"/>
  <c r="BO11" i="17"/>
  <c r="BO11" i="16"/>
  <c r="BO11" i="15"/>
  <c r="BO11" i="14"/>
  <c r="BN11" i="22"/>
  <c r="BN11" i="21"/>
  <c r="BN11" i="20"/>
  <c r="BN11" i="19"/>
  <c r="BN11" i="18"/>
  <c r="BN11" i="17"/>
  <c r="BN11" i="16"/>
  <c r="BN11" i="15"/>
  <c r="BN11" i="14"/>
  <c r="BM11" i="22"/>
  <c r="BM11" i="21"/>
  <c r="BM11" i="20"/>
  <c r="BM11" i="19"/>
  <c r="BM11" i="18"/>
  <c r="BM11" i="17"/>
  <c r="BM11" i="16"/>
  <c r="BM11" i="15"/>
  <c r="BM11" i="14"/>
  <c r="BL11" i="22"/>
  <c r="BL11" i="21"/>
  <c r="BL11" i="20"/>
  <c r="BL11" i="19"/>
  <c r="BL11" i="18"/>
  <c r="BL11" i="17"/>
  <c r="BL11" i="16"/>
  <c r="BL11" i="15"/>
  <c r="BL11" i="14"/>
  <c r="BK11" i="22"/>
  <c r="BK11" i="21"/>
  <c r="BK11" i="20"/>
  <c r="BK11" i="19"/>
  <c r="BK11" i="18"/>
  <c r="BK11" i="17"/>
  <c r="BK11" i="16"/>
  <c r="BK11" i="15"/>
  <c r="BK11" i="14"/>
  <c r="BJ11" i="22"/>
  <c r="BJ11" i="21"/>
  <c r="BJ11" i="20"/>
  <c r="BJ11" i="19"/>
  <c r="BJ11" i="18"/>
  <c r="BJ11" i="17"/>
  <c r="BJ11" i="16"/>
  <c r="BJ11" i="15"/>
  <c r="BJ11" i="14"/>
  <c r="BI11" i="22"/>
  <c r="BI11" i="21"/>
  <c r="BI11" i="20"/>
  <c r="BI11" i="19"/>
  <c r="BI11" i="18"/>
  <c r="BI11" i="17"/>
  <c r="BI11" i="16"/>
  <c r="BI11" i="15"/>
  <c r="BI11" i="14"/>
  <c r="BH11" i="22"/>
  <c r="BH11" i="21"/>
  <c r="BH11" i="20"/>
  <c r="BH11" i="19"/>
  <c r="BH11" i="18"/>
  <c r="BH11" i="17"/>
  <c r="BH11" i="16"/>
  <c r="BH11" i="15"/>
  <c r="BH11" i="14"/>
  <c r="BG11" i="22"/>
  <c r="BG11" i="21"/>
  <c r="BG11" i="20"/>
  <c r="BG11" i="19"/>
  <c r="BG11" i="18"/>
  <c r="BG11" i="17"/>
  <c r="BG11" i="16"/>
  <c r="BG11" i="15"/>
  <c r="BG11" i="14"/>
  <c r="BF11" i="22"/>
  <c r="BF11" i="21"/>
  <c r="BF11" i="20"/>
  <c r="BF11" i="19"/>
  <c r="BF11" i="18"/>
  <c r="BF11" i="17"/>
  <c r="BF11" i="16"/>
  <c r="BF11" i="15"/>
  <c r="BF11" i="14"/>
  <c r="BE11" i="22"/>
  <c r="BE11" i="21"/>
  <c r="BE11" i="20"/>
  <c r="BE11" i="19"/>
  <c r="BE11" i="18"/>
  <c r="BE11" i="17"/>
  <c r="BE11" i="16"/>
  <c r="BE11" i="15"/>
  <c r="BE11" i="14"/>
  <c r="BD11" i="22"/>
  <c r="BD11" i="21"/>
  <c r="BD11" i="20"/>
  <c r="BD11" i="19"/>
  <c r="BD11" i="18"/>
  <c r="BD11" i="17"/>
  <c r="BD11" i="16"/>
  <c r="BD11" i="15"/>
  <c r="BD11" i="14"/>
  <c r="BC11" i="22"/>
  <c r="BC11" i="21"/>
  <c r="BC11" i="20"/>
  <c r="BC11" i="19"/>
  <c r="BC11" i="18"/>
  <c r="BC11" i="17"/>
  <c r="BC11" i="16"/>
  <c r="BC11" i="15"/>
  <c r="BC11" i="14"/>
  <c r="BB11" i="22"/>
  <c r="BB11" i="21"/>
  <c r="BB11" i="20"/>
  <c r="BB11" i="19"/>
  <c r="BB11" i="18"/>
  <c r="BB11" i="17"/>
  <c r="BB11" i="16"/>
  <c r="BB11" i="15"/>
  <c r="BB11" i="14"/>
  <c r="BA11" i="22"/>
  <c r="BA11" i="21"/>
  <c r="BA11" i="20"/>
  <c r="BA11" i="19"/>
  <c r="BA11" i="18"/>
  <c r="BA11" i="17"/>
  <c r="BA11" i="16"/>
  <c r="BA11" i="15"/>
  <c r="BA11" i="14"/>
  <c r="AZ11" i="22"/>
  <c r="AZ11" i="21"/>
  <c r="AZ11" i="20"/>
  <c r="AZ11" i="19"/>
  <c r="AZ11" i="18"/>
  <c r="AZ11" i="17"/>
  <c r="AZ11" i="16"/>
  <c r="AZ11" i="15"/>
  <c r="AZ11" i="14"/>
  <c r="AY11" i="22"/>
  <c r="AY11" i="21"/>
  <c r="AY11" i="20"/>
  <c r="AY11" i="19"/>
  <c r="AY11" i="18"/>
  <c r="AY11" i="17"/>
  <c r="AY11" i="16"/>
  <c r="AY11" i="15"/>
  <c r="AY11" i="14"/>
  <c r="AX11" i="22"/>
  <c r="AX11" i="21"/>
  <c r="AX11" i="20"/>
  <c r="AX11" i="19"/>
  <c r="AX11" i="18"/>
  <c r="AX11" i="17"/>
  <c r="AX11" i="16"/>
  <c r="AX11" i="15"/>
  <c r="AX11" i="14"/>
  <c r="AW11" i="22"/>
  <c r="AW11" i="21"/>
  <c r="AW11" i="20"/>
  <c r="AW11" i="19"/>
  <c r="AW11" i="18"/>
  <c r="AW11" i="17"/>
  <c r="AW11" i="16"/>
  <c r="AW11" i="15"/>
  <c r="AW11" i="14"/>
  <c r="AV11" i="22"/>
  <c r="AV11" i="21"/>
  <c r="AV11" i="20"/>
  <c r="AV11" i="19"/>
  <c r="AV11" i="18"/>
  <c r="AV11" i="17"/>
  <c r="AV11" i="16"/>
  <c r="AV11" i="15"/>
  <c r="AV11" i="14"/>
  <c r="AU11" i="22"/>
  <c r="AU11" i="21"/>
  <c r="AU11" i="20"/>
  <c r="AU11" i="19"/>
  <c r="AU11" i="18"/>
  <c r="AU11" i="17"/>
  <c r="AU11" i="16"/>
  <c r="AU11" i="15"/>
  <c r="AU11" i="14"/>
  <c r="AT11" i="22"/>
  <c r="AT11" i="21"/>
  <c r="AT11" i="20"/>
  <c r="AT11" i="19"/>
  <c r="AT11" i="18"/>
  <c r="AT11" i="17"/>
  <c r="AT11" i="16"/>
  <c r="AT11" i="15"/>
  <c r="AT11" i="14"/>
  <c r="AS11" i="22"/>
  <c r="AS11" i="21"/>
  <c r="AS11" i="20"/>
  <c r="AS11" i="19"/>
  <c r="AS11" i="18"/>
  <c r="AS11" i="17"/>
  <c r="AS11" i="16"/>
  <c r="AS11" i="15"/>
  <c r="AS11" i="14"/>
  <c r="DA122" i="22"/>
  <c r="DA122" i="21"/>
  <c r="DA122" i="20"/>
  <c r="DA122" i="19"/>
  <c r="DA122" i="18"/>
  <c r="DA122" i="17"/>
  <c r="DA122" i="16"/>
  <c r="DA122" i="15"/>
  <c r="DA122" i="14"/>
  <c r="CZ122" i="22"/>
  <c r="CZ122" i="21"/>
  <c r="CZ122" i="20"/>
  <c r="CZ122" i="19"/>
  <c r="CZ122" i="18"/>
  <c r="CZ122" i="17"/>
  <c r="CZ122" i="16"/>
  <c r="CZ122" i="15"/>
  <c r="CZ122" i="14"/>
  <c r="CY122" i="22"/>
  <c r="CY122" i="21"/>
  <c r="CY122" i="20"/>
  <c r="CY122" i="19"/>
  <c r="CY122" i="18"/>
  <c r="CY122" i="17"/>
  <c r="CY122" i="16"/>
  <c r="CY122" i="15"/>
  <c r="CY122" i="14"/>
  <c r="CX122" i="22"/>
  <c r="CX122" i="21"/>
  <c r="CX122" i="20"/>
  <c r="CX122" i="19"/>
  <c r="CX122" i="18"/>
  <c r="CX122" i="17"/>
  <c r="CX122" i="16"/>
  <c r="CX122" i="15"/>
  <c r="CX122" i="14"/>
  <c r="CW122" i="22"/>
  <c r="CW122" i="21"/>
  <c r="CW122" i="20"/>
  <c r="CW122" i="19"/>
  <c r="CW122" i="18"/>
  <c r="CW122" i="17"/>
  <c r="CW122" i="16"/>
  <c r="CW122" i="15"/>
  <c r="CW122" i="14"/>
  <c r="CV122" i="22"/>
  <c r="CV122" i="21"/>
  <c r="CV122" i="20"/>
  <c r="CV122" i="19"/>
  <c r="CV122" i="18"/>
  <c r="CV122" i="17"/>
  <c r="CV122" i="16"/>
  <c r="CV122" i="15"/>
  <c r="CV122" i="14"/>
  <c r="CU122" i="22"/>
  <c r="CU122" i="21"/>
  <c r="CU122" i="20"/>
  <c r="CU122" i="19"/>
  <c r="CU122" i="18"/>
  <c r="CU122" i="17"/>
  <c r="CU122" i="16"/>
  <c r="CU122" i="15"/>
  <c r="CU122" i="14"/>
  <c r="CT122" i="22"/>
  <c r="CT122" i="21"/>
  <c r="CT122" i="20"/>
  <c r="CT122" i="19"/>
  <c r="CT122" i="18"/>
  <c r="CT122" i="17"/>
  <c r="CT122" i="16"/>
  <c r="CT122" i="15"/>
  <c r="CT122" i="14"/>
  <c r="CS122" i="22"/>
  <c r="CS122" i="21"/>
  <c r="CS122" i="20"/>
  <c r="CS122" i="19"/>
  <c r="CS122" i="18"/>
  <c r="CS122" i="17"/>
  <c r="CS122" i="16"/>
  <c r="CS122" i="15"/>
  <c r="CS122" i="14"/>
  <c r="CR122" i="22"/>
  <c r="CR122" i="21"/>
  <c r="CR122" i="20"/>
  <c r="CR122" i="19"/>
  <c r="CR122" i="18"/>
  <c r="CR122" i="17"/>
  <c r="CR122" i="16"/>
  <c r="CR122" i="15"/>
  <c r="CR122" i="14"/>
  <c r="CQ122" i="22"/>
  <c r="CQ122" i="21"/>
  <c r="CQ122" i="20"/>
  <c r="CQ122" i="19"/>
  <c r="CQ122" i="18"/>
  <c r="CQ122" i="17"/>
  <c r="CQ122" i="16"/>
  <c r="CQ122" i="15"/>
  <c r="CQ122" i="14"/>
  <c r="CP122" i="22"/>
  <c r="CP122" i="21"/>
  <c r="CP122" i="20"/>
  <c r="CP122" i="19"/>
  <c r="CP122" i="18"/>
  <c r="CP122" i="17"/>
  <c r="CP122" i="16"/>
  <c r="CP122" i="15"/>
  <c r="CP122" i="14"/>
  <c r="CO122" i="22"/>
  <c r="CO122" i="21"/>
  <c r="CO122" i="20"/>
  <c r="CO122" i="19"/>
  <c r="CO122" i="18"/>
  <c r="CO122" i="17"/>
  <c r="CO122" i="16"/>
  <c r="CO122" i="15"/>
  <c r="CO122" i="14"/>
  <c r="CN122" i="22"/>
  <c r="CN122" i="21"/>
  <c r="CN122" i="20"/>
  <c r="CN122" i="19"/>
  <c r="CN122" i="18"/>
  <c r="CN122" i="17"/>
  <c r="CN122" i="16"/>
  <c r="CN122" i="15"/>
  <c r="CN122" i="14"/>
  <c r="CM122" i="22"/>
  <c r="CM122" i="21"/>
  <c r="CM122" i="20"/>
  <c r="CM122" i="19"/>
  <c r="CM122" i="18"/>
  <c r="CM122" i="17"/>
  <c r="CM122" i="16"/>
  <c r="CM122" i="15"/>
  <c r="CM122" i="14"/>
  <c r="CL122" i="22"/>
  <c r="CL122" i="21"/>
  <c r="CL122" i="20"/>
  <c r="CL122" i="19"/>
  <c r="CL122" i="18"/>
  <c r="CL122" i="17"/>
  <c r="CL122" i="16"/>
  <c r="CL122" i="15"/>
  <c r="CL122" i="14"/>
  <c r="CK122" i="22"/>
  <c r="CK122" i="21"/>
  <c r="CK122" i="20"/>
  <c r="CK122" i="19"/>
  <c r="CK122" i="18"/>
  <c r="CK122" i="17"/>
  <c r="CK122" i="16"/>
  <c r="CK122" i="15"/>
  <c r="CK122" i="14"/>
  <c r="CJ122" i="22"/>
  <c r="CJ122" i="21"/>
  <c r="CJ122" i="20"/>
  <c r="CJ122" i="19"/>
  <c r="CJ122" i="18"/>
  <c r="CJ122" i="17"/>
  <c r="CJ122" i="16"/>
  <c r="CJ122" i="15"/>
  <c r="CJ122" i="14"/>
  <c r="CI122" i="22"/>
  <c r="CI122" i="21"/>
  <c r="CI122" i="20"/>
  <c r="CI122" i="19"/>
  <c r="CI122" i="18"/>
  <c r="CI122" i="17"/>
  <c r="CI122" i="16"/>
  <c r="CI122" i="15"/>
  <c r="CI122" i="14"/>
  <c r="CH122" i="22"/>
  <c r="CH122" i="21"/>
  <c r="CH122" i="20"/>
  <c r="CH122" i="19"/>
  <c r="CH122" i="18"/>
  <c r="CH122" i="17"/>
  <c r="CH122" i="16"/>
  <c r="CH122" i="15"/>
  <c r="CH122" i="14"/>
  <c r="CG122" i="22"/>
  <c r="CG122" i="21"/>
  <c r="CG122" i="20"/>
  <c r="CG122" i="19"/>
  <c r="CG122" i="18"/>
  <c r="CG122" i="17"/>
  <c r="CG122" i="16"/>
  <c r="CG122" i="15"/>
  <c r="CG122" i="14"/>
  <c r="CF122" i="22"/>
  <c r="CF122" i="21"/>
  <c r="CF122" i="20"/>
  <c r="CF122" i="19"/>
  <c r="CF122" i="18"/>
  <c r="CF122" i="17"/>
  <c r="CF122" i="16"/>
  <c r="CF122" i="15"/>
  <c r="CF122" i="14"/>
  <c r="CE122" i="22"/>
  <c r="CE122" i="21"/>
  <c r="CE122" i="20"/>
  <c r="CE122" i="19"/>
  <c r="CE122" i="18"/>
  <c r="CE122" i="17"/>
  <c r="CE122" i="16"/>
  <c r="CE122" i="15"/>
  <c r="CE122" i="14"/>
  <c r="CD122" i="22"/>
  <c r="CD122" i="21"/>
  <c r="CD122" i="20"/>
  <c r="CD122" i="19"/>
  <c r="CD122" i="18"/>
  <c r="CD122" i="17"/>
  <c r="CD122" i="16"/>
  <c r="CD122" i="15"/>
  <c r="CD122" i="14"/>
  <c r="CC122" i="22"/>
  <c r="CC122" i="21"/>
  <c r="CC122" i="20"/>
  <c r="CC122" i="19"/>
  <c r="CC122" i="18"/>
  <c r="CC122" i="17"/>
  <c r="CC122" i="16"/>
  <c r="CC122" i="15"/>
  <c r="CC122" i="14"/>
  <c r="CB122" i="22"/>
  <c r="CB122" i="21"/>
  <c r="CB122" i="20"/>
  <c r="CB122" i="19"/>
  <c r="CB122" i="18"/>
  <c r="CB122" i="17"/>
  <c r="CB122" i="16"/>
  <c r="CB122" i="15"/>
  <c r="CB122" i="14"/>
  <c r="CA122" i="22"/>
  <c r="CA122" i="21"/>
  <c r="CA122" i="20"/>
  <c r="CA122" i="19"/>
  <c r="CA122" i="18"/>
  <c r="CA122" i="17"/>
  <c r="CA122" i="16"/>
  <c r="CA122" i="15"/>
  <c r="CA122" i="14"/>
  <c r="BZ122" i="22"/>
  <c r="BZ122" i="21"/>
  <c r="BZ122" i="20"/>
  <c r="BZ122" i="19"/>
  <c r="BZ122" i="18"/>
  <c r="BZ122" i="17"/>
  <c r="BZ122" i="16"/>
  <c r="BZ122" i="15"/>
  <c r="BZ122" i="14"/>
  <c r="BY122" i="22"/>
  <c r="BY122" i="21"/>
  <c r="BY122" i="20"/>
  <c r="BY122" i="19"/>
  <c r="BY122" i="18"/>
  <c r="BY122" i="17"/>
  <c r="BY122" i="16"/>
  <c r="BY122" i="15"/>
  <c r="BY122" i="14"/>
  <c r="BX122" i="22"/>
  <c r="BX122" i="21"/>
  <c r="BX122" i="20"/>
  <c r="BX122" i="19"/>
  <c r="BX122" i="18"/>
  <c r="BX122" i="17"/>
  <c r="BX122" i="16"/>
  <c r="BX122" i="15"/>
  <c r="BX122" i="14"/>
  <c r="BW122" i="22"/>
  <c r="BW122" i="21"/>
  <c r="BW122" i="20"/>
  <c r="BW122" i="19"/>
  <c r="BW122" i="18"/>
  <c r="BW122" i="17"/>
  <c r="BW122" i="16"/>
  <c r="BW122" i="15"/>
  <c r="BW122" i="14"/>
  <c r="BV122" i="22"/>
  <c r="BV122" i="21"/>
  <c r="BV122" i="20"/>
  <c r="BV122" i="19"/>
  <c r="BV122" i="18"/>
  <c r="BV122" i="17"/>
  <c r="BV122" i="16"/>
  <c r="BV122" i="15"/>
  <c r="BV122" i="14"/>
  <c r="BU122" i="22"/>
  <c r="BU122" i="21"/>
  <c r="BU122" i="20"/>
  <c r="BU122" i="19"/>
  <c r="BU122" i="18"/>
  <c r="BU122" i="17"/>
  <c r="BU122" i="16"/>
  <c r="BU122" i="15"/>
  <c r="BU122" i="14"/>
  <c r="BT122" i="22"/>
  <c r="BT122" i="21"/>
  <c r="BT122" i="20"/>
  <c r="BT122" i="19"/>
  <c r="BT122" i="18"/>
  <c r="BT122" i="17"/>
  <c r="BT122" i="16"/>
  <c r="BT122" i="15"/>
  <c r="BT122" i="14"/>
  <c r="BS122" i="22"/>
  <c r="BS122" i="21"/>
  <c r="BS122" i="20"/>
  <c r="BS122" i="19"/>
  <c r="BS122" i="18"/>
  <c r="BS122" i="17"/>
  <c r="BS122" i="16"/>
  <c r="BS122" i="15"/>
  <c r="BS122" i="14"/>
  <c r="BR122" i="22"/>
  <c r="BR122" i="21"/>
  <c r="BR122" i="20"/>
  <c r="BR122" i="19"/>
  <c r="BR122" i="18"/>
  <c r="BR122" i="17"/>
  <c r="BR122" i="16"/>
  <c r="BR122" i="15"/>
  <c r="BR122" i="14"/>
  <c r="BQ122" i="22"/>
  <c r="BQ122" i="21"/>
  <c r="BQ122" i="20"/>
  <c r="BQ122" i="19"/>
  <c r="BQ122" i="18"/>
  <c r="BQ122" i="17"/>
  <c r="BQ122" i="16"/>
  <c r="BQ122" i="15"/>
  <c r="BQ122" i="14"/>
  <c r="BP122" i="22"/>
  <c r="BP122" i="21"/>
  <c r="BP122" i="20"/>
  <c r="BP122" i="19"/>
  <c r="BP122" i="18"/>
  <c r="BP122" i="17"/>
  <c r="BP122" i="16"/>
  <c r="BP122" i="15"/>
  <c r="BP122" i="14"/>
  <c r="BO122" i="22"/>
  <c r="BO122" i="21"/>
  <c r="BO122" i="20"/>
  <c r="BO122" i="19"/>
  <c r="BO122" i="18"/>
  <c r="BO122" i="17"/>
  <c r="BO122" i="16"/>
  <c r="BO122" i="15"/>
  <c r="BO122" i="14"/>
  <c r="BN122" i="22"/>
  <c r="BN122" i="21"/>
  <c r="BN122" i="20"/>
  <c r="BN122" i="19"/>
  <c r="BN122" i="18"/>
  <c r="BN122" i="17"/>
  <c r="BN122" i="16"/>
  <c r="BN122" i="15"/>
  <c r="BN122" i="14"/>
  <c r="BM122" i="22"/>
  <c r="BM122" i="21"/>
  <c r="BM122" i="20"/>
  <c r="BM122" i="19"/>
  <c r="BM122" i="18"/>
  <c r="BM122" i="17"/>
  <c r="BM122" i="16"/>
  <c r="BM122" i="15"/>
  <c r="BM122" i="14"/>
  <c r="BL122" i="22"/>
  <c r="BL122" i="21"/>
  <c r="BL122" i="20"/>
  <c r="BL122" i="19"/>
  <c r="BL122" i="18"/>
  <c r="BL122" i="17"/>
  <c r="BL122" i="16"/>
  <c r="BL122" i="15"/>
  <c r="BL122" i="14"/>
  <c r="BK122" i="22"/>
  <c r="BK122" i="21"/>
  <c r="BK122" i="20"/>
  <c r="BK122" i="19"/>
  <c r="BK122" i="18"/>
  <c r="BK122" i="17"/>
  <c r="BK122" i="16"/>
  <c r="BK122" i="15"/>
  <c r="BK122" i="14"/>
  <c r="BJ122" i="22"/>
  <c r="BJ122" i="21"/>
  <c r="BJ122" i="20"/>
  <c r="BJ122" i="19"/>
  <c r="BJ122" i="18"/>
  <c r="BJ122" i="17"/>
  <c r="BJ122" i="16"/>
  <c r="BJ122" i="15"/>
  <c r="BJ122" i="14"/>
  <c r="BI122" i="22"/>
  <c r="BI122" i="21"/>
  <c r="BI122" i="20"/>
  <c r="BI122" i="19"/>
  <c r="BI122" i="18"/>
  <c r="BI122" i="17"/>
  <c r="BI122" i="16"/>
  <c r="BI122" i="15"/>
  <c r="BI122" i="14"/>
  <c r="BH122" i="22"/>
  <c r="BH122" i="21"/>
  <c r="BH122" i="20"/>
  <c r="BH122" i="19"/>
  <c r="BH122" i="18"/>
  <c r="BH122" i="17"/>
  <c r="BH122" i="16"/>
  <c r="BH122" i="15"/>
  <c r="BH122" i="14"/>
  <c r="BG122" i="22"/>
  <c r="BG122" i="21"/>
  <c r="BG122" i="20"/>
  <c r="BG122" i="19"/>
  <c r="BG122" i="18"/>
  <c r="BG122" i="17"/>
  <c r="BG122" i="16"/>
  <c r="BG122" i="15"/>
  <c r="BG122" i="14"/>
  <c r="BF122" i="22"/>
  <c r="BF122" i="21"/>
  <c r="BF122" i="20"/>
  <c r="BF122" i="19"/>
  <c r="BF122" i="18"/>
  <c r="BF122" i="17"/>
  <c r="BF122" i="16"/>
  <c r="BF122" i="15"/>
  <c r="BF122" i="14"/>
  <c r="BE122" i="22"/>
  <c r="BE122" i="21"/>
  <c r="BE122" i="20"/>
  <c r="BE122" i="19"/>
  <c r="BE122" i="18"/>
  <c r="BE122" i="17"/>
  <c r="BE122" i="16"/>
  <c r="BE122" i="15"/>
  <c r="BE122" i="14"/>
  <c r="BD122" i="22"/>
  <c r="BD122" i="21"/>
  <c r="BD122" i="20"/>
  <c r="BD122" i="19"/>
  <c r="BD122" i="18"/>
  <c r="BD122" i="17"/>
  <c r="BD122" i="16"/>
  <c r="BD122" i="15"/>
  <c r="BD122" i="14"/>
  <c r="BC122" i="22"/>
  <c r="BC122" i="21"/>
  <c r="BC122" i="20"/>
  <c r="BC122" i="19"/>
  <c r="BC122" i="18"/>
  <c r="BC122" i="17"/>
  <c r="BC122" i="16"/>
  <c r="BC122" i="15"/>
  <c r="BC122" i="14"/>
  <c r="BB122" i="22"/>
  <c r="BB122" i="21"/>
  <c r="BB122" i="20"/>
  <c r="BB122" i="19"/>
  <c r="BB122" i="18"/>
  <c r="BB122" i="17"/>
  <c r="BB122" i="16"/>
  <c r="BB122" i="15"/>
  <c r="BB122" i="14"/>
  <c r="BA122" i="22"/>
  <c r="BA122" i="21"/>
  <c r="BA122" i="20"/>
  <c r="BA122" i="19"/>
  <c r="BA122" i="18"/>
  <c r="BA122" i="17"/>
  <c r="BA122" i="16"/>
  <c r="BA122" i="15"/>
  <c r="BA122" i="14"/>
  <c r="AZ122" i="22"/>
  <c r="AZ122" i="21"/>
  <c r="AZ122" i="20"/>
  <c r="AZ122" i="19"/>
  <c r="AZ122" i="18"/>
  <c r="AZ122" i="17"/>
  <c r="AZ122" i="16"/>
  <c r="AZ122" i="15"/>
  <c r="AZ122" i="14"/>
  <c r="AY122" i="22"/>
  <c r="AY122" i="21"/>
  <c r="AY122" i="20"/>
  <c r="AY122" i="19"/>
  <c r="AY122" i="18"/>
  <c r="AY122" i="17"/>
  <c r="AY122" i="16"/>
  <c r="AY122" i="15"/>
  <c r="AY122" i="14"/>
  <c r="AX122" i="22"/>
  <c r="AX122" i="21"/>
  <c r="AX122" i="20"/>
  <c r="AX122" i="19"/>
  <c r="AX122" i="18"/>
  <c r="AX122" i="17"/>
  <c r="AX122" i="16"/>
  <c r="AX122" i="15"/>
  <c r="AX122" i="14"/>
  <c r="AW122" i="22"/>
  <c r="AW122" i="21"/>
  <c r="AW122" i="20"/>
  <c r="AW122" i="19"/>
  <c r="AW122" i="18"/>
  <c r="AW122" i="17"/>
  <c r="AW122" i="16"/>
  <c r="AW122" i="15"/>
  <c r="AW122" i="14"/>
  <c r="AV122" i="22"/>
  <c r="AV122" i="21"/>
  <c r="AV122" i="20"/>
  <c r="AV122" i="19"/>
  <c r="AV122" i="18"/>
  <c r="AV122" i="17"/>
  <c r="AV122" i="16"/>
  <c r="AV122" i="15"/>
  <c r="AV122" i="14"/>
  <c r="AU122" i="22"/>
  <c r="AU122" i="21"/>
  <c r="AU122" i="20"/>
  <c r="AU122" i="19"/>
  <c r="AU122" i="18"/>
  <c r="AU122" i="17"/>
  <c r="AU122" i="16"/>
  <c r="AU122" i="15"/>
  <c r="AU122" i="14"/>
  <c r="AT122" i="22"/>
  <c r="AT122" i="21"/>
  <c r="AT122" i="20"/>
  <c r="AT122" i="19"/>
  <c r="AT122" i="18"/>
  <c r="AT122" i="17"/>
  <c r="AT122" i="16"/>
  <c r="AT122" i="15"/>
  <c r="AT122" i="14"/>
  <c r="AS122" i="22"/>
  <c r="AS122" i="21"/>
  <c r="AS122" i="20"/>
  <c r="AS122" i="19"/>
  <c r="AS122" i="18"/>
  <c r="AS122" i="17"/>
  <c r="AS122" i="16"/>
  <c r="AS122" i="15"/>
  <c r="AS122" i="14"/>
  <c r="AR122" i="22"/>
  <c r="AR122" i="21"/>
  <c r="AR122" i="20"/>
  <c r="AR122" i="19"/>
  <c r="AR122" i="18"/>
  <c r="AR122" i="17"/>
  <c r="AR122" i="16"/>
  <c r="AR122" i="15"/>
  <c r="AR122" i="14"/>
  <c r="AQ122" i="22"/>
  <c r="AQ122" i="21"/>
  <c r="AQ122" i="20"/>
  <c r="AQ122" i="19"/>
  <c r="AQ122" i="18"/>
  <c r="AQ122" i="17"/>
  <c r="AQ122" i="16"/>
  <c r="AQ122" i="15"/>
  <c r="AQ122" i="14"/>
  <c r="AP122" i="22"/>
  <c r="AP122" i="21"/>
  <c r="AP122" i="20"/>
  <c r="AP122" i="19"/>
  <c r="AP122" i="18"/>
  <c r="AP122" i="17"/>
  <c r="AP122" i="16"/>
  <c r="AP122" i="15"/>
  <c r="AP122" i="14"/>
  <c r="AO122" i="22"/>
  <c r="AO122" i="21"/>
  <c r="AO122" i="20"/>
  <c r="AO122" i="19"/>
  <c r="AO122" i="18"/>
  <c r="AO122" i="17"/>
  <c r="AO122" i="16"/>
  <c r="AO122" i="15"/>
  <c r="AO122" i="14"/>
  <c r="AN122" i="22"/>
  <c r="AN122" i="21"/>
  <c r="AN122" i="20"/>
  <c r="AN122" i="19"/>
  <c r="AN122" i="18"/>
  <c r="AN122" i="17"/>
  <c r="AN122" i="16"/>
  <c r="AN122" i="15"/>
  <c r="AN122" i="14"/>
  <c r="AM122" i="22"/>
  <c r="AM122" i="21"/>
  <c r="AM122" i="20"/>
  <c r="AM122" i="19"/>
  <c r="AM122" i="18"/>
  <c r="AM122" i="17"/>
  <c r="AM122" i="16"/>
  <c r="AM122" i="15"/>
  <c r="AM122" i="14"/>
  <c r="AL122" i="22"/>
  <c r="AL122" i="21"/>
  <c r="AL122" i="20"/>
  <c r="AL122" i="19"/>
  <c r="AL122" i="18"/>
  <c r="AL122" i="17"/>
  <c r="AL122" i="16"/>
  <c r="AL122" i="15"/>
  <c r="AL122" i="14"/>
  <c r="AK122" i="22"/>
  <c r="AK122" i="21"/>
  <c r="AK122" i="20"/>
  <c r="AK122" i="19"/>
  <c r="AK122" i="18"/>
  <c r="AK122" i="17"/>
  <c r="AK122" i="16"/>
  <c r="AK122" i="15"/>
  <c r="AK122" i="14"/>
  <c r="AJ122" i="22"/>
  <c r="AJ122" i="21"/>
  <c r="AJ122" i="20"/>
  <c r="AJ122" i="19"/>
  <c r="AJ122" i="18"/>
  <c r="AJ122" i="17"/>
  <c r="AJ122" i="16"/>
  <c r="AJ122" i="15"/>
  <c r="AJ122" i="14"/>
  <c r="AI122" i="22"/>
  <c r="AI122" i="21"/>
  <c r="AI122" i="20"/>
  <c r="AI122" i="19"/>
  <c r="AI122" i="18"/>
  <c r="AI122" i="17"/>
  <c r="AI122" i="16"/>
  <c r="AI122" i="15"/>
  <c r="AI122" i="14"/>
  <c r="AH122" i="22"/>
  <c r="AH122" i="21"/>
  <c r="AH122" i="20"/>
  <c r="AH122" i="19"/>
  <c r="AH122" i="18"/>
  <c r="AH122" i="17"/>
  <c r="AH122" i="16"/>
  <c r="AH122" i="15"/>
  <c r="AH122" i="14"/>
  <c r="AG122" i="22"/>
  <c r="AG122" i="21"/>
  <c r="AG122" i="20"/>
  <c r="AG122" i="19"/>
  <c r="AG122" i="18"/>
  <c r="AG122" i="17"/>
  <c r="AG122" i="16"/>
  <c r="AG122" i="15"/>
  <c r="AG122" i="14"/>
  <c r="AF122" i="22"/>
  <c r="AF122" i="21"/>
  <c r="AF122" i="20"/>
  <c r="AF122" i="19"/>
  <c r="AF122" i="18"/>
  <c r="AF122" i="17"/>
  <c r="AF122" i="16"/>
  <c r="AF122" i="15"/>
  <c r="AF122" i="14"/>
  <c r="AE122" i="22"/>
  <c r="AE122" i="21"/>
  <c r="AE122" i="20"/>
  <c r="AE122" i="19"/>
  <c r="AE122" i="18"/>
  <c r="AE122" i="17"/>
  <c r="AE122" i="16"/>
  <c r="AE122" i="15"/>
  <c r="AE122" i="14"/>
  <c r="AD122" i="22"/>
  <c r="AD122" i="21"/>
  <c r="AD122" i="20"/>
  <c r="AD122" i="19"/>
  <c r="AD122" i="18"/>
  <c r="AD122" i="17"/>
  <c r="AD122" i="16"/>
  <c r="AD122" i="15"/>
  <c r="AD122" i="14"/>
  <c r="AC122" i="22"/>
  <c r="AC122" i="21"/>
  <c r="AC122" i="20"/>
  <c r="AC122" i="19"/>
  <c r="AC122" i="18"/>
  <c r="AC122" i="17"/>
  <c r="AC122" i="16"/>
  <c r="AC122" i="15"/>
  <c r="AC122" i="14"/>
  <c r="AB122" i="22"/>
  <c r="AB122" i="21"/>
  <c r="AB122" i="20"/>
  <c r="AB122" i="19"/>
  <c r="AB122" i="18"/>
  <c r="AB122" i="17"/>
  <c r="AB122" i="16"/>
  <c r="AB122" i="15"/>
  <c r="AB122" i="14"/>
  <c r="AA122" i="22"/>
  <c r="AA122" i="21"/>
  <c r="AA122" i="20"/>
  <c r="AA122" i="19"/>
  <c r="AA122" i="18"/>
  <c r="AA122" i="17"/>
  <c r="AA122" i="16"/>
  <c r="AA122" i="15"/>
  <c r="AA122" i="14"/>
  <c r="Z122" i="22"/>
  <c r="Z122" i="21"/>
  <c r="Z122" i="20"/>
  <c r="Z122" i="19"/>
  <c r="Z122" i="18"/>
  <c r="Z122" i="17"/>
  <c r="Z122" i="16"/>
  <c r="Z122" i="15"/>
  <c r="Z122" i="14"/>
  <c r="Y122" i="22"/>
  <c r="Y122" i="21"/>
  <c r="Y122" i="20"/>
  <c r="Y122" i="19"/>
  <c r="Y122" i="18"/>
  <c r="Y122" i="17"/>
  <c r="Y122" i="16"/>
  <c r="Y122" i="15"/>
  <c r="Y122" i="14"/>
  <c r="X122" i="22"/>
  <c r="X122" i="21"/>
  <c r="X122" i="20"/>
  <c r="X122" i="19"/>
  <c r="X122" i="18"/>
  <c r="X122" i="17"/>
  <c r="X122" i="16"/>
  <c r="X122" i="15"/>
  <c r="X122" i="14"/>
  <c r="W122" i="22"/>
  <c r="W122" i="21"/>
  <c r="W122" i="20"/>
  <c r="W122" i="19"/>
  <c r="W122" i="18"/>
  <c r="W122" i="17"/>
  <c r="W122" i="16"/>
  <c r="W122" i="15"/>
  <c r="W122" i="14"/>
  <c r="V122" i="22"/>
  <c r="V122" i="21"/>
  <c r="V122" i="20"/>
  <c r="V122" i="19"/>
  <c r="V122" i="18"/>
  <c r="V122" i="17"/>
  <c r="V122" i="16"/>
  <c r="V122" i="15"/>
  <c r="V122" i="14"/>
  <c r="U122" i="22"/>
  <c r="U122" i="21"/>
  <c r="U122" i="20"/>
  <c r="U122" i="19"/>
  <c r="U122" i="18"/>
  <c r="U122" i="17"/>
  <c r="U122" i="16"/>
  <c r="U122" i="15"/>
  <c r="U122" i="14"/>
  <c r="BJ89" i="3"/>
  <c r="BW89" i="3" s="1"/>
  <c r="DA26" i="22" l="1"/>
  <c r="DA26" i="21"/>
  <c r="DA26" i="20"/>
  <c r="DA26" i="19"/>
  <c r="DA26" i="18"/>
  <c r="DA26" i="17"/>
  <c r="DA26" i="16"/>
  <c r="DA26" i="15"/>
  <c r="DA26" i="14"/>
  <c r="CZ26" i="22"/>
  <c r="CZ26" i="21"/>
  <c r="CZ26" i="20"/>
  <c r="CZ26" i="19"/>
  <c r="CZ26" i="18"/>
  <c r="CZ26" i="17"/>
  <c r="CZ26" i="16"/>
  <c r="CZ26" i="15"/>
  <c r="CZ26" i="14"/>
  <c r="CY26" i="22"/>
  <c r="CY26" i="21"/>
  <c r="CY26" i="20"/>
  <c r="CY26" i="19"/>
  <c r="CY26" i="18"/>
  <c r="CY26" i="17"/>
  <c r="CY26" i="16"/>
  <c r="CY26" i="15"/>
  <c r="CY26" i="14"/>
  <c r="CX26" i="22"/>
  <c r="CX26" i="21"/>
  <c r="CX26" i="20"/>
  <c r="CX26" i="19"/>
  <c r="CX26" i="18"/>
  <c r="CX26" i="17"/>
  <c r="CX26" i="16"/>
  <c r="CX26" i="15"/>
  <c r="CX26" i="14"/>
  <c r="CW26" i="22"/>
  <c r="CW26" i="21"/>
  <c r="CW26" i="20"/>
  <c r="CW26" i="19"/>
  <c r="CW26" i="18"/>
  <c r="CW26" i="17"/>
  <c r="CW26" i="16"/>
  <c r="CW26" i="15"/>
  <c r="CW26" i="14"/>
  <c r="CV26" i="22"/>
  <c r="CV26" i="21"/>
  <c r="CV26" i="20"/>
  <c r="CV26" i="19"/>
  <c r="CV26" i="18"/>
  <c r="CV26" i="17"/>
  <c r="CV26" i="16"/>
  <c r="CV26" i="15"/>
  <c r="CV26" i="14"/>
  <c r="CU26" i="22"/>
  <c r="CU26" i="21"/>
  <c r="CU26" i="20"/>
  <c r="CU26" i="19"/>
  <c r="CU26" i="18"/>
  <c r="CU26" i="17"/>
  <c r="CU26" i="16"/>
  <c r="CU26" i="15"/>
  <c r="CU26" i="14"/>
  <c r="CT26" i="22"/>
  <c r="CT26" i="21"/>
  <c r="CT26" i="20"/>
  <c r="CT26" i="19"/>
  <c r="CT26" i="18"/>
  <c r="CT26" i="17"/>
  <c r="CT26" i="16"/>
  <c r="CT26" i="15"/>
  <c r="CT26" i="14"/>
  <c r="CS26" i="22"/>
  <c r="CS26" i="21"/>
  <c r="CS26" i="20"/>
  <c r="CS26" i="19"/>
  <c r="CS26" i="18"/>
  <c r="CS26" i="17"/>
  <c r="CS26" i="16"/>
  <c r="CS26" i="15"/>
  <c r="CS26" i="14"/>
  <c r="CR26" i="22"/>
  <c r="CR26" i="21"/>
  <c r="CR26" i="20"/>
  <c r="CR26" i="19"/>
  <c r="CR26" i="18"/>
  <c r="CR26" i="17"/>
  <c r="CR26" i="16"/>
  <c r="CR26" i="15"/>
  <c r="CR26" i="14"/>
  <c r="CQ26" i="22"/>
  <c r="CQ26" i="21"/>
  <c r="CQ26" i="20"/>
  <c r="CQ26" i="19"/>
  <c r="CQ26" i="18"/>
  <c r="CQ26" i="17"/>
  <c r="CQ26" i="16"/>
  <c r="CQ26" i="15"/>
  <c r="CQ26" i="14"/>
  <c r="CP26" i="22"/>
  <c r="CP26" i="21"/>
  <c r="CP26" i="20"/>
  <c r="CP26" i="19"/>
  <c r="CP26" i="18"/>
  <c r="CP26" i="17"/>
  <c r="CP26" i="16"/>
  <c r="CP26" i="15"/>
  <c r="CP26" i="14"/>
  <c r="CO26" i="22"/>
  <c r="CO26" i="21"/>
  <c r="CO26" i="20"/>
  <c r="CO26" i="19"/>
  <c r="CO26" i="18"/>
  <c r="CO26" i="17"/>
  <c r="CO26" i="16"/>
  <c r="CO26" i="15"/>
  <c r="CO26" i="14"/>
  <c r="CN26" i="22"/>
  <c r="CN26" i="21"/>
  <c r="CN26" i="20"/>
  <c r="CN26" i="19"/>
  <c r="CN26" i="18"/>
  <c r="CN26" i="17"/>
  <c r="CN26" i="16"/>
  <c r="CN26" i="15"/>
  <c r="CN26" i="14"/>
  <c r="CM26" i="22"/>
  <c r="CM26" i="21"/>
  <c r="CM26" i="20"/>
  <c r="CM26" i="19"/>
  <c r="CM26" i="18"/>
  <c r="CM26" i="17"/>
  <c r="CM26" i="16"/>
  <c r="CM26" i="15"/>
  <c r="CM26" i="14"/>
  <c r="CL26" i="22"/>
  <c r="CL26" i="21"/>
  <c r="CL26" i="20"/>
  <c r="CL26" i="19"/>
  <c r="CL26" i="18"/>
  <c r="CL26" i="17"/>
  <c r="CL26" i="16"/>
  <c r="CL26" i="15"/>
  <c r="CL26" i="14"/>
  <c r="CK26" i="22"/>
  <c r="CK26" i="21"/>
  <c r="CK26" i="20"/>
  <c r="CK26" i="19"/>
  <c r="CK26" i="18"/>
  <c r="CK26" i="17"/>
  <c r="CK26" i="16"/>
  <c r="CK26" i="15"/>
  <c r="CK26" i="14"/>
  <c r="CJ26" i="22"/>
  <c r="CJ26" i="21"/>
  <c r="CJ26" i="20"/>
  <c r="CJ26" i="19"/>
  <c r="CJ26" i="18"/>
  <c r="CJ26" i="17"/>
  <c r="CJ26" i="16"/>
  <c r="CJ26" i="15"/>
  <c r="CJ26" i="14"/>
  <c r="CI26" i="22"/>
  <c r="CI26" i="21"/>
  <c r="CI26" i="20"/>
  <c r="CI26" i="19"/>
  <c r="CI26" i="18"/>
  <c r="CI26" i="17"/>
  <c r="CI26" i="16"/>
  <c r="CI26" i="15"/>
  <c r="CI26" i="14"/>
  <c r="CH26" i="22"/>
  <c r="CH26" i="21"/>
  <c r="CH26" i="20"/>
  <c r="CH26" i="19"/>
  <c r="CH26" i="18"/>
  <c r="CH26" i="17"/>
  <c r="CH26" i="16"/>
  <c r="CH26" i="15"/>
  <c r="CH26" i="14"/>
  <c r="CG26" i="22"/>
  <c r="CG26" i="21"/>
  <c r="CG26" i="20"/>
  <c r="CG26" i="19"/>
  <c r="CG26" i="18"/>
  <c r="CG26" i="17"/>
  <c r="CG26" i="16"/>
  <c r="CG26" i="15"/>
  <c r="CG26" i="14"/>
  <c r="CF26" i="22"/>
  <c r="CF26" i="21"/>
  <c r="CF26" i="20"/>
  <c r="CF26" i="19"/>
  <c r="CF26" i="18"/>
  <c r="CF26" i="17"/>
  <c r="CF26" i="16"/>
  <c r="CF26" i="15"/>
  <c r="CF26" i="14"/>
  <c r="CE26" i="22"/>
  <c r="CE26" i="21"/>
  <c r="CE26" i="20"/>
  <c r="CE26" i="19"/>
  <c r="CE26" i="18"/>
  <c r="CE26" i="17"/>
  <c r="CE26" i="16"/>
  <c r="CE26" i="15"/>
  <c r="CE26" i="14"/>
  <c r="CD26" i="22"/>
  <c r="CD26" i="21"/>
  <c r="CD26" i="20"/>
  <c r="CD26" i="19"/>
  <c r="CD26" i="18"/>
  <c r="CD26" i="17"/>
  <c r="CD26" i="16"/>
  <c r="CD26" i="15"/>
  <c r="CD26" i="14"/>
  <c r="CC26" i="22"/>
  <c r="CC26" i="21"/>
  <c r="CC26" i="20"/>
  <c r="CC26" i="19"/>
  <c r="CC26" i="18"/>
  <c r="CC26" i="17"/>
  <c r="CC26" i="16"/>
  <c r="CC26" i="15"/>
  <c r="CC26" i="14"/>
  <c r="CB26" i="22"/>
  <c r="CB26" i="21"/>
  <c r="CB26" i="20"/>
  <c r="CB26" i="19"/>
  <c r="CB26" i="18"/>
  <c r="CB26" i="17"/>
  <c r="CB26" i="16"/>
  <c r="CB26" i="15"/>
  <c r="CB26" i="14"/>
  <c r="CA26" i="22"/>
  <c r="CA26" i="21"/>
  <c r="CA26" i="20"/>
  <c r="CA26" i="19"/>
  <c r="CA26" i="18"/>
  <c r="CA26" i="17"/>
  <c r="CA26" i="16"/>
  <c r="CA26" i="15"/>
  <c r="CA26" i="14"/>
  <c r="BZ26" i="22"/>
  <c r="BZ26" i="21"/>
  <c r="BZ26" i="20"/>
  <c r="BZ26" i="19"/>
  <c r="BZ26" i="18"/>
  <c r="BZ26" i="17"/>
  <c r="BZ26" i="16"/>
  <c r="BZ26" i="15"/>
  <c r="BZ26" i="14"/>
  <c r="BY26" i="22"/>
  <c r="BY26" i="21"/>
  <c r="BY26" i="20"/>
  <c r="BY26" i="19"/>
  <c r="BY26" i="18"/>
  <c r="BY26" i="17"/>
  <c r="BY26" i="16"/>
  <c r="BY26" i="15"/>
  <c r="BY26" i="14"/>
  <c r="BX26" i="22"/>
  <c r="BX26" i="21"/>
  <c r="BX26" i="20"/>
  <c r="BX26" i="19"/>
  <c r="BX26" i="18"/>
  <c r="BX26" i="17"/>
  <c r="BX26" i="16"/>
  <c r="BX26" i="15"/>
  <c r="BX26" i="14"/>
  <c r="BW26" i="22"/>
  <c r="BW26" i="21"/>
  <c r="BW26" i="20"/>
  <c r="BW26" i="19"/>
  <c r="BW26" i="18"/>
  <c r="BW26" i="17"/>
  <c r="BW26" i="16"/>
  <c r="BW26" i="15"/>
  <c r="BW26" i="14"/>
  <c r="BV26" i="22"/>
  <c r="BV26" i="21"/>
  <c r="BV26" i="20"/>
  <c r="BV26" i="19"/>
  <c r="BV26" i="18"/>
  <c r="BV26" i="17"/>
  <c r="BV26" i="16"/>
  <c r="BV26" i="15"/>
  <c r="BV26" i="14"/>
  <c r="BU26" i="22"/>
  <c r="BU26" i="21"/>
  <c r="BU26" i="20"/>
  <c r="BU26" i="19"/>
  <c r="BU26" i="18"/>
  <c r="BU26" i="17"/>
  <c r="BU26" i="16"/>
  <c r="BU26" i="15"/>
  <c r="BU26" i="14"/>
  <c r="BT26" i="22"/>
  <c r="BT26" i="21"/>
  <c r="BT26" i="20"/>
  <c r="BT26" i="19"/>
  <c r="BT26" i="18"/>
  <c r="BT26" i="17"/>
  <c r="BT26" i="16"/>
  <c r="BT26" i="15"/>
  <c r="BT26" i="14"/>
  <c r="BS26" i="22"/>
  <c r="BS26" i="21"/>
  <c r="BS26" i="20"/>
  <c r="BS26" i="19"/>
  <c r="BS26" i="18"/>
  <c r="BS26" i="17"/>
  <c r="BS26" i="16"/>
  <c r="BS26" i="15"/>
  <c r="BS26" i="14"/>
  <c r="BR26" i="22"/>
  <c r="BR26" i="21"/>
  <c r="BR26" i="20"/>
  <c r="BR26" i="19"/>
  <c r="BR26" i="18"/>
  <c r="BR26" i="17"/>
  <c r="BR26" i="16"/>
  <c r="BR26" i="15"/>
  <c r="BR26" i="14"/>
  <c r="BQ26" i="22"/>
  <c r="BQ26" i="21"/>
  <c r="BQ26" i="20"/>
  <c r="BQ26" i="19"/>
  <c r="BQ26" i="18"/>
  <c r="BQ26" i="17"/>
  <c r="BQ26" i="16"/>
  <c r="BQ26" i="15"/>
  <c r="BQ26" i="14"/>
  <c r="BP26" i="22"/>
  <c r="BP26" i="21"/>
  <c r="BP26" i="20"/>
  <c r="BP26" i="19"/>
  <c r="BP26" i="18"/>
  <c r="BP26" i="17"/>
  <c r="BP26" i="16"/>
  <c r="BP26" i="15"/>
  <c r="BP26" i="14"/>
  <c r="BO26" i="22"/>
  <c r="BO26" i="21"/>
  <c r="BO26" i="20"/>
  <c r="BO26" i="19"/>
  <c r="BO26" i="18"/>
  <c r="BO26" i="17"/>
  <c r="BO26" i="16"/>
  <c r="BO26" i="15"/>
  <c r="BO26" i="14"/>
  <c r="BN26" i="22"/>
  <c r="BN26" i="21"/>
  <c r="BN26" i="20"/>
  <c r="BN26" i="19"/>
  <c r="BN26" i="18"/>
  <c r="BN26" i="17"/>
  <c r="BN26" i="16"/>
  <c r="BN26" i="15"/>
  <c r="BN26" i="14"/>
  <c r="BM26" i="22"/>
  <c r="BM26" i="21"/>
  <c r="BM26" i="20"/>
  <c r="BM26" i="19"/>
  <c r="BM26" i="18"/>
  <c r="BM26" i="17"/>
  <c r="BM26" i="16"/>
  <c r="BM26" i="15"/>
  <c r="BM26" i="14"/>
  <c r="BL26" i="22"/>
  <c r="BL26" i="21"/>
  <c r="BL26" i="20"/>
  <c r="BL26" i="19"/>
  <c r="BL26" i="18"/>
  <c r="BL26" i="17"/>
  <c r="BL26" i="16"/>
  <c r="BL26" i="15"/>
  <c r="BL26" i="14"/>
  <c r="BK26" i="22"/>
  <c r="BK26" i="21"/>
  <c r="BK26" i="20"/>
  <c r="BK26" i="19"/>
  <c r="BK26" i="18"/>
  <c r="BK26" i="17"/>
  <c r="BK26" i="16"/>
  <c r="BK26" i="15"/>
  <c r="BK26" i="14"/>
  <c r="BJ26" i="22"/>
  <c r="BJ26" i="21"/>
  <c r="BJ26" i="20"/>
  <c r="BJ26" i="19"/>
  <c r="BJ26" i="18"/>
  <c r="BJ26" i="17"/>
  <c r="BJ26" i="16"/>
  <c r="BJ26" i="15"/>
  <c r="BJ26" i="14"/>
  <c r="BI26" i="22"/>
  <c r="BI26" i="21"/>
  <c r="BI26" i="20"/>
  <c r="BI26" i="19"/>
  <c r="BI26" i="18"/>
  <c r="BI26" i="17"/>
  <c r="BI26" i="16"/>
  <c r="BI26" i="15"/>
  <c r="BI26" i="14"/>
  <c r="BH26" i="22"/>
  <c r="BH26" i="21"/>
  <c r="BH26" i="20"/>
  <c r="BH26" i="19"/>
  <c r="BH26" i="18"/>
  <c r="BH26" i="17"/>
  <c r="BH26" i="16"/>
  <c r="BH26" i="15"/>
  <c r="BH26" i="14"/>
  <c r="BG26" i="22"/>
  <c r="BG26" i="21"/>
  <c r="BG26" i="20"/>
  <c r="BG26" i="19"/>
  <c r="BG26" i="18"/>
  <c r="BG26" i="17"/>
  <c r="BG26" i="16"/>
  <c r="BG26" i="15"/>
  <c r="BG26" i="14"/>
  <c r="BF26" i="22"/>
  <c r="BF26" i="21"/>
  <c r="BF26" i="20"/>
  <c r="BF26" i="19"/>
  <c r="BF26" i="18"/>
  <c r="BF26" i="17"/>
  <c r="BF26" i="16"/>
  <c r="BF26" i="15"/>
  <c r="BF26" i="14"/>
  <c r="BE26" i="22"/>
  <c r="BE26" i="21"/>
  <c r="BE26" i="20"/>
  <c r="BE26" i="19"/>
  <c r="BE26" i="18"/>
  <c r="BE26" i="17"/>
  <c r="BE26" i="16"/>
  <c r="BE26" i="15"/>
  <c r="BE26" i="14"/>
  <c r="BD26" i="22"/>
  <c r="BD26" i="21"/>
  <c r="BD26" i="20"/>
  <c r="BD26" i="19"/>
  <c r="BD26" i="18"/>
  <c r="BD26" i="17"/>
  <c r="BD26" i="16"/>
  <c r="BD26" i="15"/>
  <c r="BD26" i="14"/>
  <c r="BC26" i="22"/>
  <c r="BC26" i="21"/>
  <c r="BC26" i="20"/>
  <c r="BC26" i="19"/>
  <c r="BC26" i="18"/>
  <c r="BC26" i="17"/>
  <c r="BC26" i="16"/>
  <c r="BC26" i="15"/>
  <c r="BC26" i="14"/>
  <c r="BB26" i="22"/>
  <c r="BB26" i="21"/>
  <c r="BB26" i="20"/>
  <c r="BB26" i="19"/>
  <c r="BB26" i="18"/>
  <c r="BB26" i="17"/>
  <c r="BB26" i="16"/>
  <c r="BB26" i="15"/>
  <c r="BB26" i="14"/>
  <c r="BA26" i="22"/>
  <c r="BA26" i="21"/>
  <c r="BA26" i="20"/>
  <c r="BA26" i="19"/>
  <c r="BA26" i="18"/>
  <c r="BA26" i="17"/>
  <c r="BA26" i="16"/>
  <c r="BA26" i="15"/>
  <c r="BA26" i="14"/>
  <c r="AZ26" i="22"/>
  <c r="AZ26" i="21"/>
  <c r="AZ26" i="20"/>
  <c r="AZ26" i="19"/>
  <c r="AZ26" i="18"/>
  <c r="AZ26" i="17"/>
  <c r="AZ26" i="16"/>
  <c r="AZ26" i="15"/>
  <c r="AZ26" i="14"/>
  <c r="AY26" i="22"/>
  <c r="AY26" i="21"/>
  <c r="AY26" i="20"/>
  <c r="AY26" i="19"/>
  <c r="AY26" i="18"/>
  <c r="AY26" i="17"/>
  <c r="AY26" i="16"/>
  <c r="AY26" i="15"/>
  <c r="AY26" i="14"/>
  <c r="AX26" i="22"/>
  <c r="AX26" i="21"/>
  <c r="AX26" i="20"/>
  <c r="AX26" i="19"/>
  <c r="AX26" i="18"/>
  <c r="AX26" i="17"/>
  <c r="AX26" i="16"/>
  <c r="AX26" i="15"/>
  <c r="AX26" i="14"/>
  <c r="AW26" i="22"/>
  <c r="AW26" i="21"/>
  <c r="AW26" i="20"/>
  <c r="AW26" i="19"/>
  <c r="AW26" i="18"/>
  <c r="AW26" i="17"/>
  <c r="AW26" i="16"/>
  <c r="AW26" i="15"/>
  <c r="AW26" i="14"/>
  <c r="AV26" i="22"/>
  <c r="AV26" i="21"/>
  <c r="AV26" i="20"/>
  <c r="AV26" i="19"/>
  <c r="AV26" i="18"/>
  <c r="AV26" i="17"/>
  <c r="AV26" i="16"/>
  <c r="AV26" i="15"/>
  <c r="AV26" i="14"/>
  <c r="AU26" i="22"/>
  <c r="AU26" i="21"/>
  <c r="AU26" i="20"/>
  <c r="AU26" i="19"/>
  <c r="AU26" i="18"/>
  <c r="AU26" i="17"/>
  <c r="AU26" i="16"/>
  <c r="AU26" i="15"/>
  <c r="AU26" i="14"/>
  <c r="AT26" i="22"/>
  <c r="AT26" i="21"/>
  <c r="AT26" i="20"/>
  <c r="AT26" i="19"/>
  <c r="AT26" i="18"/>
  <c r="AT26" i="17"/>
  <c r="AT26" i="16"/>
  <c r="AT26" i="15"/>
  <c r="AT26" i="14"/>
  <c r="AS26" i="22"/>
  <c r="AS26" i="21"/>
  <c r="AS26" i="20"/>
  <c r="AS26" i="19"/>
  <c r="AS26" i="18"/>
  <c r="AS26" i="17"/>
  <c r="AS26" i="16"/>
  <c r="AS26" i="15"/>
  <c r="AS26" i="14"/>
  <c r="AR26" i="22"/>
  <c r="AR26" i="21"/>
  <c r="AR26" i="20"/>
  <c r="AR26" i="19"/>
  <c r="AR26" i="18"/>
  <c r="AR26" i="17"/>
  <c r="AR26" i="16"/>
  <c r="AR26" i="15"/>
  <c r="AR26" i="14"/>
  <c r="AQ26" i="22"/>
  <c r="AQ26" i="21"/>
  <c r="AQ26" i="20"/>
  <c r="AQ26" i="19"/>
  <c r="AQ26" i="18"/>
  <c r="AQ26" i="17"/>
  <c r="AQ26" i="16"/>
  <c r="AQ26" i="15"/>
  <c r="AQ26" i="14"/>
  <c r="AP26" i="22"/>
  <c r="AP26" i="21"/>
  <c r="AP26" i="20"/>
  <c r="AP26" i="19"/>
  <c r="AP26" i="18"/>
  <c r="AP26" i="17"/>
  <c r="AP26" i="16"/>
  <c r="AP26" i="15"/>
  <c r="AP26" i="14"/>
  <c r="AO26" i="22"/>
  <c r="AO26" i="21"/>
  <c r="AO26" i="20"/>
  <c r="AO26" i="19"/>
  <c r="AO26" i="18"/>
  <c r="AO26" i="17"/>
  <c r="AO26" i="16"/>
  <c r="AO26" i="15"/>
  <c r="AO26" i="14"/>
  <c r="AN26" i="22"/>
  <c r="AN26" i="21"/>
  <c r="AN26" i="20"/>
  <c r="AN26" i="19"/>
  <c r="AN26" i="18"/>
  <c r="AN26" i="17"/>
  <c r="AN26" i="16"/>
  <c r="AN26" i="15"/>
  <c r="AN26" i="14"/>
  <c r="AM26" i="22"/>
  <c r="AM26" i="21"/>
  <c r="AM26" i="20"/>
  <c r="AM26" i="19"/>
  <c r="AM26" i="18"/>
  <c r="AM26" i="17"/>
  <c r="AM26" i="16"/>
  <c r="AM26" i="15"/>
  <c r="AM26" i="14"/>
  <c r="AL26" i="22"/>
  <c r="AL26" i="21"/>
  <c r="AL26" i="20"/>
  <c r="AL26" i="19"/>
  <c r="AL26" i="18"/>
  <c r="AL26" i="17"/>
  <c r="AL26" i="16"/>
  <c r="AL26" i="15"/>
  <c r="AL26" i="14"/>
  <c r="AK26" i="22"/>
  <c r="AK26" i="21"/>
  <c r="AK26" i="20"/>
  <c r="AK26" i="19"/>
  <c r="AK26" i="18"/>
  <c r="AK26" i="17"/>
  <c r="AK26" i="16"/>
  <c r="AK26" i="15"/>
  <c r="AK26" i="14"/>
  <c r="AJ26" i="22"/>
  <c r="AJ26" i="21"/>
  <c r="AJ26" i="20"/>
  <c r="AJ26" i="19"/>
  <c r="AJ26" i="18"/>
  <c r="AJ26" i="17"/>
  <c r="AJ26" i="16"/>
  <c r="AJ26" i="15"/>
  <c r="AJ26" i="14"/>
  <c r="AI26" i="22"/>
  <c r="AI26" i="21"/>
  <c r="AI26" i="20"/>
  <c r="AI26" i="19"/>
  <c r="AI26" i="18"/>
  <c r="AI26" i="17"/>
  <c r="AI26" i="16"/>
  <c r="AI26" i="15"/>
  <c r="AI26" i="14"/>
  <c r="AH26" i="22"/>
  <c r="AH26" i="21"/>
  <c r="AH26" i="20"/>
  <c r="AH26" i="19"/>
  <c r="AH26" i="18"/>
  <c r="AH26" i="17"/>
  <c r="AH26" i="16"/>
  <c r="AH26" i="15"/>
  <c r="AH26" i="14"/>
  <c r="AG26" i="22"/>
  <c r="AG26" i="21"/>
  <c r="AG26" i="20"/>
  <c r="AG26" i="19"/>
  <c r="AG26" i="18"/>
  <c r="AG26" i="17"/>
  <c r="AG26" i="16"/>
  <c r="AG26" i="15"/>
  <c r="AG26" i="14"/>
  <c r="AF26" i="22"/>
  <c r="AF26" i="21"/>
  <c r="AF26" i="20"/>
  <c r="AF26" i="19"/>
  <c r="AF26" i="18"/>
  <c r="AF26" i="17"/>
  <c r="AF26" i="16"/>
  <c r="AF26" i="15"/>
  <c r="AF26" i="14"/>
  <c r="AE26" i="22"/>
  <c r="AE26" i="21"/>
  <c r="AE26" i="20"/>
  <c r="AE26" i="19"/>
  <c r="AE26" i="18"/>
  <c r="AE26" i="17"/>
  <c r="AE26" i="16"/>
  <c r="AE26" i="15"/>
  <c r="AE26" i="14"/>
  <c r="AD26" i="22"/>
  <c r="AD26" i="21"/>
  <c r="AD26" i="20"/>
  <c r="AD26" i="19"/>
  <c r="AD26" i="18"/>
  <c r="AD26" i="17"/>
  <c r="AD26" i="16"/>
  <c r="AD26" i="15"/>
  <c r="AD26" i="14"/>
  <c r="AC26" i="22"/>
  <c r="AC26" i="21"/>
  <c r="AC26" i="20"/>
  <c r="AC26" i="19"/>
  <c r="AC26" i="18"/>
  <c r="AC26" i="17"/>
  <c r="AC26" i="16"/>
  <c r="AC26" i="15"/>
  <c r="AC26" i="14"/>
  <c r="AB26" i="22"/>
  <c r="AB26" i="21"/>
  <c r="AB26" i="20"/>
  <c r="AB26" i="19"/>
  <c r="AB26" i="18"/>
  <c r="AB26" i="17"/>
  <c r="AB26" i="16"/>
  <c r="AB26" i="15"/>
  <c r="AB26" i="14"/>
  <c r="AA26" i="22"/>
  <c r="AA26" i="21"/>
  <c r="AA26" i="20"/>
  <c r="AA26" i="19"/>
  <c r="AA26" i="18"/>
  <c r="AA26" i="17"/>
  <c r="AA26" i="16"/>
  <c r="AA26" i="15"/>
  <c r="AA26" i="14"/>
  <c r="Z26" i="22"/>
  <c r="Z26" i="21"/>
  <c r="Z26" i="20"/>
  <c r="Z26" i="19"/>
  <c r="Z26" i="18"/>
  <c r="Z26" i="17"/>
  <c r="Z26" i="16"/>
  <c r="Z26" i="15"/>
  <c r="Z26" i="14"/>
  <c r="Y26" i="22"/>
  <c r="Y26" i="21"/>
  <c r="Y26" i="20"/>
  <c r="Y26" i="19"/>
  <c r="Y26" i="18"/>
  <c r="Y26" i="17"/>
  <c r="Y26" i="16"/>
  <c r="Y26" i="15"/>
  <c r="Y26" i="14"/>
  <c r="X26" i="22"/>
  <c r="X26" i="21"/>
  <c r="X26" i="20"/>
  <c r="X26" i="19"/>
  <c r="X26" i="18"/>
  <c r="X26" i="17"/>
  <c r="X26" i="16"/>
  <c r="X26" i="15"/>
  <c r="X26" i="14"/>
  <c r="W26" i="22"/>
  <c r="W26" i="21"/>
  <c r="W26" i="20"/>
  <c r="W26" i="19"/>
  <c r="W26" i="18"/>
  <c r="W26" i="17"/>
  <c r="W26" i="16"/>
  <c r="W26" i="15"/>
  <c r="W26" i="14"/>
  <c r="V26" i="22"/>
  <c r="V26" i="21"/>
  <c r="V26" i="20"/>
  <c r="V26" i="19"/>
  <c r="V26" i="18"/>
  <c r="V26" i="17"/>
  <c r="V26" i="16"/>
  <c r="V26" i="15"/>
  <c r="V26" i="14"/>
  <c r="U26" i="22"/>
  <c r="U26" i="21"/>
  <c r="U26" i="20"/>
  <c r="U26" i="19"/>
  <c r="U26" i="18"/>
  <c r="U26" i="17"/>
  <c r="U26" i="16"/>
  <c r="U26" i="15"/>
  <c r="U26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A88" i="14"/>
  <c r="B88" i="14"/>
  <c r="A89" i="14"/>
  <c r="B89" i="14"/>
  <c r="A90" i="14"/>
  <c r="B90" i="14"/>
  <c r="A91" i="14"/>
  <c r="B91" i="14"/>
  <c r="A92" i="14"/>
  <c r="B92" i="14"/>
  <c r="A93" i="14"/>
  <c r="B93" i="14"/>
  <c r="A94" i="14"/>
  <c r="B94" i="14"/>
  <c r="A95" i="14"/>
  <c r="B95" i="14"/>
  <c r="A96" i="14"/>
  <c r="B96" i="14"/>
  <c r="A97" i="14"/>
  <c r="B97" i="14"/>
  <c r="A98" i="14"/>
  <c r="B98" i="14"/>
  <c r="A99" i="14"/>
  <c r="B99" i="14"/>
  <c r="A100" i="14"/>
  <c r="B100" i="14"/>
  <c r="A101" i="14"/>
  <c r="B101" i="14"/>
  <c r="A102" i="14"/>
  <c r="B102" i="14"/>
  <c r="A103" i="14"/>
  <c r="B103" i="14"/>
  <c r="A104" i="14"/>
  <c r="B104" i="14"/>
  <c r="A105" i="14"/>
  <c r="B105" i="14"/>
  <c r="A106" i="14"/>
  <c r="B106" i="14"/>
  <c r="A107" i="14"/>
  <c r="B107" i="14"/>
  <c r="A108" i="14"/>
  <c r="B108" i="14"/>
  <c r="A109" i="14"/>
  <c r="B109" i="14"/>
  <c r="A110" i="14"/>
  <c r="B110" i="14"/>
  <c r="A111" i="14"/>
  <c r="B111" i="14"/>
  <c r="A112" i="14"/>
  <c r="B112" i="14"/>
  <c r="A113" i="14"/>
  <c r="B113" i="14"/>
  <c r="A114" i="14"/>
  <c r="B114" i="14"/>
  <c r="A115" i="14"/>
  <c r="B115" i="14"/>
  <c r="A116" i="14"/>
  <c r="B116" i="14"/>
  <c r="A117" i="14"/>
  <c r="B117" i="14"/>
  <c r="A118" i="14"/>
  <c r="B118" i="14"/>
  <c r="A119" i="14"/>
  <c r="B119" i="14"/>
  <c r="A120" i="14"/>
  <c r="B120" i="14"/>
  <c r="A121" i="14"/>
  <c r="B121" i="14"/>
  <c r="A122" i="14"/>
  <c r="B122" i="14"/>
  <c r="A123" i="14"/>
  <c r="B123" i="14"/>
  <c r="A124" i="14"/>
  <c r="B124" i="14"/>
  <c r="A125" i="14"/>
  <c r="B125" i="14"/>
  <c r="A126" i="14"/>
  <c r="B126" i="14"/>
  <c r="A127" i="14"/>
  <c r="B127" i="14"/>
  <c r="A128" i="14"/>
  <c r="B128" i="14"/>
  <c r="A129" i="14"/>
  <c r="B129" i="14"/>
  <c r="A130" i="14"/>
  <c r="B130" i="14"/>
  <c r="A131" i="14"/>
  <c r="B131" i="14"/>
  <c r="A132" i="14"/>
  <c r="B132" i="14"/>
  <c r="A133" i="14"/>
  <c r="B133" i="14"/>
  <c r="A134" i="14"/>
  <c r="B134" i="14"/>
  <c r="A135" i="14"/>
  <c r="B135" i="14"/>
  <c r="A136" i="14"/>
  <c r="B136" i="14"/>
  <c r="A137" i="14"/>
  <c r="B137" i="14"/>
  <c r="A138" i="14"/>
  <c r="B138" i="14"/>
  <c r="A139" i="14"/>
  <c r="B139" i="14"/>
  <c r="A140" i="14"/>
  <c r="B140" i="14"/>
  <c r="A141" i="14"/>
  <c r="B141" i="14"/>
  <c r="A142" i="14"/>
  <c r="B142" i="14"/>
  <c r="A143" i="14"/>
  <c r="B143" i="14"/>
  <c r="A144" i="14"/>
  <c r="B144" i="14"/>
  <c r="A145" i="14"/>
  <c r="B145" i="14"/>
  <c r="A146" i="14"/>
  <c r="B146" i="14"/>
  <c r="A147" i="14"/>
  <c r="B147" i="14"/>
  <c r="A148" i="14"/>
  <c r="B148" i="14"/>
  <c r="A149" i="14"/>
  <c r="B149" i="14"/>
  <c r="A150" i="14"/>
  <c r="B150" i="14"/>
  <c r="A151" i="14"/>
  <c r="B151" i="14"/>
  <c r="A152" i="14"/>
  <c r="B152" i="14"/>
  <c r="A153" i="14"/>
  <c r="B153" i="14"/>
  <c r="A154" i="14"/>
  <c r="B154" i="14"/>
  <c r="A155" i="14"/>
  <c r="B155" i="14"/>
  <c r="A156" i="14"/>
  <c r="B156" i="14"/>
  <c r="A157" i="14"/>
  <c r="B157" i="14"/>
  <c r="A158" i="14"/>
  <c r="B158" i="14"/>
  <c r="A159" i="14"/>
  <c r="B159" i="14"/>
  <c r="A160" i="14"/>
  <c r="B160" i="14"/>
  <c r="A161" i="14"/>
  <c r="B161" i="14"/>
  <c r="A162" i="14"/>
  <c r="B162" i="14"/>
  <c r="A163" i="14"/>
  <c r="B163" i="14"/>
  <c r="A164" i="14"/>
  <c r="B164" i="14"/>
  <c r="A165" i="14"/>
  <c r="B165" i="14"/>
  <c r="A166" i="14"/>
  <c r="B166" i="14"/>
  <c r="A167" i="14"/>
  <c r="B167" i="14"/>
  <c r="A168" i="14"/>
  <c r="B168" i="14"/>
  <c r="A169" i="14"/>
  <c r="B169" i="14"/>
  <c r="A170" i="14"/>
  <c r="B170" i="14"/>
  <c r="A171" i="14"/>
  <c r="B171" i="14"/>
  <c r="A172" i="14"/>
  <c r="B172" i="14"/>
  <c r="A173" i="14"/>
  <c r="B173" i="14"/>
  <c r="A174" i="14"/>
  <c r="B174" i="14"/>
  <c r="A175" i="14"/>
  <c r="B175" i="14"/>
  <c r="A176" i="14"/>
  <c r="B176" i="14"/>
  <c r="A177" i="14"/>
  <c r="B177" i="14"/>
  <c r="A178" i="14"/>
  <c r="B178" i="14"/>
  <c r="A179" i="14"/>
  <c r="B179" i="14"/>
  <c r="A180" i="14"/>
  <c r="B180" i="14"/>
  <c r="A181" i="14"/>
  <c r="B181" i="14"/>
  <c r="A182" i="14"/>
  <c r="B182" i="14"/>
  <c r="A183" i="14"/>
  <c r="B183" i="14"/>
  <c r="A184" i="14"/>
  <c r="B184" i="14"/>
  <c r="A185" i="14"/>
  <c r="B185" i="14"/>
  <c r="A186" i="14"/>
  <c r="B186" i="14"/>
  <c r="A187" i="14"/>
  <c r="B187" i="14"/>
  <c r="A188" i="14"/>
  <c r="B188" i="14"/>
  <c r="A189" i="14"/>
  <c r="B189" i="14"/>
  <c r="A190" i="14"/>
  <c r="B190" i="14"/>
  <c r="A191" i="14"/>
  <c r="B191" i="14"/>
  <c r="A192" i="14"/>
  <c r="B192" i="14"/>
  <c r="A193" i="14"/>
  <c r="B193" i="14"/>
  <c r="A194" i="14"/>
  <c r="B194" i="14"/>
  <c r="A195" i="14"/>
  <c r="B195" i="14"/>
  <c r="A196" i="14"/>
  <c r="B196" i="14"/>
  <c r="A197" i="14"/>
  <c r="B197" i="14"/>
  <c r="A198" i="14"/>
  <c r="B198" i="14"/>
  <c r="A199" i="14"/>
  <c r="B199" i="14"/>
  <c r="A200" i="14"/>
  <c r="B200" i="14"/>
  <c r="A201" i="14"/>
  <c r="B201" i="14"/>
  <c r="A202" i="14"/>
  <c r="B202" i="14"/>
  <c r="A203" i="14"/>
  <c r="B203" i="14"/>
  <c r="A204" i="14"/>
  <c r="B204" i="14"/>
  <c r="A205" i="14"/>
  <c r="B205" i="14"/>
  <c r="A206" i="14"/>
  <c r="B206" i="14"/>
  <c r="DA75" i="22"/>
  <c r="DA75" i="21"/>
  <c r="DA75" i="20"/>
  <c r="DA75" i="19"/>
  <c r="DA75" i="18"/>
  <c r="DA75" i="17"/>
  <c r="DA75" i="16"/>
  <c r="DA75" i="15"/>
  <c r="DA75" i="14"/>
  <c r="CZ75" i="22"/>
  <c r="CZ75" i="21"/>
  <c r="CZ75" i="20"/>
  <c r="CZ75" i="19"/>
  <c r="CZ75" i="18"/>
  <c r="CZ75" i="17"/>
  <c r="CZ75" i="16"/>
  <c r="CZ75" i="15"/>
  <c r="CZ75" i="14"/>
  <c r="CY75" i="22"/>
  <c r="CY75" i="21"/>
  <c r="CY75" i="20"/>
  <c r="CY75" i="19"/>
  <c r="CY75" i="18"/>
  <c r="CY75" i="17"/>
  <c r="CY75" i="16"/>
  <c r="CY75" i="15"/>
  <c r="CY75" i="14"/>
  <c r="CX75" i="22"/>
  <c r="CX75" i="21"/>
  <c r="CX75" i="20"/>
  <c r="CX75" i="19"/>
  <c r="CX75" i="18"/>
  <c r="CX75" i="17"/>
  <c r="CX75" i="16"/>
  <c r="CX75" i="15"/>
  <c r="CX75" i="14"/>
  <c r="CW75" i="22"/>
  <c r="CW75" i="21"/>
  <c r="CW75" i="20"/>
  <c r="CW75" i="19"/>
  <c r="CW75" i="18"/>
  <c r="CW75" i="17"/>
  <c r="CW75" i="16"/>
  <c r="CW75" i="15"/>
  <c r="CW75" i="14"/>
  <c r="CV75" i="22"/>
  <c r="CV75" i="21"/>
  <c r="CV75" i="20"/>
  <c r="CV75" i="19"/>
  <c r="CV75" i="18"/>
  <c r="CV75" i="17"/>
  <c r="CV75" i="16"/>
  <c r="CV75" i="15"/>
  <c r="CV75" i="14"/>
  <c r="CU75" i="22"/>
  <c r="CU75" i="21"/>
  <c r="CU75" i="20"/>
  <c r="CU75" i="19"/>
  <c r="CU75" i="18"/>
  <c r="CU75" i="17"/>
  <c r="CU75" i="16"/>
  <c r="CU75" i="15"/>
  <c r="CU75" i="14"/>
  <c r="CT75" i="22"/>
  <c r="CT75" i="21"/>
  <c r="CT75" i="20"/>
  <c r="CT75" i="19"/>
  <c r="CT75" i="18"/>
  <c r="CT75" i="17"/>
  <c r="CT75" i="16"/>
  <c r="CT75" i="15"/>
  <c r="CT75" i="14"/>
  <c r="CS75" i="22"/>
  <c r="CS75" i="21"/>
  <c r="CS75" i="20"/>
  <c r="CS75" i="19"/>
  <c r="CS75" i="18"/>
  <c r="CS75" i="17"/>
  <c r="CS75" i="16"/>
  <c r="CS75" i="15"/>
  <c r="CS75" i="14"/>
  <c r="CR75" i="22"/>
  <c r="CR75" i="21"/>
  <c r="CR75" i="20"/>
  <c r="CR75" i="19"/>
  <c r="CR75" i="18"/>
  <c r="CR75" i="17"/>
  <c r="CR75" i="16"/>
  <c r="CR75" i="15"/>
  <c r="CR75" i="14"/>
  <c r="CQ75" i="22"/>
  <c r="CQ75" i="21"/>
  <c r="CQ75" i="20"/>
  <c r="CQ75" i="19"/>
  <c r="CQ75" i="18"/>
  <c r="CQ75" i="17"/>
  <c r="CQ75" i="16"/>
  <c r="CQ75" i="15"/>
  <c r="CQ75" i="14"/>
  <c r="CP75" i="22"/>
  <c r="CP75" i="21"/>
  <c r="CP75" i="20"/>
  <c r="CP75" i="19"/>
  <c r="CP75" i="18"/>
  <c r="CP75" i="17"/>
  <c r="CP75" i="16"/>
  <c r="CP75" i="15"/>
  <c r="CP75" i="14"/>
  <c r="CO75" i="22"/>
  <c r="CO75" i="21"/>
  <c r="CO75" i="20"/>
  <c r="CO75" i="19"/>
  <c r="CO75" i="18"/>
  <c r="CO75" i="17"/>
  <c r="CO75" i="16"/>
  <c r="CO75" i="15"/>
  <c r="CO75" i="14"/>
  <c r="CN75" i="22"/>
  <c r="CN75" i="21"/>
  <c r="CN75" i="20"/>
  <c r="CN75" i="19"/>
  <c r="CN75" i="18"/>
  <c r="CN75" i="17"/>
  <c r="CN75" i="16"/>
  <c r="CN75" i="15"/>
  <c r="CN75" i="14"/>
  <c r="CM75" i="22"/>
  <c r="CM75" i="21"/>
  <c r="CM75" i="20"/>
  <c r="CM75" i="19"/>
  <c r="CM75" i="18"/>
  <c r="CM75" i="17"/>
  <c r="CM75" i="16"/>
  <c r="CM75" i="15"/>
  <c r="CM75" i="14"/>
  <c r="CL75" i="22"/>
  <c r="CL75" i="21"/>
  <c r="CL75" i="20"/>
  <c r="CL75" i="19"/>
  <c r="CL75" i="18"/>
  <c r="CL75" i="17"/>
  <c r="CL75" i="16"/>
  <c r="CL75" i="15"/>
  <c r="CL75" i="14"/>
  <c r="CK75" i="22"/>
  <c r="CK75" i="21"/>
  <c r="CK75" i="20"/>
  <c r="CK75" i="19"/>
  <c r="CK75" i="18"/>
  <c r="CK75" i="17"/>
  <c r="CK75" i="16"/>
  <c r="CK75" i="15"/>
  <c r="CK75" i="14"/>
  <c r="CJ75" i="22"/>
  <c r="CJ75" i="21"/>
  <c r="CJ75" i="20"/>
  <c r="CJ75" i="19"/>
  <c r="CJ75" i="18"/>
  <c r="CJ75" i="17"/>
  <c r="CJ75" i="16"/>
  <c r="CJ75" i="15"/>
  <c r="CJ75" i="14"/>
  <c r="CI75" i="22"/>
  <c r="CI75" i="21"/>
  <c r="CI75" i="20"/>
  <c r="CI75" i="19"/>
  <c r="CI75" i="18"/>
  <c r="CI75" i="17"/>
  <c r="CI75" i="16"/>
  <c r="CI75" i="15"/>
  <c r="CI75" i="14"/>
  <c r="CH75" i="22"/>
  <c r="CH75" i="21"/>
  <c r="CH75" i="20"/>
  <c r="CH75" i="19"/>
  <c r="CH75" i="18"/>
  <c r="CH75" i="17"/>
  <c r="CH75" i="16"/>
  <c r="CH75" i="15"/>
  <c r="CH75" i="14"/>
  <c r="CG75" i="22"/>
  <c r="CG75" i="21"/>
  <c r="CG75" i="20"/>
  <c r="CG75" i="19"/>
  <c r="CG75" i="18"/>
  <c r="CG75" i="17"/>
  <c r="CG75" i="16"/>
  <c r="CG75" i="15"/>
  <c r="CG75" i="14"/>
  <c r="CF75" i="22"/>
  <c r="CF75" i="21"/>
  <c r="CF75" i="20"/>
  <c r="CF75" i="19"/>
  <c r="CF75" i="18"/>
  <c r="CF75" i="17"/>
  <c r="CF75" i="16"/>
  <c r="CF75" i="15"/>
  <c r="CF75" i="14"/>
  <c r="CE75" i="22"/>
  <c r="CE75" i="21"/>
  <c r="CE75" i="20"/>
  <c r="CE75" i="19"/>
  <c r="CE75" i="18"/>
  <c r="CE75" i="17"/>
  <c r="CE75" i="16"/>
  <c r="CE75" i="15"/>
  <c r="CE75" i="14"/>
  <c r="CD75" i="22"/>
  <c r="CD75" i="21"/>
  <c r="CD75" i="20"/>
  <c r="CD75" i="19"/>
  <c r="CD75" i="18"/>
  <c r="CD75" i="17"/>
  <c r="CD75" i="16"/>
  <c r="CD75" i="15"/>
  <c r="CD75" i="14"/>
  <c r="CC75" i="22"/>
  <c r="CC75" i="21"/>
  <c r="CC75" i="20"/>
  <c r="CC75" i="19"/>
  <c r="CC75" i="18"/>
  <c r="CC75" i="17"/>
  <c r="CC75" i="16"/>
  <c r="CC75" i="15"/>
  <c r="CC75" i="14"/>
  <c r="CB75" i="22"/>
  <c r="CB75" i="21"/>
  <c r="CB75" i="20"/>
  <c r="CB75" i="19"/>
  <c r="CB75" i="18"/>
  <c r="CB75" i="17"/>
  <c r="CB75" i="16"/>
  <c r="CB75" i="15"/>
  <c r="CB75" i="14"/>
  <c r="CA75" i="22"/>
  <c r="CA75" i="21"/>
  <c r="CA75" i="20"/>
  <c r="CA75" i="19"/>
  <c r="CA75" i="18"/>
  <c r="CA75" i="17"/>
  <c r="CA75" i="16"/>
  <c r="CA75" i="15"/>
  <c r="CA75" i="14"/>
  <c r="BZ75" i="22"/>
  <c r="BZ75" i="21"/>
  <c r="BZ75" i="20"/>
  <c r="BZ75" i="19"/>
  <c r="BZ75" i="18"/>
  <c r="BZ75" i="17"/>
  <c r="BZ75" i="16"/>
  <c r="BZ75" i="15"/>
  <c r="BZ75" i="14"/>
  <c r="BY75" i="22"/>
  <c r="BY75" i="21"/>
  <c r="BY75" i="20"/>
  <c r="BY75" i="19"/>
  <c r="BY75" i="18"/>
  <c r="BY75" i="17"/>
  <c r="BY75" i="16"/>
  <c r="BY75" i="15"/>
  <c r="BY75" i="14"/>
  <c r="BX75" i="22"/>
  <c r="BX75" i="21"/>
  <c r="BX75" i="20"/>
  <c r="BX75" i="19"/>
  <c r="BX75" i="18"/>
  <c r="BX75" i="17"/>
  <c r="BX75" i="16"/>
  <c r="BX75" i="15"/>
  <c r="BX75" i="14"/>
  <c r="BW75" i="22"/>
  <c r="BW75" i="21"/>
  <c r="BW75" i="20"/>
  <c r="BW75" i="19"/>
  <c r="BW75" i="18"/>
  <c r="BW75" i="17"/>
  <c r="BW75" i="16"/>
  <c r="BW75" i="15"/>
  <c r="BW75" i="14"/>
  <c r="BV75" i="22"/>
  <c r="BV75" i="21"/>
  <c r="BV75" i="20"/>
  <c r="BV75" i="19"/>
  <c r="BV75" i="18"/>
  <c r="BV75" i="17"/>
  <c r="BV75" i="16"/>
  <c r="BV75" i="15"/>
  <c r="BV75" i="14"/>
  <c r="BU75" i="22"/>
  <c r="BU75" i="21"/>
  <c r="BU75" i="20"/>
  <c r="BU75" i="19"/>
  <c r="BU75" i="18"/>
  <c r="BU75" i="17"/>
  <c r="BU75" i="16"/>
  <c r="BU75" i="15"/>
  <c r="BU75" i="14"/>
  <c r="BT75" i="22"/>
  <c r="BT75" i="21"/>
  <c r="BT75" i="20"/>
  <c r="BT75" i="19"/>
  <c r="BT75" i="18"/>
  <c r="BT75" i="17"/>
  <c r="BT75" i="16"/>
  <c r="BT75" i="15"/>
  <c r="BT75" i="14"/>
  <c r="BS75" i="22"/>
  <c r="BS75" i="21"/>
  <c r="BS75" i="20"/>
  <c r="BS75" i="19"/>
  <c r="BS75" i="18"/>
  <c r="BS75" i="17"/>
  <c r="BS75" i="16"/>
  <c r="BS75" i="15"/>
  <c r="BS75" i="14"/>
  <c r="BR75" i="22"/>
  <c r="BR75" i="21"/>
  <c r="BR75" i="20"/>
  <c r="BR75" i="19"/>
  <c r="BR75" i="18"/>
  <c r="BR75" i="17"/>
  <c r="BR75" i="16"/>
  <c r="BR75" i="15"/>
  <c r="BR75" i="14"/>
  <c r="BQ75" i="22"/>
  <c r="BQ75" i="21"/>
  <c r="BQ75" i="20"/>
  <c r="BQ75" i="19"/>
  <c r="BQ75" i="18"/>
  <c r="BQ75" i="17"/>
  <c r="BQ75" i="16"/>
  <c r="BQ75" i="15"/>
  <c r="BQ75" i="14"/>
  <c r="BP75" i="22"/>
  <c r="BP75" i="21"/>
  <c r="BP75" i="20"/>
  <c r="BP75" i="19"/>
  <c r="BP75" i="18"/>
  <c r="BP75" i="17"/>
  <c r="BP75" i="16"/>
  <c r="BP75" i="15"/>
  <c r="BP75" i="14"/>
  <c r="BO75" i="22"/>
  <c r="BO75" i="21"/>
  <c r="BO75" i="20"/>
  <c r="BO75" i="19"/>
  <c r="BO75" i="18"/>
  <c r="BO75" i="17"/>
  <c r="BO75" i="16"/>
  <c r="BO75" i="15"/>
  <c r="BO75" i="14"/>
  <c r="BN75" i="22"/>
  <c r="BN75" i="21"/>
  <c r="BN75" i="20"/>
  <c r="BN75" i="19"/>
  <c r="BN75" i="18"/>
  <c r="BN75" i="17"/>
  <c r="BN75" i="16"/>
  <c r="BN75" i="15"/>
  <c r="BN75" i="14"/>
  <c r="BM75" i="22"/>
  <c r="BM75" i="21"/>
  <c r="BM75" i="20"/>
  <c r="BM75" i="19"/>
  <c r="BM75" i="18"/>
  <c r="BM75" i="17"/>
  <c r="BM75" i="16"/>
  <c r="BM75" i="15"/>
  <c r="BM75" i="14"/>
  <c r="BL75" i="22"/>
  <c r="BL75" i="21"/>
  <c r="BL75" i="20"/>
  <c r="BL75" i="19"/>
  <c r="BL75" i="18"/>
  <c r="BL75" i="17"/>
  <c r="BL75" i="16"/>
  <c r="BL75" i="15"/>
  <c r="BL75" i="14"/>
  <c r="BK75" i="22"/>
  <c r="BK75" i="21"/>
  <c r="BK75" i="20"/>
  <c r="BK75" i="19"/>
  <c r="BK75" i="18"/>
  <c r="BK75" i="17"/>
  <c r="BK75" i="16"/>
  <c r="BK75" i="15"/>
  <c r="BK75" i="14"/>
  <c r="BJ75" i="22"/>
  <c r="BJ75" i="21"/>
  <c r="BJ75" i="20"/>
  <c r="BJ75" i="19"/>
  <c r="BJ75" i="18"/>
  <c r="BJ75" i="17"/>
  <c r="BJ75" i="16"/>
  <c r="BJ75" i="15"/>
  <c r="BJ75" i="14"/>
  <c r="BI75" i="22"/>
  <c r="BI75" i="21"/>
  <c r="BI75" i="20"/>
  <c r="BI75" i="19"/>
  <c r="BI75" i="18"/>
  <c r="BI75" i="17"/>
  <c r="BI75" i="16"/>
  <c r="BI75" i="15"/>
  <c r="BI75" i="14"/>
  <c r="BH75" i="22"/>
  <c r="BH75" i="21"/>
  <c r="BH75" i="20"/>
  <c r="BH75" i="19"/>
  <c r="BH75" i="18"/>
  <c r="BH75" i="17"/>
  <c r="BH75" i="16"/>
  <c r="BH75" i="15"/>
  <c r="BH75" i="14"/>
  <c r="BG75" i="22"/>
  <c r="BG75" i="21"/>
  <c r="BG75" i="20"/>
  <c r="BG75" i="19"/>
  <c r="BG75" i="18"/>
  <c r="BG75" i="17"/>
  <c r="BG75" i="16"/>
  <c r="BG75" i="15"/>
  <c r="BG75" i="14"/>
  <c r="BF75" i="22"/>
  <c r="BF75" i="21"/>
  <c r="BF75" i="20"/>
  <c r="BF75" i="19"/>
  <c r="BF75" i="18"/>
  <c r="BF75" i="17"/>
  <c r="BF75" i="16"/>
  <c r="BF75" i="15"/>
  <c r="BF75" i="14"/>
  <c r="BE75" i="22"/>
  <c r="BE75" i="21"/>
  <c r="BE75" i="20"/>
  <c r="BE75" i="19"/>
  <c r="BE75" i="18"/>
  <c r="BE75" i="17"/>
  <c r="BE75" i="16"/>
  <c r="BE75" i="15"/>
  <c r="BE75" i="14"/>
  <c r="BD75" i="22"/>
  <c r="BD75" i="21"/>
  <c r="BD75" i="20"/>
  <c r="BD75" i="19"/>
  <c r="BD75" i="18"/>
  <c r="BD75" i="17"/>
  <c r="BD75" i="16"/>
  <c r="BD75" i="15"/>
  <c r="BD75" i="14"/>
  <c r="BC75" i="22"/>
  <c r="BC75" i="21"/>
  <c r="BC75" i="20"/>
  <c r="BC75" i="19"/>
  <c r="BC75" i="18"/>
  <c r="BC75" i="17"/>
  <c r="BC75" i="16"/>
  <c r="BC75" i="15"/>
  <c r="BC75" i="14"/>
  <c r="BB75" i="22"/>
  <c r="BB75" i="21"/>
  <c r="BB75" i="20"/>
  <c r="BB75" i="19"/>
  <c r="BB75" i="18"/>
  <c r="BB75" i="17"/>
  <c r="BB75" i="16"/>
  <c r="BB75" i="15"/>
  <c r="BB75" i="14"/>
  <c r="BA75" i="22"/>
  <c r="BA75" i="21"/>
  <c r="BA75" i="20"/>
  <c r="BA75" i="19"/>
  <c r="BA75" i="18"/>
  <c r="BA75" i="17"/>
  <c r="BA75" i="16"/>
  <c r="BA75" i="15"/>
  <c r="BA75" i="14"/>
  <c r="AZ75" i="22"/>
  <c r="AZ75" i="21"/>
  <c r="AZ75" i="20"/>
  <c r="AZ75" i="19"/>
  <c r="AZ75" i="18"/>
  <c r="AZ75" i="17"/>
  <c r="AZ75" i="16"/>
  <c r="AZ75" i="15"/>
  <c r="AZ75" i="14"/>
  <c r="AY75" i="22"/>
  <c r="AY75" i="21"/>
  <c r="AY75" i="20"/>
  <c r="AY75" i="19"/>
  <c r="AY75" i="18"/>
  <c r="AY75" i="17"/>
  <c r="AY75" i="16"/>
  <c r="AY75" i="15"/>
  <c r="AY75" i="14"/>
  <c r="AX75" i="22"/>
  <c r="AX75" i="21"/>
  <c r="AX75" i="20"/>
  <c r="AX75" i="19"/>
  <c r="AX75" i="18"/>
  <c r="AX75" i="17"/>
  <c r="AX75" i="16"/>
  <c r="AX75" i="15"/>
  <c r="AX75" i="14"/>
  <c r="AW75" i="22"/>
  <c r="AW75" i="21"/>
  <c r="AW75" i="20"/>
  <c r="AW75" i="19"/>
  <c r="AW75" i="18"/>
  <c r="AW75" i="17"/>
  <c r="AW75" i="16"/>
  <c r="AW75" i="15"/>
  <c r="AW75" i="14"/>
  <c r="AV75" i="22"/>
  <c r="AV75" i="21"/>
  <c r="AV75" i="20"/>
  <c r="AV75" i="19"/>
  <c r="AV75" i="18"/>
  <c r="AV75" i="17"/>
  <c r="AV75" i="16"/>
  <c r="AV75" i="15"/>
  <c r="AV75" i="14"/>
  <c r="AU75" i="22"/>
  <c r="AU75" i="21"/>
  <c r="AU75" i="20"/>
  <c r="AU75" i="19"/>
  <c r="AU75" i="18"/>
  <c r="AU75" i="17"/>
  <c r="AU75" i="16"/>
  <c r="AU75" i="15"/>
  <c r="AU75" i="14"/>
  <c r="AT75" i="22"/>
  <c r="AT75" i="21"/>
  <c r="AT75" i="20"/>
  <c r="AT75" i="19"/>
  <c r="AT75" i="18"/>
  <c r="AT75" i="17"/>
  <c r="AT75" i="16"/>
  <c r="AT75" i="15"/>
  <c r="AT75" i="14"/>
  <c r="AS75" i="22"/>
  <c r="AS75" i="21"/>
  <c r="AS75" i="20"/>
  <c r="AS75" i="19"/>
  <c r="AS75" i="18"/>
  <c r="AS75" i="17"/>
  <c r="AS75" i="16"/>
  <c r="AS75" i="15"/>
  <c r="AS75" i="14"/>
  <c r="AR75" i="22"/>
  <c r="AR75" i="21"/>
  <c r="AR75" i="20"/>
  <c r="AR75" i="19"/>
  <c r="AR75" i="18"/>
  <c r="AR75" i="17"/>
  <c r="AR75" i="16"/>
  <c r="AR75" i="15"/>
  <c r="AR75" i="14"/>
  <c r="AQ75" i="22"/>
  <c r="AQ75" i="21"/>
  <c r="AQ75" i="20"/>
  <c r="AQ75" i="19"/>
  <c r="AQ75" i="18"/>
  <c r="AQ75" i="17"/>
  <c r="AQ75" i="16"/>
  <c r="AQ75" i="15"/>
  <c r="AQ75" i="14"/>
  <c r="AP75" i="22"/>
  <c r="AP75" i="21"/>
  <c r="AP75" i="20"/>
  <c r="AP75" i="19"/>
  <c r="AP75" i="18"/>
  <c r="AP75" i="17"/>
  <c r="AP75" i="16"/>
  <c r="AP75" i="15"/>
  <c r="AP75" i="14"/>
  <c r="AO75" i="22"/>
  <c r="AO75" i="21"/>
  <c r="AO75" i="20"/>
  <c r="AO75" i="19"/>
  <c r="AO75" i="18"/>
  <c r="AO75" i="17"/>
  <c r="AO75" i="16"/>
  <c r="AO75" i="15"/>
  <c r="AO75" i="14"/>
  <c r="AN75" i="22"/>
  <c r="AN75" i="21"/>
  <c r="AN75" i="20"/>
  <c r="AN75" i="19"/>
  <c r="AN75" i="18"/>
  <c r="AN75" i="17"/>
  <c r="AN75" i="16"/>
  <c r="AN75" i="15"/>
  <c r="AN75" i="14"/>
  <c r="AM75" i="22"/>
  <c r="AM75" i="21"/>
  <c r="AM75" i="20"/>
  <c r="AM75" i="19"/>
  <c r="AM75" i="18"/>
  <c r="AM75" i="17"/>
  <c r="AM75" i="16"/>
  <c r="AM75" i="15"/>
  <c r="AM75" i="14"/>
  <c r="AL75" i="22"/>
  <c r="AL75" i="21"/>
  <c r="AL75" i="20"/>
  <c r="AL75" i="19"/>
  <c r="AL75" i="18"/>
  <c r="AL75" i="17"/>
  <c r="AL75" i="16"/>
  <c r="AL75" i="15"/>
  <c r="AL75" i="14"/>
  <c r="AK75" i="22"/>
  <c r="AK75" i="21"/>
  <c r="AK75" i="20"/>
  <c r="AK75" i="19"/>
  <c r="AK75" i="18"/>
  <c r="AK75" i="17"/>
  <c r="AK75" i="16"/>
  <c r="AK75" i="15"/>
  <c r="AK75" i="14"/>
  <c r="AJ75" i="22"/>
  <c r="AJ75" i="21"/>
  <c r="AJ75" i="20"/>
  <c r="AJ75" i="19"/>
  <c r="AJ75" i="18"/>
  <c r="AJ75" i="17"/>
  <c r="AJ75" i="16"/>
  <c r="AJ75" i="15"/>
  <c r="AJ75" i="14"/>
  <c r="AI75" i="22"/>
  <c r="AI75" i="21"/>
  <c r="AI75" i="20"/>
  <c r="AI75" i="19"/>
  <c r="AI75" i="18"/>
  <c r="AI75" i="17"/>
  <c r="AI75" i="16"/>
  <c r="AI75" i="15"/>
  <c r="AI75" i="14"/>
  <c r="AH75" i="22"/>
  <c r="AH75" i="21"/>
  <c r="AH75" i="20"/>
  <c r="AH75" i="19"/>
  <c r="AH75" i="18"/>
  <c r="AH75" i="17"/>
  <c r="AH75" i="16"/>
  <c r="AH75" i="15"/>
  <c r="AH75" i="14"/>
  <c r="AG75" i="22"/>
  <c r="AG75" i="21"/>
  <c r="AG75" i="20"/>
  <c r="AG75" i="19"/>
  <c r="AG75" i="18"/>
  <c r="AG75" i="17"/>
  <c r="AG75" i="16"/>
  <c r="AG75" i="15"/>
  <c r="AG75" i="14"/>
  <c r="AF75" i="22"/>
  <c r="AF75" i="21"/>
  <c r="AF75" i="20"/>
  <c r="AF75" i="19"/>
  <c r="AF75" i="18"/>
  <c r="AF75" i="17"/>
  <c r="AF75" i="16"/>
  <c r="AF75" i="15"/>
  <c r="AF75" i="14"/>
  <c r="AE75" i="22"/>
  <c r="AE75" i="21"/>
  <c r="AE75" i="20"/>
  <c r="AE75" i="19"/>
  <c r="AE75" i="18"/>
  <c r="AE75" i="17"/>
  <c r="AE75" i="16"/>
  <c r="AE75" i="15"/>
  <c r="AE75" i="14"/>
  <c r="AD75" i="22"/>
  <c r="AD75" i="21"/>
  <c r="AD75" i="20"/>
  <c r="AD75" i="19"/>
  <c r="AD75" i="18"/>
  <c r="AD75" i="17"/>
  <c r="AD75" i="16"/>
  <c r="AD75" i="15"/>
  <c r="AD75" i="14"/>
  <c r="AC75" i="22"/>
  <c r="AC75" i="21"/>
  <c r="AC75" i="20"/>
  <c r="AC75" i="19"/>
  <c r="AC75" i="18"/>
  <c r="AC75" i="17"/>
  <c r="AC75" i="16"/>
  <c r="AC75" i="15"/>
  <c r="AC75" i="14"/>
  <c r="AB75" i="22"/>
  <c r="AB75" i="21"/>
  <c r="AB75" i="20"/>
  <c r="AB75" i="19"/>
  <c r="AB75" i="18"/>
  <c r="AB75" i="17"/>
  <c r="AB75" i="16"/>
  <c r="AB75" i="15"/>
  <c r="AB75" i="14"/>
  <c r="AA75" i="22"/>
  <c r="AA75" i="21"/>
  <c r="AA75" i="20"/>
  <c r="AA75" i="19"/>
  <c r="AA75" i="18"/>
  <c r="AA75" i="17"/>
  <c r="AA75" i="16"/>
  <c r="AA75" i="15"/>
  <c r="AA75" i="14"/>
  <c r="Z75" i="22"/>
  <c r="Z75" i="21"/>
  <c r="Z75" i="20"/>
  <c r="Z75" i="19"/>
  <c r="Z75" i="18"/>
  <c r="Z75" i="17"/>
  <c r="Z75" i="16"/>
  <c r="Z75" i="15"/>
  <c r="Z75" i="14"/>
  <c r="Y75" i="22"/>
  <c r="Y75" i="21"/>
  <c r="Y75" i="20"/>
  <c r="Y75" i="19"/>
  <c r="Y75" i="18"/>
  <c r="Y75" i="17"/>
  <c r="Y75" i="16"/>
  <c r="Y75" i="15"/>
  <c r="Y75" i="14"/>
  <c r="X75" i="22"/>
  <c r="X75" i="21"/>
  <c r="X75" i="20"/>
  <c r="X75" i="19"/>
  <c r="X75" i="18"/>
  <c r="X75" i="17"/>
  <c r="X75" i="16"/>
  <c r="X75" i="15"/>
  <c r="X75" i="14"/>
  <c r="W75" i="22"/>
  <c r="W75" i="21"/>
  <c r="W75" i="20"/>
  <c r="W75" i="19"/>
  <c r="W75" i="18"/>
  <c r="W75" i="17"/>
  <c r="W75" i="16"/>
  <c r="W75" i="15"/>
  <c r="W75" i="14"/>
  <c r="V75" i="22"/>
  <c r="V75" i="21"/>
  <c r="V75" i="20"/>
  <c r="V75" i="19"/>
  <c r="V75" i="18"/>
  <c r="V75" i="17"/>
  <c r="V75" i="16"/>
  <c r="V75" i="15"/>
  <c r="V75" i="14"/>
  <c r="U75" i="22"/>
  <c r="U75" i="21"/>
  <c r="U75" i="20"/>
  <c r="U75" i="19"/>
  <c r="U75" i="18"/>
  <c r="U75" i="17"/>
  <c r="U75" i="16"/>
  <c r="U75" i="15"/>
  <c r="U75" i="14"/>
  <c r="DA73" i="22"/>
  <c r="DA73" i="21"/>
  <c r="DA73" i="20"/>
  <c r="DA73" i="19"/>
  <c r="DA73" i="18"/>
  <c r="DA73" i="17"/>
  <c r="DA73" i="16"/>
  <c r="DA73" i="15"/>
  <c r="DA73" i="14"/>
  <c r="CZ73" i="22"/>
  <c r="CZ73" i="21"/>
  <c r="CZ73" i="20"/>
  <c r="CZ73" i="19"/>
  <c r="CZ73" i="18"/>
  <c r="CZ73" i="17"/>
  <c r="CZ73" i="16"/>
  <c r="CZ73" i="15"/>
  <c r="CZ73" i="14"/>
  <c r="CY73" i="22"/>
  <c r="CY73" i="21"/>
  <c r="CY73" i="20"/>
  <c r="CY73" i="19"/>
  <c r="CY73" i="18"/>
  <c r="CY73" i="17"/>
  <c r="CY73" i="16"/>
  <c r="CY73" i="15"/>
  <c r="CY73" i="14"/>
  <c r="CX73" i="22"/>
  <c r="CX73" i="21"/>
  <c r="CX73" i="20"/>
  <c r="CX73" i="19"/>
  <c r="CX73" i="18"/>
  <c r="CX73" i="17"/>
  <c r="CX73" i="16"/>
  <c r="CX73" i="15"/>
  <c r="CX73" i="14"/>
  <c r="CW73" i="22"/>
  <c r="CW73" i="21"/>
  <c r="CW73" i="20"/>
  <c r="CW73" i="19"/>
  <c r="CW73" i="18"/>
  <c r="CW73" i="17"/>
  <c r="CW73" i="16"/>
  <c r="CW73" i="15"/>
  <c r="CW73" i="14"/>
  <c r="CV73" i="22"/>
  <c r="CV73" i="21"/>
  <c r="CV73" i="20"/>
  <c r="CV73" i="19"/>
  <c r="CV73" i="18"/>
  <c r="CV73" i="17"/>
  <c r="CV73" i="16"/>
  <c r="CV73" i="15"/>
  <c r="CV73" i="14"/>
  <c r="CU73" i="22"/>
  <c r="CU73" i="21"/>
  <c r="CU73" i="20"/>
  <c r="CU73" i="19"/>
  <c r="CU73" i="18"/>
  <c r="CU73" i="17"/>
  <c r="CU73" i="16"/>
  <c r="CU73" i="15"/>
  <c r="CU73" i="14"/>
  <c r="CT73" i="22"/>
  <c r="CT73" i="21"/>
  <c r="CT73" i="20"/>
  <c r="CT73" i="19"/>
  <c r="CT73" i="18"/>
  <c r="CT73" i="17"/>
  <c r="CT73" i="16"/>
  <c r="CT73" i="15"/>
  <c r="CT73" i="14"/>
  <c r="CS73" i="22"/>
  <c r="CS73" i="21"/>
  <c r="CS73" i="20"/>
  <c r="CS73" i="19"/>
  <c r="CS73" i="18"/>
  <c r="CS73" i="17"/>
  <c r="CS73" i="16"/>
  <c r="CS73" i="15"/>
  <c r="CS73" i="14"/>
  <c r="CR73" i="22"/>
  <c r="CR73" i="21"/>
  <c r="CR73" i="20"/>
  <c r="CR73" i="19"/>
  <c r="CR73" i="18"/>
  <c r="CR73" i="17"/>
  <c r="CR73" i="16"/>
  <c r="CR73" i="15"/>
  <c r="CR73" i="14"/>
  <c r="CQ73" i="22"/>
  <c r="CQ73" i="21"/>
  <c r="CQ73" i="20"/>
  <c r="CQ73" i="19"/>
  <c r="CQ73" i="18"/>
  <c r="CQ73" i="17"/>
  <c r="CQ73" i="16"/>
  <c r="CQ73" i="15"/>
  <c r="CQ73" i="14"/>
  <c r="CP73" i="22"/>
  <c r="CP73" i="21"/>
  <c r="CP73" i="20"/>
  <c r="CP73" i="19"/>
  <c r="CP73" i="18"/>
  <c r="CP73" i="17"/>
  <c r="CP73" i="16"/>
  <c r="CP73" i="15"/>
  <c r="CP73" i="14"/>
  <c r="CO73" i="22"/>
  <c r="CO73" i="21"/>
  <c r="CO73" i="20"/>
  <c r="CO73" i="19"/>
  <c r="CO73" i="18"/>
  <c r="CO73" i="17"/>
  <c r="CO73" i="16"/>
  <c r="CO73" i="15"/>
  <c r="CO73" i="14"/>
  <c r="CN73" i="22"/>
  <c r="CN73" i="21"/>
  <c r="CN73" i="20"/>
  <c r="CN73" i="19"/>
  <c r="CN73" i="18"/>
  <c r="CN73" i="17"/>
  <c r="CN73" i="16"/>
  <c r="CN73" i="15"/>
  <c r="CN73" i="14"/>
  <c r="CM73" i="22"/>
  <c r="CM73" i="21"/>
  <c r="CM73" i="20"/>
  <c r="CM73" i="19"/>
  <c r="CM73" i="18"/>
  <c r="CM73" i="17"/>
  <c r="CM73" i="16"/>
  <c r="CM73" i="15"/>
  <c r="CM73" i="14"/>
  <c r="CL73" i="22"/>
  <c r="CL73" i="21"/>
  <c r="CL73" i="20"/>
  <c r="CL73" i="19"/>
  <c r="CL73" i="18"/>
  <c r="CL73" i="17"/>
  <c r="CL73" i="16"/>
  <c r="CL73" i="15"/>
  <c r="CL73" i="14"/>
  <c r="CK73" i="22"/>
  <c r="CK73" i="21"/>
  <c r="CK73" i="20"/>
  <c r="CK73" i="19"/>
  <c r="CK73" i="18"/>
  <c r="CK73" i="17"/>
  <c r="CK73" i="16"/>
  <c r="CK73" i="15"/>
  <c r="CK73" i="14"/>
  <c r="CJ73" i="22"/>
  <c r="CJ73" i="21"/>
  <c r="CJ73" i="20"/>
  <c r="CJ73" i="19"/>
  <c r="CJ73" i="18"/>
  <c r="CJ73" i="17"/>
  <c r="CJ73" i="16"/>
  <c r="CJ73" i="15"/>
  <c r="CJ73" i="14"/>
  <c r="CI73" i="22"/>
  <c r="CI73" i="21"/>
  <c r="CI73" i="20"/>
  <c r="CI73" i="19"/>
  <c r="CI73" i="18"/>
  <c r="CI73" i="17"/>
  <c r="CI73" i="16"/>
  <c r="CI73" i="15"/>
  <c r="CI73" i="14"/>
  <c r="CH73" i="22"/>
  <c r="CH73" i="21"/>
  <c r="CH73" i="20"/>
  <c r="CH73" i="19"/>
  <c r="CH73" i="18"/>
  <c r="CH73" i="17"/>
  <c r="CH73" i="16"/>
  <c r="CH73" i="15"/>
  <c r="CH73" i="14"/>
  <c r="CG73" i="22"/>
  <c r="CG73" i="21"/>
  <c r="CG73" i="20"/>
  <c r="CG73" i="19"/>
  <c r="CG73" i="18"/>
  <c r="CG73" i="17"/>
  <c r="CG73" i="16"/>
  <c r="CG73" i="15"/>
  <c r="CG73" i="14"/>
  <c r="CF73" i="22"/>
  <c r="CF73" i="21"/>
  <c r="CF73" i="20"/>
  <c r="CF73" i="19"/>
  <c r="CF73" i="18"/>
  <c r="CF73" i="17"/>
  <c r="CF73" i="16"/>
  <c r="CF73" i="15"/>
  <c r="CF73" i="14"/>
  <c r="CE73" i="22"/>
  <c r="CE73" i="21"/>
  <c r="CE73" i="20"/>
  <c r="CE73" i="19"/>
  <c r="CE73" i="18"/>
  <c r="CE73" i="17"/>
  <c r="CE73" i="16"/>
  <c r="CE73" i="15"/>
  <c r="CE73" i="14"/>
  <c r="CD73" i="22"/>
  <c r="CD73" i="21"/>
  <c r="CD73" i="20"/>
  <c r="CD73" i="19"/>
  <c r="CD73" i="18"/>
  <c r="CD73" i="17"/>
  <c r="CD73" i="16"/>
  <c r="CD73" i="15"/>
  <c r="CD73" i="14"/>
  <c r="CC73" i="22"/>
  <c r="CC73" i="21"/>
  <c r="CC73" i="20"/>
  <c r="CC73" i="19"/>
  <c r="CC73" i="18"/>
  <c r="CC73" i="17"/>
  <c r="CC73" i="16"/>
  <c r="CC73" i="15"/>
  <c r="CC73" i="14"/>
  <c r="CB73" i="22"/>
  <c r="CB73" i="21"/>
  <c r="CB73" i="20"/>
  <c r="CB73" i="19"/>
  <c r="CB73" i="18"/>
  <c r="CB73" i="17"/>
  <c r="CB73" i="16"/>
  <c r="CB73" i="15"/>
  <c r="CB73" i="14"/>
  <c r="CA73" i="22"/>
  <c r="CA73" i="21"/>
  <c r="CA73" i="20"/>
  <c r="CA73" i="19"/>
  <c r="CA73" i="18"/>
  <c r="CA73" i="17"/>
  <c r="CA73" i="16"/>
  <c r="CA73" i="15"/>
  <c r="CA73" i="14"/>
  <c r="BZ73" i="22"/>
  <c r="BZ73" i="21"/>
  <c r="BZ73" i="20"/>
  <c r="BZ73" i="19"/>
  <c r="BZ73" i="18"/>
  <c r="BZ73" i="17"/>
  <c r="BZ73" i="16"/>
  <c r="BZ73" i="15"/>
  <c r="BZ73" i="14"/>
  <c r="BY73" i="22"/>
  <c r="BY73" i="21"/>
  <c r="BY73" i="20"/>
  <c r="BY73" i="19"/>
  <c r="BY73" i="18"/>
  <c r="BY73" i="17"/>
  <c r="BY73" i="16"/>
  <c r="BY73" i="15"/>
  <c r="BY73" i="14"/>
  <c r="BX73" i="22"/>
  <c r="BX73" i="21"/>
  <c r="BX73" i="20"/>
  <c r="BX73" i="19"/>
  <c r="BX73" i="18"/>
  <c r="BX73" i="17"/>
  <c r="BX73" i="16"/>
  <c r="BX73" i="15"/>
  <c r="BX73" i="14"/>
  <c r="BW73" i="22"/>
  <c r="BW73" i="21"/>
  <c r="BW73" i="20"/>
  <c r="BW73" i="19"/>
  <c r="BW73" i="18"/>
  <c r="BW73" i="17"/>
  <c r="BW73" i="16"/>
  <c r="BW73" i="15"/>
  <c r="BW73" i="14"/>
  <c r="BV73" i="22"/>
  <c r="BV73" i="21"/>
  <c r="BV73" i="20"/>
  <c r="BV73" i="19"/>
  <c r="BV73" i="18"/>
  <c r="BV73" i="17"/>
  <c r="BV73" i="16"/>
  <c r="BV73" i="15"/>
  <c r="BV73" i="14"/>
  <c r="BU73" i="22"/>
  <c r="BU73" i="21"/>
  <c r="BU73" i="20"/>
  <c r="BU73" i="19"/>
  <c r="BU73" i="18"/>
  <c r="BU73" i="17"/>
  <c r="BU73" i="16"/>
  <c r="BU73" i="15"/>
  <c r="BU73" i="14"/>
  <c r="BT73" i="22"/>
  <c r="BT73" i="21"/>
  <c r="BT73" i="20"/>
  <c r="BT73" i="19"/>
  <c r="BT73" i="18"/>
  <c r="BT73" i="17"/>
  <c r="BT73" i="16"/>
  <c r="BT73" i="15"/>
  <c r="BT73" i="14"/>
  <c r="BS73" i="22"/>
  <c r="BS73" i="21"/>
  <c r="BS73" i="20"/>
  <c r="BS73" i="19"/>
  <c r="BS73" i="18"/>
  <c r="BS73" i="17"/>
  <c r="BS73" i="16"/>
  <c r="BS73" i="15"/>
  <c r="BS73" i="14"/>
  <c r="BR73" i="22"/>
  <c r="BR73" i="21"/>
  <c r="BR73" i="20"/>
  <c r="BR73" i="19"/>
  <c r="BR73" i="18"/>
  <c r="BR73" i="17"/>
  <c r="BR73" i="16"/>
  <c r="BR73" i="15"/>
  <c r="BR73" i="14"/>
  <c r="BQ73" i="22"/>
  <c r="BQ73" i="21"/>
  <c r="BQ73" i="20"/>
  <c r="BQ73" i="19"/>
  <c r="BQ73" i="18"/>
  <c r="BQ73" i="17"/>
  <c r="BQ73" i="16"/>
  <c r="BQ73" i="15"/>
  <c r="BQ73" i="14"/>
  <c r="BP73" i="22"/>
  <c r="BP73" i="21"/>
  <c r="BP73" i="20"/>
  <c r="BP73" i="19"/>
  <c r="BP73" i="18"/>
  <c r="BP73" i="17"/>
  <c r="BP73" i="16"/>
  <c r="BP73" i="15"/>
  <c r="BP73" i="14"/>
  <c r="BO73" i="22"/>
  <c r="BO73" i="21"/>
  <c r="BO73" i="20"/>
  <c r="BO73" i="19"/>
  <c r="BO73" i="18"/>
  <c r="BO73" i="17"/>
  <c r="BO73" i="16"/>
  <c r="BO73" i="15"/>
  <c r="BO73" i="14"/>
  <c r="BN73" i="22"/>
  <c r="BN73" i="21"/>
  <c r="BN73" i="20"/>
  <c r="BN73" i="19"/>
  <c r="BN73" i="18"/>
  <c r="BN73" i="17"/>
  <c r="BN73" i="16"/>
  <c r="BN73" i="15"/>
  <c r="BN73" i="14"/>
  <c r="BM73" i="22"/>
  <c r="BM73" i="21"/>
  <c r="BM73" i="20"/>
  <c r="BM73" i="19"/>
  <c r="BM73" i="18"/>
  <c r="BM73" i="17"/>
  <c r="BM73" i="16"/>
  <c r="BM73" i="15"/>
  <c r="BM73" i="14"/>
  <c r="BL73" i="22"/>
  <c r="BL73" i="21"/>
  <c r="BL73" i="20"/>
  <c r="BL73" i="19"/>
  <c r="BL73" i="18"/>
  <c r="BL73" i="17"/>
  <c r="BL73" i="16"/>
  <c r="BL73" i="15"/>
  <c r="BL73" i="14"/>
  <c r="BK73" i="22"/>
  <c r="BK73" i="21"/>
  <c r="BK73" i="20"/>
  <c r="BK73" i="19"/>
  <c r="BK73" i="18"/>
  <c r="BK73" i="17"/>
  <c r="BK73" i="16"/>
  <c r="BK73" i="15"/>
  <c r="BK73" i="14"/>
  <c r="BJ73" i="22"/>
  <c r="BJ73" i="21"/>
  <c r="BJ73" i="20"/>
  <c r="BJ73" i="19"/>
  <c r="BJ73" i="18"/>
  <c r="BJ73" i="17"/>
  <c r="BJ73" i="16"/>
  <c r="BJ73" i="15"/>
  <c r="BJ73" i="14"/>
  <c r="BI73" i="22"/>
  <c r="BI73" i="21"/>
  <c r="BI73" i="20"/>
  <c r="BI73" i="19"/>
  <c r="BI73" i="18"/>
  <c r="BI73" i="17"/>
  <c r="BI73" i="16"/>
  <c r="BI73" i="15"/>
  <c r="BI73" i="14"/>
  <c r="BH73" i="22"/>
  <c r="BH73" i="21"/>
  <c r="BH73" i="20"/>
  <c r="BH73" i="19"/>
  <c r="BH73" i="18"/>
  <c r="BH73" i="17"/>
  <c r="BH73" i="16"/>
  <c r="BH73" i="15"/>
  <c r="BH73" i="14"/>
  <c r="BG73" i="22"/>
  <c r="BG73" i="21"/>
  <c r="BG73" i="20"/>
  <c r="BG73" i="19"/>
  <c r="BG73" i="18"/>
  <c r="BG73" i="17"/>
  <c r="BG73" i="16"/>
  <c r="BG73" i="15"/>
  <c r="BG73" i="14"/>
  <c r="BF73" i="22"/>
  <c r="BF73" i="21"/>
  <c r="BF73" i="20"/>
  <c r="BF73" i="19"/>
  <c r="BF73" i="18"/>
  <c r="BF73" i="17"/>
  <c r="BF73" i="16"/>
  <c r="BF73" i="15"/>
  <c r="BF73" i="14"/>
  <c r="BE73" i="22"/>
  <c r="BE73" i="21"/>
  <c r="BE73" i="20"/>
  <c r="BE73" i="19"/>
  <c r="BE73" i="18"/>
  <c r="BE73" i="17"/>
  <c r="BE73" i="16"/>
  <c r="BE73" i="15"/>
  <c r="BE73" i="14"/>
  <c r="BD73" i="22"/>
  <c r="BD73" i="21"/>
  <c r="BD73" i="20"/>
  <c r="BD73" i="19"/>
  <c r="BD73" i="18"/>
  <c r="BD73" i="17"/>
  <c r="BD73" i="16"/>
  <c r="BD73" i="15"/>
  <c r="BD73" i="14"/>
  <c r="BC73" i="22"/>
  <c r="BC73" i="21"/>
  <c r="BC73" i="20"/>
  <c r="BC73" i="19"/>
  <c r="BC73" i="18"/>
  <c r="BC73" i="17"/>
  <c r="BC73" i="16"/>
  <c r="BC73" i="15"/>
  <c r="BC73" i="14"/>
  <c r="BB73" i="22"/>
  <c r="BB73" i="21"/>
  <c r="BB73" i="20"/>
  <c r="BB73" i="19"/>
  <c r="BB73" i="18"/>
  <c r="BB73" i="17"/>
  <c r="BB73" i="16"/>
  <c r="BB73" i="15"/>
  <c r="BB73" i="14"/>
  <c r="BA73" i="22"/>
  <c r="BA73" i="21"/>
  <c r="BA73" i="20"/>
  <c r="BA73" i="19"/>
  <c r="BA73" i="18"/>
  <c r="BA73" i="17"/>
  <c r="BA73" i="16"/>
  <c r="BA73" i="15"/>
  <c r="BA73" i="14"/>
  <c r="AZ73" i="22"/>
  <c r="AZ73" i="21"/>
  <c r="AZ73" i="20"/>
  <c r="AZ73" i="19"/>
  <c r="AZ73" i="18"/>
  <c r="AZ73" i="17"/>
  <c r="AZ73" i="16"/>
  <c r="AZ73" i="15"/>
  <c r="AZ73" i="14"/>
  <c r="AY73" i="22"/>
  <c r="AY73" i="21"/>
  <c r="AY73" i="20"/>
  <c r="AY73" i="19"/>
  <c r="AY73" i="18"/>
  <c r="AY73" i="17"/>
  <c r="AY73" i="16"/>
  <c r="AY73" i="15"/>
  <c r="AY73" i="14"/>
  <c r="AX73" i="22"/>
  <c r="AX73" i="21"/>
  <c r="AX73" i="20"/>
  <c r="AX73" i="19"/>
  <c r="AX73" i="18"/>
  <c r="AX73" i="17"/>
  <c r="AX73" i="16"/>
  <c r="AX73" i="15"/>
  <c r="AX73" i="14"/>
  <c r="AW73" i="22"/>
  <c r="AW73" i="21"/>
  <c r="AW73" i="20"/>
  <c r="AW73" i="19"/>
  <c r="AW73" i="18"/>
  <c r="AW73" i="17"/>
  <c r="AW73" i="16"/>
  <c r="AW73" i="15"/>
  <c r="AW73" i="14"/>
  <c r="AV73" i="22"/>
  <c r="AV73" i="21"/>
  <c r="AV73" i="20"/>
  <c r="AV73" i="19"/>
  <c r="AV73" i="18"/>
  <c r="AV73" i="17"/>
  <c r="AV73" i="16"/>
  <c r="AV73" i="15"/>
  <c r="AV73" i="14"/>
  <c r="AU73" i="22"/>
  <c r="AU73" i="21"/>
  <c r="AU73" i="20"/>
  <c r="AU73" i="19"/>
  <c r="AU73" i="18"/>
  <c r="AU73" i="17"/>
  <c r="AU73" i="16"/>
  <c r="AU73" i="15"/>
  <c r="AU73" i="14"/>
  <c r="AT73" i="22"/>
  <c r="AT73" i="21"/>
  <c r="AT73" i="20"/>
  <c r="AT73" i="19"/>
  <c r="AT73" i="18"/>
  <c r="AT73" i="17"/>
  <c r="AT73" i="16"/>
  <c r="AT73" i="15"/>
  <c r="AT73" i="14"/>
  <c r="AS73" i="22"/>
  <c r="AS73" i="21"/>
  <c r="AS73" i="20"/>
  <c r="AS73" i="19"/>
  <c r="AS73" i="18"/>
  <c r="AS73" i="17"/>
  <c r="AS73" i="16"/>
  <c r="AS73" i="15"/>
  <c r="AS73" i="14"/>
  <c r="AR73" i="22"/>
  <c r="AR73" i="21"/>
  <c r="AR73" i="20"/>
  <c r="AR73" i="19"/>
  <c r="AR73" i="18"/>
  <c r="AR73" i="17"/>
  <c r="AR73" i="16"/>
  <c r="AR73" i="15"/>
  <c r="AR73" i="14"/>
  <c r="AQ73" i="22"/>
  <c r="AQ73" i="21"/>
  <c r="AQ73" i="20"/>
  <c r="AQ73" i="19"/>
  <c r="AQ73" i="18"/>
  <c r="AQ73" i="17"/>
  <c r="AQ73" i="16"/>
  <c r="AQ73" i="15"/>
  <c r="AQ73" i="14"/>
  <c r="AP73" i="22"/>
  <c r="AP73" i="21"/>
  <c r="AP73" i="20"/>
  <c r="AP73" i="19"/>
  <c r="AP73" i="18"/>
  <c r="AP73" i="17"/>
  <c r="AP73" i="16"/>
  <c r="AP73" i="15"/>
  <c r="AP73" i="14"/>
  <c r="AO73" i="22"/>
  <c r="AO73" i="21"/>
  <c r="AO73" i="20"/>
  <c r="AO73" i="19"/>
  <c r="AO73" i="18"/>
  <c r="AO73" i="17"/>
  <c r="AO73" i="16"/>
  <c r="AO73" i="15"/>
  <c r="AO73" i="14"/>
  <c r="AN73" i="22"/>
  <c r="AN73" i="21"/>
  <c r="AN73" i="20"/>
  <c r="AN73" i="19"/>
  <c r="AN73" i="18"/>
  <c r="AN73" i="17"/>
  <c r="AN73" i="16"/>
  <c r="AN73" i="15"/>
  <c r="AN73" i="14"/>
  <c r="AM73" i="22"/>
  <c r="AM73" i="21"/>
  <c r="AM73" i="20"/>
  <c r="AM73" i="19"/>
  <c r="AM73" i="18"/>
  <c r="AM73" i="17"/>
  <c r="AM73" i="16"/>
  <c r="AM73" i="15"/>
  <c r="AM73" i="14"/>
  <c r="AL73" i="22"/>
  <c r="AL73" i="21"/>
  <c r="AL73" i="20"/>
  <c r="AL73" i="19"/>
  <c r="AL73" i="18"/>
  <c r="AL73" i="17"/>
  <c r="AL73" i="16"/>
  <c r="AL73" i="15"/>
  <c r="AL73" i="14"/>
  <c r="AK73" i="22"/>
  <c r="AK73" i="21"/>
  <c r="AK73" i="20"/>
  <c r="AK73" i="19"/>
  <c r="AK73" i="18"/>
  <c r="AK73" i="17"/>
  <c r="AK73" i="16"/>
  <c r="AK73" i="15"/>
  <c r="AK73" i="14"/>
  <c r="AJ73" i="22"/>
  <c r="AJ73" i="21"/>
  <c r="AJ73" i="20"/>
  <c r="AJ73" i="19"/>
  <c r="AJ73" i="18"/>
  <c r="AJ73" i="17"/>
  <c r="AJ73" i="16"/>
  <c r="AJ73" i="15"/>
  <c r="AJ73" i="14"/>
  <c r="AI73" i="22"/>
  <c r="AI73" i="21"/>
  <c r="AI73" i="20"/>
  <c r="AI73" i="19"/>
  <c r="AI73" i="18"/>
  <c r="AI73" i="17"/>
  <c r="AI73" i="16"/>
  <c r="AI73" i="15"/>
  <c r="AI73" i="14"/>
  <c r="AH73" i="22"/>
  <c r="AH73" i="21"/>
  <c r="AH73" i="20"/>
  <c r="AH73" i="19"/>
  <c r="AH73" i="18"/>
  <c r="AH73" i="17"/>
  <c r="AH73" i="16"/>
  <c r="AH73" i="15"/>
  <c r="AH73" i="14"/>
  <c r="AG73" i="22"/>
  <c r="AG73" i="21"/>
  <c r="AG73" i="20"/>
  <c r="AG73" i="19"/>
  <c r="AG73" i="18"/>
  <c r="AG73" i="17"/>
  <c r="AG73" i="16"/>
  <c r="AG73" i="15"/>
  <c r="AG73" i="14"/>
  <c r="AF73" i="22"/>
  <c r="AF73" i="21"/>
  <c r="AF73" i="20"/>
  <c r="AF73" i="19"/>
  <c r="AF73" i="18"/>
  <c r="AF73" i="17"/>
  <c r="AF73" i="16"/>
  <c r="AF73" i="15"/>
  <c r="AF73" i="14"/>
  <c r="AE73" i="22"/>
  <c r="AE73" i="21"/>
  <c r="AE73" i="20"/>
  <c r="AE73" i="19"/>
  <c r="AE73" i="18"/>
  <c r="AE73" i="17"/>
  <c r="AE73" i="16"/>
  <c r="AE73" i="15"/>
  <c r="AE73" i="14"/>
  <c r="AD73" i="22"/>
  <c r="AD73" i="21"/>
  <c r="AD73" i="20"/>
  <c r="AD73" i="19"/>
  <c r="AD73" i="18"/>
  <c r="AD73" i="17"/>
  <c r="AD73" i="16"/>
  <c r="AD73" i="15"/>
  <c r="AD73" i="14"/>
  <c r="AC73" i="22"/>
  <c r="AC73" i="21"/>
  <c r="AC73" i="20"/>
  <c r="AC73" i="19"/>
  <c r="AC73" i="18"/>
  <c r="AC73" i="17"/>
  <c r="AC73" i="16"/>
  <c r="AC73" i="15"/>
  <c r="AC73" i="14"/>
  <c r="AB73" i="22"/>
  <c r="AB73" i="21"/>
  <c r="AB73" i="20"/>
  <c r="AB73" i="19"/>
  <c r="AB73" i="18"/>
  <c r="AB73" i="17"/>
  <c r="AB73" i="16"/>
  <c r="AB73" i="15"/>
  <c r="AB73" i="14"/>
  <c r="AA73" i="22"/>
  <c r="AA73" i="21"/>
  <c r="AA73" i="20"/>
  <c r="AA73" i="19"/>
  <c r="AA73" i="18"/>
  <c r="AA73" i="17"/>
  <c r="AA73" i="16"/>
  <c r="AA73" i="15"/>
  <c r="AA73" i="14"/>
  <c r="Z73" i="22"/>
  <c r="Z73" i="21"/>
  <c r="Z73" i="20"/>
  <c r="Z73" i="19"/>
  <c r="Z73" i="18"/>
  <c r="Z73" i="17"/>
  <c r="Z73" i="16"/>
  <c r="Z73" i="15"/>
  <c r="Z73" i="14"/>
  <c r="Y73" i="22"/>
  <c r="Y73" i="21"/>
  <c r="Y73" i="20"/>
  <c r="Y73" i="19"/>
  <c r="Y73" i="18"/>
  <c r="Y73" i="17"/>
  <c r="Y73" i="16"/>
  <c r="Y73" i="15"/>
  <c r="Y73" i="14"/>
  <c r="X73" i="22"/>
  <c r="X73" i="21"/>
  <c r="X73" i="20"/>
  <c r="X73" i="19"/>
  <c r="X73" i="18"/>
  <c r="X73" i="17"/>
  <c r="X73" i="16"/>
  <c r="X73" i="15"/>
  <c r="X73" i="14"/>
  <c r="W73" i="22"/>
  <c r="W73" i="21"/>
  <c r="W73" i="20"/>
  <c r="W73" i="19"/>
  <c r="W73" i="18"/>
  <c r="W73" i="17"/>
  <c r="W73" i="16"/>
  <c r="W73" i="15"/>
  <c r="W73" i="14"/>
  <c r="V73" i="22"/>
  <c r="V73" i="21"/>
  <c r="V73" i="20"/>
  <c r="V73" i="19"/>
  <c r="V73" i="18"/>
  <c r="V73" i="17"/>
  <c r="V73" i="16"/>
  <c r="V73" i="15"/>
  <c r="V73" i="14"/>
  <c r="U73" i="22"/>
  <c r="U73" i="21"/>
  <c r="U73" i="20"/>
  <c r="U73" i="19"/>
  <c r="U73" i="18"/>
  <c r="U73" i="17"/>
  <c r="U73" i="16"/>
  <c r="U73" i="15"/>
  <c r="U73" i="14"/>
  <c r="A80" i="14"/>
  <c r="A81" i="14"/>
  <c r="A82" i="14"/>
  <c r="A83" i="14"/>
  <c r="A84" i="14"/>
  <c r="A85" i="14"/>
  <c r="A86" i="14"/>
  <c r="A87" i="14"/>
  <c r="A74" i="14"/>
  <c r="A75" i="14"/>
  <c r="A76" i="14"/>
  <c r="A77" i="14"/>
  <c r="A78" i="14"/>
  <c r="A79" i="14"/>
  <c r="A73" i="14"/>
  <c r="A16" i="14"/>
  <c r="A23" i="14"/>
  <c r="A24" i="14"/>
  <c r="A25" i="14"/>
  <c r="A27" i="14"/>
  <c r="A29" i="14"/>
  <c r="A31" i="14"/>
  <c r="A33" i="14"/>
  <c r="A35" i="14"/>
  <c r="A37" i="14"/>
  <c r="A39" i="14"/>
  <c r="A40" i="14"/>
  <c r="A41" i="14"/>
  <c r="A43" i="14"/>
  <c r="A45" i="14"/>
  <c r="A47" i="14"/>
  <c r="A49" i="14"/>
  <c r="A51" i="14"/>
  <c r="A53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17" i="14"/>
  <c r="A15" i="14"/>
  <c r="A19" i="14"/>
  <c r="DA74" i="22"/>
  <c r="DA74" i="21"/>
  <c r="DA74" i="20"/>
  <c r="DA74" i="19"/>
  <c r="DA74" i="18"/>
  <c r="DA74" i="17"/>
  <c r="DA74" i="16"/>
  <c r="DA74" i="15"/>
  <c r="DA74" i="14"/>
  <c r="CZ74" i="22"/>
  <c r="CZ74" i="21"/>
  <c r="CZ74" i="20"/>
  <c r="CZ74" i="19"/>
  <c r="CZ74" i="18"/>
  <c r="CZ74" i="17"/>
  <c r="CZ74" i="16"/>
  <c r="CZ74" i="15"/>
  <c r="CZ74" i="14"/>
  <c r="CY74" i="22"/>
  <c r="CY74" i="21"/>
  <c r="CY74" i="20"/>
  <c r="CY74" i="19"/>
  <c r="CY74" i="18"/>
  <c r="CY74" i="17"/>
  <c r="CY74" i="16"/>
  <c r="CY74" i="15"/>
  <c r="CY74" i="14"/>
  <c r="CX74" i="22"/>
  <c r="CX74" i="21"/>
  <c r="CX74" i="20"/>
  <c r="CX74" i="19"/>
  <c r="CX74" i="18"/>
  <c r="CX74" i="17"/>
  <c r="CX74" i="16"/>
  <c r="CX74" i="15"/>
  <c r="CX74" i="14"/>
  <c r="CW74" i="22"/>
  <c r="CW74" i="21"/>
  <c r="CW74" i="20"/>
  <c r="CW74" i="19"/>
  <c r="CW74" i="18"/>
  <c r="CW74" i="17"/>
  <c r="CW74" i="16"/>
  <c r="CW74" i="15"/>
  <c r="CW74" i="14"/>
  <c r="CV74" i="22"/>
  <c r="CV74" i="21"/>
  <c r="CV74" i="20"/>
  <c r="CV74" i="19"/>
  <c r="CV74" i="18"/>
  <c r="CV74" i="17"/>
  <c r="CV74" i="16"/>
  <c r="CV74" i="15"/>
  <c r="CV74" i="14"/>
  <c r="CU74" i="22"/>
  <c r="CU74" i="21"/>
  <c r="CU74" i="20"/>
  <c r="CU74" i="19"/>
  <c r="CU74" i="18"/>
  <c r="CU74" i="17"/>
  <c r="CU74" i="16"/>
  <c r="CU74" i="15"/>
  <c r="CU74" i="14"/>
  <c r="CT74" i="22"/>
  <c r="CT74" i="21"/>
  <c r="CT74" i="20"/>
  <c r="CT74" i="19"/>
  <c r="CT74" i="18"/>
  <c r="CT74" i="17"/>
  <c r="CT74" i="16"/>
  <c r="CT74" i="15"/>
  <c r="CT74" i="14"/>
  <c r="CS74" i="22"/>
  <c r="CS74" i="21"/>
  <c r="CS74" i="20"/>
  <c r="CS74" i="19"/>
  <c r="CS74" i="18"/>
  <c r="CS74" i="17"/>
  <c r="CS74" i="16"/>
  <c r="CS74" i="15"/>
  <c r="CS74" i="14"/>
  <c r="CR74" i="22"/>
  <c r="CR74" i="21"/>
  <c r="CR74" i="20"/>
  <c r="CR74" i="19"/>
  <c r="CR74" i="18"/>
  <c r="CR74" i="17"/>
  <c r="CR74" i="16"/>
  <c r="CR74" i="15"/>
  <c r="CR74" i="14"/>
  <c r="CQ74" i="22"/>
  <c r="CQ74" i="21"/>
  <c r="CQ74" i="20"/>
  <c r="CQ74" i="19"/>
  <c r="CQ74" i="18"/>
  <c r="CQ74" i="17"/>
  <c r="CQ74" i="16"/>
  <c r="CQ74" i="15"/>
  <c r="CQ74" i="14"/>
  <c r="CP74" i="22"/>
  <c r="CP74" i="21"/>
  <c r="CP74" i="20"/>
  <c r="CP74" i="19"/>
  <c r="CP74" i="18"/>
  <c r="CP74" i="17"/>
  <c r="CP74" i="16"/>
  <c r="CP74" i="15"/>
  <c r="CP74" i="14"/>
  <c r="CO74" i="22"/>
  <c r="CO74" i="21"/>
  <c r="CO74" i="20"/>
  <c r="CO74" i="19"/>
  <c r="CO74" i="18"/>
  <c r="CO74" i="17"/>
  <c r="CO74" i="16"/>
  <c r="CO74" i="15"/>
  <c r="CO74" i="14"/>
  <c r="CN74" i="22"/>
  <c r="CN74" i="21"/>
  <c r="CN74" i="20"/>
  <c r="CN74" i="19"/>
  <c r="CN74" i="18"/>
  <c r="CN74" i="17"/>
  <c r="CN74" i="16"/>
  <c r="CN74" i="15"/>
  <c r="CN74" i="14"/>
  <c r="CM74" i="22"/>
  <c r="CM74" i="21"/>
  <c r="CM74" i="20"/>
  <c r="CM74" i="19"/>
  <c r="CM74" i="18"/>
  <c r="CM74" i="17"/>
  <c r="CM74" i="16"/>
  <c r="CM74" i="15"/>
  <c r="CM74" i="14"/>
  <c r="CL74" i="22"/>
  <c r="CL74" i="21"/>
  <c r="CL74" i="20"/>
  <c r="CL74" i="19"/>
  <c r="CL74" i="18"/>
  <c r="CL74" i="17"/>
  <c r="CL74" i="16"/>
  <c r="CL74" i="15"/>
  <c r="CL74" i="14"/>
  <c r="CK74" i="22"/>
  <c r="CK74" i="21"/>
  <c r="CK74" i="20"/>
  <c r="CK74" i="19"/>
  <c r="CK74" i="18"/>
  <c r="CK74" i="17"/>
  <c r="CK74" i="16"/>
  <c r="CK74" i="15"/>
  <c r="CK74" i="14"/>
  <c r="CJ74" i="22"/>
  <c r="CJ74" i="21"/>
  <c r="CJ74" i="20"/>
  <c r="CJ74" i="19"/>
  <c r="CJ74" i="18"/>
  <c r="CJ74" i="17"/>
  <c r="CJ74" i="16"/>
  <c r="CJ74" i="15"/>
  <c r="CJ74" i="14"/>
  <c r="CI74" i="22"/>
  <c r="CI74" i="21"/>
  <c r="CI74" i="20"/>
  <c r="CI74" i="19"/>
  <c r="CI74" i="18"/>
  <c r="CI74" i="17"/>
  <c r="CI74" i="16"/>
  <c r="CI74" i="15"/>
  <c r="CI74" i="14"/>
  <c r="CH74" i="22"/>
  <c r="CH74" i="21"/>
  <c r="CH74" i="20"/>
  <c r="CH74" i="19"/>
  <c r="CH74" i="18"/>
  <c r="CH74" i="17"/>
  <c r="CH74" i="16"/>
  <c r="CH74" i="15"/>
  <c r="CH74" i="14"/>
  <c r="CG74" i="22"/>
  <c r="CG74" i="21"/>
  <c r="CG74" i="20"/>
  <c r="CG74" i="19"/>
  <c r="CG74" i="18"/>
  <c r="CG74" i="17"/>
  <c r="CG74" i="16"/>
  <c r="CG74" i="15"/>
  <c r="CG74" i="14"/>
  <c r="CF74" i="22"/>
  <c r="CF74" i="21"/>
  <c r="CF74" i="20"/>
  <c r="CF74" i="19"/>
  <c r="CF74" i="18"/>
  <c r="CF74" i="17"/>
  <c r="CF74" i="16"/>
  <c r="CF74" i="15"/>
  <c r="CF74" i="14"/>
  <c r="CE74" i="22"/>
  <c r="CE74" i="21"/>
  <c r="CE74" i="20"/>
  <c r="CE74" i="19"/>
  <c r="CE74" i="18"/>
  <c r="CE74" i="17"/>
  <c r="CE74" i="16"/>
  <c r="CE74" i="15"/>
  <c r="CE74" i="14"/>
  <c r="CD74" i="22"/>
  <c r="CD74" i="21"/>
  <c r="CD74" i="20"/>
  <c r="CD74" i="19"/>
  <c r="CD74" i="18"/>
  <c r="CD74" i="17"/>
  <c r="CD74" i="16"/>
  <c r="CD74" i="15"/>
  <c r="CD74" i="14"/>
  <c r="CC74" i="22"/>
  <c r="CC74" i="21"/>
  <c r="CC74" i="20"/>
  <c r="CC74" i="19"/>
  <c r="CC74" i="18"/>
  <c r="CC74" i="17"/>
  <c r="CC74" i="16"/>
  <c r="CC74" i="15"/>
  <c r="CC74" i="14"/>
  <c r="CB74" i="22"/>
  <c r="CB74" i="21"/>
  <c r="CB74" i="20"/>
  <c r="CB74" i="19"/>
  <c r="CB74" i="18"/>
  <c r="CB74" i="17"/>
  <c r="CB74" i="16"/>
  <c r="CB74" i="15"/>
  <c r="CB74" i="14"/>
  <c r="CA74" i="22"/>
  <c r="CA74" i="21"/>
  <c r="CA74" i="20"/>
  <c r="CA74" i="19"/>
  <c r="CA74" i="18"/>
  <c r="CA74" i="17"/>
  <c r="CA74" i="16"/>
  <c r="CA74" i="15"/>
  <c r="CA74" i="14"/>
  <c r="BZ74" i="22"/>
  <c r="BZ74" i="21"/>
  <c r="BZ74" i="20"/>
  <c r="BZ74" i="19"/>
  <c r="BZ74" i="18"/>
  <c r="BZ74" i="17"/>
  <c r="BZ74" i="16"/>
  <c r="BZ74" i="15"/>
  <c r="BZ74" i="14"/>
  <c r="BY74" i="22"/>
  <c r="BY74" i="21"/>
  <c r="BY74" i="20"/>
  <c r="BY74" i="19"/>
  <c r="BY74" i="18"/>
  <c r="BY74" i="17"/>
  <c r="BY74" i="16"/>
  <c r="BY74" i="15"/>
  <c r="BY74" i="14"/>
  <c r="BX74" i="22"/>
  <c r="BX74" i="21"/>
  <c r="BX74" i="20"/>
  <c r="BX74" i="19"/>
  <c r="BX74" i="18"/>
  <c r="BX74" i="17"/>
  <c r="BX74" i="16"/>
  <c r="BX74" i="15"/>
  <c r="BX74" i="14"/>
  <c r="BW74" i="22"/>
  <c r="BW74" i="21"/>
  <c r="BW74" i="20"/>
  <c r="BW74" i="19"/>
  <c r="BW74" i="18"/>
  <c r="BW74" i="17"/>
  <c r="BW74" i="16"/>
  <c r="BW74" i="15"/>
  <c r="BW74" i="14"/>
  <c r="BV74" i="22"/>
  <c r="BV74" i="21"/>
  <c r="BV74" i="20"/>
  <c r="BV74" i="19"/>
  <c r="BV74" i="18"/>
  <c r="BV74" i="17"/>
  <c r="BV74" i="16"/>
  <c r="BV74" i="15"/>
  <c r="BV74" i="14"/>
  <c r="BU74" i="22"/>
  <c r="BU74" i="21"/>
  <c r="BU74" i="20"/>
  <c r="BU74" i="19"/>
  <c r="BU74" i="18"/>
  <c r="BU74" i="17"/>
  <c r="BU74" i="16"/>
  <c r="BU74" i="15"/>
  <c r="BU74" i="14"/>
  <c r="BT74" i="22"/>
  <c r="BT74" i="21"/>
  <c r="BT74" i="20"/>
  <c r="BT74" i="19"/>
  <c r="BT74" i="18"/>
  <c r="BT74" i="17"/>
  <c r="BT74" i="16"/>
  <c r="BT74" i="15"/>
  <c r="BT74" i="14"/>
  <c r="BS74" i="22"/>
  <c r="BS74" i="21"/>
  <c r="BS74" i="20"/>
  <c r="BS74" i="19"/>
  <c r="BS74" i="18"/>
  <c r="BS74" i="17"/>
  <c r="BS74" i="16"/>
  <c r="BS74" i="15"/>
  <c r="BS74" i="14"/>
  <c r="BR74" i="22"/>
  <c r="BR74" i="21"/>
  <c r="BR74" i="20"/>
  <c r="BR74" i="19"/>
  <c r="BR74" i="18"/>
  <c r="BR74" i="17"/>
  <c r="BR74" i="16"/>
  <c r="BR74" i="15"/>
  <c r="BR74" i="14"/>
  <c r="BQ74" i="22"/>
  <c r="BQ74" i="21"/>
  <c r="BQ74" i="20"/>
  <c r="BQ74" i="19"/>
  <c r="BQ74" i="18"/>
  <c r="BQ74" i="17"/>
  <c r="BQ74" i="16"/>
  <c r="BQ74" i="15"/>
  <c r="BQ74" i="14"/>
  <c r="BP74" i="22"/>
  <c r="BP74" i="21"/>
  <c r="BP74" i="20"/>
  <c r="BP74" i="19"/>
  <c r="BP74" i="18"/>
  <c r="BP74" i="17"/>
  <c r="BP74" i="16"/>
  <c r="BP74" i="15"/>
  <c r="BP74" i="14"/>
  <c r="BO74" i="22"/>
  <c r="BO74" i="21"/>
  <c r="BO74" i="20"/>
  <c r="BO74" i="19"/>
  <c r="BO74" i="18"/>
  <c r="BO74" i="17"/>
  <c r="BO74" i="16"/>
  <c r="BO74" i="15"/>
  <c r="BO74" i="14"/>
  <c r="BN74" i="22"/>
  <c r="BN74" i="21"/>
  <c r="BN74" i="20"/>
  <c r="BN74" i="19"/>
  <c r="BN74" i="18"/>
  <c r="BN74" i="17"/>
  <c r="BN74" i="16"/>
  <c r="BN74" i="15"/>
  <c r="BN74" i="14"/>
  <c r="BM74" i="22"/>
  <c r="BM74" i="21"/>
  <c r="BM74" i="20"/>
  <c r="BM74" i="19"/>
  <c r="BM74" i="18"/>
  <c r="BM74" i="17"/>
  <c r="BM74" i="16"/>
  <c r="BM74" i="15"/>
  <c r="BM74" i="14"/>
  <c r="BL74" i="22"/>
  <c r="BL74" i="21"/>
  <c r="BL74" i="20"/>
  <c r="BL74" i="19"/>
  <c r="BL74" i="18"/>
  <c r="BL74" i="17"/>
  <c r="BL74" i="16"/>
  <c r="BL74" i="15"/>
  <c r="BL74" i="14"/>
  <c r="BK74" i="22"/>
  <c r="BK74" i="21"/>
  <c r="BK74" i="20"/>
  <c r="BK74" i="19"/>
  <c r="BK74" i="18"/>
  <c r="BK74" i="17"/>
  <c r="BK74" i="16"/>
  <c r="BK74" i="15"/>
  <c r="BK74" i="14"/>
  <c r="BJ74" i="22"/>
  <c r="BJ74" i="21"/>
  <c r="BJ74" i="20"/>
  <c r="BJ74" i="19"/>
  <c r="BJ74" i="18"/>
  <c r="BJ74" i="17"/>
  <c r="BJ74" i="16"/>
  <c r="BJ74" i="15"/>
  <c r="BJ74" i="14"/>
  <c r="BI74" i="22"/>
  <c r="BI74" i="21"/>
  <c r="BI74" i="20"/>
  <c r="BI74" i="19"/>
  <c r="BI74" i="18"/>
  <c r="BI74" i="17"/>
  <c r="BI74" i="16"/>
  <c r="BI74" i="15"/>
  <c r="BI74" i="14"/>
  <c r="BH74" i="22"/>
  <c r="BH74" i="21"/>
  <c r="BH74" i="20"/>
  <c r="BH74" i="19"/>
  <c r="BH74" i="18"/>
  <c r="BH74" i="17"/>
  <c r="BH74" i="16"/>
  <c r="BH74" i="15"/>
  <c r="BH74" i="14"/>
  <c r="BG74" i="22"/>
  <c r="BG74" i="21"/>
  <c r="BG74" i="20"/>
  <c r="BG74" i="19"/>
  <c r="BG74" i="18"/>
  <c r="BG74" i="17"/>
  <c r="BG74" i="16"/>
  <c r="BG74" i="15"/>
  <c r="BG74" i="14"/>
  <c r="BF74" i="22"/>
  <c r="BF74" i="21"/>
  <c r="BF74" i="20"/>
  <c r="BF74" i="19"/>
  <c r="BF74" i="18"/>
  <c r="BF74" i="17"/>
  <c r="BF74" i="16"/>
  <c r="BF74" i="15"/>
  <c r="BF74" i="14"/>
  <c r="BE74" i="22"/>
  <c r="BE74" i="21"/>
  <c r="BE74" i="20"/>
  <c r="BE74" i="19"/>
  <c r="BE74" i="18"/>
  <c r="BE74" i="17"/>
  <c r="BE74" i="16"/>
  <c r="BE74" i="15"/>
  <c r="BE74" i="14"/>
  <c r="BD74" i="22"/>
  <c r="BD74" i="21"/>
  <c r="BD74" i="20"/>
  <c r="BD74" i="19"/>
  <c r="BD74" i="18"/>
  <c r="BD74" i="17"/>
  <c r="BD74" i="16"/>
  <c r="BD74" i="15"/>
  <c r="BD74" i="14"/>
  <c r="BC74" i="22"/>
  <c r="BC74" i="21"/>
  <c r="BC74" i="20"/>
  <c r="BC74" i="19"/>
  <c r="BC74" i="18"/>
  <c r="BC74" i="17"/>
  <c r="BC74" i="16"/>
  <c r="BC74" i="15"/>
  <c r="BC74" i="14"/>
  <c r="BB74" i="22"/>
  <c r="BB74" i="21"/>
  <c r="BB74" i="20"/>
  <c r="BB74" i="19"/>
  <c r="BB74" i="18"/>
  <c r="BB74" i="17"/>
  <c r="BB74" i="16"/>
  <c r="BB74" i="15"/>
  <c r="BB74" i="14"/>
  <c r="BA74" i="22"/>
  <c r="BA74" i="21"/>
  <c r="BA74" i="20"/>
  <c r="BA74" i="19"/>
  <c r="BA74" i="18"/>
  <c r="BA74" i="17"/>
  <c r="BA74" i="16"/>
  <c r="BA74" i="15"/>
  <c r="BA74" i="14"/>
  <c r="AZ74" i="22"/>
  <c r="AZ74" i="21"/>
  <c r="AZ74" i="20"/>
  <c r="AZ74" i="19"/>
  <c r="AZ74" i="18"/>
  <c r="AZ74" i="17"/>
  <c r="AZ74" i="16"/>
  <c r="AZ74" i="15"/>
  <c r="AZ74" i="14"/>
  <c r="AY74" i="22"/>
  <c r="AY74" i="21"/>
  <c r="AY74" i="20"/>
  <c r="AY74" i="19"/>
  <c r="AY74" i="18"/>
  <c r="AY74" i="17"/>
  <c r="AY74" i="16"/>
  <c r="AY74" i="15"/>
  <c r="AY74" i="14"/>
  <c r="AX74" i="22"/>
  <c r="AX74" i="21"/>
  <c r="AX74" i="20"/>
  <c r="AX74" i="19"/>
  <c r="AX74" i="18"/>
  <c r="AX74" i="17"/>
  <c r="AX74" i="16"/>
  <c r="AX74" i="15"/>
  <c r="AX74" i="14"/>
  <c r="AW74" i="22"/>
  <c r="AW74" i="21"/>
  <c r="AW74" i="20"/>
  <c r="AW74" i="19"/>
  <c r="AW74" i="18"/>
  <c r="AW74" i="17"/>
  <c r="AW74" i="16"/>
  <c r="AW74" i="15"/>
  <c r="AW74" i="14"/>
  <c r="AV74" i="22"/>
  <c r="AV74" i="21"/>
  <c r="AV74" i="20"/>
  <c r="AV74" i="19"/>
  <c r="AV74" i="18"/>
  <c r="AV74" i="17"/>
  <c r="AV74" i="16"/>
  <c r="AV74" i="15"/>
  <c r="AV74" i="14"/>
  <c r="AU74" i="22"/>
  <c r="AU74" i="21"/>
  <c r="AU74" i="20"/>
  <c r="AU74" i="19"/>
  <c r="AU74" i="18"/>
  <c r="AU74" i="17"/>
  <c r="AU74" i="16"/>
  <c r="AU74" i="15"/>
  <c r="AU74" i="14"/>
  <c r="AT74" i="22"/>
  <c r="AT74" i="21"/>
  <c r="AT74" i="20"/>
  <c r="AT74" i="19"/>
  <c r="AT74" i="18"/>
  <c r="AT74" i="17"/>
  <c r="AT74" i="16"/>
  <c r="AT74" i="15"/>
  <c r="AT74" i="14"/>
  <c r="AS74" i="22"/>
  <c r="AS74" i="21"/>
  <c r="AS74" i="20"/>
  <c r="AS74" i="19"/>
  <c r="AS74" i="18"/>
  <c r="AS74" i="17"/>
  <c r="AS74" i="16"/>
  <c r="AS74" i="15"/>
  <c r="AS74" i="14"/>
  <c r="AR74" i="22"/>
  <c r="AR74" i="21"/>
  <c r="AR74" i="20"/>
  <c r="AR74" i="19"/>
  <c r="AR74" i="18"/>
  <c r="AR74" i="17"/>
  <c r="AR74" i="16"/>
  <c r="AR74" i="15"/>
  <c r="AR74" i="14"/>
  <c r="AQ74" i="22"/>
  <c r="AQ74" i="21"/>
  <c r="AQ74" i="20"/>
  <c r="AQ74" i="19"/>
  <c r="AQ74" i="18"/>
  <c r="AQ74" i="17"/>
  <c r="AQ74" i="16"/>
  <c r="AQ74" i="15"/>
  <c r="AQ74" i="14"/>
  <c r="AP74" i="22"/>
  <c r="AP74" i="21"/>
  <c r="AP74" i="20"/>
  <c r="AP74" i="19"/>
  <c r="AP74" i="18"/>
  <c r="AP74" i="17"/>
  <c r="AP74" i="16"/>
  <c r="AP74" i="15"/>
  <c r="AP74" i="14"/>
  <c r="AO74" i="22"/>
  <c r="AO74" i="21"/>
  <c r="AO74" i="20"/>
  <c r="AO74" i="19"/>
  <c r="AO74" i="18"/>
  <c r="AO74" i="17"/>
  <c r="AO74" i="16"/>
  <c r="AO74" i="15"/>
  <c r="AO74" i="14"/>
  <c r="AN74" i="22"/>
  <c r="AN74" i="21"/>
  <c r="AN74" i="20"/>
  <c r="AN74" i="19"/>
  <c r="AN74" i="18"/>
  <c r="AN74" i="17"/>
  <c r="AN74" i="16"/>
  <c r="AN74" i="15"/>
  <c r="AN74" i="14"/>
  <c r="AM74" i="22"/>
  <c r="AM74" i="21"/>
  <c r="AM74" i="20"/>
  <c r="AM74" i="19"/>
  <c r="AM74" i="18"/>
  <c r="AM74" i="17"/>
  <c r="AM74" i="16"/>
  <c r="AM74" i="15"/>
  <c r="AM74" i="14"/>
  <c r="AL74" i="22"/>
  <c r="AL74" i="21"/>
  <c r="AL74" i="20"/>
  <c r="AL74" i="19"/>
  <c r="AL74" i="18"/>
  <c r="AL74" i="17"/>
  <c r="AL74" i="16"/>
  <c r="AL74" i="15"/>
  <c r="AL74" i="14"/>
  <c r="AK74" i="22"/>
  <c r="AK74" i="21"/>
  <c r="AK74" i="20"/>
  <c r="AK74" i="19"/>
  <c r="AK74" i="18"/>
  <c r="AK74" i="17"/>
  <c r="AK74" i="16"/>
  <c r="AK74" i="15"/>
  <c r="AK74" i="14"/>
  <c r="AJ74" i="22"/>
  <c r="AJ74" i="21"/>
  <c r="AJ74" i="20"/>
  <c r="AJ74" i="19"/>
  <c r="AJ74" i="18"/>
  <c r="AJ74" i="17"/>
  <c r="AJ74" i="16"/>
  <c r="AJ74" i="15"/>
  <c r="AJ74" i="14"/>
  <c r="AI74" i="22"/>
  <c r="AI74" i="21"/>
  <c r="AI74" i="20"/>
  <c r="AI74" i="19"/>
  <c r="AI74" i="18"/>
  <c r="AI74" i="17"/>
  <c r="AI74" i="16"/>
  <c r="AI74" i="15"/>
  <c r="AI74" i="14"/>
  <c r="AH74" i="22"/>
  <c r="AH74" i="21"/>
  <c r="AH74" i="20"/>
  <c r="AH74" i="19"/>
  <c r="AH74" i="18"/>
  <c r="AH74" i="17"/>
  <c r="AH74" i="16"/>
  <c r="AH74" i="15"/>
  <c r="AH74" i="14"/>
  <c r="AG74" i="22"/>
  <c r="AG74" i="21"/>
  <c r="AG74" i="20"/>
  <c r="AG74" i="19"/>
  <c r="AG74" i="18"/>
  <c r="AG74" i="17"/>
  <c r="AG74" i="16"/>
  <c r="AG74" i="15"/>
  <c r="AG74" i="14"/>
  <c r="AF74" i="22"/>
  <c r="AF74" i="21"/>
  <c r="AF74" i="20"/>
  <c r="AF74" i="19"/>
  <c r="AF74" i="18"/>
  <c r="AF74" i="17"/>
  <c r="AF74" i="16"/>
  <c r="AF74" i="15"/>
  <c r="AF74" i="14"/>
  <c r="AE74" i="22"/>
  <c r="AE74" i="21"/>
  <c r="AE74" i="20"/>
  <c r="AE74" i="19"/>
  <c r="AE74" i="18"/>
  <c r="AE74" i="17"/>
  <c r="AE74" i="16"/>
  <c r="AE74" i="15"/>
  <c r="AE74" i="14"/>
  <c r="AD74" i="22"/>
  <c r="AD74" i="21"/>
  <c r="AD74" i="20"/>
  <c r="AD74" i="19"/>
  <c r="AD74" i="18"/>
  <c r="AD74" i="17"/>
  <c r="AD74" i="16"/>
  <c r="AD74" i="15"/>
  <c r="AD74" i="14"/>
  <c r="AC74" i="22"/>
  <c r="AC74" i="21"/>
  <c r="AC74" i="20"/>
  <c r="AC74" i="19"/>
  <c r="AC74" i="18"/>
  <c r="AC74" i="17"/>
  <c r="AC74" i="16"/>
  <c r="AC74" i="15"/>
  <c r="AC74" i="14"/>
  <c r="AB74" i="22"/>
  <c r="AB74" i="21"/>
  <c r="AB74" i="20"/>
  <c r="AB74" i="19"/>
  <c r="AB74" i="18"/>
  <c r="AB74" i="17"/>
  <c r="AB74" i="16"/>
  <c r="AB74" i="15"/>
  <c r="AB74" i="14"/>
  <c r="AA74" i="22"/>
  <c r="AA74" i="21"/>
  <c r="AA74" i="20"/>
  <c r="AA74" i="19"/>
  <c r="AA74" i="18"/>
  <c r="AA74" i="17"/>
  <c r="AA74" i="16"/>
  <c r="AA74" i="15"/>
  <c r="AA74" i="14"/>
  <c r="Z74" i="22"/>
  <c r="Z74" i="21"/>
  <c r="Z74" i="20"/>
  <c r="Z74" i="19"/>
  <c r="Z74" i="18"/>
  <c r="Z74" i="17"/>
  <c r="Z74" i="16"/>
  <c r="Z74" i="15"/>
  <c r="Z74" i="14"/>
  <c r="Y74" i="22"/>
  <c r="Y74" i="21"/>
  <c r="Y74" i="20"/>
  <c r="Y74" i="19"/>
  <c r="Y74" i="18"/>
  <c r="Y74" i="17"/>
  <c r="Y74" i="16"/>
  <c r="Y74" i="15"/>
  <c r="Y74" i="14"/>
  <c r="X74" i="22"/>
  <c r="X74" i="21"/>
  <c r="X74" i="20"/>
  <c r="X74" i="19"/>
  <c r="X74" i="18"/>
  <c r="X74" i="17"/>
  <c r="X74" i="16"/>
  <c r="X74" i="15"/>
  <c r="X74" i="14"/>
  <c r="W74" i="22"/>
  <c r="W74" i="21"/>
  <c r="W74" i="20"/>
  <c r="W74" i="19"/>
  <c r="W74" i="18"/>
  <c r="W74" i="17"/>
  <c r="W74" i="16"/>
  <c r="W74" i="15"/>
  <c r="W74" i="14"/>
  <c r="V74" i="22"/>
  <c r="V74" i="21"/>
  <c r="V74" i="20"/>
  <c r="V74" i="19"/>
  <c r="V74" i="18"/>
  <c r="V74" i="17"/>
  <c r="V74" i="16"/>
  <c r="V74" i="15"/>
  <c r="V74" i="14"/>
  <c r="U74" i="22"/>
  <c r="U74" i="21"/>
  <c r="U74" i="20"/>
  <c r="U74" i="19"/>
  <c r="U74" i="18"/>
  <c r="U74" i="17"/>
  <c r="U74" i="16"/>
  <c r="U74" i="15"/>
  <c r="U74" i="14"/>
  <c r="DA32" i="22"/>
  <c r="DA32" i="21"/>
  <c r="DA32" i="20"/>
  <c r="DA32" i="19"/>
  <c r="DA32" i="18"/>
  <c r="DA32" i="17"/>
  <c r="DA32" i="16"/>
  <c r="DA32" i="15"/>
  <c r="DA32" i="14"/>
  <c r="CZ32" i="22"/>
  <c r="CZ32" i="21"/>
  <c r="CZ32" i="20"/>
  <c r="CZ32" i="19"/>
  <c r="CZ32" i="18"/>
  <c r="CZ32" i="17"/>
  <c r="CZ32" i="16"/>
  <c r="CZ32" i="15"/>
  <c r="CZ32" i="14"/>
  <c r="CY32" i="22"/>
  <c r="CY32" i="21"/>
  <c r="CY32" i="20"/>
  <c r="CY32" i="19"/>
  <c r="CY32" i="18"/>
  <c r="CY32" i="17"/>
  <c r="CY32" i="16"/>
  <c r="CY32" i="15"/>
  <c r="CY32" i="14"/>
  <c r="CX32" i="22"/>
  <c r="CX32" i="21"/>
  <c r="CX32" i="20"/>
  <c r="CX32" i="19"/>
  <c r="CX32" i="18"/>
  <c r="CX32" i="17"/>
  <c r="CX32" i="16"/>
  <c r="CX32" i="15"/>
  <c r="CX32" i="14"/>
  <c r="CW32" i="22"/>
  <c r="CW32" i="21"/>
  <c r="CW32" i="20"/>
  <c r="CW32" i="19"/>
  <c r="CW32" i="18"/>
  <c r="CW32" i="17"/>
  <c r="CW32" i="16"/>
  <c r="CW32" i="15"/>
  <c r="CW32" i="14"/>
  <c r="CV32" i="22"/>
  <c r="CV32" i="21"/>
  <c r="CV32" i="20"/>
  <c r="CV32" i="19"/>
  <c r="CV32" i="18"/>
  <c r="CV32" i="17"/>
  <c r="CV32" i="16"/>
  <c r="CV32" i="15"/>
  <c r="CV32" i="14"/>
  <c r="CU32" i="22"/>
  <c r="CU32" i="21"/>
  <c r="CU32" i="20"/>
  <c r="CU32" i="19"/>
  <c r="CU32" i="18"/>
  <c r="CU32" i="17"/>
  <c r="CU32" i="16"/>
  <c r="CU32" i="15"/>
  <c r="CU32" i="14"/>
  <c r="CT32" i="22"/>
  <c r="CT32" i="21"/>
  <c r="CT32" i="20"/>
  <c r="CT32" i="19"/>
  <c r="CT32" i="18"/>
  <c r="CT32" i="17"/>
  <c r="CT32" i="16"/>
  <c r="CT32" i="15"/>
  <c r="CT32" i="14"/>
  <c r="CS32" i="22"/>
  <c r="CS32" i="21"/>
  <c r="CS32" i="20"/>
  <c r="CS32" i="19"/>
  <c r="CS32" i="18"/>
  <c r="CS32" i="17"/>
  <c r="CS32" i="16"/>
  <c r="CS32" i="15"/>
  <c r="CS32" i="14"/>
  <c r="CR32" i="22"/>
  <c r="CR32" i="21"/>
  <c r="CR32" i="20"/>
  <c r="CR32" i="19"/>
  <c r="CR32" i="18"/>
  <c r="CR32" i="17"/>
  <c r="CR32" i="16"/>
  <c r="CR32" i="15"/>
  <c r="CR32" i="14"/>
  <c r="CQ32" i="22"/>
  <c r="CQ32" i="21"/>
  <c r="CQ32" i="20"/>
  <c r="CQ32" i="19"/>
  <c r="CQ32" i="18"/>
  <c r="CQ32" i="17"/>
  <c r="CQ32" i="16"/>
  <c r="CQ32" i="15"/>
  <c r="CQ32" i="14"/>
  <c r="CP32" i="22"/>
  <c r="CP32" i="21"/>
  <c r="CP32" i="20"/>
  <c r="CP32" i="19"/>
  <c r="CP32" i="18"/>
  <c r="CP32" i="17"/>
  <c r="CP32" i="16"/>
  <c r="CP32" i="15"/>
  <c r="CP32" i="14"/>
  <c r="CO32" i="22"/>
  <c r="CO32" i="21"/>
  <c r="CO32" i="20"/>
  <c r="CO32" i="19"/>
  <c r="CO32" i="18"/>
  <c r="CO32" i="17"/>
  <c r="CO32" i="16"/>
  <c r="CO32" i="15"/>
  <c r="CO32" i="14"/>
  <c r="CN32" i="22"/>
  <c r="CN32" i="21"/>
  <c r="CN32" i="20"/>
  <c r="CN32" i="19"/>
  <c r="CN32" i="18"/>
  <c r="CN32" i="17"/>
  <c r="CN32" i="16"/>
  <c r="CN32" i="15"/>
  <c r="CN32" i="14"/>
  <c r="CM32" i="22"/>
  <c r="CM32" i="21"/>
  <c r="CM32" i="20"/>
  <c r="CM32" i="19"/>
  <c r="CM32" i="18"/>
  <c r="CM32" i="17"/>
  <c r="CM32" i="16"/>
  <c r="CM32" i="15"/>
  <c r="CM32" i="14"/>
  <c r="CL32" i="22"/>
  <c r="CL32" i="21"/>
  <c r="CL32" i="20"/>
  <c r="CL32" i="19"/>
  <c r="CL32" i="18"/>
  <c r="CL32" i="17"/>
  <c r="CL32" i="16"/>
  <c r="CL32" i="15"/>
  <c r="CL32" i="14"/>
  <c r="CK32" i="22"/>
  <c r="CK32" i="21"/>
  <c r="CK32" i="20"/>
  <c r="CK32" i="19"/>
  <c r="CK32" i="18"/>
  <c r="CK32" i="17"/>
  <c r="CK32" i="16"/>
  <c r="CK32" i="15"/>
  <c r="CK32" i="14"/>
  <c r="CJ32" i="22"/>
  <c r="CJ32" i="21"/>
  <c r="CJ32" i="20"/>
  <c r="CJ32" i="19"/>
  <c r="CJ32" i="18"/>
  <c r="CJ32" i="17"/>
  <c r="CJ32" i="16"/>
  <c r="CJ32" i="15"/>
  <c r="CJ32" i="14"/>
  <c r="CI32" i="22"/>
  <c r="CI32" i="21"/>
  <c r="CI32" i="20"/>
  <c r="CI32" i="19"/>
  <c r="CI32" i="18"/>
  <c r="CI32" i="17"/>
  <c r="CI32" i="16"/>
  <c r="CI32" i="15"/>
  <c r="CI32" i="14"/>
  <c r="CH32" i="22"/>
  <c r="CH32" i="21"/>
  <c r="CH32" i="20"/>
  <c r="CH32" i="19"/>
  <c r="CH32" i="18"/>
  <c r="CH32" i="17"/>
  <c r="CH32" i="16"/>
  <c r="CH32" i="15"/>
  <c r="CH32" i="14"/>
  <c r="CG32" i="22"/>
  <c r="CG32" i="21"/>
  <c r="CG32" i="20"/>
  <c r="CG32" i="19"/>
  <c r="CG32" i="18"/>
  <c r="CG32" i="17"/>
  <c r="CG32" i="16"/>
  <c r="CG32" i="15"/>
  <c r="CG32" i="14"/>
  <c r="CF32" i="22"/>
  <c r="CF32" i="21"/>
  <c r="CF32" i="20"/>
  <c r="CF32" i="19"/>
  <c r="CF32" i="18"/>
  <c r="CF32" i="17"/>
  <c r="CF32" i="16"/>
  <c r="CF32" i="15"/>
  <c r="CF32" i="14"/>
  <c r="CE32" i="22"/>
  <c r="CE32" i="21"/>
  <c r="CE32" i="20"/>
  <c r="CE32" i="19"/>
  <c r="CE32" i="18"/>
  <c r="CE32" i="17"/>
  <c r="CE32" i="16"/>
  <c r="CE32" i="15"/>
  <c r="CE32" i="14"/>
  <c r="CD32" i="22"/>
  <c r="CD32" i="21"/>
  <c r="CD32" i="20"/>
  <c r="CD32" i="19"/>
  <c r="CD32" i="18"/>
  <c r="CD32" i="17"/>
  <c r="CD32" i="16"/>
  <c r="CD32" i="15"/>
  <c r="CD32" i="14"/>
  <c r="CC32" i="22"/>
  <c r="CC32" i="21"/>
  <c r="CC32" i="20"/>
  <c r="CC32" i="19"/>
  <c r="CC32" i="18"/>
  <c r="CC32" i="17"/>
  <c r="CC32" i="16"/>
  <c r="CC32" i="15"/>
  <c r="CC32" i="14"/>
  <c r="CB32" i="22"/>
  <c r="CB32" i="21"/>
  <c r="CB32" i="20"/>
  <c r="CB32" i="19"/>
  <c r="CB32" i="18"/>
  <c r="CB32" i="17"/>
  <c r="CB32" i="16"/>
  <c r="CB32" i="15"/>
  <c r="CB32" i="14"/>
  <c r="CA32" i="22"/>
  <c r="CA32" i="21"/>
  <c r="CA32" i="20"/>
  <c r="CA32" i="19"/>
  <c r="CA32" i="18"/>
  <c r="CA32" i="17"/>
  <c r="CA32" i="16"/>
  <c r="CA32" i="15"/>
  <c r="CA32" i="14"/>
  <c r="BZ32" i="22"/>
  <c r="BZ32" i="21"/>
  <c r="BZ32" i="20"/>
  <c r="BZ32" i="19"/>
  <c r="BZ32" i="18"/>
  <c r="BZ32" i="17"/>
  <c r="BZ32" i="16"/>
  <c r="BZ32" i="15"/>
  <c r="BZ32" i="14"/>
  <c r="BY32" i="22"/>
  <c r="BY32" i="21"/>
  <c r="BY32" i="20"/>
  <c r="BY32" i="19"/>
  <c r="BY32" i="18"/>
  <c r="BY32" i="17"/>
  <c r="BY32" i="16"/>
  <c r="BY32" i="15"/>
  <c r="BY32" i="14"/>
  <c r="BX32" i="22"/>
  <c r="BX32" i="21"/>
  <c r="BX32" i="20"/>
  <c r="BX32" i="19"/>
  <c r="BX32" i="18"/>
  <c r="BX32" i="17"/>
  <c r="BX32" i="16"/>
  <c r="BX32" i="15"/>
  <c r="BX32" i="14"/>
  <c r="BW32" i="22"/>
  <c r="BW32" i="21"/>
  <c r="BW32" i="20"/>
  <c r="BW32" i="19"/>
  <c r="BW32" i="18"/>
  <c r="BW32" i="17"/>
  <c r="BW32" i="16"/>
  <c r="BW32" i="15"/>
  <c r="BW32" i="14"/>
  <c r="BV32" i="22"/>
  <c r="BV32" i="21"/>
  <c r="BV32" i="20"/>
  <c r="BV32" i="19"/>
  <c r="BV32" i="18"/>
  <c r="BV32" i="17"/>
  <c r="BV32" i="16"/>
  <c r="BV32" i="15"/>
  <c r="BV32" i="14"/>
  <c r="BU32" i="22"/>
  <c r="BU32" i="21"/>
  <c r="BU32" i="20"/>
  <c r="BU32" i="19"/>
  <c r="BU32" i="18"/>
  <c r="BU32" i="17"/>
  <c r="BU32" i="16"/>
  <c r="BU32" i="15"/>
  <c r="BU32" i="14"/>
  <c r="BT32" i="22"/>
  <c r="BT32" i="21"/>
  <c r="BT32" i="20"/>
  <c r="BT32" i="19"/>
  <c r="BT32" i="18"/>
  <c r="BT32" i="17"/>
  <c r="BT32" i="16"/>
  <c r="BT32" i="15"/>
  <c r="BT32" i="14"/>
  <c r="BS32" i="22"/>
  <c r="BS32" i="21"/>
  <c r="BS32" i="20"/>
  <c r="BS32" i="19"/>
  <c r="BS32" i="18"/>
  <c r="BS32" i="17"/>
  <c r="BS32" i="16"/>
  <c r="BS32" i="15"/>
  <c r="BS32" i="14"/>
  <c r="BR32" i="22"/>
  <c r="BR32" i="21"/>
  <c r="BR32" i="20"/>
  <c r="BR32" i="19"/>
  <c r="BR32" i="18"/>
  <c r="BR32" i="17"/>
  <c r="BR32" i="16"/>
  <c r="BR32" i="15"/>
  <c r="BR32" i="14"/>
  <c r="BQ32" i="22"/>
  <c r="BQ32" i="21"/>
  <c r="BQ32" i="20"/>
  <c r="BQ32" i="19"/>
  <c r="BQ32" i="18"/>
  <c r="BQ32" i="17"/>
  <c r="BQ32" i="16"/>
  <c r="BQ32" i="15"/>
  <c r="BQ32" i="14"/>
  <c r="BP32" i="22"/>
  <c r="BP32" i="21"/>
  <c r="BP32" i="20"/>
  <c r="BP32" i="19"/>
  <c r="BP32" i="18"/>
  <c r="BP32" i="17"/>
  <c r="BP32" i="16"/>
  <c r="BP32" i="15"/>
  <c r="BP32" i="14"/>
  <c r="BO32" i="22"/>
  <c r="BO32" i="21"/>
  <c r="BO32" i="20"/>
  <c r="BO32" i="19"/>
  <c r="BO32" i="18"/>
  <c r="BO32" i="17"/>
  <c r="BO32" i="16"/>
  <c r="BO32" i="15"/>
  <c r="BO32" i="14"/>
  <c r="BN32" i="22"/>
  <c r="BN32" i="21"/>
  <c r="BN32" i="20"/>
  <c r="BN32" i="19"/>
  <c r="BN32" i="18"/>
  <c r="BN32" i="17"/>
  <c r="BN32" i="16"/>
  <c r="BN32" i="15"/>
  <c r="BN32" i="14"/>
  <c r="BM32" i="22"/>
  <c r="BM32" i="21"/>
  <c r="BM32" i="20"/>
  <c r="BM32" i="19"/>
  <c r="BM32" i="18"/>
  <c r="BM32" i="17"/>
  <c r="BM32" i="16"/>
  <c r="BM32" i="15"/>
  <c r="BM32" i="14"/>
  <c r="BL32" i="22"/>
  <c r="BL32" i="21"/>
  <c r="BL32" i="20"/>
  <c r="BL32" i="19"/>
  <c r="BL32" i="18"/>
  <c r="BL32" i="17"/>
  <c r="BL32" i="16"/>
  <c r="BL32" i="15"/>
  <c r="BL32" i="14"/>
  <c r="BK32" i="22"/>
  <c r="BK32" i="21"/>
  <c r="BK32" i="20"/>
  <c r="BK32" i="19"/>
  <c r="BK32" i="18"/>
  <c r="BK32" i="17"/>
  <c r="BK32" i="16"/>
  <c r="BK32" i="15"/>
  <c r="BK32" i="14"/>
  <c r="BJ32" i="22"/>
  <c r="BJ32" i="21"/>
  <c r="BJ32" i="20"/>
  <c r="BJ32" i="19"/>
  <c r="BJ32" i="18"/>
  <c r="BJ32" i="17"/>
  <c r="BJ32" i="16"/>
  <c r="BJ32" i="15"/>
  <c r="BJ32" i="14"/>
  <c r="BI32" i="22"/>
  <c r="BI32" i="21"/>
  <c r="BI32" i="20"/>
  <c r="BI32" i="19"/>
  <c r="BI32" i="18"/>
  <c r="BI32" i="17"/>
  <c r="BI32" i="16"/>
  <c r="BI32" i="15"/>
  <c r="BI32" i="14"/>
  <c r="BH32" i="22"/>
  <c r="BH32" i="21"/>
  <c r="BH32" i="20"/>
  <c r="BH32" i="19"/>
  <c r="BH32" i="18"/>
  <c r="BH32" i="17"/>
  <c r="BH32" i="16"/>
  <c r="BH32" i="15"/>
  <c r="BH32" i="14"/>
  <c r="BG32" i="22"/>
  <c r="BG32" i="21"/>
  <c r="BG32" i="20"/>
  <c r="BG32" i="19"/>
  <c r="BG32" i="18"/>
  <c r="BG32" i="17"/>
  <c r="BG32" i="16"/>
  <c r="BG32" i="15"/>
  <c r="BG32" i="14"/>
  <c r="BF32" i="22"/>
  <c r="BF32" i="21"/>
  <c r="BF32" i="20"/>
  <c r="BF32" i="19"/>
  <c r="BF32" i="18"/>
  <c r="BF32" i="17"/>
  <c r="BF32" i="16"/>
  <c r="BF32" i="15"/>
  <c r="BF32" i="14"/>
  <c r="BE32" i="22"/>
  <c r="BE32" i="21"/>
  <c r="BE32" i="20"/>
  <c r="BE32" i="19"/>
  <c r="BE32" i="18"/>
  <c r="BE32" i="17"/>
  <c r="BE32" i="16"/>
  <c r="BE32" i="15"/>
  <c r="BE32" i="14"/>
  <c r="BD32" i="22"/>
  <c r="BD32" i="21"/>
  <c r="BD32" i="20"/>
  <c r="BD32" i="19"/>
  <c r="BD32" i="18"/>
  <c r="BD32" i="17"/>
  <c r="BD32" i="16"/>
  <c r="BD32" i="15"/>
  <c r="BD32" i="14"/>
  <c r="BC32" i="22"/>
  <c r="BC32" i="21"/>
  <c r="BC32" i="20"/>
  <c r="BC32" i="19"/>
  <c r="BC32" i="18"/>
  <c r="BC32" i="17"/>
  <c r="BC32" i="16"/>
  <c r="BC32" i="15"/>
  <c r="BC32" i="14"/>
  <c r="BB32" i="22"/>
  <c r="BB32" i="21"/>
  <c r="BB32" i="20"/>
  <c r="BB32" i="19"/>
  <c r="BB32" i="18"/>
  <c r="BB32" i="17"/>
  <c r="BB32" i="16"/>
  <c r="BB32" i="15"/>
  <c r="BB32" i="14"/>
  <c r="BA32" i="22"/>
  <c r="BA32" i="21"/>
  <c r="BA32" i="20"/>
  <c r="BA32" i="19"/>
  <c r="BA32" i="18"/>
  <c r="BA32" i="17"/>
  <c r="BA32" i="16"/>
  <c r="BA32" i="15"/>
  <c r="BA32" i="14"/>
  <c r="AZ32" i="22"/>
  <c r="AZ32" i="21"/>
  <c r="AZ32" i="20"/>
  <c r="AZ32" i="19"/>
  <c r="AZ32" i="18"/>
  <c r="AZ32" i="17"/>
  <c r="AZ32" i="16"/>
  <c r="AZ32" i="15"/>
  <c r="AZ32" i="14"/>
  <c r="AY32" i="22"/>
  <c r="AY32" i="21"/>
  <c r="AY32" i="20"/>
  <c r="AY32" i="19"/>
  <c r="AY32" i="18"/>
  <c r="AY32" i="17"/>
  <c r="AY32" i="16"/>
  <c r="AY32" i="15"/>
  <c r="AY32" i="14"/>
  <c r="AX32" i="22"/>
  <c r="AX32" i="21"/>
  <c r="AX32" i="20"/>
  <c r="AX32" i="19"/>
  <c r="AX32" i="18"/>
  <c r="AX32" i="17"/>
  <c r="AX32" i="16"/>
  <c r="AX32" i="15"/>
  <c r="AX32" i="14"/>
  <c r="AW32" i="22"/>
  <c r="AW32" i="21"/>
  <c r="AW32" i="20"/>
  <c r="AW32" i="19"/>
  <c r="AW32" i="18"/>
  <c r="AW32" i="17"/>
  <c r="AW32" i="16"/>
  <c r="AW32" i="15"/>
  <c r="AW32" i="14"/>
  <c r="AV32" i="22"/>
  <c r="AV32" i="21"/>
  <c r="AV32" i="20"/>
  <c r="AV32" i="19"/>
  <c r="AV32" i="18"/>
  <c r="AV32" i="17"/>
  <c r="AV32" i="16"/>
  <c r="AV32" i="15"/>
  <c r="AV32" i="14"/>
  <c r="AU32" i="22"/>
  <c r="AU32" i="21"/>
  <c r="AU32" i="20"/>
  <c r="AU32" i="19"/>
  <c r="AU32" i="18"/>
  <c r="AU32" i="17"/>
  <c r="AU32" i="16"/>
  <c r="AU32" i="15"/>
  <c r="AU32" i="14"/>
  <c r="AT32" i="22"/>
  <c r="AT32" i="21"/>
  <c r="AT32" i="20"/>
  <c r="AT32" i="19"/>
  <c r="AT32" i="18"/>
  <c r="AT32" i="17"/>
  <c r="AT32" i="16"/>
  <c r="AT32" i="15"/>
  <c r="AT32" i="14"/>
  <c r="AS32" i="22"/>
  <c r="AS32" i="21"/>
  <c r="AS32" i="20"/>
  <c r="AS32" i="19"/>
  <c r="AS32" i="18"/>
  <c r="AS32" i="17"/>
  <c r="AS32" i="16"/>
  <c r="AS32" i="15"/>
  <c r="AS32" i="14"/>
  <c r="AR32" i="22"/>
  <c r="AR32" i="21"/>
  <c r="AR32" i="20"/>
  <c r="AR32" i="19"/>
  <c r="AR32" i="18"/>
  <c r="AR32" i="17"/>
  <c r="AR32" i="16"/>
  <c r="AR32" i="15"/>
  <c r="AR32" i="14"/>
  <c r="AQ32" i="22"/>
  <c r="AQ32" i="21"/>
  <c r="AQ32" i="20"/>
  <c r="AQ32" i="19"/>
  <c r="AQ32" i="18"/>
  <c r="AQ32" i="17"/>
  <c r="AQ32" i="16"/>
  <c r="AQ32" i="15"/>
  <c r="AQ32" i="14"/>
  <c r="AP32" i="22"/>
  <c r="AP32" i="21"/>
  <c r="AP32" i="20"/>
  <c r="AP32" i="19"/>
  <c r="AP32" i="18"/>
  <c r="AP32" i="17"/>
  <c r="AP32" i="16"/>
  <c r="AP32" i="15"/>
  <c r="AP32" i="14"/>
  <c r="AO32" i="22"/>
  <c r="AO32" i="21"/>
  <c r="AO32" i="20"/>
  <c r="AO32" i="19"/>
  <c r="AO32" i="18"/>
  <c r="AO32" i="17"/>
  <c r="AO32" i="16"/>
  <c r="AO32" i="15"/>
  <c r="AO32" i="14"/>
  <c r="AN32" i="22"/>
  <c r="AN32" i="21"/>
  <c r="AN32" i="20"/>
  <c r="AN32" i="19"/>
  <c r="AN32" i="18"/>
  <c r="AN32" i="17"/>
  <c r="AN32" i="16"/>
  <c r="AN32" i="15"/>
  <c r="AN32" i="14"/>
  <c r="AM32" i="22"/>
  <c r="AM32" i="21"/>
  <c r="AM32" i="20"/>
  <c r="AM32" i="19"/>
  <c r="AM32" i="18"/>
  <c r="AM32" i="17"/>
  <c r="AM32" i="16"/>
  <c r="AM32" i="15"/>
  <c r="AM32" i="14"/>
  <c r="AL32" i="22"/>
  <c r="AL32" i="21"/>
  <c r="AL32" i="20"/>
  <c r="AL32" i="19"/>
  <c r="AL32" i="18"/>
  <c r="AL32" i="17"/>
  <c r="AL32" i="16"/>
  <c r="AL32" i="15"/>
  <c r="AL32" i="14"/>
  <c r="AK32" i="22"/>
  <c r="AK32" i="21"/>
  <c r="AK32" i="20"/>
  <c r="AK32" i="19"/>
  <c r="AK32" i="18"/>
  <c r="AK32" i="17"/>
  <c r="AK32" i="16"/>
  <c r="AK32" i="15"/>
  <c r="AK32" i="14"/>
  <c r="AJ32" i="22"/>
  <c r="AJ32" i="21"/>
  <c r="AJ32" i="20"/>
  <c r="AJ32" i="19"/>
  <c r="AJ32" i="18"/>
  <c r="AJ32" i="17"/>
  <c r="AJ32" i="16"/>
  <c r="AJ32" i="15"/>
  <c r="AJ32" i="14"/>
  <c r="AI32" i="22"/>
  <c r="AI32" i="21"/>
  <c r="AI32" i="20"/>
  <c r="AI32" i="19"/>
  <c r="AI32" i="18"/>
  <c r="AI32" i="17"/>
  <c r="AI32" i="16"/>
  <c r="AI32" i="15"/>
  <c r="AI32" i="14"/>
  <c r="AH32" i="22"/>
  <c r="AH32" i="21"/>
  <c r="AH32" i="20"/>
  <c r="AH32" i="19"/>
  <c r="AH32" i="18"/>
  <c r="AH32" i="17"/>
  <c r="AH32" i="16"/>
  <c r="AH32" i="15"/>
  <c r="AH32" i="14"/>
  <c r="AG32" i="22"/>
  <c r="AG32" i="21"/>
  <c r="AG32" i="20"/>
  <c r="AG32" i="19"/>
  <c r="AG32" i="18"/>
  <c r="AG32" i="17"/>
  <c r="AG32" i="16"/>
  <c r="AG32" i="15"/>
  <c r="AG32" i="14"/>
  <c r="AF32" i="22"/>
  <c r="AF32" i="21"/>
  <c r="AF32" i="20"/>
  <c r="AF32" i="19"/>
  <c r="AF32" i="18"/>
  <c r="AF32" i="17"/>
  <c r="AF32" i="16"/>
  <c r="AF32" i="15"/>
  <c r="AF32" i="14"/>
  <c r="AE32" i="22"/>
  <c r="AE32" i="21"/>
  <c r="AE32" i="20"/>
  <c r="AE32" i="19"/>
  <c r="AE32" i="18"/>
  <c r="AE32" i="17"/>
  <c r="AE32" i="16"/>
  <c r="AE32" i="15"/>
  <c r="AE32" i="14"/>
  <c r="AD32" i="22"/>
  <c r="AD32" i="21"/>
  <c r="AD32" i="20"/>
  <c r="AD32" i="19"/>
  <c r="AD32" i="18"/>
  <c r="AD32" i="17"/>
  <c r="AD32" i="16"/>
  <c r="AD32" i="15"/>
  <c r="AD32" i="14"/>
  <c r="AC32" i="22"/>
  <c r="AC32" i="21"/>
  <c r="AC32" i="20"/>
  <c r="AC32" i="19"/>
  <c r="AC32" i="18"/>
  <c r="AC32" i="17"/>
  <c r="AC32" i="16"/>
  <c r="AC32" i="15"/>
  <c r="AC32" i="14"/>
  <c r="AB32" i="22"/>
  <c r="AB32" i="21"/>
  <c r="K281" i="13" s="1"/>
  <c r="AB32" i="20"/>
  <c r="AB32" i="19"/>
  <c r="AB32" i="18"/>
  <c r="AB32" i="17"/>
  <c r="AB32" i="16"/>
  <c r="AB32" i="15"/>
  <c r="AB32" i="14"/>
  <c r="AA32" i="22"/>
  <c r="AA32" i="21"/>
  <c r="AA32" i="20"/>
  <c r="AA32" i="19"/>
  <c r="AA32" i="18"/>
  <c r="AA32" i="17"/>
  <c r="AA32" i="16"/>
  <c r="AA32" i="15"/>
  <c r="AA32" i="14"/>
  <c r="D32" i="14" s="1"/>
  <c r="Z32" i="22"/>
  <c r="Z32" i="21"/>
  <c r="Z32" i="20"/>
  <c r="Z32" i="19"/>
  <c r="Z32" i="18"/>
  <c r="Z32" i="17"/>
  <c r="Z32" i="16"/>
  <c r="Z32" i="15"/>
  <c r="D32" i="15" s="1"/>
  <c r="V8" i="15" s="1"/>
  <c r="Z32" i="14"/>
  <c r="Y32" i="22"/>
  <c r="Y32" i="21"/>
  <c r="Y32" i="20"/>
  <c r="Y32" i="19"/>
  <c r="Y32" i="18"/>
  <c r="Y32" i="17"/>
  <c r="Y32" i="16"/>
  <c r="D32" i="16" s="1"/>
  <c r="V8" i="16" s="1"/>
  <c r="Y32" i="15"/>
  <c r="Y32" i="14"/>
  <c r="X32" i="22"/>
  <c r="X32" i="21"/>
  <c r="X32" i="20"/>
  <c r="X32" i="19"/>
  <c r="X32" i="18"/>
  <c r="X32" i="17"/>
  <c r="P154" i="13" s="1"/>
  <c r="X32" i="16"/>
  <c r="X32" i="15"/>
  <c r="X32" i="14"/>
  <c r="W32" i="22"/>
  <c r="W32" i="21"/>
  <c r="W32" i="20"/>
  <c r="W32" i="19"/>
  <c r="W32" i="18"/>
  <c r="D32" i="18" s="1"/>
  <c r="V8" i="18" s="1"/>
  <c r="W32" i="17"/>
  <c r="W32" i="16"/>
  <c r="W32" i="15"/>
  <c r="W32" i="14"/>
  <c r="V32" i="22"/>
  <c r="V32" i="21"/>
  <c r="V32" i="20"/>
  <c r="V32" i="19"/>
  <c r="D32" i="19" s="1"/>
  <c r="V8" i="19" s="1"/>
  <c r="V32" i="18"/>
  <c r="V32" i="17"/>
  <c r="V32" i="16"/>
  <c r="V32" i="15"/>
  <c r="V32" i="14"/>
  <c r="U32" i="22"/>
  <c r="U32" i="21"/>
  <c r="U32" i="20"/>
  <c r="U32" i="19"/>
  <c r="U32" i="18"/>
  <c r="U32" i="17"/>
  <c r="U32" i="16"/>
  <c r="U32" i="15"/>
  <c r="U32" i="14"/>
  <c r="DA25" i="22"/>
  <c r="DA25" i="21"/>
  <c r="DA25" i="20"/>
  <c r="DA25" i="19"/>
  <c r="DA25" i="18"/>
  <c r="DA25" i="17"/>
  <c r="DA25" i="16"/>
  <c r="DA25" i="15"/>
  <c r="DA25" i="14"/>
  <c r="CZ25" i="22"/>
  <c r="CZ25" i="21"/>
  <c r="CZ25" i="20"/>
  <c r="CZ25" i="19"/>
  <c r="CZ25" i="18"/>
  <c r="CZ25" i="17"/>
  <c r="CZ25" i="16"/>
  <c r="CZ25" i="15"/>
  <c r="CZ25" i="14"/>
  <c r="CY25" i="22"/>
  <c r="CY25" i="21"/>
  <c r="CY25" i="20"/>
  <c r="CY25" i="19"/>
  <c r="CY25" i="18"/>
  <c r="CY25" i="17"/>
  <c r="CY25" i="16"/>
  <c r="CY25" i="15"/>
  <c r="CY25" i="14"/>
  <c r="CX25" i="22"/>
  <c r="CX25" i="21"/>
  <c r="CX25" i="20"/>
  <c r="CX25" i="19"/>
  <c r="CX25" i="18"/>
  <c r="CX25" i="17"/>
  <c r="CX25" i="16"/>
  <c r="CX25" i="15"/>
  <c r="CX25" i="14"/>
  <c r="CW25" i="22"/>
  <c r="CW25" i="21"/>
  <c r="CW25" i="20"/>
  <c r="CW25" i="19"/>
  <c r="CW25" i="18"/>
  <c r="CW25" i="17"/>
  <c r="CW25" i="16"/>
  <c r="CW25" i="15"/>
  <c r="CW25" i="14"/>
  <c r="CV25" i="22"/>
  <c r="CV25" i="21"/>
  <c r="CV25" i="20"/>
  <c r="CV25" i="19"/>
  <c r="CV25" i="18"/>
  <c r="CV25" i="17"/>
  <c r="CV25" i="16"/>
  <c r="CV25" i="15"/>
  <c r="CV25" i="14"/>
  <c r="CU25" i="22"/>
  <c r="CU25" i="21"/>
  <c r="CU25" i="20"/>
  <c r="CU25" i="19"/>
  <c r="CU25" i="18"/>
  <c r="CU25" i="17"/>
  <c r="CU25" i="16"/>
  <c r="CU25" i="15"/>
  <c r="CU25" i="14"/>
  <c r="CT25" i="22"/>
  <c r="CT25" i="21"/>
  <c r="CT25" i="20"/>
  <c r="CT25" i="19"/>
  <c r="CT25" i="18"/>
  <c r="CT25" i="17"/>
  <c r="CT25" i="16"/>
  <c r="CT25" i="15"/>
  <c r="CT25" i="14"/>
  <c r="CS25" i="22"/>
  <c r="CS25" i="21"/>
  <c r="CS25" i="20"/>
  <c r="CS25" i="19"/>
  <c r="CS25" i="18"/>
  <c r="CS25" i="17"/>
  <c r="CS25" i="16"/>
  <c r="CS25" i="15"/>
  <c r="CS25" i="14"/>
  <c r="CR25" i="22"/>
  <c r="CR25" i="21"/>
  <c r="CR25" i="20"/>
  <c r="CR25" i="19"/>
  <c r="CR25" i="18"/>
  <c r="CR25" i="17"/>
  <c r="CR25" i="16"/>
  <c r="CR25" i="15"/>
  <c r="CR25" i="14"/>
  <c r="CQ25" i="22"/>
  <c r="CQ25" i="21"/>
  <c r="CQ25" i="20"/>
  <c r="CQ25" i="19"/>
  <c r="CQ25" i="18"/>
  <c r="CQ25" i="17"/>
  <c r="CQ25" i="16"/>
  <c r="CQ25" i="15"/>
  <c r="CQ25" i="14"/>
  <c r="CP25" i="22"/>
  <c r="CP25" i="21"/>
  <c r="CP25" i="20"/>
  <c r="CP25" i="19"/>
  <c r="CP25" i="18"/>
  <c r="CP25" i="17"/>
  <c r="CP25" i="16"/>
  <c r="CP25" i="15"/>
  <c r="CP25" i="14"/>
  <c r="CO25" i="22"/>
  <c r="CO25" i="21"/>
  <c r="CO25" i="20"/>
  <c r="CO25" i="19"/>
  <c r="CO25" i="18"/>
  <c r="CO25" i="17"/>
  <c r="CO25" i="16"/>
  <c r="CO25" i="15"/>
  <c r="CO25" i="14"/>
  <c r="CN25" i="22"/>
  <c r="CN25" i="21"/>
  <c r="CN25" i="20"/>
  <c r="CN25" i="19"/>
  <c r="CN25" i="18"/>
  <c r="CN25" i="17"/>
  <c r="CN25" i="16"/>
  <c r="CN25" i="15"/>
  <c r="CN25" i="14"/>
  <c r="CM25" i="22"/>
  <c r="CM25" i="21"/>
  <c r="CM25" i="20"/>
  <c r="CM25" i="19"/>
  <c r="CM25" i="18"/>
  <c r="CM25" i="17"/>
  <c r="CM25" i="16"/>
  <c r="CM25" i="15"/>
  <c r="CM25" i="14"/>
  <c r="CL25" i="22"/>
  <c r="CL25" i="21"/>
  <c r="CL25" i="20"/>
  <c r="CL25" i="19"/>
  <c r="CL25" i="18"/>
  <c r="CL25" i="17"/>
  <c r="CL25" i="16"/>
  <c r="CL25" i="15"/>
  <c r="CL25" i="14"/>
  <c r="CK25" i="22"/>
  <c r="CK25" i="21"/>
  <c r="CK25" i="20"/>
  <c r="CK25" i="19"/>
  <c r="CK25" i="18"/>
  <c r="CK25" i="17"/>
  <c r="CK25" i="16"/>
  <c r="CK25" i="15"/>
  <c r="CK25" i="14"/>
  <c r="CJ25" i="22"/>
  <c r="CJ25" i="21"/>
  <c r="CJ25" i="20"/>
  <c r="CJ25" i="19"/>
  <c r="CJ25" i="18"/>
  <c r="CJ25" i="17"/>
  <c r="CJ25" i="16"/>
  <c r="CJ25" i="15"/>
  <c r="CJ25" i="14"/>
  <c r="CI25" i="22"/>
  <c r="CI25" i="21"/>
  <c r="CI25" i="20"/>
  <c r="CI25" i="19"/>
  <c r="CI25" i="18"/>
  <c r="CI25" i="17"/>
  <c r="CI25" i="16"/>
  <c r="CI25" i="15"/>
  <c r="CI25" i="14"/>
  <c r="CH25" i="22"/>
  <c r="CH25" i="21"/>
  <c r="CH25" i="20"/>
  <c r="CH25" i="19"/>
  <c r="CH25" i="18"/>
  <c r="CH25" i="17"/>
  <c r="CH25" i="16"/>
  <c r="CH25" i="15"/>
  <c r="CH25" i="14"/>
  <c r="CG25" i="22"/>
  <c r="CG25" i="21"/>
  <c r="CG25" i="20"/>
  <c r="CG25" i="19"/>
  <c r="CG25" i="18"/>
  <c r="CG25" i="17"/>
  <c r="CG25" i="16"/>
  <c r="CG25" i="15"/>
  <c r="CG25" i="14"/>
  <c r="CF25" i="22"/>
  <c r="CF25" i="21"/>
  <c r="CF25" i="20"/>
  <c r="CF25" i="19"/>
  <c r="CF25" i="18"/>
  <c r="CF25" i="17"/>
  <c r="CF25" i="16"/>
  <c r="CF25" i="15"/>
  <c r="CF25" i="14"/>
  <c r="CE25" i="22"/>
  <c r="CE25" i="21"/>
  <c r="CE25" i="20"/>
  <c r="CE25" i="19"/>
  <c r="CE25" i="18"/>
  <c r="CE25" i="17"/>
  <c r="CE25" i="16"/>
  <c r="CE25" i="15"/>
  <c r="CE25" i="14"/>
  <c r="CD25" i="22"/>
  <c r="CD25" i="21"/>
  <c r="CD25" i="20"/>
  <c r="CD25" i="19"/>
  <c r="CD25" i="18"/>
  <c r="CD25" i="17"/>
  <c r="CD25" i="16"/>
  <c r="CD25" i="15"/>
  <c r="CD25" i="14"/>
  <c r="CC25" i="22"/>
  <c r="CC25" i="21"/>
  <c r="CC25" i="20"/>
  <c r="CC25" i="19"/>
  <c r="CC25" i="18"/>
  <c r="CC25" i="17"/>
  <c r="CC25" i="16"/>
  <c r="CC25" i="15"/>
  <c r="CC25" i="14"/>
  <c r="CB25" i="22"/>
  <c r="CB25" i="21"/>
  <c r="CB25" i="20"/>
  <c r="CB25" i="19"/>
  <c r="CB25" i="18"/>
  <c r="CB25" i="17"/>
  <c r="CB25" i="16"/>
  <c r="CB25" i="15"/>
  <c r="CB25" i="14"/>
  <c r="CA25" i="22"/>
  <c r="CA25" i="21"/>
  <c r="CA25" i="20"/>
  <c r="CA25" i="19"/>
  <c r="CA25" i="18"/>
  <c r="CA25" i="17"/>
  <c r="CA25" i="16"/>
  <c r="CA25" i="15"/>
  <c r="CA25" i="14"/>
  <c r="BZ25" i="22"/>
  <c r="BZ25" i="21"/>
  <c r="BZ25" i="20"/>
  <c r="BZ25" i="19"/>
  <c r="BZ25" i="18"/>
  <c r="BZ25" i="17"/>
  <c r="BZ25" i="16"/>
  <c r="BZ25" i="15"/>
  <c r="BZ25" i="14"/>
  <c r="BY25" i="22"/>
  <c r="BY25" i="21"/>
  <c r="BY25" i="20"/>
  <c r="BY25" i="19"/>
  <c r="BY25" i="18"/>
  <c r="BY25" i="17"/>
  <c r="BY25" i="16"/>
  <c r="BY25" i="15"/>
  <c r="BY25" i="14"/>
  <c r="BX25" i="22"/>
  <c r="BX25" i="21"/>
  <c r="BX25" i="20"/>
  <c r="BX25" i="19"/>
  <c r="BX25" i="18"/>
  <c r="BX25" i="17"/>
  <c r="BX25" i="16"/>
  <c r="BX25" i="15"/>
  <c r="BX25" i="14"/>
  <c r="BW25" i="22"/>
  <c r="BW25" i="21"/>
  <c r="BW25" i="20"/>
  <c r="BW25" i="19"/>
  <c r="BW25" i="18"/>
  <c r="BW25" i="17"/>
  <c r="BW25" i="16"/>
  <c r="BW25" i="15"/>
  <c r="BW25" i="14"/>
  <c r="BV25" i="22"/>
  <c r="BV25" i="21"/>
  <c r="BV25" i="20"/>
  <c r="BV25" i="19"/>
  <c r="BV25" i="18"/>
  <c r="BV25" i="17"/>
  <c r="BV25" i="16"/>
  <c r="BV25" i="15"/>
  <c r="BV25" i="14"/>
  <c r="BU25" i="22"/>
  <c r="BU25" i="21"/>
  <c r="BU25" i="20"/>
  <c r="BU25" i="19"/>
  <c r="BU25" i="18"/>
  <c r="BU25" i="17"/>
  <c r="BU25" i="16"/>
  <c r="BU25" i="15"/>
  <c r="BU25" i="14"/>
  <c r="BT25" i="22"/>
  <c r="BT25" i="21"/>
  <c r="BT25" i="20"/>
  <c r="BT25" i="19"/>
  <c r="BT25" i="18"/>
  <c r="BT25" i="17"/>
  <c r="BT25" i="16"/>
  <c r="BT25" i="15"/>
  <c r="BT25" i="14"/>
  <c r="BS25" i="22"/>
  <c r="BS25" i="21"/>
  <c r="BS25" i="20"/>
  <c r="BS25" i="19"/>
  <c r="BS25" i="18"/>
  <c r="BS25" i="17"/>
  <c r="BS25" i="16"/>
  <c r="BS25" i="15"/>
  <c r="BS25" i="14"/>
  <c r="BR25" i="22"/>
  <c r="BR25" i="21"/>
  <c r="BR25" i="20"/>
  <c r="BR25" i="19"/>
  <c r="BR25" i="18"/>
  <c r="BR25" i="17"/>
  <c r="BR25" i="16"/>
  <c r="BR25" i="15"/>
  <c r="BR25" i="14"/>
  <c r="BQ25" i="22"/>
  <c r="BQ25" i="21"/>
  <c r="BQ25" i="20"/>
  <c r="BQ25" i="19"/>
  <c r="BQ25" i="18"/>
  <c r="BQ25" i="17"/>
  <c r="BQ25" i="16"/>
  <c r="BQ25" i="15"/>
  <c r="BQ25" i="14"/>
  <c r="BP25" i="22"/>
  <c r="BP25" i="21"/>
  <c r="BP25" i="20"/>
  <c r="BP25" i="19"/>
  <c r="BP25" i="18"/>
  <c r="BP25" i="17"/>
  <c r="BP25" i="16"/>
  <c r="BP25" i="15"/>
  <c r="BP25" i="14"/>
  <c r="BO25" i="22"/>
  <c r="BO25" i="21"/>
  <c r="BO25" i="20"/>
  <c r="BO25" i="19"/>
  <c r="BO25" i="18"/>
  <c r="BO25" i="17"/>
  <c r="BO25" i="16"/>
  <c r="BO25" i="15"/>
  <c r="BO25" i="14"/>
  <c r="BN25" i="22"/>
  <c r="BN25" i="21"/>
  <c r="BN25" i="20"/>
  <c r="BN25" i="19"/>
  <c r="BN25" i="18"/>
  <c r="BN25" i="17"/>
  <c r="BN25" i="16"/>
  <c r="BN25" i="15"/>
  <c r="BN25" i="14"/>
  <c r="BM25" i="22"/>
  <c r="BM25" i="21"/>
  <c r="BM25" i="20"/>
  <c r="BM25" i="19"/>
  <c r="BM25" i="18"/>
  <c r="BM25" i="17"/>
  <c r="BM25" i="16"/>
  <c r="BM25" i="15"/>
  <c r="BM25" i="14"/>
  <c r="BL25" i="22"/>
  <c r="BL25" i="21"/>
  <c r="BL25" i="20"/>
  <c r="BL25" i="19"/>
  <c r="BL25" i="18"/>
  <c r="BL25" i="17"/>
  <c r="BL25" i="16"/>
  <c r="BL25" i="15"/>
  <c r="BL25" i="14"/>
  <c r="BK25" i="22"/>
  <c r="BK25" i="21"/>
  <c r="BK25" i="20"/>
  <c r="BK25" i="19"/>
  <c r="BK25" i="18"/>
  <c r="BK25" i="17"/>
  <c r="BK25" i="16"/>
  <c r="BK25" i="15"/>
  <c r="BK25" i="14"/>
  <c r="BJ25" i="22"/>
  <c r="BJ25" i="21"/>
  <c r="BJ25" i="20"/>
  <c r="BJ25" i="19"/>
  <c r="BJ25" i="18"/>
  <c r="BJ25" i="17"/>
  <c r="BJ25" i="16"/>
  <c r="BJ25" i="15"/>
  <c r="BJ25" i="14"/>
  <c r="BI25" i="22"/>
  <c r="BI25" i="21"/>
  <c r="BI25" i="20"/>
  <c r="BI25" i="19"/>
  <c r="BI25" i="18"/>
  <c r="BI25" i="17"/>
  <c r="BI25" i="16"/>
  <c r="BI25" i="15"/>
  <c r="BI25" i="14"/>
  <c r="BH25" i="22"/>
  <c r="BH25" i="21"/>
  <c r="BH25" i="20"/>
  <c r="BH25" i="19"/>
  <c r="BH25" i="18"/>
  <c r="BH25" i="17"/>
  <c r="BH25" i="16"/>
  <c r="BH25" i="15"/>
  <c r="BH25" i="14"/>
  <c r="BG25" i="22"/>
  <c r="BG25" i="21"/>
  <c r="BG25" i="20"/>
  <c r="BG25" i="19"/>
  <c r="BG25" i="18"/>
  <c r="BG25" i="17"/>
  <c r="BG25" i="16"/>
  <c r="BG25" i="15"/>
  <c r="BG25" i="14"/>
  <c r="BF25" i="22"/>
  <c r="BF25" i="21"/>
  <c r="BF25" i="20"/>
  <c r="BF25" i="19"/>
  <c r="BF25" i="18"/>
  <c r="BF25" i="17"/>
  <c r="BF25" i="16"/>
  <c r="BF25" i="15"/>
  <c r="BF25" i="14"/>
  <c r="BE25" i="22"/>
  <c r="BE25" i="21"/>
  <c r="BE25" i="20"/>
  <c r="BE25" i="19"/>
  <c r="BE25" i="18"/>
  <c r="BE25" i="17"/>
  <c r="BE25" i="16"/>
  <c r="BE25" i="15"/>
  <c r="BE25" i="14"/>
  <c r="BD25" i="22"/>
  <c r="BD25" i="21"/>
  <c r="BD25" i="20"/>
  <c r="BD25" i="19"/>
  <c r="BD25" i="18"/>
  <c r="BD25" i="17"/>
  <c r="BD25" i="16"/>
  <c r="BD25" i="15"/>
  <c r="BD25" i="14"/>
  <c r="BC25" i="22"/>
  <c r="BC25" i="21"/>
  <c r="BC25" i="20"/>
  <c r="BC25" i="19"/>
  <c r="BC25" i="18"/>
  <c r="BC25" i="17"/>
  <c r="BC25" i="16"/>
  <c r="BC25" i="15"/>
  <c r="BC25" i="14"/>
  <c r="BB25" i="22"/>
  <c r="BB25" i="21"/>
  <c r="BB25" i="20"/>
  <c r="BB25" i="19"/>
  <c r="BB25" i="18"/>
  <c r="BB25" i="17"/>
  <c r="BB25" i="16"/>
  <c r="BB25" i="15"/>
  <c r="BB25" i="14"/>
  <c r="BA25" i="22"/>
  <c r="BA25" i="21"/>
  <c r="BA25" i="20"/>
  <c r="BA25" i="19"/>
  <c r="BA25" i="18"/>
  <c r="BA25" i="17"/>
  <c r="BA25" i="16"/>
  <c r="BA25" i="15"/>
  <c r="BA25" i="14"/>
  <c r="AZ25" i="22"/>
  <c r="AZ25" i="21"/>
  <c r="AZ25" i="20"/>
  <c r="AZ25" i="19"/>
  <c r="AZ25" i="18"/>
  <c r="AZ25" i="17"/>
  <c r="AZ25" i="16"/>
  <c r="AZ25" i="15"/>
  <c r="AZ25" i="14"/>
  <c r="AY25" i="22"/>
  <c r="AY25" i="21"/>
  <c r="AY25" i="20"/>
  <c r="AY25" i="19"/>
  <c r="AY25" i="18"/>
  <c r="AY25" i="17"/>
  <c r="AY25" i="16"/>
  <c r="AY25" i="15"/>
  <c r="AY25" i="14"/>
  <c r="AX25" i="22"/>
  <c r="AX25" i="21"/>
  <c r="AX25" i="20"/>
  <c r="AX25" i="19"/>
  <c r="AX25" i="18"/>
  <c r="AX25" i="17"/>
  <c r="AX25" i="16"/>
  <c r="AX25" i="15"/>
  <c r="AX25" i="14"/>
  <c r="AW25" i="22"/>
  <c r="AW25" i="21"/>
  <c r="AW25" i="20"/>
  <c r="AW25" i="19"/>
  <c r="AW25" i="18"/>
  <c r="AW25" i="17"/>
  <c r="AW25" i="16"/>
  <c r="AW25" i="15"/>
  <c r="AW25" i="14"/>
  <c r="AV25" i="22"/>
  <c r="AV25" i="21"/>
  <c r="AV25" i="20"/>
  <c r="AV25" i="19"/>
  <c r="AV25" i="18"/>
  <c r="AV25" i="17"/>
  <c r="AV25" i="16"/>
  <c r="AV25" i="15"/>
  <c r="AV25" i="14"/>
  <c r="AU25" i="22"/>
  <c r="AU25" i="21"/>
  <c r="AU25" i="20"/>
  <c r="AU25" i="19"/>
  <c r="AU25" i="18"/>
  <c r="AU25" i="17"/>
  <c r="AU25" i="16"/>
  <c r="AU25" i="15"/>
  <c r="AU25" i="14"/>
  <c r="AT25" i="22"/>
  <c r="AT25" i="21"/>
  <c r="AT25" i="20"/>
  <c r="AT25" i="19"/>
  <c r="AT25" i="18"/>
  <c r="AT25" i="17"/>
  <c r="AT25" i="16"/>
  <c r="AT25" i="15"/>
  <c r="AT25" i="14"/>
  <c r="AS25" i="22"/>
  <c r="AS25" i="21"/>
  <c r="AS25" i="20"/>
  <c r="AS25" i="19"/>
  <c r="AS25" i="18"/>
  <c r="AS25" i="17"/>
  <c r="AS25" i="16"/>
  <c r="AS25" i="15"/>
  <c r="AS25" i="14"/>
  <c r="AR25" i="22"/>
  <c r="AR25" i="21"/>
  <c r="AR25" i="20"/>
  <c r="AR25" i="19"/>
  <c r="AR25" i="18"/>
  <c r="AR25" i="17"/>
  <c r="AR25" i="16"/>
  <c r="AR25" i="15"/>
  <c r="AR25" i="14"/>
  <c r="AQ25" i="22"/>
  <c r="AQ25" i="21"/>
  <c r="AQ25" i="20"/>
  <c r="AQ25" i="19"/>
  <c r="AQ25" i="18"/>
  <c r="AQ25" i="17"/>
  <c r="AQ25" i="16"/>
  <c r="AQ25" i="15"/>
  <c r="AQ25" i="14"/>
  <c r="AP25" i="22"/>
  <c r="AP25" i="21"/>
  <c r="AP25" i="20"/>
  <c r="AP25" i="19"/>
  <c r="AP25" i="18"/>
  <c r="AP25" i="17"/>
  <c r="AP25" i="16"/>
  <c r="AP25" i="15"/>
  <c r="AP25" i="14"/>
  <c r="AO25" i="22"/>
  <c r="AO25" i="21"/>
  <c r="AO25" i="20"/>
  <c r="AO25" i="19"/>
  <c r="AO25" i="18"/>
  <c r="AO25" i="17"/>
  <c r="AO25" i="16"/>
  <c r="AO25" i="15"/>
  <c r="AO25" i="14"/>
  <c r="AN25" i="22"/>
  <c r="AN25" i="21"/>
  <c r="AN25" i="20"/>
  <c r="AN25" i="19"/>
  <c r="AN25" i="18"/>
  <c r="AN25" i="17"/>
  <c r="AN25" i="16"/>
  <c r="AN25" i="15"/>
  <c r="AN25" i="14"/>
  <c r="AM25" i="22"/>
  <c r="AM25" i="21"/>
  <c r="AM25" i="20"/>
  <c r="AM25" i="19"/>
  <c r="AM25" i="18"/>
  <c r="AM25" i="17"/>
  <c r="AM25" i="16"/>
  <c r="AM25" i="15"/>
  <c r="AM25" i="14"/>
  <c r="AL25" i="22"/>
  <c r="AL25" i="21"/>
  <c r="AL25" i="20"/>
  <c r="AL25" i="19"/>
  <c r="AL25" i="18"/>
  <c r="AL25" i="17"/>
  <c r="AL25" i="16"/>
  <c r="AL25" i="15"/>
  <c r="AL25" i="14"/>
  <c r="AK25" i="22"/>
  <c r="AK25" i="21"/>
  <c r="AK25" i="20"/>
  <c r="AK25" i="19"/>
  <c r="AK25" i="18"/>
  <c r="AK25" i="17"/>
  <c r="AK25" i="16"/>
  <c r="AK25" i="15"/>
  <c r="AK25" i="14"/>
  <c r="AJ25" i="22"/>
  <c r="AJ25" i="21"/>
  <c r="AJ25" i="20"/>
  <c r="AJ25" i="19"/>
  <c r="AJ25" i="18"/>
  <c r="AJ25" i="17"/>
  <c r="AJ25" i="16"/>
  <c r="AJ25" i="15"/>
  <c r="AJ25" i="14"/>
  <c r="AI25" i="22"/>
  <c r="AI25" i="21"/>
  <c r="AI25" i="20"/>
  <c r="AI25" i="19"/>
  <c r="AI25" i="18"/>
  <c r="AI25" i="17"/>
  <c r="AI25" i="16"/>
  <c r="AI25" i="15"/>
  <c r="AI25" i="14"/>
  <c r="AH25" i="22"/>
  <c r="AH25" i="21"/>
  <c r="AH25" i="20"/>
  <c r="AH25" i="19"/>
  <c r="AH25" i="18"/>
  <c r="AH25" i="17"/>
  <c r="AH25" i="16"/>
  <c r="AH25" i="15"/>
  <c r="AH25" i="14"/>
  <c r="AG25" i="22"/>
  <c r="AG25" i="21"/>
  <c r="AG25" i="20"/>
  <c r="AG25" i="19"/>
  <c r="AG25" i="18"/>
  <c r="AG25" i="17"/>
  <c r="AG25" i="16"/>
  <c r="AG25" i="15"/>
  <c r="AG25" i="14"/>
  <c r="AF25" i="22"/>
  <c r="AF25" i="21"/>
  <c r="AF25" i="20"/>
  <c r="AF25" i="19"/>
  <c r="AF25" i="18"/>
  <c r="AF25" i="17"/>
  <c r="AF25" i="16"/>
  <c r="AF25" i="15"/>
  <c r="AF25" i="14"/>
  <c r="AE25" i="22"/>
  <c r="AE25" i="21"/>
  <c r="AE25" i="20"/>
  <c r="AE25" i="19"/>
  <c r="AE25" i="18"/>
  <c r="AE25" i="17"/>
  <c r="AE25" i="16"/>
  <c r="AE25" i="15"/>
  <c r="AE25" i="14"/>
  <c r="AD25" i="22"/>
  <c r="AD25" i="21"/>
  <c r="AD25" i="20"/>
  <c r="AD25" i="19"/>
  <c r="AD25" i="18"/>
  <c r="AD25" i="17"/>
  <c r="AD25" i="16"/>
  <c r="AD25" i="15"/>
  <c r="AD25" i="14"/>
  <c r="AC25" i="22"/>
  <c r="AC25" i="21"/>
  <c r="AC25" i="20"/>
  <c r="AC25" i="19"/>
  <c r="AC25" i="18"/>
  <c r="AC25" i="17"/>
  <c r="AC25" i="16"/>
  <c r="AC25" i="15"/>
  <c r="AC25" i="14"/>
  <c r="AB25" i="22"/>
  <c r="AB25" i="21"/>
  <c r="AB25" i="20"/>
  <c r="AB25" i="19"/>
  <c r="AB25" i="18"/>
  <c r="AB25" i="17"/>
  <c r="AB25" i="16"/>
  <c r="AB25" i="15"/>
  <c r="AB25" i="14"/>
  <c r="AA25" i="22"/>
  <c r="D25" i="22" s="1"/>
  <c r="AA25" i="21"/>
  <c r="AA25" i="20"/>
  <c r="AA25" i="19"/>
  <c r="AA25" i="18"/>
  <c r="AA25" i="17"/>
  <c r="AA25" i="16"/>
  <c r="AA25" i="15"/>
  <c r="AA25" i="14"/>
  <c r="D25" i="14" s="1"/>
  <c r="Z25" i="22"/>
  <c r="Z25" i="21"/>
  <c r="Z25" i="20"/>
  <c r="Z25" i="19"/>
  <c r="Z25" i="18"/>
  <c r="Z25" i="17"/>
  <c r="Z25" i="16"/>
  <c r="Z25" i="15"/>
  <c r="D25" i="15" s="1"/>
  <c r="Z25" i="14"/>
  <c r="Y25" i="22"/>
  <c r="Y25" i="21"/>
  <c r="Y25" i="20"/>
  <c r="Y25" i="19"/>
  <c r="Y25" i="18"/>
  <c r="Y25" i="17"/>
  <c r="Y25" i="16"/>
  <c r="D25" i="16" s="1"/>
  <c r="Y25" i="15"/>
  <c r="Y25" i="14"/>
  <c r="X25" i="22"/>
  <c r="X25" i="21"/>
  <c r="X25" i="20"/>
  <c r="X25" i="19"/>
  <c r="X25" i="18"/>
  <c r="X25" i="17"/>
  <c r="D25" i="17" s="1"/>
  <c r="X25" i="16"/>
  <c r="X25" i="15"/>
  <c r="X25" i="14"/>
  <c r="W25" i="22"/>
  <c r="W25" i="21"/>
  <c r="W25" i="20"/>
  <c r="W25" i="19"/>
  <c r="W25" i="18"/>
  <c r="D25" i="18" s="1"/>
  <c r="W25" i="17"/>
  <c r="W25" i="16"/>
  <c r="W25" i="15"/>
  <c r="W25" i="14"/>
  <c r="V25" i="22"/>
  <c r="V25" i="21"/>
  <c r="V25" i="20"/>
  <c r="V25" i="19"/>
  <c r="D25" i="19" s="1"/>
  <c r="V25" i="18"/>
  <c r="V25" i="17"/>
  <c r="V25" i="16"/>
  <c r="V25" i="15"/>
  <c r="V25" i="14"/>
  <c r="U25" i="22"/>
  <c r="U25" i="21"/>
  <c r="U25" i="20"/>
  <c r="D25" i="20" s="1"/>
  <c r="U25" i="19"/>
  <c r="U25" i="18"/>
  <c r="U25" i="17"/>
  <c r="U25" i="16"/>
  <c r="U25" i="15"/>
  <c r="U25" i="14"/>
  <c r="DA24" i="22"/>
  <c r="DA24" i="21"/>
  <c r="DA24" i="20"/>
  <c r="DA24" i="19"/>
  <c r="DA24" i="18"/>
  <c r="DA24" i="17"/>
  <c r="DA24" i="16"/>
  <c r="DA24" i="15"/>
  <c r="DA24" i="14"/>
  <c r="CZ24" i="22"/>
  <c r="CZ24" i="21"/>
  <c r="CZ24" i="20"/>
  <c r="CZ24" i="19"/>
  <c r="CZ24" i="18"/>
  <c r="CZ24" i="17"/>
  <c r="CZ24" i="16"/>
  <c r="CZ24" i="15"/>
  <c r="CZ24" i="14"/>
  <c r="CY24" i="22"/>
  <c r="CY24" i="21"/>
  <c r="CY24" i="20"/>
  <c r="CY24" i="19"/>
  <c r="CY24" i="18"/>
  <c r="CY24" i="17"/>
  <c r="CY24" i="16"/>
  <c r="CY24" i="15"/>
  <c r="CY24" i="14"/>
  <c r="CX24" i="22"/>
  <c r="CX24" i="21"/>
  <c r="CX24" i="20"/>
  <c r="CX24" i="19"/>
  <c r="CX24" i="18"/>
  <c r="CX24" i="17"/>
  <c r="CX24" i="16"/>
  <c r="CX24" i="15"/>
  <c r="CX24" i="14"/>
  <c r="CW24" i="22"/>
  <c r="CW24" i="21"/>
  <c r="CW24" i="20"/>
  <c r="CW24" i="19"/>
  <c r="CW24" i="18"/>
  <c r="CW24" i="17"/>
  <c r="CW24" i="16"/>
  <c r="CW24" i="15"/>
  <c r="CW24" i="14"/>
  <c r="CV24" i="22"/>
  <c r="CV24" i="21"/>
  <c r="CV24" i="20"/>
  <c r="CV24" i="19"/>
  <c r="CV24" i="18"/>
  <c r="CV24" i="17"/>
  <c r="CV24" i="16"/>
  <c r="CV24" i="15"/>
  <c r="CV24" i="14"/>
  <c r="CU24" i="22"/>
  <c r="CU24" i="21"/>
  <c r="CU24" i="20"/>
  <c r="CU24" i="19"/>
  <c r="CU24" i="18"/>
  <c r="CU24" i="17"/>
  <c r="CU24" i="16"/>
  <c r="CU24" i="15"/>
  <c r="CU24" i="14"/>
  <c r="CT24" i="22"/>
  <c r="CT24" i="21"/>
  <c r="CT24" i="20"/>
  <c r="CT24" i="19"/>
  <c r="CT24" i="18"/>
  <c r="CT24" i="17"/>
  <c r="CT24" i="16"/>
  <c r="CT24" i="15"/>
  <c r="CT24" i="14"/>
  <c r="CS24" i="22"/>
  <c r="CS24" i="21"/>
  <c r="CS24" i="20"/>
  <c r="CS24" i="19"/>
  <c r="CS24" i="18"/>
  <c r="CS24" i="17"/>
  <c r="CS24" i="16"/>
  <c r="CS24" i="15"/>
  <c r="CS24" i="14"/>
  <c r="CR24" i="22"/>
  <c r="CR24" i="21"/>
  <c r="CR24" i="20"/>
  <c r="CR24" i="19"/>
  <c r="CR24" i="18"/>
  <c r="CR24" i="17"/>
  <c r="CR24" i="16"/>
  <c r="CR24" i="15"/>
  <c r="CR24" i="14"/>
  <c r="CQ24" i="22"/>
  <c r="CQ24" i="21"/>
  <c r="CQ24" i="20"/>
  <c r="CQ24" i="19"/>
  <c r="CQ24" i="18"/>
  <c r="CQ24" i="17"/>
  <c r="CQ24" i="16"/>
  <c r="CQ24" i="15"/>
  <c r="CQ24" i="14"/>
  <c r="CP24" i="22"/>
  <c r="CP24" i="21"/>
  <c r="CP24" i="20"/>
  <c r="CP24" i="19"/>
  <c r="CP24" i="18"/>
  <c r="CP24" i="17"/>
  <c r="CP24" i="16"/>
  <c r="CP24" i="15"/>
  <c r="CP24" i="14"/>
  <c r="CO24" i="22"/>
  <c r="CO24" i="21"/>
  <c r="CO24" i="20"/>
  <c r="CO24" i="19"/>
  <c r="CO24" i="18"/>
  <c r="CO24" i="17"/>
  <c r="CO24" i="16"/>
  <c r="CO24" i="15"/>
  <c r="CO24" i="14"/>
  <c r="CN24" i="22"/>
  <c r="CN24" i="21"/>
  <c r="CN24" i="20"/>
  <c r="CN24" i="19"/>
  <c r="CN24" i="18"/>
  <c r="CN24" i="17"/>
  <c r="CN24" i="16"/>
  <c r="CN24" i="15"/>
  <c r="CN24" i="14"/>
  <c r="CM24" i="22"/>
  <c r="CM24" i="21"/>
  <c r="CM24" i="20"/>
  <c r="CM24" i="19"/>
  <c r="CM24" i="18"/>
  <c r="CM24" i="17"/>
  <c r="CM24" i="16"/>
  <c r="CM24" i="15"/>
  <c r="CM24" i="14"/>
  <c r="CL24" i="22"/>
  <c r="CL24" i="21"/>
  <c r="CL24" i="20"/>
  <c r="CL24" i="19"/>
  <c r="CL24" i="18"/>
  <c r="CL24" i="17"/>
  <c r="CL24" i="16"/>
  <c r="CL24" i="15"/>
  <c r="CL24" i="14"/>
  <c r="CK24" i="22"/>
  <c r="CK24" i="21"/>
  <c r="CK24" i="20"/>
  <c r="CK24" i="19"/>
  <c r="CK24" i="18"/>
  <c r="CK24" i="17"/>
  <c r="CK24" i="16"/>
  <c r="CK24" i="15"/>
  <c r="CK24" i="14"/>
  <c r="CJ24" i="22"/>
  <c r="CJ24" i="21"/>
  <c r="CJ24" i="20"/>
  <c r="CJ24" i="19"/>
  <c r="CJ24" i="18"/>
  <c r="CJ24" i="17"/>
  <c r="CJ24" i="16"/>
  <c r="CJ24" i="15"/>
  <c r="CJ24" i="14"/>
  <c r="CI24" i="22"/>
  <c r="CI24" i="21"/>
  <c r="CI24" i="20"/>
  <c r="CI24" i="19"/>
  <c r="CI24" i="18"/>
  <c r="CI24" i="17"/>
  <c r="CI24" i="16"/>
  <c r="CI24" i="15"/>
  <c r="CI24" i="14"/>
  <c r="CH24" i="22"/>
  <c r="CH24" i="21"/>
  <c r="CH24" i="20"/>
  <c r="CH24" i="19"/>
  <c r="CH24" i="18"/>
  <c r="CH24" i="17"/>
  <c r="CH24" i="16"/>
  <c r="CH24" i="15"/>
  <c r="CH24" i="14"/>
  <c r="CG24" i="22"/>
  <c r="CG24" i="21"/>
  <c r="CG24" i="20"/>
  <c r="CG24" i="19"/>
  <c r="CG24" i="18"/>
  <c r="CG24" i="17"/>
  <c r="CG24" i="16"/>
  <c r="CG24" i="15"/>
  <c r="CG24" i="14"/>
  <c r="CF24" i="22"/>
  <c r="CF24" i="21"/>
  <c r="CF24" i="20"/>
  <c r="CF24" i="19"/>
  <c r="CF24" i="18"/>
  <c r="CF24" i="17"/>
  <c r="CF24" i="16"/>
  <c r="CF24" i="15"/>
  <c r="CF24" i="14"/>
  <c r="CE24" i="22"/>
  <c r="CE24" i="21"/>
  <c r="CE24" i="20"/>
  <c r="CE24" i="19"/>
  <c r="CE24" i="18"/>
  <c r="CE24" i="17"/>
  <c r="CE24" i="16"/>
  <c r="CE24" i="15"/>
  <c r="CE24" i="14"/>
  <c r="CD24" i="22"/>
  <c r="CD24" i="21"/>
  <c r="CD24" i="20"/>
  <c r="CD24" i="19"/>
  <c r="CD24" i="18"/>
  <c r="CD24" i="17"/>
  <c r="CD24" i="16"/>
  <c r="CD24" i="15"/>
  <c r="CD24" i="14"/>
  <c r="CC24" i="22"/>
  <c r="CC24" i="21"/>
  <c r="CC24" i="20"/>
  <c r="CC24" i="19"/>
  <c r="CC24" i="18"/>
  <c r="CC24" i="17"/>
  <c r="CC24" i="16"/>
  <c r="CC24" i="15"/>
  <c r="CC24" i="14"/>
  <c r="CB24" i="22"/>
  <c r="CB24" i="21"/>
  <c r="CB24" i="20"/>
  <c r="CB24" i="19"/>
  <c r="CB24" i="18"/>
  <c r="CB24" i="17"/>
  <c r="CB24" i="16"/>
  <c r="CB24" i="15"/>
  <c r="CB24" i="14"/>
  <c r="CA24" i="22"/>
  <c r="CA24" i="21"/>
  <c r="CA24" i="20"/>
  <c r="CA24" i="19"/>
  <c r="CA24" i="18"/>
  <c r="CA24" i="17"/>
  <c r="CA24" i="16"/>
  <c r="CA24" i="15"/>
  <c r="CA24" i="14"/>
  <c r="BZ24" i="22"/>
  <c r="BZ24" i="21"/>
  <c r="BZ24" i="20"/>
  <c r="BZ24" i="19"/>
  <c r="BZ24" i="18"/>
  <c r="BZ24" i="17"/>
  <c r="BZ24" i="16"/>
  <c r="BZ24" i="15"/>
  <c r="BZ24" i="14"/>
  <c r="BY24" i="22"/>
  <c r="BY24" i="21"/>
  <c r="BY24" i="20"/>
  <c r="BY24" i="19"/>
  <c r="BY24" i="18"/>
  <c r="BY24" i="17"/>
  <c r="BY24" i="16"/>
  <c r="BY24" i="15"/>
  <c r="BY24" i="14"/>
  <c r="BX24" i="22"/>
  <c r="BX24" i="21"/>
  <c r="BX24" i="20"/>
  <c r="BX24" i="19"/>
  <c r="BX24" i="18"/>
  <c r="BX24" i="17"/>
  <c r="BX24" i="16"/>
  <c r="BX24" i="15"/>
  <c r="BX24" i="14"/>
  <c r="BW24" i="22"/>
  <c r="BW24" i="21"/>
  <c r="BW24" i="20"/>
  <c r="BW24" i="19"/>
  <c r="BW24" i="18"/>
  <c r="BW24" i="17"/>
  <c r="BW24" i="16"/>
  <c r="BW24" i="15"/>
  <c r="BW24" i="14"/>
  <c r="BV24" i="22"/>
  <c r="BV24" i="21"/>
  <c r="BV24" i="20"/>
  <c r="BV24" i="19"/>
  <c r="BV24" i="18"/>
  <c r="BV24" i="17"/>
  <c r="BV24" i="16"/>
  <c r="BV24" i="15"/>
  <c r="BV24" i="14"/>
  <c r="BU24" i="22"/>
  <c r="BU24" i="21"/>
  <c r="BU24" i="20"/>
  <c r="BU24" i="19"/>
  <c r="BU24" i="18"/>
  <c r="BU24" i="17"/>
  <c r="BU24" i="16"/>
  <c r="BU24" i="15"/>
  <c r="BU24" i="14"/>
  <c r="BT24" i="22"/>
  <c r="BT24" i="21"/>
  <c r="BT24" i="20"/>
  <c r="BT24" i="19"/>
  <c r="BT24" i="18"/>
  <c r="BT24" i="17"/>
  <c r="BT24" i="16"/>
  <c r="BT24" i="15"/>
  <c r="BT24" i="14"/>
  <c r="BS24" i="22"/>
  <c r="BS24" i="21"/>
  <c r="BS24" i="20"/>
  <c r="BS24" i="19"/>
  <c r="BS24" i="18"/>
  <c r="BS24" i="17"/>
  <c r="BS24" i="16"/>
  <c r="BS24" i="15"/>
  <c r="BS24" i="14"/>
  <c r="BR24" i="22"/>
  <c r="BR24" i="21"/>
  <c r="BR24" i="20"/>
  <c r="BR24" i="19"/>
  <c r="BR24" i="18"/>
  <c r="BR24" i="17"/>
  <c r="BR24" i="16"/>
  <c r="BR24" i="15"/>
  <c r="BR24" i="14"/>
  <c r="BQ24" i="22"/>
  <c r="BQ24" i="21"/>
  <c r="BQ24" i="20"/>
  <c r="BQ24" i="19"/>
  <c r="BQ24" i="18"/>
  <c r="BQ24" i="17"/>
  <c r="BQ24" i="16"/>
  <c r="BQ24" i="15"/>
  <c r="BQ24" i="14"/>
  <c r="BP24" i="22"/>
  <c r="BP24" i="21"/>
  <c r="BP24" i="20"/>
  <c r="BP24" i="19"/>
  <c r="BP24" i="18"/>
  <c r="BP24" i="17"/>
  <c r="BP24" i="16"/>
  <c r="BP24" i="15"/>
  <c r="BP24" i="14"/>
  <c r="BO24" i="22"/>
  <c r="BO24" i="21"/>
  <c r="BO24" i="20"/>
  <c r="BO24" i="19"/>
  <c r="BO24" i="18"/>
  <c r="BO24" i="17"/>
  <c r="BO24" i="16"/>
  <c r="BO24" i="15"/>
  <c r="BO24" i="14"/>
  <c r="BN24" i="22"/>
  <c r="BN24" i="21"/>
  <c r="BN24" i="20"/>
  <c r="BN24" i="19"/>
  <c r="BN24" i="18"/>
  <c r="BN24" i="17"/>
  <c r="BN24" i="16"/>
  <c r="BN24" i="15"/>
  <c r="BN24" i="14"/>
  <c r="BM24" i="22"/>
  <c r="BM24" i="21"/>
  <c r="BM24" i="20"/>
  <c r="BM24" i="19"/>
  <c r="BM24" i="18"/>
  <c r="BM24" i="17"/>
  <c r="BM24" i="16"/>
  <c r="BM24" i="15"/>
  <c r="BM24" i="14"/>
  <c r="BL24" i="22"/>
  <c r="BL24" i="21"/>
  <c r="BL24" i="20"/>
  <c r="BL24" i="19"/>
  <c r="BL24" i="18"/>
  <c r="BL24" i="17"/>
  <c r="BL24" i="16"/>
  <c r="BL24" i="15"/>
  <c r="BL24" i="14"/>
  <c r="BK24" i="22"/>
  <c r="BK24" i="21"/>
  <c r="BK24" i="20"/>
  <c r="BK24" i="19"/>
  <c r="BK24" i="18"/>
  <c r="BK24" i="17"/>
  <c r="BK24" i="16"/>
  <c r="BK24" i="15"/>
  <c r="BK24" i="14"/>
  <c r="BJ24" i="22"/>
  <c r="BJ24" i="21"/>
  <c r="BJ24" i="20"/>
  <c r="BJ24" i="19"/>
  <c r="BJ24" i="18"/>
  <c r="BJ24" i="17"/>
  <c r="BJ24" i="16"/>
  <c r="BJ24" i="15"/>
  <c r="BJ24" i="14"/>
  <c r="BI24" i="22"/>
  <c r="BI24" i="21"/>
  <c r="BI24" i="20"/>
  <c r="BI24" i="19"/>
  <c r="BI24" i="18"/>
  <c r="BI24" i="17"/>
  <c r="BI24" i="16"/>
  <c r="BI24" i="15"/>
  <c r="BI24" i="14"/>
  <c r="BH24" i="22"/>
  <c r="BH24" i="21"/>
  <c r="BH24" i="20"/>
  <c r="BH24" i="19"/>
  <c r="BH24" i="18"/>
  <c r="BH24" i="17"/>
  <c r="BH24" i="16"/>
  <c r="BH24" i="15"/>
  <c r="BH24" i="14"/>
  <c r="BG24" i="22"/>
  <c r="BG24" i="21"/>
  <c r="BG24" i="20"/>
  <c r="BG24" i="19"/>
  <c r="BG24" i="18"/>
  <c r="BG24" i="17"/>
  <c r="BG24" i="16"/>
  <c r="BG24" i="15"/>
  <c r="BG24" i="14"/>
  <c r="BF24" i="22"/>
  <c r="BF24" i="21"/>
  <c r="BF24" i="20"/>
  <c r="BF24" i="19"/>
  <c r="BF24" i="18"/>
  <c r="BF24" i="17"/>
  <c r="BF24" i="16"/>
  <c r="BF24" i="15"/>
  <c r="BF24" i="14"/>
  <c r="BE24" i="22"/>
  <c r="BE24" i="21"/>
  <c r="BE24" i="20"/>
  <c r="BE24" i="19"/>
  <c r="BE24" i="18"/>
  <c r="BE24" i="17"/>
  <c r="BE24" i="16"/>
  <c r="BE24" i="15"/>
  <c r="BE24" i="14"/>
  <c r="BD24" i="22"/>
  <c r="BD24" i="21"/>
  <c r="BD24" i="20"/>
  <c r="BD24" i="19"/>
  <c r="BD24" i="18"/>
  <c r="BD24" i="17"/>
  <c r="BD24" i="16"/>
  <c r="BD24" i="15"/>
  <c r="BD24" i="14"/>
  <c r="BC24" i="22"/>
  <c r="BC24" i="21"/>
  <c r="BC24" i="20"/>
  <c r="BC24" i="19"/>
  <c r="BC24" i="18"/>
  <c r="BC24" i="17"/>
  <c r="BC24" i="16"/>
  <c r="BC24" i="15"/>
  <c r="BC24" i="14"/>
  <c r="BB24" i="22"/>
  <c r="BB24" i="21"/>
  <c r="BB24" i="20"/>
  <c r="BB24" i="19"/>
  <c r="BB24" i="18"/>
  <c r="BB24" i="17"/>
  <c r="BB24" i="16"/>
  <c r="BB24" i="15"/>
  <c r="BB24" i="14"/>
  <c r="BA24" i="22"/>
  <c r="BA24" i="21"/>
  <c r="BA24" i="20"/>
  <c r="BA24" i="19"/>
  <c r="BA24" i="18"/>
  <c r="BA24" i="17"/>
  <c r="BA24" i="16"/>
  <c r="BA24" i="15"/>
  <c r="BA24" i="14"/>
  <c r="AZ24" i="22"/>
  <c r="AZ24" i="21"/>
  <c r="AZ24" i="20"/>
  <c r="AZ24" i="19"/>
  <c r="AZ24" i="18"/>
  <c r="AZ24" i="17"/>
  <c r="AZ24" i="16"/>
  <c r="AZ24" i="15"/>
  <c r="AZ24" i="14"/>
  <c r="AY24" i="22"/>
  <c r="AY24" i="21"/>
  <c r="AY24" i="20"/>
  <c r="AY24" i="19"/>
  <c r="AY24" i="18"/>
  <c r="AY24" i="17"/>
  <c r="AY24" i="16"/>
  <c r="AY24" i="15"/>
  <c r="AY24" i="14"/>
  <c r="AX24" i="22"/>
  <c r="AX24" i="21"/>
  <c r="AX24" i="20"/>
  <c r="AX24" i="19"/>
  <c r="AX24" i="18"/>
  <c r="AX24" i="17"/>
  <c r="AX24" i="16"/>
  <c r="AX24" i="15"/>
  <c r="AX24" i="14"/>
  <c r="AW24" i="22"/>
  <c r="AW24" i="21"/>
  <c r="AW24" i="20"/>
  <c r="AW24" i="19"/>
  <c r="AW24" i="18"/>
  <c r="AW24" i="17"/>
  <c r="AW24" i="16"/>
  <c r="AW24" i="15"/>
  <c r="AW24" i="14"/>
  <c r="AV24" i="22"/>
  <c r="AV24" i="21"/>
  <c r="AV24" i="20"/>
  <c r="AV24" i="19"/>
  <c r="AV24" i="18"/>
  <c r="AV24" i="17"/>
  <c r="AV24" i="16"/>
  <c r="AV24" i="15"/>
  <c r="AV24" i="14"/>
  <c r="AU24" i="22"/>
  <c r="AU24" i="21"/>
  <c r="AU24" i="20"/>
  <c r="AU24" i="19"/>
  <c r="AU24" i="18"/>
  <c r="AU24" i="17"/>
  <c r="AU24" i="16"/>
  <c r="AU24" i="15"/>
  <c r="AU24" i="14"/>
  <c r="AT24" i="22"/>
  <c r="AT24" i="21"/>
  <c r="AT24" i="20"/>
  <c r="AT24" i="19"/>
  <c r="AT24" i="18"/>
  <c r="AT24" i="17"/>
  <c r="AT24" i="16"/>
  <c r="AT24" i="15"/>
  <c r="AT24" i="14"/>
  <c r="AS24" i="22"/>
  <c r="AS24" i="21"/>
  <c r="AS24" i="20"/>
  <c r="AS24" i="19"/>
  <c r="AS24" i="18"/>
  <c r="AS24" i="17"/>
  <c r="AS24" i="16"/>
  <c r="AS24" i="15"/>
  <c r="AS24" i="14"/>
  <c r="AR24" i="22"/>
  <c r="AR24" i="21"/>
  <c r="AR24" i="20"/>
  <c r="AR24" i="19"/>
  <c r="AR24" i="18"/>
  <c r="AR24" i="17"/>
  <c r="AR24" i="16"/>
  <c r="AR24" i="15"/>
  <c r="AR24" i="14"/>
  <c r="AQ24" i="22"/>
  <c r="AQ24" i="21"/>
  <c r="AQ24" i="20"/>
  <c r="AQ24" i="19"/>
  <c r="AQ24" i="18"/>
  <c r="AQ24" i="17"/>
  <c r="AQ24" i="16"/>
  <c r="AQ24" i="15"/>
  <c r="AQ24" i="14"/>
  <c r="AP24" i="22"/>
  <c r="AP24" i="21"/>
  <c r="AP24" i="20"/>
  <c r="AP24" i="19"/>
  <c r="AP24" i="18"/>
  <c r="AP24" i="17"/>
  <c r="AP24" i="16"/>
  <c r="AP24" i="15"/>
  <c r="AP24" i="14"/>
  <c r="AO24" i="22"/>
  <c r="AO24" i="21"/>
  <c r="AO24" i="20"/>
  <c r="AO24" i="19"/>
  <c r="AO24" i="18"/>
  <c r="AO24" i="17"/>
  <c r="AO24" i="16"/>
  <c r="AO24" i="15"/>
  <c r="AO24" i="14"/>
  <c r="AN24" i="22"/>
  <c r="AN24" i="21"/>
  <c r="AN24" i="20"/>
  <c r="AN24" i="19"/>
  <c r="AN24" i="18"/>
  <c r="AN24" i="17"/>
  <c r="AN24" i="16"/>
  <c r="AN24" i="15"/>
  <c r="AN24" i="14"/>
  <c r="AM24" i="22"/>
  <c r="AM24" i="21"/>
  <c r="AM24" i="20"/>
  <c r="AM24" i="19"/>
  <c r="AM24" i="18"/>
  <c r="AM24" i="17"/>
  <c r="AM24" i="16"/>
  <c r="AM24" i="15"/>
  <c r="AM24" i="14"/>
  <c r="AL24" i="22"/>
  <c r="AL24" i="21"/>
  <c r="AL24" i="20"/>
  <c r="AL24" i="19"/>
  <c r="AL24" i="18"/>
  <c r="AL24" i="17"/>
  <c r="AL24" i="16"/>
  <c r="AL24" i="15"/>
  <c r="AL24" i="14"/>
  <c r="AK24" i="22"/>
  <c r="AK24" i="21"/>
  <c r="AK24" i="20"/>
  <c r="AK24" i="19"/>
  <c r="AK24" i="18"/>
  <c r="AK24" i="17"/>
  <c r="AK24" i="16"/>
  <c r="AK24" i="15"/>
  <c r="AK24" i="14"/>
  <c r="AJ24" i="22"/>
  <c r="AJ24" i="21"/>
  <c r="AJ24" i="20"/>
  <c r="AJ24" i="19"/>
  <c r="AJ24" i="18"/>
  <c r="AJ24" i="17"/>
  <c r="AJ24" i="16"/>
  <c r="AJ24" i="15"/>
  <c r="AJ24" i="14"/>
  <c r="AI24" i="22"/>
  <c r="AI24" i="21"/>
  <c r="AI24" i="20"/>
  <c r="AI24" i="19"/>
  <c r="AI24" i="18"/>
  <c r="AI24" i="17"/>
  <c r="AI24" i="16"/>
  <c r="AI24" i="15"/>
  <c r="AI24" i="14"/>
  <c r="AH24" i="22"/>
  <c r="AH24" i="21"/>
  <c r="AH24" i="20"/>
  <c r="AH24" i="19"/>
  <c r="AH24" i="18"/>
  <c r="AH24" i="17"/>
  <c r="AH24" i="16"/>
  <c r="AH24" i="15"/>
  <c r="AH24" i="14"/>
  <c r="AG24" i="22"/>
  <c r="AG24" i="21"/>
  <c r="AG24" i="20"/>
  <c r="AG24" i="19"/>
  <c r="AG24" i="18"/>
  <c r="AG24" i="17"/>
  <c r="AG24" i="16"/>
  <c r="AG24" i="15"/>
  <c r="AG24" i="14"/>
  <c r="AF24" i="22"/>
  <c r="AF24" i="21"/>
  <c r="AF24" i="20"/>
  <c r="AF24" i="19"/>
  <c r="AF24" i="18"/>
  <c r="AF24" i="17"/>
  <c r="AF24" i="16"/>
  <c r="AF24" i="15"/>
  <c r="AF24" i="14"/>
  <c r="AE24" i="22"/>
  <c r="AE24" i="21"/>
  <c r="AE24" i="20"/>
  <c r="AE24" i="19"/>
  <c r="AE24" i="18"/>
  <c r="AE24" i="17"/>
  <c r="AE24" i="16"/>
  <c r="AE24" i="15"/>
  <c r="AE24" i="14"/>
  <c r="AD24" i="22"/>
  <c r="AD24" i="21"/>
  <c r="AD24" i="20"/>
  <c r="AD24" i="19"/>
  <c r="AD24" i="18"/>
  <c r="AD24" i="17"/>
  <c r="AD24" i="16"/>
  <c r="AD24" i="15"/>
  <c r="AD24" i="14"/>
  <c r="AC24" i="22"/>
  <c r="AC24" i="21"/>
  <c r="AC24" i="20"/>
  <c r="AC24" i="19"/>
  <c r="AC24" i="18"/>
  <c r="AC24" i="17"/>
  <c r="AC24" i="16"/>
  <c r="AC24" i="15"/>
  <c r="AC24" i="14"/>
  <c r="AB24" i="22"/>
  <c r="AB24" i="21"/>
  <c r="D24" i="21" s="1"/>
  <c r="AB24" i="20"/>
  <c r="AB24" i="19"/>
  <c r="AB24" i="18"/>
  <c r="AB24" i="17"/>
  <c r="AB24" i="16"/>
  <c r="AB24" i="15"/>
  <c r="AB24" i="14"/>
  <c r="AA24" i="22"/>
  <c r="D24" i="22" s="1"/>
  <c r="AA24" i="21"/>
  <c r="AA24" i="20"/>
  <c r="AA24" i="19"/>
  <c r="AA24" i="18"/>
  <c r="AA24" i="17"/>
  <c r="AA24" i="16"/>
  <c r="AA24" i="15"/>
  <c r="AA24" i="14"/>
  <c r="D24" i="14" s="1"/>
  <c r="Z24" i="22"/>
  <c r="Z24" i="21"/>
  <c r="Z24" i="20"/>
  <c r="Z24" i="19"/>
  <c r="Z24" i="18"/>
  <c r="Z24" i="17"/>
  <c r="Z24" i="16"/>
  <c r="Z24" i="15"/>
  <c r="D24" i="15" s="1"/>
  <c r="Z24" i="14"/>
  <c r="Y24" i="22"/>
  <c r="Y24" i="21"/>
  <c r="Y24" i="20"/>
  <c r="Y24" i="19"/>
  <c r="Y24" i="18"/>
  <c r="Y24" i="17"/>
  <c r="Y24" i="16"/>
  <c r="D24" i="16" s="1"/>
  <c r="Y24" i="15"/>
  <c r="Y24" i="14"/>
  <c r="X24" i="22"/>
  <c r="X24" i="21"/>
  <c r="X24" i="20"/>
  <c r="X24" i="19"/>
  <c r="X24" i="18"/>
  <c r="X24" i="17"/>
  <c r="D24" i="17" s="1"/>
  <c r="X24" i="16"/>
  <c r="X24" i="15"/>
  <c r="X24" i="14"/>
  <c r="W24" i="22"/>
  <c r="W24" i="21"/>
  <c r="W24" i="20"/>
  <c r="W24" i="19"/>
  <c r="W24" i="18"/>
  <c r="W24" i="17"/>
  <c r="W24" i="16"/>
  <c r="W24" i="15"/>
  <c r="W24" i="14"/>
  <c r="V24" i="22"/>
  <c r="V24" i="21"/>
  <c r="V24" i="20"/>
  <c r="V24" i="19"/>
  <c r="D24" i="19" s="1"/>
  <c r="V24" i="18"/>
  <c r="V24" i="17"/>
  <c r="V24" i="16"/>
  <c r="V24" i="15"/>
  <c r="V24" i="14"/>
  <c r="U24" i="22"/>
  <c r="U24" i="21"/>
  <c r="U24" i="20"/>
  <c r="D24" i="20" s="1"/>
  <c r="U24" i="19"/>
  <c r="U24" i="18"/>
  <c r="U24" i="17"/>
  <c r="U24" i="16"/>
  <c r="U24" i="15"/>
  <c r="U24" i="14"/>
  <c r="DA22" i="22"/>
  <c r="DA22" i="21"/>
  <c r="DA22" i="20"/>
  <c r="DA22" i="19"/>
  <c r="DA22" i="18"/>
  <c r="DA22" i="17"/>
  <c r="DA22" i="16"/>
  <c r="DA22" i="15"/>
  <c r="DA22" i="14"/>
  <c r="CZ22" i="22"/>
  <c r="CZ22" i="21"/>
  <c r="CZ22" i="20"/>
  <c r="CZ22" i="19"/>
  <c r="CZ22" i="18"/>
  <c r="CZ22" i="17"/>
  <c r="CZ22" i="16"/>
  <c r="CZ22" i="15"/>
  <c r="CZ22" i="14"/>
  <c r="CY22" i="22"/>
  <c r="CY22" i="21"/>
  <c r="CY22" i="20"/>
  <c r="CY22" i="19"/>
  <c r="CY22" i="18"/>
  <c r="CY22" i="17"/>
  <c r="CY22" i="16"/>
  <c r="CY22" i="15"/>
  <c r="CY22" i="14"/>
  <c r="CX22" i="22"/>
  <c r="CX22" i="21"/>
  <c r="CX22" i="20"/>
  <c r="CX22" i="19"/>
  <c r="CX22" i="18"/>
  <c r="CX22" i="17"/>
  <c r="CX22" i="16"/>
  <c r="CX22" i="15"/>
  <c r="CX22" i="14"/>
  <c r="CW22" i="22"/>
  <c r="CW22" i="21"/>
  <c r="CW22" i="20"/>
  <c r="CW22" i="19"/>
  <c r="CW22" i="18"/>
  <c r="CW22" i="17"/>
  <c r="CW22" i="16"/>
  <c r="CW22" i="15"/>
  <c r="CW22" i="14"/>
  <c r="CV22" i="22"/>
  <c r="CV22" i="21"/>
  <c r="CV22" i="20"/>
  <c r="CV22" i="19"/>
  <c r="CV22" i="18"/>
  <c r="CV22" i="17"/>
  <c r="CV22" i="16"/>
  <c r="CV22" i="15"/>
  <c r="CV22" i="14"/>
  <c r="CU22" i="22"/>
  <c r="CU22" i="21"/>
  <c r="CU22" i="20"/>
  <c r="CU22" i="19"/>
  <c r="CU22" i="18"/>
  <c r="CU22" i="17"/>
  <c r="CU22" i="16"/>
  <c r="CU22" i="15"/>
  <c r="CU22" i="14"/>
  <c r="CT22" i="22"/>
  <c r="CT22" i="21"/>
  <c r="CT22" i="20"/>
  <c r="CT22" i="19"/>
  <c r="CT22" i="18"/>
  <c r="CT22" i="17"/>
  <c r="CT22" i="16"/>
  <c r="CT22" i="15"/>
  <c r="CT22" i="14"/>
  <c r="CS22" i="22"/>
  <c r="CS22" i="21"/>
  <c r="CS22" i="20"/>
  <c r="CS22" i="19"/>
  <c r="CS22" i="18"/>
  <c r="CS22" i="17"/>
  <c r="CS22" i="16"/>
  <c r="CS22" i="15"/>
  <c r="CS22" i="14"/>
  <c r="CR22" i="22"/>
  <c r="CR22" i="21"/>
  <c r="CR22" i="20"/>
  <c r="CR22" i="19"/>
  <c r="CR22" i="18"/>
  <c r="CR22" i="17"/>
  <c r="CR22" i="16"/>
  <c r="CR22" i="15"/>
  <c r="CR22" i="14"/>
  <c r="CQ22" i="22"/>
  <c r="CQ22" i="21"/>
  <c r="CQ22" i="20"/>
  <c r="CQ22" i="19"/>
  <c r="CQ22" i="18"/>
  <c r="CQ22" i="17"/>
  <c r="CQ22" i="16"/>
  <c r="CQ22" i="15"/>
  <c r="CQ22" i="14"/>
  <c r="CP22" i="22"/>
  <c r="CP22" i="21"/>
  <c r="CP22" i="20"/>
  <c r="CP22" i="19"/>
  <c r="CP22" i="18"/>
  <c r="CP22" i="17"/>
  <c r="CP22" i="16"/>
  <c r="CP22" i="15"/>
  <c r="CP22" i="14"/>
  <c r="CO22" i="22"/>
  <c r="CO22" i="21"/>
  <c r="CO22" i="20"/>
  <c r="CO22" i="19"/>
  <c r="CO22" i="18"/>
  <c r="CO22" i="17"/>
  <c r="CO22" i="16"/>
  <c r="CO22" i="15"/>
  <c r="CO22" i="14"/>
  <c r="CN22" i="22"/>
  <c r="CN22" i="21"/>
  <c r="CN22" i="20"/>
  <c r="CN22" i="19"/>
  <c r="CN22" i="18"/>
  <c r="CN22" i="17"/>
  <c r="CN22" i="16"/>
  <c r="CN22" i="15"/>
  <c r="CN22" i="14"/>
  <c r="CM22" i="22"/>
  <c r="CM22" i="21"/>
  <c r="CM22" i="20"/>
  <c r="CM22" i="19"/>
  <c r="CM22" i="18"/>
  <c r="CM22" i="17"/>
  <c r="CM22" i="16"/>
  <c r="CM22" i="15"/>
  <c r="CM22" i="14"/>
  <c r="CL22" i="22"/>
  <c r="CL22" i="21"/>
  <c r="CL22" i="20"/>
  <c r="CL22" i="19"/>
  <c r="CL22" i="18"/>
  <c r="CL22" i="17"/>
  <c r="CL22" i="16"/>
  <c r="CL22" i="15"/>
  <c r="CL22" i="14"/>
  <c r="CK22" i="22"/>
  <c r="CK22" i="21"/>
  <c r="CK22" i="20"/>
  <c r="CK22" i="19"/>
  <c r="CK22" i="18"/>
  <c r="CK22" i="17"/>
  <c r="CK22" i="16"/>
  <c r="CK22" i="15"/>
  <c r="CK22" i="14"/>
  <c r="CJ22" i="22"/>
  <c r="CJ22" i="21"/>
  <c r="CJ22" i="20"/>
  <c r="CJ22" i="19"/>
  <c r="CJ22" i="18"/>
  <c r="CJ22" i="17"/>
  <c r="CJ22" i="16"/>
  <c r="CJ22" i="15"/>
  <c r="CJ22" i="14"/>
  <c r="CI22" i="22"/>
  <c r="CI22" i="21"/>
  <c r="CI22" i="20"/>
  <c r="CI22" i="19"/>
  <c r="CI22" i="18"/>
  <c r="CI22" i="17"/>
  <c r="CI22" i="16"/>
  <c r="CI22" i="15"/>
  <c r="CI22" i="14"/>
  <c r="CH22" i="22"/>
  <c r="CH22" i="21"/>
  <c r="CH22" i="20"/>
  <c r="CH22" i="19"/>
  <c r="CH22" i="18"/>
  <c r="CH22" i="17"/>
  <c r="CH22" i="16"/>
  <c r="CH22" i="15"/>
  <c r="CH22" i="14"/>
  <c r="CG22" i="22"/>
  <c r="CG22" i="21"/>
  <c r="CG22" i="20"/>
  <c r="CG22" i="19"/>
  <c r="CG22" i="18"/>
  <c r="CG22" i="17"/>
  <c r="CG22" i="16"/>
  <c r="CG22" i="15"/>
  <c r="CG22" i="14"/>
  <c r="CF22" i="22"/>
  <c r="CF22" i="21"/>
  <c r="CF22" i="20"/>
  <c r="CF22" i="19"/>
  <c r="CF22" i="18"/>
  <c r="CF22" i="17"/>
  <c r="CF22" i="16"/>
  <c r="CF22" i="15"/>
  <c r="CF22" i="14"/>
  <c r="CE22" i="22"/>
  <c r="CE22" i="21"/>
  <c r="CE22" i="20"/>
  <c r="CE22" i="19"/>
  <c r="CE22" i="18"/>
  <c r="CE22" i="17"/>
  <c r="CE22" i="16"/>
  <c r="CE22" i="15"/>
  <c r="CE22" i="14"/>
  <c r="CD22" i="22"/>
  <c r="CD22" i="21"/>
  <c r="CD22" i="20"/>
  <c r="CD22" i="19"/>
  <c r="CD22" i="18"/>
  <c r="CD22" i="17"/>
  <c r="CD22" i="16"/>
  <c r="CD22" i="15"/>
  <c r="CD22" i="14"/>
  <c r="CC22" i="22"/>
  <c r="CC22" i="21"/>
  <c r="CC22" i="20"/>
  <c r="CC22" i="19"/>
  <c r="CC22" i="18"/>
  <c r="CC22" i="17"/>
  <c r="CC22" i="16"/>
  <c r="CC22" i="15"/>
  <c r="CC22" i="14"/>
  <c r="CB22" i="22"/>
  <c r="CB22" i="21"/>
  <c r="CB22" i="20"/>
  <c r="CB22" i="19"/>
  <c r="CB22" i="18"/>
  <c r="CB22" i="17"/>
  <c r="CB22" i="16"/>
  <c r="CB22" i="15"/>
  <c r="CB22" i="14"/>
  <c r="CA22" i="22"/>
  <c r="CA22" i="21"/>
  <c r="CA22" i="20"/>
  <c r="CA22" i="19"/>
  <c r="CA22" i="18"/>
  <c r="CA22" i="17"/>
  <c r="CA22" i="16"/>
  <c r="CA22" i="15"/>
  <c r="CA22" i="14"/>
  <c r="BZ22" i="22"/>
  <c r="BZ22" i="21"/>
  <c r="BZ22" i="20"/>
  <c r="BZ22" i="19"/>
  <c r="BZ22" i="18"/>
  <c r="BZ22" i="17"/>
  <c r="BZ22" i="16"/>
  <c r="BZ22" i="15"/>
  <c r="BZ22" i="14"/>
  <c r="BY22" i="22"/>
  <c r="BY22" i="21"/>
  <c r="BY22" i="20"/>
  <c r="BY22" i="19"/>
  <c r="BY22" i="18"/>
  <c r="BY22" i="17"/>
  <c r="BY22" i="16"/>
  <c r="BY22" i="15"/>
  <c r="BY22" i="14"/>
  <c r="BX22" i="22"/>
  <c r="BX22" i="21"/>
  <c r="BX22" i="20"/>
  <c r="BX22" i="19"/>
  <c r="BX22" i="18"/>
  <c r="BX22" i="17"/>
  <c r="BX22" i="16"/>
  <c r="BX22" i="15"/>
  <c r="BX22" i="14"/>
  <c r="BW22" i="22"/>
  <c r="BW22" i="21"/>
  <c r="BW22" i="20"/>
  <c r="BW22" i="19"/>
  <c r="BW22" i="18"/>
  <c r="BW22" i="17"/>
  <c r="BW22" i="16"/>
  <c r="BW22" i="15"/>
  <c r="BW22" i="14"/>
  <c r="BV22" i="22"/>
  <c r="BV22" i="21"/>
  <c r="BV22" i="20"/>
  <c r="BV22" i="19"/>
  <c r="BV22" i="18"/>
  <c r="BV22" i="17"/>
  <c r="BV22" i="16"/>
  <c r="BV22" i="15"/>
  <c r="BV22" i="14"/>
  <c r="BU22" i="22"/>
  <c r="BU22" i="21"/>
  <c r="BU22" i="20"/>
  <c r="BU22" i="19"/>
  <c r="BU22" i="18"/>
  <c r="BU22" i="17"/>
  <c r="BU22" i="16"/>
  <c r="BU22" i="15"/>
  <c r="BU22" i="14"/>
  <c r="BT22" i="22"/>
  <c r="BT22" i="21"/>
  <c r="BT22" i="20"/>
  <c r="BT22" i="19"/>
  <c r="BT22" i="18"/>
  <c r="BT22" i="17"/>
  <c r="BT22" i="16"/>
  <c r="BT22" i="15"/>
  <c r="BT22" i="14"/>
  <c r="BS22" i="22"/>
  <c r="BS22" i="21"/>
  <c r="BS22" i="20"/>
  <c r="BS22" i="19"/>
  <c r="BS22" i="18"/>
  <c r="BS22" i="17"/>
  <c r="BS22" i="16"/>
  <c r="BS22" i="15"/>
  <c r="BS22" i="14"/>
  <c r="BR22" i="22"/>
  <c r="BR22" i="21"/>
  <c r="BR22" i="20"/>
  <c r="BR22" i="19"/>
  <c r="BR22" i="18"/>
  <c r="BR22" i="17"/>
  <c r="BR22" i="16"/>
  <c r="BR22" i="15"/>
  <c r="BR22" i="14"/>
  <c r="BQ22" i="22"/>
  <c r="BQ22" i="21"/>
  <c r="BQ22" i="20"/>
  <c r="BQ22" i="19"/>
  <c r="BQ22" i="18"/>
  <c r="BQ22" i="17"/>
  <c r="BQ22" i="16"/>
  <c r="BQ22" i="15"/>
  <c r="BQ22" i="14"/>
  <c r="BP22" i="22"/>
  <c r="BP22" i="21"/>
  <c r="BP22" i="20"/>
  <c r="BP22" i="19"/>
  <c r="BP22" i="18"/>
  <c r="BP22" i="17"/>
  <c r="BP22" i="16"/>
  <c r="BP22" i="15"/>
  <c r="BP22" i="14"/>
  <c r="BO22" i="22"/>
  <c r="BO22" i="21"/>
  <c r="BO22" i="20"/>
  <c r="BO22" i="19"/>
  <c r="BO22" i="18"/>
  <c r="BO22" i="17"/>
  <c r="BO22" i="16"/>
  <c r="BO22" i="15"/>
  <c r="BO22" i="14"/>
  <c r="BN22" i="22"/>
  <c r="BN22" i="21"/>
  <c r="BN22" i="20"/>
  <c r="BN22" i="19"/>
  <c r="BN22" i="18"/>
  <c r="BN22" i="17"/>
  <c r="BN22" i="16"/>
  <c r="BN22" i="15"/>
  <c r="BN22" i="14"/>
  <c r="BM22" i="22"/>
  <c r="BM22" i="21"/>
  <c r="BM22" i="20"/>
  <c r="BM22" i="19"/>
  <c r="BM22" i="18"/>
  <c r="BM22" i="17"/>
  <c r="BM22" i="16"/>
  <c r="BM22" i="15"/>
  <c r="BM22" i="14"/>
  <c r="BL22" i="22"/>
  <c r="BL22" i="21"/>
  <c r="BL22" i="20"/>
  <c r="BL22" i="19"/>
  <c r="BL22" i="18"/>
  <c r="BL22" i="17"/>
  <c r="BL22" i="16"/>
  <c r="BL22" i="15"/>
  <c r="BL22" i="14"/>
  <c r="BK22" i="22"/>
  <c r="BK22" i="21"/>
  <c r="BK22" i="20"/>
  <c r="BK22" i="19"/>
  <c r="BK22" i="18"/>
  <c r="BK22" i="17"/>
  <c r="BK22" i="16"/>
  <c r="BK22" i="15"/>
  <c r="BK22" i="14"/>
  <c r="BJ22" i="22"/>
  <c r="BJ22" i="21"/>
  <c r="BJ22" i="20"/>
  <c r="BJ22" i="19"/>
  <c r="BJ22" i="18"/>
  <c r="BJ22" i="17"/>
  <c r="BJ22" i="16"/>
  <c r="BJ22" i="15"/>
  <c r="BJ22" i="14"/>
  <c r="BI22" i="22"/>
  <c r="BI22" i="21"/>
  <c r="BI22" i="20"/>
  <c r="BI22" i="19"/>
  <c r="BI22" i="18"/>
  <c r="BI22" i="17"/>
  <c r="BI22" i="16"/>
  <c r="BI22" i="15"/>
  <c r="BI22" i="14"/>
  <c r="BH22" i="22"/>
  <c r="BH22" i="21"/>
  <c r="BH22" i="20"/>
  <c r="BH22" i="19"/>
  <c r="BH22" i="18"/>
  <c r="BH22" i="17"/>
  <c r="BH22" i="16"/>
  <c r="BH22" i="15"/>
  <c r="BH22" i="14"/>
  <c r="BG22" i="22"/>
  <c r="BG22" i="21"/>
  <c r="BG22" i="20"/>
  <c r="BG22" i="19"/>
  <c r="BG22" i="18"/>
  <c r="BG22" i="17"/>
  <c r="BG22" i="16"/>
  <c r="BG22" i="15"/>
  <c r="BG22" i="14"/>
  <c r="BF22" i="22"/>
  <c r="BF22" i="21"/>
  <c r="BF22" i="20"/>
  <c r="BF22" i="19"/>
  <c r="BF22" i="18"/>
  <c r="BF22" i="17"/>
  <c r="BF22" i="16"/>
  <c r="BF22" i="15"/>
  <c r="BF22" i="14"/>
  <c r="BE22" i="22"/>
  <c r="BE22" i="21"/>
  <c r="BE22" i="20"/>
  <c r="BE22" i="19"/>
  <c r="BE22" i="18"/>
  <c r="BE22" i="17"/>
  <c r="BE22" i="16"/>
  <c r="BE22" i="15"/>
  <c r="BE22" i="14"/>
  <c r="BD22" i="22"/>
  <c r="BD22" i="21"/>
  <c r="BD22" i="20"/>
  <c r="BD22" i="19"/>
  <c r="BD22" i="18"/>
  <c r="BD22" i="17"/>
  <c r="BD22" i="16"/>
  <c r="BD22" i="15"/>
  <c r="BD22" i="14"/>
  <c r="BC22" i="22"/>
  <c r="BC22" i="21"/>
  <c r="BC22" i="20"/>
  <c r="BC22" i="19"/>
  <c r="BC22" i="18"/>
  <c r="BC22" i="17"/>
  <c r="BC22" i="16"/>
  <c r="BC22" i="15"/>
  <c r="BC22" i="14"/>
  <c r="BB22" i="22"/>
  <c r="BB22" i="21"/>
  <c r="BB22" i="20"/>
  <c r="BB22" i="19"/>
  <c r="BB22" i="18"/>
  <c r="BB22" i="17"/>
  <c r="BB22" i="16"/>
  <c r="BB22" i="15"/>
  <c r="BB22" i="14"/>
  <c r="BA22" i="22"/>
  <c r="BA22" i="21"/>
  <c r="BA22" i="20"/>
  <c r="BA22" i="19"/>
  <c r="BA22" i="18"/>
  <c r="BA22" i="17"/>
  <c r="BA22" i="16"/>
  <c r="BA22" i="15"/>
  <c r="BA22" i="14"/>
  <c r="AZ22" i="22"/>
  <c r="AZ22" i="21"/>
  <c r="AZ22" i="20"/>
  <c r="AZ22" i="19"/>
  <c r="AZ22" i="18"/>
  <c r="AZ22" i="17"/>
  <c r="AZ22" i="16"/>
  <c r="AZ22" i="15"/>
  <c r="AZ22" i="14"/>
  <c r="AY22" i="22"/>
  <c r="AY22" i="21"/>
  <c r="AY22" i="20"/>
  <c r="AY22" i="19"/>
  <c r="AY22" i="18"/>
  <c r="AY22" i="17"/>
  <c r="AY22" i="16"/>
  <c r="AY22" i="15"/>
  <c r="AY22" i="14"/>
  <c r="AX22" i="22"/>
  <c r="AX22" i="21"/>
  <c r="AX22" i="20"/>
  <c r="AX22" i="19"/>
  <c r="AX22" i="18"/>
  <c r="AX22" i="17"/>
  <c r="AX22" i="16"/>
  <c r="AX22" i="15"/>
  <c r="AX22" i="14"/>
  <c r="AW22" i="22"/>
  <c r="AW22" i="21"/>
  <c r="AW22" i="20"/>
  <c r="AW22" i="19"/>
  <c r="AW22" i="18"/>
  <c r="AW22" i="17"/>
  <c r="AW22" i="16"/>
  <c r="AW22" i="15"/>
  <c r="AW22" i="14"/>
  <c r="AV22" i="22"/>
  <c r="AV22" i="21"/>
  <c r="AV22" i="20"/>
  <c r="AV22" i="19"/>
  <c r="AV22" i="18"/>
  <c r="AV22" i="17"/>
  <c r="AV22" i="16"/>
  <c r="AV22" i="15"/>
  <c r="AV22" i="14"/>
  <c r="AU22" i="22"/>
  <c r="AU22" i="21"/>
  <c r="AU22" i="20"/>
  <c r="AU22" i="19"/>
  <c r="AU22" i="18"/>
  <c r="AU22" i="17"/>
  <c r="AU22" i="16"/>
  <c r="AU22" i="15"/>
  <c r="AU22" i="14"/>
  <c r="AT22" i="22"/>
  <c r="AT22" i="21"/>
  <c r="AT22" i="20"/>
  <c r="AT22" i="19"/>
  <c r="AT22" i="18"/>
  <c r="AT22" i="17"/>
  <c r="AT22" i="16"/>
  <c r="AT22" i="15"/>
  <c r="AT22" i="14"/>
  <c r="AS22" i="22"/>
  <c r="AS22" i="21"/>
  <c r="AS22" i="20"/>
  <c r="AS22" i="19"/>
  <c r="AS22" i="18"/>
  <c r="AS22" i="17"/>
  <c r="AS22" i="16"/>
  <c r="AS22" i="15"/>
  <c r="AS22" i="14"/>
  <c r="AR22" i="22"/>
  <c r="AR22" i="21"/>
  <c r="AR22" i="20"/>
  <c r="AR22" i="19"/>
  <c r="AR22" i="18"/>
  <c r="AR22" i="17"/>
  <c r="AR22" i="16"/>
  <c r="AR22" i="15"/>
  <c r="AR22" i="14"/>
  <c r="AQ22" i="22"/>
  <c r="AQ22" i="21"/>
  <c r="AQ22" i="20"/>
  <c r="AQ22" i="19"/>
  <c r="AQ22" i="18"/>
  <c r="AQ22" i="17"/>
  <c r="AQ22" i="16"/>
  <c r="AQ22" i="15"/>
  <c r="AQ22" i="14"/>
  <c r="AP22" i="22"/>
  <c r="AP22" i="21"/>
  <c r="AP22" i="20"/>
  <c r="AP22" i="19"/>
  <c r="AP22" i="18"/>
  <c r="AP22" i="17"/>
  <c r="AP22" i="16"/>
  <c r="AP22" i="15"/>
  <c r="AP22" i="14"/>
  <c r="AO22" i="22"/>
  <c r="AO22" i="21"/>
  <c r="AO22" i="20"/>
  <c r="AO22" i="19"/>
  <c r="AO22" i="18"/>
  <c r="AO22" i="17"/>
  <c r="AO22" i="16"/>
  <c r="AO22" i="15"/>
  <c r="AO22" i="14"/>
  <c r="AN22" i="22"/>
  <c r="AN22" i="21"/>
  <c r="AN22" i="20"/>
  <c r="AN22" i="19"/>
  <c r="AN22" i="18"/>
  <c r="AN22" i="17"/>
  <c r="AN22" i="16"/>
  <c r="AN22" i="15"/>
  <c r="AN22" i="14"/>
  <c r="AM22" i="22"/>
  <c r="AM22" i="21"/>
  <c r="AM22" i="20"/>
  <c r="AM22" i="19"/>
  <c r="AM22" i="18"/>
  <c r="AM22" i="17"/>
  <c r="AM22" i="16"/>
  <c r="AM22" i="15"/>
  <c r="AM22" i="14"/>
  <c r="AL22" i="22"/>
  <c r="AL22" i="21"/>
  <c r="AL22" i="20"/>
  <c r="AL22" i="19"/>
  <c r="AL22" i="18"/>
  <c r="AL22" i="17"/>
  <c r="AL22" i="16"/>
  <c r="AL22" i="15"/>
  <c r="AL22" i="14"/>
  <c r="AK22" i="22"/>
  <c r="AK22" i="21"/>
  <c r="AK22" i="20"/>
  <c r="AK22" i="19"/>
  <c r="AK22" i="18"/>
  <c r="AK22" i="17"/>
  <c r="AK22" i="16"/>
  <c r="AK22" i="15"/>
  <c r="AK22" i="14"/>
  <c r="AJ22" i="22"/>
  <c r="AJ22" i="21"/>
  <c r="AJ22" i="20"/>
  <c r="AJ22" i="19"/>
  <c r="AJ22" i="18"/>
  <c r="AJ22" i="17"/>
  <c r="AJ22" i="16"/>
  <c r="AJ22" i="15"/>
  <c r="AJ22" i="14"/>
  <c r="AI22" i="22"/>
  <c r="AI22" i="21"/>
  <c r="AI22" i="20"/>
  <c r="AI22" i="19"/>
  <c r="AI22" i="18"/>
  <c r="AI22" i="17"/>
  <c r="AI22" i="16"/>
  <c r="AI22" i="15"/>
  <c r="AI22" i="14"/>
  <c r="AH22" i="22"/>
  <c r="AH22" i="21"/>
  <c r="AH22" i="20"/>
  <c r="AH22" i="19"/>
  <c r="AH22" i="18"/>
  <c r="AH22" i="17"/>
  <c r="AH22" i="16"/>
  <c r="AH22" i="15"/>
  <c r="AH22" i="14"/>
  <c r="AG22" i="22"/>
  <c r="AG22" i="21"/>
  <c r="AG22" i="20"/>
  <c r="AG22" i="19"/>
  <c r="AG22" i="18"/>
  <c r="AG22" i="17"/>
  <c r="AG22" i="16"/>
  <c r="AG22" i="15"/>
  <c r="AG22" i="14"/>
  <c r="AF22" i="22"/>
  <c r="AF22" i="21"/>
  <c r="AF22" i="20"/>
  <c r="AF22" i="19"/>
  <c r="AF22" i="18"/>
  <c r="AF22" i="17"/>
  <c r="AF22" i="16"/>
  <c r="AF22" i="15"/>
  <c r="AF22" i="14"/>
  <c r="AE22" i="22"/>
  <c r="AE22" i="21"/>
  <c r="AE22" i="20"/>
  <c r="AE22" i="19"/>
  <c r="AE22" i="18"/>
  <c r="AE22" i="17"/>
  <c r="AE22" i="16"/>
  <c r="AE22" i="15"/>
  <c r="AE22" i="14"/>
  <c r="AD22" i="22"/>
  <c r="AD22" i="21"/>
  <c r="AD22" i="20"/>
  <c r="AD22" i="19"/>
  <c r="AD22" i="18"/>
  <c r="AD22" i="17"/>
  <c r="AD22" i="16"/>
  <c r="AD22" i="15"/>
  <c r="AD22" i="14"/>
  <c r="AC22" i="22"/>
  <c r="AC22" i="21"/>
  <c r="AC22" i="20"/>
  <c r="AC22" i="19"/>
  <c r="AC22" i="18"/>
  <c r="AC22" i="17"/>
  <c r="AC22" i="16"/>
  <c r="AC22" i="15"/>
  <c r="AC22" i="14"/>
  <c r="AB22" i="22"/>
  <c r="AB22" i="21"/>
  <c r="AB22" i="20"/>
  <c r="AB22" i="19"/>
  <c r="AB22" i="18"/>
  <c r="AB22" i="17"/>
  <c r="AB22" i="16"/>
  <c r="AB22" i="15"/>
  <c r="AB22" i="14"/>
  <c r="AA22" i="22"/>
  <c r="D22" i="22" s="1"/>
  <c r="AA22" i="21"/>
  <c r="AA22" i="20"/>
  <c r="AA22" i="19"/>
  <c r="AA22" i="18"/>
  <c r="AA22" i="17"/>
  <c r="AA22" i="16"/>
  <c r="AA22" i="15"/>
  <c r="AA22" i="14"/>
  <c r="D22" i="14" s="1"/>
  <c r="Z22" i="22"/>
  <c r="Z22" i="21"/>
  <c r="Z22" i="20"/>
  <c r="Z22" i="19"/>
  <c r="Z22" i="18"/>
  <c r="Z22" i="17"/>
  <c r="Z22" i="16"/>
  <c r="Z22" i="15"/>
  <c r="Z22" i="14"/>
  <c r="Y22" i="22"/>
  <c r="Y22" i="21"/>
  <c r="Y22" i="20"/>
  <c r="Y22" i="19"/>
  <c r="Y22" i="18"/>
  <c r="Y22" i="17"/>
  <c r="Y22" i="16"/>
  <c r="D22" i="16" s="1"/>
  <c r="Y22" i="15"/>
  <c r="Y22" i="14"/>
  <c r="X22" i="22"/>
  <c r="X22" i="21"/>
  <c r="X22" i="20"/>
  <c r="X22" i="19"/>
  <c r="X22" i="18"/>
  <c r="X22" i="17"/>
  <c r="X22" i="16"/>
  <c r="X22" i="15"/>
  <c r="X22" i="14"/>
  <c r="W22" i="22"/>
  <c r="W22" i="21"/>
  <c r="W22" i="20"/>
  <c r="W22" i="19"/>
  <c r="W22" i="18"/>
  <c r="D22" i="18" s="1"/>
  <c r="W22" i="17"/>
  <c r="W22" i="16"/>
  <c r="W22" i="15"/>
  <c r="W22" i="14"/>
  <c r="V22" i="22"/>
  <c r="V22" i="21"/>
  <c r="V22" i="20"/>
  <c r="V22" i="19"/>
  <c r="D22" i="19" s="1"/>
  <c r="V22" i="18"/>
  <c r="V22" i="17"/>
  <c r="V22" i="16"/>
  <c r="V22" i="15"/>
  <c r="V22" i="14"/>
  <c r="U22" i="22"/>
  <c r="U22" i="21"/>
  <c r="U22" i="20"/>
  <c r="D22" i="20" s="1"/>
  <c r="U22" i="19"/>
  <c r="U22" i="18"/>
  <c r="U22" i="17"/>
  <c r="U22" i="16"/>
  <c r="U22" i="15"/>
  <c r="U22" i="14"/>
  <c r="DA18" i="22"/>
  <c r="DA18" i="21"/>
  <c r="DA18" i="20"/>
  <c r="DA18" i="19"/>
  <c r="DA18" i="18"/>
  <c r="DA18" i="17"/>
  <c r="DA18" i="16"/>
  <c r="DA18" i="15"/>
  <c r="DA18" i="14"/>
  <c r="CZ18" i="22"/>
  <c r="CZ18" i="21"/>
  <c r="CZ18" i="20"/>
  <c r="CZ18" i="19"/>
  <c r="CZ18" i="18"/>
  <c r="CZ18" i="17"/>
  <c r="CZ18" i="16"/>
  <c r="CZ18" i="15"/>
  <c r="CZ18" i="14"/>
  <c r="CY18" i="22"/>
  <c r="CY18" i="21"/>
  <c r="CY18" i="20"/>
  <c r="CY18" i="19"/>
  <c r="CY18" i="18"/>
  <c r="CY18" i="17"/>
  <c r="CY18" i="16"/>
  <c r="CY18" i="15"/>
  <c r="CY18" i="14"/>
  <c r="CX18" i="22"/>
  <c r="CX18" i="21"/>
  <c r="CX18" i="20"/>
  <c r="CX18" i="19"/>
  <c r="CX18" i="18"/>
  <c r="CX18" i="17"/>
  <c r="CX18" i="16"/>
  <c r="CX18" i="15"/>
  <c r="CX18" i="14"/>
  <c r="CW18" i="22"/>
  <c r="CW18" i="21"/>
  <c r="CW18" i="20"/>
  <c r="CW18" i="19"/>
  <c r="CW18" i="18"/>
  <c r="CW18" i="17"/>
  <c r="CW18" i="16"/>
  <c r="CW18" i="15"/>
  <c r="CW18" i="14"/>
  <c r="CV18" i="22"/>
  <c r="CV18" i="21"/>
  <c r="CV18" i="20"/>
  <c r="CV18" i="19"/>
  <c r="CV18" i="18"/>
  <c r="CV18" i="17"/>
  <c r="CV18" i="16"/>
  <c r="CV18" i="15"/>
  <c r="CV18" i="14"/>
  <c r="CU18" i="22"/>
  <c r="CU18" i="21"/>
  <c r="CU18" i="20"/>
  <c r="CU18" i="19"/>
  <c r="CU18" i="18"/>
  <c r="CU18" i="17"/>
  <c r="CU18" i="16"/>
  <c r="CU18" i="15"/>
  <c r="CU18" i="14"/>
  <c r="CT18" i="22"/>
  <c r="CT18" i="21"/>
  <c r="CT18" i="20"/>
  <c r="CT18" i="19"/>
  <c r="CT18" i="18"/>
  <c r="CT18" i="17"/>
  <c r="CT18" i="16"/>
  <c r="CT18" i="15"/>
  <c r="CT18" i="14"/>
  <c r="CS18" i="22"/>
  <c r="CS18" i="21"/>
  <c r="CS18" i="20"/>
  <c r="CS18" i="19"/>
  <c r="CS18" i="18"/>
  <c r="CS18" i="17"/>
  <c r="CS18" i="16"/>
  <c r="CS18" i="15"/>
  <c r="CS18" i="14"/>
  <c r="CR18" i="22"/>
  <c r="CR18" i="21"/>
  <c r="CR18" i="20"/>
  <c r="CR18" i="19"/>
  <c r="CR18" i="18"/>
  <c r="CR18" i="17"/>
  <c r="CR18" i="16"/>
  <c r="CR18" i="15"/>
  <c r="CR18" i="14"/>
  <c r="CQ18" i="22"/>
  <c r="CQ18" i="21"/>
  <c r="CQ18" i="20"/>
  <c r="CQ18" i="19"/>
  <c r="CQ18" i="18"/>
  <c r="CQ18" i="17"/>
  <c r="CQ18" i="16"/>
  <c r="CQ18" i="15"/>
  <c r="CQ18" i="14"/>
  <c r="CP18" i="22"/>
  <c r="CP18" i="21"/>
  <c r="CP18" i="20"/>
  <c r="CP18" i="19"/>
  <c r="CP18" i="18"/>
  <c r="CP18" i="17"/>
  <c r="CP18" i="16"/>
  <c r="CP18" i="15"/>
  <c r="CP18" i="14"/>
  <c r="CO18" i="22"/>
  <c r="CO18" i="21"/>
  <c r="CO18" i="20"/>
  <c r="CO18" i="19"/>
  <c r="CO18" i="18"/>
  <c r="CO18" i="17"/>
  <c r="CO18" i="16"/>
  <c r="CO18" i="15"/>
  <c r="CO18" i="14"/>
  <c r="CN18" i="22"/>
  <c r="CN18" i="21"/>
  <c r="CN18" i="20"/>
  <c r="CN18" i="19"/>
  <c r="CN18" i="18"/>
  <c r="CN18" i="17"/>
  <c r="CN18" i="16"/>
  <c r="CN18" i="15"/>
  <c r="CN18" i="14"/>
  <c r="CM18" i="22"/>
  <c r="CM18" i="21"/>
  <c r="CM18" i="20"/>
  <c r="CM18" i="19"/>
  <c r="CM18" i="18"/>
  <c r="CM18" i="17"/>
  <c r="CM18" i="16"/>
  <c r="CM18" i="15"/>
  <c r="CM18" i="14"/>
  <c r="CL18" i="22"/>
  <c r="CL18" i="21"/>
  <c r="CL18" i="20"/>
  <c r="CL18" i="19"/>
  <c r="CL18" i="18"/>
  <c r="CL18" i="17"/>
  <c r="CL18" i="16"/>
  <c r="CL18" i="15"/>
  <c r="CL18" i="14"/>
  <c r="CK18" i="22"/>
  <c r="CK18" i="21"/>
  <c r="CK18" i="20"/>
  <c r="CK18" i="19"/>
  <c r="CK18" i="18"/>
  <c r="CK18" i="17"/>
  <c r="CK18" i="16"/>
  <c r="CK18" i="15"/>
  <c r="CK18" i="14"/>
  <c r="CJ18" i="22"/>
  <c r="CJ18" i="21"/>
  <c r="CJ18" i="20"/>
  <c r="CJ18" i="19"/>
  <c r="CJ18" i="18"/>
  <c r="CJ18" i="17"/>
  <c r="CJ18" i="16"/>
  <c r="CJ18" i="15"/>
  <c r="CJ18" i="14"/>
  <c r="CI18" i="22"/>
  <c r="CI18" i="21"/>
  <c r="CI18" i="20"/>
  <c r="CI18" i="19"/>
  <c r="CI18" i="18"/>
  <c r="CI18" i="17"/>
  <c r="CI18" i="16"/>
  <c r="CI18" i="15"/>
  <c r="CI18" i="14"/>
  <c r="CH18" i="22"/>
  <c r="CH18" i="21"/>
  <c r="CH18" i="20"/>
  <c r="CH18" i="19"/>
  <c r="CH18" i="18"/>
  <c r="CH18" i="17"/>
  <c r="CH18" i="16"/>
  <c r="CH18" i="15"/>
  <c r="CH18" i="14"/>
  <c r="CG18" i="22"/>
  <c r="CG18" i="21"/>
  <c r="CG18" i="20"/>
  <c r="CG18" i="19"/>
  <c r="CG18" i="18"/>
  <c r="CG18" i="17"/>
  <c r="CG18" i="16"/>
  <c r="CG18" i="15"/>
  <c r="CG18" i="14"/>
  <c r="CF18" i="22"/>
  <c r="CF18" i="21"/>
  <c r="CF18" i="20"/>
  <c r="CF18" i="19"/>
  <c r="CF18" i="18"/>
  <c r="CF18" i="17"/>
  <c r="CF18" i="16"/>
  <c r="CF18" i="15"/>
  <c r="CF18" i="14"/>
  <c r="CE18" i="22"/>
  <c r="CE18" i="21"/>
  <c r="CE18" i="20"/>
  <c r="CE18" i="19"/>
  <c r="CE18" i="18"/>
  <c r="CE18" i="17"/>
  <c r="CE18" i="16"/>
  <c r="CE18" i="15"/>
  <c r="CE18" i="14"/>
  <c r="CD18" i="22"/>
  <c r="CD18" i="21"/>
  <c r="CD18" i="20"/>
  <c r="CD18" i="19"/>
  <c r="CD18" i="18"/>
  <c r="CD18" i="17"/>
  <c r="CD18" i="16"/>
  <c r="CD18" i="15"/>
  <c r="CD18" i="14"/>
  <c r="CC18" i="22"/>
  <c r="CC18" i="21"/>
  <c r="CC18" i="20"/>
  <c r="CC18" i="19"/>
  <c r="CC18" i="18"/>
  <c r="CC18" i="17"/>
  <c r="CC18" i="16"/>
  <c r="CC18" i="15"/>
  <c r="CC18" i="14"/>
  <c r="CB18" i="22"/>
  <c r="CB18" i="21"/>
  <c r="CB18" i="20"/>
  <c r="CB18" i="19"/>
  <c r="CB18" i="18"/>
  <c r="CB18" i="17"/>
  <c r="CB18" i="16"/>
  <c r="CB18" i="15"/>
  <c r="CB18" i="14"/>
  <c r="CA18" i="22"/>
  <c r="CA18" i="21"/>
  <c r="CA18" i="20"/>
  <c r="CA18" i="19"/>
  <c r="CA18" i="18"/>
  <c r="CA18" i="17"/>
  <c r="CA18" i="16"/>
  <c r="CA18" i="15"/>
  <c r="CA18" i="14"/>
  <c r="BZ18" i="22"/>
  <c r="BZ18" i="21"/>
  <c r="BZ18" i="20"/>
  <c r="BZ18" i="19"/>
  <c r="BZ18" i="18"/>
  <c r="BZ18" i="17"/>
  <c r="BZ18" i="16"/>
  <c r="BZ18" i="15"/>
  <c r="BZ18" i="14"/>
  <c r="BY18" i="22"/>
  <c r="BY18" i="21"/>
  <c r="BY18" i="20"/>
  <c r="BY18" i="19"/>
  <c r="BY18" i="18"/>
  <c r="BY18" i="17"/>
  <c r="BY18" i="16"/>
  <c r="BY18" i="15"/>
  <c r="BY18" i="14"/>
  <c r="BX18" i="22"/>
  <c r="BX18" i="21"/>
  <c r="BX18" i="20"/>
  <c r="BX18" i="19"/>
  <c r="BX18" i="18"/>
  <c r="BX18" i="17"/>
  <c r="BX18" i="16"/>
  <c r="BX18" i="15"/>
  <c r="BX18" i="14"/>
  <c r="BW18" i="22"/>
  <c r="BW18" i="21"/>
  <c r="BW18" i="20"/>
  <c r="BW18" i="19"/>
  <c r="BW18" i="18"/>
  <c r="BW18" i="17"/>
  <c r="BW18" i="16"/>
  <c r="BW18" i="15"/>
  <c r="BW18" i="14"/>
  <c r="BV18" i="22"/>
  <c r="BV18" i="21"/>
  <c r="BV18" i="20"/>
  <c r="BV18" i="19"/>
  <c r="BV18" i="18"/>
  <c r="BV18" i="17"/>
  <c r="BV18" i="16"/>
  <c r="BV18" i="15"/>
  <c r="BV18" i="14"/>
  <c r="BU18" i="22"/>
  <c r="BU18" i="21"/>
  <c r="BU18" i="20"/>
  <c r="BU18" i="19"/>
  <c r="BU18" i="18"/>
  <c r="BU18" i="17"/>
  <c r="BU18" i="16"/>
  <c r="BU18" i="15"/>
  <c r="BU18" i="14"/>
  <c r="BT18" i="22"/>
  <c r="BT18" i="21"/>
  <c r="BT18" i="20"/>
  <c r="BT18" i="19"/>
  <c r="BT18" i="18"/>
  <c r="BT18" i="17"/>
  <c r="BT18" i="16"/>
  <c r="BT18" i="15"/>
  <c r="BT18" i="14"/>
  <c r="BS18" i="22"/>
  <c r="BS18" i="21"/>
  <c r="BS18" i="20"/>
  <c r="BS18" i="19"/>
  <c r="BS18" i="18"/>
  <c r="BS18" i="17"/>
  <c r="BS18" i="16"/>
  <c r="BS18" i="15"/>
  <c r="BS18" i="14"/>
  <c r="BR18" i="22"/>
  <c r="BR18" i="21"/>
  <c r="BR18" i="20"/>
  <c r="BR18" i="19"/>
  <c r="BR18" i="18"/>
  <c r="BR18" i="17"/>
  <c r="BR18" i="16"/>
  <c r="BR18" i="15"/>
  <c r="BR18" i="14"/>
  <c r="BQ18" i="22"/>
  <c r="BQ18" i="21"/>
  <c r="BQ18" i="20"/>
  <c r="BQ18" i="19"/>
  <c r="BQ18" i="18"/>
  <c r="BQ18" i="17"/>
  <c r="BQ18" i="16"/>
  <c r="BQ18" i="15"/>
  <c r="BQ18" i="14"/>
  <c r="BP18" i="22"/>
  <c r="BP18" i="21"/>
  <c r="BP18" i="20"/>
  <c r="BP18" i="19"/>
  <c r="BP18" i="18"/>
  <c r="BP18" i="17"/>
  <c r="BP18" i="16"/>
  <c r="BP18" i="15"/>
  <c r="BP18" i="14"/>
  <c r="BO18" i="22"/>
  <c r="BO18" i="21"/>
  <c r="BO18" i="20"/>
  <c r="BO18" i="19"/>
  <c r="BO18" i="18"/>
  <c r="BO18" i="17"/>
  <c r="BO18" i="16"/>
  <c r="BO18" i="15"/>
  <c r="BO18" i="14"/>
  <c r="BN18" i="22"/>
  <c r="BN18" i="21"/>
  <c r="BN18" i="20"/>
  <c r="BN18" i="19"/>
  <c r="BN18" i="18"/>
  <c r="BN18" i="17"/>
  <c r="BN18" i="16"/>
  <c r="BN18" i="15"/>
  <c r="BN18" i="14"/>
  <c r="BM18" i="22"/>
  <c r="BM18" i="21"/>
  <c r="BM18" i="20"/>
  <c r="BM18" i="19"/>
  <c r="BM18" i="18"/>
  <c r="BM18" i="17"/>
  <c r="BM18" i="16"/>
  <c r="BM18" i="15"/>
  <c r="BM18" i="14"/>
  <c r="BL18" i="22"/>
  <c r="BL18" i="21"/>
  <c r="BL18" i="20"/>
  <c r="BL18" i="19"/>
  <c r="BL18" i="18"/>
  <c r="BL18" i="17"/>
  <c r="BL18" i="16"/>
  <c r="BL18" i="15"/>
  <c r="BL18" i="14"/>
  <c r="BK18" i="22"/>
  <c r="BK18" i="21"/>
  <c r="BK18" i="20"/>
  <c r="BK18" i="19"/>
  <c r="BK18" i="18"/>
  <c r="BK18" i="17"/>
  <c r="BK18" i="16"/>
  <c r="BK18" i="15"/>
  <c r="BK18" i="14"/>
  <c r="BJ18" i="22"/>
  <c r="BJ18" i="21"/>
  <c r="BJ18" i="20"/>
  <c r="BJ18" i="19"/>
  <c r="BJ18" i="18"/>
  <c r="BJ18" i="17"/>
  <c r="BJ18" i="16"/>
  <c r="BJ18" i="15"/>
  <c r="BJ18" i="14"/>
  <c r="BI18" i="22"/>
  <c r="BI18" i="21"/>
  <c r="BI18" i="20"/>
  <c r="BI18" i="19"/>
  <c r="BI18" i="18"/>
  <c r="BI18" i="17"/>
  <c r="BI18" i="16"/>
  <c r="BI18" i="15"/>
  <c r="BI18" i="14"/>
  <c r="BH18" i="22"/>
  <c r="BH18" i="21"/>
  <c r="BH18" i="20"/>
  <c r="BH18" i="19"/>
  <c r="BH18" i="18"/>
  <c r="BH18" i="17"/>
  <c r="BH18" i="16"/>
  <c r="BH18" i="15"/>
  <c r="BH18" i="14"/>
  <c r="BG18" i="22"/>
  <c r="BG18" i="21"/>
  <c r="BG18" i="20"/>
  <c r="BG18" i="19"/>
  <c r="BG18" i="18"/>
  <c r="BG18" i="17"/>
  <c r="BG18" i="16"/>
  <c r="BG18" i="15"/>
  <c r="BG18" i="14"/>
  <c r="BF18" i="22"/>
  <c r="BF18" i="21"/>
  <c r="BF18" i="20"/>
  <c r="BF18" i="19"/>
  <c r="BF18" i="18"/>
  <c r="BF18" i="17"/>
  <c r="BF18" i="16"/>
  <c r="BF18" i="15"/>
  <c r="BF18" i="14"/>
  <c r="BE18" i="22"/>
  <c r="BE18" i="21"/>
  <c r="BE18" i="20"/>
  <c r="BE18" i="19"/>
  <c r="BE18" i="18"/>
  <c r="BE18" i="17"/>
  <c r="BE18" i="16"/>
  <c r="BE18" i="15"/>
  <c r="BE18" i="14"/>
  <c r="BD18" i="22"/>
  <c r="BD18" i="21"/>
  <c r="BD18" i="20"/>
  <c r="BD18" i="19"/>
  <c r="BD18" i="18"/>
  <c r="BD18" i="17"/>
  <c r="BD18" i="16"/>
  <c r="BD18" i="15"/>
  <c r="BD18" i="14"/>
  <c r="BC18" i="22"/>
  <c r="BC18" i="21"/>
  <c r="BC18" i="20"/>
  <c r="BC18" i="19"/>
  <c r="BC18" i="18"/>
  <c r="BC18" i="17"/>
  <c r="BC18" i="16"/>
  <c r="BC18" i="15"/>
  <c r="BC18" i="14"/>
  <c r="BB18" i="22"/>
  <c r="BB18" i="21"/>
  <c r="BB18" i="20"/>
  <c r="BB18" i="19"/>
  <c r="BB18" i="18"/>
  <c r="BB18" i="17"/>
  <c r="BB18" i="16"/>
  <c r="BB18" i="15"/>
  <c r="BB18" i="14"/>
  <c r="BA18" i="22"/>
  <c r="BA18" i="21"/>
  <c r="BA18" i="20"/>
  <c r="BA18" i="19"/>
  <c r="BA18" i="18"/>
  <c r="BA18" i="17"/>
  <c r="BA18" i="16"/>
  <c r="BA18" i="15"/>
  <c r="BA18" i="14"/>
  <c r="AZ18" i="22"/>
  <c r="AZ18" i="21"/>
  <c r="AZ18" i="20"/>
  <c r="AZ18" i="19"/>
  <c r="AZ18" i="18"/>
  <c r="AZ18" i="17"/>
  <c r="AZ18" i="16"/>
  <c r="AZ18" i="15"/>
  <c r="AZ18" i="14"/>
  <c r="AY18" i="22"/>
  <c r="AY18" i="21"/>
  <c r="AY18" i="20"/>
  <c r="AY18" i="19"/>
  <c r="AY18" i="18"/>
  <c r="AY18" i="17"/>
  <c r="AY18" i="16"/>
  <c r="AY18" i="15"/>
  <c r="AY18" i="14"/>
  <c r="AX18" i="22"/>
  <c r="AX18" i="21"/>
  <c r="AX18" i="20"/>
  <c r="AX18" i="19"/>
  <c r="AX18" i="18"/>
  <c r="AX18" i="17"/>
  <c r="AX18" i="16"/>
  <c r="AX18" i="15"/>
  <c r="AX18" i="14"/>
  <c r="AW18" i="22"/>
  <c r="AW18" i="21"/>
  <c r="AW18" i="20"/>
  <c r="AW18" i="19"/>
  <c r="AW18" i="18"/>
  <c r="AW18" i="17"/>
  <c r="AW18" i="16"/>
  <c r="AW18" i="15"/>
  <c r="AW18" i="14"/>
  <c r="AV18" i="22"/>
  <c r="AV18" i="21"/>
  <c r="AV18" i="20"/>
  <c r="AV18" i="19"/>
  <c r="AV18" i="18"/>
  <c r="AV18" i="17"/>
  <c r="AV18" i="16"/>
  <c r="AV18" i="15"/>
  <c r="AV18" i="14"/>
  <c r="AU18" i="22"/>
  <c r="AU18" i="21"/>
  <c r="AU18" i="20"/>
  <c r="AU18" i="19"/>
  <c r="AU18" i="18"/>
  <c r="AU18" i="17"/>
  <c r="AU18" i="16"/>
  <c r="AU18" i="15"/>
  <c r="AU18" i="14"/>
  <c r="AT18" i="22"/>
  <c r="AT18" i="21"/>
  <c r="AT18" i="20"/>
  <c r="AT18" i="19"/>
  <c r="AT18" i="18"/>
  <c r="AT18" i="17"/>
  <c r="AT18" i="16"/>
  <c r="AT18" i="15"/>
  <c r="AT18" i="14"/>
  <c r="AS18" i="22"/>
  <c r="AS18" i="21"/>
  <c r="AS18" i="20"/>
  <c r="AS18" i="19"/>
  <c r="AS18" i="18"/>
  <c r="AS18" i="17"/>
  <c r="AS18" i="16"/>
  <c r="AS18" i="15"/>
  <c r="AS18" i="14"/>
  <c r="AR18" i="22"/>
  <c r="AR18" i="21"/>
  <c r="AR18" i="20"/>
  <c r="AR18" i="19"/>
  <c r="AR18" i="18"/>
  <c r="AR18" i="17"/>
  <c r="AR18" i="16"/>
  <c r="AR18" i="15"/>
  <c r="AR18" i="14"/>
  <c r="AQ18" i="22"/>
  <c r="AQ18" i="21"/>
  <c r="AQ18" i="20"/>
  <c r="AQ18" i="19"/>
  <c r="AQ18" i="18"/>
  <c r="AQ18" i="17"/>
  <c r="AQ18" i="16"/>
  <c r="AQ18" i="15"/>
  <c r="AQ18" i="14"/>
  <c r="AP18" i="22"/>
  <c r="AP18" i="21"/>
  <c r="AP18" i="20"/>
  <c r="AP18" i="19"/>
  <c r="AP18" i="18"/>
  <c r="AP18" i="17"/>
  <c r="AP18" i="16"/>
  <c r="AP18" i="15"/>
  <c r="AP18" i="14"/>
  <c r="AO18" i="22"/>
  <c r="AO18" i="21"/>
  <c r="AO18" i="20"/>
  <c r="AO18" i="19"/>
  <c r="AO18" i="18"/>
  <c r="AO18" i="17"/>
  <c r="AO18" i="16"/>
  <c r="AO18" i="15"/>
  <c r="AO18" i="14"/>
  <c r="AN18" i="22"/>
  <c r="AN18" i="21"/>
  <c r="AN18" i="20"/>
  <c r="AN18" i="19"/>
  <c r="AN18" i="18"/>
  <c r="AN18" i="17"/>
  <c r="AN18" i="16"/>
  <c r="AN18" i="15"/>
  <c r="AN18" i="14"/>
  <c r="AM18" i="22"/>
  <c r="AM18" i="21"/>
  <c r="AM18" i="20"/>
  <c r="AM18" i="19"/>
  <c r="AM18" i="18"/>
  <c r="AM18" i="17"/>
  <c r="AM18" i="16"/>
  <c r="AM18" i="15"/>
  <c r="AM18" i="14"/>
  <c r="AL18" i="22"/>
  <c r="AL18" i="21"/>
  <c r="AL18" i="20"/>
  <c r="AL18" i="19"/>
  <c r="AL18" i="18"/>
  <c r="AL18" i="17"/>
  <c r="AL18" i="16"/>
  <c r="AL18" i="15"/>
  <c r="AL18" i="14"/>
  <c r="AK18" i="22"/>
  <c r="AK18" i="21"/>
  <c r="AK18" i="20"/>
  <c r="AK18" i="19"/>
  <c r="AK18" i="18"/>
  <c r="AK18" i="17"/>
  <c r="AK18" i="16"/>
  <c r="AK18" i="15"/>
  <c r="AK18" i="14"/>
  <c r="AJ18" i="22"/>
  <c r="AJ18" i="21"/>
  <c r="AJ18" i="20"/>
  <c r="AJ18" i="19"/>
  <c r="AJ18" i="18"/>
  <c r="AJ18" i="17"/>
  <c r="AJ18" i="16"/>
  <c r="AJ18" i="15"/>
  <c r="AJ18" i="14"/>
  <c r="AI18" i="22"/>
  <c r="AI18" i="21"/>
  <c r="AI18" i="20"/>
  <c r="AI18" i="19"/>
  <c r="AI18" i="18"/>
  <c r="AI18" i="17"/>
  <c r="AI18" i="16"/>
  <c r="AI18" i="15"/>
  <c r="AI18" i="14"/>
  <c r="AH18" i="22"/>
  <c r="AH18" i="21"/>
  <c r="AH18" i="20"/>
  <c r="AH18" i="19"/>
  <c r="AH18" i="18"/>
  <c r="AH18" i="17"/>
  <c r="AH18" i="16"/>
  <c r="AH18" i="15"/>
  <c r="AH18" i="14"/>
  <c r="AG18" i="22"/>
  <c r="AG18" i="21"/>
  <c r="AG18" i="20"/>
  <c r="AG18" i="19"/>
  <c r="AG18" i="18"/>
  <c r="AG18" i="17"/>
  <c r="AG18" i="16"/>
  <c r="AG18" i="15"/>
  <c r="AG18" i="14"/>
  <c r="AF18" i="22"/>
  <c r="AF18" i="21"/>
  <c r="AF18" i="20"/>
  <c r="AF18" i="19"/>
  <c r="AF18" i="18"/>
  <c r="AF18" i="17"/>
  <c r="AF18" i="16"/>
  <c r="AF18" i="15"/>
  <c r="AF18" i="14"/>
  <c r="AE18" i="22"/>
  <c r="AE18" i="21"/>
  <c r="AE18" i="20"/>
  <c r="AE18" i="19"/>
  <c r="AE18" i="18"/>
  <c r="AE18" i="17"/>
  <c r="AE18" i="16"/>
  <c r="AE18" i="15"/>
  <c r="AE18" i="14"/>
  <c r="AD18" i="22"/>
  <c r="AD18" i="21"/>
  <c r="AD18" i="20"/>
  <c r="AD18" i="19"/>
  <c r="AD18" i="18"/>
  <c r="AD18" i="17"/>
  <c r="AD18" i="16"/>
  <c r="AD18" i="15"/>
  <c r="AD18" i="14"/>
  <c r="AC18" i="22"/>
  <c r="AC18" i="21"/>
  <c r="AC18" i="20"/>
  <c r="AC18" i="19"/>
  <c r="AC18" i="18"/>
  <c r="AC18" i="17"/>
  <c r="AC18" i="16"/>
  <c r="AC18" i="15"/>
  <c r="AC18" i="14"/>
  <c r="AB18" i="22"/>
  <c r="AB18" i="21"/>
  <c r="D18" i="21" s="1"/>
  <c r="AB18" i="20"/>
  <c r="AB18" i="19"/>
  <c r="AB18" i="18"/>
  <c r="AB18" i="17"/>
  <c r="AB18" i="16"/>
  <c r="AB18" i="15"/>
  <c r="AB18" i="14"/>
  <c r="AA18" i="22"/>
  <c r="D18" i="22" s="1"/>
  <c r="AA18" i="21"/>
  <c r="AA18" i="20"/>
  <c r="AA18" i="19"/>
  <c r="AA18" i="18"/>
  <c r="AA18" i="17"/>
  <c r="AA18" i="16"/>
  <c r="AA18" i="15"/>
  <c r="AA18" i="14"/>
  <c r="Z18" i="22"/>
  <c r="Z18" i="21"/>
  <c r="Z18" i="20"/>
  <c r="Z18" i="19"/>
  <c r="Z18" i="18"/>
  <c r="Z18" i="17"/>
  <c r="Z18" i="16"/>
  <c r="Z18" i="15"/>
  <c r="D18" i="15" s="1"/>
  <c r="Z18" i="14"/>
  <c r="Y18" i="22"/>
  <c r="Y18" i="21"/>
  <c r="Y18" i="20"/>
  <c r="Y18" i="19"/>
  <c r="Y18" i="18"/>
  <c r="Y18" i="17"/>
  <c r="Y18" i="16"/>
  <c r="D18" i="16" s="1"/>
  <c r="Y18" i="15"/>
  <c r="Y18" i="14"/>
  <c r="X18" i="22"/>
  <c r="X18" i="21"/>
  <c r="X18" i="20"/>
  <c r="X18" i="19"/>
  <c r="X18" i="18"/>
  <c r="X18" i="17"/>
  <c r="D18" i="17" s="1"/>
  <c r="X18" i="16"/>
  <c r="X18" i="15"/>
  <c r="X18" i="14"/>
  <c r="W18" i="22"/>
  <c r="W18" i="21"/>
  <c r="W18" i="20"/>
  <c r="W18" i="19"/>
  <c r="W18" i="18"/>
  <c r="D18" i="18" s="1"/>
  <c r="W18" i="17"/>
  <c r="W18" i="16"/>
  <c r="W18" i="15"/>
  <c r="W18" i="14"/>
  <c r="V18" i="22"/>
  <c r="V18" i="21"/>
  <c r="V18" i="20"/>
  <c r="V18" i="19"/>
  <c r="D18" i="19" s="1"/>
  <c r="V18" i="18"/>
  <c r="V18" i="17"/>
  <c r="V18" i="16"/>
  <c r="V18" i="15"/>
  <c r="V18" i="14"/>
  <c r="U18" i="22"/>
  <c r="U18" i="21"/>
  <c r="U18" i="20"/>
  <c r="D18" i="20" s="1"/>
  <c r="U18" i="19"/>
  <c r="U18" i="18"/>
  <c r="U18" i="17"/>
  <c r="U18" i="16"/>
  <c r="U18" i="15"/>
  <c r="U18" i="14"/>
  <c r="DA17" i="22"/>
  <c r="DA17" i="21"/>
  <c r="DA17" i="20"/>
  <c r="DA17" i="19"/>
  <c r="DA17" i="18"/>
  <c r="DA17" i="17"/>
  <c r="DA17" i="16"/>
  <c r="DA17" i="15"/>
  <c r="DA17" i="14"/>
  <c r="CZ17" i="22"/>
  <c r="CZ17" i="21"/>
  <c r="CZ17" i="20"/>
  <c r="CZ17" i="19"/>
  <c r="CZ17" i="18"/>
  <c r="CZ17" i="17"/>
  <c r="CZ17" i="16"/>
  <c r="CZ17" i="15"/>
  <c r="CZ17" i="14"/>
  <c r="CY17" i="22"/>
  <c r="CY17" i="21"/>
  <c r="CY17" i="20"/>
  <c r="CY17" i="19"/>
  <c r="CY17" i="18"/>
  <c r="CY17" i="17"/>
  <c r="CY17" i="16"/>
  <c r="CY17" i="15"/>
  <c r="CY17" i="14"/>
  <c r="CX17" i="22"/>
  <c r="CX17" i="21"/>
  <c r="CX17" i="20"/>
  <c r="CX17" i="19"/>
  <c r="CX17" i="18"/>
  <c r="CX17" i="17"/>
  <c r="CX17" i="16"/>
  <c r="CX17" i="15"/>
  <c r="CX17" i="14"/>
  <c r="CW17" i="22"/>
  <c r="CW17" i="21"/>
  <c r="CW17" i="20"/>
  <c r="CW17" i="19"/>
  <c r="CW17" i="18"/>
  <c r="CW17" i="17"/>
  <c r="CW17" i="16"/>
  <c r="CW17" i="15"/>
  <c r="CW17" i="14"/>
  <c r="CV17" i="22"/>
  <c r="CV17" i="21"/>
  <c r="CV17" i="20"/>
  <c r="CV17" i="19"/>
  <c r="CV17" i="18"/>
  <c r="CV17" i="17"/>
  <c r="CV17" i="16"/>
  <c r="CV17" i="15"/>
  <c r="CV17" i="14"/>
  <c r="CU17" i="22"/>
  <c r="CU17" i="21"/>
  <c r="CU17" i="20"/>
  <c r="CU17" i="19"/>
  <c r="CU17" i="18"/>
  <c r="CU17" i="17"/>
  <c r="CU17" i="16"/>
  <c r="CU17" i="15"/>
  <c r="CU17" i="14"/>
  <c r="CT17" i="22"/>
  <c r="CT17" i="21"/>
  <c r="CT17" i="20"/>
  <c r="CT17" i="19"/>
  <c r="CT17" i="18"/>
  <c r="CT17" i="17"/>
  <c r="CT17" i="16"/>
  <c r="CT17" i="15"/>
  <c r="CT17" i="14"/>
  <c r="CS17" i="22"/>
  <c r="CS17" i="21"/>
  <c r="CS17" i="20"/>
  <c r="CS17" i="19"/>
  <c r="CS17" i="18"/>
  <c r="CS17" i="17"/>
  <c r="CS17" i="16"/>
  <c r="CS17" i="15"/>
  <c r="CS17" i="14"/>
  <c r="CR17" i="22"/>
  <c r="CR17" i="21"/>
  <c r="CR17" i="20"/>
  <c r="CR17" i="19"/>
  <c r="CR17" i="18"/>
  <c r="CR17" i="17"/>
  <c r="CR17" i="16"/>
  <c r="CR17" i="15"/>
  <c r="CR17" i="14"/>
  <c r="CQ17" i="22"/>
  <c r="CQ17" i="21"/>
  <c r="CQ17" i="20"/>
  <c r="CQ17" i="19"/>
  <c r="CQ17" i="18"/>
  <c r="CQ17" i="17"/>
  <c r="CQ17" i="16"/>
  <c r="CQ17" i="15"/>
  <c r="CQ17" i="14"/>
  <c r="CP17" i="22"/>
  <c r="CP17" i="21"/>
  <c r="CP17" i="20"/>
  <c r="CP17" i="19"/>
  <c r="CP17" i="18"/>
  <c r="CP17" i="17"/>
  <c r="CP17" i="16"/>
  <c r="CP17" i="15"/>
  <c r="CP17" i="14"/>
  <c r="CO17" i="22"/>
  <c r="CO17" i="21"/>
  <c r="CO17" i="20"/>
  <c r="CO17" i="19"/>
  <c r="CO17" i="18"/>
  <c r="CO17" i="17"/>
  <c r="CO17" i="16"/>
  <c r="CO17" i="15"/>
  <c r="CO17" i="14"/>
  <c r="CN17" i="22"/>
  <c r="CN17" i="21"/>
  <c r="CN17" i="20"/>
  <c r="CN17" i="19"/>
  <c r="CN17" i="18"/>
  <c r="CN17" i="17"/>
  <c r="CN17" i="16"/>
  <c r="CN17" i="15"/>
  <c r="CN17" i="14"/>
  <c r="CM17" i="22"/>
  <c r="CM17" i="21"/>
  <c r="CM17" i="20"/>
  <c r="CM17" i="19"/>
  <c r="CM17" i="18"/>
  <c r="CM17" i="17"/>
  <c r="CM17" i="16"/>
  <c r="CM17" i="15"/>
  <c r="CM17" i="14"/>
  <c r="CL17" i="22"/>
  <c r="CL17" i="21"/>
  <c r="CL17" i="20"/>
  <c r="CL17" i="19"/>
  <c r="CL17" i="18"/>
  <c r="CL17" i="17"/>
  <c r="CL17" i="16"/>
  <c r="CL17" i="15"/>
  <c r="CL17" i="14"/>
  <c r="CK17" i="22"/>
  <c r="CK17" i="21"/>
  <c r="CK17" i="20"/>
  <c r="CK17" i="19"/>
  <c r="CK17" i="18"/>
  <c r="CK17" i="17"/>
  <c r="CK17" i="16"/>
  <c r="CK17" i="15"/>
  <c r="CK17" i="14"/>
  <c r="CJ17" i="22"/>
  <c r="CJ17" i="21"/>
  <c r="CJ17" i="20"/>
  <c r="CJ17" i="19"/>
  <c r="CJ17" i="18"/>
  <c r="CJ17" i="17"/>
  <c r="CJ17" i="16"/>
  <c r="CJ17" i="15"/>
  <c r="CJ17" i="14"/>
  <c r="CI17" i="22"/>
  <c r="CI17" i="21"/>
  <c r="CI17" i="20"/>
  <c r="CI17" i="19"/>
  <c r="CI17" i="18"/>
  <c r="CI17" i="17"/>
  <c r="CI17" i="16"/>
  <c r="CI17" i="15"/>
  <c r="CI17" i="14"/>
  <c r="CH17" i="22"/>
  <c r="CH17" i="21"/>
  <c r="CH17" i="20"/>
  <c r="CH17" i="19"/>
  <c r="CH17" i="18"/>
  <c r="CH17" i="17"/>
  <c r="CH17" i="16"/>
  <c r="CH17" i="15"/>
  <c r="CH17" i="14"/>
  <c r="CG17" i="22"/>
  <c r="CG17" i="21"/>
  <c r="CG17" i="20"/>
  <c r="CG17" i="19"/>
  <c r="CG17" i="18"/>
  <c r="CG17" i="17"/>
  <c r="CG17" i="16"/>
  <c r="CG17" i="15"/>
  <c r="CG17" i="14"/>
  <c r="CF17" i="22"/>
  <c r="CF17" i="21"/>
  <c r="CF17" i="20"/>
  <c r="CF17" i="19"/>
  <c r="CF17" i="18"/>
  <c r="CF17" i="17"/>
  <c r="CF17" i="16"/>
  <c r="CF17" i="15"/>
  <c r="CF17" i="14"/>
  <c r="CE17" i="22"/>
  <c r="CE17" i="21"/>
  <c r="CE17" i="20"/>
  <c r="CE17" i="19"/>
  <c r="CE17" i="18"/>
  <c r="CE17" i="17"/>
  <c r="CE17" i="16"/>
  <c r="CE17" i="15"/>
  <c r="CE17" i="14"/>
  <c r="CD17" i="22"/>
  <c r="CD17" i="21"/>
  <c r="CD17" i="20"/>
  <c r="CD17" i="19"/>
  <c r="CD17" i="18"/>
  <c r="CD17" i="17"/>
  <c r="CD17" i="16"/>
  <c r="CD17" i="15"/>
  <c r="CD17" i="14"/>
  <c r="CC17" i="22"/>
  <c r="CC17" i="21"/>
  <c r="CC17" i="20"/>
  <c r="CC17" i="19"/>
  <c r="CC17" i="18"/>
  <c r="CC17" i="17"/>
  <c r="CC17" i="16"/>
  <c r="CC17" i="15"/>
  <c r="CC17" i="14"/>
  <c r="CB17" i="22"/>
  <c r="CB17" i="21"/>
  <c r="CB17" i="20"/>
  <c r="CB17" i="19"/>
  <c r="CB17" i="18"/>
  <c r="CB17" i="17"/>
  <c r="CB17" i="16"/>
  <c r="CB17" i="15"/>
  <c r="CB17" i="14"/>
  <c r="CA17" i="22"/>
  <c r="CA17" i="21"/>
  <c r="CA17" i="20"/>
  <c r="CA17" i="19"/>
  <c r="CA17" i="18"/>
  <c r="CA17" i="17"/>
  <c r="CA17" i="16"/>
  <c r="CA17" i="15"/>
  <c r="CA17" i="14"/>
  <c r="BZ17" i="22"/>
  <c r="BZ17" i="21"/>
  <c r="BZ17" i="20"/>
  <c r="BZ17" i="19"/>
  <c r="BZ17" i="18"/>
  <c r="BZ17" i="17"/>
  <c r="BZ17" i="16"/>
  <c r="BZ17" i="15"/>
  <c r="BZ17" i="14"/>
  <c r="BY17" i="22"/>
  <c r="BY17" i="21"/>
  <c r="BY17" i="20"/>
  <c r="BY17" i="19"/>
  <c r="BY17" i="18"/>
  <c r="BY17" i="17"/>
  <c r="BY17" i="16"/>
  <c r="BY17" i="15"/>
  <c r="BY17" i="14"/>
  <c r="BX17" i="22"/>
  <c r="BX17" i="21"/>
  <c r="BX17" i="20"/>
  <c r="BX17" i="19"/>
  <c r="BX17" i="18"/>
  <c r="BX17" i="17"/>
  <c r="BX17" i="16"/>
  <c r="BX17" i="15"/>
  <c r="BX17" i="14"/>
  <c r="BW17" i="22"/>
  <c r="BW17" i="21"/>
  <c r="BW17" i="20"/>
  <c r="BW17" i="19"/>
  <c r="BW17" i="18"/>
  <c r="BW17" i="17"/>
  <c r="BW17" i="16"/>
  <c r="BW17" i="15"/>
  <c r="BW17" i="14"/>
  <c r="BV17" i="22"/>
  <c r="BV17" i="21"/>
  <c r="BV17" i="20"/>
  <c r="BV17" i="19"/>
  <c r="BV17" i="18"/>
  <c r="BV17" i="17"/>
  <c r="BV17" i="16"/>
  <c r="BV17" i="15"/>
  <c r="BV17" i="14"/>
  <c r="BU17" i="22"/>
  <c r="BU17" i="21"/>
  <c r="BU17" i="20"/>
  <c r="BU17" i="19"/>
  <c r="BU17" i="18"/>
  <c r="BU17" i="17"/>
  <c r="BU17" i="16"/>
  <c r="BU17" i="15"/>
  <c r="BU17" i="14"/>
  <c r="BT17" i="22"/>
  <c r="BT17" i="21"/>
  <c r="BT17" i="20"/>
  <c r="BT17" i="19"/>
  <c r="BT17" i="18"/>
  <c r="BT17" i="17"/>
  <c r="BT17" i="16"/>
  <c r="BT17" i="15"/>
  <c r="BT17" i="14"/>
  <c r="BS17" i="22"/>
  <c r="BS17" i="21"/>
  <c r="BS17" i="20"/>
  <c r="BS17" i="19"/>
  <c r="BS17" i="18"/>
  <c r="BS17" i="17"/>
  <c r="BS17" i="16"/>
  <c r="BS17" i="15"/>
  <c r="BS17" i="14"/>
  <c r="BR17" i="22"/>
  <c r="BR17" i="21"/>
  <c r="BR17" i="20"/>
  <c r="BR17" i="19"/>
  <c r="BR17" i="18"/>
  <c r="BR17" i="17"/>
  <c r="BR17" i="16"/>
  <c r="BR17" i="15"/>
  <c r="BR17" i="14"/>
  <c r="BQ17" i="22"/>
  <c r="BQ17" i="21"/>
  <c r="BQ17" i="20"/>
  <c r="BQ17" i="19"/>
  <c r="BQ17" i="18"/>
  <c r="BQ17" i="17"/>
  <c r="BQ17" i="16"/>
  <c r="BQ17" i="15"/>
  <c r="BQ17" i="14"/>
  <c r="BP17" i="22"/>
  <c r="BP17" i="21"/>
  <c r="BP17" i="20"/>
  <c r="BP17" i="19"/>
  <c r="BP17" i="18"/>
  <c r="BP17" i="17"/>
  <c r="BP17" i="16"/>
  <c r="BP17" i="15"/>
  <c r="BP17" i="14"/>
  <c r="BO17" i="22"/>
  <c r="BO17" i="21"/>
  <c r="BO17" i="20"/>
  <c r="BO17" i="19"/>
  <c r="BO17" i="18"/>
  <c r="BO17" i="17"/>
  <c r="BO17" i="16"/>
  <c r="BO17" i="15"/>
  <c r="BO17" i="14"/>
  <c r="BN17" i="22"/>
  <c r="BN17" i="21"/>
  <c r="BN17" i="20"/>
  <c r="BN17" i="19"/>
  <c r="BN17" i="18"/>
  <c r="BN17" i="17"/>
  <c r="BN17" i="16"/>
  <c r="BN17" i="15"/>
  <c r="BN17" i="14"/>
  <c r="BM17" i="22"/>
  <c r="BM17" i="21"/>
  <c r="BM17" i="20"/>
  <c r="BM17" i="19"/>
  <c r="BM17" i="18"/>
  <c r="BM17" i="17"/>
  <c r="BM17" i="16"/>
  <c r="BM17" i="15"/>
  <c r="BM17" i="14"/>
  <c r="BL17" i="22"/>
  <c r="BL17" i="21"/>
  <c r="BL17" i="20"/>
  <c r="BL17" i="19"/>
  <c r="BL17" i="18"/>
  <c r="BL17" i="17"/>
  <c r="BL17" i="16"/>
  <c r="BL17" i="15"/>
  <c r="BL17" i="14"/>
  <c r="BK17" i="22"/>
  <c r="BK17" i="21"/>
  <c r="BK17" i="20"/>
  <c r="BK17" i="19"/>
  <c r="BK17" i="18"/>
  <c r="BK17" i="17"/>
  <c r="BK17" i="16"/>
  <c r="BK17" i="15"/>
  <c r="BK17" i="14"/>
  <c r="BJ17" i="22"/>
  <c r="BJ17" i="21"/>
  <c r="BJ17" i="20"/>
  <c r="BJ17" i="19"/>
  <c r="BJ17" i="18"/>
  <c r="BJ17" i="17"/>
  <c r="BJ17" i="16"/>
  <c r="BJ17" i="15"/>
  <c r="BJ17" i="14"/>
  <c r="BI17" i="22"/>
  <c r="BI17" i="21"/>
  <c r="BI17" i="20"/>
  <c r="BI17" i="19"/>
  <c r="BI17" i="18"/>
  <c r="BI17" i="17"/>
  <c r="BI17" i="16"/>
  <c r="BI17" i="15"/>
  <c r="BI17" i="14"/>
  <c r="BH17" i="22"/>
  <c r="BH17" i="21"/>
  <c r="BH17" i="20"/>
  <c r="BH17" i="19"/>
  <c r="BH17" i="18"/>
  <c r="BH17" i="17"/>
  <c r="BH17" i="16"/>
  <c r="BH17" i="15"/>
  <c r="BH17" i="14"/>
  <c r="BG17" i="22"/>
  <c r="BG17" i="21"/>
  <c r="BG17" i="20"/>
  <c r="BG17" i="19"/>
  <c r="BG17" i="18"/>
  <c r="BG17" i="17"/>
  <c r="BG17" i="16"/>
  <c r="BG17" i="15"/>
  <c r="BG17" i="14"/>
  <c r="BF17" i="22"/>
  <c r="BF17" i="21"/>
  <c r="BF17" i="20"/>
  <c r="BF17" i="19"/>
  <c r="BF17" i="18"/>
  <c r="BF17" i="17"/>
  <c r="BF17" i="16"/>
  <c r="BF17" i="15"/>
  <c r="BF17" i="14"/>
  <c r="BE17" i="22"/>
  <c r="BE17" i="21"/>
  <c r="BE17" i="20"/>
  <c r="BE17" i="19"/>
  <c r="BE17" i="18"/>
  <c r="BE17" i="17"/>
  <c r="BE17" i="16"/>
  <c r="BE17" i="15"/>
  <c r="BE17" i="14"/>
  <c r="BD17" i="22"/>
  <c r="BD17" i="21"/>
  <c r="BD17" i="20"/>
  <c r="BD17" i="19"/>
  <c r="BD17" i="18"/>
  <c r="BD17" i="17"/>
  <c r="BD17" i="16"/>
  <c r="BD17" i="15"/>
  <c r="BD17" i="14"/>
  <c r="BC17" i="22"/>
  <c r="BC17" i="21"/>
  <c r="BC17" i="20"/>
  <c r="BC17" i="19"/>
  <c r="BC17" i="18"/>
  <c r="BC17" i="17"/>
  <c r="BC17" i="16"/>
  <c r="BC17" i="15"/>
  <c r="BC17" i="14"/>
  <c r="BB17" i="22"/>
  <c r="BB17" i="21"/>
  <c r="BB17" i="20"/>
  <c r="BB17" i="19"/>
  <c r="BB17" i="18"/>
  <c r="BB17" i="17"/>
  <c r="BB17" i="16"/>
  <c r="BB17" i="15"/>
  <c r="BB17" i="14"/>
  <c r="BA17" i="22"/>
  <c r="BA17" i="21"/>
  <c r="BA17" i="20"/>
  <c r="BA17" i="19"/>
  <c r="BA17" i="18"/>
  <c r="BA17" i="17"/>
  <c r="BA17" i="16"/>
  <c r="BA17" i="15"/>
  <c r="BA17" i="14"/>
  <c r="AZ17" i="22"/>
  <c r="AZ17" i="21"/>
  <c r="AZ17" i="20"/>
  <c r="AZ17" i="19"/>
  <c r="AZ17" i="18"/>
  <c r="AZ17" i="17"/>
  <c r="AZ17" i="16"/>
  <c r="AZ17" i="15"/>
  <c r="AZ17" i="14"/>
  <c r="AY17" i="22"/>
  <c r="AY17" i="21"/>
  <c r="AY17" i="20"/>
  <c r="AY17" i="19"/>
  <c r="AY17" i="18"/>
  <c r="AY17" i="17"/>
  <c r="AY17" i="16"/>
  <c r="AY17" i="15"/>
  <c r="AY17" i="14"/>
  <c r="AX17" i="22"/>
  <c r="AX17" i="21"/>
  <c r="AX17" i="20"/>
  <c r="AX17" i="19"/>
  <c r="AX17" i="18"/>
  <c r="AX17" i="17"/>
  <c r="AX17" i="16"/>
  <c r="AX17" i="15"/>
  <c r="AX17" i="14"/>
  <c r="AW17" i="22"/>
  <c r="AW17" i="21"/>
  <c r="AW17" i="20"/>
  <c r="AW17" i="19"/>
  <c r="AW17" i="18"/>
  <c r="AW17" i="17"/>
  <c r="AW17" i="16"/>
  <c r="AW17" i="15"/>
  <c r="AW17" i="14"/>
  <c r="AV17" i="22"/>
  <c r="AV17" i="21"/>
  <c r="AV17" i="20"/>
  <c r="AV17" i="19"/>
  <c r="AV17" i="18"/>
  <c r="AV17" i="17"/>
  <c r="AV17" i="16"/>
  <c r="AV17" i="15"/>
  <c r="AV17" i="14"/>
  <c r="AU17" i="22"/>
  <c r="AU17" i="21"/>
  <c r="AU17" i="20"/>
  <c r="AU17" i="19"/>
  <c r="AU17" i="18"/>
  <c r="AU17" i="17"/>
  <c r="AU17" i="16"/>
  <c r="AU17" i="15"/>
  <c r="AU17" i="14"/>
  <c r="AT17" i="22"/>
  <c r="AT17" i="21"/>
  <c r="AT17" i="20"/>
  <c r="AT17" i="19"/>
  <c r="AT17" i="18"/>
  <c r="AT17" i="17"/>
  <c r="AT17" i="16"/>
  <c r="AT17" i="15"/>
  <c r="AT17" i="14"/>
  <c r="AS17" i="22"/>
  <c r="AS17" i="21"/>
  <c r="AS17" i="20"/>
  <c r="AS17" i="19"/>
  <c r="AS17" i="18"/>
  <c r="AS17" i="17"/>
  <c r="AS17" i="16"/>
  <c r="AS17" i="15"/>
  <c r="AS17" i="14"/>
  <c r="AR17" i="22"/>
  <c r="AR17" i="21"/>
  <c r="AR17" i="20"/>
  <c r="AR17" i="19"/>
  <c r="AR17" i="18"/>
  <c r="AR17" i="17"/>
  <c r="AR17" i="16"/>
  <c r="AR17" i="15"/>
  <c r="AR17" i="14"/>
  <c r="AQ17" i="22"/>
  <c r="AQ17" i="21"/>
  <c r="AQ17" i="20"/>
  <c r="AQ17" i="19"/>
  <c r="AQ17" i="18"/>
  <c r="AQ17" i="17"/>
  <c r="AQ17" i="16"/>
  <c r="AQ17" i="15"/>
  <c r="AQ17" i="14"/>
  <c r="AP17" i="22"/>
  <c r="AP17" i="21"/>
  <c r="AP17" i="20"/>
  <c r="AP17" i="19"/>
  <c r="AP17" i="18"/>
  <c r="AP17" i="17"/>
  <c r="AP17" i="16"/>
  <c r="AP17" i="15"/>
  <c r="AP17" i="14"/>
  <c r="AO17" i="22"/>
  <c r="AO17" i="21"/>
  <c r="AO17" i="20"/>
  <c r="AO17" i="19"/>
  <c r="AO17" i="18"/>
  <c r="AO17" i="17"/>
  <c r="AO17" i="16"/>
  <c r="AO17" i="15"/>
  <c r="AO17" i="14"/>
  <c r="AN17" i="22"/>
  <c r="AN17" i="21"/>
  <c r="AN17" i="20"/>
  <c r="AN17" i="19"/>
  <c r="AN17" i="18"/>
  <c r="AN17" i="17"/>
  <c r="AN17" i="16"/>
  <c r="AN17" i="15"/>
  <c r="AN17" i="14"/>
  <c r="AM17" i="22"/>
  <c r="AM17" i="21"/>
  <c r="AM17" i="20"/>
  <c r="AM17" i="19"/>
  <c r="AM17" i="18"/>
  <c r="AM17" i="17"/>
  <c r="AM17" i="16"/>
  <c r="AM17" i="15"/>
  <c r="AM17" i="14"/>
  <c r="AL17" i="22"/>
  <c r="AL17" i="21"/>
  <c r="AL17" i="20"/>
  <c r="AL17" i="19"/>
  <c r="AL17" i="18"/>
  <c r="AL17" i="17"/>
  <c r="AL17" i="16"/>
  <c r="AL17" i="15"/>
  <c r="AL17" i="14"/>
  <c r="AK17" i="22"/>
  <c r="AK17" i="21"/>
  <c r="AK17" i="20"/>
  <c r="AK17" i="19"/>
  <c r="AK17" i="18"/>
  <c r="AK17" i="17"/>
  <c r="AK17" i="16"/>
  <c r="AK17" i="15"/>
  <c r="AK17" i="14"/>
  <c r="AJ17" i="22"/>
  <c r="AJ17" i="21"/>
  <c r="AJ17" i="20"/>
  <c r="AJ17" i="19"/>
  <c r="AJ17" i="18"/>
  <c r="AJ17" i="17"/>
  <c r="AJ17" i="16"/>
  <c r="AJ17" i="15"/>
  <c r="AJ17" i="14"/>
  <c r="AI17" i="22"/>
  <c r="AI17" i="21"/>
  <c r="AI17" i="20"/>
  <c r="AI17" i="19"/>
  <c r="AI17" i="18"/>
  <c r="AI17" i="17"/>
  <c r="AI17" i="16"/>
  <c r="AI17" i="15"/>
  <c r="AI17" i="14"/>
  <c r="AH17" i="22"/>
  <c r="AH17" i="21"/>
  <c r="AH17" i="20"/>
  <c r="AH17" i="19"/>
  <c r="AH17" i="18"/>
  <c r="AH17" i="17"/>
  <c r="AH17" i="16"/>
  <c r="AH17" i="15"/>
  <c r="AH17" i="14"/>
  <c r="AG17" i="22"/>
  <c r="AG17" i="21"/>
  <c r="AG17" i="20"/>
  <c r="AG17" i="19"/>
  <c r="AG17" i="18"/>
  <c r="AG17" i="17"/>
  <c r="AG17" i="16"/>
  <c r="AG17" i="15"/>
  <c r="AG17" i="14"/>
  <c r="AF17" i="22"/>
  <c r="AF17" i="21"/>
  <c r="AF17" i="20"/>
  <c r="AF17" i="19"/>
  <c r="AF17" i="18"/>
  <c r="AF17" i="17"/>
  <c r="AF17" i="16"/>
  <c r="AF17" i="15"/>
  <c r="AF17" i="14"/>
  <c r="AE17" i="22"/>
  <c r="AE17" i="21"/>
  <c r="AE17" i="20"/>
  <c r="AE17" i="19"/>
  <c r="AE17" i="18"/>
  <c r="AE17" i="17"/>
  <c r="AE17" i="16"/>
  <c r="AE17" i="15"/>
  <c r="AE17" i="14"/>
  <c r="AD17" i="22"/>
  <c r="AD17" i="21"/>
  <c r="AD17" i="20"/>
  <c r="AD17" i="19"/>
  <c r="AD17" i="18"/>
  <c r="AD17" i="17"/>
  <c r="AD17" i="16"/>
  <c r="AD17" i="15"/>
  <c r="AD17" i="14"/>
  <c r="AC17" i="22"/>
  <c r="AC17" i="21"/>
  <c r="AC17" i="20"/>
  <c r="AC17" i="19"/>
  <c r="AC17" i="18"/>
  <c r="AC17" i="17"/>
  <c r="AC17" i="16"/>
  <c r="AC17" i="15"/>
  <c r="AC17" i="14"/>
  <c r="AB17" i="22"/>
  <c r="AB17" i="21"/>
  <c r="AB17" i="20"/>
  <c r="AB17" i="19"/>
  <c r="AB17" i="18"/>
  <c r="AB17" i="17"/>
  <c r="AB17" i="16"/>
  <c r="AB17" i="15"/>
  <c r="AB17" i="14"/>
  <c r="AA17" i="22"/>
  <c r="AA17" i="21"/>
  <c r="AA17" i="20"/>
  <c r="AA17" i="19"/>
  <c r="AA17" i="18"/>
  <c r="AA17" i="17"/>
  <c r="AA17" i="16"/>
  <c r="AA17" i="15"/>
  <c r="AA17" i="14"/>
  <c r="Z17" i="22"/>
  <c r="Z17" i="21"/>
  <c r="Z17" i="20"/>
  <c r="Z17" i="19"/>
  <c r="Z17" i="18"/>
  <c r="Z17" i="17"/>
  <c r="Z17" i="16"/>
  <c r="Z17" i="15"/>
  <c r="D17" i="15" s="1"/>
  <c r="Z17" i="14"/>
  <c r="Y17" i="22"/>
  <c r="Y17" i="21"/>
  <c r="Y17" i="20"/>
  <c r="Y17" i="19"/>
  <c r="Y17" i="18"/>
  <c r="Y17" i="17"/>
  <c r="Y17" i="16"/>
  <c r="Y17" i="15"/>
  <c r="Y17" i="14"/>
  <c r="X17" i="22"/>
  <c r="X17" i="21"/>
  <c r="X17" i="20"/>
  <c r="X17" i="19"/>
  <c r="X17" i="18"/>
  <c r="X17" i="17"/>
  <c r="X17" i="16"/>
  <c r="X17" i="15"/>
  <c r="X17" i="14"/>
  <c r="W17" i="22"/>
  <c r="W17" i="21"/>
  <c r="W17" i="20"/>
  <c r="W17" i="19"/>
  <c r="W17" i="18"/>
  <c r="W17" i="17"/>
  <c r="W17" i="16"/>
  <c r="W17" i="15"/>
  <c r="W17" i="14"/>
  <c r="V17" i="22"/>
  <c r="V17" i="21"/>
  <c r="V17" i="20"/>
  <c r="V17" i="19"/>
  <c r="D17" i="19" s="1"/>
  <c r="V17" i="18"/>
  <c r="V17" i="17"/>
  <c r="V17" i="16"/>
  <c r="V17" i="15"/>
  <c r="V17" i="14"/>
  <c r="U17" i="22"/>
  <c r="U17" i="21"/>
  <c r="D17" i="21" s="1"/>
  <c r="U17" i="20"/>
  <c r="D17" i="20" s="1"/>
  <c r="U17" i="19"/>
  <c r="U17" i="18"/>
  <c r="D17" i="18" s="1"/>
  <c r="U17" i="17"/>
  <c r="D17" i="17" s="1"/>
  <c r="U17" i="16"/>
  <c r="D17" i="16" s="1"/>
  <c r="U17" i="15"/>
  <c r="U17" i="14"/>
  <c r="D17" i="22"/>
  <c r="DA20" i="22"/>
  <c r="DA20" i="21"/>
  <c r="DA20" i="20"/>
  <c r="DA20" i="19"/>
  <c r="DA20" i="18"/>
  <c r="DA20" i="17"/>
  <c r="DA20" i="16"/>
  <c r="DA20" i="15"/>
  <c r="DA20" i="14"/>
  <c r="CZ20" i="22"/>
  <c r="CZ20" i="21"/>
  <c r="CZ20" i="20"/>
  <c r="CZ20" i="19"/>
  <c r="CZ20" i="18"/>
  <c r="CZ20" i="17"/>
  <c r="CZ20" i="16"/>
  <c r="CZ20" i="15"/>
  <c r="CZ20" i="14"/>
  <c r="CY20" i="22"/>
  <c r="CY20" i="21"/>
  <c r="CY20" i="20"/>
  <c r="CY20" i="19"/>
  <c r="CY20" i="18"/>
  <c r="CY20" i="17"/>
  <c r="CY20" i="16"/>
  <c r="CY20" i="15"/>
  <c r="CY20" i="14"/>
  <c r="CX20" i="22"/>
  <c r="CX20" i="21"/>
  <c r="CX20" i="20"/>
  <c r="CX20" i="19"/>
  <c r="CX20" i="18"/>
  <c r="CX20" i="17"/>
  <c r="CX20" i="16"/>
  <c r="CX20" i="15"/>
  <c r="CX20" i="14"/>
  <c r="CW20" i="22"/>
  <c r="CW20" i="21"/>
  <c r="CW20" i="20"/>
  <c r="CW20" i="19"/>
  <c r="CW20" i="18"/>
  <c r="CW20" i="17"/>
  <c r="CW20" i="16"/>
  <c r="CW20" i="15"/>
  <c r="CW20" i="14"/>
  <c r="CV20" i="22"/>
  <c r="CV20" i="21"/>
  <c r="CV20" i="20"/>
  <c r="CV20" i="19"/>
  <c r="CV20" i="18"/>
  <c r="CV20" i="17"/>
  <c r="CV20" i="16"/>
  <c r="CV20" i="15"/>
  <c r="CV20" i="14"/>
  <c r="CU20" i="22"/>
  <c r="CU20" i="21"/>
  <c r="CU20" i="20"/>
  <c r="CU20" i="19"/>
  <c r="CU20" i="18"/>
  <c r="CU20" i="17"/>
  <c r="CU20" i="16"/>
  <c r="CU20" i="15"/>
  <c r="CU20" i="14"/>
  <c r="CT20" i="22"/>
  <c r="CT20" i="21"/>
  <c r="CT20" i="20"/>
  <c r="CT20" i="19"/>
  <c r="CT20" i="18"/>
  <c r="CT20" i="17"/>
  <c r="CT20" i="16"/>
  <c r="CT20" i="15"/>
  <c r="CT20" i="14"/>
  <c r="CS20" i="22"/>
  <c r="CS20" i="21"/>
  <c r="CS20" i="20"/>
  <c r="CS20" i="19"/>
  <c r="CS20" i="18"/>
  <c r="CS20" i="17"/>
  <c r="CS20" i="16"/>
  <c r="CS20" i="15"/>
  <c r="CS20" i="14"/>
  <c r="CR20" i="22"/>
  <c r="CR20" i="21"/>
  <c r="CR20" i="20"/>
  <c r="CR20" i="19"/>
  <c r="CR20" i="18"/>
  <c r="CR20" i="17"/>
  <c r="CR20" i="16"/>
  <c r="CR20" i="15"/>
  <c r="CR20" i="14"/>
  <c r="CQ20" i="22"/>
  <c r="CQ20" i="21"/>
  <c r="CQ20" i="20"/>
  <c r="CQ20" i="19"/>
  <c r="CQ20" i="18"/>
  <c r="CQ20" i="17"/>
  <c r="CQ20" i="16"/>
  <c r="CQ20" i="15"/>
  <c r="CQ20" i="14"/>
  <c r="CP20" i="22"/>
  <c r="CP20" i="21"/>
  <c r="CP20" i="20"/>
  <c r="CP20" i="19"/>
  <c r="CP20" i="18"/>
  <c r="CP20" i="17"/>
  <c r="CP20" i="16"/>
  <c r="CP20" i="15"/>
  <c r="CP20" i="14"/>
  <c r="CO20" i="22"/>
  <c r="CO20" i="21"/>
  <c r="CO20" i="20"/>
  <c r="CO20" i="19"/>
  <c r="CO20" i="18"/>
  <c r="CO20" i="17"/>
  <c r="CO20" i="16"/>
  <c r="CO20" i="15"/>
  <c r="CO20" i="14"/>
  <c r="CN20" i="22"/>
  <c r="CN20" i="21"/>
  <c r="CN20" i="20"/>
  <c r="CN20" i="19"/>
  <c r="CN20" i="18"/>
  <c r="CN20" i="17"/>
  <c r="CN20" i="16"/>
  <c r="CN20" i="15"/>
  <c r="CN20" i="14"/>
  <c r="CM20" i="22"/>
  <c r="CM20" i="21"/>
  <c r="CM20" i="20"/>
  <c r="CM20" i="19"/>
  <c r="CM20" i="18"/>
  <c r="CM20" i="17"/>
  <c r="CM20" i="16"/>
  <c r="CM20" i="15"/>
  <c r="CM20" i="14"/>
  <c r="CL20" i="22"/>
  <c r="CL20" i="21"/>
  <c r="CL20" i="20"/>
  <c r="CL20" i="19"/>
  <c r="CL20" i="18"/>
  <c r="CL20" i="17"/>
  <c r="CL20" i="16"/>
  <c r="CL20" i="15"/>
  <c r="CL20" i="14"/>
  <c r="CK20" i="22"/>
  <c r="CK20" i="21"/>
  <c r="CK20" i="20"/>
  <c r="CK20" i="19"/>
  <c r="CK20" i="18"/>
  <c r="CK20" i="17"/>
  <c r="CK20" i="16"/>
  <c r="CK20" i="15"/>
  <c r="CK20" i="14"/>
  <c r="CJ20" i="22"/>
  <c r="CJ20" i="21"/>
  <c r="CJ20" i="20"/>
  <c r="CJ20" i="19"/>
  <c r="CJ20" i="18"/>
  <c r="CJ20" i="17"/>
  <c r="CJ20" i="16"/>
  <c r="CJ20" i="15"/>
  <c r="CJ20" i="14"/>
  <c r="CI20" i="22"/>
  <c r="CI20" i="21"/>
  <c r="CI20" i="20"/>
  <c r="CI20" i="19"/>
  <c r="CI20" i="18"/>
  <c r="CI20" i="17"/>
  <c r="CI20" i="16"/>
  <c r="CI20" i="15"/>
  <c r="CI20" i="14"/>
  <c r="CH20" i="22"/>
  <c r="CH20" i="21"/>
  <c r="CH20" i="20"/>
  <c r="CH20" i="19"/>
  <c r="CH20" i="18"/>
  <c r="CH20" i="17"/>
  <c r="CH20" i="16"/>
  <c r="CH20" i="15"/>
  <c r="CH20" i="14"/>
  <c r="CG20" i="22"/>
  <c r="CG20" i="21"/>
  <c r="CG20" i="20"/>
  <c r="CG20" i="19"/>
  <c r="CG20" i="18"/>
  <c r="CG20" i="17"/>
  <c r="CG20" i="16"/>
  <c r="CG20" i="15"/>
  <c r="CG20" i="14"/>
  <c r="CF20" i="22"/>
  <c r="CF20" i="21"/>
  <c r="CF20" i="20"/>
  <c r="CF20" i="19"/>
  <c r="CF20" i="18"/>
  <c r="CF20" i="17"/>
  <c r="CF20" i="16"/>
  <c r="CF20" i="15"/>
  <c r="CF20" i="14"/>
  <c r="CE20" i="22"/>
  <c r="CE20" i="21"/>
  <c r="CE20" i="20"/>
  <c r="CE20" i="19"/>
  <c r="CE20" i="18"/>
  <c r="CE20" i="17"/>
  <c r="CE20" i="16"/>
  <c r="CE20" i="15"/>
  <c r="CE20" i="14"/>
  <c r="CD20" i="22"/>
  <c r="CD20" i="21"/>
  <c r="CD20" i="20"/>
  <c r="CD20" i="19"/>
  <c r="CD20" i="18"/>
  <c r="CD20" i="17"/>
  <c r="CD20" i="16"/>
  <c r="CD20" i="15"/>
  <c r="CD20" i="14"/>
  <c r="CC20" i="22"/>
  <c r="CC20" i="21"/>
  <c r="CC20" i="20"/>
  <c r="CC20" i="19"/>
  <c r="CC20" i="18"/>
  <c r="CC20" i="17"/>
  <c r="CC20" i="16"/>
  <c r="CC20" i="15"/>
  <c r="CC20" i="14"/>
  <c r="CB20" i="22"/>
  <c r="CB20" i="21"/>
  <c r="CB20" i="20"/>
  <c r="CB20" i="19"/>
  <c r="CB20" i="18"/>
  <c r="CB20" i="17"/>
  <c r="CB20" i="16"/>
  <c r="CB20" i="15"/>
  <c r="CB20" i="14"/>
  <c r="CA20" i="22"/>
  <c r="CA20" i="21"/>
  <c r="CA20" i="20"/>
  <c r="CA20" i="19"/>
  <c r="CA20" i="18"/>
  <c r="CA20" i="17"/>
  <c r="CA20" i="16"/>
  <c r="CA20" i="15"/>
  <c r="CA20" i="14"/>
  <c r="BZ20" i="22"/>
  <c r="BZ20" i="21"/>
  <c r="BZ20" i="20"/>
  <c r="BZ20" i="19"/>
  <c r="BZ20" i="18"/>
  <c r="BZ20" i="17"/>
  <c r="BZ20" i="16"/>
  <c r="BZ20" i="15"/>
  <c r="BZ20" i="14"/>
  <c r="BY20" i="22"/>
  <c r="BY20" i="21"/>
  <c r="BY20" i="20"/>
  <c r="BY20" i="19"/>
  <c r="BY20" i="18"/>
  <c r="BY20" i="17"/>
  <c r="BY20" i="16"/>
  <c r="BY20" i="15"/>
  <c r="BY20" i="14"/>
  <c r="BX20" i="22"/>
  <c r="BX20" i="21"/>
  <c r="BX20" i="20"/>
  <c r="BX20" i="19"/>
  <c r="BX20" i="18"/>
  <c r="BX20" i="17"/>
  <c r="BX20" i="16"/>
  <c r="BX20" i="15"/>
  <c r="BX20" i="14"/>
  <c r="BW20" i="22"/>
  <c r="BW20" i="21"/>
  <c r="BW20" i="20"/>
  <c r="BW20" i="19"/>
  <c r="BW20" i="18"/>
  <c r="BW20" i="17"/>
  <c r="BW20" i="16"/>
  <c r="BW20" i="15"/>
  <c r="BW20" i="14"/>
  <c r="BV20" i="22"/>
  <c r="BV20" i="21"/>
  <c r="BV20" i="20"/>
  <c r="BV20" i="19"/>
  <c r="BV20" i="18"/>
  <c r="BV20" i="17"/>
  <c r="BV20" i="16"/>
  <c r="BV20" i="15"/>
  <c r="BV20" i="14"/>
  <c r="BU20" i="22"/>
  <c r="BU20" i="21"/>
  <c r="BU20" i="20"/>
  <c r="BU20" i="19"/>
  <c r="BU20" i="18"/>
  <c r="BU20" i="17"/>
  <c r="BU20" i="16"/>
  <c r="BU20" i="15"/>
  <c r="BU20" i="14"/>
  <c r="BT20" i="22"/>
  <c r="BT20" i="21"/>
  <c r="BT20" i="20"/>
  <c r="BT20" i="19"/>
  <c r="BT20" i="18"/>
  <c r="BT20" i="17"/>
  <c r="BT20" i="16"/>
  <c r="BT20" i="15"/>
  <c r="BT20" i="14"/>
  <c r="BS20" i="22"/>
  <c r="BS20" i="21"/>
  <c r="BS20" i="20"/>
  <c r="BS20" i="19"/>
  <c r="BS20" i="18"/>
  <c r="BS20" i="17"/>
  <c r="BS20" i="16"/>
  <c r="BS20" i="15"/>
  <c r="BS20" i="14"/>
  <c r="BR20" i="22"/>
  <c r="BR20" i="21"/>
  <c r="BR20" i="20"/>
  <c r="BR20" i="19"/>
  <c r="BR20" i="18"/>
  <c r="BR20" i="17"/>
  <c r="BR20" i="16"/>
  <c r="BR20" i="15"/>
  <c r="BR20" i="14"/>
  <c r="BQ20" i="22"/>
  <c r="BQ20" i="21"/>
  <c r="BQ20" i="20"/>
  <c r="BQ20" i="19"/>
  <c r="BQ20" i="18"/>
  <c r="BQ20" i="17"/>
  <c r="BQ20" i="16"/>
  <c r="BQ20" i="15"/>
  <c r="BQ20" i="14"/>
  <c r="BP20" i="22"/>
  <c r="BP20" i="21"/>
  <c r="BP20" i="20"/>
  <c r="BP20" i="19"/>
  <c r="BP20" i="18"/>
  <c r="BP20" i="17"/>
  <c r="BP20" i="16"/>
  <c r="BP20" i="15"/>
  <c r="BP20" i="14"/>
  <c r="BO20" i="22"/>
  <c r="BO20" i="21"/>
  <c r="BO20" i="20"/>
  <c r="BO20" i="19"/>
  <c r="BO20" i="18"/>
  <c r="BO20" i="17"/>
  <c r="BO20" i="16"/>
  <c r="BO20" i="15"/>
  <c r="BO20" i="14"/>
  <c r="BN20" i="22"/>
  <c r="BN20" i="21"/>
  <c r="BN20" i="20"/>
  <c r="BN20" i="19"/>
  <c r="BN20" i="18"/>
  <c r="BN20" i="17"/>
  <c r="BN20" i="16"/>
  <c r="BN20" i="15"/>
  <c r="BN20" i="14"/>
  <c r="BM20" i="22"/>
  <c r="BM20" i="21"/>
  <c r="BM20" i="20"/>
  <c r="BM20" i="19"/>
  <c r="BM20" i="18"/>
  <c r="BM20" i="17"/>
  <c r="BM20" i="16"/>
  <c r="BM20" i="15"/>
  <c r="BM20" i="14"/>
  <c r="BL20" i="22"/>
  <c r="BL20" i="21"/>
  <c r="BL20" i="20"/>
  <c r="BL20" i="19"/>
  <c r="BL20" i="18"/>
  <c r="BL20" i="17"/>
  <c r="BL20" i="16"/>
  <c r="BL20" i="15"/>
  <c r="BL20" i="14"/>
  <c r="BK20" i="22"/>
  <c r="BK20" i="21"/>
  <c r="BK20" i="20"/>
  <c r="BK20" i="19"/>
  <c r="BK20" i="18"/>
  <c r="BK20" i="17"/>
  <c r="BK20" i="16"/>
  <c r="BK20" i="15"/>
  <c r="BK20" i="14"/>
  <c r="BJ20" i="22"/>
  <c r="BJ20" i="21"/>
  <c r="BJ20" i="20"/>
  <c r="BJ20" i="19"/>
  <c r="BJ20" i="18"/>
  <c r="BJ20" i="17"/>
  <c r="BJ20" i="16"/>
  <c r="BJ20" i="15"/>
  <c r="BJ20" i="14"/>
  <c r="BI20" i="22"/>
  <c r="BI20" i="21"/>
  <c r="BI20" i="20"/>
  <c r="BI20" i="19"/>
  <c r="BI20" i="18"/>
  <c r="BI20" i="17"/>
  <c r="BI20" i="16"/>
  <c r="BI20" i="15"/>
  <c r="BI20" i="14"/>
  <c r="BH20" i="22"/>
  <c r="BH20" i="21"/>
  <c r="BH20" i="20"/>
  <c r="BH20" i="19"/>
  <c r="BH20" i="18"/>
  <c r="BH20" i="17"/>
  <c r="BH20" i="16"/>
  <c r="BH20" i="15"/>
  <c r="BH20" i="14"/>
  <c r="BG20" i="22"/>
  <c r="BG20" i="21"/>
  <c r="BG20" i="20"/>
  <c r="BG20" i="19"/>
  <c r="BG20" i="18"/>
  <c r="BG20" i="17"/>
  <c r="BG20" i="16"/>
  <c r="BG20" i="15"/>
  <c r="BG20" i="14"/>
  <c r="BF20" i="22"/>
  <c r="BF20" i="21"/>
  <c r="BF20" i="20"/>
  <c r="BF20" i="19"/>
  <c r="BF20" i="18"/>
  <c r="BF20" i="17"/>
  <c r="BF20" i="16"/>
  <c r="BF20" i="15"/>
  <c r="BF20" i="14"/>
  <c r="BE20" i="22"/>
  <c r="BE20" i="21"/>
  <c r="BE20" i="20"/>
  <c r="BE20" i="19"/>
  <c r="BE20" i="18"/>
  <c r="BE20" i="17"/>
  <c r="BE20" i="16"/>
  <c r="BE20" i="15"/>
  <c r="BE20" i="14"/>
  <c r="BD20" i="22"/>
  <c r="BD20" i="21"/>
  <c r="BD20" i="20"/>
  <c r="BD20" i="19"/>
  <c r="BD20" i="18"/>
  <c r="BD20" i="17"/>
  <c r="BD20" i="16"/>
  <c r="BD20" i="15"/>
  <c r="BD20" i="14"/>
  <c r="BC20" i="22"/>
  <c r="BC20" i="21"/>
  <c r="BC20" i="20"/>
  <c r="BC20" i="19"/>
  <c r="BC20" i="18"/>
  <c r="BC20" i="17"/>
  <c r="BC20" i="16"/>
  <c r="BC20" i="15"/>
  <c r="BC20" i="14"/>
  <c r="BB20" i="22"/>
  <c r="BB20" i="21"/>
  <c r="BB20" i="20"/>
  <c r="BB20" i="19"/>
  <c r="BB20" i="18"/>
  <c r="BB20" i="17"/>
  <c r="BB20" i="16"/>
  <c r="BB20" i="15"/>
  <c r="BB20" i="14"/>
  <c r="BA20" i="22"/>
  <c r="BA20" i="21"/>
  <c r="BA20" i="20"/>
  <c r="BA20" i="19"/>
  <c r="BA20" i="18"/>
  <c r="BA20" i="17"/>
  <c r="BA20" i="16"/>
  <c r="BA20" i="15"/>
  <c r="BA20" i="14"/>
  <c r="AZ20" i="22"/>
  <c r="AZ20" i="21"/>
  <c r="AZ20" i="20"/>
  <c r="AZ20" i="19"/>
  <c r="AZ20" i="18"/>
  <c r="AZ20" i="17"/>
  <c r="AZ20" i="16"/>
  <c r="AZ20" i="15"/>
  <c r="AZ20" i="14"/>
  <c r="AY20" i="22"/>
  <c r="AY20" i="21"/>
  <c r="AY20" i="20"/>
  <c r="AY20" i="19"/>
  <c r="AY20" i="18"/>
  <c r="AY20" i="17"/>
  <c r="AY20" i="16"/>
  <c r="AY20" i="15"/>
  <c r="AY20" i="14"/>
  <c r="AX20" i="22"/>
  <c r="AX20" i="21"/>
  <c r="AX20" i="20"/>
  <c r="AX20" i="19"/>
  <c r="AX20" i="18"/>
  <c r="AX20" i="17"/>
  <c r="AX20" i="16"/>
  <c r="AX20" i="15"/>
  <c r="AX20" i="14"/>
  <c r="AW20" i="22"/>
  <c r="AW20" i="21"/>
  <c r="AW20" i="20"/>
  <c r="AW20" i="19"/>
  <c r="AW20" i="18"/>
  <c r="AW20" i="17"/>
  <c r="AW20" i="16"/>
  <c r="AW20" i="15"/>
  <c r="AW20" i="14"/>
  <c r="AV20" i="22"/>
  <c r="AV20" i="21"/>
  <c r="AV20" i="20"/>
  <c r="AV20" i="19"/>
  <c r="AV20" i="18"/>
  <c r="AV20" i="17"/>
  <c r="AV20" i="16"/>
  <c r="AV20" i="15"/>
  <c r="AV20" i="14"/>
  <c r="AU20" i="22"/>
  <c r="AU20" i="21"/>
  <c r="AU20" i="20"/>
  <c r="AU20" i="19"/>
  <c r="AU20" i="18"/>
  <c r="AU20" i="17"/>
  <c r="AU20" i="16"/>
  <c r="AU20" i="15"/>
  <c r="AU20" i="14"/>
  <c r="AT20" i="22"/>
  <c r="AT20" i="21"/>
  <c r="AT20" i="20"/>
  <c r="AT20" i="19"/>
  <c r="AT20" i="18"/>
  <c r="AT20" i="17"/>
  <c r="AT20" i="16"/>
  <c r="AT20" i="15"/>
  <c r="AT20" i="14"/>
  <c r="AS20" i="22"/>
  <c r="AS20" i="21"/>
  <c r="AS20" i="20"/>
  <c r="AS20" i="19"/>
  <c r="AS20" i="18"/>
  <c r="AS20" i="17"/>
  <c r="AS20" i="16"/>
  <c r="AS20" i="15"/>
  <c r="AS20" i="14"/>
  <c r="AR20" i="22"/>
  <c r="AR20" i="21"/>
  <c r="AR20" i="20"/>
  <c r="AR20" i="19"/>
  <c r="AR20" i="18"/>
  <c r="AR20" i="17"/>
  <c r="AR20" i="16"/>
  <c r="AR20" i="15"/>
  <c r="AR20" i="14"/>
  <c r="AQ20" i="22"/>
  <c r="AQ20" i="21"/>
  <c r="AQ20" i="20"/>
  <c r="AQ20" i="19"/>
  <c r="AQ20" i="18"/>
  <c r="AQ20" i="17"/>
  <c r="AQ20" i="16"/>
  <c r="AQ20" i="15"/>
  <c r="AQ20" i="14"/>
  <c r="AP20" i="22"/>
  <c r="AP20" i="21"/>
  <c r="AP20" i="20"/>
  <c r="AP20" i="19"/>
  <c r="AP20" i="18"/>
  <c r="AP20" i="17"/>
  <c r="AP20" i="16"/>
  <c r="AP20" i="15"/>
  <c r="AP20" i="14"/>
  <c r="AO20" i="22"/>
  <c r="AO20" i="21"/>
  <c r="AO20" i="20"/>
  <c r="AO20" i="19"/>
  <c r="AO20" i="18"/>
  <c r="AO20" i="17"/>
  <c r="AO20" i="16"/>
  <c r="AO20" i="15"/>
  <c r="AO20" i="14"/>
  <c r="AN20" i="22"/>
  <c r="AN20" i="21"/>
  <c r="AN20" i="20"/>
  <c r="AN20" i="19"/>
  <c r="AN20" i="18"/>
  <c r="AN20" i="17"/>
  <c r="AN20" i="16"/>
  <c r="AN20" i="15"/>
  <c r="AN20" i="14"/>
  <c r="AM20" i="22"/>
  <c r="AM20" i="21"/>
  <c r="AM20" i="20"/>
  <c r="AM20" i="19"/>
  <c r="AM20" i="18"/>
  <c r="AM20" i="17"/>
  <c r="AM20" i="16"/>
  <c r="AM20" i="15"/>
  <c r="AM20" i="14"/>
  <c r="AL20" i="22"/>
  <c r="AL20" i="21"/>
  <c r="AL20" i="20"/>
  <c r="AL20" i="19"/>
  <c r="AL20" i="18"/>
  <c r="AL20" i="17"/>
  <c r="AL20" i="16"/>
  <c r="AL20" i="15"/>
  <c r="AL20" i="14"/>
  <c r="AK20" i="22"/>
  <c r="AK20" i="21"/>
  <c r="AK20" i="20"/>
  <c r="AK20" i="19"/>
  <c r="AK20" i="18"/>
  <c r="AK20" i="17"/>
  <c r="AK20" i="16"/>
  <c r="AK20" i="15"/>
  <c r="AK20" i="14"/>
  <c r="AJ20" i="22"/>
  <c r="AJ20" i="21"/>
  <c r="AJ20" i="20"/>
  <c r="AJ20" i="19"/>
  <c r="AJ20" i="18"/>
  <c r="AJ20" i="17"/>
  <c r="AJ20" i="16"/>
  <c r="AJ20" i="15"/>
  <c r="AJ20" i="14"/>
  <c r="AI20" i="22"/>
  <c r="AI20" i="21"/>
  <c r="AI20" i="20"/>
  <c r="AI20" i="19"/>
  <c r="AI20" i="18"/>
  <c r="AI20" i="17"/>
  <c r="AI20" i="16"/>
  <c r="AI20" i="15"/>
  <c r="AI20" i="14"/>
  <c r="AH20" i="22"/>
  <c r="AH20" i="21"/>
  <c r="AH20" i="20"/>
  <c r="AH20" i="19"/>
  <c r="AH20" i="18"/>
  <c r="AH20" i="17"/>
  <c r="AH20" i="16"/>
  <c r="AH20" i="15"/>
  <c r="AH20" i="14"/>
  <c r="AG20" i="22"/>
  <c r="AG20" i="21"/>
  <c r="AG20" i="20"/>
  <c r="AG20" i="19"/>
  <c r="AG20" i="18"/>
  <c r="AG20" i="17"/>
  <c r="AG20" i="16"/>
  <c r="AG20" i="15"/>
  <c r="AG20" i="14"/>
  <c r="AF20" i="22"/>
  <c r="AF20" i="21"/>
  <c r="AF20" i="20"/>
  <c r="AF20" i="19"/>
  <c r="AF20" i="18"/>
  <c r="AF20" i="17"/>
  <c r="AF20" i="16"/>
  <c r="AF20" i="15"/>
  <c r="AF20" i="14"/>
  <c r="AE20" i="22"/>
  <c r="AE20" i="21"/>
  <c r="AE20" i="20"/>
  <c r="AE20" i="19"/>
  <c r="AE20" i="18"/>
  <c r="AE20" i="17"/>
  <c r="AE20" i="16"/>
  <c r="AE20" i="15"/>
  <c r="AE20" i="14"/>
  <c r="AD20" i="22"/>
  <c r="AD20" i="21"/>
  <c r="AD20" i="20"/>
  <c r="AD20" i="19"/>
  <c r="AD20" i="18"/>
  <c r="AD20" i="17"/>
  <c r="AD20" i="16"/>
  <c r="AD20" i="15"/>
  <c r="AD20" i="14"/>
  <c r="AC20" i="22"/>
  <c r="AC20" i="21"/>
  <c r="AC20" i="20"/>
  <c r="AC20" i="19"/>
  <c r="AC20" i="18"/>
  <c r="AC20" i="17"/>
  <c r="AC20" i="16"/>
  <c r="AC20" i="15"/>
  <c r="AC20" i="14"/>
  <c r="AB20" i="22"/>
  <c r="AB20" i="21"/>
  <c r="AB20" i="20"/>
  <c r="AB20" i="19"/>
  <c r="AB20" i="18"/>
  <c r="AB20" i="17"/>
  <c r="AB20" i="16"/>
  <c r="AB20" i="15"/>
  <c r="AB20" i="14"/>
  <c r="AA20" i="22"/>
  <c r="AA20" i="21"/>
  <c r="AA20" i="20"/>
  <c r="AA20" i="19"/>
  <c r="AA20" i="18"/>
  <c r="AA20" i="17"/>
  <c r="AA20" i="16"/>
  <c r="AA20" i="15"/>
  <c r="AA20" i="14"/>
  <c r="D20" i="14" s="1"/>
  <c r="Z20" i="22"/>
  <c r="Z20" i="21"/>
  <c r="Z20" i="20"/>
  <c r="Z20" i="19"/>
  <c r="Z20" i="18"/>
  <c r="Z20" i="17"/>
  <c r="Z20" i="16"/>
  <c r="Z20" i="15"/>
  <c r="D20" i="15" s="1"/>
  <c r="Z20" i="14"/>
  <c r="Y20" i="22"/>
  <c r="Y20" i="21"/>
  <c r="Y20" i="20"/>
  <c r="Y20" i="19"/>
  <c r="Y20" i="18"/>
  <c r="Y20" i="17"/>
  <c r="Y20" i="16"/>
  <c r="D20" i="16" s="1"/>
  <c r="Y20" i="15"/>
  <c r="Y20" i="14"/>
  <c r="X20" i="22"/>
  <c r="X20" i="21"/>
  <c r="X20" i="20"/>
  <c r="X20" i="19"/>
  <c r="X20" i="18"/>
  <c r="X20" i="17"/>
  <c r="X20" i="16"/>
  <c r="X20" i="15"/>
  <c r="X20" i="14"/>
  <c r="W20" i="22"/>
  <c r="W20" i="21"/>
  <c r="W20" i="20"/>
  <c r="W20" i="19"/>
  <c r="W20" i="18"/>
  <c r="D20" i="18" s="1"/>
  <c r="W20" i="17"/>
  <c r="W20" i="16"/>
  <c r="W20" i="15"/>
  <c r="W20" i="14"/>
  <c r="V20" i="22"/>
  <c r="V20" i="21"/>
  <c r="V20" i="20"/>
  <c r="V20" i="19"/>
  <c r="D20" i="19" s="1"/>
  <c r="V20" i="18"/>
  <c r="V20" i="17"/>
  <c r="V20" i="16"/>
  <c r="V20" i="15"/>
  <c r="V20" i="14"/>
  <c r="U20" i="22"/>
  <c r="D20" i="22" s="1"/>
  <c r="U20" i="21"/>
  <c r="D20" i="21" s="1"/>
  <c r="U20" i="20"/>
  <c r="D20" i="20" s="1"/>
  <c r="U20" i="19"/>
  <c r="U20" i="18"/>
  <c r="U20" i="17"/>
  <c r="U20" i="16"/>
  <c r="U20" i="15"/>
  <c r="U20" i="14"/>
  <c r="DA21" i="22"/>
  <c r="DA21" i="21"/>
  <c r="DA21" i="20"/>
  <c r="DA21" i="19"/>
  <c r="DA21" i="18"/>
  <c r="DA21" i="17"/>
  <c r="DA21" i="16"/>
  <c r="DA21" i="15"/>
  <c r="DA21" i="14"/>
  <c r="CZ21" i="22"/>
  <c r="CZ21" i="21"/>
  <c r="CZ21" i="20"/>
  <c r="CZ21" i="19"/>
  <c r="CZ21" i="18"/>
  <c r="CZ21" i="17"/>
  <c r="CZ21" i="16"/>
  <c r="CZ21" i="15"/>
  <c r="CZ21" i="14"/>
  <c r="CY21" i="22"/>
  <c r="CY21" i="21"/>
  <c r="CY21" i="20"/>
  <c r="CY21" i="19"/>
  <c r="CY21" i="18"/>
  <c r="CY21" i="17"/>
  <c r="CY21" i="16"/>
  <c r="CY21" i="15"/>
  <c r="CY21" i="14"/>
  <c r="CX21" i="22"/>
  <c r="CX21" i="21"/>
  <c r="CX21" i="20"/>
  <c r="CX21" i="19"/>
  <c r="CX21" i="18"/>
  <c r="CX21" i="17"/>
  <c r="CX21" i="16"/>
  <c r="CX21" i="15"/>
  <c r="CX21" i="14"/>
  <c r="CW21" i="22"/>
  <c r="CW21" i="21"/>
  <c r="CW21" i="20"/>
  <c r="CW21" i="19"/>
  <c r="CW21" i="18"/>
  <c r="CW21" i="17"/>
  <c r="CW21" i="16"/>
  <c r="CW21" i="15"/>
  <c r="CW21" i="14"/>
  <c r="CV21" i="22"/>
  <c r="CV21" i="21"/>
  <c r="CV21" i="20"/>
  <c r="CV21" i="19"/>
  <c r="CV21" i="18"/>
  <c r="CV21" i="17"/>
  <c r="CV21" i="16"/>
  <c r="CV21" i="15"/>
  <c r="CV21" i="14"/>
  <c r="CU21" i="22"/>
  <c r="CU21" i="21"/>
  <c r="CU21" i="20"/>
  <c r="CU21" i="19"/>
  <c r="CU21" i="18"/>
  <c r="CU21" i="17"/>
  <c r="CU21" i="16"/>
  <c r="CU21" i="15"/>
  <c r="CU21" i="14"/>
  <c r="CT21" i="22"/>
  <c r="CT21" i="21"/>
  <c r="CT21" i="20"/>
  <c r="CT21" i="19"/>
  <c r="CT21" i="18"/>
  <c r="CT21" i="17"/>
  <c r="CT21" i="16"/>
  <c r="CT21" i="15"/>
  <c r="CT21" i="14"/>
  <c r="CS21" i="22"/>
  <c r="CS21" i="21"/>
  <c r="CS21" i="20"/>
  <c r="CS21" i="19"/>
  <c r="CS21" i="18"/>
  <c r="CS21" i="17"/>
  <c r="CS21" i="16"/>
  <c r="CS21" i="15"/>
  <c r="CS21" i="14"/>
  <c r="CR21" i="22"/>
  <c r="CR21" i="21"/>
  <c r="CR21" i="20"/>
  <c r="CR21" i="19"/>
  <c r="CR21" i="18"/>
  <c r="CR21" i="17"/>
  <c r="CR21" i="16"/>
  <c r="CR21" i="15"/>
  <c r="CR21" i="14"/>
  <c r="CQ21" i="22"/>
  <c r="CQ21" i="21"/>
  <c r="CQ21" i="20"/>
  <c r="CQ21" i="19"/>
  <c r="CQ21" i="18"/>
  <c r="CQ21" i="17"/>
  <c r="CQ21" i="16"/>
  <c r="CQ21" i="15"/>
  <c r="CQ21" i="14"/>
  <c r="CP21" i="22"/>
  <c r="CP21" i="21"/>
  <c r="CP21" i="20"/>
  <c r="CP21" i="19"/>
  <c r="CP21" i="18"/>
  <c r="CP21" i="17"/>
  <c r="CP21" i="16"/>
  <c r="CP21" i="15"/>
  <c r="CP21" i="14"/>
  <c r="CO21" i="22"/>
  <c r="CO21" i="21"/>
  <c r="CO21" i="20"/>
  <c r="CO21" i="19"/>
  <c r="CO21" i="18"/>
  <c r="CO21" i="17"/>
  <c r="CO21" i="16"/>
  <c r="CO21" i="15"/>
  <c r="CO21" i="14"/>
  <c r="CN21" i="22"/>
  <c r="CN21" i="21"/>
  <c r="CN21" i="20"/>
  <c r="CN21" i="19"/>
  <c r="CN21" i="18"/>
  <c r="CN21" i="17"/>
  <c r="CN21" i="16"/>
  <c r="CN21" i="15"/>
  <c r="CN21" i="14"/>
  <c r="CM21" i="22"/>
  <c r="CM21" i="21"/>
  <c r="CM21" i="20"/>
  <c r="CM21" i="19"/>
  <c r="CM21" i="18"/>
  <c r="CM21" i="17"/>
  <c r="CM21" i="16"/>
  <c r="CM21" i="15"/>
  <c r="CM21" i="14"/>
  <c r="CL21" i="22"/>
  <c r="CL21" i="21"/>
  <c r="CL21" i="20"/>
  <c r="CL21" i="19"/>
  <c r="CL21" i="18"/>
  <c r="CL21" i="17"/>
  <c r="CL21" i="16"/>
  <c r="CL21" i="15"/>
  <c r="CL21" i="14"/>
  <c r="CK21" i="22"/>
  <c r="CK21" i="21"/>
  <c r="CK21" i="20"/>
  <c r="CK21" i="19"/>
  <c r="CK21" i="18"/>
  <c r="CK21" i="17"/>
  <c r="CK21" i="16"/>
  <c r="CK21" i="15"/>
  <c r="CK21" i="14"/>
  <c r="CJ21" i="22"/>
  <c r="CJ21" i="21"/>
  <c r="CJ21" i="20"/>
  <c r="CJ21" i="19"/>
  <c r="CJ21" i="18"/>
  <c r="CJ21" i="17"/>
  <c r="CJ21" i="16"/>
  <c r="CJ21" i="15"/>
  <c r="CJ21" i="14"/>
  <c r="CI21" i="22"/>
  <c r="CI21" i="21"/>
  <c r="CI21" i="20"/>
  <c r="CI21" i="19"/>
  <c r="CI21" i="18"/>
  <c r="CI21" i="17"/>
  <c r="CI21" i="16"/>
  <c r="CI21" i="15"/>
  <c r="CI21" i="14"/>
  <c r="CH21" i="22"/>
  <c r="CH21" i="21"/>
  <c r="CH21" i="20"/>
  <c r="CH21" i="19"/>
  <c r="CH21" i="18"/>
  <c r="CH21" i="17"/>
  <c r="CH21" i="16"/>
  <c r="CH21" i="15"/>
  <c r="CH21" i="14"/>
  <c r="CG21" i="22"/>
  <c r="CG21" i="21"/>
  <c r="CG21" i="20"/>
  <c r="CG21" i="19"/>
  <c r="CG21" i="18"/>
  <c r="CG21" i="17"/>
  <c r="CG21" i="16"/>
  <c r="CG21" i="15"/>
  <c r="CG21" i="14"/>
  <c r="CF21" i="22"/>
  <c r="CF21" i="21"/>
  <c r="CF21" i="20"/>
  <c r="CF21" i="19"/>
  <c r="CF21" i="18"/>
  <c r="CF21" i="17"/>
  <c r="CF21" i="16"/>
  <c r="CF21" i="15"/>
  <c r="CF21" i="14"/>
  <c r="CE21" i="22"/>
  <c r="CE21" i="21"/>
  <c r="CE21" i="20"/>
  <c r="CE21" i="19"/>
  <c r="CE21" i="18"/>
  <c r="CE21" i="17"/>
  <c r="CE21" i="16"/>
  <c r="CE21" i="15"/>
  <c r="CE21" i="14"/>
  <c r="CD21" i="22"/>
  <c r="CD21" i="21"/>
  <c r="CD21" i="20"/>
  <c r="CD21" i="19"/>
  <c r="CD21" i="18"/>
  <c r="CD21" i="17"/>
  <c r="CD21" i="16"/>
  <c r="CD21" i="15"/>
  <c r="CD21" i="14"/>
  <c r="CC21" i="22"/>
  <c r="CC21" i="21"/>
  <c r="CC21" i="20"/>
  <c r="CC21" i="19"/>
  <c r="CC21" i="18"/>
  <c r="CC21" i="17"/>
  <c r="CC21" i="16"/>
  <c r="CC21" i="15"/>
  <c r="CC21" i="14"/>
  <c r="CB21" i="22"/>
  <c r="CB21" i="21"/>
  <c r="CB21" i="20"/>
  <c r="CB21" i="19"/>
  <c r="CB21" i="18"/>
  <c r="CB21" i="17"/>
  <c r="CB21" i="16"/>
  <c r="CB21" i="15"/>
  <c r="CB21" i="14"/>
  <c r="CA21" i="22"/>
  <c r="CA21" i="21"/>
  <c r="CA21" i="20"/>
  <c r="CA21" i="19"/>
  <c r="CA21" i="18"/>
  <c r="CA21" i="17"/>
  <c r="CA21" i="16"/>
  <c r="CA21" i="15"/>
  <c r="CA21" i="14"/>
  <c r="BZ21" i="22"/>
  <c r="BZ21" i="21"/>
  <c r="BZ21" i="20"/>
  <c r="BZ21" i="19"/>
  <c r="BZ21" i="18"/>
  <c r="BZ21" i="17"/>
  <c r="BZ21" i="16"/>
  <c r="BZ21" i="15"/>
  <c r="BZ21" i="14"/>
  <c r="BY21" i="22"/>
  <c r="BY21" i="21"/>
  <c r="BY21" i="20"/>
  <c r="BY21" i="19"/>
  <c r="BY21" i="18"/>
  <c r="BY21" i="17"/>
  <c r="BY21" i="16"/>
  <c r="BY21" i="15"/>
  <c r="BY21" i="14"/>
  <c r="BX21" i="22"/>
  <c r="BX21" i="21"/>
  <c r="BX21" i="20"/>
  <c r="BX21" i="19"/>
  <c r="BX21" i="18"/>
  <c r="BX21" i="17"/>
  <c r="BX21" i="16"/>
  <c r="BX21" i="15"/>
  <c r="BX21" i="14"/>
  <c r="BW21" i="22"/>
  <c r="BW21" i="21"/>
  <c r="BW21" i="20"/>
  <c r="BW21" i="19"/>
  <c r="BW21" i="18"/>
  <c r="BW21" i="17"/>
  <c r="BW21" i="16"/>
  <c r="BW21" i="15"/>
  <c r="BW21" i="14"/>
  <c r="BV21" i="22"/>
  <c r="BV21" i="21"/>
  <c r="BV21" i="20"/>
  <c r="BV21" i="19"/>
  <c r="BV21" i="18"/>
  <c r="BV21" i="17"/>
  <c r="BV21" i="16"/>
  <c r="BV21" i="15"/>
  <c r="BV21" i="14"/>
  <c r="BU21" i="22"/>
  <c r="BU21" i="21"/>
  <c r="BU21" i="20"/>
  <c r="BU21" i="19"/>
  <c r="BU21" i="18"/>
  <c r="BU21" i="17"/>
  <c r="BU21" i="16"/>
  <c r="BU21" i="15"/>
  <c r="BU21" i="14"/>
  <c r="BT21" i="22"/>
  <c r="BT21" i="21"/>
  <c r="BT21" i="20"/>
  <c r="BT21" i="19"/>
  <c r="BT21" i="18"/>
  <c r="BT21" i="17"/>
  <c r="BT21" i="16"/>
  <c r="BT21" i="15"/>
  <c r="BT21" i="14"/>
  <c r="BS21" i="22"/>
  <c r="BS21" i="21"/>
  <c r="BS21" i="20"/>
  <c r="BS21" i="19"/>
  <c r="BS21" i="18"/>
  <c r="BS21" i="17"/>
  <c r="BS21" i="16"/>
  <c r="BS21" i="15"/>
  <c r="BS21" i="14"/>
  <c r="BR21" i="22"/>
  <c r="BR21" i="21"/>
  <c r="BR21" i="20"/>
  <c r="BR21" i="19"/>
  <c r="BR21" i="18"/>
  <c r="BR21" i="17"/>
  <c r="BR21" i="16"/>
  <c r="BR21" i="15"/>
  <c r="BR21" i="14"/>
  <c r="BQ21" i="22"/>
  <c r="BQ21" i="21"/>
  <c r="BQ21" i="20"/>
  <c r="BQ21" i="19"/>
  <c r="BQ21" i="18"/>
  <c r="BQ21" i="17"/>
  <c r="BQ21" i="16"/>
  <c r="BQ21" i="15"/>
  <c r="BQ21" i="14"/>
  <c r="BP21" i="22"/>
  <c r="BP21" i="21"/>
  <c r="BP21" i="20"/>
  <c r="BP21" i="19"/>
  <c r="BP21" i="18"/>
  <c r="BP21" i="17"/>
  <c r="BP21" i="16"/>
  <c r="BP21" i="15"/>
  <c r="BP21" i="14"/>
  <c r="BO21" i="22"/>
  <c r="BO21" i="21"/>
  <c r="BO21" i="20"/>
  <c r="BO21" i="19"/>
  <c r="BO21" i="18"/>
  <c r="BO21" i="17"/>
  <c r="BO21" i="16"/>
  <c r="BO21" i="15"/>
  <c r="BO21" i="14"/>
  <c r="BN21" i="22"/>
  <c r="BN21" i="21"/>
  <c r="BN21" i="20"/>
  <c r="BN21" i="19"/>
  <c r="BN21" i="18"/>
  <c r="BN21" i="17"/>
  <c r="BN21" i="16"/>
  <c r="BN21" i="15"/>
  <c r="BN21" i="14"/>
  <c r="BM21" i="22"/>
  <c r="BM21" i="21"/>
  <c r="BM21" i="20"/>
  <c r="BM21" i="19"/>
  <c r="BM21" i="18"/>
  <c r="BM21" i="17"/>
  <c r="BM21" i="16"/>
  <c r="BM21" i="15"/>
  <c r="BM21" i="14"/>
  <c r="BL21" i="22"/>
  <c r="BL21" i="21"/>
  <c r="BL21" i="20"/>
  <c r="BL21" i="19"/>
  <c r="BL21" i="18"/>
  <c r="BL21" i="17"/>
  <c r="BL21" i="16"/>
  <c r="BL21" i="15"/>
  <c r="BL21" i="14"/>
  <c r="BK21" i="22"/>
  <c r="BK21" i="21"/>
  <c r="BK21" i="20"/>
  <c r="BK21" i="19"/>
  <c r="BK21" i="18"/>
  <c r="BK21" i="17"/>
  <c r="BK21" i="16"/>
  <c r="BK21" i="15"/>
  <c r="BK21" i="14"/>
  <c r="BJ21" i="22"/>
  <c r="BJ21" i="21"/>
  <c r="BJ21" i="20"/>
  <c r="BJ21" i="19"/>
  <c r="BJ21" i="18"/>
  <c r="BJ21" i="17"/>
  <c r="BJ21" i="16"/>
  <c r="BJ21" i="15"/>
  <c r="BJ21" i="14"/>
  <c r="BI21" i="22"/>
  <c r="BI21" i="21"/>
  <c r="BI21" i="20"/>
  <c r="BI21" i="19"/>
  <c r="BI21" i="18"/>
  <c r="BI21" i="17"/>
  <c r="BI21" i="16"/>
  <c r="BI21" i="15"/>
  <c r="BI21" i="14"/>
  <c r="BH21" i="22"/>
  <c r="BH21" i="21"/>
  <c r="BH21" i="20"/>
  <c r="BH21" i="19"/>
  <c r="BH21" i="18"/>
  <c r="BH21" i="17"/>
  <c r="BH21" i="16"/>
  <c r="BH21" i="15"/>
  <c r="BH21" i="14"/>
  <c r="BG21" i="22"/>
  <c r="BG21" i="21"/>
  <c r="BG21" i="20"/>
  <c r="BG21" i="19"/>
  <c r="BG21" i="18"/>
  <c r="BG21" i="17"/>
  <c r="BG21" i="16"/>
  <c r="BG21" i="15"/>
  <c r="BG21" i="14"/>
  <c r="BF21" i="22"/>
  <c r="BF21" i="21"/>
  <c r="BF21" i="20"/>
  <c r="BF21" i="19"/>
  <c r="BF21" i="18"/>
  <c r="BF21" i="17"/>
  <c r="BF21" i="16"/>
  <c r="BF21" i="15"/>
  <c r="BF21" i="14"/>
  <c r="BE21" i="22"/>
  <c r="BE21" i="21"/>
  <c r="BE21" i="20"/>
  <c r="BE21" i="19"/>
  <c r="BE21" i="18"/>
  <c r="BE21" i="17"/>
  <c r="BE21" i="16"/>
  <c r="BE21" i="15"/>
  <c r="BE21" i="14"/>
  <c r="BD21" i="22"/>
  <c r="BD21" i="21"/>
  <c r="BD21" i="20"/>
  <c r="BD21" i="19"/>
  <c r="BD21" i="18"/>
  <c r="BD21" i="17"/>
  <c r="BD21" i="16"/>
  <c r="BD21" i="15"/>
  <c r="BD21" i="14"/>
  <c r="BC21" i="22"/>
  <c r="BC21" i="21"/>
  <c r="BC21" i="20"/>
  <c r="BC21" i="19"/>
  <c r="BC21" i="18"/>
  <c r="BC21" i="17"/>
  <c r="BC21" i="16"/>
  <c r="BC21" i="15"/>
  <c r="BC21" i="14"/>
  <c r="BB21" i="22"/>
  <c r="BB21" i="21"/>
  <c r="BB21" i="20"/>
  <c r="BB21" i="19"/>
  <c r="BB21" i="18"/>
  <c r="BB21" i="17"/>
  <c r="BB21" i="16"/>
  <c r="BB21" i="15"/>
  <c r="BB21" i="14"/>
  <c r="BA21" i="22"/>
  <c r="BA21" i="21"/>
  <c r="BA21" i="20"/>
  <c r="BA21" i="19"/>
  <c r="BA21" i="18"/>
  <c r="BA21" i="17"/>
  <c r="BA21" i="16"/>
  <c r="BA21" i="15"/>
  <c r="BA21" i="14"/>
  <c r="AZ21" i="22"/>
  <c r="AZ21" i="21"/>
  <c r="AZ21" i="20"/>
  <c r="AZ21" i="19"/>
  <c r="AZ21" i="18"/>
  <c r="AZ21" i="17"/>
  <c r="AZ21" i="16"/>
  <c r="AZ21" i="15"/>
  <c r="AZ21" i="14"/>
  <c r="AY21" i="22"/>
  <c r="AY21" i="21"/>
  <c r="AY21" i="20"/>
  <c r="AY21" i="19"/>
  <c r="AY21" i="18"/>
  <c r="AY21" i="17"/>
  <c r="AY21" i="16"/>
  <c r="AY21" i="15"/>
  <c r="AY21" i="14"/>
  <c r="AX21" i="22"/>
  <c r="AX21" i="21"/>
  <c r="AX21" i="20"/>
  <c r="AX21" i="19"/>
  <c r="AX21" i="18"/>
  <c r="AX21" i="17"/>
  <c r="AX21" i="16"/>
  <c r="AX21" i="15"/>
  <c r="AX21" i="14"/>
  <c r="AW21" i="22"/>
  <c r="AW21" i="21"/>
  <c r="AW21" i="20"/>
  <c r="AW21" i="19"/>
  <c r="AW21" i="18"/>
  <c r="AW21" i="17"/>
  <c r="AW21" i="16"/>
  <c r="AW21" i="15"/>
  <c r="AW21" i="14"/>
  <c r="AV21" i="22"/>
  <c r="AV21" i="21"/>
  <c r="AV21" i="20"/>
  <c r="AV21" i="19"/>
  <c r="AV21" i="18"/>
  <c r="AV21" i="17"/>
  <c r="AV21" i="16"/>
  <c r="AV21" i="15"/>
  <c r="AV21" i="14"/>
  <c r="AU21" i="22"/>
  <c r="AU21" i="21"/>
  <c r="AU21" i="20"/>
  <c r="AU21" i="19"/>
  <c r="AU21" i="18"/>
  <c r="AU21" i="17"/>
  <c r="AU21" i="16"/>
  <c r="AU21" i="15"/>
  <c r="AU21" i="14"/>
  <c r="AT21" i="22"/>
  <c r="AT21" i="21"/>
  <c r="AT21" i="20"/>
  <c r="AT21" i="19"/>
  <c r="AT21" i="18"/>
  <c r="AT21" i="17"/>
  <c r="AT21" i="16"/>
  <c r="AT21" i="15"/>
  <c r="AT21" i="14"/>
  <c r="AS21" i="22"/>
  <c r="AS21" i="21"/>
  <c r="AS21" i="20"/>
  <c r="AS21" i="19"/>
  <c r="AS21" i="18"/>
  <c r="AS21" i="17"/>
  <c r="AS21" i="16"/>
  <c r="AS21" i="15"/>
  <c r="AS21" i="14"/>
  <c r="AR21" i="22"/>
  <c r="AR21" i="21"/>
  <c r="AR21" i="20"/>
  <c r="AR21" i="19"/>
  <c r="AR21" i="18"/>
  <c r="AR21" i="17"/>
  <c r="AR21" i="16"/>
  <c r="AR21" i="15"/>
  <c r="AR21" i="14"/>
  <c r="AQ21" i="22"/>
  <c r="AQ21" i="21"/>
  <c r="AQ21" i="20"/>
  <c r="AQ21" i="19"/>
  <c r="AQ21" i="18"/>
  <c r="AQ21" i="17"/>
  <c r="AQ21" i="16"/>
  <c r="AQ21" i="15"/>
  <c r="AQ21" i="14"/>
  <c r="AP21" i="22"/>
  <c r="AP21" i="21"/>
  <c r="AP21" i="20"/>
  <c r="AP21" i="19"/>
  <c r="AP21" i="18"/>
  <c r="AP21" i="17"/>
  <c r="AP21" i="16"/>
  <c r="AP21" i="15"/>
  <c r="AP21" i="14"/>
  <c r="AO21" i="22"/>
  <c r="AO21" i="21"/>
  <c r="AO21" i="20"/>
  <c r="AO21" i="19"/>
  <c r="AO21" i="18"/>
  <c r="AO21" i="17"/>
  <c r="AO21" i="16"/>
  <c r="AO21" i="15"/>
  <c r="AO21" i="14"/>
  <c r="AN21" i="22"/>
  <c r="AN21" i="21"/>
  <c r="AN21" i="20"/>
  <c r="AN21" i="19"/>
  <c r="AN21" i="18"/>
  <c r="AN21" i="17"/>
  <c r="AN21" i="16"/>
  <c r="AN21" i="15"/>
  <c r="AN21" i="14"/>
  <c r="AM21" i="22"/>
  <c r="AM21" i="21"/>
  <c r="AM21" i="20"/>
  <c r="AM21" i="19"/>
  <c r="AM21" i="18"/>
  <c r="AM21" i="17"/>
  <c r="AM21" i="16"/>
  <c r="AM21" i="15"/>
  <c r="AM21" i="14"/>
  <c r="AL21" i="22"/>
  <c r="AL21" i="21"/>
  <c r="AL21" i="20"/>
  <c r="AL21" i="19"/>
  <c r="AL21" i="18"/>
  <c r="AL21" i="17"/>
  <c r="AL21" i="16"/>
  <c r="AL21" i="15"/>
  <c r="AL21" i="14"/>
  <c r="AK21" i="22"/>
  <c r="AK21" i="21"/>
  <c r="AK21" i="20"/>
  <c r="AK21" i="19"/>
  <c r="AK21" i="18"/>
  <c r="AK21" i="17"/>
  <c r="AK21" i="16"/>
  <c r="AK21" i="15"/>
  <c r="AK21" i="14"/>
  <c r="AJ21" i="22"/>
  <c r="AJ21" i="21"/>
  <c r="AJ21" i="20"/>
  <c r="AJ21" i="19"/>
  <c r="AJ21" i="18"/>
  <c r="AJ21" i="17"/>
  <c r="AJ21" i="16"/>
  <c r="AJ21" i="15"/>
  <c r="AJ21" i="14"/>
  <c r="AI21" i="22"/>
  <c r="AI21" i="21"/>
  <c r="AI21" i="20"/>
  <c r="AI21" i="19"/>
  <c r="AI21" i="18"/>
  <c r="AI21" i="17"/>
  <c r="AI21" i="16"/>
  <c r="AI21" i="15"/>
  <c r="AI21" i="14"/>
  <c r="AH21" i="22"/>
  <c r="AH21" i="21"/>
  <c r="AH21" i="20"/>
  <c r="AH21" i="19"/>
  <c r="AH21" i="18"/>
  <c r="AH21" i="17"/>
  <c r="AH21" i="16"/>
  <c r="AH21" i="15"/>
  <c r="AH21" i="14"/>
  <c r="AG21" i="22"/>
  <c r="AG21" i="21"/>
  <c r="AG21" i="20"/>
  <c r="AG21" i="19"/>
  <c r="AG21" i="18"/>
  <c r="AG21" i="17"/>
  <c r="AG21" i="16"/>
  <c r="AG21" i="15"/>
  <c r="AG21" i="14"/>
  <c r="AF21" i="22"/>
  <c r="AF21" i="21"/>
  <c r="AF21" i="20"/>
  <c r="AF21" i="19"/>
  <c r="AF21" i="18"/>
  <c r="AF21" i="17"/>
  <c r="AF21" i="16"/>
  <c r="AF21" i="15"/>
  <c r="AF21" i="14"/>
  <c r="AE21" i="22"/>
  <c r="AE21" i="21"/>
  <c r="AE21" i="20"/>
  <c r="AE21" i="19"/>
  <c r="AE21" i="18"/>
  <c r="AE21" i="17"/>
  <c r="AE21" i="16"/>
  <c r="AE21" i="15"/>
  <c r="AE21" i="14"/>
  <c r="AD21" i="22"/>
  <c r="AD21" i="21"/>
  <c r="AD21" i="20"/>
  <c r="AD21" i="19"/>
  <c r="AD21" i="18"/>
  <c r="AD21" i="17"/>
  <c r="AD21" i="16"/>
  <c r="AD21" i="15"/>
  <c r="AD21" i="14"/>
  <c r="AC21" i="22"/>
  <c r="AC21" i="21"/>
  <c r="AC21" i="20"/>
  <c r="AC21" i="19"/>
  <c r="AC21" i="18"/>
  <c r="AC21" i="17"/>
  <c r="AC21" i="16"/>
  <c r="AC21" i="15"/>
  <c r="AC21" i="14"/>
  <c r="AB21" i="22"/>
  <c r="AB21" i="21"/>
  <c r="AB21" i="20"/>
  <c r="AB21" i="19"/>
  <c r="AB21" i="18"/>
  <c r="AB21" i="17"/>
  <c r="AB21" i="16"/>
  <c r="AB21" i="15"/>
  <c r="AB21" i="14"/>
  <c r="AA21" i="22"/>
  <c r="D21" i="22" s="1"/>
  <c r="AA21" i="21"/>
  <c r="AA21" i="20"/>
  <c r="AA21" i="19"/>
  <c r="AA21" i="18"/>
  <c r="AA21" i="17"/>
  <c r="AA21" i="16"/>
  <c r="AA21" i="15"/>
  <c r="AA21" i="14"/>
  <c r="Z21" i="22"/>
  <c r="Z21" i="21"/>
  <c r="Z21" i="20"/>
  <c r="Z21" i="19"/>
  <c r="Z21" i="18"/>
  <c r="Z21" i="17"/>
  <c r="Z21" i="16"/>
  <c r="Z21" i="15"/>
  <c r="D21" i="15" s="1"/>
  <c r="Z21" i="14"/>
  <c r="Y21" i="22"/>
  <c r="Y21" i="21"/>
  <c r="Y21" i="20"/>
  <c r="Y21" i="19"/>
  <c r="Y21" i="18"/>
  <c r="Y21" i="17"/>
  <c r="Y21" i="16"/>
  <c r="D21" i="16" s="1"/>
  <c r="Y21" i="15"/>
  <c r="Y21" i="14"/>
  <c r="X21" i="22"/>
  <c r="X21" i="21"/>
  <c r="X21" i="20"/>
  <c r="X21" i="19"/>
  <c r="X21" i="18"/>
  <c r="X21" i="17"/>
  <c r="D21" i="17" s="1"/>
  <c r="X21" i="16"/>
  <c r="X21" i="15"/>
  <c r="X21" i="14"/>
  <c r="W21" i="22"/>
  <c r="W21" i="21"/>
  <c r="W21" i="20"/>
  <c r="W21" i="19"/>
  <c r="W21" i="18"/>
  <c r="W21" i="17"/>
  <c r="W21" i="16"/>
  <c r="W21" i="15"/>
  <c r="W21" i="14"/>
  <c r="V21" i="22"/>
  <c r="V21" i="21"/>
  <c r="V21" i="20"/>
  <c r="V21" i="19"/>
  <c r="D21" i="19" s="1"/>
  <c r="V21" i="18"/>
  <c r="V21" i="17"/>
  <c r="V21" i="16"/>
  <c r="V21" i="15"/>
  <c r="V21" i="14"/>
  <c r="U21" i="22"/>
  <c r="U21" i="21"/>
  <c r="D21" i="21" s="1"/>
  <c r="U21" i="20"/>
  <c r="D21" i="20" s="1"/>
  <c r="U21" i="19"/>
  <c r="U21" i="18"/>
  <c r="U21" i="17"/>
  <c r="U21" i="16"/>
  <c r="U21" i="15"/>
  <c r="U21" i="14"/>
  <c r="D21" i="14" s="1"/>
  <c r="D20" i="17"/>
  <c r="DA19" i="22"/>
  <c r="DA19" i="21"/>
  <c r="DA19" i="20"/>
  <c r="DA19" i="19"/>
  <c r="DA19" i="18"/>
  <c r="DA19" i="17"/>
  <c r="DA19" i="16"/>
  <c r="DA19" i="15"/>
  <c r="DA19" i="14"/>
  <c r="CZ19" i="22"/>
  <c r="CZ19" i="21"/>
  <c r="CZ19" i="20"/>
  <c r="CZ19" i="19"/>
  <c r="CZ19" i="18"/>
  <c r="CZ19" i="17"/>
  <c r="CZ19" i="16"/>
  <c r="CZ19" i="15"/>
  <c r="CZ19" i="14"/>
  <c r="CY19" i="22"/>
  <c r="CY19" i="21"/>
  <c r="CY19" i="20"/>
  <c r="CY19" i="19"/>
  <c r="CY19" i="18"/>
  <c r="CY19" i="17"/>
  <c r="CY19" i="16"/>
  <c r="CY19" i="15"/>
  <c r="CY19" i="14"/>
  <c r="CX19" i="22"/>
  <c r="CX19" i="21"/>
  <c r="CX19" i="20"/>
  <c r="CX19" i="19"/>
  <c r="CX19" i="18"/>
  <c r="CX19" i="17"/>
  <c r="CX19" i="16"/>
  <c r="CX19" i="15"/>
  <c r="CX19" i="14"/>
  <c r="CW19" i="22"/>
  <c r="CW19" i="21"/>
  <c r="CW19" i="20"/>
  <c r="CW19" i="19"/>
  <c r="CW19" i="18"/>
  <c r="CW19" i="17"/>
  <c r="CW19" i="16"/>
  <c r="CW19" i="15"/>
  <c r="CW19" i="14"/>
  <c r="CV19" i="22"/>
  <c r="CV19" i="21"/>
  <c r="CV19" i="20"/>
  <c r="CV19" i="19"/>
  <c r="CV19" i="18"/>
  <c r="CV19" i="17"/>
  <c r="CV19" i="16"/>
  <c r="CV19" i="15"/>
  <c r="CV19" i="14"/>
  <c r="CU19" i="22"/>
  <c r="CU19" i="21"/>
  <c r="CU19" i="20"/>
  <c r="CU19" i="19"/>
  <c r="CU19" i="18"/>
  <c r="CU19" i="17"/>
  <c r="CU19" i="16"/>
  <c r="CU19" i="15"/>
  <c r="CU19" i="14"/>
  <c r="CT19" i="22"/>
  <c r="CT19" i="21"/>
  <c r="CT19" i="20"/>
  <c r="CT19" i="19"/>
  <c r="CT19" i="18"/>
  <c r="CT19" i="17"/>
  <c r="CT19" i="16"/>
  <c r="CT19" i="15"/>
  <c r="CT19" i="14"/>
  <c r="CS19" i="22"/>
  <c r="CS19" i="21"/>
  <c r="CS19" i="20"/>
  <c r="CS19" i="19"/>
  <c r="CS19" i="18"/>
  <c r="CS19" i="17"/>
  <c r="CS19" i="16"/>
  <c r="CS19" i="15"/>
  <c r="CS19" i="14"/>
  <c r="CR19" i="22"/>
  <c r="CR19" i="21"/>
  <c r="CR19" i="20"/>
  <c r="CR19" i="19"/>
  <c r="CR19" i="18"/>
  <c r="CR19" i="17"/>
  <c r="CR19" i="16"/>
  <c r="CR19" i="15"/>
  <c r="CR19" i="14"/>
  <c r="CQ19" i="22"/>
  <c r="CQ19" i="21"/>
  <c r="CQ19" i="20"/>
  <c r="CQ19" i="19"/>
  <c r="CQ19" i="18"/>
  <c r="CQ19" i="17"/>
  <c r="CQ19" i="16"/>
  <c r="CQ19" i="15"/>
  <c r="CQ19" i="14"/>
  <c r="CP19" i="22"/>
  <c r="CP19" i="21"/>
  <c r="CP19" i="20"/>
  <c r="CP19" i="19"/>
  <c r="CP19" i="18"/>
  <c r="CP19" i="17"/>
  <c r="CP19" i="16"/>
  <c r="CP19" i="15"/>
  <c r="CP19" i="14"/>
  <c r="CO19" i="22"/>
  <c r="CO19" i="21"/>
  <c r="CO19" i="20"/>
  <c r="CO19" i="19"/>
  <c r="CO19" i="18"/>
  <c r="CO19" i="17"/>
  <c r="CO19" i="16"/>
  <c r="CO19" i="15"/>
  <c r="CO19" i="14"/>
  <c r="CN19" i="22"/>
  <c r="CN19" i="21"/>
  <c r="CN19" i="20"/>
  <c r="CN19" i="19"/>
  <c r="CN19" i="18"/>
  <c r="CN19" i="17"/>
  <c r="CN19" i="16"/>
  <c r="CN19" i="15"/>
  <c r="CN19" i="14"/>
  <c r="CM19" i="22"/>
  <c r="CM19" i="21"/>
  <c r="CM19" i="20"/>
  <c r="CM19" i="19"/>
  <c r="CM19" i="18"/>
  <c r="CM19" i="17"/>
  <c r="CM19" i="16"/>
  <c r="CM19" i="15"/>
  <c r="CM19" i="14"/>
  <c r="CL19" i="22"/>
  <c r="CL19" i="21"/>
  <c r="CL19" i="20"/>
  <c r="CL19" i="19"/>
  <c r="CL19" i="18"/>
  <c r="CL19" i="17"/>
  <c r="CL19" i="16"/>
  <c r="CL19" i="15"/>
  <c r="CL19" i="14"/>
  <c r="CK19" i="22"/>
  <c r="CK19" i="21"/>
  <c r="CK19" i="20"/>
  <c r="CK19" i="19"/>
  <c r="CK19" i="18"/>
  <c r="CK19" i="17"/>
  <c r="CK19" i="16"/>
  <c r="CK19" i="15"/>
  <c r="CK19" i="14"/>
  <c r="CJ19" i="22"/>
  <c r="CJ19" i="21"/>
  <c r="CJ19" i="20"/>
  <c r="CJ19" i="19"/>
  <c r="CJ19" i="18"/>
  <c r="CJ19" i="17"/>
  <c r="CJ19" i="16"/>
  <c r="CJ19" i="15"/>
  <c r="CJ19" i="14"/>
  <c r="CI19" i="22"/>
  <c r="CI19" i="21"/>
  <c r="CI19" i="20"/>
  <c r="CI19" i="19"/>
  <c r="CI19" i="18"/>
  <c r="CI19" i="17"/>
  <c r="CI19" i="16"/>
  <c r="CI19" i="15"/>
  <c r="CI19" i="14"/>
  <c r="CH19" i="22"/>
  <c r="CH19" i="21"/>
  <c r="CH19" i="20"/>
  <c r="CH19" i="19"/>
  <c r="CH19" i="18"/>
  <c r="CH19" i="17"/>
  <c r="CH19" i="16"/>
  <c r="CH19" i="15"/>
  <c r="CH19" i="14"/>
  <c r="CG19" i="22"/>
  <c r="CG19" i="21"/>
  <c r="CG19" i="20"/>
  <c r="CG19" i="19"/>
  <c r="CG19" i="18"/>
  <c r="CG19" i="17"/>
  <c r="CG19" i="16"/>
  <c r="CG19" i="15"/>
  <c r="CG19" i="14"/>
  <c r="CF19" i="22"/>
  <c r="CF19" i="21"/>
  <c r="CF19" i="20"/>
  <c r="CF19" i="19"/>
  <c r="CF19" i="18"/>
  <c r="CF19" i="17"/>
  <c r="CF19" i="16"/>
  <c r="CF19" i="15"/>
  <c r="CF19" i="14"/>
  <c r="CE19" i="22"/>
  <c r="CE19" i="21"/>
  <c r="CE19" i="20"/>
  <c r="CE19" i="19"/>
  <c r="CE19" i="18"/>
  <c r="CE19" i="17"/>
  <c r="CE19" i="16"/>
  <c r="CE19" i="15"/>
  <c r="CE19" i="14"/>
  <c r="CD19" i="22"/>
  <c r="CD19" i="21"/>
  <c r="CD19" i="20"/>
  <c r="CD19" i="19"/>
  <c r="CD19" i="18"/>
  <c r="CD19" i="17"/>
  <c r="CD19" i="16"/>
  <c r="CD19" i="15"/>
  <c r="CD19" i="14"/>
  <c r="CC19" i="22"/>
  <c r="CC19" i="21"/>
  <c r="CC19" i="20"/>
  <c r="CC19" i="19"/>
  <c r="CC19" i="18"/>
  <c r="CC19" i="17"/>
  <c r="CC19" i="16"/>
  <c r="CC19" i="15"/>
  <c r="CC19" i="14"/>
  <c r="CB19" i="22"/>
  <c r="CB19" i="21"/>
  <c r="CB19" i="20"/>
  <c r="CB19" i="19"/>
  <c r="CB19" i="18"/>
  <c r="CB19" i="17"/>
  <c r="CB19" i="16"/>
  <c r="CB19" i="15"/>
  <c r="CB19" i="14"/>
  <c r="CA19" i="22"/>
  <c r="CA19" i="21"/>
  <c r="CA19" i="20"/>
  <c r="CA19" i="19"/>
  <c r="CA19" i="18"/>
  <c r="CA19" i="17"/>
  <c r="CA19" i="16"/>
  <c r="CA19" i="15"/>
  <c r="CA19" i="14"/>
  <c r="BZ19" i="22"/>
  <c r="BZ19" i="21"/>
  <c r="BZ19" i="20"/>
  <c r="BZ19" i="19"/>
  <c r="BZ19" i="18"/>
  <c r="BZ19" i="17"/>
  <c r="BZ19" i="16"/>
  <c r="BZ19" i="15"/>
  <c r="BZ19" i="14"/>
  <c r="BY19" i="22"/>
  <c r="BY19" i="21"/>
  <c r="BY19" i="20"/>
  <c r="BY19" i="19"/>
  <c r="BY19" i="18"/>
  <c r="BY19" i="17"/>
  <c r="BY19" i="16"/>
  <c r="BY19" i="15"/>
  <c r="BY19" i="14"/>
  <c r="BX19" i="22"/>
  <c r="BX19" i="21"/>
  <c r="BX19" i="20"/>
  <c r="BX19" i="19"/>
  <c r="BX19" i="18"/>
  <c r="BX19" i="17"/>
  <c r="BX19" i="16"/>
  <c r="BX19" i="15"/>
  <c r="BX19" i="14"/>
  <c r="BW19" i="22"/>
  <c r="BW19" i="21"/>
  <c r="BW19" i="20"/>
  <c r="BW19" i="19"/>
  <c r="BW19" i="18"/>
  <c r="BW19" i="17"/>
  <c r="BW19" i="16"/>
  <c r="BW19" i="15"/>
  <c r="BW19" i="14"/>
  <c r="BV19" i="22"/>
  <c r="BV19" i="21"/>
  <c r="BV19" i="20"/>
  <c r="BV19" i="19"/>
  <c r="BV19" i="18"/>
  <c r="BV19" i="17"/>
  <c r="BV19" i="16"/>
  <c r="BV19" i="15"/>
  <c r="BV19" i="14"/>
  <c r="BU19" i="22"/>
  <c r="BU19" i="21"/>
  <c r="BU19" i="20"/>
  <c r="BU19" i="19"/>
  <c r="BU19" i="18"/>
  <c r="BU19" i="17"/>
  <c r="BU19" i="16"/>
  <c r="BU19" i="15"/>
  <c r="BU19" i="14"/>
  <c r="BT19" i="22"/>
  <c r="BT19" i="21"/>
  <c r="BT19" i="20"/>
  <c r="BT19" i="19"/>
  <c r="BT19" i="18"/>
  <c r="BT19" i="17"/>
  <c r="BT19" i="16"/>
  <c r="BT19" i="15"/>
  <c r="BT19" i="14"/>
  <c r="BS19" i="22"/>
  <c r="BS19" i="21"/>
  <c r="BS19" i="20"/>
  <c r="BS19" i="19"/>
  <c r="BS19" i="18"/>
  <c r="BS19" i="17"/>
  <c r="BS19" i="16"/>
  <c r="BS19" i="15"/>
  <c r="BS19" i="14"/>
  <c r="BR19" i="22"/>
  <c r="BR19" i="21"/>
  <c r="BR19" i="20"/>
  <c r="BR19" i="19"/>
  <c r="BR19" i="18"/>
  <c r="BR19" i="17"/>
  <c r="BR19" i="16"/>
  <c r="BR19" i="15"/>
  <c r="BR19" i="14"/>
  <c r="BQ19" i="22"/>
  <c r="BQ19" i="21"/>
  <c r="BQ19" i="20"/>
  <c r="BQ19" i="19"/>
  <c r="BQ19" i="18"/>
  <c r="BQ19" i="17"/>
  <c r="BQ19" i="16"/>
  <c r="BQ19" i="15"/>
  <c r="BQ19" i="14"/>
  <c r="BP19" i="22"/>
  <c r="BP19" i="21"/>
  <c r="BP19" i="20"/>
  <c r="BP19" i="19"/>
  <c r="BP19" i="18"/>
  <c r="BP19" i="17"/>
  <c r="BP19" i="16"/>
  <c r="BP19" i="15"/>
  <c r="BP19" i="14"/>
  <c r="BO19" i="22"/>
  <c r="BO19" i="21"/>
  <c r="BO19" i="20"/>
  <c r="BO19" i="19"/>
  <c r="BO19" i="18"/>
  <c r="BO19" i="17"/>
  <c r="BO19" i="16"/>
  <c r="BO19" i="15"/>
  <c r="BO19" i="14"/>
  <c r="BN19" i="22"/>
  <c r="BN19" i="21"/>
  <c r="BN19" i="20"/>
  <c r="BN19" i="19"/>
  <c r="BN19" i="18"/>
  <c r="BN19" i="17"/>
  <c r="BN19" i="16"/>
  <c r="BN19" i="15"/>
  <c r="BN19" i="14"/>
  <c r="BM19" i="22"/>
  <c r="BM19" i="21"/>
  <c r="BM19" i="20"/>
  <c r="BM19" i="19"/>
  <c r="BM19" i="18"/>
  <c r="BM19" i="17"/>
  <c r="BM19" i="16"/>
  <c r="BM19" i="15"/>
  <c r="BM19" i="14"/>
  <c r="BL19" i="22"/>
  <c r="BL19" i="21"/>
  <c r="BL19" i="20"/>
  <c r="BL19" i="19"/>
  <c r="BL19" i="18"/>
  <c r="BL19" i="17"/>
  <c r="BL19" i="16"/>
  <c r="BL19" i="15"/>
  <c r="BL19" i="14"/>
  <c r="BK19" i="22"/>
  <c r="BK19" i="21"/>
  <c r="BK19" i="20"/>
  <c r="BK19" i="19"/>
  <c r="BK19" i="18"/>
  <c r="BK19" i="17"/>
  <c r="BK19" i="16"/>
  <c r="BK19" i="15"/>
  <c r="BK19" i="14"/>
  <c r="BJ19" i="22"/>
  <c r="BJ19" i="21"/>
  <c r="BJ19" i="20"/>
  <c r="BJ19" i="19"/>
  <c r="BJ19" i="18"/>
  <c r="BJ19" i="17"/>
  <c r="BJ19" i="16"/>
  <c r="BJ19" i="15"/>
  <c r="BJ19" i="14"/>
  <c r="BI19" i="22"/>
  <c r="BI19" i="21"/>
  <c r="BI19" i="20"/>
  <c r="BI19" i="19"/>
  <c r="BI19" i="18"/>
  <c r="BI19" i="17"/>
  <c r="BI19" i="16"/>
  <c r="BI19" i="15"/>
  <c r="BI19" i="14"/>
  <c r="BH19" i="22"/>
  <c r="BH19" i="21"/>
  <c r="BH19" i="20"/>
  <c r="BH19" i="19"/>
  <c r="BH19" i="18"/>
  <c r="BH19" i="17"/>
  <c r="BH19" i="16"/>
  <c r="BH19" i="15"/>
  <c r="BH19" i="14"/>
  <c r="BG19" i="22"/>
  <c r="BG19" i="21"/>
  <c r="BG19" i="20"/>
  <c r="BG19" i="19"/>
  <c r="BG19" i="18"/>
  <c r="BG19" i="17"/>
  <c r="BG19" i="16"/>
  <c r="BG19" i="15"/>
  <c r="BG19" i="14"/>
  <c r="BF19" i="22"/>
  <c r="BF19" i="21"/>
  <c r="BF19" i="20"/>
  <c r="BF19" i="19"/>
  <c r="BF19" i="18"/>
  <c r="BF19" i="17"/>
  <c r="BF19" i="16"/>
  <c r="BF19" i="15"/>
  <c r="BF19" i="14"/>
  <c r="BE19" i="22"/>
  <c r="BE19" i="21"/>
  <c r="BE19" i="20"/>
  <c r="BE19" i="19"/>
  <c r="BE19" i="18"/>
  <c r="BE19" i="17"/>
  <c r="BE19" i="16"/>
  <c r="BE19" i="15"/>
  <c r="BE19" i="14"/>
  <c r="BD19" i="22"/>
  <c r="BD19" i="21"/>
  <c r="BD19" i="20"/>
  <c r="BD19" i="19"/>
  <c r="BD19" i="18"/>
  <c r="BD19" i="17"/>
  <c r="BD19" i="16"/>
  <c r="BD19" i="15"/>
  <c r="BD19" i="14"/>
  <c r="BC19" i="22"/>
  <c r="BC19" i="21"/>
  <c r="BC19" i="20"/>
  <c r="BC19" i="19"/>
  <c r="BC19" i="18"/>
  <c r="BC19" i="17"/>
  <c r="BC19" i="16"/>
  <c r="BC19" i="15"/>
  <c r="BC19" i="14"/>
  <c r="BB19" i="22"/>
  <c r="BB19" i="21"/>
  <c r="BB19" i="20"/>
  <c r="BB19" i="19"/>
  <c r="BB19" i="18"/>
  <c r="BB19" i="17"/>
  <c r="BB19" i="16"/>
  <c r="BB19" i="15"/>
  <c r="BB19" i="14"/>
  <c r="BA19" i="22"/>
  <c r="BA19" i="21"/>
  <c r="BA19" i="20"/>
  <c r="BA19" i="19"/>
  <c r="BA19" i="18"/>
  <c r="BA19" i="17"/>
  <c r="BA19" i="16"/>
  <c r="BA19" i="15"/>
  <c r="BA19" i="14"/>
  <c r="AZ19" i="22"/>
  <c r="AZ19" i="21"/>
  <c r="AZ19" i="20"/>
  <c r="AZ19" i="19"/>
  <c r="AZ19" i="18"/>
  <c r="AZ19" i="17"/>
  <c r="AZ19" i="16"/>
  <c r="AZ19" i="15"/>
  <c r="AZ19" i="14"/>
  <c r="AY19" i="22"/>
  <c r="AY19" i="21"/>
  <c r="AY19" i="20"/>
  <c r="AY19" i="19"/>
  <c r="AY19" i="18"/>
  <c r="AY19" i="17"/>
  <c r="AY19" i="16"/>
  <c r="AY19" i="15"/>
  <c r="AY19" i="14"/>
  <c r="AX19" i="22"/>
  <c r="AX19" i="21"/>
  <c r="AX19" i="20"/>
  <c r="AX19" i="19"/>
  <c r="AX19" i="18"/>
  <c r="AX19" i="17"/>
  <c r="AX19" i="16"/>
  <c r="AX19" i="15"/>
  <c r="AX19" i="14"/>
  <c r="AW19" i="22"/>
  <c r="AW19" i="21"/>
  <c r="AW19" i="20"/>
  <c r="AW19" i="19"/>
  <c r="AW19" i="18"/>
  <c r="AW19" i="17"/>
  <c r="AW19" i="16"/>
  <c r="AW19" i="15"/>
  <c r="AW19" i="14"/>
  <c r="AV19" i="22"/>
  <c r="AV19" i="21"/>
  <c r="AV19" i="20"/>
  <c r="AV19" i="19"/>
  <c r="AV19" i="18"/>
  <c r="AV19" i="17"/>
  <c r="AV19" i="16"/>
  <c r="AV19" i="15"/>
  <c r="AV19" i="14"/>
  <c r="AU19" i="22"/>
  <c r="AU19" i="21"/>
  <c r="AU19" i="20"/>
  <c r="AU19" i="19"/>
  <c r="AU19" i="18"/>
  <c r="AU19" i="17"/>
  <c r="AU19" i="16"/>
  <c r="AU19" i="15"/>
  <c r="AU19" i="14"/>
  <c r="AT19" i="22"/>
  <c r="AT19" i="21"/>
  <c r="AT19" i="20"/>
  <c r="AT19" i="19"/>
  <c r="AT19" i="18"/>
  <c r="AT19" i="17"/>
  <c r="AT19" i="16"/>
  <c r="AT19" i="15"/>
  <c r="AT19" i="14"/>
  <c r="AS19" i="22"/>
  <c r="AS19" i="21"/>
  <c r="AS19" i="20"/>
  <c r="AS19" i="19"/>
  <c r="AS19" i="18"/>
  <c r="AS19" i="17"/>
  <c r="AS19" i="16"/>
  <c r="AS19" i="15"/>
  <c r="AS19" i="14"/>
  <c r="AR19" i="22"/>
  <c r="AR19" i="21"/>
  <c r="AR19" i="20"/>
  <c r="AR19" i="19"/>
  <c r="AR19" i="18"/>
  <c r="AR19" i="17"/>
  <c r="AR19" i="16"/>
  <c r="AR19" i="15"/>
  <c r="AR19" i="14"/>
  <c r="AQ19" i="22"/>
  <c r="AQ19" i="21"/>
  <c r="AQ19" i="20"/>
  <c r="AQ19" i="19"/>
  <c r="AQ19" i="18"/>
  <c r="AQ19" i="17"/>
  <c r="AQ19" i="16"/>
  <c r="AQ19" i="15"/>
  <c r="AQ19" i="14"/>
  <c r="AP19" i="22"/>
  <c r="AP19" i="21"/>
  <c r="AP19" i="20"/>
  <c r="AP19" i="19"/>
  <c r="AP19" i="18"/>
  <c r="AP19" i="17"/>
  <c r="AP19" i="16"/>
  <c r="AP19" i="15"/>
  <c r="AP19" i="14"/>
  <c r="AO19" i="22"/>
  <c r="AO19" i="21"/>
  <c r="AO19" i="20"/>
  <c r="AO19" i="19"/>
  <c r="AO19" i="18"/>
  <c r="AO19" i="17"/>
  <c r="AO19" i="16"/>
  <c r="AO19" i="15"/>
  <c r="AO19" i="14"/>
  <c r="AN19" i="22"/>
  <c r="AN19" i="21"/>
  <c r="AN19" i="20"/>
  <c r="AN19" i="19"/>
  <c r="AN19" i="18"/>
  <c r="AN19" i="17"/>
  <c r="AN19" i="16"/>
  <c r="AN19" i="15"/>
  <c r="AN19" i="14"/>
  <c r="AM19" i="22"/>
  <c r="AM19" i="21"/>
  <c r="AM19" i="20"/>
  <c r="AM19" i="19"/>
  <c r="AM19" i="18"/>
  <c r="AM19" i="17"/>
  <c r="AM19" i="16"/>
  <c r="AM19" i="15"/>
  <c r="AM19" i="14"/>
  <c r="AL19" i="22"/>
  <c r="AL19" i="21"/>
  <c r="AL19" i="20"/>
  <c r="AL19" i="19"/>
  <c r="AL19" i="18"/>
  <c r="AL19" i="17"/>
  <c r="AL19" i="16"/>
  <c r="AL19" i="15"/>
  <c r="AL19" i="14"/>
  <c r="AK19" i="22"/>
  <c r="AK19" i="21"/>
  <c r="AK19" i="20"/>
  <c r="AK19" i="19"/>
  <c r="AK19" i="18"/>
  <c r="AK19" i="17"/>
  <c r="AK19" i="16"/>
  <c r="AK19" i="15"/>
  <c r="AK19" i="14"/>
  <c r="AJ19" i="22"/>
  <c r="AJ19" i="21"/>
  <c r="AJ19" i="20"/>
  <c r="AJ19" i="19"/>
  <c r="AJ19" i="18"/>
  <c r="AJ19" i="17"/>
  <c r="AJ19" i="16"/>
  <c r="AJ19" i="15"/>
  <c r="AJ19" i="14"/>
  <c r="AI19" i="22"/>
  <c r="AI19" i="21"/>
  <c r="AI19" i="20"/>
  <c r="AI19" i="19"/>
  <c r="AI19" i="18"/>
  <c r="AI19" i="17"/>
  <c r="AI19" i="16"/>
  <c r="AI19" i="15"/>
  <c r="AI19" i="14"/>
  <c r="AH19" i="22"/>
  <c r="AH19" i="21"/>
  <c r="AH19" i="20"/>
  <c r="AH19" i="19"/>
  <c r="AH19" i="18"/>
  <c r="AH19" i="17"/>
  <c r="AH19" i="16"/>
  <c r="AH19" i="15"/>
  <c r="AH19" i="14"/>
  <c r="AG19" i="22"/>
  <c r="AG19" i="21"/>
  <c r="AG19" i="20"/>
  <c r="AG19" i="19"/>
  <c r="AG19" i="18"/>
  <c r="AG19" i="17"/>
  <c r="AG19" i="16"/>
  <c r="AG19" i="15"/>
  <c r="AG19" i="14"/>
  <c r="AF19" i="22"/>
  <c r="AF19" i="21"/>
  <c r="AF19" i="20"/>
  <c r="AF19" i="19"/>
  <c r="AF19" i="18"/>
  <c r="AF19" i="17"/>
  <c r="AF19" i="16"/>
  <c r="AF19" i="15"/>
  <c r="AF19" i="14"/>
  <c r="AE19" i="22"/>
  <c r="AE19" i="21"/>
  <c r="AE19" i="20"/>
  <c r="AE19" i="19"/>
  <c r="AE19" i="18"/>
  <c r="AE19" i="17"/>
  <c r="AE19" i="16"/>
  <c r="AE19" i="15"/>
  <c r="AE19" i="14"/>
  <c r="AD19" i="22"/>
  <c r="AD19" i="21"/>
  <c r="AD19" i="20"/>
  <c r="AD19" i="19"/>
  <c r="AD19" i="18"/>
  <c r="AD19" i="17"/>
  <c r="AD19" i="16"/>
  <c r="AD19" i="15"/>
  <c r="AD19" i="14"/>
  <c r="AC19" i="22"/>
  <c r="AC19" i="21"/>
  <c r="AC19" i="20"/>
  <c r="AC19" i="19"/>
  <c r="AC19" i="18"/>
  <c r="AC19" i="17"/>
  <c r="AC19" i="16"/>
  <c r="AC19" i="15"/>
  <c r="AC19" i="14"/>
  <c r="AB19" i="22"/>
  <c r="AB19" i="21"/>
  <c r="AB19" i="20"/>
  <c r="AB19" i="19"/>
  <c r="AB19" i="18"/>
  <c r="AB19" i="17"/>
  <c r="AB19" i="16"/>
  <c r="AB19" i="15"/>
  <c r="AB19" i="14"/>
  <c r="AA19" i="22"/>
  <c r="AA19" i="21"/>
  <c r="AA19" i="20"/>
  <c r="AA19" i="19"/>
  <c r="AA19" i="18"/>
  <c r="AA19" i="17"/>
  <c r="AA19" i="16"/>
  <c r="AA19" i="15"/>
  <c r="AA19" i="14"/>
  <c r="D19" i="14" s="1"/>
  <c r="Z19" i="22"/>
  <c r="Z19" i="21"/>
  <c r="Z19" i="20"/>
  <c r="Z19" i="19"/>
  <c r="Z19" i="18"/>
  <c r="Z19" i="17"/>
  <c r="Z19" i="16"/>
  <c r="Z19" i="15"/>
  <c r="D19" i="15" s="1"/>
  <c r="Z19" i="14"/>
  <c r="Y19" i="22"/>
  <c r="Y19" i="21"/>
  <c r="Y19" i="20"/>
  <c r="Y19" i="19"/>
  <c r="Y19" i="18"/>
  <c r="Y19" i="17"/>
  <c r="Y19" i="16"/>
  <c r="D19" i="16" s="1"/>
  <c r="Y19" i="15"/>
  <c r="Y19" i="14"/>
  <c r="X19" i="22"/>
  <c r="X19" i="21"/>
  <c r="X19" i="20"/>
  <c r="X19" i="19"/>
  <c r="X19" i="18"/>
  <c r="X19" i="17"/>
  <c r="D19" i="17" s="1"/>
  <c r="X19" i="16"/>
  <c r="X19" i="15"/>
  <c r="X19" i="14"/>
  <c r="W19" i="22"/>
  <c r="W19" i="21"/>
  <c r="W19" i="20"/>
  <c r="W19" i="19"/>
  <c r="W19" i="18"/>
  <c r="D19" i="18" s="1"/>
  <c r="W19" i="17"/>
  <c r="W19" i="16"/>
  <c r="W19" i="15"/>
  <c r="W19" i="14"/>
  <c r="V19" i="22"/>
  <c r="V19" i="21"/>
  <c r="V19" i="20"/>
  <c r="V19" i="19"/>
  <c r="D19" i="19" s="1"/>
  <c r="V19" i="18"/>
  <c r="V19" i="17"/>
  <c r="V19" i="16"/>
  <c r="V19" i="15"/>
  <c r="V19" i="14"/>
  <c r="U19" i="22"/>
  <c r="U19" i="21"/>
  <c r="D19" i="21" s="1"/>
  <c r="U19" i="20"/>
  <c r="D19" i="20" s="1"/>
  <c r="U19" i="19"/>
  <c r="U19" i="18"/>
  <c r="U19" i="17"/>
  <c r="U19" i="16"/>
  <c r="U19" i="15"/>
  <c r="U19" i="14"/>
  <c r="DA16" i="22"/>
  <c r="DA16" i="21"/>
  <c r="DA16" i="20"/>
  <c r="DA16" i="19"/>
  <c r="DA16" i="18"/>
  <c r="DA16" i="17"/>
  <c r="DA16" i="16"/>
  <c r="DA16" i="15"/>
  <c r="DA16" i="14"/>
  <c r="CZ16" i="22"/>
  <c r="CZ16" i="21"/>
  <c r="CZ16" i="20"/>
  <c r="CZ16" i="19"/>
  <c r="CZ16" i="18"/>
  <c r="CZ16" i="17"/>
  <c r="CZ16" i="16"/>
  <c r="CZ16" i="15"/>
  <c r="CZ16" i="14"/>
  <c r="CY16" i="22"/>
  <c r="CY16" i="21"/>
  <c r="CY16" i="20"/>
  <c r="CY16" i="19"/>
  <c r="CY16" i="18"/>
  <c r="CY16" i="17"/>
  <c r="CY16" i="16"/>
  <c r="CY16" i="15"/>
  <c r="CY16" i="14"/>
  <c r="CX16" i="22"/>
  <c r="CX16" i="21"/>
  <c r="CX16" i="20"/>
  <c r="CX16" i="19"/>
  <c r="CX16" i="18"/>
  <c r="CX16" i="17"/>
  <c r="CX16" i="16"/>
  <c r="CX16" i="15"/>
  <c r="CX16" i="14"/>
  <c r="CW16" i="22"/>
  <c r="CW16" i="21"/>
  <c r="CW16" i="20"/>
  <c r="CW16" i="19"/>
  <c r="CW16" i="18"/>
  <c r="CW16" i="17"/>
  <c r="CW16" i="16"/>
  <c r="CW16" i="15"/>
  <c r="CW16" i="14"/>
  <c r="CV16" i="22"/>
  <c r="CV16" i="21"/>
  <c r="CV16" i="20"/>
  <c r="CV16" i="19"/>
  <c r="CV16" i="18"/>
  <c r="CV16" i="17"/>
  <c r="CV16" i="16"/>
  <c r="CV16" i="15"/>
  <c r="CV16" i="14"/>
  <c r="CU16" i="22"/>
  <c r="CU16" i="21"/>
  <c r="CU16" i="20"/>
  <c r="CU16" i="19"/>
  <c r="CU16" i="18"/>
  <c r="CU16" i="17"/>
  <c r="CU16" i="16"/>
  <c r="CU16" i="15"/>
  <c r="CU16" i="14"/>
  <c r="CT16" i="22"/>
  <c r="CT16" i="21"/>
  <c r="CT16" i="20"/>
  <c r="CT16" i="19"/>
  <c r="CT16" i="18"/>
  <c r="CT16" i="17"/>
  <c r="CT16" i="16"/>
  <c r="CT16" i="15"/>
  <c r="CT16" i="14"/>
  <c r="CS16" i="22"/>
  <c r="CS16" i="21"/>
  <c r="CS16" i="20"/>
  <c r="CS16" i="19"/>
  <c r="CS16" i="18"/>
  <c r="CS16" i="17"/>
  <c r="CS16" i="16"/>
  <c r="CS16" i="15"/>
  <c r="CS16" i="14"/>
  <c r="CR16" i="22"/>
  <c r="CR16" i="21"/>
  <c r="CR16" i="20"/>
  <c r="CR16" i="19"/>
  <c r="CR16" i="18"/>
  <c r="CR16" i="17"/>
  <c r="CR16" i="16"/>
  <c r="CR16" i="15"/>
  <c r="CR16" i="14"/>
  <c r="CQ16" i="22"/>
  <c r="CQ16" i="21"/>
  <c r="CQ16" i="20"/>
  <c r="CQ16" i="19"/>
  <c r="CQ16" i="18"/>
  <c r="CQ16" i="17"/>
  <c r="CQ16" i="16"/>
  <c r="CQ16" i="15"/>
  <c r="CQ16" i="14"/>
  <c r="CP16" i="22"/>
  <c r="CP16" i="21"/>
  <c r="CP16" i="20"/>
  <c r="CP16" i="19"/>
  <c r="CP16" i="18"/>
  <c r="CP16" i="17"/>
  <c r="CP16" i="16"/>
  <c r="CP16" i="15"/>
  <c r="CP16" i="14"/>
  <c r="CO16" i="22"/>
  <c r="CO16" i="21"/>
  <c r="CO16" i="20"/>
  <c r="CO16" i="19"/>
  <c r="CO16" i="18"/>
  <c r="CO16" i="17"/>
  <c r="CO16" i="16"/>
  <c r="CO16" i="15"/>
  <c r="CO16" i="14"/>
  <c r="CN16" i="22"/>
  <c r="CN16" i="21"/>
  <c r="CN16" i="20"/>
  <c r="CN16" i="19"/>
  <c r="CN16" i="18"/>
  <c r="CN16" i="17"/>
  <c r="CN16" i="16"/>
  <c r="CN16" i="15"/>
  <c r="CN16" i="14"/>
  <c r="CM16" i="22"/>
  <c r="CM16" i="21"/>
  <c r="CM16" i="20"/>
  <c r="CM16" i="19"/>
  <c r="CM16" i="18"/>
  <c r="CM16" i="17"/>
  <c r="CM16" i="16"/>
  <c r="CM16" i="15"/>
  <c r="CM16" i="14"/>
  <c r="CL16" i="22"/>
  <c r="CL16" i="21"/>
  <c r="CL16" i="20"/>
  <c r="CL16" i="19"/>
  <c r="CL16" i="18"/>
  <c r="CL16" i="17"/>
  <c r="CL16" i="16"/>
  <c r="CL16" i="15"/>
  <c r="CL16" i="14"/>
  <c r="CK16" i="22"/>
  <c r="CK16" i="21"/>
  <c r="CK16" i="20"/>
  <c r="CK16" i="19"/>
  <c r="CK16" i="18"/>
  <c r="CK16" i="17"/>
  <c r="CK16" i="16"/>
  <c r="CK16" i="15"/>
  <c r="CK16" i="14"/>
  <c r="CJ16" i="22"/>
  <c r="CJ16" i="21"/>
  <c r="CJ16" i="20"/>
  <c r="CJ16" i="19"/>
  <c r="CJ16" i="18"/>
  <c r="CJ16" i="17"/>
  <c r="CJ16" i="16"/>
  <c r="CJ16" i="15"/>
  <c r="CJ16" i="14"/>
  <c r="CI16" i="22"/>
  <c r="CI16" i="21"/>
  <c r="CI16" i="20"/>
  <c r="CI16" i="19"/>
  <c r="CI16" i="18"/>
  <c r="CI16" i="17"/>
  <c r="CI16" i="16"/>
  <c r="CI16" i="15"/>
  <c r="CI16" i="14"/>
  <c r="CH16" i="22"/>
  <c r="CH16" i="21"/>
  <c r="CH16" i="20"/>
  <c r="CH16" i="19"/>
  <c r="CH16" i="18"/>
  <c r="CH16" i="17"/>
  <c r="CH16" i="16"/>
  <c r="CH16" i="15"/>
  <c r="CH16" i="14"/>
  <c r="CG16" i="22"/>
  <c r="CG16" i="21"/>
  <c r="CG16" i="20"/>
  <c r="CG16" i="19"/>
  <c r="CG16" i="18"/>
  <c r="CG16" i="17"/>
  <c r="CG16" i="16"/>
  <c r="CG16" i="15"/>
  <c r="CG16" i="14"/>
  <c r="CF16" i="22"/>
  <c r="CF16" i="21"/>
  <c r="CF16" i="20"/>
  <c r="CF16" i="19"/>
  <c r="CF16" i="18"/>
  <c r="CF16" i="17"/>
  <c r="CF16" i="16"/>
  <c r="CF16" i="15"/>
  <c r="CF16" i="14"/>
  <c r="CE16" i="22"/>
  <c r="CE16" i="21"/>
  <c r="CE16" i="20"/>
  <c r="CE16" i="19"/>
  <c r="CE16" i="18"/>
  <c r="CE16" i="17"/>
  <c r="CE16" i="16"/>
  <c r="CE16" i="15"/>
  <c r="CE16" i="14"/>
  <c r="CD16" i="22"/>
  <c r="CD16" i="21"/>
  <c r="CD16" i="20"/>
  <c r="CD16" i="19"/>
  <c r="CD16" i="18"/>
  <c r="CD16" i="17"/>
  <c r="CD16" i="16"/>
  <c r="CD16" i="15"/>
  <c r="CD16" i="14"/>
  <c r="CC16" i="22"/>
  <c r="CC16" i="21"/>
  <c r="CC16" i="20"/>
  <c r="CC16" i="19"/>
  <c r="CC16" i="18"/>
  <c r="CC16" i="17"/>
  <c r="CC16" i="16"/>
  <c r="CC16" i="15"/>
  <c r="CC16" i="14"/>
  <c r="CB16" i="22"/>
  <c r="CB16" i="21"/>
  <c r="CB16" i="20"/>
  <c r="CB16" i="19"/>
  <c r="CB16" i="18"/>
  <c r="CB16" i="17"/>
  <c r="CB16" i="16"/>
  <c r="CB16" i="15"/>
  <c r="CB16" i="14"/>
  <c r="CA16" i="22"/>
  <c r="CA16" i="21"/>
  <c r="CA16" i="20"/>
  <c r="CA16" i="19"/>
  <c r="CA16" i="18"/>
  <c r="CA16" i="17"/>
  <c r="CA16" i="16"/>
  <c r="CA16" i="15"/>
  <c r="CA16" i="14"/>
  <c r="BZ16" i="22"/>
  <c r="BZ16" i="21"/>
  <c r="BZ16" i="20"/>
  <c r="BZ16" i="19"/>
  <c r="BZ16" i="18"/>
  <c r="BZ16" i="17"/>
  <c r="BZ16" i="16"/>
  <c r="BZ16" i="15"/>
  <c r="BZ16" i="14"/>
  <c r="BY16" i="22"/>
  <c r="BY16" i="21"/>
  <c r="BY16" i="20"/>
  <c r="BY16" i="19"/>
  <c r="BY16" i="18"/>
  <c r="BY16" i="17"/>
  <c r="BY16" i="16"/>
  <c r="BY16" i="15"/>
  <c r="BY16" i="14"/>
  <c r="BX16" i="22"/>
  <c r="BX16" i="21"/>
  <c r="BX16" i="20"/>
  <c r="BX16" i="19"/>
  <c r="BX16" i="18"/>
  <c r="BX16" i="17"/>
  <c r="BX16" i="16"/>
  <c r="BX16" i="15"/>
  <c r="BX16" i="14"/>
  <c r="BW16" i="22"/>
  <c r="BW16" i="21"/>
  <c r="BW16" i="20"/>
  <c r="BW16" i="19"/>
  <c r="BW16" i="18"/>
  <c r="BW16" i="17"/>
  <c r="BW16" i="16"/>
  <c r="BW16" i="15"/>
  <c r="BW16" i="14"/>
  <c r="BV16" i="22"/>
  <c r="BV16" i="21"/>
  <c r="BV16" i="20"/>
  <c r="BV16" i="19"/>
  <c r="BV16" i="18"/>
  <c r="BV16" i="17"/>
  <c r="BV16" i="16"/>
  <c r="BV16" i="15"/>
  <c r="BV16" i="14"/>
  <c r="BU16" i="22"/>
  <c r="BU16" i="21"/>
  <c r="BU16" i="20"/>
  <c r="BU16" i="19"/>
  <c r="BU16" i="18"/>
  <c r="BU16" i="17"/>
  <c r="BU16" i="16"/>
  <c r="BU16" i="15"/>
  <c r="BU16" i="14"/>
  <c r="BT16" i="22"/>
  <c r="BT16" i="21"/>
  <c r="BT16" i="20"/>
  <c r="BT16" i="19"/>
  <c r="BT16" i="18"/>
  <c r="BT16" i="17"/>
  <c r="BT16" i="16"/>
  <c r="BT16" i="15"/>
  <c r="BT16" i="14"/>
  <c r="BS16" i="22"/>
  <c r="BS16" i="21"/>
  <c r="BS16" i="20"/>
  <c r="BS16" i="19"/>
  <c r="BS16" i="18"/>
  <c r="BS16" i="17"/>
  <c r="BS16" i="16"/>
  <c r="BS16" i="15"/>
  <c r="BS16" i="14"/>
  <c r="BR16" i="22"/>
  <c r="BR16" i="21"/>
  <c r="BR16" i="20"/>
  <c r="BR16" i="19"/>
  <c r="BR16" i="18"/>
  <c r="BR16" i="17"/>
  <c r="BR16" i="16"/>
  <c r="BR16" i="15"/>
  <c r="BR16" i="14"/>
  <c r="BQ16" i="22"/>
  <c r="BQ16" i="21"/>
  <c r="BQ16" i="20"/>
  <c r="BQ16" i="19"/>
  <c r="BQ16" i="18"/>
  <c r="BQ16" i="17"/>
  <c r="BQ16" i="16"/>
  <c r="BQ16" i="15"/>
  <c r="BQ16" i="14"/>
  <c r="BP16" i="22"/>
  <c r="BP16" i="21"/>
  <c r="BP16" i="20"/>
  <c r="BP16" i="19"/>
  <c r="BP16" i="18"/>
  <c r="BP16" i="17"/>
  <c r="BP16" i="16"/>
  <c r="BP16" i="15"/>
  <c r="BP16" i="14"/>
  <c r="BO16" i="22"/>
  <c r="BO16" i="21"/>
  <c r="BO16" i="20"/>
  <c r="BO16" i="19"/>
  <c r="BO16" i="18"/>
  <c r="BO16" i="17"/>
  <c r="BO16" i="16"/>
  <c r="BO16" i="15"/>
  <c r="BO16" i="14"/>
  <c r="BN16" i="22"/>
  <c r="BN16" i="21"/>
  <c r="BN16" i="20"/>
  <c r="BN16" i="19"/>
  <c r="BN16" i="18"/>
  <c r="BN16" i="17"/>
  <c r="BN16" i="16"/>
  <c r="BN16" i="15"/>
  <c r="BN16" i="14"/>
  <c r="BM16" i="22"/>
  <c r="BM16" i="21"/>
  <c r="BM16" i="20"/>
  <c r="BM16" i="19"/>
  <c r="BM16" i="18"/>
  <c r="BM16" i="17"/>
  <c r="BM16" i="16"/>
  <c r="BM16" i="15"/>
  <c r="BM16" i="14"/>
  <c r="BL16" i="22"/>
  <c r="BL16" i="21"/>
  <c r="BL16" i="20"/>
  <c r="BL16" i="19"/>
  <c r="BL16" i="18"/>
  <c r="BL16" i="17"/>
  <c r="BL16" i="16"/>
  <c r="BL16" i="15"/>
  <c r="BL16" i="14"/>
  <c r="BK16" i="22"/>
  <c r="BK16" i="21"/>
  <c r="BK16" i="20"/>
  <c r="BK16" i="19"/>
  <c r="BK16" i="18"/>
  <c r="BK16" i="17"/>
  <c r="BK16" i="16"/>
  <c r="BK16" i="15"/>
  <c r="BK16" i="14"/>
  <c r="BJ16" i="22"/>
  <c r="BJ16" i="21"/>
  <c r="BJ16" i="20"/>
  <c r="BJ16" i="19"/>
  <c r="BJ16" i="18"/>
  <c r="BJ16" i="17"/>
  <c r="BJ16" i="16"/>
  <c r="BJ16" i="15"/>
  <c r="BJ16" i="14"/>
  <c r="BI16" i="22"/>
  <c r="BI16" i="21"/>
  <c r="BI16" i="20"/>
  <c r="BI16" i="19"/>
  <c r="BI16" i="18"/>
  <c r="BI16" i="17"/>
  <c r="BI16" i="16"/>
  <c r="BI16" i="15"/>
  <c r="BI16" i="14"/>
  <c r="BH16" i="22"/>
  <c r="BH16" i="21"/>
  <c r="BH16" i="20"/>
  <c r="BH16" i="19"/>
  <c r="BH16" i="18"/>
  <c r="BH16" i="17"/>
  <c r="BH16" i="16"/>
  <c r="BH16" i="15"/>
  <c r="BH16" i="14"/>
  <c r="BG16" i="22"/>
  <c r="BG16" i="21"/>
  <c r="BG16" i="20"/>
  <c r="BG16" i="19"/>
  <c r="BG16" i="18"/>
  <c r="BG16" i="17"/>
  <c r="BG16" i="16"/>
  <c r="BG16" i="15"/>
  <c r="BG16" i="14"/>
  <c r="BF16" i="22"/>
  <c r="BF16" i="21"/>
  <c r="BF16" i="20"/>
  <c r="BF16" i="19"/>
  <c r="BF16" i="18"/>
  <c r="BF16" i="17"/>
  <c r="BF16" i="16"/>
  <c r="BF16" i="15"/>
  <c r="BF16" i="14"/>
  <c r="BE16" i="22"/>
  <c r="BE16" i="21"/>
  <c r="BE16" i="20"/>
  <c r="BE16" i="19"/>
  <c r="BE16" i="18"/>
  <c r="BE16" i="17"/>
  <c r="BE16" i="16"/>
  <c r="BE16" i="15"/>
  <c r="BE16" i="14"/>
  <c r="BD16" i="22"/>
  <c r="BD16" i="21"/>
  <c r="BD16" i="20"/>
  <c r="BD16" i="19"/>
  <c r="BD16" i="18"/>
  <c r="BD16" i="17"/>
  <c r="BD16" i="16"/>
  <c r="BD16" i="15"/>
  <c r="BD16" i="14"/>
  <c r="BC16" i="22"/>
  <c r="BC16" i="21"/>
  <c r="BC16" i="20"/>
  <c r="BC16" i="19"/>
  <c r="BC16" i="18"/>
  <c r="BC16" i="17"/>
  <c r="BC16" i="16"/>
  <c r="BC16" i="15"/>
  <c r="BC16" i="14"/>
  <c r="BB16" i="22"/>
  <c r="BB16" i="21"/>
  <c r="BB16" i="20"/>
  <c r="BB16" i="19"/>
  <c r="BB16" i="18"/>
  <c r="BB16" i="17"/>
  <c r="BB16" i="16"/>
  <c r="BB16" i="15"/>
  <c r="BB16" i="14"/>
  <c r="BA16" i="22"/>
  <c r="BA16" i="21"/>
  <c r="BA16" i="20"/>
  <c r="BA16" i="19"/>
  <c r="BA16" i="18"/>
  <c r="BA16" i="17"/>
  <c r="BA16" i="16"/>
  <c r="BA16" i="15"/>
  <c r="BA16" i="14"/>
  <c r="AZ16" i="22"/>
  <c r="AZ16" i="21"/>
  <c r="AZ16" i="20"/>
  <c r="AZ16" i="19"/>
  <c r="AZ16" i="18"/>
  <c r="AZ16" i="17"/>
  <c r="AZ16" i="16"/>
  <c r="AZ16" i="15"/>
  <c r="AZ16" i="14"/>
  <c r="AY16" i="22"/>
  <c r="AY16" i="21"/>
  <c r="AY16" i="20"/>
  <c r="AY16" i="19"/>
  <c r="AY16" i="18"/>
  <c r="AY16" i="17"/>
  <c r="AY16" i="16"/>
  <c r="AY16" i="15"/>
  <c r="AY16" i="14"/>
  <c r="AX16" i="22"/>
  <c r="AX16" i="21"/>
  <c r="AX16" i="20"/>
  <c r="AX16" i="19"/>
  <c r="AX16" i="18"/>
  <c r="AX16" i="17"/>
  <c r="AX16" i="16"/>
  <c r="AX16" i="15"/>
  <c r="AX16" i="14"/>
  <c r="AW16" i="22"/>
  <c r="AW16" i="21"/>
  <c r="AW16" i="20"/>
  <c r="AW16" i="19"/>
  <c r="AW16" i="18"/>
  <c r="AW16" i="17"/>
  <c r="AW16" i="16"/>
  <c r="AW16" i="15"/>
  <c r="AW16" i="14"/>
  <c r="AV16" i="22"/>
  <c r="AV16" i="21"/>
  <c r="AV16" i="20"/>
  <c r="AV16" i="19"/>
  <c r="AV16" i="18"/>
  <c r="AV16" i="17"/>
  <c r="AV16" i="16"/>
  <c r="AV16" i="15"/>
  <c r="AV16" i="14"/>
  <c r="AU16" i="22"/>
  <c r="AU16" i="21"/>
  <c r="AU16" i="20"/>
  <c r="AU16" i="19"/>
  <c r="AU16" i="18"/>
  <c r="AU16" i="17"/>
  <c r="AU16" i="16"/>
  <c r="AU16" i="15"/>
  <c r="AU16" i="14"/>
  <c r="AT16" i="22"/>
  <c r="AT16" i="21"/>
  <c r="AT16" i="20"/>
  <c r="AT16" i="19"/>
  <c r="AT16" i="18"/>
  <c r="AT16" i="17"/>
  <c r="AT16" i="16"/>
  <c r="AT16" i="15"/>
  <c r="AT16" i="14"/>
  <c r="AS16" i="22"/>
  <c r="AS16" i="21"/>
  <c r="AS16" i="20"/>
  <c r="AS16" i="19"/>
  <c r="AS16" i="18"/>
  <c r="AS16" i="17"/>
  <c r="AS16" i="16"/>
  <c r="AS16" i="15"/>
  <c r="AS16" i="14"/>
  <c r="AR16" i="22"/>
  <c r="AR16" i="21"/>
  <c r="AR16" i="20"/>
  <c r="AR16" i="19"/>
  <c r="AR16" i="18"/>
  <c r="AR16" i="17"/>
  <c r="AR16" i="16"/>
  <c r="AR16" i="15"/>
  <c r="AR16" i="14"/>
  <c r="AQ16" i="22"/>
  <c r="AQ16" i="21"/>
  <c r="AQ16" i="20"/>
  <c r="AQ16" i="19"/>
  <c r="AQ16" i="18"/>
  <c r="AQ16" i="17"/>
  <c r="AQ16" i="16"/>
  <c r="AQ16" i="15"/>
  <c r="AQ16" i="14"/>
  <c r="AP16" i="22"/>
  <c r="AP16" i="21"/>
  <c r="AP16" i="20"/>
  <c r="AP16" i="19"/>
  <c r="AP16" i="18"/>
  <c r="AP16" i="17"/>
  <c r="AP16" i="16"/>
  <c r="AP16" i="15"/>
  <c r="AP16" i="14"/>
  <c r="AO16" i="22"/>
  <c r="AO16" i="21"/>
  <c r="AO16" i="20"/>
  <c r="AO16" i="19"/>
  <c r="AO16" i="18"/>
  <c r="AO16" i="17"/>
  <c r="AO16" i="16"/>
  <c r="AO16" i="15"/>
  <c r="AO16" i="14"/>
  <c r="AN16" i="22"/>
  <c r="AN16" i="21"/>
  <c r="AN16" i="20"/>
  <c r="AN16" i="19"/>
  <c r="AN16" i="18"/>
  <c r="AN16" i="17"/>
  <c r="AN16" i="16"/>
  <c r="AN16" i="15"/>
  <c r="AN16" i="14"/>
  <c r="AM16" i="22"/>
  <c r="AM16" i="21"/>
  <c r="AM16" i="20"/>
  <c r="AM16" i="19"/>
  <c r="AM16" i="18"/>
  <c r="AM16" i="17"/>
  <c r="AM16" i="16"/>
  <c r="AM16" i="15"/>
  <c r="AM16" i="14"/>
  <c r="AL16" i="22"/>
  <c r="AL16" i="21"/>
  <c r="AL16" i="20"/>
  <c r="AL16" i="19"/>
  <c r="AL16" i="18"/>
  <c r="AL16" i="17"/>
  <c r="AL16" i="16"/>
  <c r="AL16" i="15"/>
  <c r="AL16" i="14"/>
  <c r="AK16" i="22"/>
  <c r="AK16" i="21"/>
  <c r="AK16" i="20"/>
  <c r="AK16" i="19"/>
  <c r="AK16" i="18"/>
  <c r="AK16" i="17"/>
  <c r="AK16" i="16"/>
  <c r="AK16" i="15"/>
  <c r="AK16" i="14"/>
  <c r="AJ16" i="22"/>
  <c r="AJ16" i="21"/>
  <c r="AJ16" i="20"/>
  <c r="AJ16" i="19"/>
  <c r="AJ16" i="18"/>
  <c r="AJ16" i="17"/>
  <c r="AJ16" i="16"/>
  <c r="AJ16" i="15"/>
  <c r="AJ16" i="14"/>
  <c r="AI16" i="22"/>
  <c r="AI16" i="21"/>
  <c r="AI16" i="20"/>
  <c r="AI16" i="19"/>
  <c r="AI16" i="18"/>
  <c r="AI16" i="17"/>
  <c r="AI16" i="16"/>
  <c r="AI16" i="15"/>
  <c r="AI16" i="14"/>
  <c r="AH16" i="22"/>
  <c r="AH16" i="21"/>
  <c r="AH16" i="20"/>
  <c r="AH16" i="19"/>
  <c r="AH16" i="18"/>
  <c r="AH16" i="17"/>
  <c r="AH16" i="16"/>
  <c r="AH16" i="15"/>
  <c r="AH16" i="14"/>
  <c r="AG16" i="22"/>
  <c r="AG16" i="21"/>
  <c r="AG16" i="20"/>
  <c r="AG16" i="19"/>
  <c r="AG16" i="18"/>
  <c r="AG16" i="17"/>
  <c r="AG16" i="16"/>
  <c r="AG16" i="15"/>
  <c r="AG16" i="14"/>
  <c r="AF16" i="22"/>
  <c r="AF16" i="21"/>
  <c r="AF16" i="20"/>
  <c r="AF16" i="19"/>
  <c r="AF16" i="18"/>
  <c r="AF16" i="17"/>
  <c r="AF16" i="16"/>
  <c r="AF16" i="15"/>
  <c r="AF16" i="14"/>
  <c r="AE16" i="22"/>
  <c r="AE16" i="21"/>
  <c r="AE16" i="20"/>
  <c r="AE16" i="19"/>
  <c r="AE16" i="18"/>
  <c r="AE16" i="17"/>
  <c r="AE16" i="16"/>
  <c r="AE16" i="15"/>
  <c r="AE16" i="14"/>
  <c r="AD16" i="22"/>
  <c r="AD16" i="21"/>
  <c r="AD16" i="20"/>
  <c r="AD16" i="19"/>
  <c r="AD16" i="18"/>
  <c r="AD16" i="17"/>
  <c r="AD16" i="16"/>
  <c r="AD16" i="15"/>
  <c r="AD16" i="14"/>
  <c r="AC16" i="22"/>
  <c r="AC16" i="21"/>
  <c r="AC16" i="20"/>
  <c r="AC16" i="19"/>
  <c r="AC16" i="18"/>
  <c r="AC16" i="17"/>
  <c r="AC16" i="16"/>
  <c r="AC16" i="15"/>
  <c r="AC16" i="14"/>
  <c r="AB16" i="22"/>
  <c r="AB16" i="21"/>
  <c r="AB16" i="20"/>
  <c r="AB16" i="19"/>
  <c r="AB16" i="18"/>
  <c r="AB16" i="17"/>
  <c r="AB16" i="16"/>
  <c r="AB16" i="15"/>
  <c r="AB16" i="14"/>
  <c r="AA16" i="22"/>
  <c r="D16" i="22" s="1"/>
  <c r="AA16" i="21"/>
  <c r="AA16" i="20"/>
  <c r="AA16" i="19"/>
  <c r="AA16" i="18"/>
  <c r="AA16" i="17"/>
  <c r="AA16" i="16"/>
  <c r="AA16" i="15"/>
  <c r="AA16" i="14"/>
  <c r="Z16" i="22"/>
  <c r="Z16" i="21"/>
  <c r="Z16" i="20"/>
  <c r="Z16" i="19"/>
  <c r="Z16" i="18"/>
  <c r="Z16" i="17"/>
  <c r="Z16" i="16"/>
  <c r="Z16" i="15"/>
  <c r="D16" i="15" s="1"/>
  <c r="Z16" i="14"/>
  <c r="Y16" i="22"/>
  <c r="Y16" i="21"/>
  <c r="Y16" i="20"/>
  <c r="Y16" i="19"/>
  <c r="Y16" i="18"/>
  <c r="Y16" i="17"/>
  <c r="Y16" i="16"/>
  <c r="Y16" i="15"/>
  <c r="Y16" i="14"/>
  <c r="X16" i="22"/>
  <c r="X16" i="21"/>
  <c r="X16" i="20"/>
  <c r="X16" i="19"/>
  <c r="X16" i="18"/>
  <c r="X16" i="17"/>
  <c r="D16" i="17" s="1"/>
  <c r="X16" i="16"/>
  <c r="X16" i="15"/>
  <c r="X16" i="14"/>
  <c r="W16" i="22"/>
  <c r="W16" i="21"/>
  <c r="W16" i="20"/>
  <c r="W16" i="19"/>
  <c r="W16" i="18"/>
  <c r="D16" i="18" s="1"/>
  <c r="W16" i="17"/>
  <c r="W16" i="16"/>
  <c r="W16" i="15"/>
  <c r="W16" i="14"/>
  <c r="V16" i="22"/>
  <c r="V16" i="21"/>
  <c r="V16" i="20"/>
  <c r="V16" i="19"/>
  <c r="D16" i="19" s="1"/>
  <c r="V16" i="18"/>
  <c r="V16" i="17"/>
  <c r="V16" i="16"/>
  <c r="V16" i="15"/>
  <c r="V16" i="14"/>
  <c r="U16" i="22"/>
  <c r="U16" i="21"/>
  <c r="U16" i="20"/>
  <c r="D16" i="20" s="1"/>
  <c r="U16" i="19"/>
  <c r="U16" i="18"/>
  <c r="U16" i="17"/>
  <c r="U16" i="16"/>
  <c r="U16" i="15"/>
  <c r="U16" i="14"/>
  <c r="DA15" i="22"/>
  <c r="DA15" i="21"/>
  <c r="DA15" i="20"/>
  <c r="DA15" i="19"/>
  <c r="DA15" i="18"/>
  <c r="DA15" i="17"/>
  <c r="DA15" i="16"/>
  <c r="DA15" i="15"/>
  <c r="DA15" i="14"/>
  <c r="CZ15" i="22"/>
  <c r="CZ15" i="21"/>
  <c r="CZ15" i="20"/>
  <c r="CZ15" i="19"/>
  <c r="CZ15" i="18"/>
  <c r="CZ15" i="17"/>
  <c r="CZ15" i="16"/>
  <c r="CZ15" i="15"/>
  <c r="CZ15" i="14"/>
  <c r="CY15" i="22"/>
  <c r="CY15" i="21"/>
  <c r="CY15" i="20"/>
  <c r="CY15" i="19"/>
  <c r="CY15" i="18"/>
  <c r="CY15" i="17"/>
  <c r="CY15" i="16"/>
  <c r="CY15" i="15"/>
  <c r="CY15" i="14"/>
  <c r="CX15" i="22"/>
  <c r="CX15" i="21"/>
  <c r="CX15" i="20"/>
  <c r="CX15" i="19"/>
  <c r="CX15" i="18"/>
  <c r="CX15" i="17"/>
  <c r="CX15" i="16"/>
  <c r="CX15" i="15"/>
  <c r="CX15" i="14"/>
  <c r="CW15" i="22"/>
  <c r="CW15" i="21"/>
  <c r="CW15" i="20"/>
  <c r="CW15" i="19"/>
  <c r="CW15" i="18"/>
  <c r="CW15" i="17"/>
  <c r="CW15" i="16"/>
  <c r="CW15" i="15"/>
  <c r="CW15" i="14"/>
  <c r="CV15" i="22"/>
  <c r="CV15" i="21"/>
  <c r="CV15" i="20"/>
  <c r="CV15" i="19"/>
  <c r="CV15" i="18"/>
  <c r="CV15" i="17"/>
  <c r="CV15" i="16"/>
  <c r="CV15" i="15"/>
  <c r="CV15" i="14"/>
  <c r="CU15" i="22"/>
  <c r="CU15" i="21"/>
  <c r="CU15" i="20"/>
  <c r="CU15" i="19"/>
  <c r="CU15" i="18"/>
  <c r="CU15" i="17"/>
  <c r="CU15" i="16"/>
  <c r="CU15" i="15"/>
  <c r="CU15" i="14"/>
  <c r="CT15" i="22"/>
  <c r="CT15" i="21"/>
  <c r="CT15" i="20"/>
  <c r="CT15" i="19"/>
  <c r="CT15" i="18"/>
  <c r="CT15" i="17"/>
  <c r="CT15" i="16"/>
  <c r="CT15" i="15"/>
  <c r="CT15" i="14"/>
  <c r="CS15" i="22"/>
  <c r="CS15" i="21"/>
  <c r="CS15" i="20"/>
  <c r="CS15" i="19"/>
  <c r="CS15" i="18"/>
  <c r="CS15" i="17"/>
  <c r="CS15" i="16"/>
  <c r="CS15" i="15"/>
  <c r="CS15" i="14"/>
  <c r="CR15" i="22"/>
  <c r="CR15" i="21"/>
  <c r="CR15" i="20"/>
  <c r="CR15" i="19"/>
  <c r="CR15" i="18"/>
  <c r="CR15" i="17"/>
  <c r="CR15" i="16"/>
  <c r="CR15" i="15"/>
  <c r="CR15" i="14"/>
  <c r="CQ15" i="22"/>
  <c r="CQ15" i="21"/>
  <c r="CQ15" i="20"/>
  <c r="CQ15" i="19"/>
  <c r="CQ15" i="18"/>
  <c r="CQ15" i="17"/>
  <c r="CQ15" i="16"/>
  <c r="CQ15" i="15"/>
  <c r="CQ15" i="14"/>
  <c r="CP15" i="22"/>
  <c r="CP15" i="21"/>
  <c r="CP15" i="20"/>
  <c r="CP15" i="19"/>
  <c r="CP15" i="18"/>
  <c r="CP15" i="17"/>
  <c r="CP15" i="16"/>
  <c r="CP15" i="15"/>
  <c r="CP15" i="14"/>
  <c r="CO15" i="22"/>
  <c r="CO15" i="21"/>
  <c r="CO15" i="20"/>
  <c r="CO15" i="19"/>
  <c r="CO15" i="18"/>
  <c r="CO15" i="17"/>
  <c r="CO15" i="16"/>
  <c r="CO15" i="15"/>
  <c r="CO15" i="14"/>
  <c r="CN15" i="22"/>
  <c r="CN15" i="21"/>
  <c r="CN15" i="20"/>
  <c r="CN15" i="19"/>
  <c r="CN15" i="18"/>
  <c r="CN15" i="17"/>
  <c r="CN15" i="16"/>
  <c r="CN15" i="15"/>
  <c r="CN15" i="14"/>
  <c r="CM15" i="22"/>
  <c r="CM15" i="21"/>
  <c r="CM15" i="20"/>
  <c r="CM15" i="19"/>
  <c r="CM15" i="18"/>
  <c r="CM15" i="17"/>
  <c r="CM15" i="16"/>
  <c r="CM15" i="15"/>
  <c r="CM15" i="14"/>
  <c r="CL15" i="22"/>
  <c r="CL15" i="21"/>
  <c r="CL15" i="20"/>
  <c r="CL15" i="19"/>
  <c r="CL15" i="18"/>
  <c r="CL15" i="17"/>
  <c r="CL15" i="16"/>
  <c r="CL15" i="15"/>
  <c r="CL15" i="14"/>
  <c r="CK15" i="22"/>
  <c r="CK15" i="21"/>
  <c r="CK15" i="20"/>
  <c r="CK15" i="19"/>
  <c r="CK15" i="18"/>
  <c r="CK15" i="17"/>
  <c r="CK15" i="16"/>
  <c r="CK15" i="15"/>
  <c r="CK15" i="14"/>
  <c r="CJ15" i="22"/>
  <c r="CJ15" i="21"/>
  <c r="CJ15" i="20"/>
  <c r="CJ15" i="19"/>
  <c r="CJ15" i="18"/>
  <c r="CJ15" i="17"/>
  <c r="CJ15" i="16"/>
  <c r="CJ15" i="15"/>
  <c r="CJ15" i="14"/>
  <c r="CI15" i="22"/>
  <c r="CI15" i="21"/>
  <c r="CI15" i="20"/>
  <c r="CI15" i="19"/>
  <c r="CI15" i="18"/>
  <c r="CI15" i="17"/>
  <c r="CI15" i="16"/>
  <c r="CI15" i="15"/>
  <c r="CI15" i="14"/>
  <c r="CH15" i="22"/>
  <c r="CH15" i="21"/>
  <c r="CH15" i="20"/>
  <c r="CH15" i="19"/>
  <c r="CH15" i="18"/>
  <c r="CH15" i="17"/>
  <c r="CH15" i="16"/>
  <c r="CH15" i="15"/>
  <c r="CH15" i="14"/>
  <c r="CG15" i="22"/>
  <c r="CG15" i="21"/>
  <c r="CG15" i="20"/>
  <c r="CG15" i="19"/>
  <c r="CG15" i="18"/>
  <c r="CG15" i="17"/>
  <c r="CG15" i="16"/>
  <c r="CG15" i="15"/>
  <c r="CG15" i="14"/>
  <c r="CF15" i="22"/>
  <c r="CF15" i="21"/>
  <c r="CF15" i="20"/>
  <c r="CF15" i="19"/>
  <c r="CF15" i="18"/>
  <c r="CF15" i="17"/>
  <c r="CF15" i="16"/>
  <c r="CF15" i="15"/>
  <c r="CF15" i="14"/>
  <c r="CE15" i="22"/>
  <c r="CE15" i="21"/>
  <c r="CE15" i="20"/>
  <c r="CE15" i="19"/>
  <c r="CE15" i="18"/>
  <c r="CE15" i="17"/>
  <c r="CE15" i="16"/>
  <c r="CE15" i="15"/>
  <c r="CE15" i="14"/>
  <c r="CD15" i="22"/>
  <c r="CD15" i="21"/>
  <c r="CD15" i="20"/>
  <c r="CD15" i="19"/>
  <c r="CD15" i="18"/>
  <c r="CD15" i="17"/>
  <c r="CD15" i="16"/>
  <c r="CD15" i="15"/>
  <c r="CD15" i="14"/>
  <c r="CC15" i="22"/>
  <c r="CC15" i="21"/>
  <c r="CC15" i="20"/>
  <c r="CC15" i="19"/>
  <c r="CC15" i="18"/>
  <c r="CC15" i="17"/>
  <c r="CC15" i="16"/>
  <c r="CC15" i="15"/>
  <c r="CC15" i="14"/>
  <c r="CB15" i="22"/>
  <c r="CB15" i="21"/>
  <c r="CB15" i="20"/>
  <c r="CB15" i="19"/>
  <c r="CB15" i="18"/>
  <c r="CB15" i="17"/>
  <c r="CB15" i="16"/>
  <c r="CB15" i="15"/>
  <c r="CB15" i="14"/>
  <c r="CA15" i="22"/>
  <c r="CA15" i="21"/>
  <c r="CA15" i="20"/>
  <c r="CA15" i="19"/>
  <c r="CA15" i="18"/>
  <c r="CA15" i="17"/>
  <c r="CA15" i="16"/>
  <c r="CA15" i="15"/>
  <c r="CA15" i="14"/>
  <c r="BZ15" i="22"/>
  <c r="BZ15" i="21"/>
  <c r="BZ15" i="20"/>
  <c r="BZ15" i="19"/>
  <c r="BZ15" i="18"/>
  <c r="BZ15" i="17"/>
  <c r="BZ15" i="16"/>
  <c r="BZ15" i="15"/>
  <c r="BZ15" i="14"/>
  <c r="BY15" i="22"/>
  <c r="BY15" i="21"/>
  <c r="BY15" i="20"/>
  <c r="BY15" i="19"/>
  <c r="BY15" i="18"/>
  <c r="BY15" i="17"/>
  <c r="BY15" i="16"/>
  <c r="BY15" i="15"/>
  <c r="BY15" i="14"/>
  <c r="BX15" i="22"/>
  <c r="BX15" i="21"/>
  <c r="BX15" i="20"/>
  <c r="BX15" i="19"/>
  <c r="BX15" i="18"/>
  <c r="BX15" i="17"/>
  <c r="BX15" i="16"/>
  <c r="BX15" i="15"/>
  <c r="BX15" i="14"/>
  <c r="BW15" i="22"/>
  <c r="BW15" i="21"/>
  <c r="BW15" i="20"/>
  <c r="BW15" i="19"/>
  <c r="BW15" i="18"/>
  <c r="BW15" i="17"/>
  <c r="BW15" i="16"/>
  <c r="BW15" i="15"/>
  <c r="BW15" i="14"/>
  <c r="BV15" i="22"/>
  <c r="BV15" i="21"/>
  <c r="BV15" i="20"/>
  <c r="BV15" i="19"/>
  <c r="BV15" i="18"/>
  <c r="BV15" i="17"/>
  <c r="BV15" i="16"/>
  <c r="BV15" i="15"/>
  <c r="BV15" i="14"/>
  <c r="BU15" i="22"/>
  <c r="BU15" i="21"/>
  <c r="BU15" i="20"/>
  <c r="BU15" i="19"/>
  <c r="BU15" i="18"/>
  <c r="BU15" i="17"/>
  <c r="BU15" i="16"/>
  <c r="BU15" i="15"/>
  <c r="BU15" i="14"/>
  <c r="BT15" i="22"/>
  <c r="BT15" i="21"/>
  <c r="BT15" i="20"/>
  <c r="BT15" i="19"/>
  <c r="BT15" i="18"/>
  <c r="BT15" i="17"/>
  <c r="BT15" i="16"/>
  <c r="BT15" i="15"/>
  <c r="BT15" i="14"/>
  <c r="BS15" i="22"/>
  <c r="BS15" i="21"/>
  <c r="BS15" i="20"/>
  <c r="BS15" i="19"/>
  <c r="BS15" i="18"/>
  <c r="BS15" i="17"/>
  <c r="BS15" i="16"/>
  <c r="BS15" i="15"/>
  <c r="BS15" i="14"/>
  <c r="BR15" i="22"/>
  <c r="BR15" i="21"/>
  <c r="BR15" i="20"/>
  <c r="BR15" i="19"/>
  <c r="BR15" i="18"/>
  <c r="BR15" i="17"/>
  <c r="BR15" i="16"/>
  <c r="BR15" i="15"/>
  <c r="BR15" i="14"/>
  <c r="BQ15" i="22"/>
  <c r="BQ15" i="21"/>
  <c r="BQ15" i="20"/>
  <c r="BQ15" i="19"/>
  <c r="BQ15" i="18"/>
  <c r="BQ15" i="17"/>
  <c r="BQ15" i="16"/>
  <c r="BQ15" i="15"/>
  <c r="BQ15" i="14"/>
  <c r="BP15" i="22"/>
  <c r="BP15" i="21"/>
  <c r="BP15" i="20"/>
  <c r="BP15" i="19"/>
  <c r="BP15" i="18"/>
  <c r="BP15" i="17"/>
  <c r="BP15" i="16"/>
  <c r="BP15" i="15"/>
  <c r="BP15" i="14"/>
  <c r="BO15" i="22"/>
  <c r="BO15" i="21"/>
  <c r="BO15" i="20"/>
  <c r="BO15" i="19"/>
  <c r="BO15" i="18"/>
  <c r="BO15" i="17"/>
  <c r="BO15" i="16"/>
  <c r="BO15" i="15"/>
  <c r="BO15" i="14"/>
  <c r="BN15" i="22"/>
  <c r="BN15" i="21"/>
  <c r="BN15" i="20"/>
  <c r="BN15" i="19"/>
  <c r="BN15" i="18"/>
  <c r="BN15" i="17"/>
  <c r="BN15" i="16"/>
  <c r="BN15" i="15"/>
  <c r="BN15" i="14"/>
  <c r="BM15" i="22"/>
  <c r="BM15" i="21"/>
  <c r="BM15" i="20"/>
  <c r="BM15" i="19"/>
  <c r="BM15" i="18"/>
  <c r="BM15" i="17"/>
  <c r="BM15" i="16"/>
  <c r="BM15" i="15"/>
  <c r="BM15" i="14"/>
  <c r="BL15" i="22"/>
  <c r="BL15" i="21"/>
  <c r="BL15" i="20"/>
  <c r="BL15" i="19"/>
  <c r="BL15" i="18"/>
  <c r="BL15" i="17"/>
  <c r="BL15" i="16"/>
  <c r="BL15" i="15"/>
  <c r="BL15" i="14"/>
  <c r="BK15" i="22"/>
  <c r="BK15" i="21"/>
  <c r="BK15" i="20"/>
  <c r="BK15" i="19"/>
  <c r="BK15" i="18"/>
  <c r="BK15" i="17"/>
  <c r="BK15" i="16"/>
  <c r="BK15" i="15"/>
  <c r="BK15" i="14"/>
  <c r="BJ15" i="22"/>
  <c r="BJ15" i="21"/>
  <c r="BJ15" i="20"/>
  <c r="BJ15" i="19"/>
  <c r="BJ15" i="18"/>
  <c r="BJ15" i="17"/>
  <c r="BJ15" i="16"/>
  <c r="BJ15" i="15"/>
  <c r="BJ15" i="14"/>
  <c r="BI15" i="22"/>
  <c r="BI15" i="21"/>
  <c r="BI15" i="20"/>
  <c r="BI15" i="19"/>
  <c r="BI15" i="18"/>
  <c r="BI15" i="17"/>
  <c r="BI15" i="16"/>
  <c r="BI15" i="15"/>
  <c r="BI15" i="14"/>
  <c r="BH15" i="22"/>
  <c r="BH15" i="21"/>
  <c r="BH15" i="20"/>
  <c r="BH15" i="19"/>
  <c r="BH15" i="18"/>
  <c r="BH15" i="17"/>
  <c r="BH15" i="16"/>
  <c r="BH15" i="15"/>
  <c r="BH15" i="14"/>
  <c r="BG15" i="22"/>
  <c r="BG15" i="21"/>
  <c r="BG15" i="20"/>
  <c r="BG15" i="19"/>
  <c r="BG15" i="18"/>
  <c r="BG15" i="17"/>
  <c r="BG15" i="16"/>
  <c r="BG15" i="15"/>
  <c r="BG15" i="14"/>
  <c r="BF15" i="22"/>
  <c r="BF15" i="21"/>
  <c r="BF15" i="20"/>
  <c r="BF15" i="19"/>
  <c r="BF15" i="18"/>
  <c r="BF15" i="17"/>
  <c r="BF15" i="16"/>
  <c r="BF15" i="15"/>
  <c r="BF15" i="14"/>
  <c r="BE15" i="22"/>
  <c r="BE15" i="21"/>
  <c r="BE15" i="20"/>
  <c r="BE15" i="19"/>
  <c r="BE15" i="18"/>
  <c r="BE15" i="17"/>
  <c r="BE15" i="16"/>
  <c r="BE15" i="15"/>
  <c r="BE15" i="14"/>
  <c r="BD15" i="22"/>
  <c r="BD15" i="21"/>
  <c r="BD15" i="20"/>
  <c r="BD15" i="19"/>
  <c r="BD15" i="18"/>
  <c r="BD15" i="17"/>
  <c r="BD15" i="16"/>
  <c r="BD15" i="15"/>
  <c r="BD15" i="14"/>
  <c r="BC15" i="22"/>
  <c r="BC15" i="21"/>
  <c r="BC15" i="20"/>
  <c r="BC15" i="19"/>
  <c r="BC15" i="18"/>
  <c r="BC15" i="17"/>
  <c r="BC15" i="16"/>
  <c r="BC15" i="15"/>
  <c r="BC15" i="14"/>
  <c r="BB15" i="22"/>
  <c r="BB15" i="21"/>
  <c r="BB15" i="20"/>
  <c r="BB15" i="19"/>
  <c r="BB15" i="18"/>
  <c r="BB15" i="17"/>
  <c r="BB15" i="16"/>
  <c r="BB15" i="15"/>
  <c r="BB15" i="14"/>
  <c r="BA15" i="22"/>
  <c r="BA15" i="21"/>
  <c r="BA15" i="20"/>
  <c r="BA15" i="19"/>
  <c r="BA15" i="18"/>
  <c r="BA15" i="17"/>
  <c r="BA15" i="16"/>
  <c r="BA15" i="15"/>
  <c r="BA15" i="14"/>
  <c r="AZ15" i="22"/>
  <c r="AZ15" i="21"/>
  <c r="AZ15" i="20"/>
  <c r="AZ15" i="19"/>
  <c r="AZ15" i="18"/>
  <c r="AZ15" i="17"/>
  <c r="AZ15" i="16"/>
  <c r="AZ15" i="15"/>
  <c r="AZ15" i="14"/>
  <c r="AY15" i="22"/>
  <c r="AY15" i="21"/>
  <c r="AY15" i="20"/>
  <c r="AY15" i="19"/>
  <c r="AY15" i="18"/>
  <c r="AY15" i="17"/>
  <c r="AY15" i="16"/>
  <c r="AY15" i="15"/>
  <c r="AY15" i="14"/>
  <c r="AX15" i="22"/>
  <c r="AX15" i="21"/>
  <c r="AX15" i="20"/>
  <c r="AX15" i="19"/>
  <c r="AX15" i="18"/>
  <c r="AX15" i="17"/>
  <c r="AX15" i="16"/>
  <c r="AX15" i="15"/>
  <c r="AX15" i="14"/>
  <c r="AW15" i="22"/>
  <c r="AW15" i="21"/>
  <c r="AW15" i="20"/>
  <c r="AW15" i="19"/>
  <c r="AW15" i="18"/>
  <c r="AW15" i="17"/>
  <c r="AW15" i="16"/>
  <c r="AW15" i="15"/>
  <c r="AW15" i="14"/>
  <c r="AV15" i="22"/>
  <c r="AV15" i="21"/>
  <c r="AV15" i="20"/>
  <c r="AV15" i="19"/>
  <c r="AV15" i="18"/>
  <c r="AV15" i="17"/>
  <c r="AV15" i="16"/>
  <c r="AV15" i="15"/>
  <c r="AV15" i="14"/>
  <c r="AU15" i="22"/>
  <c r="AU15" i="21"/>
  <c r="AU15" i="20"/>
  <c r="AU15" i="19"/>
  <c r="AU15" i="18"/>
  <c r="AU15" i="17"/>
  <c r="AU15" i="16"/>
  <c r="AU15" i="15"/>
  <c r="AU15" i="14"/>
  <c r="AT15" i="22"/>
  <c r="AT15" i="21"/>
  <c r="AT15" i="20"/>
  <c r="AT15" i="19"/>
  <c r="AT15" i="18"/>
  <c r="AT15" i="17"/>
  <c r="AT15" i="16"/>
  <c r="AT15" i="15"/>
  <c r="AT15" i="14"/>
  <c r="AS15" i="22"/>
  <c r="AS15" i="21"/>
  <c r="AS15" i="20"/>
  <c r="AS15" i="19"/>
  <c r="AS15" i="18"/>
  <c r="AS15" i="17"/>
  <c r="AS15" i="16"/>
  <c r="AS15" i="15"/>
  <c r="AS15" i="14"/>
  <c r="AR15" i="22"/>
  <c r="AR15" i="21"/>
  <c r="AR15" i="20"/>
  <c r="AR15" i="19"/>
  <c r="AR15" i="18"/>
  <c r="AR15" i="17"/>
  <c r="AR15" i="16"/>
  <c r="AR15" i="15"/>
  <c r="AR15" i="14"/>
  <c r="AQ15" i="22"/>
  <c r="AQ15" i="21"/>
  <c r="AQ15" i="20"/>
  <c r="AQ15" i="19"/>
  <c r="AQ15" i="18"/>
  <c r="AQ15" i="17"/>
  <c r="AQ15" i="16"/>
  <c r="AQ15" i="15"/>
  <c r="AQ15" i="14"/>
  <c r="AP15" i="22"/>
  <c r="AP15" i="21"/>
  <c r="AP15" i="20"/>
  <c r="AP15" i="19"/>
  <c r="AP15" i="18"/>
  <c r="AP15" i="17"/>
  <c r="AP15" i="16"/>
  <c r="AP15" i="15"/>
  <c r="AP15" i="14"/>
  <c r="AO15" i="22"/>
  <c r="AO15" i="21"/>
  <c r="AO15" i="20"/>
  <c r="AO15" i="19"/>
  <c r="AO15" i="18"/>
  <c r="AO15" i="17"/>
  <c r="AO15" i="16"/>
  <c r="AO15" i="15"/>
  <c r="AO15" i="14"/>
  <c r="AN15" i="22"/>
  <c r="AN15" i="21"/>
  <c r="AN15" i="20"/>
  <c r="AN15" i="19"/>
  <c r="AN15" i="18"/>
  <c r="AN15" i="17"/>
  <c r="AN15" i="16"/>
  <c r="AN15" i="15"/>
  <c r="AN15" i="14"/>
  <c r="AM15" i="22"/>
  <c r="AM15" i="21"/>
  <c r="AM15" i="20"/>
  <c r="AM15" i="19"/>
  <c r="AM15" i="18"/>
  <c r="AM15" i="17"/>
  <c r="AM15" i="16"/>
  <c r="AM15" i="15"/>
  <c r="AM15" i="14"/>
  <c r="AL15" i="22"/>
  <c r="AL15" i="21"/>
  <c r="AL15" i="20"/>
  <c r="AL15" i="19"/>
  <c r="AL15" i="18"/>
  <c r="AL15" i="17"/>
  <c r="AL15" i="16"/>
  <c r="AL15" i="15"/>
  <c r="AL15" i="14"/>
  <c r="AK15" i="22"/>
  <c r="AK15" i="21"/>
  <c r="AK15" i="20"/>
  <c r="AK15" i="19"/>
  <c r="AK15" i="18"/>
  <c r="AK15" i="17"/>
  <c r="AK15" i="16"/>
  <c r="AK15" i="15"/>
  <c r="AK15" i="14"/>
  <c r="AJ15" i="22"/>
  <c r="AJ15" i="21"/>
  <c r="AJ15" i="20"/>
  <c r="AJ15" i="19"/>
  <c r="AJ15" i="18"/>
  <c r="AJ15" i="17"/>
  <c r="AJ15" i="16"/>
  <c r="AJ15" i="15"/>
  <c r="AJ15" i="14"/>
  <c r="AI15" i="22"/>
  <c r="AI15" i="21"/>
  <c r="AI15" i="20"/>
  <c r="AI15" i="19"/>
  <c r="AI15" i="18"/>
  <c r="AI15" i="17"/>
  <c r="AI15" i="16"/>
  <c r="AI15" i="15"/>
  <c r="AI15" i="14"/>
  <c r="AH15" i="22"/>
  <c r="AH15" i="21"/>
  <c r="AH15" i="20"/>
  <c r="AH15" i="19"/>
  <c r="AH15" i="18"/>
  <c r="AH15" i="17"/>
  <c r="AH15" i="16"/>
  <c r="AH15" i="15"/>
  <c r="AH15" i="14"/>
  <c r="AG15" i="22"/>
  <c r="AG15" i="21"/>
  <c r="AG15" i="20"/>
  <c r="AG15" i="19"/>
  <c r="AG15" i="18"/>
  <c r="AG15" i="17"/>
  <c r="AG15" i="16"/>
  <c r="AG15" i="15"/>
  <c r="AG15" i="14"/>
  <c r="AF15" i="22"/>
  <c r="AF15" i="21"/>
  <c r="AF15" i="20"/>
  <c r="AF15" i="19"/>
  <c r="AF15" i="18"/>
  <c r="AF15" i="17"/>
  <c r="AF15" i="16"/>
  <c r="AF15" i="15"/>
  <c r="AF15" i="14"/>
  <c r="AE15" i="22"/>
  <c r="AE15" i="21"/>
  <c r="AE15" i="20"/>
  <c r="AE15" i="19"/>
  <c r="AE15" i="18"/>
  <c r="AE15" i="17"/>
  <c r="AE15" i="16"/>
  <c r="AE15" i="15"/>
  <c r="AE15" i="14"/>
  <c r="AD15" i="22"/>
  <c r="AD15" i="21"/>
  <c r="AD15" i="20"/>
  <c r="AD15" i="19"/>
  <c r="AD15" i="18"/>
  <c r="AD15" i="17"/>
  <c r="AD15" i="16"/>
  <c r="AD15" i="15"/>
  <c r="AD15" i="14"/>
  <c r="AC15" i="22"/>
  <c r="AC15" i="21"/>
  <c r="AC15" i="20"/>
  <c r="AC15" i="19"/>
  <c r="AC15" i="18"/>
  <c r="AC15" i="17"/>
  <c r="AC15" i="16"/>
  <c r="AC15" i="15"/>
  <c r="AC15" i="14"/>
  <c r="AB15" i="22"/>
  <c r="AB15" i="21"/>
  <c r="AB15" i="20"/>
  <c r="AB15" i="19"/>
  <c r="AB15" i="18"/>
  <c r="AB15" i="17"/>
  <c r="AB15" i="16"/>
  <c r="AB15" i="15"/>
  <c r="AB15" i="14"/>
  <c r="AA15" i="22"/>
  <c r="D15" i="22" s="1"/>
  <c r="AA15" i="21"/>
  <c r="AA15" i="20"/>
  <c r="AA15" i="19"/>
  <c r="AA15" i="18"/>
  <c r="AA15" i="17"/>
  <c r="AA15" i="16"/>
  <c r="AA15" i="15"/>
  <c r="AA15" i="14"/>
  <c r="Z15" i="22"/>
  <c r="Z15" i="21"/>
  <c r="Z15" i="20"/>
  <c r="Z15" i="19"/>
  <c r="Z15" i="18"/>
  <c r="Z15" i="17"/>
  <c r="Z15" i="16"/>
  <c r="Z15" i="15"/>
  <c r="Z15" i="14"/>
  <c r="Y15" i="22"/>
  <c r="Y15" i="21"/>
  <c r="Y15" i="20"/>
  <c r="Y15" i="19"/>
  <c r="Y15" i="18"/>
  <c r="Y15" i="17"/>
  <c r="Y15" i="16"/>
  <c r="D15" i="16" s="1"/>
  <c r="Y15" i="15"/>
  <c r="Y15" i="14"/>
  <c r="X15" i="22"/>
  <c r="X15" i="21"/>
  <c r="X15" i="20"/>
  <c r="X15" i="19"/>
  <c r="X15" i="18"/>
  <c r="X15" i="17"/>
  <c r="D15" i="17" s="1"/>
  <c r="X15" i="16"/>
  <c r="X15" i="15"/>
  <c r="X15" i="14"/>
  <c r="W15" i="22"/>
  <c r="W15" i="21"/>
  <c r="W15" i="20"/>
  <c r="W15" i="19"/>
  <c r="W15" i="18"/>
  <c r="D15" i="18" s="1"/>
  <c r="W15" i="17"/>
  <c r="W15" i="16"/>
  <c r="W15" i="15"/>
  <c r="W15" i="14"/>
  <c r="V15" i="22"/>
  <c r="V15" i="21"/>
  <c r="V15" i="20"/>
  <c r="V15" i="19"/>
  <c r="D15" i="19" s="1"/>
  <c r="V15" i="18"/>
  <c r="V15" i="17"/>
  <c r="V15" i="16"/>
  <c r="V15" i="15"/>
  <c r="V15" i="14"/>
  <c r="U15" i="22"/>
  <c r="U15" i="21"/>
  <c r="D15" i="21" s="1"/>
  <c r="U15" i="20"/>
  <c r="U15" i="19"/>
  <c r="U15" i="18"/>
  <c r="U15" i="17"/>
  <c r="U15" i="16"/>
  <c r="U15" i="15"/>
  <c r="D15" i="15" s="1"/>
  <c r="U15" i="14"/>
  <c r="D23" i="14"/>
  <c r="D26" i="14"/>
  <c r="D27" i="14"/>
  <c r="D28" i="14"/>
  <c r="D29" i="14"/>
  <c r="D30" i="14"/>
  <c r="D31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A23" i="22"/>
  <c r="DA23" i="21"/>
  <c r="DA23" i="20"/>
  <c r="DA23" i="19"/>
  <c r="DA23" i="18"/>
  <c r="DA23" i="17"/>
  <c r="DA23" i="16"/>
  <c r="DA23" i="15"/>
  <c r="DA23" i="14"/>
  <c r="CZ23" i="22"/>
  <c r="CZ23" i="21"/>
  <c r="CZ23" i="20"/>
  <c r="CZ23" i="19"/>
  <c r="CZ23" i="18"/>
  <c r="CZ23" i="17"/>
  <c r="CZ23" i="16"/>
  <c r="CZ23" i="15"/>
  <c r="CZ23" i="14"/>
  <c r="CY23" i="22"/>
  <c r="CY23" i="21"/>
  <c r="CY23" i="20"/>
  <c r="CY23" i="19"/>
  <c r="CY23" i="18"/>
  <c r="CY23" i="17"/>
  <c r="CY23" i="16"/>
  <c r="CY23" i="15"/>
  <c r="CY23" i="14"/>
  <c r="CX23" i="22"/>
  <c r="CX23" i="21"/>
  <c r="CX23" i="20"/>
  <c r="CX23" i="19"/>
  <c r="CX23" i="18"/>
  <c r="CX23" i="17"/>
  <c r="CX23" i="16"/>
  <c r="CX23" i="15"/>
  <c r="CX23" i="14"/>
  <c r="CW23" i="22"/>
  <c r="CW23" i="21"/>
  <c r="CW23" i="20"/>
  <c r="CW23" i="19"/>
  <c r="CW23" i="18"/>
  <c r="CW23" i="17"/>
  <c r="CW23" i="16"/>
  <c r="CW23" i="15"/>
  <c r="CW23" i="14"/>
  <c r="CV23" i="22"/>
  <c r="CV23" i="21"/>
  <c r="CV23" i="20"/>
  <c r="CV23" i="19"/>
  <c r="CV23" i="18"/>
  <c r="CV23" i="17"/>
  <c r="CV23" i="16"/>
  <c r="CV23" i="15"/>
  <c r="CV23" i="14"/>
  <c r="CU23" i="22"/>
  <c r="CU23" i="21"/>
  <c r="CU23" i="20"/>
  <c r="CU23" i="19"/>
  <c r="CU23" i="18"/>
  <c r="CU23" i="17"/>
  <c r="CU23" i="16"/>
  <c r="CU23" i="15"/>
  <c r="CU23" i="14"/>
  <c r="CT23" i="22"/>
  <c r="CT23" i="21"/>
  <c r="CT23" i="20"/>
  <c r="CT23" i="19"/>
  <c r="CT23" i="18"/>
  <c r="CT23" i="17"/>
  <c r="CT23" i="16"/>
  <c r="CT23" i="15"/>
  <c r="CT23" i="14"/>
  <c r="CS23" i="22"/>
  <c r="CS23" i="21"/>
  <c r="CS23" i="20"/>
  <c r="CS23" i="19"/>
  <c r="CS23" i="18"/>
  <c r="CS23" i="17"/>
  <c r="CS23" i="16"/>
  <c r="CS23" i="15"/>
  <c r="CS23" i="14"/>
  <c r="CR23" i="22"/>
  <c r="CR23" i="21"/>
  <c r="CR23" i="20"/>
  <c r="CR23" i="19"/>
  <c r="CR23" i="18"/>
  <c r="CR23" i="17"/>
  <c r="CR23" i="16"/>
  <c r="CR23" i="15"/>
  <c r="CR23" i="14"/>
  <c r="CQ23" i="22"/>
  <c r="CQ23" i="21"/>
  <c r="CQ23" i="20"/>
  <c r="CQ23" i="19"/>
  <c r="CQ23" i="18"/>
  <c r="CQ23" i="17"/>
  <c r="CQ23" i="16"/>
  <c r="CQ23" i="15"/>
  <c r="CQ23" i="14"/>
  <c r="CP23" i="22"/>
  <c r="CP23" i="21"/>
  <c r="CP23" i="20"/>
  <c r="CP23" i="19"/>
  <c r="CP23" i="18"/>
  <c r="CP23" i="17"/>
  <c r="CP23" i="16"/>
  <c r="CP23" i="15"/>
  <c r="CP23" i="14"/>
  <c r="CO23" i="22"/>
  <c r="CO23" i="21"/>
  <c r="CO23" i="20"/>
  <c r="CO23" i="19"/>
  <c r="CO23" i="18"/>
  <c r="CO23" i="17"/>
  <c r="CO23" i="16"/>
  <c r="CO23" i="15"/>
  <c r="CO23" i="14"/>
  <c r="CN23" i="22"/>
  <c r="CN23" i="21"/>
  <c r="CN23" i="20"/>
  <c r="CN23" i="19"/>
  <c r="CN23" i="18"/>
  <c r="CN23" i="17"/>
  <c r="CN23" i="16"/>
  <c r="CN23" i="15"/>
  <c r="CN23" i="14"/>
  <c r="CM23" i="22"/>
  <c r="CM23" i="21"/>
  <c r="CM23" i="20"/>
  <c r="CM23" i="19"/>
  <c r="CM23" i="18"/>
  <c r="CM23" i="17"/>
  <c r="CM23" i="16"/>
  <c r="CM23" i="15"/>
  <c r="CM23" i="14"/>
  <c r="CL23" i="22"/>
  <c r="CL23" i="21"/>
  <c r="CL23" i="20"/>
  <c r="CL23" i="19"/>
  <c r="CL23" i="18"/>
  <c r="CL23" i="17"/>
  <c r="CL23" i="16"/>
  <c r="CL23" i="15"/>
  <c r="CL23" i="14"/>
  <c r="CK23" i="22"/>
  <c r="CK23" i="21"/>
  <c r="CK23" i="20"/>
  <c r="CK23" i="19"/>
  <c r="CK23" i="18"/>
  <c r="CK23" i="17"/>
  <c r="CK23" i="16"/>
  <c r="CK23" i="15"/>
  <c r="CK23" i="14"/>
  <c r="CJ23" i="22"/>
  <c r="CJ23" i="21"/>
  <c r="CJ23" i="20"/>
  <c r="CJ23" i="19"/>
  <c r="CJ23" i="18"/>
  <c r="CJ23" i="17"/>
  <c r="CJ23" i="16"/>
  <c r="CJ23" i="15"/>
  <c r="CJ23" i="14"/>
  <c r="CI23" i="22"/>
  <c r="CI23" i="21"/>
  <c r="CI23" i="20"/>
  <c r="CI23" i="19"/>
  <c r="CI23" i="18"/>
  <c r="CI23" i="17"/>
  <c r="CI23" i="16"/>
  <c r="CI23" i="15"/>
  <c r="CI23" i="14"/>
  <c r="CH23" i="22"/>
  <c r="CH23" i="21"/>
  <c r="CH23" i="20"/>
  <c r="CH23" i="19"/>
  <c r="CH23" i="18"/>
  <c r="CH23" i="17"/>
  <c r="CH23" i="16"/>
  <c r="CH23" i="15"/>
  <c r="CH23" i="14"/>
  <c r="CG23" i="22"/>
  <c r="CG23" i="21"/>
  <c r="CG23" i="20"/>
  <c r="CG23" i="19"/>
  <c r="CG23" i="18"/>
  <c r="CG23" i="17"/>
  <c r="CG23" i="16"/>
  <c r="CG23" i="15"/>
  <c r="CG23" i="14"/>
  <c r="CF23" i="22"/>
  <c r="CF23" i="21"/>
  <c r="CF23" i="20"/>
  <c r="CF23" i="19"/>
  <c r="CF23" i="18"/>
  <c r="CF23" i="17"/>
  <c r="CF23" i="16"/>
  <c r="CF23" i="15"/>
  <c r="CF23" i="14"/>
  <c r="CE23" i="22"/>
  <c r="CE23" i="21"/>
  <c r="CE23" i="20"/>
  <c r="CE23" i="19"/>
  <c r="CE23" i="18"/>
  <c r="CE23" i="17"/>
  <c r="CE23" i="16"/>
  <c r="CE23" i="15"/>
  <c r="CE23" i="14"/>
  <c r="CD23" i="22"/>
  <c r="CD23" i="21"/>
  <c r="CD23" i="20"/>
  <c r="CD23" i="19"/>
  <c r="CD23" i="18"/>
  <c r="CD23" i="17"/>
  <c r="CD23" i="16"/>
  <c r="CD23" i="15"/>
  <c r="CD23" i="14"/>
  <c r="CC23" i="22"/>
  <c r="CC23" i="21"/>
  <c r="CC23" i="20"/>
  <c r="CC23" i="19"/>
  <c r="CC23" i="18"/>
  <c r="CC23" i="17"/>
  <c r="CC23" i="16"/>
  <c r="CC23" i="15"/>
  <c r="CC23" i="14"/>
  <c r="CB23" i="22"/>
  <c r="CB23" i="21"/>
  <c r="CB23" i="20"/>
  <c r="CB23" i="19"/>
  <c r="CB23" i="18"/>
  <c r="CB23" i="17"/>
  <c r="CB23" i="16"/>
  <c r="CB23" i="15"/>
  <c r="CB23" i="14"/>
  <c r="CA23" i="22"/>
  <c r="CA23" i="21"/>
  <c r="CA23" i="20"/>
  <c r="CA23" i="19"/>
  <c r="CA23" i="18"/>
  <c r="CA23" i="17"/>
  <c r="CA23" i="16"/>
  <c r="CA23" i="15"/>
  <c r="CA23" i="14"/>
  <c r="BZ23" i="22"/>
  <c r="BZ23" i="21"/>
  <c r="BZ23" i="20"/>
  <c r="BZ23" i="19"/>
  <c r="BZ23" i="18"/>
  <c r="BZ23" i="17"/>
  <c r="BZ23" i="16"/>
  <c r="BZ23" i="15"/>
  <c r="BZ23" i="14"/>
  <c r="BY23" i="22"/>
  <c r="BY23" i="21"/>
  <c r="BY23" i="20"/>
  <c r="BY23" i="19"/>
  <c r="BY23" i="18"/>
  <c r="BY23" i="17"/>
  <c r="BY23" i="16"/>
  <c r="BY23" i="15"/>
  <c r="BY23" i="14"/>
  <c r="BX23" i="22"/>
  <c r="BX23" i="21"/>
  <c r="BX23" i="20"/>
  <c r="BX23" i="19"/>
  <c r="BX23" i="18"/>
  <c r="BX23" i="17"/>
  <c r="BX23" i="16"/>
  <c r="BX23" i="15"/>
  <c r="BX23" i="14"/>
  <c r="BW23" i="22"/>
  <c r="BW23" i="21"/>
  <c r="BW23" i="20"/>
  <c r="BW23" i="19"/>
  <c r="BW23" i="18"/>
  <c r="BW23" i="17"/>
  <c r="BW23" i="16"/>
  <c r="BW23" i="15"/>
  <c r="BW23" i="14"/>
  <c r="BV23" i="22"/>
  <c r="BV23" i="21"/>
  <c r="BV23" i="20"/>
  <c r="BV23" i="19"/>
  <c r="BV23" i="18"/>
  <c r="BV23" i="17"/>
  <c r="BV23" i="16"/>
  <c r="BV23" i="15"/>
  <c r="BV23" i="14"/>
  <c r="BU23" i="22"/>
  <c r="BU23" i="21"/>
  <c r="BU23" i="20"/>
  <c r="BU23" i="19"/>
  <c r="BU23" i="18"/>
  <c r="BU23" i="17"/>
  <c r="BU23" i="16"/>
  <c r="BU23" i="15"/>
  <c r="BU23" i="14"/>
  <c r="BT23" i="22"/>
  <c r="BT23" i="21"/>
  <c r="BT23" i="20"/>
  <c r="BT23" i="19"/>
  <c r="BT23" i="18"/>
  <c r="BT23" i="17"/>
  <c r="BT23" i="16"/>
  <c r="BT23" i="15"/>
  <c r="BT23" i="14"/>
  <c r="BS23" i="22"/>
  <c r="BS23" i="21"/>
  <c r="BS23" i="20"/>
  <c r="BS23" i="19"/>
  <c r="BS23" i="18"/>
  <c r="BS23" i="17"/>
  <c r="BS23" i="16"/>
  <c r="BS23" i="15"/>
  <c r="BS23" i="14"/>
  <c r="BR23" i="22"/>
  <c r="BR23" i="21"/>
  <c r="BR23" i="20"/>
  <c r="BR23" i="19"/>
  <c r="BR23" i="18"/>
  <c r="BR23" i="17"/>
  <c r="BR23" i="16"/>
  <c r="BR23" i="15"/>
  <c r="BR23" i="14"/>
  <c r="BQ23" i="22"/>
  <c r="BQ23" i="21"/>
  <c r="BQ23" i="20"/>
  <c r="BQ23" i="19"/>
  <c r="BQ23" i="18"/>
  <c r="BQ23" i="17"/>
  <c r="BQ23" i="16"/>
  <c r="BQ23" i="15"/>
  <c r="BQ23" i="14"/>
  <c r="BP23" i="22"/>
  <c r="BP23" i="21"/>
  <c r="BP23" i="20"/>
  <c r="BP23" i="19"/>
  <c r="BP23" i="18"/>
  <c r="BP23" i="17"/>
  <c r="BP23" i="16"/>
  <c r="BP23" i="15"/>
  <c r="BP23" i="14"/>
  <c r="BO23" i="22"/>
  <c r="BO23" i="21"/>
  <c r="BO23" i="20"/>
  <c r="BO23" i="19"/>
  <c r="BO23" i="18"/>
  <c r="BO23" i="17"/>
  <c r="BO23" i="16"/>
  <c r="BO23" i="15"/>
  <c r="BO23" i="14"/>
  <c r="BN23" i="22"/>
  <c r="BN23" i="21"/>
  <c r="BN23" i="20"/>
  <c r="BN23" i="19"/>
  <c r="BN23" i="18"/>
  <c r="BN23" i="17"/>
  <c r="BN23" i="16"/>
  <c r="BN23" i="15"/>
  <c r="BN23" i="14"/>
  <c r="BM23" i="22"/>
  <c r="BM23" i="21"/>
  <c r="BM23" i="20"/>
  <c r="BM23" i="19"/>
  <c r="BM23" i="18"/>
  <c r="BM23" i="17"/>
  <c r="BM23" i="16"/>
  <c r="BM23" i="15"/>
  <c r="BM23" i="14"/>
  <c r="BL23" i="22"/>
  <c r="BL23" i="21"/>
  <c r="BL23" i="20"/>
  <c r="BL23" i="19"/>
  <c r="BL23" i="18"/>
  <c r="BL23" i="17"/>
  <c r="BL23" i="16"/>
  <c r="BL23" i="15"/>
  <c r="BL23" i="14"/>
  <c r="BK23" i="22"/>
  <c r="BK23" i="21"/>
  <c r="BK23" i="20"/>
  <c r="BK23" i="19"/>
  <c r="BK23" i="18"/>
  <c r="BK23" i="17"/>
  <c r="BK23" i="16"/>
  <c r="BK23" i="15"/>
  <c r="BK23" i="14"/>
  <c r="BJ23" i="22"/>
  <c r="BJ23" i="21"/>
  <c r="BJ23" i="20"/>
  <c r="BJ23" i="19"/>
  <c r="BJ23" i="18"/>
  <c r="BJ23" i="17"/>
  <c r="BJ23" i="16"/>
  <c r="BJ23" i="15"/>
  <c r="BJ23" i="14"/>
  <c r="BI23" i="22"/>
  <c r="BI23" i="21"/>
  <c r="BI23" i="20"/>
  <c r="BI23" i="19"/>
  <c r="BI23" i="18"/>
  <c r="BI23" i="17"/>
  <c r="BI23" i="16"/>
  <c r="BI23" i="15"/>
  <c r="BI23" i="14"/>
  <c r="BH23" i="22"/>
  <c r="BH23" i="21"/>
  <c r="BH23" i="20"/>
  <c r="BH23" i="19"/>
  <c r="BH23" i="18"/>
  <c r="BH23" i="17"/>
  <c r="BH23" i="16"/>
  <c r="BH23" i="15"/>
  <c r="BH23" i="14"/>
  <c r="BG23" i="22"/>
  <c r="BG23" i="21"/>
  <c r="BG23" i="20"/>
  <c r="BG23" i="19"/>
  <c r="BG23" i="18"/>
  <c r="BG23" i="17"/>
  <c r="BG23" i="16"/>
  <c r="BG23" i="15"/>
  <c r="BG23" i="14"/>
  <c r="BF23" i="22"/>
  <c r="BF23" i="21"/>
  <c r="BF23" i="20"/>
  <c r="BF23" i="19"/>
  <c r="BF23" i="18"/>
  <c r="BF23" i="17"/>
  <c r="BF23" i="16"/>
  <c r="BF23" i="15"/>
  <c r="BF23" i="14"/>
  <c r="BE23" i="22"/>
  <c r="BE23" i="21"/>
  <c r="BE23" i="20"/>
  <c r="BE23" i="19"/>
  <c r="BE23" i="18"/>
  <c r="BE23" i="17"/>
  <c r="BE23" i="16"/>
  <c r="BE23" i="15"/>
  <c r="BE23" i="14"/>
  <c r="BD23" i="22"/>
  <c r="BD23" i="21"/>
  <c r="BD23" i="20"/>
  <c r="BD23" i="19"/>
  <c r="BD23" i="18"/>
  <c r="BD23" i="17"/>
  <c r="BD23" i="16"/>
  <c r="BD23" i="15"/>
  <c r="BD23" i="14"/>
  <c r="BC23" i="22"/>
  <c r="BC23" i="21"/>
  <c r="BC23" i="20"/>
  <c r="BC23" i="19"/>
  <c r="BC23" i="18"/>
  <c r="BC23" i="17"/>
  <c r="BC23" i="16"/>
  <c r="BC23" i="15"/>
  <c r="BC23" i="14"/>
  <c r="BB23" i="22"/>
  <c r="BB23" i="21"/>
  <c r="BB23" i="20"/>
  <c r="BB23" i="19"/>
  <c r="BB23" i="18"/>
  <c r="BB23" i="17"/>
  <c r="BB23" i="16"/>
  <c r="BB23" i="15"/>
  <c r="BB23" i="14"/>
  <c r="BA23" i="22"/>
  <c r="BA23" i="21"/>
  <c r="BA23" i="20"/>
  <c r="BA23" i="19"/>
  <c r="BA23" i="18"/>
  <c r="BA23" i="17"/>
  <c r="BA23" i="16"/>
  <c r="BA23" i="15"/>
  <c r="BA23" i="14"/>
  <c r="AZ23" i="22"/>
  <c r="AZ23" i="21"/>
  <c r="AZ23" i="20"/>
  <c r="AZ23" i="19"/>
  <c r="AZ23" i="18"/>
  <c r="AZ23" i="17"/>
  <c r="AZ23" i="16"/>
  <c r="AZ23" i="15"/>
  <c r="AZ23" i="14"/>
  <c r="AY23" i="22"/>
  <c r="AY23" i="21"/>
  <c r="AY23" i="20"/>
  <c r="AY23" i="19"/>
  <c r="AY23" i="18"/>
  <c r="AY23" i="17"/>
  <c r="AY23" i="16"/>
  <c r="AY23" i="15"/>
  <c r="AY23" i="14"/>
  <c r="AX23" i="22"/>
  <c r="AX23" i="21"/>
  <c r="AX23" i="20"/>
  <c r="AX23" i="19"/>
  <c r="AX23" i="18"/>
  <c r="AX23" i="17"/>
  <c r="AX23" i="16"/>
  <c r="AX23" i="15"/>
  <c r="AX23" i="14"/>
  <c r="AW23" i="22"/>
  <c r="AW23" i="21"/>
  <c r="AW23" i="20"/>
  <c r="AW23" i="19"/>
  <c r="AW23" i="18"/>
  <c r="AW23" i="17"/>
  <c r="AW23" i="16"/>
  <c r="AW23" i="15"/>
  <c r="AW23" i="14"/>
  <c r="AV23" i="22"/>
  <c r="AV23" i="21"/>
  <c r="AV23" i="20"/>
  <c r="AV23" i="19"/>
  <c r="AV23" i="18"/>
  <c r="AV23" i="17"/>
  <c r="AV23" i="16"/>
  <c r="AV23" i="15"/>
  <c r="AV23" i="14"/>
  <c r="AU23" i="22"/>
  <c r="AU23" i="21"/>
  <c r="AU23" i="20"/>
  <c r="AU23" i="19"/>
  <c r="AU23" i="18"/>
  <c r="AU23" i="17"/>
  <c r="AU23" i="16"/>
  <c r="AU23" i="15"/>
  <c r="AU23" i="14"/>
  <c r="AT23" i="22"/>
  <c r="AT23" i="21"/>
  <c r="AT23" i="20"/>
  <c r="AT23" i="19"/>
  <c r="AT23" i="18"/>
  <c r="AT23" i="17"/>
  <c r="AT23" i="16"/>
  <c r="AT23" i="15"/>
  <c r="AT23" i="14"/>
  <c r="AS23" i="22"/>
  <c r="AS23" i="21"/>
  <c r="AS23" i="20"/>
  <c r="AS23" i="19"/>
  <c r="AS23" i="18"/>
  <c r="AS23" i="17"/>
  <c r="AS23" i="16"/>
  <c r="AS23" i="15"/>
  <c r="AS23" i="14"/>
  <c r="AR23" i="22"/>
  <c r="AR23" i="21"/>
  <c r="AR23" i="20"/>
  <c r="AR23" i="19"/>
  <c r="AR23" i="18"/>
  <c r="AR23" i="17"/>
  <c r="AR23" i="16"/>
  <c r="AR23" i="15"/>
  <c r="AR23" i="14"/>
  <c r="AQ23" i="22"/>
  <c r="AQ23" i="21"/>
  <c r="AQ23" i="20"/>
  <c r="AQ23" i="19"/>
  <c r="AQ23" i="18"/>
  <c r="AQ23" i="17"/>
  <c r="AQ23" i="16"/>
  <c r="AQ23" i="15"/>
  <c r="AQ23" i="14"/>
  <c r="AP23" i="22"/>
  <c r="AP23" i="21"/>
  <c r="AP23" i="20"/>
  <c r="AP23" i="19"/>
  <c r="AP23" i="18"/>
  <c r="AP23" i="17"/>
  <c r="AP23" i="16"/>
  <c r="AP23" i="15"/>
  <c r="AP23" i="14"/>
  <c r="AO23" i="22"/>
  <c r="AO23" i="21"/>
  <c r="AO23" i="20"/>
  <c r="AO23" i="19"/>
  <c r="AO23" i="18"/>
  <c r="AO23" i="17"/>
  <c r="AO23" i="16"/>
  <c r="AO23" i="15"/>
  <c r="AO23" i="14"/>
  <c r="AN23" i="22"/>
  <c r="AN23" i="21"/>
  <c r="AN23" i="20"/>
  <c r="AN23" i="19"/>
  <c r="AN23" i="18"/>
  <c r="AN23" i="17"/>
  <c r="AN23" i="16"/>
  <c r="AN23" i="15"/>
  <c r="AN23" i="14"/>
  <c r="AM23" i="22"/>
  <c r="AM23" i="21"/>
  <c r="AM23" i="20"/>
  <c r="AM23" i="19"/>
  <c r="AM23" i="18"/>
  <c r="AM23" i="17"/>
  <c r="AM23" i="16"/>
  <c r="AM23" i="15"/>
  <c r="AM23" i="14"/>
  <c r="AL23" i="22"/>
  <c r="AL23" i="21"/>
  <c r="AL23" i="20"/>
  <c r="AL23" i="19"/>
  <c r="AL23" i="18"/>
  <c r="AL23" i="17"/>
  <c r="AL23" i="16"/>
  <c r="AL23" i="15"/>
  <c r="AL23" i="14"/>
  <c r="AK23" i="22"/>
  <c r="AK23" i="21"/>
  <c r="AK23" i="20"/>
  <c r="AK23" i="19"/>
  <c r="AK23" i="18"/>
  <c r="AK23" i="17"/>
  <c r="AK23" i="16"/>
  <c r="AK23" i="15"/>
  <c r="AK23" i="14"/>
  <c r="AJ23" i="22"/>
  <c r="AJ23" i="21"/>
  <c r="AJ23" i="20"/>
  <c r="AJ23" i="19"/>
  <c r="AJ23" i="18"/>
  <c r="AJ23" i="17"/>
  <c r="AJ23" i="16"/>
  <c r="AJ23" i="15"/>
  <c r="AJ23" i="14"/>
  <c r="AI23" i="22"/>
  <c r="AI23" i="21"/>
  <c r="AI23" i="20"/>
  <c r="AI23" i="19"/>
  <c r="AI23" i="18"/>
  <c r="AI23" i="17"/>
  <c r="AI23" i="16"/>
  <c r="AI23" i="15"/>
  <c r="AI23" i="14"/>
  <c r="AH23" i="22"/>
  <c r="AH23" i="21"/>
  <c r="AH23" i="20"/>
  <c r="AH23" i="19"/>
  <c r="AH23" i="18"/>
  <c r="AH23" i="17"/>
  <c r="AH23" i="16"/>
  <c r="AH23" i="15"/>
  <c r="AH23" i="14"/>
  <c r="AG23" i="22"/>
  <c r="AG23" i="21"/>
  <c r="AG23" i="20"/>
  <c r="AG23" i="19"/>
  <c r="AG23" i="18"/>
  <c r="AG23" i="17"/>
  <c r="AG23" i="16"/>
  <c r="AG23" i="15"/>
  <c r="AG23" i="14"/>
  <c r="AF23" i="22"/>
  <c r="AF23" i="21"/>
  <c r="AF23" i="20"/>
  <c r="AF23" i="19"/>
  <c r="AF23" i="18"/>
  <c r="AF23" i="17"/>
  <c r="AF23" i="16"/>
  <c r="AF23" i="15"/>
  <c r="AF23" i="14"/>
  <c r="AE23" i="22"/>
  <c r="AE23" i="21"/>
  <c r="AE23" i="20"/>
  <c r="AE23" i="19"/>
  <c r="AE23" i="18"/>
  <c r="AE23" i="17"/>
  <c r="AE23" i="16"/>
  <c r="AE23" i="15"/>
  <c r="AE23" i="14"/>
  <c r="AD23" i="22"/>
  <c r="AD23" i="21"/>
  <c r="AD23" i="20"/>
  <c r="AD23" i="19"/>
  <c r="AD23" i="18"/>
  <c r="AD23" i="17"/>
  <c r="AD23" i="16"/>
  <c r="AD23" i="15"/>
  <c r="AD23" i="14"/>
  <c r="AC23" i="22"/>
  <c r="AC23" i="21"/>
  <c r="AC23" i="20"/>
  <c r="AC23" i="19"/>
  <c r="AC23" i="18"/>
  <c r="AC23" i="17"/>
  <c r="AC23" i="16"/>
  <c r="AC23" i="15"/>
  <c r="AC23" i="14"/>
  <c r="AB23" i="22"/>
  <c r="AB23" i="21"/>
  <c r="AB23" i="20"/>
  <c r="AB23" i="19"/>
  <c r="AB23" i="18"/>
  <c r="AB23" i="17"/>
  <c r="AB23" i="16"/>
  <c r="AB23" i="15"/>
  <c r="AB23" i="14"/>
  <c r="AA23" i="22"/>
  <c r="D23" i="22" s="1"/>
  <c r="AA23" i="21"/>
  <c r="AA23" i="20"/>
  <c r="AA23" i="19"/>
  <c r="AA23" i="18"/>
  <c r="AA23" i="17"/>
  <c r="AA23" i="16"/>
  <c r="AA23" i="15"/>
  <c r="AA23" i="14"/>
  <c r="Z23" i="22"/>
  <c r="Z23" i="21"/>
  <c r="Z23" i="20"/>
  <c r="Z23" i="19"/>
  <c r="Z23" i="18"/>
  <c r="Z23" i="17"/>
  <c r="Z23" i="16"/>
  <c r="Z23" i="15"/>
  <c r="D23" i="15" s="1"/>
  <c r="Z23" i="14"/>
  <c r="Y23" i="22"/>
  <c r="Y23" i="21"/>
  <c r="Y23" i="20"/>
  <c r="Y23" i="19"/>
  <c r="Y23" i="18"/>
  <c r="Y23" i="17"/>
  <c r="Y23" i="16"/>
  <c r="D23" i="16" s="1"/>
  <c r="Y23" i="15"/>
  <c r="Y23" i="14"/>
  <c r="X23" i="22"/>
  <c r="X23" i="21"/>
  <c r="X23" i="20"/>
  <c r="X23" i="19"/>
  <c r="X23" i="18"/>
  <c r="X23" i="17"/>
  <c r="D23" i="17" s="1"/>
  <c r="X23" i="16"/>
  <c r="X23" i="15"/>
  <c r="X23" i="14"/>
  <c r="W23" i="22"/>
  <c r="W23" i="21"/>
  <c r="W23" i="20"/>
  <c r="W23" i="19"/>
  <c r="W23" i="18"/>
  <c r="D23" i="18" s="1"/>
  <c r="W23" i="17"/>
  <c r="W23" i="16"/>
  <c r="W23" i="15"/>
  <c r="W23" i="14"/>
  <c r="V23" i="22"/>
  <c r="V23" i="21"/>
  <c r="V23" i="20"/>
  <c r="V23" i="19"/>
  <c r="D23" i="19" s="1"/>
  <c r="V23" i="18"/>
  <c r="V23" i="17"/>
  <c r="V23" i="16"/>
  <c r="V23" i="15"/>
  <c r="V23" i="14"/>
  <c r="U23" i="22"/>
  <c r="U23" i="21"/>
  <c r="U23" i="20"/>
  <c r="D23" i="20" s="1"/>
  <c r="U23" i="19"/>
  <c r="U23" i="18"/>
  <c r="U23" i="17"/>
  <c r="U23" i="16"/>
  <c r="U23" i="15"/>
  <c r="U23" i="14"/>
  <c r="B16" i="14"/>
  <c r="B24" i="14"/>
  <c r="B32" i="14"/>
  <c r="B40" i="14"/>
  <c r="B48" i="14"/>
  <c r="D15" i="20"/>
  <c r="DA14" i="22"/>
  <c r="DA14" i="21"/>
  <c r="DA14" i="20"/>
  <c r="DA14" i="19"/>
  <c r="DA14" i="18"/>
  <c r="DA14" i="17"/>
  <c r="DA14" i="16"/>
  <c r="DA14" i="15"/>
  <c r="DA14" i="14"/>
  <c r="CZ14" i="22"/>
  <c r="CZ14" i="21"/>
  <c r="CZ14" i="20"/>
  <c r="CZ14" i="19"/>
  <c r="CZ14" i="18"/>
  <c r="CZ14" i="17"/>
  <c r="CZ14" i="16"/>
  <c r="CZ14" i="15"/>
  <c r="CZ14" i="14"/>
  <c r="CY14" i="22"/>
  <c r="CY14" i="21"/>
  <c r="CY14" i="20"/>
  <c r="CY14" i="19"/>
  <c r="CY14" i="18"/>
  <c r="CY14" i="17"/>
  <c r="CY14" i="16"/>
  <c r="CY14" i="15"/>
  <c r="CY14" i="14"/>
  <c r="CX14" i="22"/>
  <c r="CX14" i="21"/>
  <c r="CX14" i="20"/>
  <c r="CX14" i="19"/>
  <c r="CX14" i="18"/>
  <c r="CX14" i="17"/>
  <c r="CX14" i="16"/>
  <c r="CX14" i="15"/>
  <c r="CX14" i="14"/>
  <c r="CW14" i="22"/>
  <c r="CW14" i="21"/>
  <c r="CW14" i="20"/>
  <c r="CW14" i="19"/>
  <c r="CW14" i="18"/>
  <c r="CW14" i="17"/>
  <c r="CW14" i="16"/>
  <c r="CW14" i="15"/>
  <c r="CW14" i="14"/>
  <c r="CV14" i="22"/>
  <c r="CV14" i="21"/>
  <c r="CV14" i="20"/>
  <c r="CV14" i="19"/>
  <c r="CV14" i="18"/>
  <c r="CV14" i="17"/>
  <c r="CV14" i="16"/>
  <c r="CV14" i="15"/>
  <c r="CV14" i="14"/>
  <c r="CU14" i="22"/>
  <c r="CU14" i="21"/>
  <c r="CU14" i="20"/>
  <c r="CU14" i="19"/>
  <c r="CU14" i="18"/>
  <c r="CU14" i="17"/>
  <c r="CU14" i="16"/>
  <c r="CU14" i="15"/>
  <c r="CU14" i="14"/>
  <c r="CT14" i="22"/>
  <c r="CT14" i="21"/>
  <c r="CT14" i="20"/>
  <c r="CT14" i="19"/>
  <c r="CT14" i="18"/>
  <c r="CT14" i="17"/>
  <c r="CT14" i="16"/>
  <c r="CT14" i="15"/>
  <c r="CT14" i="14"/>
  <c r="CS14" i="22"/>
  <c r="CS14" i="21"/>
  <c r="CS14" i="20"/>
  <c r="CS14" i="19"/>
  <c r="CS14" i="18"/>
  <c r="CS14" i="17"/>
  <c r="CS14" i="16"/>
  <c r="CS14" i="15"/>
  <c r="CS14" i="14"/>
  <c r="CR14" i="22"/>
  <c r="CR14" i="21"/>
  <c r="CR14" i="20"/>
  <c r="CR14" i="19"/>
  <c r="CR14" i="18"/>
  <c r="CR14" i="17"/>
  <c r="CR14" i="16"/>
  <c r="CR14" i="15"/>
  <c r="CR14" i="14"/>
  <c r="CQ14" i="22"/>
  <c r="CQ14" i="21"/>
  <c r="CQ14" i="20"/>
  <c r="CQ14" i="19"/>
  <c r="CQ14" i="18"/>
  <c r="CQ14" i="17"/>
  <c r="CQ14" i="16"/>
  <c r="CQ14" i="15"/>
  <c r="CQ14" i="14"/>
  <c r="CP14" i="22"/>
  <c r="CP14" i="21"/>
  <c r="CP14" i="20"/>
  <c r="CP14" i="19"/>
  <c r="CP14" i="18"/>
  <c r="CP14" i="17"/>
  <c r="CP14" i="16"/>
  <c r="CP14" i="15"/>
  <c r="CP14" i="14"/>
  <c r="CO14" i="22"/>
  <c r="CO14" i="21"/>
  <c r="CO14" i="20"/>
  <c r="CO14" i="19"/>
  <c r="CO14" i="18"/>
  <c r="CO14" i="17"/>
  <c r="CO14" i="16"/>
  <c r="CO14" i="15"/>
  <c r="CO14" i="14"/>
  <c r="CN14" i="22"/>
  <c r="CN14" i="21"/>
  <c r="CN14" i="20"/>
  <c r="CN14" i="19"/>
  <c r="CN14" i="18"/>
  <c r="CN14" i="17"/>
  <c r="CN14" i="16"/>
  <c r="CN14" i="15"/>
  <c r="CN14" i="14"/>
  <c r="CM14" i="22"/>
  <c r="CM14" i="21"/>
  <c r="CM14" i="20"/>
  <c r="CM14" i="19"/>
  <c r="CM14" i="18"/>
  <c r="CM14" i="17"/>
  <c r="CM14" i="16"/>
  <c r="CM14" i="15"/>
  <c r="CM14" i="14"/>
  <c r="CL14" i="22"/>
  <c r="CL14" i="21"/>
  <c r="CL14" i="20"/>
  <c r="CL14" i="19"/>
  <c r="CL14" i="18"/>
  <c r="CL14" i="17"/>
  <c r="CL14" i="16"/>
  <c r="CL14" i="15"/>
  <c r="CL14" i="14"/>
  <c r="CK14" i="22"/>
  <c r="CK14" i="21"/>
  <c r="CK14" i="20"/>
  <c r="CK14" i="19"/>
  <c r="CK14" i="18"/>
  <c r="CK14" i="17"/>
  <c r="CK14" i="16"/>
  <c r="CK14" i="15"/>
  <c r="CK14" i="14"/>
  <c r="CJ14" i="22"/>
  <c r="CJ14" i="21"/>
  <c r="CJ14" i="20"/>
  <c r="CJ14" i="19"/>
  <c r="CJ14" i="18"/>
  <c r="CJ14" i="17"/>
  <c r="CJ14" i="16"/>
  <c r="CJ14" i="15"/>
  <c r="CJ14" i="14"/>
  <c r="CI14" i="22"/>
  <c r="CI14" i="21"/>
  <c r="CI14" i="20"/>
  <c r="CI14" i="19"/>
  <c r="CI14" i="18"/>
  <c r="CI14" i="17"/>
  <c r="CI14" i="16"/>
  <c r="CI14" i="15"/>
  <c r="CI14" i="14"/>
  <c r="CH14" i="22"/>
  <c r="CH14" i="21"/>
  <c r="CH14" i="20"/>
  <c r="CH14" i="19"/>
  <c r="CH14" i="18"/>
  <c r="CH14" i="17"/>
  <c r="CH14" i="16"/>
  <c r="CH14" i="15"/>
  <c r="CH14" i="14"/>
  <c r="CG14" i="22"/>
  <c r="CG14" i="21"/>
  <c r="CG14" i="20"/>
  <c r="CG14" i="19"/>
  <c r="CG14" i="18"/>
  <c r="CG14" i="17"/>
  <c r="CG14" i="16"/>
  <c r="CG14" i="15"/>
  <c r="CG14" i="14"/>
  <c r="CF14" i="22"/>
  <c r="CF14" i="21"/>
  <c r="CF14" i="20"/>
  <c r="CF14" i="19"/>
  <c r="CF14" i="18"/>
  <c r="CF14" i="17"/>
  <c r="CF14" i="16"/>
  <c r="CF14" i="15"/>
  <c r="CF14" i="14"/>
  <c r="CE14" i="22"/>
  <c r="CE14" i="21"/>
  <c r="CE14" i="20"/>
  <c r="CE14" i="19"/>
  <c r="CE14" i="18"/>
  <c r="CE14" i="17"/>
  <c r="CE14" i="16"/>
  <c r="CE14" i="15"/>
  <c r="CE14" i="14"/>
  <c r="CD14" i="22"/>
  <c r="CD14" i="21"/>
  <c r="CD14" i="20"/>
  <c r="CD14" i="19"/>
  <c r="CD14" i="18"/>
  <c r="CD14" i="17"/>
  <c r="CD14" i="16"/>
  <c r="CD14" i="15"/>
  <c r="CD14" i="14"/>
  <c r="CC14" i="22"/>
  <c r="CC14" i="21"/>
  <c r="CC14" i="20"/>
  <c r="CC14" i="19"/>
  <c r="CC14" i="18"/>
  <c r="CC14" i="17"/>
  <c r="CC14" i="16"/>
  <c r="CC14" i="15"/>
  <c r="CC14" i="14"/>
  <c r="CB14" i="22"/>
  <c r="CB14" i="21"/>
  <c r="CB14" i="20"/>
  <c r="CB14" i="19"/>
  <c r="CB14" i="18"/>
  <c r="CB14" i="17"/>
  <c r="CB14" i="16"/>
  <c r="CB14" i="15"/>
  <c r="CB14" i="14"/>
  <c r="CA14" i="22"/>
  <c r="CA14" i="21"/>
  <c r="CA14" i="20"/>
  <c r="CA14" i="19"/>
  <c r="CA14" i="18"/>
  <c r="CA14" i="17"/>
  <c r="CA14" i="16"/>
  <c r="CA14" i="15"/>
  <c r="CA14" i="14"/>
  <c r="BZ14" i="22"/>
  <c r="BZ14" i="21"/>
  <c r="BZ14" i="20"/>
  <c r="BZ14" i="19"/>
  <c r="BZ14" i="18"/>
  <c r="BZ14" i="17"/>
  <c r="BZ14" i="16"/>
  <c r="BZ14" i="15"/>
  <c r="BZ14" i="14"/>
  <c r="BY14" i="22"/>
  <c r="BY14" i="21"/>
  <c r="BY14" i="20"/>
  <c r="BY14" i="19"/>
  <c r="BY14" i="18"/>
  <c r="BY14" i="17"/>
  <c r="BY14" i="16"/>
  <c r="BY14" i="15"/>
  <c r="BY14" i="14"/>
  <c r="BX14" i="22"/>
  <c r="BX14" i="21"/>
  <c r="BX14" i="20"/>
  <c r="BX14" i="19"/>
  <c r="BX14" i="18"/>
  <c r="BX14" i="17"/>
  <c r="BX14" i="16"/>
  <c r="BX14" i="15"/>
  <c r="BX14" i="14"/>
  <c r="BW14" i="22"/>
  <c r="BW14" i="21"/>
  <c r="BW14" i="20"/>
  <c r="BW14" i="19"/>
  <c r="BW14" i="18"/>
  <c r="BW14" i="17"/>
  <c r="BW14" i="16"/>
  <c r="BW14" i="15"/>
  <c r="BW14" i="14"/>
  <c r="BV14" i="22"/>
  <c r="BV14" i="21"/>
  <c r="BV14" i="20"/>
  <c r="BV14" i="19"/>
  <c r="BV14" i="18"/>
  <c r="BV14" i="17"/>
  <c r="BV14" i="16"/>
  <c r="BV14" i="15"/>
  <c r="BV14" i="14"/>
  <c r="BU14" i="22"/>
  <c r="BU14" i="21"/>
  <c r="BU14" i="20"/>
  <c r="BU14" i="19"/>
  <c r="BU14" i="18"/>
  <c r="BU14" i="17"/>
  <c r="BU14" i="16"/>
  <c r="BU14" i="15"/>
  <c r="BU14" i="14"/>
  <c r="BT14" i="22"/>
  <c r="BT14" i="21"/>
  <c r="BT14" i="20"/>
  <c r="BT14" i="19"/>
  <c r="BT14" i="18"/>
  <c r="BT14" i="17"/>
  <c r="BT14" i="16"/>
  <c r="BT14" i="15"/>
  <c r="BT14" i="14"/>
  <c r="BS14" i="22"/>
  <c r="BS14" i="21"/>
  <c r="BS14" i="20"/>
  <c r="BS14" i="19"/>
  <c r="BS14" i="18"/>
  <c r="BS14" i="17"/>
  <c r="BS14" i="16"/>
  <c r="BS14" i="15"/>
  <c r="BS14" i="14"/>
  <c r="BR14" i="22"/>
  <c r="BR14" i="21"/>
  <c r="BR14" i="20"/>
  <c r="BR14" i="19"/>
  <c r="BR14" i="18"/>
  <c r="BR14" i="17"/>
  <c r="BR14" i="16"/>
  <c r="BR14" i="15"/>
  <c r="BR14" i="14"/>
  <c r="BQ14" i="22"/>
  <c r="BQ14" i="21"/>
  <c r="BQ14" i="20"/>
  <c r="BQ14" i="19"/>
  <c r="BQ14" i="18"/>
  <c r="BQ14" i="17"/>
  <c r="BQ14" i="16"/>
  <c r="BQ14" i="15"/>
  <c r="BQ14" i="14"/>
  <c r="BP14" i="22"/>
  <c r="BP14" i="21"/>
  <c r="BP14" i="20"/>
  <c r="BP14" i="19"/>
  <c r="BP14" i="18"/>
  <c r="BP14" i="17"/>
  <c r="BP14" i="16"/>
  <c r="BP14" i="15"/>
  <c r="BP14" i="14"/>
  <c r="BO14" i="22"/>
  <c r="BO14" i="21"/>
  <c r="BO14" i="20"/>
  <c r="BO14" i="19"/>
  <c r="BO14" i="18"/>
  <c r="BO14" i="17"/>
  <c r="BO14" i="16"/>
  <c r="BO14" i="15"/>
  <c r="BO14" i="14"/>
  <c r="BN14" i="22"/>
  <c r="BN14" i="21"/>
  <c r="BN14" i="20"/>
  <c r="BN14" i="19"/>
  <c r="BN14" i="18"/>
  <c r="BN14" i="17"/>
  <c r="BN14" i="16"/>
  <c r="BN14" i="15"/>
  <c r="BN14" i="14"/>
  <c r="BM14" i="22"/>
  <c r="BM14" i="21"/>
  <c r="BM14" i="20"/>
  <c r="BM14" i="19"/>
  <c r="BM14" i="18"/>
  <c r="BM14" i="17"/>
  <c r="BM14" i="16"/>
  <c r="BM14" i="15"/>
  <c r="BM14" i="14"/>
  <c r="BL14" i="22"/>
  <c r="BL14" i="21"/>
  <c r="BL14" i="20"/>
  <c r="BL14" i="19"/>
  <c r="BL14" i="18"/>
  <c r="BL14" i="17"/>
  <c r="BL14" i="16"/>
  <c r="BL14" i="15"/>
  <c r="BL14" i="14"/>
  <c r="BK14" i="22"/>
  <c r="BK14" i="21"/>
  <c r="BK14" i="20"/>
  <c r="BK14" i="19"/>
  <c r="BK14" i="18"/>
  <c r="BK14" i="17"/>
  <c r="BK14" i="16"/>
  <c r="BK14" i="15"/>
  <c r="BK14" i="14"/>
  <c r="BJ14" i="22"/>
  <c r="BJ14" i="21"/>
  <c r="BJ14" i="20"/>
  <c r="BJ14" i="19"/>
  <c r="BJ14" i="18"/>
  <c r="BJ14" i="17"/>
  <c r="BJ14" i="16"/>
  <c r="BJ14" i="15"/>
  <c r="BJ14" i="14"/>
  <c r="BI14" i="22"/>
  <c r="BI14" i="21"/>
  <c r="BI14" i="20"/>
  <c r="BI14" i="19"/>
  <c r="BI14" i="18"/>
  <c r="BI14" i="17"/>
  <c r="BI14" i="16"/>
  <c r="BI14" i="15"/>
  <c r="BI14" i="14"/>
  <c r="BH14" i="22"/>
  <c r="BH14" i="21"/>
  <c r="BH14" i="20"/>
  <c r="BH14" i="19"/>
  <c r="BH14" i="18"/>
  <c r="BH14" i="17"/>
  <c r="BH14" i="16"/>
  <c r="BH14" i="15"/>
  <c r="BH14" i="14"/>
  <c r="BG14" i="22"/>
  <c r="BG14" i="21"/>
  <c r="BG14" i="20"/>
  <c r="BG14" i="19"/>
  <c r="BG14" i="18"/>
  <c r="BG14" i="17"/>
  <c r="BG14" i="16"/>
  <c r="BG14" i="15"/>
  <c r="BG14" i="14"/>
  <c r="BF14" i="22"/>
  <c r="BF14" i="21"/>
  <c r="BF14" i="20"/>
  <c r="BF14" i="19"/>
  <c r="BF14" i="18"/>
  <c r="BF14" i="17"/>
  <c r="BF14" i="16"/>
  <c r="BF14" i="15"/>
  <c r="BF14" i="14"/>
  <c r="BE14" i="22"/>
  <c r="BE14" i="21"/>
  <c r="BE14" i="20"/>
  <c r="BE14" i="19"/>
  <c r="BE14" i="18"/>
  <c r="BE14" i="17"/>
  <c r="BE14" i="16"/>
  <c r="BE14" i="15"/>
  <c r="BE14" i="14"/>
  <c r="BD14" i="22"/>
  <c r="BD14" i="21"/>
  <c r="BD14" i="20"/>
  <c r="BD14" i="19"/>
  <c r="BD14" i="18"/>
  <c r="BD14" i="17"/>
  <c r="BD14" i="16"/>
  <c r="BD14" i="15"/>
  <c r="BD14" i="14"/>
  <c r="BC14" i="22"/>
  <c r="BC14" i="21"/>
  <c r="BC14" i="20"/>
  <c r="BC14" i="19"/>
  <c r="BC14" i="18"/>
  <c r="BC14" i="17"/>
  <c r="BC14" i="16"/>
  <c r="BC14" i="15"/>
  <c r="BC14" i="14"/>
  <c r="BB14" i="22"/>
  <c r="BB14" i="21"/>
  <c r="BB14" i="20"/>
  <c r="BB14" i="19"/>
  <c r="BB14" i="18"/>
  <c r="BB14" i="17"/>
  <c r="BB14" i="16"/>
  <c r="BB14" i="15"/>
  <c r="BB14" i="14"/>
  <c r="BA14" i="22"/>
  <c r="BA14" i="21"/>
  <c r="BA14" i="20"/>
  <c r="BA14" i="19"/>
  <c r="BA14" i="18"/>
  <c r="BA14" i="17"/>
  <c r="BA14" i="16"/>
  <c r="BA14" i="15"/>
  <c r="BA14" i="14"/>
  <c r="AZ14" i="22"/>
  <c r="AZ14" i="21"/>
  <c r="AZ14" i="20"/>
  <c r="AZ14" i="19"/>
  <c r="AZ14" i="18"/>
  <c r="AZ14" i="17"/>
  <c r="AZ14" i="16"/>
  <c r="AZ14" i="15"/>
  <c r="AZ14" i="14"/>
  <c r="AY14" i="22"/>
  <c r="AY14" i="21"/>
  <c r="AY14" i="20"/>
  <c r="AY14" i="19"/>
  <c r="AY14" i="18"/>
  <c r="AY14" i="17"/>
  <c r="AY14" i="16"/>
  <c r="AY14" i="15"/>
  <c r="AY14" i="14"/>
  <c r="AX14" i="22"/>
  <c r="AX14" i="21"/>
  <c r="AX14" i="20"/>
  <c r="AX14" i="19"/>
  <c r="AX14" i="18"/>
  <c r="AX14" i="17"/>
  <c r="AX14" i="16"/>
  <c r="AX14" i="15"/>
  <c r="AX14" i="14"/>
  <c r="AW14" i="22"/>
  <c r="AW14" i="21"/>
  <c r="AW14" i="20"/>
  <c r="AW14" i="19"/>
  <c r="AW14" i="18"/>
  <c r="AW14" i="17"/>
  <c r="AW14" i="16"/>
  <c r="AW14" i="15"/>
  <c r="AW14" i="14"/>
  <c r="AV14" i="22"/>
  <c r="AV14" i="21"/>
  <c r="AV14" i="20"/>
  <c r="AV14" i="19"/>
  <c r="AV14" i="18"/>
  <c r="AV14" i="17"/>
  <c r="AV14" i="16"/>
  <c r="AV14" i="15"/>
  <c r="AV14" i="14"/>
  <c r="AU14" i="22"/>
  <c r="AU14" i="21"/>
  <c r="AU14" i="20"/>
  <c r="AU14" i="19"/>
  <c r="AU14" i="18"/>
  <c r="AU14" i="17"/>
  <c r="AU14" i="16"/>
  <c r="AU14" i="15"/>
  <c r="AU14" i="14"/>
  <c r="AT14" i="22"/>
  <c r="AT14" i="21"/>
  <c r="AT14" i="20"/>
  <c r="AT14" i="19"/>
  <c r="AT14" i="18"/>
  <c r="AT14" i="17"/>
  <c r="AT14" i="16"/>
  <c r="AT14" i="15"/>
  <c r="AT14" i="14"/>
  <c r="AS14" i="22"/>
  <c r="AS14" i="21"/>
  <c r="AS14" i="20"/>
  <c r="AS14" i="19"/>
  <c r="AS14" i="18"/>
  <c r="AS14" i="17"/>
  <c r="AS14" i="16"/>
  <c r="AS14" i="15"/>
  <c r="AS14" i="14"/>
  <c r="AR14" i="22"/>
  <c r="AR14" i="21"/>
  <c r="AR14" i="20"/>
  <c r="AR14" i="19"/>
  <c r="AR14" i="18"/>
  <c r="AR14" i="17"/>
  <c r="AR14" i="16"/>
  <c r="AR14" i="15"/>
  <c r="AR14" i="14"/>
  <c r="AQ14" i="22"/>
  <c r="AQ14" i="21"/>
  <c r="AQ14" i="20"/>
  <c r="AQ14" i="19"/>
  <c r="AQ14" i="18"/>
  <c r="AQ14" i="17"/>
  <c r="AQ14" i="16"/>
  <c r="AQ14" i="15"/>
  <c r="AQ14" i="14"/>
  <c r="AP14" i="22"/>
  <c r="AP14" i="21"/>
  <c r="AP14" i="20"/>
  <c r="AP14" i="19"/>
  <c r="AP14" i="18"/>
  <c r="AP14" i="17"/>
  <c r="AP14" i="16"/>
  <c r="AP14" i="15"/>
  <c r="AP14" i="14"/>
  <c r="AO14" i="22"/>
  <c r="AO14" i="21"/>
  <c r="AO14" i="20"/>
  <c r="AO14" i="19"/>
  <c r="AO14" i="18"/>
  <c r="AO14" i="17"/>
  <c r="AO14" i="16"/>
  <c r="AO14" i="15"/>
  <c r="AO14" i="14"/>
  <c r="AN14" i="22"/>
  <c r="AN14" i="21"/>
  <c r="AN14" i="20"/>
  <c r="AN14" i="19"/>
  <c r="AN14" i="18"/>
  <c r="AN14" i="17"/>
  <c r="AN14" i="16"/>
  <c r="AN14" i="15"/>
  <c r="AN14" i="14"/>
  <c r="AM14" i="22"/>
  <c r="AM14" i="21"/>
  <c r="AM14" i="20"/>
  <c r="AM14" i="19"/>
  <c r="AM14" i="18"/>
  <c r="AM14" i="17"/>
  <c r="AM14" i="16"/>
  <c r="AM14" i="15"/>
  <c r="AM14" i="14"/>
  <c r="AL14" i="22"/>
  <c r="AL14" i="21"/>
  <c r="AL14" i="20"/>
  <c r="AL14" i="19"/>
  <c r="AL14" i="18"/>
  <c r="AL14" i="17"/>
  <c r="AL14" i="16"/>
  <c r="AL14" i="15"/>
  <c r="AL14" i="14"/>
  <c r="AK14" i="22"/>
  <c r="AK14" i="21"/>
  <c r="AK14" i="20"/>
  <c r="AK14" i="19"/>
  <c r="AK14" i="18"/>
  <c r="AK14" i="17"/>
  <c r="AK14" i="16"/>
  <c r="AK14" i="15"/>
  <c r="AK14" i="14"/>
  <c r="AJ14" i="22"/>
  <c r="AJ14" i="21"/>
  <c r="AJ14" i="20"/>
  <c r="AJ14" i="19"/>
  <c r="AJ14" i="18"/>
  <c r="AJ14" i="17"/>
  <c r="AJ14" i="16"/>
  <c r="AJ14" i="15"/>
  <c r="AJ14" i="14"/>
  <c r="AI14" i="22"/>
  <c r="AI14" i="21"/>
  <c r="AI14" i="20"/>
  <c r="AI14" i="19"/>
  <c r="AI14" i="18"/>
  <c r="AI14" i="17"/>
  <c r="AI14" i="16"/>
  <c r="AI14" i="15"/>
  <c r="AI14" i="14"/>
  <c r="AH14" i="22"/>
  <c r="AH14" i="21"/>
  <c r="AH14" i="20"/>
  <c r="AH14" i="19"/>
  <c r="AH14" i="18"/>
  <c r="AH14" i="17"/>
  <c r="AH14" i="16"/>
  <c r="AH14" i="15"/>
  <c r="AH14" i="14"/>
  <c r="AG14" i="22"/>
  <c r="AG14" i="21"/>
  <c r="AG14" i="20"/>
  <c r="AG14" i="19"/>
  <c r="AG14" i="18"/>
  <c r="AG14" i="17"/>
  <c r="AG14" i="16"/>
  <c r="AG14" i="15"/>
  <c r="AG14" i="14"/>
  <c r="AF14" i="22"/>
  <c r="AF14" i="21"/>
  <c r="AF14" i="20"/>
  <c r="AF14" i="19"/>
  <c r="AF14" i="18"/>
  <c r="AF14" i="17"/>
  <c r="AF14" i="16"/>
  <c r="AF14" i="15"/>
  <c r="AF14" i="14"/>
  <c r="AE14" i="22"/>
  <c r="AE14" i="21"/>
  <c r="AE14" i="20"/>
  <c r="AE14" i="19"/>
  <c r="AE14" i="18"/>
  <c r="AE14" i="17"/>
  <c r="AE14" i="16"/>
  <c r="AE14" i="15"/>
  <c r="AE14" i="14"/>
  <c r="AD14" i="22"/>
  <c r="AD14" i="21"/>
  <c r="AD14" i="20"/>
  <c r="AD14" i="19"/>
  <c r="AD14" i="18"/>
  <c r="AD14" i="17"/>
  <c r="AD14" i="16"/>
  <c r="AD14" i="15"/>
  <c r="AD14" i="14"/>
  <c r="AC14" i="22"/>
  <c r="AC14" i="21"/>
  <c r="AC14" i="20"/>
  <c r="AC14" i="19"/>
  <c r="AC14" i="18"/>
  <c r="AC14" i="17"/>
  <c r="AC14" i="16"/>
  <c r="AC14" i="15"/>
  <c r="AC14" i="14"/>
  <c r="AB14" i="22"/>
  <c r="AB14" i="21"/>
  <c r="AB14" i="20"/>
  <c r="AB14" i="19"/>
  <c r="AB14" i="18"/>
  <c r="AB14" i="17"/>
  <c r="AB14" i="16"/>
  <c r="AB14" i="15"/>
  <c r="AB14" i="14"/>
  <c r="AA14" i="22"/>
  <c r="D14" i="22" s="1"/>
  <c r="AA14" i="21"/>
  <c r="AA14" i="20"/>
  <c r="AA14" i="19"/>
  <c r="AA14" i="18"/>
  <c r="AA14" i="17"/>
  <c r="AA14" i="16"/>
  <c r="AA14" i="15"/>
  <c r="AA14" i="14"/>
  <c r="Z14" i="22"/>
  <c r="Z14" i="21"/>
  <c r="Z14" i="20"/>
  <c r="Z14" i="19"/>
  <c r="Z14" i="18"/>
  <c r="Z14" i="17"/>
  <c r="Z14" i="16"/>
  <c r="Z14" i="15"/>
  <c r="D14" i="15" s="1"/>
  <c r="Z14" i="14"/>
  <c r="Y14" i="22"/>
  <c r="Y14" i="21"/>
  <c r="Y14" i="20"/>
  <c r="Y14" i="19"/>
  <c r="Y14" i="18"/>
  <c r="Y14" i="17"/>
  <c r="Y14" i="16"/>
  <c r="D14" i="16" s="1"/>
  <c r="Y14" i="15"/>
  <c r="Y14" i="14"/>
  <c r="X14" i="22"/>
  <c r="X14" i="21"/>
  <c r="X14" i="20"/>
  <c r="X14" i="19"/>
  <c r="X14" i="18"/>
  <c r="X14" i="17"/>
  <c r="D14" i="17" s="1"/>
  <c r="X14" i="16"/>
  <c r="X14" i="15"/>
  <c r="X14" i="14"/>
  <c r="W14" i="22"/>
  <c r="W14" i="21"/>
  <c r="W14" i="20"/>
  <c r="W14" i="19"/>
  <c r="W14" i="18"/>
  <c r="D14" i="18" s="1"/>
  <c r="W14" i="17"/>
  <c r="W14" i="16"/>
  <c r="W14" i="15"/>
  <c r="W14" i="14"/>
  <c r="V14" i="22"/>
  <c r="V14" i="21"/>
  <c r="V14" i="20"/>
  <c r="V14" i="19"/>
  <c r="V14" i="18"/>
  <c r="V14" i="17"/>
  <c r="V14" i="16"/>
  <c r="V14" i="15"/>
  <c r="V14" i="14"/>
  <c r="U14" i="22"/>
  <c r="U14" i="21"/>
  <c r="D14" i="21" s="1"/>
  <c r="U14" i="20"/>
  <c r="U14" i="19"/>
  <c r="U14" i="18"/>
  <c r="U14" i="17"/>
  <c r="U14" i="16"/>
  <c r="U14" i="15"/>
  <c r="U14" i="14"/>
  <c r="DA13" i="22"/>
  <c r="DA13" i="21"/>
  <c r="DA13" i="20"/>
  <c r="DA13" i="19"/>
  <c r="DA13" i="18"/>
  <c r="DA13" i="17"/>
  <c r="DA13" i="16"/>
  <c r="DA13" i="15"/>
  <c r="DA13" i="14"/>
  <c r="CZ13" i="22"/>
  <c r="CZ13" i="21"/>
  <c r="CZ13" i="20"/>
  <c r="CZ13" i="19"/>
  <c r="CZ13" i="18"/>
  <c r="CZ13" i="17"/>
  <c r="CZ13" i="16"/>
  <c r="CZ13" i="15"/>
  <c r="CZ13" i="14"/>
  <c r="CY13" i="22"/>
  <c r="CY13" i="21"/>
  <c r="CY13" i="20"/>
  <c r="CY13" i="19"/>
  <c r="CY13" i="18"/>
  <c r="CY13" i="17"/>
  <c r="CY13" i="16"/>
  <c r="CY13" i="15"/>
  <c r="CY13" i="14"/>
  <c r="CX13" i="22"/>
  <c r="CX13" i="21"/>
  <c r="CX13" i="20"/>
  <c r="CX13" i="19"/>
  <c r="CX13" i="18"/>
  <c r="CX13" i="17"/>
  <c r="CX13" i="16"/>
  <c r="CX13" i="15"/>
  <c r="CX13" i="14"/>
  <c r="CW13" i="22"/>
  <c r="CW13" i="21"/>
  <c r="CW13" i="20"/>
  <c r="CW13" i="19"/>
  <c r="CW13" i="18"/>
  <c r="CW13" i="17"/>
  <c r="CW13" i="16"/>
  <c r="CW13" i="15"/>
  <c r="CW13" i="14"/>
  <c r="CV13" i="22"/>
  <c r="CV13" i="21"/>
  <c r="CV13" i="20"/>
  <c r="CV13" i="19"/>
  <c r="CV13" i="18"/>
  <c r="CV13" i="17"/>
  <c r="CV13" i="16"/>
  <c r="CV13" i="15"/>
  <c r="CV13" i="14"/>
  <c r="CU13" i="22"/>
  <c r="CU13" i="21"/>
  <c r="CU13" i="20"/>
  <c r="CU13" i="19"/>
  <c r="CU13" i="18"/>
  <c r="CU13" i="17"/>
  <c r="CU13" i="16"/>
  <c r="CU13" i="15"/>
  <c r="CU13" i="14"/>
  <c r="CT13" i="22"/>
  <c r="CT13" i="21"/>
  <c r="CT13" i="20"/>
  <c r="CT13" i="19"/>
  <c r="CT13" i="18"/>
  <c r="CT13" i="17"/>
  <c r="CT13" i="16"/>
  <c r="CT13" i="15"/>
  <c r="CT13" i="14"/>
  <c r="CS13" i="22"/>
  <c r="CS13" i="21"/>
  <c r="CS13" i="20"/>
  <c r="CS13" i="19"/>
  <c r="CS13" i="18"/>
  <c r="CS13" i="17"/>
  <c r="CS13" i="16"/>
  <c r="CS13" i="15"/>
  <c r="CS13" i="14"/>
  <c r="CR13" i="22"/>
  <c r="CR13" i="21"/>
  <c r="CR13" i="20"/>
  <c r="CR13" i="19"/>
  <c r="CR13" i="18"/>
  <c r="CR13" i="17"/>
  <c r="CR13" i="16"/>
  <c r="CR13" i="15"/>
  <c r="CR13" i="14"/>
  <c r="CQ13" i="22"/>
  <c r="CQ13" i="21"/>
  <c r="CQ13" i="20"/>
  <c r="CQ13" i="19"/>
  <c r="CQ13" i="18"/>
  <c r="CQ13" i="17"/>
  <c r="CQ13" i="16"/>
  <c r="CQ13" i="15"/>
  <c r="CQ13" i="14"/>
  <c r="CP13" i="22"/>
  <c r="CP13" i="21"/>
  <c r="CP13" i="20"/>
  <c r="CP13" i="19"/>
  <c r="CP13" i="18"/>
  <c r="CP13" i="17"/>
  <c r="CP13" i="16"/>
  <c r="CP13" i="15"/>
  <c r="CP13" i="14"/>
  <c r="CO13" i="22"/>
  <c r="CO13" i="21"/>
  <c r="CO13" i="20"/>
  <c r="CO13" i="19"/>
  <c r="CO13" i="18"/>
  <c r="CO13" i="17"/>
  <c r="CO13" i="16"/>
  <c r="CO13" i="15"/>
  <c r="CO13" i="14"/>
  <c r="CN13" i="22"/>
  <c r="CN13" i="21"/>
  <c r="CN13" i="20"/>
  <c r="CN13" i="19"/>
  <c r="CN13" i="18"/>
  <c r="CN13" i="17"/>
  <c r="CN13" i="16"/>
  <c r="CN13" i="15"/>
  <c r="CN13" i="14"/>
  <c r="CM13" i="22"/>
  <c r="CM13" i="21"/>
  <c r="CM13" i="20"/>
  <c r="CM13" i="19"/>
  <c r="CM13" i="18"/>
  <c r="CM13" i="17"/>
  <c r="CM13" i="16"/>
  <c r="CM13" i="15"/>
  <c r="CM13" i="14"/>
  <c r="CL13" i="22"/>
  <c r="CL13" i="21"/>
  <c r="CL13" i="20"/>
  <c r="CL13" i="19"/>
  <c r="CL13" i="18"/>
  <c r="CL13" i="17"/>
  <c r="CL13" i="16"/>
  <c r="CL13" i="15"/>
  <c r="CL13" i="14"/>
  <c r="CK13" i="22"/>
  <c r="CK13" i="21"/>
  <c r="CK13" i="20"/>
  <c r="CK13" i="19"/>
  <c r="CK13" i="18"/>
  <c r="CK13" i="17"/>
  <c r="CK13" i="16"/>
  <c r="CK13" i="15"/>
  <c r="CK13" i="14"/>
  <c r="CJ13" i="22"/>
  <c r="CJ13" i="21"/>
  <c r="CJ13" i="20"/>
  <c r="CJ13" i="19"/>
  <c r="CJ13" i="18"/>
  <c r="CJ13" i="17"/>
  <c r="CJ13" i="16"/>
  <c r="CJ13" i="15"/>
  <c r="CJ13" i="14"/>
  <c r="CI13" i="22"/>
  <c r="CI13" i="21"/>
  <c r="CI13" i="20"/>
  <c r="CI13" i="19"/>
  <c r="CI13" i="18"/>
  <c r="CI13" i="17"/>
  <c r="CI13" i="16"/>
  <c r="CI13" i="15"/>
  <c r="CI13" i="14"/>
  <c r="CH13" i="22"/>
  <c r="CH13" i="21"/>
  <c r="CH13" i="20"/>
  <c r="CH13" i="19"/>
  <c r="CH13" i="18"/>
  <c r="CH13" i="17"/>
  <c r="CH13" i="16"/>
  <c r="CH13" i="15"/>
  <c r="CH13" i="14"/>
  <c r="CG13" i="22"/>
  <c r="CG13" i="21"/>
  <c r="CG13" i="20"/>
  <c r="CG13" i="19"/>
  <c r="CG13" i="18"/>
  <c r="CG13" i="17"/>
  <c r="CG13" i="16"/>
  <c r="CG13" i="15"/>
  <c r="CG13" i="14"/>
  <c r="CF13" i="22"/>
  <c r="CF13" i="21"/>
  <c r="CF13" i="20"/>
  <c r="CF13" i="19"/>
  <c r="CF13" i="18"/>
  <c r="CF13" i="17"/>
  <c r="CF13" i="16"/>
  <c r="CF13" i="15"/>
  <c r="CF13" i="14"/>
  <c r="CE13" i="22"/>
  <c r="CE13" i="21"/>
  <c r="CE13" i="20"/>
  <c r="CE13" i="19"/>
  <c r="CE13" i="18"/>
  <c r="CE13" i="17"/>
  <c r="CE13" i="16"/>
  <c r="CE13" i="15"/>
  <c r="CE13" i="14"/>
  <c r="CD13" i="22"/>
  <c r="CD13" i="21"/>
  <c r="CD13" i="20"/>
  <c r="CD13" i="19"/>
  <c r="CD13" i="18"/>
  <c r="CD13" i="17"/>
  <c r="CD13" i="16"/>
  <c r="CD13" i="15"/>
  <c r="CD13" i="14"/>
  <c r="CC13" i="22"/>
  <c r="CC13" i="21"/>
  <c r="CC13" i="20"/>
  <c r="CC13" i="19"/>
  <c r="CC13" i="18"/>
  <c r="CC13" i="17"/>
  <c r="CC13" i="16"/>
  <c r="CC13" i="15"/>
  <c r="CC13" i="14"/>
  <c r="CB13" i="22"/>
  <c r="CB13" i="21"/>
  <c r="CB13" i="20"/>
  <c r="CB13" i="19"/>
  <c r="CB13" i="18"/>
  <c r="CB13" i="17"/>
  <c r="CB13" i="16"/>
  <c r="CB13" i="15"/>
  <c r="CB13" i="14"/>
  <c r="CA13" i="22"/>
  <c r="CA13" i="21"/>
  <c r="CA13" i="20"/>
  <c r="CA13" i="19"/>
  <c r="CA13" i="18"/>
  <c r="CA13" i="17"/>
  <c r="CA13" i="16"/>
  <c r="CA13" i="15"/>
  <c r="CA13" i="14"/>
  <c r="BZ13" i="22"/>
  <c r="BZ13" i="21"/>
  <c r="BZ13" i="20"/>
  <c r="BZ13" i="19"/>
  <c r="BZ13" i="18"/>
  <c r="BZ13" i="17"/>
  <c r="BZ13" i="16"/>
  <c r="BZ13" i="15"/>
  <c r="BZ13" i="14"/>
  <c r="BY13" i="22"/>
  <c r="BY13" i="21"/>
  <c r="BY13" i="20"/>
  <c r="BY13" i="19"/>
  <c r="BY13" i="18"/>
  <c r="BY13" i="17"/>
  <c r="BY13" i="16"/>
  <c r="BY13" i="15"/>
  <c r="BY13" i="14"/>
  <c r="BX13" i="22"/>
  <c r="BX13" i="21"/>
  <c r="BX13" i="20"/>
  <c r="BX13" i="19"/>
  <c r="BX13" i="18"/>
  <c r="BX13" i="17"/>
  <c r="BX13" i="16"/>
  <c r="BX13" i="15"/>
  <c r="BX13" i="14"/>
  <c r="BW13" i="22"/>
  <c r="BW13" i="21"/>
  <c r="BW13" i="20"/>
  <c r="BW13" i="19"/>
  <c r="BW13" i="18"/>
  <c r="BW13" i="17"/>
  <c r="BW13" i="16"/>
  <c r="BW13" i="15"/>
  <c r="BW13" i="14"/>
  <c r="BV13" i="22"/>
  <c r="BV13" i="21"/>
  <c r="BV13" i="20"/>
  <c r="BV13" i="19"/>
  <c r="BV13" i="18"/>
  <c r="BV13" i="17"/>
  <c r="BV13" i="16"/>
  <c r="BV13" i="15"/>
  <c r="BV13" i="14"/>
  <c r="BU13" i="22"/>
  <c r="BU13" i="21"/>
  <c r="BU13" i="20"/>
  <c r="BU13" i="19"/>
  <c r="BU13" i="18"/>
  <c r="BU13" i="17"/>
  <c r="BU13" i="16"/>
  <c r="BU13" i="15"/>
  <c r="BU13" i="14"/>
  <c r="BT13" i="22"/>
  <c r="BT13" i="21"/>
  <c r="BT13" i="20"/>
  <c r="BT13" i="19"/>
  <c r="BT13" i="18"/>
  <c r="BT13" i="17"/>
  <c r="BT13" i="16"/>
  <c r="BT13" i="15"/>
  <c r="BT13" i="14"/>
  <c r="BS13" i="22"/>
  <c r="BS13" i="21"/>
  <c r="BS13" i="20"/>
  <c r="BS13" i="19"/>
  <c r="BS13" i="18"/>
  <c r="BS13" i="17"/>
  <c r="BS13" i="16"/>
  <c r="BS13" i="15"/>
  <c r="BS13" i="14"/>
  <c r="BR13" i="22"/>
  <c r="BR13" i="21"/>
  <c r="BR13" i="20"/>
  <c r="BR13" i="19"/>
  <c r="BR13" i="18"/>
  <c r="BR13" i="17"/>
  <c r="BR13" i="16"/>
  <c r="BR13" i="15"/>
  <c r="BR13" i="14"/>
  <c r="BQ13" i="22"/>
  <c r="BQ13" i="21"/>
  <c r="BQ13" i="20"/>
  <c r="BQ13" i="19"/>
  <c r="BQ13" i="18"/>
  <c r="BQ13" i="17"/>
  <c r="BQ13" i="16"/>
  <c r="BQ13" i="15"/>
  <c r="BQ13" i="14"/>
  <c r="BP13" i="22"/>
  <c r="BP13" i="21"/>
  <c r="BP13" i="20"/>
  <c r="BP13" i="19"/>
  <c r="BP13" i="18"/>
  <c r="BP13" i="17"/>
  <c r="BP13" i="16"/>
  <c r="BP13" i="15"/>
  <c r="BP13" i="14"/>
  <c r="BO13" i="22"/>
  <c r="BO13" i="21"/>
  <c r="BO13" i="20"/>
  <c r="BO13" i="19"/>
  <c r="BO13" i="18"/>
  <c r="BO13" i="17"/>
  <c r="BO13" i="16"/>
  <c r="BO13" i="15"/>
  <c r="BO13" i="14"/>
  <c r="BN13" i="22"/>
  <c r="BN13" i="21"/>
  <c r="BN13" i="20"/>
  <c r="BN13" i="19"/>
  <c r="BN13" i="18"/>
  <c r="BN13" i="17"/>
  <c r="BN13" i="16"/>
  <c r="BN13" i="15"/>
  <c r="BN13" i="14"/>
  <c r="BM13" i="22"/>
  <c r="BM13" i="21"/>
  <c r="BM13" i="20"/>
  <c r="BM13" i="19"/>
  <c r="BM13" i="18"/>
  <c r="BM13" i="17"/>
  <c r="BM13" i="16"/>
  <c r="BM13" i="15"/>
  <c r="BM13" i="14"/>
  <c r="BL13" i="22"/>
  <c r="BL13" i="21"/>
  <c r="BL13" i="20"/>
  <c r="BL13" i="19"/>
  <c r="BL13" i="18"/>
  <c r="BL13" i="17"/>
  <c r="BL13" i="16"/>
  <c r="BL13" i="15"/>
  <c r="BL13" i="14"/>
  <c r="BK13" i="22"/>
  <c r="BK13" i="21"/>
  <c r="BK13" i="20"/>
  <c r="BK13" i="19"/>
  <c r="BK13" i="18"/>
  <c r="BK13" i="17"/>
  <c r="BK13" i="16"/>
  <c r="BK13" i="15"/>
  <c r="BK13" i="14"/>
  <c r="BJ13" i="22"/>
  <c r="BJ13" i="21"/>
  <c r="BJ13" i="20"/>
  <c r="BJ13" i="19"/>
  <c r="BJ13" i="18"/>
  <c r="BJ13" i="17"/>
  <c r="BJ13" i="16"/>
  <c r="BJ13" i="15"/>
  <c r="BJ13" i="14"/>
  <c r="BI13" i="22"/>
  <c r="BI13" i="21"/>
  <c r="BI13" i="20"/>
  <c r="BI13" i="19"/>
  <c r="BI13" i="18"/>
  <c r="BI13" i="17"/>
  <c r="BI13" i="16"/>
  <c r="BI13" i="15"/>
  <c r="BI13" i="14"/>
  <c r="BH13" i="22"/>
  <c r="BH13" i="21"/>
  <c r="BH13" i="20"/>
  <c r="BH13" i="19"/>
  <c r="BH13" i="18"/>
  <c r="BH13" i="17"/>
  <c r="BH13" i="16"/>
  <c r="BH13" i="15"/>
  <c r="BH13" i="14"/>
  <c r="BG13" i="22"/>
  <c r="BG13" i="21"/>
  <c r="BG13" i="20"/>
  <c r="BG13" i="19"/>
  <c r="BG13" i="18"/>
  <c r="BG13" i="17"/>
  <c r="BG13" i="16"/>
  <c r="BG13" i="15"/>
  <c r="BG13" i="14"/>
  <c r="BF13" i="22"/>
  <c r="BF13" i="21"/>
  <c r="BF13" i="20"/>
  <c r="BF13" i="19"/>
  <c r="BF13" i="18"/>
  <c r="BF13" i="17"/>
  <c r="BF13" i="16"/>
  <c r="BF13" i="15"/>
  <c r="BF13" i="14"/>
  <c r="BE13" i="22"/>
  <c r="BE13" i="21"/>
  <c r="BE13" i="20"/>
  <c r="BE13" i="19"/>
  <c r="BE13" i="18"/>
  <c r="BE13" i="17"/>
  <c r="BE13" i="16"/>
  <c r="BE13" i="15"/>
  <c r="BE13" i="14"/>
  <c r="BD13" i="22"/>
  <c r="BD13" i="21"/>
  <c r="BD13" i="20"/>
  <c r="BD13" i="19"/>
  <c r="BD13" i="18"/>
  <c r="BD13" i="17"/>
  <c r="BD13" i="16"/>
  <c r="BD13" i="15"/>
  <c r="BD13" i="14"/>
  <c r="BC13" i="22"/>
  <c r="BC13" i="21"/>
  <c r="BC13" i="20"/>
  <c r="BC13" i="19"/>
  <c r="BC13" i="18"/>
  <c r="BC13" i="17"/>
  <c r="BC13" i="16"/>
  <c r="BC13" i="15"/>
  <c r="BC13" i="14"/>
  <c r="BB13" i="22"/>
  <c r="BB13" i="21"/>
  <c r="BB13" i="20"/>
  <c r="BB13" i="19"/>
  <c r="BB13" i="18"/>
  <c r="BB13" i="17"/>
  <c r="BB13" i="16"/>
  <c r="BB13" i="15"/>
  <c r="BB13" i="14"/>
  <c r="BA13" i="22"/>
  <c r="BA13" i="21"/>
  <c r="BA13" i="20"/>
  <c r="BA13" i="19"/>
  <c r="BA13" i="18"/>
  <c r="BA13" i="17"/>
  <c r="BA13" i="16"/>
  <c r="BA13" i="15"/>
  <c r="BA13" i="14"/>
  <c r="AZ13" i="22"/>
  <c r="AZ13" i="21"/>
  <c r="AZ13" i="20"/>
  <c r="AZ13" i="19"/>
  <c r="AZ13" i="18"/>
  <c r="AZ13" i="17"/>
  <c r="AZ13" i="16"/>
  <c r="AZ13" i="15"/>
  <c r="AZ13" i="14"/>
  <c r="AY13" i="22"/>
  <c r="AY13" i="21"/>
  <c r="AY13" i="20"/>
  <c r="AY13" i="19"/>
  <c r="AY13" i="18"/>
  <c r="AY13" i="17"/>
  <c r="AY13" i="16"/>
  <c r="AY13" i="15"/>
  <c r="AY13" i="14"/>
  <c r="AX13" i="22"/>
  <c r="AX13" i="21"/>
  <c r="AX13" i="20"/>
  <c r="AX13" i="19"/>
  <c r="AX13" i="18"/>
  <c r="AX13" i="17"/>
  <c r="AX13" i="16"/>
  <c r="AX13" i="15"/>
  <c r="AX13" i="14"/>
  <c r="AW13" i="22"/>
  <c r="AW13" i="21"/>
  <c r="AW13" i="20"/>
  <c r="AW13" i="19"/>
  <c r="AW13" i="18"/>
  <c r="AW13" i="17"/>
  <c r="AW13" i="16"/>
  <c r="AW13" i="15"/>
  <c r="AW13" i="14"/>
  <c r="AV13" i="22"/>
  <c r="AV13" i="21"/>
  <c r="AV13" i="20"/>
  <c r="AV13" i="19"/>
  <c r="AV13" i="18"/>
  <c r="AV13" i="17"/>
  <c r="AV13" i="16"/>
  <c r="AV13" i="15"/>
  <c r="AV13" i="14"/>
  <c r="AU13" i="22"/>
  <c r="AU13" i="21"/>
  <c r="AU13" i="20"/>
  <c r="AU13" i="19"/>
  <c r="AU13" i="18"/>
  <c r="AU13" i="17"/>
  <c r="AU13" i="16"/>
  <c r="AU13" i="15"/>
  <c r="AU13" i="14"/>
  <c r="AT13" i="22"/>
  <c r="AT13" i="21"/>
  <c r="AT13" i="20"/>
  <c r="AT13" i="19"/>
  <c r="AT13" i="18"/>
  <c r="AT13" i="17"/>
  <c r="AT13" i="16"/>
  <c r="AT13" i="15"/>
  <c r="AT13" i="14"/>
  <c r="AS13" i="22"/>
  <c r="AS13" i="21"/>
  <c r="AS13" i="20"/>
  <c r="AS13" i="19"/>
  <c r="AS13" i="18"/>
  <c r="AS13" i="17"/>
  <c r="AS13" i="16"/>
  <c r="AS13" i="15"/>
  <c r="AS13" i="14"/>
  <c r="AR13" i="22"/>
  <c r="AR13" i="21"/>
  <c r="AR13" i="20"/>
  <c r="AR13" i="19"/>
  <c r="AR13" i="18"/>
  <c r="AR13" i="17"/>
  <c r="AR13" i="16"/>
  <c r="AR13" i="15"/>
  <c r="AR13" i="14"/>
  <c r="AQ13" i="22"/>
  <c r="AQ13" i="21"/>
  <c r="AQ13" i="20"/>
  <c r="AQ13" i="19"/>
  <c r="AQ13" i="18"/>
  <c r="AQ13" i="17"/>
  <c r="AQ13" i="16"/>
  <c r="AQ13" i="15"/>
  <c r="AQ13" i="14"/>
  <c r="AP13" i="22"/>
  <c r="AP13" i="21"/>
  <c r="AP13" i="20"/>
  <c r="AP13" i="19"/>
  <c r="AP13" i="18"/>
  <c r="AP13" i="17"/>
  <c r="AP13" i="16"/>
  <c r="AP13" i="15"/>
  <c r="AP13" i="14"/>
  <c r="AO13" i="22"/>
  <c r="AO13" i="21"/>
  <c r="AO13" i="20"/>
  <c r="AO13" i="19"/>
  <c r="AO13" i="18"/>
  <c r="AO13" i="17"/>
  <c r="AO13" i="16"/>
  <c r="AO13" i="15"/>
  <c r="AO13" i="14"/>
  <c r="AN13" i="22"/>
  <c r="AN13" i="21"/>
  <c r="AN13" i="20"/>
  <c r="AN13" i="19"/>
  <c r="AN13" i="18"/>
  <c r="AN13" i="17"/>
  <c r="AN13" i="16"/>
  <c r="AN13" i="15"/>
  <c r="AN13" i="14"/>
  <c r="AM13" i="22"/>
  <c r="AM13" i="21"/>
  <c r="AM13" i="20"/>
  <c r="AM13" i="19"/>
  <c r="AM13" i="18"/>
  <c r="AM13" i="17"/>
  <c r="AM13" i="16"/>
  <c r="AM13" i="15"/>
  <c r="AM13" i="14"/>
  <c r="AL13" i="22"/>
  <c r="AL13" i="21"/>
  <c r="AL13" i="20"/>
  <c r="AL13" i="19"/>
  <c r="AL13" i="18"/>
  <c r="AL13" i="17"/>
  <c r="AL13" i="16"/>
  <c r="AL13" i="15"/>
  <c r="AL13" i="14"/>
  <c r="AK13" i="22"/>
  <c r="AK13" i="21"/>
  <c r="AK13" i="20"/>
  <c r="AK13" i="19"/>
  <c r="AK13" i="18"/>
  <c r="AK13" i="17"/>
  <c r="AK13" i="16"/>
  <c r="AK13" i="15"/>
  <c r="AK13" i="14"/>
  <c r="AJ13" i="22"/>
  <c r="AJ13" i="21"/>
  <c r="AJ13" i="20"/>
  <c r="AJ13" i="19"/>
  <c r="AJ13" i="18"/>
  <c r="AJ13" i="17"/>
  <c r="AJ13" i="16"/>
  <c r="AJ13" i="15"/>
  <c r="AJ13" i="14"/>
  <c r="AI13" i="22"/>
  <c r="AI13" i="21"/>
  <c r="AI13" i="20"/>
  <c r="AI13" i="19"/>
  <c r="AI13" i="18"/>
  <c r="AI13" i="17"/>
  <c r="AI13" i="16"/>
  <c r="AI13" i="15"/>
  <c r="AI13" i="14"/>
  <c r="AH13" i="22"/>
  <c r="AH13" i="21"/>
  <c r="AH13" i="20"/>
  <c r="AH13" i="19"/>
  <c r="AH13" i="18"/>
  <c r="AH13" i="17"/>
  <c r="AH13" i="16"/>
  <c r="AH13" i="15"/>
  <c r="AH13" i="14"/>
  <c r="AG13" i="22"/>
  <c r="AG13" i="21"/>
  <c r="AG13" i="20"/>
  <c r="AG13" i="19"/>
  <c r="AG13" i="18"/>
  <c r="AG13" i="17"/>
  <c r="AG13" i="16"/>
  <c r="AG13" i="15"/>
  <c r="AG13" i="14"/>
  <c r="AF13" i="22"/>
  <c r="AF13" i="21"/>
  <c r="AF13" i="20"/>
  <c r="AF13" i="19"/>
  <c r="AF13" i="18"/>
  <c r="AF13" i="17"/>
  <c r="AF13" i="16"/>
  <c r="AF13" i="15"/>
  <c r="AF13" i="14"/>
  <c r="AE13" i="22"/>
  <c r="AE13" i="21"/>
  <c r="AE13" i="20"/>
  <c r="AE13" i="19"/>
  <c r="AE13" i="18"/>
  <c r="AE13" i="17"/>
  <c r="AE13" i="16"/>
  <c r="AE13" i="15"/>
  <c r="AE13" i="14"/>
  <c r="AD13" i="22"/>
  <c r="AD13" i="21"/>
  <c r="AD13" i="20"/>
  <c r="AD13" i="19"/>
  <c r="AD13" i="18"/>
  <c r="AD13" i="17"/>
  <c r="AD13" i="16"/>
  <c r="AD13" i="15"/>
  <c r="AD13" i="14"/>
  <c r="AC13" i="22"/>
  <c r="AC13" i="21"/>
  <c r="AC13" i="20"/>
  <c r="AC13" i="19"/>
  <c r="AC13" i="18"/>
  <c r="AC13" i="17"/>
  <c r="AC13" i="16"/>
  <c r="AC13" i="15"/>
  <c r="AC13" i="14"/>
  <c r="AB13" i="22"/>
  <c r="AB13" i="21"/>
  <c r="AB13" i="20"/>
  <c r="AB13" i="19"/>
  <c r="AB13" i="18"/>
  <c r="AB13" i="17"/>
  <c r="AB13" i="16"/>
  <c r="AB13" i="15"/>
  <c r="AB13" i="14"/>
  <c r="AA13" i="22"/>
  <c r="D13" i="22" s="1"/>
  <c r="AA13" i="21"/>
  <c r="AA13" i="20"/>
  <c r="AA13" i="19"/>
  <c r="AA13" i="18"/>
  <c r="AA13" i="17"/>
  <c r="AA13" i="16"/>
  <c r="AA13" i="15"/>
  <c r="AA13" i="14"/>
  <c r="Z13" i="22"/>
  <c r="Z13" i="21"/>
  <c r="Z13" i="20"/>
  <c r="Z13" i="19"/>
  <c r="Z13" i="18"/>
  <c r="Z13" i="17"/>
  <c r="Z13" i="16"/>
  <c r="Z13" i="15"/>
  <c r="D13" i="15" s="1"/>
  <c r="Z13" i="14"/>
  <c r="Y13" i="22"/>
  <c r="Y13" i="21"/>
  <c r="Y13" i="20"/>
  <c r="Y13" i="19"/>
  <c r="Y13" i="18"/>
  <c r="Y13" i="17"/>
  <c r="Y13" i="16"/>
  <c r="D13" i="16" s="1"/>
  <c r="Y13" i="15"/>
  <c r="Y13" i="14"/>
  <c r="X13" i="22"/>
  <c r="X13" i="21"/>
  <c r="X13" i="20"/>
  <c r="X13" i="19"/>
  <c r="X13" i="18"/>
  <c r="X13" i="17"/>
  <c r="D13" i="17" s="1"/>
  <c r="X13" i="16"/>
  <c r="X13" i="15"/>
  <c r="X13" i="14"/>
  <c r="W13" i="22"/>
  <c r="W13" i="21"/>
  <c r="W13" i="20"/>
  <c r="W13" i="19"/>
  <c r="W13" i="18"/>
  <c r="D13" i="18" s="1"/>
  <c r="W13" i="17"/>
  <c r="W13" i="16"/>
  <c r="W13" i="15"/>
  <c r="W13" i="14"/>
  <c r="V13" i="22"/>
  <c r="V13" i="21"/>
  <c r="V13" i="20"/>
  <c r="V13" i="19"/>
  <c r="V13" i="18"/>
  <c r="V13" i="17"/>
  <c r="V13" i="16"/>
  <c r="V13" i="15"/>
  <c r="V13" i="14"/>
  <c r="U13" i="22"/>
  <c r="U13" i="21"/>
  <c r="U13" i="20"/>
  <c r="U13" i="19"/>
  <c r="U13" i="18"/>
  <c r="U13" i="17"/>
  <c r="U13" i="16"/>
  <c r="U13" i="15"/>
  <c r="U13" i="14"/>
  <c r="DA12" i="22"/>
  <c r="DA12" i="21"/>
  <c r="DA12" i="20"/>
  <c r="DA12" i="19"/>
  <c r="DA12" i="18"/>
  <c r="DA12" i="17"/>
  <c r="DA12" i="16"/>
  <c r="DA12" i="15"/>
  <c r="DA12" i="14"/>
  <c r="CZ12" i="22"/>
  <c r="CZ12" i="21"/>
  <c r="CZ12" i="20"/>
  <c r="CZ12" i="19"/>
  <c r="CZ12" i="18"/>
  <c r="CZ12" i="17"/>
  <c r="CZ12" i="16"/>
  <c r="CZ12" i="15"/>
  <c r="CZ12" i="14"/>
  <c r="CY12" i="22"/>
  <c r="CY12" i="21"/>
  <c r="CY12" i="20"/>
  <c r="CY12" i="19"/>
  <c r="CY12" i="18"/>
  <c r="CY12" i="17"/>
  <c r="CY12" i="16"/>
  <c r="CY12" i="15"/>
  <c r="CY12" i="14"/>
  <c r="CX12" i="22"/>
  <c r="CX12" i="21"/>
  <c r="CX12" i="20"/>
  <c r="CX12" i="19"/>
  <c r="CX12" i="18"/>
  <c r="CX12" i="17"/>
  <c r="CX12" i="16"/>
  <c r="CX12" i="15"/>
  <c r="CX12" i="14"/>
  <c r="CW12" i="22"/>
  <c r="CW12" i="21"/>
  <c r="CW12" i="20"/>
  <c r="CW12" i="19"/>
  <c r="CW12" i="18"/>
  <c r="CW12" i="17"/>
  <c r="CW12" i="16"/>
  <c r="CW12" i="15"/>
  <c r="CW12" i="14"/>
  <c r="CV12" i="22"/>
  <c r="CV12" i="21"/>
  <c r="CV12" i="20"/>
  <c r="CV12" i="19"/>
  <c r="CV12" i="18"/>
  <c r="CV12" i="17"/>
  <c r="CV12" i="16"/>
  <c r="CV12" i="15"/>
  <c r="CV12" i="14"/>
  <c r="CU12" i="22"/>
  <c r="CU12" i="21"/>
  <c r="CU12" i="20"/>
  <c r="CU12" i="19"/>
  <c r="CU12" i="18"/>
  <c r="CU12" i="17"/>
  <c r="CU12" i="16"/>
  <c r="CU12" i="15"/>
  <c r="CU12" i="14"/>
  <c r="CT12" i="22"/>
  <c r="CT12" i="21"/>
  <c r="CT12" i="20"/>
  <c r="CT12" i="19"/>
  <c r="CT12" i="18"/>
  <c r="CT12" i="17"/>
  <c r="CT12" i="16"/>
  <c r="CT12" i="15"/>
  <c r="CT12" i="14"/>
  <c r="CS12" i="22"/>
  <c r="CS12" i="21"/>
  <c r="CS12" i="20"/>
  <c r="CS12" i="19"/>
  <c r="CS12" i="18"/>
  <c r="CS12" i="17"/>
  <c r="CS12" i="16"/>
  <c r="CS12" i="15"/>
  <c r="CS12" i="14"/>
  <c r="CR12" i="22"/>
  <c r="CR12" i="21"/>
  <c r="CR12" i="20"/>
  <c r="CR12" i="19"/>
  <c r="CR12" i="18"/>
  <c r="CR12" i="17"/>
  <c r="CR12" i="16"/>
  <c r="CR12" i="15"/>
  <c r="CR12" i="14"/>
  <c r="CQ12" i="22"/>
  <c r="CQ12" i="21"/>
  <c r="CQ12" i="20"/>
  <c r="CQ12" i="19"/>
  <c r="CQ12" i="18"/>
  <c r="CQ12" i="17"/>
  <c r="CQ12" i="16"/>
  <c r="CQ12" i="15"/>
  <c r="CQ12" i="14"/>
  <c r="CP12" i="22"/>
  <c r="CP12" i="21"/>
  <c r="CP12" i="20"/>
  <c r="CP12" i="19"/>
  <c r="CP12" i="18"/>
  <c r="CP12" i="17"/>
  <c r="CP12" i="16"/>
  <c r="CP12" i="15"/>
  <c r="CP12" i="14"/>
  <c r="CO12" i="22"/>
  <c r="CO12" i="21"/>
  <c r="CO12" i="20"/>
  <c r="CO12" i="19"/>
  <c r="CO12" i="18"/>
  <c r="CO12" i="17"/>
  <c r="CO12" i="16"/>
  <c r="CO12" i="15"/>
  <c r="CO12" i="14"/>
  <c r="CN12" i="22"/>
  <c r="CN12" i="21"/>
  <c r="CN12" i="20"/>
  <c r="CN12" i="19"/>
  <c r="CN12" i="18"/>
  <c r="CN12" i="17"/>
  <c r="CN12" i="16"/>
  <c r="CN12" i="15"/>
  <c r="CN12" i="14"/>
  <c r="CM12" i="22"/>
  <c r="CM12" i="21"/>
  <c r="CM12" i="20"/>
  <c r="CM12" i="19"/>
  <c r="CM12" i="18"/>
  <c r="CM12" i="17"/>
  <c r="CM12" i="16"/>
  <c r="CM12" i="15"/>
  <c r="CM12" i="14"/>
  <c r="CL12" i="22"/>
  <c r="CL12" i="21"/>
  <c r="CL12" i="20"/>
  <c r="CL12" i="19"/>
  <c r="CL12" i="18"/>
  <c r="CL12" i="17"/>
  <c r="CL12" i="16"/>
  <c r="CL12" i="15"/>
  <c r="CL12" i="14"/>
  <c r="CK12" i="22"/>
  <c r="CK12" i="21"/>
  <c r="CK12" i="20"/>
  <c r="CK12" i="19"/>
  <c r="CK12" i="18"/>
  <c r="CK12" i="17"/>
  <c r="CK12" i="16"/>
  <c r="CK12" i="15"/>
  <c r="CK12" i="14"/>
  <c r="CJ12" i="22"/>
  <c r="CJ12" i="21"/>
  <c r="CJ12" i="20"/>
  <c r="CJ12" i="19"/>
  <c r="CJ12" i="18"/>
  <c r="CJ12" i="17"/>
  <c r="CJ12" i="16"/>
  <c r="CJ12" i="15"/>
  <c r="CJ12" i="14"/>
  <c r="CI12" i="22"/>
  <c r="CI12" i="21"/>
  <c r="CI12" i="20"/>
  <c r="CI12" i="19"/>
  <c r="CI12" i="18"/>
  <c r="CI12" i="17"/>
  <c r="CI12" i="16"/>
  <c r="CI12" i="15"/>
  <c r="CI12" i="14"/>
  <c r="CH12" i="22"/>
  <c r="CH12" i="21"/>
  <c r="CH12" i="20"/>
  <c r="CH12" i="19"/>
  <c r="CH12" i="18"/>
  <c r="CH12" i="17"/>
  <c r="CH12" i="16"/>
  <c r="CH12" i="15"/>
  <c r="CH12" i="14"/>
  <c r="CG12" i="22"/>
  <c r="CG12" i="21"/>
  <c r="CG12" i="20"/>
  <c r="CG12" i="19"/>
  <c r="CG12" i="18"/>
  <c r="CG12" i="17"/>
  <c r="CG12" i="16"/>
  <c r="CG12" i="15"/>
  <c r="CG12" i="14"/>
  <c r="CF12" i="22"/>
  <c r="CF12" i="21"/>
  <c r="CF12" i="20"/>
  <c r="CF12" i="19"/>
  <c r="CF12" i="18"/>
  <c r="CF12" i="17"/>
  <c r="CF12" i="16"/>
  <c r="CF12" i="15"/>
  <c r="CF12" i="14"/>
  <c r="CE12" i="22"/>
  <c r="CE12" i="21"/>
  <c r="CE12" i="20"/>
  <c r="CE12" i="19"/>
  <c r="CE12" i="18"/>
  <c r="CE12" i="17"/>
  <c r="CE12" i="16"/>
  <c r="CE12" i="15"/>
  <c r="CE12" i="14"/>
  <c r="CD12" i="22"/>
  <c r="CD12" i="21"/>
  <c r="CD12" i="20"/>
  <c r="CD12" i="19"/>
  <c r="CD12" i="18"/>
  <c r="CD12" i="17"/>
  <c r="CD12" i="16"/>
  <c r="CD12" i="15"/>
  <c r="CD12" i="14"/>
  <c r="CC12" i="22"/>
  <c r="CC12" i="21"/>
  <c r="CC12" i="20"/>
  <c r="CC12" i="19"/>
  <c r="CC12" i="18"/>
  <c r="CC12" i="17"/>
  <c r="CC12" i="16"/>
  <c r="CC12" i="15"/>
  <c r="CC12" i="14"/>
  <c r="CB12" i="22"/>
  <c r="CB12" i="21"/>
  <c r="CB12" i="20"/>
  <c r="CB12" i="19"/>
  <c r="CB12" i="18"/>
  <c r="CB12" i="17"/>
  <c r="CB12" i="16"/>
  <c r="CB12" i="15"/>
  <c r="CB12" i="14"/>
  <c r="CA12" i="22"/>
  <c r="CA12" i="21"/>
  <c r="CA12" i="20"/>
  <c r="CA12" i="19"/>
  <c r="CA12" i="18"/>
  <c r="CA12" i="17"/>
  <c r="CA12" i="16"/>
  <c r="CA12" i="15"/>
  <c r="CA12" i="14"/>
  <c r="BZ12" i="22"/>
  <c r="BZ12" i="21"/>
  <c r="BZ12" i="20"/>
  <c r="BZ12" i="19"/>
  <c r="BZ12" i="18"/>
  <c r="BZ12" i="17"/>
  <c r="BZ12" i="16"/>
  <c r="BZ12" i="15"/>
  <c r="BZ12" i="14"/>
  <c r="BY12" i="22"/>
  <c r="BY12" i="21"/>
  <c r="BY12" i="20"/>
  <c r="BY12" i="19"/>
  <c r="BY12" i="18"/>
  <c r="BY12" i="17"/>
  <c r="BY12" i="16"/>
  <c r="BY12" i="15"/>
  <c r="BY12" i="14"/>
  <c r="BX12" i="22"/>
  <c r="BX12" i="21"/>
  <c r="BX12" i="20"/>
  <c r="BX12" i="19"/>
  <c r="BX12" i="18"/>
  <c r="BX12" i="17"/>
  <c r="BX12" i="16"/>
  <c r="BX12" i="15"/>
  <c r="BX12" i="14"/>
  <c r="BW12" i="22"/>
  <c r="BW12" i="21"/>
  <c r="BW12" i="20"/>
  <c r="BW12" i="19"/>
  <c r="BW12" i="18"/>
  <c r="BW12" i="17"/>
  <c r="BW12" i="16"/>
  <c r="BW12" i="15"/>
  <c r="BW12" i="14"/>
  <c r="BV12" i="22"/>
  <c r="BV12" i="21"/>
  <c r="BV12" i="20"/>
  <c r="BV12" i="19"/>
  <c r="BV12" i="18"/>
  <c r="BV12" i="17"/>
  <c r="BV12" i="16"/>
  <c r="BV12" i="15"/>
  <c r="BV12" i="14"/>
  <c r="BU12" i="22"/>
  <c r="BU12" i="21"/>
  <c r="BU12" i="20"/>
  <c r="BU12" i="19"/>
  <c r="BU12" i="18"/>
  <c r="BU12" i="17"/>
  <c r="BU12" i="16"/>
  <c r="BU12" i="15"/>
  <c r="BU12" i="14"/>
  <c r="BT12" i="22"/>
  <c r="BT12" i="21"/>
  <c r="BT12" i="20"/>
  <c r="BT12" i="19"/>
  <c r="BT12" i="18"/>
  <c r="BT12" i="17"/>
  <c r="BT12" i="16"/>
  <c r="BT12" i="15"/>
  <c r="BT12" i="14"/>
  <c r="BS12" i="22"/>
  <c r="BS12" i="21"/>
  <c r="BS12" i="20"/>
  <c r="BS12" i="19"/>
  <c r="BS12" i="18"/>
  <c r="BS12" i="17"/>
  <c r="BS12" i="16"/>
  <c r="BS12" i="15"/>
  <c r="BS12" i="14"/>
  <c r="BR12" i="22"/>
  <c r="BR12" i="21"/>
  <c r="BR12" i="20"/>
  <c r="BR12" i="19"/>
  <c r="BR12" i="18"/>
  <c r="BR12" i="17"/>
  <c r="BR12" i="16"/>
  <c r="BR12" i="15"/>
  <c r="BR12" i="14"/>
  <c r="BQ12" i="22"/>
  <c r="BQ12" i="21"/>
  <c r="BQ12" i="20"/>
  <c r="BQ12" i="19"/>
  <c r="BQ12" i="18"/>
  <c r="BQ12" i="17"/>
  <c r="BQ12" i="16"/>
  <c r="BQ12" i="15"/>
  <c r="BQ12" i="14"/>
  <c r="BP12" i="22"/>
  <c r="BP12" i="21"/>
  <c r="BP12" i="20"/>
  <c r="BP12" i="19"/>
  <c r="BP12" i="18"/>
  <c r="BP12" i="17"/>
  <c r="BP12" i="16"/>
  <c r="BP12" i="15"/>
  <c r="BP12" i="14"/>
  <c r="BO12" i="22"/>
  <c r="BO12" i="21"/>
  <c r="BO12" i="20"/>
  <c r="BO12" i="19"/>
  <c r="BO12" i="18"/>
  <c r="BO12" i="17"/>
  <c r="BO12" i="16"/>
  <c r="BO12" i="15"/>
  <c r="BO12" i="14"/>
  <c r="BN12" i="22"/>
  <c r="BN12" i="21"/>
  <c r="BN12" i="20"/>
  <c r="BN12" i="19"/>
  <c r="BN12" i="18"/>
  <c r="BN12" i="17"/>
  <c r="BN12" i="16"/>
  <c r="BN12" i="15"/>
  <c r="BN12" i="14"/>
  <c r="BM12" i="22"/>
  <c r="BM12" i="21"/>
  <c r="BM12" i="20"/>
  <c r="BM12" i="19"/>
  <c r="BM12" i="18"/>
  <c r="BM12" i="17"/>
  <c r="BM12" i="16"/>
  <c r="BM12" i="15"/>
  <c r="BM12" i="14"/>
  <c r="BL12" i="22"/>
  <c r="BL12" i="21"/>
  <c r="BL12" i="20"/>
  <c r="BL12" i="19"/>
  <c r="BL12" i="18"/>
  <c r="BL12" i="17"/>
  <c r="BL12" i="16"/>
  <c r="BL12" i="15"/>
  <c r="BL12" i="14"/>
  <c r="BK12" i="22"/>
  <c r="BK12" i="21"/>
  <c r="BK12" i="20"/>
  <c r="BK12" i="19"/>
  <c r="BK12" i="18"/>
  <c r="BK12" i="17"/>
  <c r="BK12" i="16"/>
  <c r="BK12" i="15"/>
  <c r="BK12" i="14"/>
  <c r="BJ12" i="22"/>
  <c r="BJ12" i="21"/>
  <c r="BJ12" i="20"/>
  <c r="BJ12" i="19"/>
  <c r="BJ12" i="18"/>
  <c r="BJ12" i="17"/>
  <c r="BJ12" i="16"/>
  <c r="BJ12" i="15"/>
  <c r="BJ12" i="14"/>
  <c r="BI12" i="22"/>
  <c r="BI12" i="21"/>
  <c r="BI12" i="20"/>
  <c r="BI12" i="19"/>
  <c r="BI12" i="18"/>
  <c r="BI12" i="17"/>
  <c r="BI12" i="16"/>
  <c r="BI12" i="15"/>
  <c r="BI12" i="14"/>
  <c r="BH12" i="22"/>
  <c r="BH12" i="21"/>
  <c r="BH12" i="20"/>
  <c r="BH12" i="19"/>
  <c r="BH12" i="18"/>
  <c r="BH12" i="17"/>
  <c r="BH12" i="16"/>
  <c r="BH12" i="15"/>
  <c r="BH12" i="14"/>
  <c r="BG12" i="22"/>
  <c r="BG12" i="21"/>
  <c r="BG12" i="20"/>
  <c r="BG12" i="19"/>
  <c r="BG12" i="18"/>
  <c r="BG12" i="17"/>
  <c r="BG12" i="16"/>
  <c r="BG12" i="15"/>
  <c r="BG12" i="14"/>
  <c r="BF12" i="22"/>
  <c r="BF12" i="21"/>
  <c r="BF12" i="20"/>
  <c r="BF12" i="19"/>
  <c r="BF12" i="18"/>
  <c r="BF12" i="17"/>
  <c r="BF12" i="16"/>
  <c r="BF12" i="15"/>
  <c r="BF12" i="14"/>
  <c r="BE12" i="22"/>
  <c r="BE12" i="21"/>
  <c r="BE12" i="20"/>
  <c r="BE12" i="19"/>
  <c r="BE12" i="18"/>
  <c r="BE12" i="17"/>
  <c r="BE12" i="16"/>
  <c r="BE12" i="15"/>
  <c r="BE12" i="14"/>
  <c r="BD12" i="22"/>
  <c r="BD12" i="21"/>
  <c r="BD12" i="20"/>
  <c r="BD12" i="19"/>
  <c r="BD12" i="18"/>
  <c r="BD12" i="17"/>
  <c r="BD12" i="16"/>
  <c r="BD12" i="15"/>
  <c r="BD12" i="14"/>
  <c r="BC12" i="22"/>
  <c r="BC12" i="21"/>
  <c r="BC12" i="20"/>
  <c r="BC12" i="19"/>
  <c r="BC12" i="18"/>
  <c r="BC12" i="17"/>
  <c r="BC12" i="16"/>
  <c r="BC12" i="15"/>
  <c r="BC12" i="14"/>
  <c r="BB12" i="22"/>
  <c r="BB12" i="21"/>
  <c r="BB12" i="20"/>
  <c r="BB12" i="19"/>
  <c r="BB12" i="18"/>
  <c r="BB12" i="17"/>
  <c r="BB12" i="16"/>
  <c r="BB12" i="15"/>
  <c r="BB12" i="14"/>
  <c r="BA12" i="22"/>
  <c r="BA12" i="21"/>
  <c r="BA12" i="20"/>
  <c r="BA12" i="19"/>
  <c r="BA12" i="18"/>
  <c r="BA12" i="17"/>
  <c r="BA12" i="16"/>
  <c r="BA12" i="15"/>
  <c r="BA12" i="14"/>
  <c r="AZ12" i="22"/>
  <c r="AZ12" i="21"/>
  <c r="AZ12" i="20"/>
  <c r="AZ12" i="19"/>
  <c r="AZ12" i="18"/>
  <c r="AZ12" i="17"/>
  <c r="AZ12" i="16"/>
  <c r="AZ12" i="15"/>
  <c r="AZ12" i="14"/>
  <c r="AY12" i="22"/>
  <c r="AY12" i="21"/>
  <c r="AY12" i="20"/>
  <c r="AY12" i="19"/>
  <c r="AY12" i="18"/>
  <c r="AY12" i="17"/>
  <c r="AY12" i="16"/>
  <c r="AY12" i="15"/>
  <c r="AY12" i="14"/>
  <c r="AX12" i="22"/>
  <c r="AX12" i="21"/>
  <c r="AX12" i="20"/>
  <c r="AX12" i="19"/>
  <c r="AX12" i="18"/>
  <c r="AX12" i="17"/>
  <c r="AX12" i="16"/>
  <c r="AX12" i="15"/>
  <c r="AX12" i="14"/>
  <c r="AW12" i="22"/>
  <c r="AW12" i="21"/>
  <c r="AW12" i="20"/>
  <c r="AW12" i="19"/>
  <c r="AW12" i="18"/>
  <c r="AW12" i="17"/>
  <c r="AW12" i="16"/>
  <c r="AW12" i="15"/>
  <c r="AW12" i="14"/>
  <c r="AV12" i="22"/>
  <c r="AV12" i="21"/>
  <c r="AV12" i="20"/>
  <c r="AV12" i="19"/>
  <c r="AV12" i="18"/>
  <c r="AV12" i="17"/>
  <c r="AV12" i="16"/>
  <c r="AV12" i="15"/>
  <c r="AV12" i="14"/>
  <c r="AU12" i="22"/>
  <c r="AU12" i="21"/>
  <c r="AU12" i="20"/>
  <c r="AU12" i="19"/>
  <c r="AU12" i="18"/>
  <c r="AU12" i="17"/>
  <c r="AU12" i="16"/>
  <c r="AU12" i="15"/>
  <c r="AU12" i="14"/>
  <c r="AT12" i="22"/>
  <c r="AT12" i="21"/>
  <c r="AT12" i="20"/>
  <c r="AT12" i="19"/>
  <c r="AT12" i="18"/>
  <c r="AT12" i="17"/>
  <c r="AT12" i="16"/>
  <c r="AT12" i="15"/>
  <c r="AT12" i="14"/>
  <c r="AS12" i="22"/>
  <c r="AS12" i="21"/>
  <c r="AS12" i="20"/>
  <c r="AS12" i="19"/>
  <c r="AS12" i="18"/>
  <c r="AS12" i="17"/>
  <c r="AS12" i="16"/>
  <c r="AS12" i="15"/>
  <c r="AS12" i="14"/>
  <c r="AR12" i="22"/>
  <c r="AR12" i="21"/>
  <c r="AR12" i="20"/>
  <c r="AR12" i="19"/>
  <c r="AR12" i="18"/>
  <c r="AR12" i="17"/>
  <c r="AR12" i="16"/>
  <c r="AR12" i="15"/>
  <c r="AR12" i="14"/>
  <c r="AQ12" i="22"/>
  <c r="AQ12" i="21"/>
  <c r="AQ12" i="20"/>
  <c r="AQ12" i="19"/>
  <c r="AQ12" i="18"/>
  <c r="AQ12" i="17"/>
  <c r="AQ12" i="16"/>
  <c r="AQ12" i="15"/>
  <c r="AQ12" i="14"/>
  <c r="AP12" i="22"/>
  <c r="AP12" i="21"/>
  <c r="AP12" i="20"/>
  <c r="AP12" i="19"/>
  <c r="AP12" i="18"/>
  <c r="AP12" i="17"/>
  <c r="AP12" i="16"/>
  <c r="AP12" i="15"/>
  <c r="AP12" i="14"/>
  <c r="AO12" i="22"/>
  <c r="AO12" i="21"/>
  <c r="AO12" i="20"/>
  <c r="AO12" i="19"/>
  <c r="AO12" i="18"/>
  <c r="AO12" i="17"/>
  <c r="AO12" i="16"/>
  <c r="AO12" i="15"/>
  <c r="AO12" i="14"/>
  <c r="AN12" i="22"/>
  <c r="AN12" i="21"/>
  <c r="AN12" i="20"/>
  <c r="AN12" i="19"/>
  <c r="AN12" i="18"/>
  <c r="AN12" i="17"/>
  <c r="AN12" i="16"/>
  <c r="AN12" i="15"/>
  <c r="AN12" i="14"/>
  <c r="AM12" i="22"/>
  <c r="AM12" i="21"/>
  <c r="AM12" i="20"/>
  <c r="AM12" i="19"/>
  <c r="AM12" i="18"/>
  <c r="AM12" i="17"/>
  <c r="AM12" i="16"/>
  <c r="AM12" i="15"/>
  <c r="AM12" i="14"/>
  <c r="AL12" i="22"/>
  <c r="AL12" i="21"/>
  <c r="AL12" i="20"/>
  <c r="AL12" i="19"/>
  <c r="AL12" i="18"/>
  <c r="AL12" i="17"/>
  <c r="AL12" i="16"/>
  <c r="AL12" i="15"/>
  <c r="AL12" i="14"/>
  <c r="AK12" i="22"/>
  <c r="AK12" i="21"/>
  <c r="AK12" i="20"/>
  <c r="AK12" i="19"/>
  <c r="AK12" i="18"/>
  <c r="AK12" i="17"/>
  <c r="AK12" i="16"/>
  <c r="AK12" i="15"/>
  <c r="AK12" i="14"/>
  <c r="AJ12" i="22"/>
  <c r="AJ12" i="21"/>
  <c r="AJ12" i="20"/>
  <c r="AJ12" i="19"/>
  <c r="AJ12" i="18"/>
  <c r="AJ12" i="17"/>
  <c r="AJ12" i="16"/>
  <c r="AJ12" i="15"/>
  <c r="AJ12" i="14"/>
  <c r="AI12" i="22"/>
  <c r="AI12" i="21"/>
  <c r="AI12" i="20"/>
  <c r="AI12" i="19"/>
  <c r="AI12" i="18"/>
  <c r="AI12" i="17"/>
  <c r="AI12" i="16"/>
  <c r="AI12" i="15"/>
  <c r="AI12" i="14"/>
  <c r="AH12" i="22"/>
  <c r="AH12" i="21"/>
  <c r="AH12" i="20"/>
  <c r="AH12" i="19"/>
  <c r="AH12" i="18"/>
  <c r="AH12" i="17"/>
  <c r="AH12" i="16"/>
  <c r="AH12" i="15"/>
  <c r="AH12" i="14"/>
  <c r="AG12" i="22"/>
  <c r="AG12" i="21"/>
  <c r="AG12" i="20"/>
  <c r="AG12" i="19"/>
  <c r="AG12" i="18"/>
  <c r="AG12" i="17"/>
  <c r="AG12" i="16"/>
  <c r="AG12" i="15"/>
  <c r="AG12" i="14"/>
  <c r="AF12" i="22"/>
  <c r="AF12" i="21"/>
  <c r="AF12" i="20"/>
  <c r="AF12" i="19"/>
  <c r="AF12" i="18"/>
  <c r="AF12" i="17"/>
  <c r="AF12" i="16"/>
  <c r="AF12" i="15"/>
  <c r="AF12" i="14"/>
  <c r="AE12" i="22"/>
  <c r="AE12" i="21"/>
  <c r="AE12" i="20"/>
  <c r="AE12" i="19"/>
  <c r="AE12" i="18"/>
  <c r="AE12" i="17"/>
  <c r="AE12" i="16"/>
  <c r="AE12" i="15"/>
  <c r="AE12" i="14"/>
  <c r="AD12" i="22"/>
  <c r="AD12" i="21"/>
  <c r="AD12" i="20"/>
  <c r="AD12" i="19"/>
  <c r="AD12" i="18"/>
  <c r="AD12" i="17"/>
  <c r="AD12" i="16"/>
  <c r="AD12" i="15"/>
  <c r="AD12" i="14"/>
  <c r="AC12" i="22"/>
  <c r="AC12" i="21"/>
  <c r="AC12" i="20"/>
  <c r="AC12" i="19"/>
  <c r="AC12" i="18"/>
  <c r="AC12" i="17"/>
  <c r="AC12" i="16"/>
  <c r="AC12" i="15"/>
  <c r="AC12" i="14"/>
  <c r="AB12" i="22"/>
  <c r="AB12" i="21"/>
  <c r="AB12" i="20"/>
  <c r="AB12" i="19"/>
  <c r="AB12" i="18"/>
  <c r="AB12" i="17"/>
  <c r="AB12" i="16"/>
  <c r="AB12" i="15"/>
  <c r="AB12" i="14"/>
  <c r="AA12" i="22"/>
  <c r="AA12" i="21"/>
  <c r="AA12" i="20"/>
  <c r="AA12" i="19"/>
  <c r="AA12" i="18"/>
  <c r="AA12" i="17"/>
  <c r="AA12" i="16"/>
  <c r="AA12" i="15"/>
  <c r="AA12" i="14"/>
  <c r="Z12" i="22"/>
  <c r="Z12" i="21"/>
  <c r="Z12" i="20"/>
  <c r="Z12" i="19"/>
  <c r="Z12" i="18"/>
  <c r="Z12" i="17"/>
  <c r="Z12" i="16"/>
  <c r="Z12" i="15"/>
  <c r="D12" i="15" s="1"/>
  <c r="Z12" i="14"/>
  <c r="Y12" i="22"/>
  <c r="Y12" i="21"/>
  <c r="Y12" i="20"/>
  <c r="Y12" i="19"/>
  <c r="Y12" i="18"/>
  <c r="Y12" i="17"/>
  <c r="Y12" i="16"/>
  <c r="Y12" i="15"/>
  <c r="Y12" i="14"/>
  <c r="X12" i="22"/>
  <c r="X12" i="21"/>
  <c r="X12" i="20"/>
  <c r="X12" i="19"/>
  <c r="X12" i="18"/>
  <c r="X12" i="17"/>
  <c r="X12" i="16"/>
  <c r="X12" i="15"/>
  <c r="X12" i="14"/>
  <c r="W12" i="22"/>
  <c r="W12" i="21"/>
  <c r="W12" i="20"/>
  <c r="W12" i="19"/>
  <c r="W12" i="18"/>
  <c r="W12" i="17"/>
  <c r="W12" i="16"/>
  <c r="W12" i="15"/>
  <c r="W12" i="14"/>
  <c r="V12" i="22"/>
  <c r="V12" i="21"/>
  <c r="V12" i="20"/>
  <c r="V12" i="19"/>
  <c r="D12" i="19" s="1"/>
  <c r="V12" i="18"/>
  <c r="V12" i="17"/>
  <c r="V12" i="16"/>
  <c r="V12" i="15"/>
  <c r="V12" i="14"/>
  <c r="U12" i="22"/>
  <c r="U12" i="21"/>
  <c r="D12" i="21" s="1"/>
  <c r="U12" i="20"/>
  <c r="D12" i="20" s="1"/>
  <c r="U12" i="19"/>
  <c r="U12" i="18"/>
  <c r="D12" i="18" s="1"/>
  <c r="U12" i="17"/>
  <c r="U12" i="16"/>
  <c r="D12" i="16" s="1"/>
  <c r="U12" i="15"/>
  <c r="U12" i="14"/>
  <c r="D12" i="22"/>
  <c r="D11" i="22"/>
  <c r="D11" i="16"/>
  <c r="D11" i="18"/>
  <c r="D11" i="19"/>
  <c r="D11" i="21"/>
  <c r="D11" i="20"/>
  <c r="A13" i="14"/>
  <c r="A12" i="14"/>
  <c r="A14" i="14"/>
  <c r="A18" i="14"/>
  <c r="A20" i="14"/>
  <c r="A21" i="14"/>
  <c r="A22" i="14"/>
  <c r="A26" i="14"/>
  <c r="A28" i="14"/>
  <c r="A30" i="14"/>
  <c r="A32" i="14"/>
  <c r="A34" i="14"/>
  <c r="A36" i="14"/>
  <c r="A38" i="14"/>
  <c r="A42" i="14"/>
  <c r="A44" i="14"/>
  <c r="A46" i="14"/>
  <c r="A48" i="14"/>
  <c r="A50" i="14"/>
  <c r="A52" i="14"/>
  <c r="A54" i="14"/>
  <c r="B50" i="14"/>
  <c r="B51" i="14"/>
  <c r="B52" i="14"/>
  <c r="B53" i="14"/>
  <c r="B54" i="14"/>
  <c r="B55" i="14"/>
  <c r="B56" i="14"/>
  <c r="B57" i="14"/>
  <c r="B12" i="14"/>
  <c r="B13" i="14"/>
  <c r="B14" i="14"/>
  <c r="B15" i="14"/>
  <c r="B17" i="14"/>
  <c r="B18" i="14"/>
  <c r="B19" i="14"/>
  <c r="B20" i="14"/>
  <c r="B21" i="14"/>
  <c r="B22" i="14"/>
  <c r="B23" i="14"/>
  <c r="B25" i="14"/>
  <c r="B26" i="14"/>
  <c r="B27" i="14"/>
  <c r="B28" i="14"/>
  <c r="B29" i="14"/>
  <c r="B30" i="14"/>
  <c r="B31" i="14"/>
  <c r="B33" i="14"/>
  <c r="B34" i="14"/>
  <c r="B35" i="14"/>
  <c r="B36" i="14"/>
  <c r="B37" i="14"/>
  <c r="B38" i="14"/>
  <c r="B39" i="14"/>
  <c r="B41" i="14"/>
  <c r="B42" i="14"/>
  <c r="B43" i="14"/>
  <c r="B44" i="14"/>
  <c r="B45" i="14"/>
  <c r="B46" i="14"/>
  <c r="B47" i="14"/>
  <c r="B49" i="14"/>
  <c r="A11" i="14"/>
  <c r="B11" i="14"/>
  <c r="BN25" i="3"/>
  <c r="CB25" i="3" s="1"/>
  <c r="BN26" i="3"/>
  <c r="CB26" i="3" s="1"/>
  <c r="BN28" i="3"/>
  <c r="CB28" i="3" s="1"/>
  <c r="BN30" i="3"/>
  <c r="CB30" i="3" s="1"/>
  <c r="BN24" i="3"/>
  <c r="CB24" i="3" s="1"/>
  <c r="BN27" i="3"/>
  <c r="CB27" i="3" s="1"/>
  <c r="BN29" i="3"/>
  <c r="CB29" i="3" s="1"/>
  <c r="BN31" i="3"/>
  <c r="CB31" i="3" s="1"/>
  <c r="BN32" i="3"/>
  <c r="CB32" i="3" s="1"/>
  <c r="BN33" i="3"/>
  <c r="CB33" i="3" s="1"/>
  <c r="BN34" i="3"/>
  <c r="CB34" i="3" s="1"/>
  <c r="BN35" i="3"/>
  <c r="CB35" i="3" s="1"/>
  <c r="BN36" i="3"/>
  <c r="CB36" i="3" s="1"/>
  <c r="BN37" i="3"/>
  <c r="CB37" i="3" s="1"/>
  <c r="BN38" i="3"/>
  <c r="CB38" i="3" s="1"/>
  <c r="BN39" i="3"/>
  <c r="CB39" i="3" s="1"/>
  <c r="BN40" i="3"/>
  <c r="CB40" i="3" s="1"/>
  <c r="BN41" i="3"/>
  <c r="CB41" i="3" s="1"/>
  <c r="BN42" i="3"/>
  <c r="CB42" i="3" s="1"/>
  <c r="BN43" i="3"/>
  <c r="CB43" i="3" s="1"/>
  <c r="BN44" i="3"/>
  <c r="CB44" i="3" s="1"/>
  <c r="BN45" i="3"/>
  <c r="CB45" i="3" s="1"/>
  <c r="BN46" i="3"/>
  <c r="CB46" i="3" s="1"/>
  <c r="BN47" i="3"/>
  <c r="CB47" i="3" s="1"/>
  <c r="BN48" i="3"/>
  <c r="CB48" i="3" s="1"/>
  <c r="BN49" i="3"/>
  <c r="CB49" i="3" s="1"/>
  <c r="BN50" i="3"/>
  <c r="CB50" i="3" s="1"/>
  <c r="BN51" i="3"/>
  <c r="CB51" i="3" s="1"/>
  <c r="BN52" i="3"/>
  <c r="CB52" i="3" s="1"/>
  <c r="BN53" i="3"/>
  <c r="CB53" i="3" s="1"/>
  <c r="BN54" i="3"/>
  <c r="CB54" i="3" s="1"/>
  <c r="BN55" i="3"/>
  <c r="CB55" i="3" s="1"/>
  <c r="BN56" i="3"/>
  <c r="CB56" i="3" s="1"/>
  <c r="BN57" i="3"/>
  <c r="CB57" i="3" s="1"/>
  <c r="BN58" i="3"/>
  <c r="CB58" i="3" s="1"/>
  <c r="BN59" i="3"/>
  <c r="CB59" i="3" s="1"/>
  <c r="BN60" i="3"/>
  <c r="CB60" i="3" s="1"/>
  <c r="BN61" i="3"/>
  <c r="CB61" i="3" s="1"/>
  <c r="BN62" i="3"/>
  <c r="CB62" i="3" s="1"/>
  <c r="BN63" i="3"/>
  <c r="CB63" i="3" s="1"/>
  <c r="BN64" i="3"/>
  <c r="CB64" i="3" s="1"/>
  <c r="BN65" i="3"/>
  <c r="CB65" i="3" s="1"/>
  <c r="BN66" i="3"/>
  <c r="CB66" i="3" s="1"/>
  <c r="BN67" i="3"/>
  <c r="CB67" i="3" s="1"/>
  <c r="BN68" i="3"/>
  <c r="CB68" i="3" s="1"/>
  <c r="BN69" i="3"/>
  <c r="CB69" i="3" s="1"/>
  <c r="BN70" i="3"/>
  <c r="CB70" i="3" s="1"/>
  <c r="BN71" i="3"/>
  <c r="CB71" i="3" s="1"/>
  <c r="BN72" i="3"/>
  <c r="CB72" i="3" s="1"/>
  <c r="BN73" i="3"/>
  <c r="CB73" i="3" s="1"/>
  <c r="BN74" i="3"/>
  <c r="CB74" i="3" s="1"/>
  <c r="BN75" i="3"/>
  <c r="CB75" i="3" s="1"/>
  <c r="BN79" i="3"/>
  <c r="CB79" i="3" s="1"/>
  <c r="BN80" i="3"/>
  <c r="CB80" i="3" s="1"/>
  <c r="BN81" i="3"/>
  <c r="CB81" i="3" s="1"/>
  <c r="BN82" i="3"/>
  <c r="CB82" i="3" s="1"/>
  <c r="BN83" i="3"/>
  <c r="CB83" i="3" s="1"/>
  <c r="BN84" i="3"/>
  <c r="CB84" i="3" s="1"/>
  <c r="BN85" i="3"/>
  <c r="CB85" i="3" s="1"/>
  <c r="BN86" i="3"/>
  <c r="CB86" i="3" s="1"/>
  <c r="BN87" i="3"/>
  <c r="CB87" i="3" s="1"/>
  <c r="BN88" i="3"/>
  <c r="CB88" i="3" s="1"/>
  <c r="BN89" i="3"/>
  <c r="CB89" i="3" s="1"/>
  <c r="BN90" i="3"/>
  <c r="CB90" i="3" s="1"/>
  <c r="BN91" i="3"/>
  <c r="CB91" i="3" s="1"/>
  <c r="BN92" i="3"/>
  <c r="CB92" i="3" s="1"/>
  <c r="BN93" i="3"/>
  <c r="CB93" i="3" s="1"/>
  <c r="BN94" i="3"/>
  <c r="CB94" i="3" s="1"/>
  <c r="BN95" i="3"/>
  <c r="CB95" i="3" s="1"/>
  <c r="BN96" i="3"/>
  <c r="CB96" i="3" s="1"/>
  <c r="BN97" i="3"/>
  <c r="CB97" i="3" s="1"/>
  <c r="BN98" i="3"/>
  <c r="CB98" i="3" s="1"/>
  <c r="BN99" i="3"/>
  <c r="CB99" i="3" s="1"/>
  <c r="BN100" i="3"/>
  <c r="CB100" i="3" s="1"/>
  <c r="BA101" i="3"/>
  <c r="BN101" i="3"/>
  <c r="CB101" i="3" s="1"/>
  <c r="BN102" i="3"/>
  <c r="CB102" i="3" s="1"/>
  <c r="BA103" i="3"/>
  <c r="BN103" i="3"/>
  <c r="CB103" i="3" s="1"/>
  <c r="BN104" i="3"/>
  <c r="CB104" i="3" s="1"/>
  <c r="BA105" i="3"/>
  <c r="BN105" i="3"/>
  <c r="CB105" i="3" s="1"/>
  <c r="BA106" i="3"/>
  <c r="BN106" i="3"/>
  <c r="CB106" i="3" s="1"/>
  <c r="BN107" i="3"/>
  <c r="CB107" i="3" s="1"/>
  <c r="BN108" i="3"/>
  <c r="CB108" i="3" s="1"/>
  <c r="BN109" i="3"/>
  <c r="CB109" i="3" s="1"/>
  <c r="BN110" i="3"/>
  <c r="CB110" i="3" s="1"/>
  <c r="BN111" i="3"/>
  <c r="CB111" i="3" s="1"/>
  <c r="BN112" i="3"/>
  <c r="CB112" i="3" s="1"/>
  <c r="BJ25" i="3"/>
  <c r="BW25" i="3" s="1"/>
  <c r="BO19" i="3"/>
  <c r="BO20" i="3"/>
  <c r="BO21" i="3"/>
  <c r="BO22" i="3"/>
  <c r="BO23" i="3"/>
  <c r="BO24" i="3"/>
  <c r="BO25" i="3"/>
  <c r="BQ19" i="3"/>
  <c r="BQ20" i="3"/>
  <c r="BQ21" i="3"/>
  <c r="BQ22" i="3"/>
  <c r="BQ23" i="3"/>
  <c r="BQ24" i="3"/>
  <c r="BQ25" i="3"/>
  <c r="BX25" i="3"/>
  <c r="BY25" i="3"/>
  <c r="BL25" i="3"/>
  <c r="CC25" i="3" s="1"/>
  <c r="BJ26" i="3"/>
  <c r="BW26" i="3" s="1"/>
  <c r="BO26" i="3"/>
  <c r="BQ26" i="3"/>
  <c r="BX26" i="3"/>
  <c r="BY26" i="3"/>
  <c r="BL26" i="3"/>
  <c r="CC26" i="3" s="1"/>
  <c r="BJ28" i="3"/>
  <c r="BW28" i="3" s="1"/>
  <c r="BO27" i="3"/>
  <c r="BO28" i="3"/>
  <c r="BQ27" i="3"/>
  <c r="BQ28" i="3"/>
  <c r="BX28" i="3"/>
  <c r="BY28" i="3"/>
  <c r="BL28" i="3"/>
  <c r="CC28" i="3" s="1"/>
  <c r="BJ30" i="3"/>
  <c r="BW30" i="3" s="1"/>
  <c r="BO29" i="3"/>
  <c r="BO30" i="3"/>
  <c r="BQ29" i="3"/>
  <c r="BQ30" i="3"/>
  <c r="BX30" i="3"/>
  <c r="BY30" i="3"/>
  <c r="BL30" i="3"/>
  <c r="CC30" i="3" s="1"/>
  <c r="BJ24" i="3"/>
  <c r="BW24" i="3" s="1"/>
  <c r="BO18" i="3"/>
  <c r="BQ18" i="3"/>
  <c r="BX24" i="3"/>
  <c r="BY24" i="3"/>
  <c r="BL24" i="3"/>
  <c r="CC24" i="3" s="1"/>
  <c r="BJ27" i="3"/>
  <c r="BW27" i="3" s="1"/>
  <c r="BX27" i="3"/>
  <c r="BY27" i="3"/>
  <c r="BL27" i="3"/>
  <c r="CC27" i="3" s="1"/>
  <c r="BJ29" i="3"/>
  <c r="BW29" i="3" s="1"/>
  <c r="BX29" i="3"/>
  <c r="BY29" i="3"/>
  <c r="BL29" i="3"/>
  <c r="CC29" i="3" s="1"/>
  <c r="BJ31" i="3"/>
  <c r="BW31" i="3" s="1"/>
  <c r="BO31" i="3"/>
  <c r="BQ31" i="3"/>
  <c r="BX31" i="3"/>
  <c r="BY31" i="3"/>
  <c r="BL31" i="3"/>
  <c r="CC31" i="3" s="1"/>
  <c r="BJ32" i="3"/>
  <c r="BW32" i="3" s="1"/>
  <c r="BO32" i="3"/>
  <c r="BQ32" i="3"/>
  <c r="BX32" i="3"/>
  <c r="BY32" i="3"/>
  <c r="BL32" i="3"/>
  <c r="CC32" i="3" s="1"/>
  <c r="BJ33" i="3"/>
  <c r="BW33" i="3" s="1"/>
  <c r="BO33" i="3"/>
  <c r="BQ33" i="3"/>
  <c r="BX33" i="3"/>
  <c r="BY33" i="3"/>
  <c r="BL33" i="3"/>
  <c r="CC33" i="3" s="1"/>
  <c r="BJ34" i="3"/>
  <c r="BW34" i="3" s="1"/>
  <c r="BO34" i="3"/>
  <c r="BQ34" i="3"/>
  <c r="BX34" i="3"/>
  <c r="BY34" i="3"/>
  <c r="BL34" i="3"/>
  <c r="CC34" i="3" s="1"/>
  <c r="BJ35" i="3"/>
  <c r="BW35" i="3" s="1"/>
  <c r="BO35" i="3"/>
  <c r="BQ35" i="3"/>
  <c r="BX35" i="3"/>
  <c r="BY35" i="3"/>
  <c r="BL35" i="3"/>
  <c r="CC35" i="3" s="1"/>
  <c r="BJ36" i="3"/>
  <c r="BW36" i="3" s="1"/>
  <c r="BO36" i="3"/>
  <c r="BQ36" i="3"/>
  <c r="BX36" i="3"/>
  <c r="BY36" i="3"/>
  <c r="BL36" i="3"/>
  <c r="CC36" i="3" s="1"/>
  <c r="BJ37" i="3"/>
  <c r="BW37" i="3" s="1"/>
  <c r="BO37" i="3"/>
  <c r="BQ37" i="3"/>
  <c r="BX37" i="3"/>
  <c r="BY37" i="3"/>
  <c r="BL37" i="3"/>
  <c r="CC37" i="3" s="1"/>
  <c r="BJ38" i="3"/>
  <c r="BW38" i="3" s="1"/>
  <c r="BO38" i="3"/>
  <c r="BQ38" i="3"/>
  <c r="BX38" i="3"/>
  <c r="BY38" i="3"/>
  <c r="BL38" i="3"/>
  <c r="CC38" i="3" s="1"/>
  <c r="BJ39" i="3"/>
  <c r="BW39" i="3" s="1"/>
  <c r="BO39" i="3"/>
  <c r="BQ39" i="3"/>
  <c r="BX39" i="3"/>
  <c r="BY39" i="3"/>
  <c r="BL39" i="3"/>
  <c r="CC39" i="3" s="1"/>
  <c r="BJ40" i="3"/>
  <c r="BW40" i="3" s="1"/>
  <c r="BO40" i="3"/>
  <c r="BQ40" i="3"/>
  <c r="BX40" i="3"/>
  <c r="BY40" i="3"/>
  <c r="BL40" i="3"/>
  <c r="CC40" i="3" s="1"/>
  <c r="BJ41" i="3"/>
  <c r="BW41" i="3" s="1"/>
  <c r="BO41" i="3"/>
  <c r="BQ41" i="3"/>
  <c r="BX41" i="3"/>
  <c r="BY41" i="3"/>
  <c r="BL41" i="3"/>
  <c r="CC41" i="3" s="1"/>
  <c r="BJ42" i="3"/>
  <c r="BW42" i="3" s="1"/>
  <c r="BO42" i="3"/>
  <c r="BQ42" i="3"/>
  <c r="BX42" i="3"/>
  <c r="BY42" i="3"/>
  <c r="BL42" i="3"/>
  <c r="CC42" i="3" s="1"/>
  <c r="BJ43" i="3"/>
  <c r="BW43" i="3" s="1"/>
  <c r="BO43" i="3"/>
  <c r="BQ43" i="3"/>
  <c r="BX43" i="3"/>
  <c r="BY43" i="3"/>
  <c r="BL43" i="3"/>
  <c r="CC43" i="3" s="1"/>
  <c r="BJ44" i="3"/>
  <c r="BW44" i="3" s="1"/>
  <c r="BO44" i="3"/>
  <c r="BQ44" i="3"/>
  <c r="BX44" i="3"/>
  <c r="BY44" i="3"/>
  <c r="BL44" i="3"/>
  <c r="CC44" i="3" s="1"/>
  <c r="BJ45" i="3"/>
  <c r="BW45" i="3" s="1"/>
  <c r="BO45" i="3"/>
  <c r="BQ45" i="3"/>
  <c r="BX45" i="3"/>
  <c r="BY45" i="3"/>
  <c r="BL45" i="3"/>
  <c r="CC45" i="3" s="1"/>
  <c r="BJ46" i="3"/>
  <c r="BW46" i="3" s="1"/>
  <c r="BO46" i="3"/>
  <c r="BQ46" i="3"/>
  <c r="BX46" i="3"/>
  <c r="BY46" i="3"/>
  <c r="BL46" i="3"/>
  <c r="CC46" i="3" s="1"/>
  <c r="BJ47" i="3"/>
  <c r="BW47" i="3" s="1"/>
  <c r="BO47" i="3"/>
  <c r="BQ47" i="3"/>
  <c r="BX47" i="3"/>
  <c r="BY47" i="3"/>
  <c r="BL47" i="3"/>
  <c r="CC47" i="3" s="1"/>
  <c r="BJ48" i="3"/>
  <c r="BW48" i="3" s="1"/>
  <c r="BO48" i="3"/>
  <c r="BQ48" i="3"/>
  <c r="BX48" i="3"/>
  <c r="BY48" i="3"/>
  <c r="BL48" i="3"/>
  <c r="CC48" i="3" s="1"/>
  <c r="BJ49" i="3"/>
  <c r="BW49" i="3" s="1"/>
  <c r="BO49" i="3"/>
  <c r="BQ49" i="3"/>
  <c r="BX49" i="3"/>
  <c r="BY49" i="3"/>
  <c r="BL49" i="3"/>
  <c r="CC49" i="3" s="1"/>
  <c r="BJ50" i="3"/>
  <c r="BW50" i="3" s="1"/>
  <c r="BO50" i="3"/>
  <c r="BQ50" i="3"/>
  <c r="BX50" i="3"/>
  <c r="BY50" i="3"/>
  <c r="BL50" i="3"/>
  <c r="CC50" i="3" s="1"/>
  <c r="BJ51" i="3"/>
  <c r="BW51" i="3" s="1"/>
  <c r="BO51" i="3"/>
  <c r="BQ51" i="3"/>
  <c r="BX51" i="3"/>
  <c r="BY51" i="3"/>
  <c r="BL51" i="3"/>
  <c r="CC51" i="3" s="1"/>
  <c r="BJ52" i="3"/>
  <c r="BW52" i="3" s="1"/>
  <c r="BO52" i="3"/>
  <c r="BQ52" i="3"/>
  <c r="BX52" i="3"/>
  <c r="BY52" i="3"/>
  <c r="BL52" i="3"/>
  <c r="CC52" i="3" s="1"/>
  <c r="BJ53" i="3"/>
  <c r="BW53" i="3" s="1"/>
  <c r="BO53" i="3"/>
  <c r="BQ53" i="3"/>
  <c r="BX53" i="3"/>
  <c r="BY53" i="3"/>
  <c r="BL53" i="3"/>
  <c r="CC53" i="3" s="1"/>
  <c r="BJ54" i="3"/>
  <c r="BW54" i="3" s="1"/>
  <c r="BO54" i="3"/>
  <c r="BQ54" i="3"/>
  <c r="BX54" i="3"/>
  <c r="BY54" i="3"/>
  <c r="BL54" i="3"/>
  <c r="CC54" i="3" s="1"/>
  <c r="BJ55" i="3"/>
  <c r="BW55" i="3" s="1"/>
  <c r="BO55" i="3"/>
  <c r="BQ55" i="3"/>
  <c r="BX55" i="3"/>
  <c r="BY55" i="3"/>
  <c r="BL55" i="3"/>
  <c r="CC55" i="3" s="1"/>
  <c r="BJ56" i="3"/>
  <c r="BW56" i="3" s="1"/>
  <c r="BO56" i="3"/>
  <c r="BQ56" i="3"/>
  <c r="BX56" i="3"/>
  <c r="BY56" i="3"/>
  <c r="BL56" i="3"/>
  <c r="CC56" i="3" s="1"/>
  <c r="BJ57" i="3"/>
  <c r="BW57" i="3" s="1"/>
  <c r="BO57" i="3"/>
  <c r="BQ57" i="3"/>
  <c r="BX57" i="3"/>
  <c r="BY57" i="3"/>
  <c r="BL57" i="3"/>
  <c r="CC57" i="3" s="1"/>
  <c r="BJ58" i="3"/>
  <c r="BW58" i="3" s="1"/>
  <c r="BO58" i="3"/>
  <c r="BQ58" i="3"/>
  <c r="BX58" i="3"/>
  <c r="BY58" i="3"/>
  <c r="BL58" i="3"/>
  <c r="CC58" i="3" s="1"/>
  <c r="BJ59" i="3"/>
  <c r="BW59" i="3" s="1"/>
  <c r="BO59" i="3"/>
  <c r="BQ59" i="3"/>
  <c r="BX59" i="3"/>
  <c r="BY59" i="3"/>
  <c r="BL59" i="3"/>
  <c r="CC59" i="3" s="1"/>
  <c r="BJ60" i="3"/>
  <c r="BW60" i="3" s="1"/>
  <c r="BO60" i="3"/>
  <c r="BQ60" i="3"/>
  <c r="BX60" i="3"/>
  <c r="BY60" i="3"/>
  <c r="BL60" i="3"/>
  <c r="CC60" i="3" s="1"/>
  <c r="BJ61" i="3"/>
  <c r="BW61" i="3" s="1"/>
  <c r="BO61" i="3"/>
  <c r="BQ61" i="3"/>
  <c r="BX61" i="3"/>
  <c r="BY61" i="3"/>
  <c r="BL61" i="3"/>
  <c r="CC61" i="3" s="1"/>
  <c r="BJ62" i="3"/>
  <c r="BW62" i="3" s="1"/>
  <c r="BO62" i="3"/>
  <c r="BQ62" i="3"/>
  <c r="BX62" i="3"/>
  <c r="BY62" i="3"/>
  <c r="BL62" i="3"/>
  <c r="CC62" i="3" s="1"/>
  <c r="BJ63" i="3"/>
  <c r="BW63" i="3" s="1"/>
  <c r="BO63" i="3"/>
  <c r="BQ63" i="3"/>
  <c r="BX63" i="3"/>
  <c r="BY63" i="3"/>
  <c r="BL63" i="3"/>
  <c r="CC63" i="3" s="1"/>
  <c r="BJ64" i="3"/>
  <c r="BW64" i="3" s="1"/>
  <c r="BO64" i="3"/>
  <c r="BQ64" i="3"/>
  <c r="BX64" i="3"/>
  <c r="BY64" i="3"/>
  <c r="BL64" i="3"/>
  <c r="CC64" i="3" s="1"/>
  <c r="BJ65" i="3"/>
  <c r="BW65" i="3" s="1"/>
  <c r="BO65" i="3"/>
  <c r="BQ65" i="3"/>
  <c r="BX65" i="3"/>
  <c r="BY65" i="3"/>
  <c r="BL65" i="3"/>
  <c r="CC65" i="3" s="1"/>
  <c r="BJ66" i="3"/>
  <c r="BW66" i="3" s="1"/>
  <c r="BO66" i="3"/>
  <c r="BQ66" i="3"/>
  <c r="BX66" i="3"/>
  <c r="BY66" i="3"/>
  <c r="BL66" i="3"/>
  <c r="CC66" i="3" s="1"/>
  <c r="BJ67" i="3"/>
  <c r="BW67" i="3" s="1"/>
  <c r="BO67" i="3"/>
  <c r="BQ67" i="3"/>
  <c r="BX67" i="3"/>
  <c r="BY67" i="3"/>
  <c r="BL67" i="3"/>
  <c r="CC67" i="3" s="1"/>
  <c r="BJ68" i="3"/>
  <c r="BW68" i="3" s="1"/>
  <c r="BO68" i="3"/>
  <c r="BQ68" i="3"/>
  <c r="BX68" i="3"/>
  <c r="BY68" i="3"/>
  <c r="BL68" i="3"/>
  <c r="CC68" i="3" s="1"/>
  <c r="BJ69" i="3"/>
  <c r="BW69" i="3" s="1"/>
  <c r="BO69" i="3"/>
  <c r="BQ69" i="3"/>
  <c r="BX69" i="3"/>
  <c r="BY69" i="3"/>
  <c r="BL69" i="3"/>
  <c r="CC69" i="3" s="1"/>
  <c r="BJ70" i="3"/>
  <c r="BW70" i="3" s="1"/>
  <c r="BO70" i="3"/>
  <c r="BQ70" i="3"/>
  <c r="BX70" i="3"/>
  <c r="BY70" i="3"/>
  <c r="BL70" i="3"/>
  <c r="CC70" i="3" s="1"/>
  <c r="BJ71" i="3"/>
  <c r="BW71" i="3" s="1"/>
  <c r="BO71" i="3"/>
  <c r="BQ71" i="3"/>
  <c r="BX71" i="3"/>
  <c r="BY71" i="3"/>
  <c r="BL71" i="3"/>
  <c r="CC71" i="3" s="1"/>
  <c r="BJ72" i="3"/>
  <c r="BW72" i="3" s="1"/>
  <c r="BO72" i="3"/>
  <c r="BQ72" i="3"/>
  <c r="BX72" i="3"/>
  <c r="BY72" i="3"/>
  <c r="BL72" i="3"/>
  <c r="CC72" i="3" s="1"/>
  <c r="BJ73" i="3"/>
  <c r="BW73" i="3" s="1"/>
  <c r="BO73" i="3"/>
  <c r="BQ73" i="3"/>
  <c r="BX73" i="3"/>
  <c r="BY73" i="3"/>
  <c r="BL73" i="3"/>
  <c r="CC73" i="3" s="1"/>
  <c r="BJ74" i="3"/>
  <c r="BW74" i="3" s="1"/>
  <c r="BO74" i="3"/>
  <c r="BQ74" i="3"/>
  <c r="BX74" i="3"/>
  <c r="BY74" i="3"/>
  <c r="BL74" i="3"/>
  <c r="CC74" i="3" s="1"/>
  <c r="BJ75" i="3"/>
  <c r="BW75" i="3" s="1"/>
  <c r="BO75" i="3"/>
  <c r="BQ75" i="3"/>
  <c r="BX75" i="3"/>
  <c r="BY75" i="3"/>
  <c r="BL75" i="3"/>
  <c r="CC75" i="3" s="1"/>
  <c r="BJ76" i="3"/>
  <c r="BW76" i="3" s="1"/>
  <c r="BO76" i="3"/>
  <c r="BQ76" i="3"/>
  <c r="BN76" i="3"/>
  <c r="CB76" i="3" s="1"/>
  <c r="BX76" i="3"/>
  <c r="BY76" i="3"/>
  <c r="BL76" i="3"/>
  <c r="CC76" i="3" s="1"/>
  <c r="BJ77" i="3"/>
  <c r="BW77" i="3" s="1"/>
  <c r="BO77" i="3"/>
  <c r="BQ77" i="3"/>
  <c r="BN77" i="3"/>
  <c r="CB77" i="3" s="1"/>
  <c r="BX77" i="3"/>
  <c r="BY77" i="3"/>
  <c r="BL77" i="3"/>
  <c r="CC77" i="3" s="1"/>
  <c r="BJ78" i="3"/>
  <c r="BW78" i="3" s="1"/>
  <c r="BO78" i="3"/>
  <c r="BQ78" i="3"/>
  <c r="BN78" i="3"/>
  <c r="CB78" i="3" s="1"/>
  <c r="BX78" i="3"/>
  <c r="BY78" i="3"/>
  <c r="BL78" i="3"/>
  <c r="CC78" i="3" s="1"/>
  <c r="BJ79" i="3"/>
  <c r="BW79" i="3" s="1"/>
  <c r="BO79" i="3"/>
  <c r="BQ79" i="3"/>
  <c r="BX79" i="3"/>
  <c r="BY79" i="3"/>
  <c r="BL79" i="3"/>
  <c r="CC79" i="3" s="1"/>
  <c r="BJ80" i="3"/>
  <c r="BW80" i="3" s="1"/>
  <c r="BO80" i="3"/>
  <c r="BQ80" i="3"/>
  <c r="BX80" i="3"/>
  <c r="BY80" i="3"/>
  <c r="BL80" i="3"/>
  <c r="CC80" i="3" s="1"/>
  <c r="BJ81" i="3"/>
  <c r="BW81" i="3" s="1"/>
  <c r="BO81" i="3"/>
  <c r="BQ81" i="3"/>
  <c r="BX81" i="3"/>
  <c r="BY81" i="3"/>
  <c r="BL81" i="3"/>
  <c r="CC81" i="3" s="1"/>
  <c r="BJ82" i="3"/>
  <c r="BW82" i="3" s="1"/>
  <c r="BO82" i="3"/>
  <c r="BQ82" i="3"/>
  <c r="BX82" i="3"/>
  <c r="BY82" i="3"/>
  <c r="BL82" i="3"/>
  <c r="CC82" i="3" s="1"/>
  <c r="BJ83" i="3"/>
  <c r="BW83" i="3" s="1"/>
  <c r="BO83" i="3"/>
  <c r="BQ83" i="3"/>
  <c r="BX83" i="3"/>
  <c r="BY83" i="3"/>
  <c r="BL83" i="3"/>
  <c r="CC83" i="3" s="1"/>
  <c r="BJ84" i="3"/>
  <c r="BW84" i="3" s="1"/>
  <c r="BO84" i="3"/>
  <c r="BQ84" i="3"/>
  <c r="BX84" i="3"/>
  <c r="BY84" i="3"/>
  <c r="BL84" i="3"/>
  <c r="CC84" i="3" s="1"/>
  <c r="BJ85" i="3"/>
  <c r="BW85" i="3" s="1"/>
  <c r="BO85" i="3"/>
  <c r="BQ85" i="3"/>
  <c r="BX85" i="3"/>
  <c r="BY85" i="3"/>
  <c r="BL85" i="3"/>
  <c r="CC85" i="3" s="1"/>
  <c r="BJ86" i="3"/>
  <c r="BW86" i="3" s="1"/>
  <c r="BO86" i="3"/>
  <c r="BQ86" i="3"/>
  <c r="BX86" i="3"/>
  <c r="BY86" i="3"/>
  <c r="BL86" i="3"/>
  <c r="CC86" i="3" s="1"/>
  <c r="BJ87" i="3"/>
  <c r="BW87" i="3" s="1"/>
  <c r="BO87" i="3"/>
  <c r="BQ87" i="3"/>
  <c r="BX87" i="3"/>
  <c r="BY87" i="3"/>
  <c r="BL87" i="3"/>
  <c r="CC87" i="3" s="1"/>
  <c r="BJ88" i="3"/>
  <c r="BW88" i="3" s="1"/>
  <c r="BO88" i="3"/>
  <c r="BQ88" i="3"/>
  <c r="BX88" i="3"/>
  <c r="BY88" i="3"/>
  <c r="BL88" i="3"/>
  <c r="CC88" i="3" s="1"/>
  <c r="BO89" i="3"/>
  <c r="BQ89" i="3"/>
  <c r="BX89" i="3"/>
  <c r="BY89" i="3"/>
  <c r="BL89" i="3"/>
  <c r="CC89" i="3" s="1"/>
  <c r="BJ90" i="3"/>
  <c r="BW90" i="3" s="1"/>
  <c r="BO90" i="3"/>
  <c r="BQ90" i="3"/>
  <c r="BX90" i="3"/>
  <c r="BY90" i="3"/>
  <c r="BL90" i="3"/>
  <c r="CC90" i="3" s="1"/>
  <c r="BJ91" i="3"/>
  <c r="BW91" i="3" s="1"/>
  <c r="BO91" i="3"/>
  <c r="BQ91" i="3"/>
  <c r="BX91" i="3"/>
  <c r="BY91" i="3"/>
  <c r="BL91" i="3"/>
  <c r="CC91" i="3" s="1"/>
  <c r="BJ92" i="3"/>
  <c r="BW92" i="3" s="1"/>
  <c r="BO92" i="3"/>
  <c r="BQ92" i="3"/>
  <c r="BX92" i="3"/>
  <c r="BY92" i="3"/>
  <c r="BL92" i="3"/>
  <c r="CC92" i="3" s="1"/>
  <c r="BJ93" i="3"/>
  <c r="BW93" i="3" s="1"/>
  <c r="BO93" i="3"/>
  <c r="BQ93" i="3"/>
  <c r="BX93" i="3"/>
  <c r="BY93" i="3"/>
  <c r="BL93" i="3"/>
  <c r="CC93" i="3" s="1"/>
  <c r="BJ94" i="3"/>
  <c r="BW94" i="3" s="1"/>
  <c r="BO94" i="3"/>
  <c r="BQ94" i="3"/>
  <c r="BX94" i="3"/>
  <c r="BY94" i="3"/>
  <c r="BL94" i="3"/>
  <c r="CC94" i="3" s="1"/>
  <c r="BJ95" i="3"/>
  <c r="BW95" i="3" s="1"/>
  <c r="BO95" i="3"/>
  <c r="BQ95" i="3"/>
  <c r="BX95" i="3"/>
  <c r="BY95" i="3"/>
  <c r="BL95" i="3"/>
  <c r="CC95" i="3" s="1"/>
  <c r="BJ96" i="3"/>
  <c r="BW96" i="3" s="1"/>
  <c r="BO96" i="3"/>
  <c r="BQ96" i="3"/>
  <c r="BX96" i="3"/>
  <c r="BY96" i="3"/>
  <c r="BL96" i="3"/>
  <c r="CC96" i="3" s="1"/>
  <c r="BJ97" i="3"/>
  <c r="BW97" i="3" s="1"/>
  <c r="BO97" i="3"/>
  <c r="BQ97" i="3"/>
  <c r="BX97" i="3"/>
  <c r="BY97" i="3"/>
  <c r="BL97" i="3"/>
  <c r="CC97" i="3" s="1"/>
  <c r="BJ98" i="3"/>
  <c r="BW98" i="3" s="1"/>
  <c r="BO98" i="3"/>
  <c r="BQ98" i="3"/>
  <c r="BX98" i="3"/>
  <c r="BY98" i="3"/>
  <c r="BL98" i="3"/>
  <c r="CC98" i="3" s="1"/>
  <c r="BJ99" i="3"/>
  <c r="BW99" i="3" s="1"/>
  <c r="BO99" i="3"/>
  <c r="BQ99" i="3"/>
  <c r="BX99" i="3"/>
  <c r="BY99" i="3"/>
  <c r="BL99" i="3"/>
  <c r="CC99" i="3" s="1"/>
  <c r="BJ100" i="3"/>
  <c r="BW100" i="3" s="1"/>
  <c r="BO100" i="3"/>
  <c r="BQ100" i="3"/>
  <c r="BX100" i="3"/>
  <c r="BY100" i="3"/>
  <c r="BL100" i="3"/>
  <c r="CC100" i="3" s="1"/>
  <c r="BJ101" i="3"/>
  <c r="BW101" i="3" s="1"/>
  <c r="BO101" i="3"/>
  <c r="BQ101" i="3"/>
  <c r="BY101" i="3"/>
  <c r="BL101" i="3"/>
  <c r="CC101" i="3" s="1"/>
  <c r="BA102" i="3"/>
  <c r="BJ102" i="3"/>
  <c r="BW102" i="3" s="1"/>
  <c r="BO102" i="3"/>
  <c r="BQ102" i="3"/>
  <c r="BY102" i="3"/>
  <c r="BL102" i="3"/>
  <c r="CC102" i="3" s="1"/>
  <c r="BJ103" i="3"/>
  <c r="BW103" i="3" s="1"/>
  <c r="BO103" i="3"/>
  <c r="BQ103" i="3"/>
  <c r="BY103" i="3"/>
  <c r="BL103" i="3"/>
  <c r="CC103" i="3" s="1"/>
  <c r="BA104" i="3"/>
  <c r="BJ104" i="3"/>
  <c r="BW104" i="3" s="1"/>
  <c r="BO104" i="3"/>
  <c r="BQ104" i="3"/>
  <c r="BY104" i="3"/>
  <c r="BL104" i="3"/>
  <c r="CC104" i="3" s="1"/>
  <c r="BJ105" i="3"/>
  <c r="BW105" i="3" s="1"/>
  <c r="BO105" i="3"/>
  <c r="BQ105" i="3"/>
  <c r="BY105" i="3"/>
  <c r="BL105" i="3"/>
  <c r="CC105" i="3" s="1"/>
  <c r="BJ106" i="3"/>
  <c r="BW106" i="3" s="1"/>
  <c r="BO106" i="3"/>
  <c r="BQ106" i="3"/>
  <c r="BY106" i="3"/>
  <c r="BL106" i="3"/>
  <c r="CC106" i="3" s="1"/>
  <c r="BA107" i="3"/>
  <c r="BJ107" i="3"/>
  <c r="BW107" i="3" s="1"/>
  <c r="BO107" i="3"/>
  <c r="BQ107" i="3"/>
  <c r="BY107" i="3"/>
  <c r="BL107" i="3"/>
  <c r="CC107" i="3" s="1"/>
  <c r="BA108" i="3"/>
  <c r="BJ108" i="3"/>
  <c r="BW108" i="3" s="1"/>
  <c r="BO108" i="3"/>
  <c r="BQ108" i="3"/>
  <c r="BY108" i="3"/>
  <c r="BL108" i="3"/>
  <c r="CC108" i="3" s="1"/>
  <c r="BA109" i="3"/>
  <c r="BJ109" i="3"/>
  <c r="BW109" i="3" s="1"/>
  <c r="BO109" i="3"/>
  <c r="BQ109" i="3"/>
  <c r="BY109" i="3"/>
  <c r="BL109" i="3"/>
  <c r="CC109" i="3" s="1"/>
  <c r="BA110" i="3"/>
  <c r="BJ110" i="3"/>
  <c r="BW110" i="3" s="1"/>
  <c r="BO110" i="3"/>
  <c r="BQ110" i="3"/>
  <c r="BY110" i="3"/>
  <c r="BL110" i="3"/>
  <c r="CC110" i="3" s="1"/>
  <c r="BA111" i="3"/>
  <c r="BJ111" i="3"/>
  <c r="BW111" i="3" s="1"/>
  <c r="BO111" i="3"/>
  <c r="BQ111" i="3"/>
  <c r="BY111" i="3"/>
  <c r="BL111" i="3"/>
  <c r="CC111" i="3" s="1"/>
  <c r="BA112" i="3"/>
  <c r="BJ112" i="3"/>
  <c r="BW112" i="3" s="1"/>
  <c r="BO112" i="3"/>
  <c r="BQ112" i="3"/>
  <c r="BY112" i="3"/>
  <c r="BL112" i="3"/>
  <c r="CC112" i="3" s="1"/>
  <c r="BJ113" i="3"/>
  <c r="BW113" i="3" s="1"/>
  <c r="BA113" i="3"/>
  <c r="BO113" i="3"/>
  <c r="BQ113" i="3"/>
  <c r="BN113" i="3"/>
  <c r="CB113" i="3" s="1"/>
  <c r="BY113" i="3"/>
  <c r="BL113" i="3"/>
  <c r="CC113" i="3" s="1"/>
  <c r="BJ114" i="3"/>
  <c r="BW114" i="3" s="1"/>
  <c r="BA114" i="3"/>
  <c r="BO114" i="3"/>
  <c r="BQ114" i="3"/>
  <c r="BN114" i="3"/>
  <c r="CB114" i="3" s="1"/>
  <c r="BY114" i="3"/>
  <c r="BL114" i="3"/>
  <c r="CC114" i="3" s="1"/>
  <c r="BJ115" i="3"/>
  <c r="BW115" i="3" s="1"/>
  <c r="BA115" i="3"/>
  <c r="BO115" i="3"/>
  <c r="BQ115" i="3"/>
  <c r="BN115" i="3"/>
  <c r="CB115" i="3" s="1"/>
  <c r="BY115" i="3"/>
  <c r="BL115" i="3"/>
  <c r="CC115" i="3" s="1"/>
  <c r="BJ116" i="3"/>
  <c r="BW116" i="3" s="1"/>
  <c r="BA116" i="3"/>
  <c r="BO116" i="3"/>
  <c r="BQ116" i="3"/>
  <c r="BN116" i="3"/>
  <c r="CB116" i="3" s="1"/>
  <c r="BY116" i="3"/>
  <c r="BL116" i="3"/>
  <c r="CC116" i="3" s="1"/>
  <c r="BJ117" i="3"/>
  <c r="BW117" i="3" s="1"/>
  <c r="BA117" i="3"/>
  <c r="BO117" i="3"/>
  <c r="BQ117" i="3"/>
  <c r="BN117" i="3"/>
  <c r="CB117" i="3" s="1"/>
  <c r="BY117" i="3"/>
  <c r="BL117" i="3"/>
  <c r="CC117" i="3" s="1"/>
  <c r="BJ118" i="3"/>
  <c r="BW118" i="3" s="1"/>
  <c r="BA118" i="3"/>
  <c r="BO118" i="3"/>
  <c r="BQ118" i="3"/>
  <c r="BN118" i="3"/>
  <c r="CB118" i="3" s="1"/>
  <c r="BY118" i="3"/>
  <c r="BL118" i="3"/>
  <c r="CC118" i="3" s="1"/>
  <c r="BJ119" i="3"/>
  <c r="BW119" i="3" s="1"/>
  <c r="BA119" i="3"/>
  <c r="BO119" i="3"/>
  <c r="BQ119" i="3"/>
  <c r="BN119" i="3"/>
  <c r="CB119" i="3" s="1"/>
  <c r="BY119" i="3"/>
  <c r="BL119" i="3"/>
  <c r="CC119" i="3" s="1"/>
  <c r="BJ120" i="3"/>
  <c r="BW120" i="3" s="1"/>
  <c r="BA120" i="3"/>
  <c r="BO120" i="3"/>
  <c r="BQ120" i="3"/>
  <c r="BN120" i="3"/>
  <c r="CB120" i="3" s="1"/>
  <c r="BY120" i="3"/>
  <c r="BL120" i="3"/>
  <c r="CC120" i="3" s="1"/>
  <c r="BJ121" i="3"/>
  <c r="BW121" i="3" s="1"/>
  <c r="BA121" i="3"/>
  <c r="BO121" i="3"/>
  <c r="BQ121" i="3"/>
  <c r="BN121" i="3"/>
  <c r="CB121" i="3" s="1"/>
  <c r="BY121" i="3"/>
  <c r="BL121" i="3"/>
  <c r="CC121" i="3" s="1"/>
  <c r="BJ122" i="3"/>
  <c r="BW122" i="3" s="1"/>
  <c r="BA122" i="3"/>
  <c r="BO122" i="3"/>
  <c r="BQ122" i="3"/>
  <c r="BN122" i="3"/>
  <c r="CB122" i="3" s="1"/>
  <c r="BY122" i="3"/>
  <c r="BL122" i="3"/>
  <c r="CC122" i="3" s="1"/>
  <c r="BJ123" i="3"/>
  <c r="BW123" i="3" s="1"/>
  <c r="BA123" i="3"/>
  <c r="BO123" i="3"/>
  <c r="BQ123" i="3"/>
  <c r="BN123" i="3"/>
  <c r="CB123" i="3" s="1"/>
  <c r="BY123" i="3"/>
  <c r="BL123" i="3"/>
  <c r="CC123" i="3" s="1"/>
  <c r="BJ124" i="3"/>
  <c r="BW124" i="3" s="1"/>
  <c r="BA124" i="3"/>
  <c r="BO124" i="3"/>
  <c r="BQ124" i="3"/>
  <c r="BN124" i="3"/>
  <c r="CB124" i="3" s="1"/>
  <c r="BY124" i="3"/>
  <c r="BL124" i="3"/>
  <c r="CC124" i="3" s="1"/>
  <c r="BJ125" i="3"/>
  <c r="BW125" i="3" s="1"/>
  <c r="BA125" i="3"/>
  <c r="BO125" i="3"/>
  <c r="BQ125" i="3"/>
  <c r="BN125" i="3"/>
  <c r="CB125" i="3" s="1"/>
  <c r="BY125" i="3"/>
  <c r="BL125" i="3"/>
  <c r="CC125" i="3" s="1"/>
  <c r="BJ126" i="3"/>
  <c r="BW126" i="3" s="1"/>
  <c r="BA126" i="3"/>
  <c r="BO126" i="3"/>
  <c r="BQ126" i="3"/>
  <c r="BN126" i="3"/>
  <c r="CB126" i="3" s="1"/>
  <c r="BY126" i="3"/>
  <c r="BL126" i="3"/>
  <c r="CC126" i="3" s="1"/>
  <c r="BJ127" i="3"/>
  <c r="BW127" i="3" s="1"/>
  <c r="BA127" i="3"/>
  <c r="BO127" i="3"/>
  <c r="BQ127" i="3"/>
  <c r="BN127" i="3"/>
  <c r="CB127" i="3" s="1"/>
  <c r="BY127" i="3"/>
  <c r="BL127" i="3"/>
  <c r="CC127" i="3" s="1"/>
  <c r="BJ128" i="3"/>
  <c r="BW128" i="3" s="1"/>
  <c r="BA128" i="3"/>
  <c r="BO128" i="3"/>
  <c r="BQ128" i="3"/>
  <c r="BN128" i="3"/>
  <c r="CB128" i="3" s="1"/>
  <c r="BY128" i="3"/>
  <c r="BL128" i="3"/>
  <c r="CC128" i="3" s="1"/>
  <c r="BJ129" i="3"/>
  <c r="BW129" i="3" s="1"/>
  <c r="BA129" i="3"/>
  <c r="BO129" i="3"/>
  <c r="BQ129" i="3"/>
  <c r="BN129" i="3"/>
  <c r="CB129" i="3" s="1"/>
  <c r="BY129" i="3"/>
  <c r="BL129" i="3"/>
  <c r="CC129" i="3" s="1"/>
  <c r="BJ130" i="3"/>
  <c r="BW130" i="3" s="1"/>
  <c r="BA130" i="3"/>
  <c r="BO130" i="3"/>
  <c r="BQ130" i="3"/>
  <c r="BN130" i="3"/>
  <c r="CB130" i="3" s="1"/>
  <c r="BY130" i="3"/>
  <c r="BL130" i="3"/>
  <c r="CC130" i="3" s="1"/>
  <c r="BJ131" i="3"/>
  <c r="BW131" i="3" s="1"/>
  <c r="BA131" i="3"/>
  <c r="BO131" i="3"/>
  <c r="BQ131" i="3"/>
  <c r="BN131" i="3"/>
  <c r="CB131" i="3" s="1"/>
  <c r="BY131" i="3"/>
  <c r="BL131" i="3"/>
  <c r="CC131" i="3" s="1"/>
  <c r="BJ132" i="3"/>
  <c r="BW132" i="3" s="1"/>
  <c r="BA132" i="3"/>
  <c r="BO132" i="3"/>
  <c r="BQ132" i="3"/>
  <c r="BN132" i="3"/>
  <c r="CB132" i="3" s="1"/>
  <c r="BY132" i="3"/>
  <c r="BL132" i="3"/>
  <c r="CC132" i="3" s="1"/>
  <c r="BJ133" i="3"/>
  <c r="BW133" i="3" s="1"/>
  <c r="BA133" i="3"/>
  <c r="BO133" i="3"/>
  <c r="BQ133" i="3"/>
  <c r="BN133" i="3"/>
  <c r="CB133" i="3" s="1"/>
  <c r="BY133" i="3"/>
  <c r="BL133" i="3"/>
  <c r="CC133" i="3" s="1"/>
  <c r="BJ134" i="3"/>
  <c r="BW134" i="3" s="1"/>
  <c r="BA134" i="3"/>
  <c r="BO134" i="3"/>
  <c r="BQ134" i="3"/>
  <c r="BN134" i="3"/>
  <c r="CB134" i="3" s="1"/>
  <c r="BY134" i="3"/>
  <c r="BL134" i="3"/>
  <c r="CC134" i="3" s="1"/>
  <c r="BJ135" i="3"/>
  <c r="BW135" i="3" s="1"/>
  <c r="BA135" i="3"/>
  <c r="BO135" i="3"/>
  <c r="BQ135" i="3"/>
  <c r="BN135" i="3"/>
  <c r="CB135" i="3" s="1"/>
  <c r="BY135" i="3"/>
  <c r="BL135" i="3"/>
  <c r="CC135" i="3" s="1"/>
  <c r="BJ136" i="3"/>
  <c r="BW136" i="3" s="1"/>
  <c r="BA136" i="3"/>
  <c r="BO136" i="3"/>
  <c r="BQ136" i="3"/>
  <c r="BN136" i="3"/>
  <c r="CB136" i="3" s="1"/>
  <c r="BY136" i="3"/>
  <c r="BL136" i="3"/>
  <c r="CC136" i="3" s="1"/>
  <c r="BJ137" i="3"/>
  <c r="BW137" i="3" s="1"/>
  <c r="BA137" i="3"/>
  <c r="BO137" i="3"/>
  <c r="BQ137" i="3"/>
  <c r="BN137" i="3"/>
  <c r="CB137" i="3" s="1"/>
  <c r="BY137" i="3"/>
  <c r="BL137" i="3"/>
  <c r="CC137" i="3" s="1"/>
  <c r="BJ138" i="3"/>
  <c r="BW138" i="3" s="1"/>
  <c r="BA138" i="3"/>
  <c r="BO138" i="3"/>
  <c r="BQ138" i="3"/>
  <c r="BN138" i="3"/>
  <c r="CB138" i="3" s="1"/>
  <c r="BY138" i="3"/>
  <c r="BL138" i="3"/>
  <c r="CC138" i="3" s="1"/>
  <c r="BJ139" i="3"/>
  <c r="BW139" i="3" s="1"/>
  <c r="BA139" i="3"/>
  <c r="BO139" i="3"/>
  <c r="BQ139" i="3"/>
  <c r="BN139" i="3"/>
  <c r="CB139" i="3" s="1"/>
  <c r="BY139" i="3"/>
  <c r="BL139" i="3"/>
  <c r="CC139" i="3" s="1"/>
  <c r="BJ140" i="3"/>
  <c r="BW140" i="3" s="1"/>
  <c r="BA140" i="3"/>
  <c r="BO140" i="3"/>
  <c r="BQ140" i="3"/>
  <c r="BN140" i="3"/>
  <c r="CB140" i="3" s="1"/>
  <c r="BY140" i="3"/>
  <c r="BL140" i="3"/>
  <c r="CC140" i="3" s="1"/>
  <c r="BJ141" i="3"/>
  <c r="BW141" i="3" s="1"/>
  <c r="BA141" i="3"/>
  <c r="BO141" i="3"/>
  <c r="BQ141" i="3"/>
  <c r="BN141" i="3"/>
  <c r="CB141" i="3" s="1"/>
  <c r="BY141" i="3"/>
  <c r="BL141" i="3"/>
  <c r="CC141" i="3" s="1"/>
  <c r="BJ142" i="3"/>
  <c r="BW142" i="3" s="1"/>
  <c r="BA142" i="3"/>
  <c r="BO142" i="3"/>
  <c r="BQ142" i="3"/>
  <c r="BN142" i="3"/>
  <c r="CB142" i="3" s="1"/>
  <c r="BY142" i="3"/>
  <c r="BL142" i="3"/>
  <c r="CC142" i="3" s="1"/>
  <c r="BJ143" i="3"/>
  <c r="BW143" i="3" s="1"/>
  <c r="BA143" i="3"/>
  <c r="BO143" i="3"/>
  <c r="BQ143" i="3"/>
  <c r="BN143" i="3"/>
  <c r="CB143" i="3" s="1"/>
  <c r="BY143" i="3"/>
  <c r="BL143" i="3"/>
  <c r="CC143" i="3" s="1"/>
  <c r="BJ144" i="3"/>
  <c r="BW144" i="3" s="1"/>
  <c r="BA144" i="3"/>
  <c r="BO144" i="3"/>
  <c r="BQ144" i="3"/>
  <c r="BN144" i="3"/>
  <c r="CB144" i="3" s="1"/>
  <c r="BY144" i="3"/>
  <c r="BL144" i="3"/>
  <c r="CC144" i="3" s="1"/>
  <c r="BJ145" i="3"/>
  <c r="BW145" i="3" s="1"/>
  <c r="BA145" i="3"/>
  <c r="BO145" i="3"/>
  <c r="BQ145" i="3"/>
  <c r="BN145" i="3"/>
  <c r="CB145" i="3" s="1"/>
  <c r="BY145" i="3"/>
  <c r="BL145" i="3"/>
  <c r="CC145" i="3" s="1"/>
  <c r="BJ146" i="3"/>
  <c r="BW146" i="3" s="1"/>
  <c r="BA146" i="3"/>
  <c r="BO146" i="3"/>
  <c r="BQ146" i="3"/>
  <c r="BN146" i="3"/>
  <c r="CB146" i="3" s="1"/>
  <c r="BY146" i="3"/>
  <c r="BL146" i="3"/>
  <c r="CC146" i="3" s="1"/>
  <c r="BJ147" i="3"/>
  <c r="BW147" i="3" s="1"/>
  <c r="BA147" i="3"/>
  <c r="BO147" i="3"/>
  <c r="BQ147" i="3"/>
  <c r="BN147" i="3"/>
  <c r="CB147" i="3" s="1"/>
  <c r="BY147" i="3"/>
  <c r="BL147" i="3"/>
  <c r="CC147" i="3" s="1"/>
  <c r="BJ148" i="3"/>
  <c r="BW148" i="3" s="1"/>
  <c r="BA148" i="3"/>
  <c r="BO148" i="3"/>
  <c r="BQ148" i="3"/>
  <c r="BN148" i="3"/>
  <c r="CB148" i="3" s="1"/>
  <c r="BY148" i="3"/>
  <c r="BL148" i="3"/>
  <c r="CC148" i="3" s="1"/>
  <c r="BJ149" i="3"/>
  <c r="BW149" i="3" s="1"/>
  <c r="BA149" i="3"/>
  <c r="BO149" i="3"/>
  <c r="BQ149" i="3"/>
  <c r="BN149" i="3"/>
  <c r="CB149" i="3" s="1"/>
  <c r="BY149" i="3"/>
  <c r="BL149" i="3"/>
  <c r="CC149" i="3" s="1"/>
  <c r="BJ150" i="3"/>
  <c r="BW150" i="3" s="1"/>
  <c r="BA150" i="3"/>
  <c r="BO150" i="3"/>
  <c r="BQ150" i="3"/>
  <c r="BN150" i="3"/>
  <c r="CB150" i="3" s="1"/>
  <c r="BY150" i="3"/>
  <c r="BL150" i="3"/>
  <c r="CC150" i="3" s="1"/>
  <c r="BJ151" i="3"/>
  <c r="BW151" i="3" s="1"/>
  <c r="BA151" i="3"/>
  <c r="BO151" i="3"/>
  <c r="BQ151" i="3"/>
  <c r="BN151" i="3"/>
  <c r="CB151" i="3" s="1"/>
  <c r="BY151" i="3"/>
  <c r="BL151" i="3"/>
  <c r="CC151" i="3" s="1"/>
  <c r="BJ152" i="3"/>
  <c r="BW152" i="3" s="1"/>
  <c r="BA152" i="3"/>
  <c r="BO152" i="3"/>
  <c r="BQ152" i="3"/>
  <c r="BN152" i="3"/>
  <c r="CB152" i="3" s="1"/>
  <c r="BY152" i="3"/>
  <c r="BL152" i="3"/>
  <c r="CC152" i="3" s="1"/>
  <c r="BJ153" i="3"/>
  <c r="BW153" i="3" s="1"/>
  <c r="BA153" i="3"/>
  <c r="BO153" i="3"/>
  <c r="BQ153" i="3"/>
  <c r="BN153" i="3"/>
  <c r="CB153" i="3" s="1"/>
  <c r="BY153" i="3"/>
  <c r="BL153" i="3"/>
  <c r="CC153" i="3" s="1"/>
  <c r="BJ154" i="3"/>
  <c r="BW154" i="3" s="1"/>
  <c r="BA154" i="3"/>
  <c r="BO154" i="3"/>
  <c r="BQ154" i="3"/>
  <c r="BN154" i="3"/>
  <c r="CB154" i="3" s="1"/>
  <c r="BY154" i="3"/>
  <c r="BL154" i="3"/>
  <c r="CC154" i="3" s="1"/>
  <c r="BJ155" i="3"/>
  <c r="BW155" i="3" s="1"/>
  <c r="BA155" i="3"/>
  <c r="BO155" i="3"/>
  <c r="BQ155" i="3"/>
  <c r="BN155" i="3"/>
  <c r="CB155" i="3" s="1"/>
  <c r="BY155" i="3"/>
  <c r="BL155" i="3"/>
  <c r="CC155" i="3" s="1"/>
  <c r="BJ156" i="3"/>
  <c r="BW156" i="3" s="1"/>
  <c r="BA156" i="3"/>
  <c r="BO156" i="3"/>
  <c r="BQ156" i="3"/>
  <c r="BN156" i="3"/>
  <c r="CB156" i="3" s="1"/>
  <c r="BY156" i="3"/>
  <c r="BL156" i="3"/>
  <c r="CC156" i="3" s="1"/>
  <c r="BJ157" i="3"/>
  <c r="BW157" i="3" s="1"/>
  <c r="BA157" i="3"/>
  <c r="BO157" i="3"/>
  <c r="BQ157" i="3"/>
  <c r="BN157" i="3"/>
  <c r="CB157" i="3" s="1"/>
  <c r="BY157" i="3"/>
  <c r="BL157" i="3"/>
  <c r="CC157" i="3" s="1"/>
  <c r="BJ158" i="3"/>
  <c r="BW158" i="3" s="1"/>
  <c r="BA158" i="3"/>
  <c r="BO158" i="3"/>
  <c r="BQ158" i="3"/>
  <c r="BN158" i="3"/>
  <c r="CB158" i="3" s="1"/>
  <c r="BY158" i="3"/>
  <c r="BL158" i="3"/>
  <c r="CC158" i="3" s="1"/>
  <c r="BJ159" i="3"/>
  <c r="BW159" i="3" s="1"/>
  <c r="BA159" i="3"/>
  <c r="BO159" i="3"/>
  <c r="BQ159" i="3"/>
  <c r="BN159" i="3"/>
  <c r="CB159" i="3" s="1"/>
  <c r="BY159" i="3"/>
  <c r="BL159" i="3"/>
  <c r="CC159" i="3" s="1"/>
  <c r="BJ160" i="3"/>
  <c r="BW160" i="3" s="1"/>
  <c r="BA160" i="3"/>
  <c r="BO160" i="3"/>
  <c r="BQ160" i="3"/>
  <c r="BN160" i="3"/>
  <c r="CB160" i="3" s="1"/>
  <c r="BY160" i="3"/>
  <c r="BL160" i="3"/>
  <c r="CC160" i="3" s="1"/>
  <c r="BJ161" i="3"/>
  <c r="BW161" i="3" s="1"/>
  <c r="BA161" i="3"/>
  <c r="BO161" i="3"/>
  <c r="BQ161" i="3"/>
  <c r="BN161" i="3"/>
  <c r="CB161" i="3" s="1"/>
  <c r="BY161" i="3"/>
  <c r="BL161" i="3"/>
  <c r="CC161" i="3" s="1"/>
  <c r="BJ162" i="3"/>
  <c r="BW162" i="3" s="1"/>
  <c r="BA162" i="3"/>
  <c r="BO162" i="3"/>
  <c r="BQ162" i="3"/>
  <c r="BN162" i="3"/>
  <c r="CB162" i="3" s="1"/>
  <c r="BY162" i="3"/>
  <c r="BL162" i="3"/>
  <c r="CC162" i="3" s="1"/>
  <c r="BJ163" i="3"/>
  <c r="BW163" i="3" s="1"/>
  <c r="BA163" i="3"/>
  <c r="BO163" i="3"/>
  <c r="BQ163" i="3"/>
  <c r="BN163" i="3"/>
  <c r="CB163" i="3" s="1"/>
  <c r="BY163" i="3"/>
  <c r="BL163" i="3"/>
  <c r="CC163" i="3" s="1"/>
  <c r="BJ164" i="3"/>
  <c r="BW164" i="3" s="1"/>
  <c r="BA164" i="3"/>
  <c r="BO164" i="3"/>
  <c r="BQ164" i="3"/>
  <c r="BN164" i="3"/>
  <c r="CB164" i="3" s="1"/>
  <c r="BY164" i="3"/>
  <c r="BL164" i="3"/>
  <c r="CC164" i="3" s="1"/>
  <c r="BJ165" i="3"/>
  <c r="BW165" i="3" s="1"/>
  <c r="BA165" i="3"/>
  <c r="BO165" i="3"/>
  <c r="BQ165" i="3"/>
  <c r="BN165" i="3"/>
  <c r="CB165" i="3" s="1"/>
  <c r="BY165" i="3"/>
  <c r="BL165" i="3"/>
  <c r="CC165" i="3" s="1"/>
  <c r="BJ166" i="3"/>
  <c r="BW166" i="3" s="1"/>
  <c r="BA166" i="3"/>
  <c r="BO166" i="3"/>
  <c r="BQ166" i="3"/>
  <c r="BN166" i="3"/>
  <c r="CB166" i="3" s="1"/>
  <c r="BY166" i="3"/>
  <c r="BL166" i="3"/>
  <c r="CC166" i="3" s="1"/>
  <c r="BJ167" i="3"/>
  <c r="BW167" i="3" s="1"/>
  <c r="BA167" i="3"/>
  <c r="BO167" i="3"/>
  <c r="BQ167" i="3"/>
  <c r="BN167" i="3"/>
  <c r="CB167" i="3" s="1"/>
  <c r="BY167" i="3"/>
  <c r="BL167" i="3"/>
  <c r="CC167" i="3" s="1"/>
  <c r="BJ168" i="3"/>
  <c r="BW168" i="3" s="1"/>
  <c r="BA168" i="3"/>
  <c r="BO168" i="3"/>
  <c r="BQ168" i="3"/>
  <c r="BN168" i="3"/>
  <c r="CB168" i="3" s="1"/>
  <c r="BY168" i="3"/>
  <c r="BL168" i="3"/>
  <c r="CC168" i="3" s="1"/>
  <c r="BJ169" i="3"/>
  <c r="BW169" i="3" s="1"/>
  <c r="BA169" i="3"/>
  <c r="BO169" i="3"/>
  <c r="BQ169" i="3"/>
  <c r="BN169" i="3"/>
  <c r="CB169" i="3" s="1"/>
  <c r="BY169" i="3"/>
  <c r="BL169" i="3"/>
  <c r="CC169" i="3" s="1"/>
  <c r="BJ170" i="3"/>
  <c r="BW170" i="3" s="1"/>
  <c r="BA170" i="3"/>
  <c r="BO170" i="3"/>
  <c r="BQ170" i="3"/>
  <c r="BN170" i="3"/>
  <c r="CB170" i="3" s="1"/>
  <c r="BY170" i="3"/>
  <c r="BL170" i="3"/>
  <c r="CC170" i="3" s="1"/>
  <c r="BJ171" i="3"/>
  <c r="BW171" i="3" s="1"/>
  <c r="BA171" i="3"/>
  <c r="BO171" i="3"/>
  <c r="BQ171" i="3"/>
  <c r="BN171" i="3"/>
  <c r="CB171" i="3" s="1"/>
  <c r="BY171" i="3"/>
  <c r="BL171" i="3"/>
  <c r="CC171" i="3" s="1"/>
  <c r="BJ172" i="3"/>
  <c r="BW172" i="3" s="1"/>
  <c r="BA172" i="3"/>
  <c r="BO172" i="3"/>
  <c r="BQ172" i="3"/>
  <c r="BN172" i="3"/>
  <c r="CB172" i="3" s="1"/>
  <c r="BY172" i="3"/>
  <c r="BL172" i="3"/>
  <c r="CC172" i="3" s="1"/>
  <c r="BJ173" i="3"/>
  <c r="BW173" i="3" s="1"/>
  <c r="BA173" i="3"/>
  <c r="BO173" i="3"/>
  <c r="BQ173" i="3"/>
  <c r="BN173" i="3"/>
  <c r="CB173" i="3" s="1"/>
  <c r="BY173" i="3"/>
  <c r="BL173" i="3"/>
  <c r="CC173" i="3" s="1"/>
  <c r="BJ174" i="3"/>
  <c r="BW174" i="3" s="1"/>
  <c r="BA174" i="3"/>
  <c r="BO174" i="3"/>
  <c r="BQ174" i="3"/>
  <c r="BN174" i="3"/>
  <c r="CB174" i="3" s="1"/>
  <c r="BY174" i="3"/>
  <c r="BL174" i="3"/>
  <c r="CC174" i="3" s="1"/>
  <c r="BJ175" i="3"/>
  <c r="BW175" i="3" s="1"/>
  <c r="BA175" i="3"/>
  <c r="BO175" i="3"/>
  <c r="BQ175" i="3"/>
  <c r="BN175" i="3"/>
  <c r="CB175" i="3" s="1"/>
  <c r="BY175" i="3"/>
  <c r="BL175" i="3"/>
  <c r="CC175" i="3" s="1"/>
  <c r="BJ176" i="3"/>
  <c r="BW176" i="3" s="1"/>
  <c r="BA176" i="3"/>
  <c r="BO176" i="3"/>
  <c r="BQ176" i="3"/>
  <c r="BN176" i="3"/>
  <c r="CB176" i="3" s="1"/>
  <c r="BY176" i="3"/>
  <c r="BL176" i="3"/>
  <c r="CC176" i="3" s="1"/>
  <c r="BJ177" i="3"/>
  <c r="BW177" i="3" s="1"/>
  <c r="BA177" i="3"/>
  <c r="BO177" i="3"/>
  <c r="BQ177" i="3"/>
  <c r="BN177" i="3"/>
  <c r="CB177" i="3" s="1"/>
  <c r="BY177" i="3"/>
  <c r="BL177" i="3"/>
  <c r="CC177" i="3" s="1"/>
  <c r="BJ178" i="3"/>
  <c r="BW178" i="3" s="1"/>
  <c r="BA178" i="3"/>
  <c r="BO178" i="3"/>
  <c r="BQ178" i="3"/>
  <c r="BN178" i="3"/>
  <c r="CB178" i="3" s="1"/>
  <c r="BY178" i="3"/>
  <c r="BL178" i="3"/>
  <c r="CC178" i="3" s="1"/>
  <c r="BJ179" i="3"/>
  <c r="BW179" i="3" s="1"/>
  <c r="BA179" i="3"/>
  <c r="BO179" i="3"/>
  <c r="BQ179" i="3"/>
  <c r="BN179" i="3"/>
  <c r="CB179" i="3" s="1"/>
  <c r="BY179" i="3"/>
  <c r="BL179" i="3"/>
  <c r="CC179" i="3" s="1"/>
  <c r="BJ180" i="3"/>
  <c r="BW180" i="3" s="1"/>
  <c r="BA180" i="3"/>
  <c r="BO180" i="3"/>
  <c r="BQ180" i="3"/>
  <c r="BN180" i="3"/>
  <c r="CB180" i="3" s="1"/>
  <c r="BY180" i="3"/>
  <c r="BL180" i="3"/>
  <c r="CC180" i="3" s="1"/>
  <c r="BJ181" i="3"/>
  <c r="BW181" i="3" s="1"/>
  <c r="BA181" i="3"/>
  <c r="BO181" i="3"/>
  <c r="BQ181" i="3"/>
  <c r="BN181" i="3"/>
  <c r="CB181" i="3" s="1"/>
  <c r="BY181" i="3"/>
  <c r="BL181" i="3"/>
  <c r="CC181" i="3" s="1"/>
  <c r="BJ182" i="3"/>
  <c r="BW182" i="3" s="1"/>
  <c r="BA182" i="3"/>
  <c r="BO182" i="3"/>
  <c r="BQ182" i="3"/>
  <c r="BN182" i="3"/>
  <c r="CB182" i="3" s="1"/>
  <c r="BY182" i="3"/>
  <c r="BL182" i="3"/>
  <c r="CC182" i="3" s="1"/>
  <c r="BJ183" i="3"/>
  <c r="BW183" i="3" s="1"/>
  <c r="BA183" i="3"/>
  <c r="BO183" i="3"/>
  <c r="BQ183" i="3"/>
  <c r="BN183" i="3"/>
  <c r="CB183" i="3" s="1"/>
  <c r="BY183" i="3"/>
  <c r="BL183" i="3"/>
  <c r="CC183" i="3" s="1"/>
  <c r="BJ184" i="3"/>
  <c r="BW184" i="3" s="1"/>
  <c r="BA184" i="3"/>
  <c r="BO184" i="3"/>
  <c r="BQ184" i="3"/>
  <c r="BN184" i="3"/>
  <c r="CB184" i="3" s="1"/>
  <c r="BY184" i="3"/>
  <c r="BL184" i="3"/>
  <c r="CC184" i="3" s="1"/>
  <c r="BJ185" i="3"/>
  <c r="BW185" i="3" s="1"/>
  <c r="BA185" i="3"/>
  <c r="BO185" i="3"/>
  <c r="BQ185" i="3"/>
  <c r="BN185" i="3"/>
  <c r="CB185" i="3" s="1"/>
  <c r="BY185" i="3"/>
  <c r="BL185" i="3"/>
  <c r="CC185" i="3" s="1"/>
  <c r="BJ186" i="3"/>
  <c r="BW186" i="3" s="1"/>
  <c r="BA186" i="3"/>
  <c r="BO186" i="3"/>
  <c r="BQ186" i="3"/>
  <c r="BN186" i="3"/>
  <c r="CB186" i="3" s="1"/>
  <c r="BY186" i="3"/>
  <c r="BL186" i="3"/>
  <c r="CC186" i="3" s="1"/>
  <c r="BJ187" i="3"/>
  <c r="BW187" i="3" s="1"/>
  <c r="BA187" i="3"/>
  <c r="BO187" i="3"/>
  <c r="BQ187" i="3"/>
  <c r="BN187" i="3"/>
  <c r="CB187" i="3" s="1"/>
  <c r="BY187" i="3"/>
  <c r="BL187" i="3"/>
  <c r="CC187" i="3" s="1"/>
  <c r="BJ188" i="3"/>
  <c r="BW188" i="3" s="1"/>
  <c r="BA188" i="3"/>
  <c r="BO188" i="3"/>
  <c r="BQ188" i="3"/>
  <c r="BN188" i="3"/>
  <c r="CB188" i="3" s="1"/>
  <c r="BY188" i="3"/>
  <c r="BL188" i="3"/>
  <c r="CC188" i="3" s="1"/>
  <c r="BJ189" i="3"/>
  <c r="BW189" i="3" s="1"/>
  <c r="BA189" i="3"/>
  <c r="BO189" i="3"/>
  <c r="BQ189" i="3"/>
  <c r="BN189" i="3"/>
  <c r="CB189" i="3" s="1"/>
  <c r="BY189" i="3"/>
  <c r="BL189" i="3"/>
  <c r="CC189" i="3" s="1"/>
  <c r="CY90" i="22"/>
  <c r="CY90" i="21"/>
  <c r="CY90" i="20"/>
  <c r="CY90" i="19"/>
  <c r="CY90" i="18"/>
  <c r="CY90" i="17"/>
  <c r="CY90" i="16"/>
  <c r="CY90" i="15"/>
  <c r="CY141" i="14"/>
  <c r="CX90" i="22"/>
  <c r="CX90" i="21"/>
  <c r="CX90" i="20"/>
  <c r="CX90" i="19"/>
  <c r="CX90" i="18"/>
  <c r="CX90" i="17"/>
  <c r="CX90" i="16"/>
  <c r="CX90" i="15"/>
  <c r="CX141" i="14"/>
  <c r="CW90" i="22"/>
  <c r="CW90" i="21"/>
  <c r="CW90" i="20"/>
  <c r="CW90" i="19"/>
  <c r="CW90" i="18"/>
  <c r="CW90" i="17"/>
  <c r="CW90" i="16"/>
  <c r="CW90" i="15"/>
  <c r="CW141" i="14"/>
  <c r="CV90" i="22"/>
  <c r="CV90" i="21"/>
  <c r="CV90" i="20"/>
  <c r="CV90" i="19"/>
  <c r="CV90" i="18"/>
  <c r="CV90" i="17"/>
  <c r="CV90" i="16"/>
  <c r="CV90" i="15"/>
  <c r="CV141" i="14"/>
  <c r="CU90" i="22"/>
  <c r="CU90" i="21"/>
  <c r="CU90" i="20"/>
  <c r="CU90" i="19"/>
  <c r="CU90" i="18"/>
  <c r="CU90" i="17"/>
  <c r="CU90" i="16"/>
  <c r="CU90" i="15"/>
  <c r="CU141" i="14"/>
  <c r="CT90" i="22"/>
  <c r="CT90" i="21"/>
  <c r="CT90" i="20"/>
  <c r="CT90" i="19"/>
  <c r="CT90" i="18"/>
  <c r="CT90" i="17"/>
  <c r="CT90" i="16"/>
  <c r="CT90" i="15"/>
  <c r="CT141" i="14"/>
  <c r="CS90" i="22"/>
  <c r="CS90" i="21"/>
  <c r="CS90" i="20"/>
  <c r="CS90" i="19"/>
  <c r="CS90" i="18"/>
  <c r="CS90" i="17"/>
  <c r="CS90" i="16"/>
  <c r="CS90" i="15"/>
  <c r="CS141" i="14"/>
  <c r="CR90" i="22"/>
  <c r="CR90" i="21"/>
  <c r="CR90" i="20"/>
  <c r="CR90" i="19"/>
  <c r="CR90" i="18"/>
  <c r="CR90" i="17"/>
  <c r="CR90" i="16"/>
  <c r="CR90" i="15"/>
  <c r="CR141" i="14"/>
  <c r="CQ90" i="22"/>
  <c r="CQ90" i="21"/>
  <c r="CQ90" i="20"/>
  <c r="CQ90" i="19"/>
  <c r="CQ90" i="18"/>
  <c r="CQ90" i="17"/>
  <c r="CQ90" i="16"/>
  <c r="CQ90" i="15"/>
  <c r="CQ141" i="14"/>
  <c r="CP90" i="22"/>
  <c r="CP90" i="21"/>
  <c r="CP90" i="20"/>
  <c r="CP90" i="19"/>
  <c r="CP90" i="18"/>
  <c r="CP90" i="17"/>
  <c r="CP90" i="16"/>
  <c r="CP90" i="15"/>
  <c r="CP141" i="14"/>
  <c r="CO90" i="22"/>
  <c r="CO90" i="21"/>
  <c r="CO90" i="20"/>
  <c r="CO90" i="19"/>
  <c r="CO90" i="18"/>
  <c r="CO90" i="17"/>
  <c r="CO90" i="16"/>
  <c r="CO90" i="15"/>
  <c r="CO141" i="14"/>
  <c r="CN90" i="22"/>
  <c r="CN90" i="21"/>
  <c r="CN90" i="20"/>
  <c r="CN90" i="19"/>
  <c r="CN90" i="18"/>
  <c r="CN90" i="17"/>
  <c r="CN90" i="16"/>
  <c r="CN90" i="15"/>
  <c r="CN141" i="14"/>
  <c r="CM90" i="22"/>
  <c r="CM90" i="21"/>
  <c r="CM90" i="20"/>
  <c r="CM90" i="19"/>
  <c r="CM90" i="18"/>
  <c r="CM90" i="17"/>
  <c r="CM90" i="16"/>
  <c r="CM90" i="15"/>
  <c r="CM141" i="14"/>
  <c r="CL90" i="22"/>
  <c r="CL90" i="21"/>
  <c r="CL90" i="20"/>
  <c r="CL90" i="19"/>
  <c r="CL90" i="18"/>
  <c r="CL90" i="17"/>
  <c r="CL90" i="16"/>
  <c r="CL90" i="15"/>
  <c r="CL141" i="14"/>
  <c r="CK90" i="22"/>
  <c r="CK90" i="21"/>
  <c r="CK90" i="20"/>
  <c r="CK90" i="19"/>
  <c r="CK90" i="18"/>
  <c r="CK90" i="17"/>
  <c r="CK90" i="16"/>
  <c r="CK90" i="15"/>
  <c r="CK141" i="14"/>
  <c r="CJ90" i="22"/>
  <c r="CJ90" i="21"/>
  <c r="CJ90" i="20"/>
  <c r="CJ90" i="19"/>
  <c r="CJ90" i="18"/>
  <c r="CJ90" i="17"/>
  <c r="CJ90" i="16"/>
  <c r="CJ90" i="15"/>
  <c r="CJ141" i="14"/>
  <c r="CI90" i="22"/>
  <c r="CI90" i="21"/>
  <c r="CI90" i="20"/>
  <c r="CI90" i="19"/>
  <c r="CI90" i="18"/>
  <c r="CI90" i="17"/>
  <c r="CI90" i="16"/>
  <c r="CI90" i="15"/>
  <c r="CI141" i="14"/>
  <c r="CH90" i="22"/>
  <c r="CH90" i="21"/>
  <c r="CH90" i="20"/>
  <c r="CH90" i="19"/>
  <c r="CH90" i="18"/>
  <c r="CH90" i="17"/>
  <c r="CH90" i="16"/>
  <c r="CH90" i="15"/>
  <c r="CH141" i="14"/>
  <c r="CG90" i="22"/>
  <c r="CG90" i="21"/>
  <c r="CG90" i="20"/>
  <c r="CG90" i="19"/>
  <c r="CG90" i="18"/>
  <c r="CG90" i="17"/>
  <c r="CG90" i="16"/>
  <c r="CG90" i="15"/>
  <c r="CG141" i="14"/>
  <c r="CF90" i="22"/>
  <c r="CF90" i="21"/>
  <c r="CF90" i="20"/>
  <c r="CF90" i="19"/>
  <c r="CF90" i="18"/>
  <c r="CF90" i="17"/>
  <c r="CF90" i="16"/>
  <c r="CF90" i="15"/>
  <c r="CF141" i="14"/>
  <c r="CE90" i="22"/>
  <c r="CE90" i="21"/>
  <c r="CE90" i="20"/>
  <c r="CE90" i="19"/>
  <c r="CE90" i="18"/>
  <c r="CE90" i="17"/>
  <c r="CE90" i="16"/>
  <c r="CE90" i="15"/>
  <c r="CE141" i="14"/>
  <c r="CD90" i="22"/>
  <c r="CD90" i="21"/>
  <c r="CD90" i="20"/>
  <c r="CD90" i="19"/>
  <c r="CD90" i="18"/>
  <c r="CD90" i="17"/>
  <c r="CD90" i="16"/>
  <c r="CD90" i="15"/>
  <c r="CD141" i="14"/>
  <c r="CC90" i="22"/>
  <c r="CC90" i="21"/>
  <c r="CC90" i="20"/>
  <c r="CC90" i="19"/>
  <c r="CC90" i="18"/>
  <c r="CC90" i="17"/>
  <c r="CC90" i="16"/>
  <c r="CC90" i="15"/>
  <c r="CC141" i="14"/>
  <c r="CB90" i="22"/>
  <c r="CB90" i="21"/>
  <c r="CB90" i="20"/>
  <c r="CB90" i="19"/>
  <c r="CB90" i="18"/>
  <c r="CB90" i="17"/>
  <c r="CB90" i="16"/>
  <c r="CB90" i="15"/>
  <c r="CB141" i="14"/>
  <c r="CA90" i="22"/>
  <c r="CA90" i="21"/>
  <c r="CA90" i="20"/>
  <c r="CA90" i="19"/>
  <c r="CA90" i="18"/>
  <c r="CA90" i="17"/>
  <c r="CA90" i="16"/>
  <c r="CA90" i="15"/>
  <c r="CA141" i="14"/>
  <c r="BZ90" i="22"/>
  <c r="BZ90" i="21"/>
  <c r="BZ90" i="20"/>
  <c r="BZ90" i="19"/>
  <c r="BZ90" i="18"/>
  <c r="BZ90" i="17"/>
  <c r="BZ90" i="16"/>
  <c r="BZ90" i="15"/>
  <c r="BZ141" i="14"/>
  <c r="BY90" i="22"/>
  <c r="BY90" i="21"/>
  <c r="BY90" i="20"/>
  <c r="BY90" i="19"/>
  <c r="BY90" i="18"/>
  <c r="BY90" i="17"/>
  <c r="BY90" i="16"/>
  <c r="BY90" i="15"/>
  <c r="BY141" i="14"/>
  <c r="BX90" i="22"/>
  <c r="BX90" i="21"/>
  <c r="BX90" i="20"/>
  <c r="BX90" i="19"/>
  <c r="BX90" i="18"/>
  <c r="BX90" i="17"/>
  <c r="BX90" i="16"/>
  <c r="BX90" i="15"/>
  <c r="BX141" i="14"/>
  <c r="BW90" i="22"/>
  <c r="BW90" i="21"/>
  <c r="BW90" i="20"/>
  <c r="BW90" i="19"/>
  <c r="BW90" i="18"/>
  <c r="BW90" i="17"/>
  <c r="BW90" i="16"/>
  <c r="BW90" i="15"/>
  <c r="BW141" i="14"/>
  <c r="BV90" i="22"/>
  <c r="BV90" i="21"/>
  <c r="BV90" i="20"/>
  <c r="BV90" i="19"/>
  <c r="BV90" i="18"/>
  <c r="BV90" i="17"/>
  <c r="BV90" i="16"/>
  <c r="BV90" i="15"/>
  <c r="BV141" i="14"/>
  <c r="BU90" i="22"/>
  <c r="BU90" i="21"/>
  <c r="BU90" i="20"/>
  <c r="BU90" i="19"/>
  <c r="BU90" i="18"/>
  <c r="BU90" i="17"/>
  <c r="BU90" i="16"/>
  <c r="BU90" i="15"/>
  <c r="BU141" i="14"/>
  <c r="BT90" i="22"/>
  <c r="BT90" i="21"/>
  <c r="BT90" i="20"/>
  <c r="BT90" i="19"/>
  <c r="BT90" i="18"/>
  <c r="BT90" i="17"/>
  <c r="BT90" i="16"/>
  <c r="BT90" i="15"/>
  <c r="BT141" i="14"/>
  <c r="BS90" i="22"/>
  <c r="BS90" i="21"/>
  <c r="BS90" i="20"/>
  <c r="BS90" i="19"/>
  <c r="BS90" i="18"/>
  <c r="BS90" i="17"/>
  <c r="BS90" i="16"/>
  <c r="BS90" i="15"/>
  <c r="BS141" i="14"/>
  <c r="BR90" i="22"/>
  <c r="BR90" i="21"/>
  <c r="BR90" i="20"/>
  <c r="BR90" i="19"/>
  <c r="BR90" i="18"/>
  <c r="BR90" i="17"/>
  <c r="BR90" i="16"/>
  <c r="BR90" i="15"/>
  <c r="BR141" i="14"/>
  <c r="BQ90" i="22"/>
  <c r="BQ90" i="21"/>
  <c r="BQ90" i="20"/>
  <c r="BQ90" i="19"/>
  <c r="BQ90" i="18"/>
  <c r="BQ90" i="17"/>
  <c r="BQ90" i="16"/>
  <c r="BQ90" i="15"/>
  <c r="BQ141" i="14"/>
  <c r="BP90" i="22"/>
  <c r="BP90" i="21"/>
  <c r="BP90" i="20"/>
  <c r="BP90" i="19"/>
  <c r="BP90" i="18"/>
  <c r="BP90" i="17"/>
  <c r="BP90" i="16"/>
  <c r="BP90" i="15"/>
  <c r="BP141" i="14"/>
  <c r="BO90" i="22"/>
  <c r="BO90" i="21"/>
  <c r="BO90" i="20"/>
  <c r="BO90" i="19"/>
  <c r="BO90" i="18"/>
  <c r="BO90" i="17"/>
  <c r="BO90" i="16"/>
  <c r="BO90" i="15"/>
  <c r="BO141" i="14"/>
  <c r="BN90" i="22"/>
  <c r="BN90" i="21"/>
  <c r="BN90" i="20"/>
  <c r="BN90" i="19"/>
  <c r="BN90" i="18"/>
  <c r="BN90" i="17"/>
  <c r="BN90" i="16"/>
  <c r="BN90" i="15"/>
  <c r="BN141" i="14"/>
  <c r="BM90" i="22"/>
  <c r="BM90" i="21"/>
  <c r="BM90" i="20"/>
  <c r="BM90" i="19"/>
  <c r="BM90" i="18"/>
  <c r="BM90" i="17"/>
  <c r="BM90" i="16"/>
  <c r="BM90" i="15"/>
  <c r="BM141" i="14"/>
  <c r="BL90" i="22"/>
  <c r="BL90" i="21"/>
  <c r="BL90" i="20"/>
  <c r="BL90" i="19"/>
  <c r="BL90" i="18"/>
  <c r="BL90" i="17"/>
  <c r="BL90" i="16"/>
  <c r="BL90" i="15"/>
  <c r="BL141" i="14"/>
  <c r="BK90" i="22"/>
  <c r="BK90" i="21"/>
  <c r="BK90" i="20"/>
  <c r="BK90" i="19"/>
  <c r="BK90" i="18"/>
  <c r="BK90" i="17"/>
  <c r="BK90" i="16"/>
  <c r="BK90" i="15"/>
  <c r="BK141" i="14"/>
  <c r="BJ90" i="22"/>
  <c r="BJ90" i="21"/>
  <c r="BJ90" i="20"/>
  <c r="BJ90" i="19"/>
  <c r="BJ90" i="18"/>
  <c r="BJ90" i="17"/>
  <c r="BJ90" i="16"/>
  <c r="BJ90" i="15"/>
  <c r="BJ141" i="14"/>
  <c r="BI90" i="22"/>
  <c r="BI90" i="21"/>
  <c r="BI90" i="20"/>
  <c r="BI90" i="19"/>
  <c r="BI90" i="18"/>
  <c r="BI90" i="17"/>
  <c r="BI90" i="16"/>
  <c r="BI90" i="15"/>
  <c r="BI141" i="14"/>
  <c r="BH90" i="22"/>
  <c r="BH90" i="21"/>
  <c r="BH90" i="20"/>
  <c r="BH90" i="19"/>
  <c r="BH90" i="18"/>
  <c r="BH90" i="17"/>
  <c r="BH90" i="16"/>
  <c r="BH90" i="15"/>
  <c r="BH141" i="14"/>
  <c r="BG90" i="22"/>
  <c r="BG90" i="21"/>
  <c r="BG90" i="20"/>
  <c r="BG90" i="19"/>
  <c r="BG90" i="18"/>
  <c r="BG90" i="17"/>
  <c r="BG90" i="16"/>
  <c r="BG90" i="15"/>
  <c r="BG141" i="14"/>
  <c r="BF90" i="22"/>
  <c r="BF90" i="21"/>
  <c r="BF90" i="20"/>
  <c r="BF90" i="19"/>
  <c r="BF90" i="18"/>
  <c r="BF90" i="17"/>
  <c r="BF90" i="16"/>
  <c r="BF90" i="15"/>
  <c r="BF141" i="14"/>
  <c r="BE90" i="22"/>
  <c r="BE90" i="21"/>
  <c r="BE90" i="20"/>
  <c r="BE90" i="19"/>
  <c r="BE90" i="18"/>
  <c r="BE90" i="17"/>
  <c r="BE90" i="16"/>
  <c r="BE90" i="15"/>
  <c r="BE141" i="14"/>
  <c r="BD90" i="22"/>
  <c r="BD90" i="21"/>
  <c r="BD90" i="20"/>
  <c r="BD90" i="19"/>
  <c r="BD90" i="18"/>
  <c r="BD90" i="17"/>
  <c r="BD90" i="16"/>
  <c r="BD90" i="15"/>
  <c r="BD141" i="14"/>
  <c r="BC90" i="22"/>
  <c r="BC90" i="21"/>
  <c r="BC90" i="20"/>
  <c r="BC90" i="19"/>
  <c r="BC90" i="18"/>
  <c r="BC90" i="17"/>
  <c r="BC90" i="16"/>
  <c r="BC90" i="15"/>
  <c r="BC141" i="14"/>
  <c r="BB90" i="22"/>
  <c r="BB90" i="21"/>
  <c r="BB90" i="20"/>
  <c r="BB90" i="19"/>
  <c r="BB90" i="18"/>
  <c r="BB90" i="17"/>
  <c r="BB90" i="16"/>
  <c r="BB90" i="15"/>
  <c r="BB141" i="14"/>
  <c r="BA90" i="22"/>
  <c r="BA90" i="21"/>
  <c r="BA90" i="20"/>
  <c r="BA90" i="19"/>
  <c r="BA90" i="18"/>
  <c r="BA90" i="17"/>
  <c r="BA90" i="16"/>
  <c r="BA90" i="15"/>
  <c r="BA141" i="14"/>
  <c r="AZ90" i="22"/>
  <c r="AZ90" i="21"/>
  <c r="AZ90" i="20"/>
  <c r="AZ90" i="19"/>
  <c r="AZ90" i="18"/>
  <c r="AZ90" i="17"/>
  <c r="AZ90" i="16"/>
  <c r="AZ90" i="15"/>
  <c r="AZ141" i="14"/>
  <c r="AY90" i="22"/>
  <c r="AY90" i="21"/>
  <c r="AY90" i="20"/>
  <c r="AY90" i="19"/>
  <c r="AY90" i="18"/>
  <c r="AY90" i="17"/>
  <c r="AY90" i="16"/>
  <c r="AY90" i="15"/>
  <c r="AY141" i="14"/>
  <c r="AX90" i="22"/>
  <c r="AX90" i="21"/>
  <c r="AX90" i="20"/>
  <c r="AX90" i="19"/>
  <c r="AX90" i="18"/>
  <c r="AX90" i="17"/>
  <c r="AX90" i="16"/>
  <c r="AX90" i="15"/>
  <c r="AX141" i="14"/>
  <c r="AW90" i="22"/>
  <c r="AW90" i="21"/>
  <c r="AW90" i="20"/>
  <c r="AW90" i="19"/>
  <c r="AW90" i="18"/>
  <c r="AW90" i="17"/>
  <c r="AW90" i="16"/>
  <c r="AW90" i="15"/>
  <c r="AW141" i="14"/>
  <c r="AV90" i="22"/>
  <c r="AV90" i="21"/>
  <c r="AV90" i="20"/>
  <c r="AV90" i="19"/>
  <c r="AV90" i="18"/>
  <c r="AV90" i="17"/>
  <c r="AV90" i="16"/>
  <c r="AV90" i="15"/>
  <c r="AV141" i="14"/>
  <c r="AU90" i="22"/>
  <c r="AU90" i="21"/>
  <c r="AU90" i="20"/>
  <c r="AU90" i="19"/>
  <c r="AU90" i="18"/>
  <c r="AU90" i="17"/>
  <c r="AU90" i="16"/>
  <c r="AU90" i="15"/>
  <c r="AU141" i="14"/>
  <c r="AT90" i="22"/>
  <c r="AT90" i="21"/>
  <c r="AT90" i="20"/>
  <c r="AT90" i="19"/>
  <c r="AT90" i="18"/>
  <c r="AT90" i="17"/>
  <c r="AT90" i="16"/>
  <c r="AT90" i="15"/>
  <c r="AT141" i="14"/>
  <c r="AS90" i="22"/>
  <c r="AS90" i="21"/>
  <c r="AS90" i="20"/>
  <c r="AS90" i="19"/>
  <c r="AS90" i="18"/>
  <c r="AS90" i="17"/>
  <c r="AS90" i="16"/>
  <c r="AS90" i="15"/>
  <c r="AS141" i="14"/>
  <c r="AR90" i="22"/>
  <c r="AR90" i="21"/>
  <c r="AR90" i="20"/>
  <c r="AR90" i="19"/>
  <c r="AR90" i="18"/>
  <c r="AR90" i="17"/>
  <c r="AR90" i="16"/>
  <c r="AR90" i="15"/>
  <c r="AR141" i="14"/>
  <c r="AQ90" i="22"/>
  <c r="AQ90" i="21"/>
  <c r="AQ90" i="20"/>
  <c r="AQ90" i="19"/>
  <c r="AQ90" i="18"/>
  <c r="AQ90" i="17"/>
  <c r="AQ90" i="16"/>
  <c r="AQ90" i="15"/>
  <c r="AQ141" i="14"/>
  <c r="AP90" i="22"/>
  <c r="AP90" i="21"/>
  <c r="AP90" i="20"/>
  <c r="AP90" i="19"/>
  <c r="AP90" i="18"/>
  <c r="AP90" i="17"/>
  <c r="AP90" i="16"/>
  <c r="AP90" i="15"/>
  <c r="AP141" i="14"/>
  <c r="AO90" i="22"/>
  <c r="AO90" i="21"/>
  <c r="AO90" i="20"/>
  <c r="AO90" i="19"/>
  <c r="AO90" i="18"/>
  <c r="AO90" i="17"/>
  <c r="AO90" i="16"/>
  <c r="AO90" i="15"/>
  <c r="AO141" i="14"/>
  <c r="AN90" i="22"/>
  <c r="AN90" i="21"/>
  <c r="AN90" i="20"/>
  <c r="AN90" i="19"/>
  <c r="AN90" i="18"/>
  <c r="AN90" i="17"/>
  <c r="AN90" i="16"/>
  <c r="AN90" i="15"/>
  <c r="AN141" i="14"/>
  <c r="AM90" i="22"/>
  <c r="AM90" i="21"/>
  <c r="AM90" i="20"/>
  <c r="AM90" i="19"/>
  <c r="AM90" i="18"/>
  <c r="AM90" i="17"/>
  <c r="AM90" i="16"/>
  <c r="AM90" i="15"/>
  <c r="AM141" i="14"/>
  <c r="AL90" i="22"/>
  <c r="AL90" i="21"/>
  <c r="AL90" i="20"/>
  <c r="AL90" i="19"/>
  <c r="AL90" i="18"/>
  <c r="AL90" i="17"/>
  <c r="AL90" i="16"/>
  <c r="AL90" i="15"/>
  <c r="AL141" i="14"/>
  <c r="AK90" i="22"/>
  <c r="AK90" i="21"/>
  <c r="AK90" i="20"/>
  <c r="AK90" i="19"/>
  <c r="AK90" i="18"/>
  <c r="AK90" i="17"/>
  <c r="AK90" i="16"/>
  <c r="AK90" i="15"/>
  <c r="AK141" i="14"/>
  <c r="AJ90" i="22"/>
  <c r="AJ90" i="21"/>
  <c r="AJ90" i="20"/>
  <c r="AJ90" i="19"/>
  <c r="AJ90" i="18"/>
  <c r="AJ90" i="17"/>
  <c r="AJ90" i="16"/>
  <c r="AJ90" i="15"/>
  <c r="AJ141" i="14"/>
  <c r="AI90" i="22"/>
  <c r="AI90" i="21"/>
  <c r="AI90" i="20"/>
  <c r="AI90" i="19"/>
  <c r="AI90" i="18"/>
  <c r="AI90" i="17"/>
  <c r="AI90" i="16"/>
  <c r="AI90" i="15"/>
  <c r="AI141" i="14"/>
  <c r="AH90" i="22"/>
  <c r="AH90" i="21"/>
  <c r="AH90" i="20"/>
  <c r="AH90" i="19"/>
  <c r="AH90" i="18"/>
  <c r="AH90" i="17"/>
  <c r="AH90" i="16"/>
  <c r="AH90" i="15"/>
  <c r="AH141" i="14"/>
  <c r="AG90" i="22"/>
  <c r="AG90" i="21"/>
  <c r="AG90" i="20"/>
  <c r="AG90" i="19"/>
  <c r="AG90" i="18"/>
  <c r="AG90" i="17"/>
  <c r="AG90" i="16"/>
  <c r="AG90" i="15"/>
  <c r="AG141" i="14"/>
  <c r="AF90" i="22"/>
  <c r="AF90" i="21"/>
  <c r="AF90" i="20"/>
  <c r="AF90" i="19"/>
  <c r="AF90" i="18"/>
  <c r="AF90" i="17"/>
  <c r="AF90" i="16"/>
  <c r="AF90" i="15"/>
  <c r="AF141" i="14"/>
  <c r="AE90" i="22"/>
  <c r="AE90" i="21"/>
  <c r="AE90" i="20"/>
  <c r="AE90" i="19"/>
  <c r="AE90" i="18"/>
  <c r="AE90" i="17"/>
  <c r="AE90" i="16"/>
  <c r="AE90" i="15"/>
  <c r="AE141" i="14"/>
  <c r="AD90" i="22"/>
  <c r="AD90" i="21"/>
  <c r="AD90" i="20"/>
  <c r="AD90" i="19"/>
  <c r="AD90" i="18"/>
  <c r="AD90" i="17"/>
  <c r="AD90" i="16"/>
  <c r="AD90" i="15"/>
  <c r="AD141" i="14"/>
  <c r="AC90" i="22"/>
  <c r="AC90" i="21"/>
  <c r="AC90" i="20"/>
  <c r="AC90" i="19"/>
  <c r="AC90" i="18"/>
  <c r="AC90" i="17"/>
  <c r="AC90" i="16"/>
  <c r="AC90" i="15"/>
  <c r="AC141" i="14"/>
  <c r="AB90" i="22"/>
  <c r="AB90" i="21"/>
  <c r="AB90" i="20"/>
  <c r="AB90" i="19"/>
  <c r="AB90" i="18"/>
  <c r="AB90" i="17"/>
  <c r="AB90" i="16"/>
  <c r="AB90" i="15"/>
  <c r="AB141" i="14"/>
  <c r="AA90" i="22"/>
  <c r="AA90" i="21"/>
  <c r="AA90" i="20"/>
  <c r="AA90" i="19"/>
  <c r="AA90" i="18"/>
  <c r="AA90" i="17"/>
  <c r="AA90" i="16"/>
  <c r="AA90" i="15"/>
  <c r="AA141" i="14"/>
  <c r="D141" i="14" s="1"/>
  <c r="Z90" i="22"/>
  <c r="Z90" i="21"/>
  <c r="Z90" i="20"/>
  <c r="Z90" i="19"/>
  <c r="Z90" i="18"/>
  <c r="Z90" i="17"/>
  <c r="Z90" i="16"/>
  <c r="Z90" i="15"/>
  <c r="Z141" i="14"/>
  <c r="Y90" i="22"/>
  <c r="Y90" i="21"/>
  <c r="Y90" i="20"/>
  <c r="Y90" i="19"/>
  <c r="Y90" i="18"/>
  <c r="Y90" i="17"/>
  <c r="Y90" i="16"/>
  <c r="Y90" i="15"/>
  <c r="Y141" i="14"/>
  <c r="X90" i="22"/>
  <c r="X90" i="21"/>
  <c r="X90" i="20"/>
  <c r="X90" i="19"/>
  <c r="X90" i="18"/>
  <c r="X90" i="17"/>
  <c r="X90" i="16"/>
  <c r="X90" i="15"/>
  <c r="X141" i="14"/>
  <c r="W90" i="22"/>
  <c r="W90" i="21"/>
  <c r="W90" i="20"/>
  <c r="W90" i="19"/>
  <c r="W90" i="18"/>
  <c r="W90" i="17"/>
  <c r="W90" i="16"/>
  <c r="W90" i="15"/>
  <c r="W141" i="14"/>
  <c r="V90" i="22"/>
  <c r="V90" i="21"/>
  <c r="V90" i="20"/>
  <c r="V90" i="19"/>
  <c r="V90" i="18"/>
  <c r="V90" i="17"/>
  <c r="V90" i="16"/>
  <c r="V90" i="15"/>
  <c r="V141" i="14"/>
  <c r="U90" i="22"/>
  <c r="U90" i="21"/>
  <c r="U90" i="20"/>
  <c r="U90" i="19"/>
  <c r="U90" i="18"/>
  <c r="U90" i="17"/>
  <c r="U90" i="16"/>
  <c r="U90" i="15"/>
  <c r="U141" i="14"/>
  <c r="CY98" i="22"/>
  <c r="CY98" i="21"/>
  <c r="CY98" i="20"/>
  <c r="CY98" i="19"/>
  <c r="CY98" i="18"/>
  <c r="CY98" i="17"/>
  <c r="CY98" i="16"/>
  <c r="CY98" i="15"/>
  <c r="CY149" i="14"/>
  <c r="CX98" i="22"/>
  <c r="CX98" i="21"/>
  <c r="CX98" i="20"/>
  <c r="CX98" i="19"/>
  <c r="CX98" i="18"/>
  <c r="CX98" i="17"/>
  <c r="CX98" i="16"/>
  <c r="CX98" i="15"/>
  <c r="CX149" i="14"/>
  <c r="CW98" i="22"/>
  <c r="CW98" i="21"/>
  <c r="CW98" i="20"/>
  <c r="CW98" i="19"/>
  <c r="CW98" i="18"/>
  <c r="CW98" i="17"/>
  <c r="CW98" i="16"/>
  <c r="CW98" i="15"/>
  <c r="CW149" i="14"/>
  <c r="CV98" i="22"/>
  <c r="CV98" i="21"/>
  <c r="CV98" i="20"/>
  <c r="CV98" i="19"/>
  <c r="CV98" i="18"/>
  <c r="CV98" i="17"/>
  <c r="CV98" i="16"/>
  <c r="CV98" i="15"/>
  <c r="CV149" i="14"/>
  <c r="CU98" i="22"/>
  <c r="CU98" i="21"/>
  <c r="CU98" i="20"/>
  <c r="CU98" i="19"/>
  <c r="CU98" i="18"/>
  <c r="CU98" i="17"/>
  <c r="CU98" i="16"/>
  <c r="CU98" i="15"/>
  <c r="CU149" i="14"/>
  <c r="CT98" i="22"/>
  <c r="CT98" i="21"/>
  <c r="CT98" i="20"/>
  <c r="CT98" i="19"/>
  <c r="CT98" i="18"/>
  <c r="CT98" i="17"/>
  <c r="CT98" i="16"/>
  <c r="CT98" i="15"/>
  <c r="CT149" i="14"/>
  <c r="CS98" i="22"/>
  <c r="CS98" i="21"/>
  <c r="CS98" i="20"/>
  <c r="CS98" i="19"/>
  <c r="CS98" i="18"/>
  <c r="CS98" i="17"/>
  <c r="CS98" i="16"/>
  <c r="CS98" i="15"/>
  <c r="CS149" i="14"/>
  <c r="CR98" i="22"/>
  <c r="CR98" i="21"/>
  <c r="CR98" i="20"/>
  <c r="CR98" i="19"/>
  <c r="CR98" i="18"/>
  <c r="CR98" i="17"/>
  <c r="CR98" i="16"/>
  <c r="CR98" i="15"/>
  <c r="CR149" i="14"/>
  <c r="CQ98" i="22"/>
  <c r="CQ98" i="21"/>
  <c r="CQ98" i="20"/>
  <c r="CQ98" i="19"/>
  <c r="CQ98" i="18"/>
  <c r="CQ98" i="17"/>
  <c r="CQ98" i="16"/>
  <c r="CQ98" i="15"/>
  <c r="CQ149" i="14"/>
  <c r="CP98" i="22"/>
  <c r="CP98" i="21"/>
  <c r="CP98" i="20"/>
  <c r="CP98" i="19"/>
  <c r="CP98" i="18"/>
  <c r="CP98" i="17"/>
  <c r="CP98" i="16"/>
  <c r="CP98" i="15"/>
  <c r="CP149" i="14"/>
  <c r="CO98" i="22"/>
  <c r="CO98" i="21"/>
  <c r="CO98" i="20"/>
  <c r="CO98" i="19"/>
  <c r="CO98" i="18"/>
  <c r="CO98" i="17"/>
  <c r="CO98" i="16"/>
  <c r="CO98" i="15"/>
  <c r="CO149" i="14"/>
  <c r="CN98" i="22"/>
  <c r="CN98" i="21"/>
  <c r="CN98" i="20"/>
  <c r="CN98" i="19"/>
  <c r="CN98" i="18"/>
  <c r="CN98" i="17"/>
  <c r="CN98" i="16"/>
  <c r="CN98" i="15"/>
  <c r="CN149" i="14"/>
  <c r="CM98" i="22"/>
  <c r="CM98" i="21"/>
  <c r="CM98" i="20"/>
  <c r="CM98" i="19"/>
  <c r="CM98" i="18"/>
  <c r="CM98" i="17"/>
  <c r="CM98" i="16"/>
  <c r="CM98" i="15"/>
  <c r="CM149" i="14"/>
  <c r="CL98" i="22"/>
  <c r="CL98" i="21"/>
  <c r="CL98" i="20"/>
  <c r="CL98" i="19"/>
  <c r="CL98" i="18"/>
  <c r="CL98" i="17"/>
  <c r="CL98" i="16"/>
  <c r="CL98" i="15"/>
  <c r="CL149" i="14"/>
  <c r="CK98" i="22"/>
  <c r="CK98" i="21"/>
  <c r="CK98" i="20"/>
  <c r="CK98" i="19"/>
  <c r="CK98" i="18"/>
  <c r="CK98" i="17"/>
  <c r="CK98" i="16"/>
  <c r="CK98" i="15"/>
  <c r="CK149" i="14"/>
  <c r="CJ98" i="22"/>
  <c r="CJ98" i="21"/>
  <c r="CJ98" i="20"/>
  <c r="CJ98" i="19"/>
  <c r="CJ98" i="18"/>
  <c r="CJ98" i="17"/>
  <c r="CJ98" i="16"/>
  <c r="CJ98" i="15"/>
  <c r="CJ149" i="14"/>
  <c r="CI98" i="22"/>
  <c r="CI98" i="21"/>
  <c r="CI98" i="20"/>
  <c r="CI98" i="19"/>
  <c r="CI98" i="18"/>
  <c r="CI98" i="17"/>
  <c r="CI98" i="16"/>
  <c r="CI98" i="15"/>
  <c r="CI149" i="14"/>
  <c r="CH98" i="22"/>
  <c r="CH98" i="21"/>
  <c r="CH98" i="20"/>
  <c r="CH98" i="19"/>
  <c r="CH98" i="18"/>
  <c r="CH98" i="17"/>
  <c r="CH98" i="16"/>
  <c r="CH98" i="15"/>
  <c r="CH149" i="14"/>
  <c r="CG98" i="22"/>
  <c r="CG98" i="21"/>
  <c r="CG98" i="20"/>
  <c r="CG98" i="19"/>
  <c r="CG98" i="18"/>
  <c r="CG98" i="17"/>
  <c r="CG98" i="16"/>
  <c r="CG98" i="15"/>
  <c r="CG149" i="14"/>
  <c r="CF98" i="22"/>
  <c r="CF98" i="21"/>
  <c r="CF98" i="20"/>
  <c r="CF98" i="19"/>
  <c r="CF98" i="18"/>
  <c r="CF98" i="17"/>
  <c r="CF98" i="16"/>
  <c r="CF98" i="15"/>
  <c r="CF149" i="14"/>
  <c r="CE98" i="22"/>
  <c r="CE98" i="21"/>
  <c r="CE98" i="20"/>
  <c r="CE98" i="19"/>
  <c r="CE98" i="18"/>
  <c r="CE98" i="17"/>
  <c r="CE98" i="16"/>
  <c r="CE98" i="15"/>
  <c r="CE149" i="14"/>
  <c r="CD98" i="22"/>
  <c r="CD98" i="21"/>
  <c r="CD98" i="20"/>
  <c r="CD98" i="19"/>
  <c r="CD98" i="18"/>
  <c r="CD98" i="17"/>
  <c r="CD98" i="16"/>
  <c r="CD98" i="15"/>
  <c r="CD149" i="14"/>
  <c r="CC98" i="22"/>
  <c r="CC98" i="21"/>
  <c r="CC98" i="20"/>
  <c r="CC98" i="19"/>
  <c r="CC98" i="18"/>
  <c r="CC98" i="17"/>
  <c r="CC98" i="16"/>
  <c r="CC98" i="15"/>
  <c r="CC149" i="14"/>
  <c r="CB98" i="22"/>
  <c r="CB98" i="21"/>
  <c r="CB98" i="20"/>
  <c r="CB98" i="19"/>
  <c r="CB98" i="18"/>
  <c r="CB98" i="17"/>
  <c r="CB98" i="16"/>
  <c r="CB98" i="15"/>
  <c r="CB149" i="14"/>
  <c r="CA98" i="22"/>
  <c r="CA98" i="21"/>
  <c r="CA98" i="20"/>
  <c r="CA98" i="19"/>
  <c r="CA98" i="18"/>
  <c r="CA98" i="17"/>
  <c r="CA98" i="16"/>
  <c r="CA98" i="15"/>
  <c r="CA149" i="14"/>
  <c r="BZ98" i="22"/>
  <c r="BZ98" i="21"/>
  <c r="BZ98" i="20"/>
  <c r="BZ98" i="19"/>
  <c r="BZ98" i="18"/>
  <c r="BZ98" i="17"/>
  <c r="BZ98" i="16"/>
  <c r="BZ98" i="15"/>
  <c r="BZ149" i="14"/>
  <c r="BY98" i="22"/>
  <c r="BY98" i="21"/>
  <c r="BY98" i="20"/>
  <c r="BY98" i="19"/>
  <c r="BY98" i="18"/>
  <c r="BY98" i="17"/>
  <c r="BY98" i="16"/>
  <c r="BY98" i="15"/>
  <c r="BY149" i="14"/>
  <c r="BX98" i="22"/>
  <c r="BX98" i="21"/>
  <c r="BX98" i="20"/>
  <c r="BX98" i="19"/>
  <c r="BX98" i="18"/>
  <c r="BX98" i="17"/>
  <c r="BX98" i="16"/>
  <c r="BX98" i="15"/>
  <c r="BX149" i="14"/>
  <c r="BW98" i="22"/>
  <c r="BW98" i="21"/>
  <c r="BW98" i="20"/>
  <c r="BW98" i="19"/>
  <c r="BW98" i="18"/>
  <c r="BW98" i="17"/>
  <c r="BW98" i="16"/>
  <c r="BW98" i="15"/>
  <c r="BW149" i="14"/>
  <c r="BV98" i="22"/>
  <c r="BV98" i="21"/>
  <c r="BV98" i="20"/>
  <c r="BV98" i="19"/>
  <c r="BV98" i="18"/>
  <c r="BV98" i="17"/>
  <c r="BV98" i="16"/>
  <c r="BV98" i="15"/>
  <c r="BV149" i="14"/>
  <c r="BU98" i="22"/>
  <c r="BU98" i="21"/>
  <c r="BU98" i="20"/>
  <c r="BU98" i="19"/>
  <c r="BU98" i="18"/>
  <c r="BU98" i="17"/>
  <c r="BU98" i="16"/>
  <c r="BU98" i="15"/>
  <c r="BU149" i="14"/>
  <c r="BT98" i="22"/>
  <c r="BT98" i="21"/>
  <c r="BT98" i="20"/>
  <c r="BT98" i="19"/>
  <c r="BT98" i="18"/>
  <c r="BT98" i="17"/>
  <c r="BT98" i="16"/>
  <c r="BT98" i="15"/>
  <c r="BT149" i="14"/>
  <c r="BS98" i="22"/>
  <c r="BS98" i="21"/>
  <c r="BS98" i="20"/>
  <c r="BS98" i="19"/>
  <c r="BS98" i="18"/>
  <c r="BS98" i="17"/>
  <c r="BS98" i="16"/>
  <c r="BS98" i="15"/>
  <c r="BS149" i="14"/>
  <c r="BR98" i="22"/>
  <c r="BR98" i="21"/>
  <c r="BR98" i="20"/>
  <c r="BR98" i="19"/>
  <c r="BR98" i="18"/>
  <c r="BR98" i="17"/>
  <c r="BR98" i="16"/>
  <c r="BR98" i="15"/>
  <c r="BR149" i="14"/>
  <c r="BQ98" i="22"/>
  <c r="BQ98" i="21"/>
  <c r="BQ98" i="20"/>
  <c r="BQ98" i="19"/>
  <c r="BQ98" i="18"/>
  <c r="BQ98" i="17"/>
  <c r="BQ98" i="16"/>
  <c r="BQ98" i="15"/>
  <c r="BQ149" i="14"/>
  <c r="BP98" i="22"/>
  <c r="BP98" i="21"/>
  <c r="BP98" i="20"/>
  <c r="BP98" i="19"/>
  <c r="BP98" i="18"/>
  <c r="BP98" i="17"/>
  <c r="BP98" i="16"/>
  <c r="BP98" i="15"/>
  <c r="BP149" i="14"/>
  <c r="BO98" i="22"/>
  <c r="BO98" i="21"/>
  <c r="BO98" i="20"/>
  <c r="BO98" i="19"/>
  <c r="BO98" i="18"/>
  <c r="BO98" i="17"/>
  <c r="BO98" i="16"/>
  <c r="BO98" i="15"/>
  <c r="BO149" i="14"/>
  <c r="BN98" i="22"/>
  <c r="BN98" i="21"/>
  <c r="BN98" i="20"/>
  <c r="BN98" i="19"/>
  <c r="BN98" i="18"/>
  <c r="BN98" i="17"/>
  <c r="BN98" i="16"/>
  <c r="BN98" i="15"/>
  <c r="BN149" i="14"/>
  <c r="BM98" i="22"/>
  <c r="BM98" i="21"/>
  <c r="BM98" i="20"/>
  <c r="BM98" i="19"/>
  <c r="BM98" i="18"/>
  <c r="BM98" i="17"/>
  <c r="BM98" i="16"/>
  <c r="BM98" i="15"/>
  <c r="BM149" i="14"/>
  <c r="BL98" i="22"/>
  <c r="BL98" i="21"/>
  <c r="BL98" i="20"/>
  <c r="BL98" i="19"/>
  <c r="BL98" i="18"/>
  <c r="BL98" i="17"/>
  <c r="BL98" i="16"/>
  <c r="BL98" i="15"/>
  <c r="BL149" i="14"/>
  <c r="BK98" i="22"/>
  <c r="BK98" i="21"/>
  <c r="BK98" i="20"/>
  <c r="BK98" i="19"/>
  <c r="BK98" i="18"/>
  <c r="BK98" i="17"/>
  <c r="BK98" i="16"/>
  <c r="BK98" i="15"/>
  <c r="BK149" i="14"/>
  <c r="BJ98" i="22"/>
  <c r="BJ98" i="21"/>
  <c r="BJ98" i="20"/>
  <c r="BJ98" i="19"/>
  <c r="BJ98" i="18"/>
  <c r="BJ98" i="17"/>
  <c r="BJ98" i="16"/>
  <c r="BJ98" i="15"/>
  <c r="BJ149" i="14"/>
  <c r="BI98" i="22"/>
  <c r="BI98" i="21"/>
  <c r="BI98" i="20"/>
  <c r="BI98" i="19"/>
  <c r="BI98" i="18"/>
  <c r="BI98" i="17"/>
  <c r="BI98" i="16"/>
  <c r="BI98" i="15"/>
  <c r="BI149" i="14"/>
  <c r="BH98" i="22"/>
  <c r="BH98" i="21"/>
  <c r="BH98" i="20"/>
  <c r="BH98" i="19"/>
  <c r="BH98" i="18"/>
  <c r="BH98" i="17"/>
  <c r="BH98" i="16"/>
  <c r="BH98" i="15"/>
  <c r="BH149" i="14"/>
  <c r="BG98" i="22"/>
  <c r="BG98" i="21"/>
  <c r="BG98" i="20"/>
  <c r="BG98" i="19"/>
  <c r="BG98" i="18"/>
  <c r="BG98" i="17"/>
  <c r="BG98" i="16"/>
  <c r="BG98" i="15"/>
  <c r="BG149" i="14"/>
  <c r="BF98" i="22"/>
  <c r="BF98" i="21"/>
  <c r="BF98" i="20"/>
  <c r="BF98" i="19"/>
  <c r="BF98" i="18"/>
  <c r="BF98" i="17"/>
  <c r="BF98" i="16"/>
  <c r="BF98" i="15"/>
  <c r="BF149" i="14"/>
  <c r="BE98" i="22"/>
  <c r="BE98" i="21"/>
  <c r="BE98" i="20"/>
  <c r="BE98" i="19"/>
  <c r="BE98" i="18"/>
  <c r="BE98" i="17"/>
  <c r="BE98" i="16"/>
  <c r="BE98" i="15"/>
  <c r="BE149" i="14"/>
  <c r="BD98" i="22"/>
  <c r="BD98" i="21"/>
  <c r="BD98" i="20"/>
  <c r="BD98" i="19"/>
  <c r="BD98" i="18"/>
  <c r="BD98" i="17"/>
  <c r="BD98" i="16"/>
  <c r="BD98" i="15"/>
  <c r="BD149" i="14"/>
  <c r="BC98" i="22"/>
  <c r="BC98" i="21"/>
  <c r="BC98" i="20"/>
  <c r="BC98" i="19"/>
  <c r="BC98" i="18"/>
  <c r="BC98" i="17"/>
  <c r="BC98" i="16"/>
  <c r="BC98" i="15"/>
  <c r="BC149" i="14"/>
  <c r="BB98" i="22"/>
  <c r="BB98" i="21"/>
  <c r="BB98" i="20"/>
  <c r="BB98" i="19"/>
  <c r="BB98" i="18"/>
  <c r="BB98" i="17"/>
  <c r="BB98" i="16"/>
  <c r="BB98" i="15"/>
  <c r="BB149" i="14"/>
  <c r="BA98" i="22"/>
  <c r="BA98" i="21"/>
  <c r="BA98" i="20"/>
  <c r="BA98" i="19"/>
  <c r="BA98" i="18"/>
  <c r="BA98" i="17"/>
  <c r="BA98" i="16"/>
  <c r="BA98" i="15"/>
  <c r="BA149" i="14"/>
  <c r="AZ98" i="22"/>
  <c r="AZ98" i="21"/>
  <c r="AZ98" i="20"/>
  <c r="AZ98" i="19"/>
  <c r="AZ98" i="18"/>
  <c r="AZ98" i="17"/>
  <c r="AZ98" i="16"/>
  <c r="AZ98" i="15"/>
  <c r="AZ149" i="14"/>
  <c r="AY98" i="22"/>
  <c r="AY98" i="21"/>
  <c r="AY98" i="20"/>
  <c r="AY98" i="19"/>
  <c r="AY98" i="18"/>
  <c r="AY98" i="17"/>
  <c r="AY98" i="16"/>
  <c r="AY98" i="15"/>
  <c r="AY149" i="14"/>
  <c r="AX98" i="22"/>
  <c r="AX98" i="21"/>
  <c r="AX98" i="20"/>
  <c r="AX98" i="19"/>
  <c r="AX98" i="18"/>
  <c r="AX98" i="17"/>
  <c r="AX98" i="16"/>
  <c r="AX98" i="15"/>
  <c r="AX149" i="14"/>
  <c r="AW98" i="22"/>
  <c r="AW98" i="21"/>
  <c r="AW98" i="20"/>
  <c r="AW98" i="19"/>
  <c r="AW98" i="18"/>
  <c r="AW98" i="17"/>
  <c r="AW98" i="16"/>
  <c r="AW98" i="15"/>
  <c r="AW149" i="14"/>
  <c r="AV98" i="22"/>
  <c r="AV98" i="21"/>
  <c r="AV98" i="20"/>
  <c r="AV98" i="19"/>
  <c r="AV98" i="18"/>
  <c r="AV98" i="17"/>
  <c r="AV98" i="16"/>
  <c r="AV98" i="15"/>
  <c r="AV149" i="14"/>
  <c r="AU98" i="22"/>
  <c r="AU98" i="21"/>
  <c r="AU98" i="20"/>
  <c r="AU98" i="19"/>
  <c r="AU98" i="18"/>
  <c r="AU98" i="17"/>
  <c r="AU98" i="16"/>
  <c r="AU98" i="15"/>
  <c r="AU149" i="14"/>
  <c r="AT98" i="22"/>
  <c r="AT98" i="21"/>
  <c r="AT98" i="20"/>
  <c r="AT98" i="19"/>
  <c r="AT98" i="18"/>
  <c r="AT98" i="17"/>
  <c r="AT98" i="16"/>
  <c r="AT98" i="15"/>
  <c r="AT149" i="14"/>
  <c r="AS98" i="22"/>
  <c r="AS98" i="21"/>
  <c r="AS98" i="20"/>
  <c r="AS98" i="19"/>
  <c r="AS98" i="18"/>
  <c r="AS98" i="17"/>
  <c r="AS98" i="16"/>
  <c r="AS98" i="15"/>
  <c r="AS149" i="14"/>
  <c r="AR98" i="22"/>
  <c r="AR98" i="21"/>
  <c r="AR98" i="20"/>
  <c r="AR98" i="19"/>
  <c r="AR98" i="18"/>
  <c r="AR98" i="17"/>
  <c r="AR98" i="16"/>
  <c r="AR98" i="15"/>
  <c r="AR149" i="14"/>
  <c r="AQ98" i="22"/>
  <c r="AQ98" i="21"/>
  <c r="AQ98" i="20"/>
  <c r="AQ98" i="19"/>
  <c r="AQ98" i="18"/>
  <c r="AQ98" i="17"/>
  <c r="AQ98" i="16"/>
  <c r="AQ98" i="15"/>
  <c r="AQ149" i="14"/>
  <c r="AP98" i="22"/>
  <c r="AP98" i="21"/>
  <c r="AP98" i="20"/>
  <c r="AP98" i="19"/>
  <c r="AP98" i="18"/>
  <c r="AP98" i="17"/>
  <c r="AP98" i="16"/>
  <c r="AP98" i="15"/>
  <c r="AP149" i="14"/>
  <c r="AO98" i="22"/>
  <c r="AO98" i="21"/>
  <c r="AO98" i="20"/>
  <c r="AO98" i="19"/>
  <c r="AO98" i="18"/>
  <c r="AO98" i="17"/>
  <c r="AO98" i="16"/>
  <c r="AO98" i="15"/>
  <c r="AO149" i="14"/>
  <c r="AN98" i="22"/>
  <c r="AN98" i="21"/>
  <c r="AN98" i="20"/>
  <c r="AN98" i="19"/>
  <c r="AN98" i="18"/>
  <c r="AN98" i="17"/>
  <c r="AN98" i="16"/>
  <c r="AN98" i="15"/>
  <c r="AN149" i="14"/>
  <c r="AM98" i="22"/>
  <c r="AM98" i="21"/>
  <c r="AM98" i="20"/>
  <c r="AM98" i="19"/>
  <c r="AM98" i="18"/>
  <c r="AM98" i="17"/>
  <c r="AM98" i="16"/>
  <c r="AM98" i="15"/>
  <c r="AM149" i="14"/>
  <c r="AL98" i="22"/>
  <c r="AL98" i="21"/>
  <c r="AL98" i="20"/>
  <c r="AL98" i="19"/>
  <c r="AL98" i="18"/>
  <c r="AL98" i="17"/>
  <c r="AL98" i="16"/>
  <c r="AL98" i="15"/>
  <c r="AL149" i="14"/>
  <c r="AK98" i="22"/>
  <c r="AK98" i="21"/>
  <c r="AK98" i="20"/>
  <c r="AK98" i="19"/>
  <c r="AK98" i="18"/>
  <c r="AK98" i="17"/>
  <c r="AK98" i="16"/>
  <c r="AK98" i="15"/>
  <c r="AK149" i="14"/>
  <c r="AJ98" i="22"/>
  <c r="AJ98" i="21"/>
  <c r="AJ98" i="20"/>
  <c r="AJ98" i="19"/>
  <c r="AJ98" i="18"/>
  <c r="AJ98" i="17"/>
  <c r="AJ98" i="16"/>
  <c r="AJ98" i="15"/>
  <c r="AJ149" i="14"/>
  <c r="AI98" i="22"/>
  <c r="AI98" i="21"/>
  <c r="AI98" i="20"/>
  <c r="AI98" i="19"/>
  <c r="AI98" i="18"/>
  <c r="AI98" i="17"/>
  <c r="AI98" i="16"/>
  <c r="AI98" i="15"/>
  <c r="AI149" i="14"/>
  <c r="AH98" i="22"/>
  <c r="AH98" i="21"/>
  <c r="AH98" i="20"/>
  <c r="AH98" i="19"/>
  <c r="AH98" i="18"/>
  <c r="AH98" i="17"/>
  <c r="AH98" i="16"/>
  <c r="AH98" i="15"/>
  <c r="AH149" i="14"/>
  <c r="AG98" i="22"/>
  <c r="AG98" i="21"/>
  <c r="AG98" i="20"/>
  <c r="AG98" i="19"/>
  <c r="AG98" i="18"/>
  <c r="AG98" i="17"/>
  <c r="AG98" i="16"/>
  <c r="AG98" i="15"/>
  <c r="AG149" i="14"/>
  <c r="AF98" i="22"/>
  <c r="AF98" i="21"/>
  <c r="AF98" i="20"/>
  <c r="AF98" i="19"/>
  <c r="AF98" i="18"/>
  <c r="AF98" i="17"/>
  <c r="AF98" i="16"/>
  <c r="AF98" i="15"/>
  <c r="AF149" i="14"/>
  <c r="AE98" i="22"/>
  <c r="AE98" i="21"/>
  <c r="AE98" i="20"/>
  <c r="AE98" i="19"/>
  <c r="AE98" i="18"/>
  <c r="AE98" i="17"/>
  <c r="AE98" i="16"/>
  <c r="AE98" i="15"/>
  <c r="AE149" i="14"/>
  <c r="AD98" i="22"/>
  <c r="AD98" i="21"/>
  <c r="AD98" i="20"/>
  <c r="AD98" i="19"/>
  <c r="AD98" i="18"/>
  <c r="AD98" i="17"/>
  <c r="AD98" i="16"/>
  <c r="AD98" i="15"/>
  <c r="AD149" i="14"/>
  <c r="AC98" i="22"/>
  <c r="AC98" i="21"/>
  <c r="AC98" i="20"/>
  <c r="AC98" i="19"/>
  <c r="AC98" i="18"/>
  <c r="AC98" i="17"/>
  <c r="AC98" i="16"/>
  <c r="AC98" i="15"/>
  <c r="AC149" i="14"/>
  <c r="AB98" i="22"/>
  <c r="AB98" i="21"/>
  <c r="AB98" i="20"/>
  <c r="AB98" i="19"/>
  <c r="AB98" i="18"/>
  <c r="AB98" i="17"/>
  <c r="AB98" i="16"/>
  <c r="AB98" i="15"/>
  <c r="AB149" i="14"/>
  <c r="AA98" i="22"/>
  <c r="AA98" i="21"/>
  <c r="AA98" i="20"/>
  <c r="AA98" i="19"/>
  <c r="AA98" i="18"/>
  <c r="AA98" i="17"/>
  <c r="AA98" i="16"/>
  <c r="AA98" i="15"/>
  <c r="AA149" i="14"/>
  <c r="Z98" i="22"/>
  <c r="Z98" i="21"/>
  <c r="Z98" i="20"/>
  <c r="Z98" i="19"/>
  <c r="Z98" i="18"/>
  <c r="Z98" i="17"/>
  <c r="Z98" i="16"/>
  <c r="Z98" i="15"/>
  <c r="Z149" i="14"/>
  <c r="Y98" i="22"/>
  <c r="Y98" i="21"/>
  <c r="Y98" i="20"/>
  <c r="Y98" i="19"/>
  <c r="Y98" i="18"/>
  <c r="Y98" i="17"/>
  <c r="Y98" i="16"/>
  <c r="Y98" i="15"/>
  <c r="Y149" i="14"/>
  <c r="X98" i="22"/>
  <c r="X98" i="21"/>
  <c r="X98" i="20"/>
  <c r="X98" i="19"/>
  <c r="X98" i="18"/>
  <c r="X98" i="17"/>
  <c r="X98" i="16"/>
  <c r="X98" i="15"/>
  <c r="X149" i="14"/>
  <c r="W98" i="22"/>
  <c r="W98" i="21"/>
  <c r="W98" i="20"/>
  <c r="W98" i="19"/>
  <c r="W98" i="18"/>
  <c r="W98" i="17"/>
  <c r="W98" i="16"/>
  <c r="W98" i="15"/>
  <c r="W149" i="14"/>
  <c r="V98" i="22"/>
  <c r="V98" i="21"/>
  <c r="V98" i="20"/>
  <c r="V98" i="19"/>
  <c r="V98" i="18"/>
  <c r="V98" i="17"/>
  <c r="V98" i="16"/>
  <c r="V98" i="15"/>
  <c r="V149" i="14"/>
  <c r="U98" i="22"/>
  <c r="U98" i="21"/>
  <c r="U98" i="20"/>
  <c r="U98" i="19"/>
  <c r="U98" i="18"/>
  <c r="U98" i="17"/>
  <c r="U98" i="16"/>
  <c r="U98" i="15"/>
  <c r="U149" i="14"/>
  <c r="CY100" i="22"/>
  <c r="CY100" i="21"/>
  <c r="CY100" i="20"/>
  <c r="CY100" i="19"/>
  <c r="CY100" i="18"/>
  <c r="CY100" i="17"/>
  <c r="CY100" i="16"/>
  <c r="CY100" i="15"/>
  <c r="CY151" i="14"/>
  <c r="CX100" i="22"/>
  <c r="CX100" i="21"/>
  <c r="CX100" i="20"/>
  <c r="CX100" i="19"/>
  <c r="CX100" i="18"/>
  <c r="CX100" i="17"/>
  <c r="CX100" i="16"/>
  <c r="CX100" i="15"/>
  <c r="CX151" i="14"/>
  <c r="CW100" i="22"/>
  <c r="CW100" i="21"/>
  <c r="CW100" i="20"/>
  <c r="CW100" i="19"/>
  <c r="CW100" i="18"/>
  <c r="CW100" i="17"/>
  <c r="CW100" i="16"/>
  <c r="CW100" i="15"/>
  <c r="CW151" i="14"/>
  <c r="CV100" i="22"/>
  <c r="CV100" i="21"/>
  <c r="CV100" i="20"/>
  <c r="CV100" i="19"/>
  <c r="CV100" i="18"/>
  <c r="CV100" i="17"/>
  <c r="CV100" i="16"/>
  <c r="CV100" i="15"/>
  <c r="CV151" i="14"/>
  <c r="CU100" i="22"/>
  <c r="CU100" i="21"/>
  <c r="CU100" i="20"/>
  <c r="CU100" i="19"/>
  <c r="CU100" i="18"/>
  <c r="CU100" i="17"/>
  <c r="CU100" i="16"/>
  <c r="CU100" i="15"/>
  <c r="CU151" i="14"/>
  <c r="CT100" i="22"/>
  <c r="CT100" i="21"/>
  <c r="CT100" i="20"/>
  <c r="CT100" i="19"/>
  <c r="CT100" i="18"/>
  <c r="CT100" i="17"/>
  <c r="CT100" i="16"/>
  <c r="CT100" i="15"/>
  <c r="CT151" i="14"/>
  <c r="CS100" i="22"/>
  <c r="CS100" i="21"/>
  <c r="CS100" i="20"/>
  <c r="CS100" i="19"/>
  <c r="CS100" i="18"/>
  <c r="CS100" i="17"/>
  <c r="CS100" i="16"/>
  <c r="CS100" i="15"/>
  <c r="CS151" i="14"/>
  <c r="CR100" i="22"/>
  <c r="CR100" i="21"/>
  <c r="CR100" i="20"/>
  <c r="CR100" i="19"/>
  <c r="CR100" i="18"/>
  <c r="CR100" i="17"/>
  <c r="CR100" i="16"/>
  <c r="CR100" i="15"/>
  <c r="CR151" i="14"/>
  <c r="CQ100" i="22"/>
  <c r="CQ100" i="21"/>
  <c r="CQ100" i="20"/>
  <c r="CQ100" i="19"/>
  <c r="CQ100" i="18"/>
  <c r="CQ100" i="17"/>
  <c r="CQ100" i="16"/>
  <c r="CQ100" i="15"/>
  <c r="CQ151" i="14"/>
  <c r="CP100" i="22"/>
  <c r="CP100" i="21"/>
  <c r="CP100" i="20"/>
  <c r="CP100" i="19"/>
  <c r="CP100" i="18"/>
  <c r="CP100" i="17"/>
  <c r="CP100" i="16"/>
  <c r="CP100" i="15"/>
  <c r="CP151" i="14"/>
  <c r="CO100" i="22"/>
  <c r="CO100" i="21"/>
  <c r="CO100" i="20"/>
  <c r="CO100" i="19"/>
  <c r="CO100" i="18"/>
  <c r="CO100" i="17"/>
  <c r="CO100" i="16"/>
  <c r="CO100" i="15"/>
  <c r="CO151" i="14"/>
  <c r="CN100" i="22"/>
  <c r="CN100" i="21"/>
  <c r="CN100" i="20"/>
  <c r="CN100" i="19"/>
  <c r="CN100" i="18"/>
  <c r="CN100" i="17"/>
  <c r="CN100" i="16"/>
  <c r="CN100" i="15"/>
  <c r="CN151" i="14"/>
  <c r="CM100" i="22"/>
  <c r="CM100" i="21"/>
  <c r="CM100" i="20"/>
  <c r="CM100" i="19"/>
  <c r="CM100" i="18"/>
  <c r="CM100" i="17"/>
  <c r="CM100" i="16"/>
  <c r="CM100" i="15"/>
  <c r="CM151" i="14"/>
  <c r="CL100" i="22"/>
  <c r="CL100" i="21"/>
  <c r="CL100" i="20"/>
  <c r="CL100" i="19"/>
  <c r="CL100" i="18"/>
  <c r="CL100" i="17"/>
  <c r="CL100" i="16"/>
  <c r="CL100" i="15"/>
  <c r="CL151" i="14"/>
  <c r="CK100" i="22"/>
  <c r="CK100" i="21"/>
  <c r="CK100" i="20"/>
  <c r="CK100" i="19"/>
  <c r="CK100" i="18"/>
  <c r="CK100" i="17"/>
  <c r="CK100" i="16"/>
  <c r="CK100" i="15"/>
  <c r="CK151" i="14"/>
  <c r="CJ100" i="22"/>
  <c r="CJ100" i="21"/>
  <c r="CJ100" i="20"/>
  <c r="CJ100" i="19"/>
  <c r="CJ100" i="18"/>
  <c r="CJ100" i="17"/>
  <c r="CJ100" i="16"/>
  <c r="CJ100" i="15"/>
  <c r="CJ151" i="14"/>
  <c r="CI100" i="22"/>
  <c r="CI100" i="21"/>
  <c r="CI100" i="20"/>
  <c r="CI100" i="19"/>
  <c r="CI100" i="18"/>
  <c r="CI100" i="17"/>
  <c r="CI100" i="16"/>
  <c r="CI100" i="15"/>
  <c r="CI151" i="14"/>
  <c r="CH100" i="22"/>
  <c r="CH100" i="21"/>
  <c r="CH100" i="20"/>
  <c r="CH100" i="19"/>
  <c r="CH100" i="18"/>
  <c r="CH100" i="17"/>
  <c r="CH100" i="16"/>
  <c r="CH100" i="15"/>
  <c r="CH151" i="14"/>
  <c r="CG100" i="22"/>
  <c r="CG100" i="21"/>
  <c r="CG100" i="20"/>
  <c r="CG100" i="19"/>
  <c r="CG100" i="18"/>
  <c r="CG100" i="17"/>
  <c r="CG100" i="16"/>
  <c r="CG100" i="15"/>
  <c r="CG151" i="14"/>
  <c r="CF100" i="22"/>
  <c r="CF100" i="21"/>
  <c r="CF100" i="20"/>
  <c r="CF100" i="19"/>
  <c r="CF100" i="18"/>
  <c r="CF100" i="17"/>
  <c r="CF100" i="16"/>
  <c r="CF100" i="15"/>
  <c r="CF151" i="14"/>
  <c r="CE100" i="22"/>
  <c r="CE100" i="21"/>
  <c r="CE100" i="20"/>
  <c r="CE100" i="19"/>
  <c r="CE100" i="18"/>
  <c r="CE100" i="17"/>
  <c r="CE100" i="16"/>
  <c r="CE100" i="15"/>
  <c r="CE151" i="14"/>
  <c r="CD100" i="22"/>
  <c r="CD100" i="21"/>
  <c r="CD100" i="20"/>
  <c r="CD100" i="19"/>
  <c r="CD100" i="18"/>
  <c r="CD100" i="17"/>
  <c r="CD100" i="16"/>
  <c r="CD100" i="15"/>
  <c r="CD151" i="14"/>
  <c r="CC100" i="22"/>
  <c r="CC100" i="21"/>
  <c r="CC100" i="20"/>
  <c r="CC100" i="19"/>
  <c r="CC100" i="18"/>
  <c r="CC100" i="17"/>
  <c r="CC100" i="16"/>
  <c r="CC100" i="15"/>
  <c r="CC151" i="14"/>
  <c r="CB100" i="22"/>
  <c r="CB100" i="21"/>
  <c r="CB100" i="20"/>
  <c r="CB100" i="19"/>
  <c r="CB100" i="18"/>
  <c r="CB100" i="17"/>
  <c r="CB100" i="16"/>
  <c r="CB100" i="15"/>
  <c r="CB151" i="14"/>
  <c r="CA100" i="22"/>
  <c r="CA100" i="21"/>
  <c r="CA100" i="20"/>
  <c r="CA100" i="19"/>
  <c r="CA100" i="18"/>
  <c r="CA100" i="17"/>
  <c r="CA100" i="16"/>
  <c r="CA100" i="15"/>
  <c r="CA151" i="14"/>
  <c r="BZ100" i="22"/>
  <c r="BZ100" i="21"/>
  <c r="BZ100" i="20"/>
  <c r="BZ100" i="19"/>
  <c r="BZ100" i="18"/>
  <c r="BZ100" i="17"/>
  <c r="BZ100" i="16"/>
  <c r="BZ100" i="15"/>
  <c r="BZ151" i="14"/>
  <c r="BY100" i="22"/>
  <c r="BY100" i="21"/>
  <c r="BY100" i="20"/>
  <c r="BY100" i="19"/>
  <c r="BY100" i="18"/>
  <c r="BY100" i="17"/>
  <c r="BY100" i="16"/>
  <c r="BY100" i="15"/>
  <c r="BY151" i="14"/>
  <c r="BX100" i="22"/>
  <c r="BX100" i="21"/>
  <c r="BX100" i="20"/>
  <c r="BX100" i="19"/>
  <c r="BX100" i="18"/>
  <c r="BX100" i="17"/>
  <c r="BX100" i="16"/>
  <c r="BX100" i="15"/>
  <c r="BX151" i="14"/>
  <c r="BW100" i="22"/>
  <c r="BW100" i="21"/>
  <c r="BW100" i="20"/>
  <c r="BW100" i="19"/>
  <c r="BW100" i="18"/>
  <c r="BW100" i="17"/>
  <c r="BW100" i="16"/>
  <c r="BW100" i="15"/>
  <c r="BW151" i="14"/>
  <c r="BV100" i="22"/>
  <c r="BV100" i="21"/>
  <c r="BV100" i="20"/>
  <c r="BV100" i="19"/>
  <c r="BV100" i="18"/>
  <c r="BV100" i="17"/>
  <c r="BV100" i="16"/>
  <c r="BV100" i="15"/>
  <c r="BV151" i="14"/>
  <c r="BU100" i="22"/>
  <c r="BU100" i="21"/>
  <c r="BU100" i="20"/>
  <c r="BU100" i="19"/>
  <c r="BU100" i="18"/>
  <c r="BU100" i="17"/>
  <c r="BU100" i="16"/>
  <c r="BU100" i="15"/>
  <c r="BU151" i="14"/>
  <c r="BT100" i="22"/>
  <c r="BT100" i="21"/>
  <c r="BT100" i="20"/>
  <c r="BT100" i="19"/>
  <c r="BT100" i="18"/>
  <c r="BT100" i="17"/>
  <c r="BT100" i="16"/>
  <c r="BT100" i="15"/>
  <c r="BT151" i="14"/>
  <c r="BS100" i="22"/>
  <c r="BS100" i="21"/>
  <c r="BS100" i="20"/>
  <c r="BS100" i="19"/>
  <c r="BS100" i="18"/>
  <c r="BS100" i="17"/>
  <c r="BS100" i="16"/>
  <c r="BS100" i="15"/>
  <c r="BS151" i="14"/>
  <c r="BR100" i="22"/>
  <c r="BR100" i="21"/>
  <c r="BR100" i="20"/>
  <c r="BR100" i="19"/>
  <c r="BR100" i="18"/>
  <c r="BR100" i="17"/>
  <c r="BR100" i="16"/>
  <c r="BR100" i="15"/>
  <c r="BR151" i="14"/>
  <c r="BQ100" i="22"/>
  <c r="BQ100" i="21"/>
  <c r="BQ100" i="20"/>
  <c r="BQ100" i="19"/>
  <c r="BQ100" i="18"/>
  <c r="BQ100" i="17"/>
  <c r="BQ100" i="16"/>
  <c r="BQ100" i="15"/>
  <c r="BQ151" i="14"/>
  <c r="BP100" i="22"/>
  <c r="BP100" i="21"/>
  <c r="BP100" i="20"/>
  <c r="BP100" i="19"/>
  <c r="BP100" i="18"/>
  <c r="BP100" i="17"/>
  <c r="BP100" i="16"/>
  <c r="BP100" i="15"/>
  <c r="BP151" i="14"/>
  <c r="BO100" i="22"/>
  <c r="BO100" i="21"/>
  <c r="BO100" i="20"/>
  <c r="BO100" i="19"/>
  <c r="BO100" i="18"/>
  <c r="BO100" i="17"/>
  <c r="BO100" i="16"/>
  <c r="BO100" i="15"/>
  <c r="BO151" i="14"/>
  <c r="BN100" i="22"/>
  <c r="BN100" i="21"/>
  <c r="BN100" i="20"/>
  <c r="BN100" i="19"/>
  <c r="BN100" i="18"/>
  <c r="BN100" i="17"/>
  <c r="BN100" i="16"/>
  <c r="BN100" i="15"/>
  <c r="BN151" i="14"/>
  <c r="BM100" i="22"/>
  <c r="BM100" i="21"/>
  <c r="BM100" i="20"/>
  <c r="BM100" i="19"/>
  <c r="BM100" i="18"/>
  <c r="BM100" i="17"/>
  <c r="BM100" i="16"/>
  <c r="BM100" i="15"/>
  <c r="BM151" i="14"/>
  <c r="BL100" i="22"/>
  <c r="BL100" i="21"/>
  <c r="BL100" i="20"/>
  <c r="BL100" i="19"/>
  <c r="BL100" i="18"/>
  <c r="BL100" i="17"/>
  <c r="BL100" i="16"/>
  <c r="BL100" i="15"/>
  <c r="BL151" i="14"/>
  <c r="BK100" i="22"/>
  <c r="BK100" i="21"/>
  <c r="BK100" i="20"/>
  <c r="BK100" i="19"/>
  <c r="BK100" i="18"/>
  <c r="BK100" i="17"/>
  <c r="BK100" i="16"/>
  <c r="BK100" i="15"/>
  <c r="BK151" i="14"/>
  <c r="BJ100" i="22"/>
  <c r="BJ100" i="21"/>
  <c r="BJ100" i="20"/>
  <c r="BJ100" i="19"/>
  <c r="BJ100" i="18"/>
  <c r="BJ100" i="17"/>
  <c r="BJ100" i="16"/>
  <c r="BJ100" i="15"/>
  <c r="BJ151" i="14"/>
  <c r="BI100" i="22"/>
  <c r="BI100" i="21"/>
  <c r="BI100" i="20"/>
  <c r="BI100" i="19"/>
  <c r="BI100" i="18"/>
  <c r="BI100" i="17"/>
  <c r="BI100" i="16"/>
  <c r="BI100" i="15"/>
  <c r="BI151" i="14"/>
  <c r="BH100" i="22"/>
  <c r="BH100" i="21"/>
  <c r="BH100" i="20"/>
  <c r="BH100" i="19"/>
  <c r="BH100" i="18"/>
  <c r="BH100" i="17"/>
  <c r="BH100" i="16"/>
  <c r="BH100" i="15"/>
  <c r="BH151" i="14"/>
  <c r="BG100" i="22"/>
  <c r="BG100" i="21"/>
  <c r="BG100" i="20"/>
  <c r="BG100" i="19"/>
  <c r="BG100" i="18"/>
  <c r="BG100" i="17"/>
  <c r="BG100" i="16"/>
  <c r="BG100" i="15"/>
  <c r="BG151" i="14"/>
  <c r="BF100" i="22"/>
  <c r="BF100" i="21"/>
  <c r="BF100" i="20"/>
  <c r="BF100" i="19"/>
  <c r="BF100" i="18"/>
  <c r="BF100" i="17"/>
  <c r="BF100" i="16"/>
  <c r="BF100" i="15"/>
  <c r="BF151" i="14"/>
  <c r="BE100" i="22"/>
  <c r="BE100" i="21"/>
  <c r="BE100" i="20"/>
  <c r="BE100" i="19"/>
  <c r="BE100" i="18"/>
  <c r="BE100" i="17"/>
  <c r="BE100" i="16"/>
  <c r="BE100" i="15"/>
  <c r="BE151" i="14"/>
  <c r="BD100" i="22"/>
  <c r="BD100" i="21"/>
  <c r="BD100" i="20"/>
  <c r="BD100" i="19"/>
  <c r="BD100" i="18"/>
  <c r="BD100" i="17"/>
  <c r="BD100" i="16"/>
  <c r="BD100" i="15"/>
  <c r="BD151" i="14"/>
  <c r="BC100" i="22"/>
  <c r="BC100" i="21"/>
  <c r="BC100" i="20"/>
  <c r="BC100" i="19"/>
  <c r="BC100" i="18"/>
  <c r="BC100" i="17"/>
  <c r="BC100" i="16"/>
  <c r="BC100" i="15"/>
  <c r="BC151" i="14"/>
  <c r="BB100" i="22"/>
  <c r="BB100" i="21"/>
  <c r="BB100" i="20"/>
  <c r="BB100" i="19"/>
  <c r="BB100" i="18"/>
  <c r="BB100" i="17"/>
  <c r="BB100" i="16"/>
  <c r="BB100" i="15"/>
  <c r="BB151" i="14"/>
  <c r="BA100" i="22"/>
  <c r="BA100" i="21"/>
  <c r="BA100" i="20"/>
  <c r="BA100" i="19"/>
  <c r="BA100" i="18"/>
  <c r="BA100" i="17"/>
  <c r="BA100" i="16"/>
  <c r="BA100" i="15"/>
  <c r="BA151" i="14"/>
  <c r="AZ100" i="22"/>
  <c r="AZ100" i="21"/>
  <c r="AZ100" i="20"/>
  <c r="AZ100" i="19"/>
  <c r="AZ100" i="18"/>
  <c r="AZ100" i="17"/>
  <c r="AZ100" i="16"/>
  <c r="AZ100" i="15"/>
  <c r="AZ151" i="14"/>
  <c r="AY100" i="22"/>
  <c r="AY100" i="21"/>
  <c r="AY100" i="20"/>
  <c r="AY100" i="19"/>
  <c r="AY100" i="18"/>
  <c r="AY100" i="17"/>
  <c r="AY100" i="16"/>
  <c r="AY100" i="15"/>
  <c r="AY151" i="14"/>
  <c r="AX100" i="22"/>
  <c r="AX100" i="21"/>
  <c r="AX100" i="20"/>
  <c r="AX100" i="19"/>
  <c r="AX100" i="18"/>
  <c r="AX100" i="17"/>
  <c r="AX100" i="16"/>
  <c r="AX100" i="15"/>
  <c r="AX151" i="14"/>
  <c r="AW100" i="22"/>
  <c r="AW100" i="21"/>
  <c r="AW100" i="20"/>
  <c r="AW100" i="19"/>
  <c r="AW100" i="18"/>
  <c r="AW100" i="17"/>
  <c r="AW100" i="16"/>
  <c r="AW100" i="15"/>
  <c r="AW151" i="14"/>
  <c r="AV100" i="22"/>
  <c r="AV100" i="21"/>
  <c r="AV100" i="20"/>
  <c r="AV100" i="19"/>
  <c r="AV100" i="18"/>
  <c r="AV100" i="17"/>
  <c r="AV100" i="16"/>
  <c r="AV100" i="15"/>
  <c r="AV151" i="14"/>
  <c r="AU100" i="22"/>
  <c r="AU100" i="21"/>
  <c r="AU100" i="20"/>
  <c r="AU100" i="19"/>
  <c r="AU100" i="18"/>
  <c r="AU100" i="17"/>
  <c r="AU100" i="16"/>
  <c r="AU100" i="15"/>
  <c r="AU151" i="14"/>
  <c r="AT100" i="22"/>
  <c r="AT100" i="21"/>
  <c r="AT100" i="20"/>
  <c r="AT100" i="19"/>
  <c r="AT100" i="18"/>
  <c r="AT100" i="17"/>
  <c r="AT100" i="16"/>
  <c r="AT100" i="15"/>
  <c r="AT151" i="14"/>
  <c r="AS100" i="22"/>
  <c r="AS100" i="21"/>
  <c r="AS100" i="20"/>
  <c r="AS100" i="19"/>
  <c r="AS100" i="18"/>
  <c r="AS100" i="17"/>
  <c r="AS100" i="16"/>
  <c r="AS100" i="15"/>
  <c r="AS151" i="14"/>
  <c r="AR100" i="22"/>
  <c r="AR100" i="21"/>
  <c r="AR100" i="20"/>
  <c r="AR100" i="19"/>
  <c r="AR100" i="18"/>
  <c r="AR100" i="17"/>
  <c r="AR100" i="16"/>
  <c r="AR100" i="15"/>
  <c r="AR151" i="14"/>
  <c r="AQ100" i="22"/>
  <c r="AQ100" i="21"/>
  <c r="AQ100" i="20"/>
  <c r="AQ100" i="19"/>
  <c r="AQ100" i="18"/>
  <c r="AQ100" i="17"/>
  <c r="AQ100" i="16"/>
  <c r="AQ100" i="15"/>
  <c r="AQ151" i="14"/>
  <c r="AP100" i="22"/>
  <c r="AP100" i="21"/>
  <c r="AP100" i="20"/>
  <c r="AP100" i="19"/>
  <c r="AP100" i="18"/>
  <c r="AP100" i="17"/>
  <c r="AP100" i="16"/>
  <c r="AP100" i="15"/>
  <c r="AP151" i="14"/>
  <c r="AO100" i="22"/>
  <c r="AO100" i="21"/>
  <c r="AO100" i="20"/>
  <c r="AO100" i="19"/>
  <c r="AO100" i="18"/>
  <c r="AO100" i="17"/>
  <c r="AO100" i="16"/>
  <c r="AO100" i="15"/>
  <c r="AO151" i="14"/>
  <c r="AN100" i="22"/>
  <c r="AN100" i="21"/>
  <c r="AN100" i="20"/>
  <c r="AN100" i="19"/>
  <c r="AN100" i="18"/>
  <c r="AN100" i="17"/>
  <c r="AN100" i="16"/>
  <c r="AN100" i="15"/>
  <c r="AN151" i="14"/>
  <c r="AM100" i="22"/>
  <c r="AM100" i="21"/>
  <c r="AM100" i="20"/>
  <c r="AM100" i="19"/>
  <c r="AM100" i="18"/>
  <c r="AM100" i="17"/>
  <c r="AM100" i="16"/>
  <c r="AM100" i="15"/>
  <c r="AM151" i="14"/>
  <c r="AL100" i="22"/>
  <c r="AL100" i="21"/>
  <c r="AL100" i="20"/>
  <c r="AL100" i="19"/>
  <c r="AL100" i="18"/>
  <c r="AL100" i="17"/>
  <c r="AL100" i="16"/>
  <c r="AL100" i="15"/>
  <c r="AL151" i="14"/>
  <c r="AK100" i="22"/>
  <c r="AK100" i="21"/>
  <c r="AK100" i="20"/>
  <c r="AK100" i="19"/>
  <c r="AK100" i="18"/>
  <c r="AK100" i="17"/>
  <c r="AK100" i="16"/>
  <c r="AK100" i="15"/>
  <c r="AK151" i="14"/>
  <c r="AJ100" i="22"/>
  <c r="AJ100" i="21"/>
  <c r="AJ100" i="20"/>
  <c r="AJ100" i="19"/>
  <c r="AJ100" i="18"/>
  <c r="AJ100" i="17"/>
  <c r="AJ100" i="16"/>
  <c r="AJ100" i="15"/>
  <c r="AJ151" i="14"/>
  <c r="AI100" i="22"/>
  <c r="AI100" i="21"/>
  <c r="AI100" i="20"/>
  <c r="AI100" i="19"/>
  <c r="AI100" i="18"/>
  <c r="AI100" i="17"/>
  <c r="AI100" i="16"/>
  <c r="AI100" i="15"/>
  <c r="AI151" i="14"/>
  <c r="AH100" i="22"/>
  <c r="AH100" i="21"/>
  <c r="AH100" i="20"/>
  <c r="AH100" i="19"/>
  <c r="AH100" i="18"/>
  <c r="AH100" i="17"/>
  <c r="AH100" i="16"/>
  <c r="AH100" i="15"/>
  <c r="AH151" i="14"/>
  <c r="AG100" i="22"/>
  <c r="AG100" i="21"/>
  <c r="AG100" i="20"/>
  <c r="AG100" i="19"/>
  <c r="AG100" i="18"/>
  <c r="AG100" i="17"/>
  <c r="AG100" i="16"/>
  <c r="AG100" i="15"/>
  <c r="AG151" i="14"/>
  <c r="AF100" i="22"/>
  <c r="AF100" i="21"/>
  <c r="AF100" i="20"/>
  <c r="AF100" i="19"/>
  <c r="AF100" i="18"/>
  <c r="AF100" i="17"/>
  <c r="AF100" i="16"/>
  <c r="AF100" i="15"/>
  <c r="AF151" i="14"/>
  <c r="AE100" i="22"/>
  <c r="AE100" i="21"/>
  <c r="AE100" i="20"/>
  <c r="AE100" i="19"/>
  <c r="AE100" i="18"/>
  <c r="AE100" i="17"/>
  <c r="AE100" i="16"/>
  <c r="AE100" i="15"/>
  <c r="AE151" i="14"/>
  <c r="AD100" i="22"/>
  <c r="AD100" i="21"/>
  <c r="AD100" i="20"/>
  <c r="AD100" i="19"/>
  <c r="AD100" i="18"/>
  <c r="AD100" i="17"/>
  <c r="AD100" i="16"/>
  <c r="AD100" i="15"/>
  <c r="AD151" i="14"/>
  <c r="AC100" i="22"/>
  <c r="AC100" i="21"/>
  <c r="AC100" i="20"/>
  <c r="AC100" i="19"/>
  <c r="AC100" i="18"/>
  <c r="AC100" i="17"/>
  <c r="AC100" i="16"/>
  <c r="AC100" i="15"/>
  <c r="AC151" i="14"/>
  <c r="AB100" i="22"/>
  <c r="AB100" i="21"/>
  <c r="AB100" i="20"/>
  <c r="AB100" i="19"/>
  <c r="AB100" i="18"/>
  <c r="AB100" i="17"/>
  <c r="AB100" i="16"/>
  <c r="AB100" i="15"/>
  <c r="AB151" i="14"/>
  <c r="AA100" i="22"/>
  <c r="AA100" i="21"/>
  <c r="AA100" i="20"/>
  <c r="AA100" i="19"/>
  <c r="AA100" i="18"/>
  <c r="AA100" i="17"/>
  <c r="AA100" i="16"/>
  <c r="AA100" i="15"/>
  <c r="AA151" i="14"/>
  <c r="Z100" i="22"/>
  <c r="Z100" i="21"/>
  <c r="Z100" i="20"/>
  <c r="Z100" i="19"/>
  <c r="Z100" i="18"/>
  <c r="Z100" i="17"/>
  <c r="Z100" i="16"/>
  <c r="Z100" i="15"/>
  <c r="Z151" i="14"/>
  <c r="Y100" i="22"/>
  <c r="Y100" i="21"/>
  <c r="Y100" i="20"/>
  <c r="Y100" i="19"/>
  <c r="Y100" i="18"/>
  <c r="Y100" i="17"/>
  <c r="Y100" i="16"/>
  <c r="Y100" i="15"/>
  <c r="Y151" i="14"/>
  <c r="X100" i="22"/>
  <c r="X100" i="21"/>
  <c r="X100" i="20"/>
  <c r="X100" i="19"/>
  <c r="X100" i="18"/>
  <c r="X100" i="17"/>
  <c r="X100" i="16"/>
  <c r="X100" i="15"/>
  <c r="X151" i="14"/>
  <c r="W100" i="22"/>
  <c r="W100" i="21"/>
  <c r="W100" i="20"/>
  <c r="W100" i="19"/>
  <c r="W100" i="18"/>
  <c r="W100" i="17"/>
  <c r="W100" i="16"/>
  <c r="W100" i="15"/>
  <c r="W151" i="14"/>
  <c r="V100" i="22"/>
  <c r="V100" i="21"/>
  <c r="V100" i="20"/>
  <c r="V100" i="19"/>
  <c r="V100" i="18"/>
  <c r="V100" i="17"/>
  <c r="V100" i="16"/>
  <c r="V100" i="15"/>
  <c r="V151" i="14"/>
  <c r="U100" i="22"/>
  <c r="U100" i="21"/>
  <c r="U100" i="20"/>
  <c r="U100" i="19"/>
  <c r="U100" i="18"/>
  <c r="U100" i="17"/>
  <c r="U100" i="16"/>
  <c r="U100" i="15"/>
  <c r="U151" i="14"/>
  <c r="CY99" i="22"/>
  <c r="CY99" i="21"/>
  <c r="CY99" i="20"/>
  <c r="CY99" i="19"/>
  <c r="CY99" i="18"/>
  <c r="CY99" i="17"/>
  <c r="CY99" i="16"/>
  <c r="CY99" i="15"/>
  <c r="CY150" i="14"/>
  <c r="CX99" i="22"/>
  <c r="CX99" i="21"/>
  <c r="CX99" i="20"/>
  <c r="CX99" i="19"/>
  <c r="CX99" i="18"/>
  <c r="CX99" i="17"/>
  <c r="CX99" i="16"/>
  <c r="CX99" i="15"/>
  <c r="CX150" i="14"/>
  <c r="CW99" i="22"/>
  <c r="CW99" i="21"/>
  <c r="CW99" i="20"/>
  <c r="CW99" i="19"/>
  <c r="CW99" i="18"/>
  <c r="CW99" i="17"/>
  <c r="CW99" i="16"/>
  <c r="CW99" i="15"/>
  <c r="CW150" i="14"/>
  <c r="CV99" i="22"/>
  <c r="CV99" i="21"/>
  <c r="CV99" i="20"/>
  <c r="CV99" i="19"/>
  <c r="CV99" i="18"/>
  <c r="CV99" i="17"/>
  <c r="CV99" i="16"/>
  <c r="CV99" i="15"/>
  <c r="CV150" i="14"/>
  <c r="CU99" i="22"/>
  <c r="CU99" i="21"/>
  <c r="CU99" i="20"/>
  <c r="CU99" i="19"/>
  <c r="CU99" i="18"/>
  <c r="CU99" i="17"/>
  <c r="CU99" i="16"/>
  <c r="CU99" i="15"/>
  <c r="CU150" i="14"/>
  <c r="CT99" i="22"/>
  <c r="CT99" i="21"/>
  <c r="CT99" i="20"/>
  <c r="CT99" i="19"/>
  <c r="CT99" i="18"/>
  <c r="CT99" i="17"/>
  <c r="CT99" i="16"/>
  <c r="CT99" i="15"/>
  <c r="CT150" i="14"/>
  <c r="CS99" i="22"/>
  <c r="CS99" i="21"/>
  <c r="CS99" i="20"/>
  <c r="CS99" i="19"/>
  <c r="CS99" i="18"/>
  <c r="CS99" i="17"/>
  <c r="CS99" i="16"/>
  <c r="CS99" i="15"/>
  <c r="CS150" i="14"/>
  <c r="CR99" i="22"/>
  <c r="CR99" i="21"/>
  <c r="CR99" i="20"/>
  <c r="CR99" i="19"/>
  <c r="CR99" i="18"/>
  <c r="CR99" i="17"/>
  <c r="CR99" i="16"/>
  <c r="CR99" i="15"/>
  <c r="CR150" i="14"/>
  <c r="CQ99" i="22"/>
  <c r="CQ99" i="21"/>
  <c r="CQ99" i="20"/>
  <c r="CQ99" i="19"/>
  <c r="CQ99" i="18"/>
  <c r="CQ99" i="17"/>
  <c r="CQ99" i="16"/>
  <c r="CQ99" i="15"/>
  <c r="CQ150" i="14"/>
  <c r="CP99" i="22"/>
  <c r="CP99" i="21"/>
  <c r="CP99" i="20"/>
  <c r="CP99" i="19"/>
  <c r="CP99" i="18"/>
  <c r="CP99" i="17"/>
  <c r="CP99" i="16"/>
  <c r="CP99" i="15"/>
  <c r="CP150" i="14"/>
  <c r="CO99" i="22"/>
  <c r="CO99" i="21"/>
  <c r="CO99" i="20"/>
  <c r="CO99" i="19"/>
  <c r="CO99" i="18"/>
  <c r="CO99" i="17"/>
  <c r="CO99" i="16"/>
  <c r="CO99" i="15"/>
  <c r="CO150" i="14"/>
  <c r="CN99" i="22"/>
  <c r="CN99" i="21"/>
  <c r="CN99" i="20"/>
  <c r="CN99" i="19"/>
  <c r="CN99" i="18"/>
  <c r="CN99" i="17"/>
  <c r="CN99" i="16"/>
  <c r="CN99" i="15"/>
  <c r="CN150" i="14"/>
  <c r="CM99" i="22"/>
  <c r="CM99" i="21"/>
  <c r="CM99" i="20"/>
  <c r="CM99" i="19"/>
  <c r="CM99" i="18"/>
  <c r="CM99" i="17"/>
  <c r="CM99" i="16"/>
  <c r="CM99" i="15"/>
  <c r="CM150" i="14"/>
  <c r="CL99" i="22"/>
  <c r="CL99" i="21"/>
  <c r="CL99" i="20"/>
  <c r="CL99" i="19"/>
  <c r="CL99" i="18"/>
  <c r="CL99" i="17"/>
  <c r="CL99" i="16"/>
  <c r="CL99" i="15"/>
  <c r="CL150" i="14"/>
  <c r="CK99" i="22"/>
  <c r="CK99" i="21"/>
  <c r="CK99" i="20"/>
  <c r="CK99" i="19"/>
  <c r="CK99" i="18"/>
  <c r="CK99" i="17"/>
  <c r="CK99" i="16"/>
  <c r="CK99" i="15"/>
  <c r="CK150" i="14"/>
  <c r="CJ99" i="22"/>
  <c r="CJ99" i="21"/>
  <c r="CJ99" i="20"/>
  <c r="CJ99" i="19"/>
  <c r="CJ99" i="18"/>
  <c r="CJ99" i="17"/>
  <c r="CJ99" i="16"/>
  <c r="CJ99" i="15"/>
  <c r="CJ150" i="14"/>
  <c r="CI99" i="22"/>
  <c r="CI99" i="21"/>
  <c r="CI99" i="20"/>
  <c r="CI99" i="19"/>
  <c r="CI99" i="18"/>
  <c r="CI99" i="17"/>
  <c r="CI99" i="16"/>
  <c r="CI99" i="15"/>
  <c r="CI150" i="14"/>
  <c r="CH99" i="22"/>
  <c r="CH99" i="21"/>
  <c r="CH99" i="20"/>
  <c r="CH99" i="19"/>
  <c r="CH99" i="18"/>
  <c r="CH99" i="17"/>
  <c r="CH99" i="16"/>
  <c r="CH99" i="15"/>
  <c r="CH150" i="14"/>
  <c r="CG99" i="22"/>
  <c r="CG99" i="21"/>
  <c r="CG99" i="20"/>
  <c r="CG99" i="19"/>
  <c r="CG99" i="18"/>
  <c r="CG99" i="17"/>
  <c r="CG99" i="16"/>
  <c r="CG99" i="15"/>
  <c r="CG150" i="14"/>
  <c r="CF99" i="22"/>
  <c r="CF99" i="21"/>
  <c r="CF99" i="20"/>
  <c r="CF99" i="19"/>
  <c r="CF99" i="18"/>
  <c r="CF99" i="17"/>
  <c r="CF99" i="16"/>
  <c r="CF99" i="15"/>
  <c r="CF150" i="14"/>
  <c r="CE99" i="22"/>
  <c r="CE99" i="21"/>
  <c r="CE99" i="20"/>
  <c r="CE99" i="19"/>
  <c r="CE99" i="18"/>
  <c r="CE99" i="17"/>
  <c r="CE99" i="16"/>
  <c r="CE99" i="15"/>
  <c r="CE150" i="14"/>
  <c r="CD99" i="22"/>
  <c r="CD99" i="21"/>
  <c r="CD99" i="20"/>
  <c r="CD99" i="19"/>
  <c r="CD99" i="18"/>
  <c r="CD99" i="17"/>
  <c r="CD99" i="16"/>
  <c r="CD99" i="15"/>
  <c r="CD150" i="14"/>
  <c r="CC99" i="22"/>
  <c r="CC99" i="21"/>
  <c r="CC99" i="20"/>
  <c r="CC99" i="19"/>
  <c r="CC99" i="18"/>
  <c r="CC99" i="17"/>
  <c r="CC99" i="16"/>
  <c r="CC99" i="15"/>
  <c r="CC150" i="14"/>
  <c r="CB99" i="22"/>
  <c r="CB99" i="21"/>
  <c r="CB99" i="20"/>
  <c r="CB99" i="19"/>
  <c r="CB99" i="18"/>
  <c r="CB99" i="17"/>
  <c r="CB99" i="16"/>
  <c r="CB99" i="15"/>
  <c r="CB150" i="14"/>
  <c r="CA99" i="22"/>
  <c r="CA99" i="21"/>
  <c r="CA99" i="20"/>
  <c r="CA99" i="19"/>
  <c r="CA99" i="18"/>
  <c r="CA99" i="17"/>
  <c r="CA99" i="16"/>
  <c r="CA99" i="15"/>
  <c r="CA150" i="14"/>
  <c r="BZ99" i="22"/>
  <c r="BZ99" i="21"/>
  <c r="BZ99" i="20"/>
  <c r="BZ99" i="19"/>
  <c r="BZ99" i="18"/>
  <c r="BZ99" i="17"/>
  <c r="BZ99" i="16"/>
  <c r="BZ99" i="15"/>
  <c r="BZ150" i="14"/>
  <c r="BY99" i="22"/>
  <c r="BY99" i="21"/>
  <c r="BY99" i="20"/>
  <c r="BY99" i="19"/>
  <c r="BY99" i="18"/>
  <c r="BY99" i="17"/>
  <c r="BY99" i="16"/>
  <c r="BY99" i="15"/>
  <c r="BY150" i="14"/>
  <c r="BX99" i="22"/>
  <c r="BX99" i="21"/>
  <c r="BX99" i="20"/>
  <c r="BX99" i="19"/>
  <c r="BX99" i="18"/>
  <c r="BX99" i="17"/>
  <c r="BX99" i="16"/>
  <c r="BX99" i="15"/>
  <c r="BX150" i="14"/>
  <c r="BW99" i="22"/>
  <c r="BW99" i="21"/>
  <c r="BW99" i="20"/>
  <c r="BW99" i="19"/>
  <c r="BW99" i="18"/>
  <c r="BW99" i="17"/>
  <c r="BW99" i="16"/>
  <c r="BW99" i="15"/>
  <c r="BW150" i="14"/>
  <c r="BV99" i="22"/>
  <c r="BV99" i="21"/>
  <c r="BV99" i="20"/>
  <c r="BV99" i="19"/>
  <c r="BV99" i="18"/>
  <c r="BV99" i="17"/>
  <c r="BV99" i="16"/>
  <c r="BV99" i="15"/>
  <c r="BV150" i="14"/>
  <c r="BU99" i="22"/>
  <c r="BU99" i="21"/>
  <c r="BU99" i="20"/>
  <c r="BU99" i="19"/>
  <c r="BU99" i="18"/>
  <c r="BU99" i="17"/>
  <c r="BU99" i="16"/>
  <c r="BU99" i="15"/>
  <c r="BU150" i="14"/>
  <c r="BT99" i="22"/>
  <c r="BT99" i="21"/>
  <c r="BT99" i="20"/>
  <c r="BT99" i="19"/>
  <c r="BT99" i="18"/>
  <c r="BT99" i="17"/>
  <c r="BT99" i="16"/>
  <c r="BT99" i="15"/>
  <c r="BT150" i="14"/>
  <c r="BS99" i="22"/>
  <c r="BS99" i="21"/>
  <c r="BS99" i="20"/>
  <c r="BS99" i="19"/>
  <c r="BS99" i="18"/>
  <c r="BS99" i="17"/>
  <c r="BS99" i="16"/>
  <c r="BS99" i="15"/>
  <c r="BS150" i="14"/>
  <c r="BR99" i="22"/>
  <c r="BR99" i="21"/>
  <c r="BR99" i="20"/>
  <c r="BR99" i="19"/>
  <c r="BR99" i="18"/>
  <c r="BR99" i="17"/>
  <c r="BR99" i="16"/>
  <c r="BR99" i="15"/>
  <c r="BR150" i="14"/>
  <c r="BQ99" i="22"/>
  <c r="BQ99" i="21"/>
  <c r="BQ99" i="20"/>
  <c r="BQ99" i="19"/>
  <c r="BQ99" i="18"/>
  <c r="BQ99" i="17"/>
  <c r="BQ99" i="16"/>
  <c r="BQ99" i="15"/>
  <c r="BQ150" i="14"/>
  <c r="BP99" i="22"/>
  <c r="BP99" i="21"/>
  <c r="BP99" i="20"/>
  <c r="BP99" i="19"/>
  <c r="BP99" i="18"/>
  <c r="BP99" i="17"/>
  <c r="BP99" i="16"/>
  <c r="BP99" i="15"/>
  <c r="BP150" i="14"/>
  <c r="BO99" i="22"/>
  <c r="BO99" i="21"/>
  <c r="BO99" i="20"/>
  <c r="BO99" i="19"/>
  <c r="BO99" i="18"/>
  <c r="BO99" i="17"/>
  <c r="BO99" i="16"/>
  <c r="BO99" i="15"/>
  <c r="BO150" i="14"/>
  <c r="BN99" i="22"/>
  <c r="BN99" i="21"/>
  <c r="BN99" i="20"/>
  <c r="BN99" i="19"/>
  <c r="BN99" i="18"/>
  <c r="BN99" i="17"/>
  <c r="BN99" i="16"/>
  <c r="BN99" i="15"/>
  <c r="BN150" i="14"/>
  <c r="BM99" i="22"/>
  <c r="BM99" i="21"/>
  <c r="BM99" i="20"/>
  <c r="BM99" i="19"/>
  <c r="BM99" i="18"/>
  <c r="BM99" i="17"/>
  <c r="BM99" i="16"/>
  <c r="BM99" i="15"/>
  <c r="BM150" i="14"/>
  <c r="BL99" i="22"/>
  <c r="BL99" i="21"/>
  <c r="BL99" i="20"/>
  <c r="BL99" i="19"/>
  <c r="BL99" i="18"/>
  <c r="BL99" i="17"/>
  <c r="BL99" i="16"/>
  <c r="BL99" i="15"/>
  <c r="BL150" i="14"/>
  <c r="BK99" i="22"/>
  <c r="BK99" i="21"/>
  <c r="BK99" i="20"/>
  <c r="BK99" i="19"/>
  <c r="BK99" i="18"/>
  <c r="BK99" i="17"/>
  <c r="BK99" i="16"/>
  <c r="BK99" i="15"/>
  <c r="BK150" i="14"/>
  <c r="BJ99" i="22"/>
  <c r="BJ99" i="21"/>
  <c r="BJ99" i="20"/>
  <c r="BJ99" i="19"/>
  <c r="BJ99" i="18"/>
  <c r="BJ99" i="17"/>
  <c r="BJ99" i="16"/>
  <c r="BJ99" i="15"/>
  <c r="BJ150" i="14"/>
  <c r="BI99" i="22"/>
  <c r="BI99" i="21"/>
  <c r="BI99" i="20"/>
  <c r="BI99" i="19"/>
  <c r="BI99" i="18"/>
  <c r="BI99" i="17"/>
  <c r="BI99" i="16"/>
  <c r="BI99" i="15"/>
  <c r="BI150" i="14"/>
  <c r="BH99" i="22"/>
  <c r="BH99" i="21"/>
  <c r="BH99" i="20"/>
  <c r="BH99" i="19"/>
  <c r="BH99" i="18"/>
  <c r="BH99" i="17"/>
  <c r="BH99" i="16"/>
  <c r="BH99" i="15"/>
  <c r="BH150" i="14"/>
  <c r="BG99" i="22"/>
  <c r="BG99" i="21"/>
  <c r="BG99" i="20"/>
  <c r="BG99" i="19"/>
  <c r="BG99" i="18"/>
  <c r="BG99" i="17"/>
  <c r="BG99" i="16"/>
  <c r="BG99" i="15"/>
  <c r="BG150" i="14"/>
  <c r="BF99" i="22"/>
  <c r="BF99" i="21"/>
  <c r="BF99" i="20"/>
  <c r="BF99" i="19"/>
  <c r="BF99" i="18"/>
  <c r="BF99" i="17"/>
  <c r="BF99" i="16"/>
  <c r="BF99" i="15"/>
  <c r="BF150" i="14"/>
  <c r="BE99" i="22"/>
  <c r="BE99" i="21"/>
  <c r="BE99" i="20"/>
  <c r="BE99" i="19"/>
  <c r="BE99" i="18"/>
  <c r="BE99" i="17"/>
  <c r="BE99" i="16"/>
  <c r="BE99" i="15"/>
  <c r="BE150" i="14"/>
  <c r="BD99" i="22"/>
  <c r="BD99" i="21"/>
  <c r="BD99" i="20"/>
  <c r="BD99" i="19"/>
  <c r="BD99" i="18"/>
  <c r="BD99" i="17"/>
  <c r="BD99" i="16"/>
  <c r="BD99" i="15"/>
  <c r="BD150" i="14"/>
  <c r="BC99" i="22"/>
  <c r="BC99" i="21"/>
  <c r="BC99" i="20"/>
  <c r="BC99" i="19"/>
  <c r="BC99" i="18"/>
  <c r="BC99" i="17"/>
  <c r="BC99" i="16"/>
  <c r="BC99" i="15"/>
  <c r="BC150" i="14"/>
  <c r="BB99" i="22"/>
  <c r="BB99" i="21"/>
  <c r="BB99" i="20"/>
  <c r="BB99" i="19"/>
  <c r="BB99" i="18"/>
  <c r="BB99" i="17"/>
  <c r="BB99" i="16"/>
  <c r="BB99" i="15"/>
  <c r="BB150" i="14"/>
  <c r="BA99" i="22"/>
  <c r="BA99" i="21"/>
  <c r="BA99" i="20"/>
  <c r="BA99" i="19"/>
  <c r="BA99" i="18"/>
  <c r="BA99" i="17"/>
  <c r="BA99" i="16"/>
  <c r="BA99" i="15"/>
  <c r="BA150" i="14"/>
  <c r="AZ99" i="22"/>
  <c r="AZ99" i="21"/>
  <c r="AZ99" i="20"/>
  <c r="AZ99" i="19"/>
  <c r="AZ99" i="18"/>
  <c r="AZ99" i="17"/>
  <c r="AZ99" i="16"/>
  <c r="AZ99" i="15"/>
  <c r="AZ150" i="14"/>
  <c r="AY99" i="22"/>
  <c r="AY99" i="21"/>
  <c r="AY99" i="20"/>
  <c r="AY99" i="19"/>
  <c r="AY99" i="18"/>
  <c r="AY99" i="17"/>
  <c r="AY99" i="16"/>
  <c r="AY99" i="15"/>
  <c r="AY150" i="14"/>
  <c r="AX99" i="22"/>
  <c r="AX99" i="21"/>
  <c r="AX99" i="20"/>
  <c r="AX99" i="19"/>
  <c r="AX99" i="18"/>
  <c r="AX99" i="17"/>
  <c r="AX99" i="16"/>
  <c r="AX99" i="15"/>
  <c r="AX150" i="14"/>
  <c r="AW99" i="22"/>
  <c r="AW99" i="21"/>
  <c r="AW99" i="20"/>
  <c r="AW99" i="19"/>
  <c r="AW99" i="18"/>
  <c r="AW99" i="17"/>
  <c r="AW99" i="16"/>
  <c r="AW99" i="15"/>
  <c r="AW150" i="14"/>
  <c r="AV99" i="22"/>
  <c r="AV99" i="21"/>
  <c r="AV99" i="20"/>
  <c r="AV99" i="19"/>
  <c r="AV99" i="18"/>
  <c r="AV99" i="17"/>
  <c r="AV99" i="16"/>
  <c r="AV99" i="15"/>
  <c r="AV150" i="14"/>
  <c r="AU99" i="22"/>
  <c r="AU99" i="21"/>
  <c r="AU99" i="20"/>
  <c r="AU99" i="19"/>
  <c r="AU99" i="18"/>
  <c r="AU99" i="17"/>
  <c r="AU99" i="16"/>
  <c r="AU99" i="15"/>
  <c r="AU150" i="14"/>
  <c r="AT99" i="22"/>
  <c r="AT99" i="21"/>
  <c r="AT99" i="20"/>
  <c r="AT99" i="19"/>
  <c r="AT99" i="18"/>
  <c r="AT99" i="17"/>
  <c r="AT99" i="16"/>
  <c r="AT99" i="15"/>
  <c r="AT150" i="14"/>
  <c r="AS99" i="22"/>
  <c r="AS99" i="21"/>
  <c r="AS99" i="20"/>
  <c r="AS99" i="19"/>
  <c r="AS99" i="18"/>
  <c r="AS99" i="17"/>
  <c r="AS99" i="16"/>
  <c r="AS99" i="15"/>
  <c r="AS150" i="14"/>
  <c r="AR99" i="22"/>
  <c r="AR99" i="21"/>
  <c r="AR99" i="20"/>
  <c r="AR99" i="19"/>
  <c r="AR99" i="18"/>
  <c r="AR99" i="17"/>
  <c r="AR99" i="16"/>
  <c r="AR99" i="15"/>
  <c r="AR150" i="14"/>
  <c r="AQ99" i="22"/>
  <c r="AQ99" i="21"/>
  <c r="AQ99" i="20"/>
  <c r="AQ99" i="19"/>
  <c r="AQ99" i="18"/>
  <c r="AQ99" i="17"/>
  <c r="AQ99" i="16"/>
  <c r="AQ99" i="15"/>
  <c r="AQ150" i="14"/>
  <c r="AP99" i="22"/>
  <c r="AP99" i="21"/>
  <c r="AP99" i="20"/>
  <c r="AP99" i="19"/>
  <c r="AP99" i="18"/>
  <c r="AP99" i="17"/>
  <c r="AP99" i="16"/>
  <c r="AP99" i="15"/>
  <c r="AP150" i="14"/>
  <c r="AO99" i="22"/>
  <c r="AO99" i="21"/>
  <c r="AO99" i="20"/>
  <c r="AO99" i="19"/>
  <c r="AO99" i="18"/>
  <c r="AO99" i="17"/>
  <c r="AO99" i="16"/>
  <c r="AO99" i="15"/>
  <c r="AO150" i="14"/>
  <c r="AN99" i="22"/>
  <c r="AN99" i="21"/>
  <c r="AN99" i="20"/>
  <c r="AN99" i="19"/>
  <c r="AN99" i="18"/>
  <c r="AN99" i="17"/>
  <c r="AN99" i="16"/>
  <c r="AN99" i="15"/>
  <c r="AN150" i="14"/>
  <c r="AM99" i="22"/>
  <c r="AM99" i="21"/>
  <c r="AM99" i="20"/>
  <c r="AM99" i="19"/>
  <c r="AM99" i="18"/>
  <c r="AM99" i="17"/>
  <c r="AM99" i="16"/>
  <c r="AM99" i="15"/>
  <c r="AM150" i="14"/>
  <c r="AL99" i="22"/>
  <c r="AL99" i="21"/>
  <c r="AL99" i="20"/>
  <c r="AL99" i="19"/>
  <c r="AL99" i="18"/>
  <c r="AL99" i="17"/>
  <c r="AL99" i="16"/>
  <c r="AL99" i="15"/>
  <c r="AL150" i="14"/>
  <c r="AK99" i="22"/>
  <c r="AK99" i="21"/>
  <c r="AK99" i="20"/>
  <c r="AK99" i="19"/>
  <c r="AK99" i="18"/>
  <c r="AK99" i="17"/>
  <c r="AK99" i="16"/>
  <c r="AK99" i="15"/>
  <c r="AK150" i="14"/>
  <c r="AJ99" i="22"/>
  <c r="AJ99" i="21"/>
  <c r="AJ99" i="20"/>
  <c r="AJ99" i="19"/>
  <c r="AJ99" i="18"/>
  <c r="AJ99" i="17"/>
  <c r="AJ99" i="16"/>
  <c r="AJ99" i="15"/>
  <c r="AJ150" i="14"/>
  <c r="AI99" i="22"/>
  <c r="AI99" i="21"/>
  <c r="AI99" i="20"/>
  <c r="AI99" i="19"/>
  <c r="AI99" i="18"/>
  <c r="AI99" i="17"/>
  <c r="AI99" i="16"/>
  <c r="AI99" i="15"/>
  <c r="AI150" i="14"/>
  <c r="AH99" i="22"/>
  <c r="AH99" i="21"/>
  <c r="AH99" i="20"/>
  <c r="AH99" i="19"/>
  <c r="AH99" i="18"/>
  <c r="AH99" i="17"/>
  <c r="AH99" i="16"/>
  <c r="AH99" i="15"/>
  <c r="AH150" i="14"/>
  <c r="AG99" i="22"/>
  <c r="AG99" i="21"/>
  <c r="AG99" i="20"/>
  <c r="AG99" i="19"/>
  <c r="AG99" i="18"/>
  <c r="AG99" i="17"/>
  <c r="AG99" i="16"/>
  <c r="AG99" i="15"/>
  <c r="AG150" i="14"/>
  <c r="AF99" i="22"/>
  <c r="AF99" i="21"/>
  <c r="AF99" i="20"/>
  <c r="AF99" i="19"/>
  <c r="AF99" i="18"/>
  <c r="AF99" i="17"/>
  <c r="AF99" i="16"/>
  <c r="AF99" i="15"/>
  <c r="AF150" i="14"/>
  <c r="AE99" i="22"/>
  <c r="AE99" i="21"/>
  <c r="AE99" i="20"/>
  <c r="AE99" i="19"/>
  <c r="AE99" i="18"/>
  <c r="AE99" i="17"/>
  <c r="AE99" i="16"/>
  <c r="AE99" i="15"/>
  <c r="AE150" i="14"/>
  <c r="AD99" i="22"/>
  <c r="AD99" i="21"/>
  <c r="AD99" i="20"/>
  <c r="AD99" i="19"/>
  <c r="AD99" i="18"/>
  <c r="AD99" i="17"/>
  <c r="AD99" i="16"/>
  <c r="AD99" i="15"/>
  <c r="AD150" i="14"/>
  <c r="AC99" i="22"/>
  <c r="AC99" i="21"/>
  <c r="AC99" i="20"/>
  <c r="AC99" i="19"/>
  <c r="AC99" i="18"/>
  <c r="AC99" i="17"/>
  <c r="AC99" i="16"/>
  <c r="AC99" i="15"/>
  <c r="AC150" i="14"/>
  <c r="AB99" i="22"/>
  <c r="AB99" i="21"/>
  <c r="AB99" i="20"/>
  <c r="AB99" i="19"/>
  <c r="AB99" i="18"/>
  <c r="AB99" i="17"/>
  <c r="AB99" i="16"/>
  <c r="AB99" i="15"/>
  <c r="AB150" i="14"/>
  <c r="AA99" i="22"/>
  <c r="AA99" i="21"/>
  <c r="AA99" i="20"/>
  <c r="AA99" i="19"/>
  <c r="AA99" i="18"/>
  <c r="AA99" i="17"/>
  <c r="AA99" i="16"/>
  <c r="AA99" i="15"/>
  <c r="AA150" i="14"/>
  <c r="Z99" i="22"/>
  <c r="Z99" i="21"/>
  <c r="Z99" i="20"/>
  <c r="Z99" i="19"/>
  <c r="Z99" i="18"/>
  <c r="Z99" i="17"/>
  <c r="Z99" i="16"/>
  <c r="Z99" i="15"/>
  <c r="Z150" i="14"/>
  <c r="Y99" i="22"/>
  <c r="Y99" i="21"/>
  <c r="Y99" i="20"/>
  <c r="Y99" i="19"/>
  <c r="Y99" i="18"/>
  <c r="Y99" i="17"/>
  <c r="Y99" i="16"/>
  <c r="Y99" i="15"/>
  <c r="Y150" i="14"/>
  <c r="X99" i="22"/>
  <c r="X99" i="21"/>
  <c r="X99" i="20"/>
  <c r="X99" i="19"/>
  <c r="X99" i="18"/>
  <c r="X99" i="17"/>
  <c r="X99" i="16"/>
  <c r="X99" i="15"/>
  <c r="X150" i="14"/>
  <c r="W99" i="22"/>
  <c r="W99" i="21"/>
  <c r="W99" i="20"/>
  <c r="W99" i="19"/>
  <c r="W99" i="18"/>
  <c r="W99" i="17"/>
  <c r="W99" i="16"/>
  <c r="W99" i="15"/>
  <c r="W150" i="14"/>
  <c r="V99" i="22"/>
  <c r="V99" i="21"/>
  <c r="V99" i="20"/>
  <c r="V99" i="19"/>
  <c r="V99" i="18"/>
  <c r="V99" i="17"/>
  <c r="V99" i="16"/>
  <c r="V99" i="15"/>
  <c r="V150" i="14"/>
  <c r="U99" i="22"/>
  <c r="U99" i="21"/>
  <c r="U99" i="20"/>
  <c r="U99" i="19"/>
  <c r="U99" i="18"/>
  <c r="U99" i="17"/>
  <c r="U99" i="16"/>
  <c r="U99" i="15"/>
  <c r="U150" i="14"/>
  <c r="CY97" i="22"/>
  <c r="CY97" i="21"/>
  <c r="CY97" i="20"/>
  <c r="CY97" i="19"/>
  <c r="CY97" i="18"/>
  <c r="CY97" i="17"/>
  <c r="CY97" i="16"/>
  <c r="CY97" i="15"/>
  <c r="CY148" i="14"/>
  <c r="CX97" i="22"/>
  <c r="CX97" i="21"/>
  <c r="CX97" i="20"/>
  <c r="CX97" i="19"/>
  <c r="CX97" i="18"/>
  <c r="CX97" i="17"/>
  <c r="CX97" i="16"/>
  <c r="CX97" i="15"/>
  <c r="CX148" i="14"/>
  <c r="CW97" i="22"/>
  <c r="CW97" i="21"/>
  <c r="CW97" i="20"/>
  <c r="CW97" i="19"/>
  <c r="CW97" i="18"/>
  <c r="CW97" i="17"/>
  <c r="CW97" i="16"/>
  <c r="CW97" i="15"/>
  <c r="CW148" i="14"/>
  <c r="CV97" i="22"/>
  <c r="CV97" i="21"/>
  <c r="CV97" i="20"/>
  <c r="CV97" i="19"/>
  <c r="CV97" i="18"/>
  <c r="CV97" i="17"/>
  <c r="CV97" i="16"/>
  <c r="CV97" i="15"/>
  <c r="CV148" i="14"/>
  <c r="CU97" i="22"/>
  <c r="CU97" i="21"/>
  <c r="CU97" i="20"/>
  <c r="CU97" i="19"/>
  <c r="CU97" i="18"/>
  <c r="CU97" i="17"/>
  <c r="CU97" i="16"/>
  <c r="CU97" i="15"/>
  <c r="CU148" i="14"/>
  <c r="CT97" i="22"/>
  <c r="CT97" i="21"/>
  <c r="CT97" i="20"/>
  <c r="CT97" i="19"/>
  <c r="CT97" i="18"/>
  <c r="CT97" i="17"/>
  <c r="CT97" i="16"/>
  <c r="CT97" i="15"/>
  <c r="CT148" i="14"/>
  <c r="CS97" i="22"/>
  <c r="CS97" i="21"/>
  <c r="CS97" i="20"/>
  <c r="CS97" i="19"/>
  <c r="CS97" i="18"/>
  <c r="CS97" i="17"/>
  <c r="CS97" i="16"/>
  <c r="CS97" i="15"/>
  <c r="CS148" i="14"/>
  <c r="CR97" i="22"/>
  <c r="CR97" i="21"/>
  <c r="CR97" i="20"/>
  <c r="CR97" i="19"/>
  <c r="CR97" i="18"/>
  <c r="CR97" i="17"/>
  <c r="CR97" i="16"/>
  <c r="CR97" i="15"/>
  <c r="CR148" i="14"/>
  <c r="CQ97" i="22"/>
  <c r="CQ97" i="21"/>
  <c r="CQ97" i="20"/>
  <c r="CQ97" i="19"/>
  <c r="CQ97" i="18"/>
  <c r="CQ97" i="17"/>
  <c r="CQ97" i="16"/>
  <c r="CQ97" i="15"/>
  <c r="CQ148" i="14"/>
  <c r="CP97" i="22"/>
  <c r="CP97" i="21"/>
  <c r="CP97" i="20"/>
  <c r="CP97" i="19"/>
  <c r="CP97" i="18"/>
  <c r="CP97" i="17"/>
  <c r="CP97" i="16"/>
  <c r="CP97" i="15"/>
  <c r="CP148" i="14"/>
  <c r="CO97" i="22"/>
  <c r="CO97" i="21"/>
  <c r="CO97" i="20"/>
  <c r="CO97" i="19"/>
  <c r="CO97" i="18"/>
  <c r="CO97" i="17"/>
  <c r="CO97" i="16"/>
  <c r="CO97" i="15"/>
  <c r="CO148" i="14"/>
  <c r="CN97" i="22"/>
  <c r="CN97" i="21"/>
  <c r="CN97" i="20"/>
  <c r="CN97" i="19"/>
  <c r="CN97" i="18"/>
  <c r="CN97" i="17"/>
  <c r="CN97" i="16"/>
  <c r="CN97" i="15"/>
  <c r="CN148" i="14"/>
  <c r="CM97" i="22"/>
  <c r="CM97" i="21"/>
  <c r="CM97" i="20"/>
  <c r="CM97" i="19"/>
  <c r="CM97" i="18"/>
  <c r="CM97" i="17"/>
  <c r="CM97" i="16"/>
  <c r="CM97" i="15"/>
  <c r="CM148" i="14"/>
  <c r="CL97" i="22"/>
  <c r="CL97" i="21"/>
  <c r="CL97" i="20"/>
  <c r="CL97" i="19"/>
  <c r="CL97" i="18"/>
  <c r="CL97" i="17"/>
  <c r="CL97" i="16"/>
  <c r="CL97" i="15"/>
  <c r="CL148" i="14"/>
  <c r="CK97" i="22"/>
  <c r="CK97" i="21"/>
  <c r="CK97" i="20"/>
  <c r="CK97" i="19"/>
  <c r="CK97" i="18"/>
  <c r="CK97" i="17"/>
  <c r="CK97" i="16"/>
  <c r="CK97" i="15"/>
  <c r="CK148" i="14"/>
  <c r="CJ97" i="22"/>
  <c r="CJ97" i="21"/>
  <c r="CJ97" i="20"/>
  <c r="CJ97" i="19"/>
  <c r="CJ97" i="18"/>
  <c r="CJ97" i="17"/>
  <c r="CJ97" i="16"/>
  <c r="CJ97" i="15"/>
  <c r="CJ148" i="14"/>
  <c r="CI97" i="22"/>
  <c r="CI97" i="21"/>
  <c r="CI97" i="20"/>
  <c r="CI97" i="19"/>
  <c r="CI97" i="18"/>
  <c r="CI97" i="17"/>
  <c r="CI97" i="16"/>
  <c r="CI97" i="15"/>
  <c r="CI148" i="14"/>
  <c r="CH97" i="22"/>
  <c r="CH97" i="21"/>
  <c r="CH97" i="20"/>
  <c r="CH97" i="19"/>
  <c r="CH97" i="18"/>
  <c r="CH97" i="17"/>
  <c r="CH97" i="16"/>
  <c r="CH97" i="15"/>
  <c r="CH148" i="14"/>
  <c r="CG97" i="22"/>
  <c r="CG97" i="21"/>
  <c r="CG97" i="20"/>
  <c r="CG97" i="19"/>
  <c r="CG97" i="18"/>
  <c r="CG97" i="17"/>
  <c r="CG97" i="16"/>
  <c r="CG97" i="15"/>
  <c r="CG148" i="14"/>
  <c r="CF97" i="22"/>
  <c r="CF97" i="21"/>
  <c r="CF97" i="20"/>
  <c r="CF97" i="19"/>
  <c r="CF97" i="18"/>
  <c r="CF97" i="17"/>
  <c r="CF97" i="16"/>
  <c r="CF97" i="15"/>
  <c r="CF148" i="14"/>
  <c r="CE97" i="22"/>
  <c r="CE97" i="21"/>
  <c r="CE97" i="20"/>
  <c r="CE97" i="19"/>
  <c r="CE97" i="18"/>
  <c r="CE97" i="17"/>
  <c r="CE97" i="16"/>
  <c r="CE97" i="15"/>
  <c r="CE148" i="14"/>
  <c r="CD97" i="22"/>
  <c r="CD97" i="21"/>
  <c r="CD97" i="20"/>
  <c r="CD97" i="19"/>
  <c r="CD97" i="18"/>
  <c r="CD97" i="17"/>
  <c r="CD97" i="16"/>
  <c r="CD97" i="15"/>
  <c r="CD148" i="14"/>
  <c r="CC97" i="22"/>
  <c r="CC97" i="21"/>
  <c r="CC97" i="20"/>
  <c r="CC97" i="19"/>
  <c r="CC97" i="18"/>
  <c r="CC97" i="17"/>
  <c r="CC97" i="16"/>
  <c r="CC97" i="15"/>
  <c r="CC148" i="14"/>
  <c r="CB97" i="22"/>
  <c r="CB97" i="21"/>
  <c r="CB97" i="20"/>
  <c r="CB97" i="19"/>
  <c r="CB97" i="18"/>
  <c r="CB97" i="17"/>
  <c r="CB97" i="16"/>
  <c r="CB97" i="15"/>
  <c r="CB148" i="14"/>
  <c r="CA97" i="22"/>
  <c r="CA97" i="21"/>
  <c r="CA97" i="20"/>
  <c r="CA97" i="19"/>
  <c r="CA97" i="18"/>
  <c r="CA97" i="17"/>
  <c r="CA97" i="16"/>
  <c r="CA97" i="15"/>
  <c r="CA148" i="14"/>
  <c r="BZ97" i="22"/>
  <c r="BZ97" i="21"/>
  <c r="BZ97" i="20"/>
  <c r="BZ97" i="19"/>
  <c r="BZ97" i="18"/>
  <c r="BZ97" i="17"/>
  <c r="BZ97" i="16"/>
  <c r="BZ97" i="15"/>
  <c r="BZ148" i="14"/>
  <c r="BY97" i="22"/>
  <c r="BY97" i="21"/>
  <c r="BY97" i="20"/>
  <c r="BY97" i="19"/>
  <c r="BY97" i="18"/>
  <c r="BY97" i="17"/>
  <c r="BY97" i="16"/>
  <c r="BY97" i="15"/>
  <c r="BY148" i="14"/>
  <c r="BX97" i="22"/>
  <c r="BX97" i="21"/>
  <c r="BX97" i="20"/>
  <c r="BX97" i="19"/>
  <c r="BX97" i="18"/>
  <c r="BX97" i="17"/>
  <c r="BX97" i="16"/>
  <c r="BX97" i="15"/>
  <c r="BX148" i="14"/>
  <c r="BW97" i="22"/>
  <c r="BW97" i="21"/>
  <c r="BW97" i="20"/>
  <c r="BW97" i="19"/>
  <c r="BW97" i="18"/>
  <c r="BW97" i="17"/>
  <c r="BW97" i="16"/>
  <c r="BW97" i="15"/>
  <c r="BW148" i="14"/>
  <c r="BV97" i="22"/>
  <c r="BV97" i="21"/>
  <c r="BV97" i="20"/>
  <c r="BV97" i="19"/>
  <c r="BV97" i="18"/>
  <c r="BV97" i="17"/>
  <c r="BV97" i="16"/>
  <c r="BV97" i="15"/>
  <c r="BV148" i="14"/>
  <c r="BU97" i="22"/>
  <c r="BU97" i="21"/>
  <c r="BU97" i="20"/>
  <c r="BU97" i="19"/>
  <c r="BU97" i="18"/>
  <c r="BU97" i="17"/>
  <c r="BU97" i="16"/>
  <c r="BU97" i="15"/>
  <c r="BU148" i="14"/>
  <c r="BT97" i="22"/>
  <c r="BT97" i="21"/>
  <c r="BT97" i="20"/>
  <c r="BT97" i="19"/>
  <c r="BT97" i="18"/>
  <c r="BT97" i="17"/>
  <c r="BT97" i="16"/>
  <c r="BT97" i="15"/>
  <c r="BT148" i="14"/>
  <c r="BS97" i="22"/>
  <c r="BS97" i="21"/>
  <c r="BS97" i="20"/>
  <c r="BS97" i="19"/>
  <c r="BS97" i="18"/>
  <c r="BS97" i="17"/>
  <c r="BS97" i="16"/>
  <c r="BS97" i="15"/>
  <c r="BS148" i="14"/>
  <c r="BR97" i="22"/>
  <c r="BR97" i="21"/>
  <c r="BR97" i="20"/>
  <c r="BR97" i="19"/>
  <c r="BR97" i="18"/>
  <c r="BR97" i="17"/>
  <c r="BR97" i="16"/>
  <c r="BR97" i="15"/>
  <c r="BR148" i="14"/>
  <c r="BQ97" i="22"/>
  <c r="BQ97" i="21"/>
  <c r="BQ97" i="20"/>
  <c r="BQ97" i="19"/>
  <c r="BQ97" i="18"/>
  <c r="BQ97" i="17"/>
  <c r="BQ97" i="16"/>
  <c r="BQ97" i="15"/>
  <c r="BQ148" i="14"/>
  <c r="BP97" i="22"/>
  <c r="BP97" i="21"/>
  <c r="BP97" i="20"/>
  <c r="BP97" i="19"/>
  <c r="BP97" i="18"/>
  <c r="BP97" i="17"/>
  <c r="BP97" i="16"/>
  <c r="BP97" i="15"/>
  <c r="BP148" i="14"/>
  <c r="BO97" i="22"/>
  <c r="BO97" i="21"/>
  <c r="BO97" i="20"/>
  <c r="BO97" i="19"/>
  <c r="BO97" i="18"/>
  <c r="BO97" i="17"/>
  <c r="BO97" i="16"/>
  <c r="BO97" i="15"/>
  <c r="BO148" i="14"/>
  <c r="BN97" i="22"/>
  <c r="BN97" i="21"/>
  <c r="BN97" i="20"/>
  <c r="BN97" i="19"/>
  <c r="BN97" i="18"/>
  <c r="BN97" i="17"/>
  <c r="BN97" i="16"/>
  <c r="BN97" i="15"/>
  <c r="BN148" i="14"/>
  <c r="BM97" i="22"/>
  <c r="BM97" i="21"/>
  <c r="BM97" i="20"/>
  <c r="BM97" i="19"/>
  <c r="BM97" i="18"/>
  <c r="BM97" i="17"/>
  <c r="BM97" i="16"/>
  <c r="BM97" i="15"/>
  <c r="BM148" i="14"/>
  <c r="BL97" i="22"/>
  <c r="BL97" i="21"/>
  <c r="BL97" i="20"/>
  <c r="BL97" i="19"/>
  <c r="BL97" i="18"/>
  <c r="BL97" i="17"/>
  <c r="BL97" i="16"/>
  <c r="BL97" i="15"/>
  <c r="BL148" i="14"/>
  <c r="BK97" i="22"/>
  <c r="BK97" i="21"/>
  <c r="BK97" i="20"/>
  <c r="BK97" i="19"/>
  <c r="BK97" i="18"/>
  <c r="BK97" i="17"/>
  <c r="BK97" i="16"/>
  <c r="BK97" i="15"/>
  <c r="BK148" i="14"/>
  <c r="BJ97" i="22"/>
  <c r="BJ97" i="21"/>
  <c r="BJ97" i="20"/>
  <c r="BJ97" i="19"/>
  <c r="BJ97" i="18"/>
  <c r="BJ97" i="17"/>
  <c r="BJ97" i="16"/>
  <c r="BJ97" i="15"/>
  <c r="BJ148" i="14"/>
  <c r="BI97" i="22"/>
  <c r="BI97" i="21"/>
  <c r="BI97" i="20"/>
  <c r="BI97" i="19"/>
  <c r="BI97" i="18"/>
  <c r="BI97" i="17"/>
  <c r="BI97" i="16"/>
  <c r="BI97" i="15"/>
  <c r="BI148" i="14"/>
  <c r="BH97" i="22"/>
  <c r="BH97" i="21"/>
  <c r="BH97" i="20"/>
  <c r="BH97" i="19"/>
  <c r="BH97" i="18"/>
  <c r="BH97" i="17"/>
  <c r="BH97" i="16"/>
  <c r="BH97" i="15"/>
  <c r="BH148" i="14"/>
  <c r="BG97" i="22"/>
  <c r="BG97" i="21"/>
  <c r="BG97" i="20"/>
  <c r="BG97" i="19"/>
  <c r="BG97" i="18"/>
  <c r="BG97" i="17"/>
  <c r="BG97" i="16"/>
  <c r="BG97" i="15"/>
  <c r="BG148" i="14"/>
  <c r="BF97" i="22"/>
  <c r="BF97" i="21"/>
  <c r="BF97" i="20"/>
  <c r="BF97" i="19"/>
  <c r="BF97" i="18"/>
  <c r="BF97" i="17"/>
  <c r="BF97" i="16"/>
  <c r="BF97" i="15"/>
  <c r="BF148" i="14"/>
  <c r="BE97" i="22"/>
  <c r="BE97" i="21"/>
  <c r="BE97" i="20"/>
  <c r="BE97" i="19"/>
  <c r="BE97" i="18"/>
  <c r="BE97" i="17"/>
  <c r="BE97" i="16"/>
  <c r="BE97" i="15"/>
  <c r="BE148" i="14"/>
  <c r="BD97" i="22"/>
  <c r="BD97" i="21"/>
  <c r="BD97" i="20"/>
  <c r="BD97" i="19"/>
  <c r="BD97" i="18"/>
  <c r="BD97" i="17"/>
  <c r="BD97" i="16"/>
  <c r="BD97" i="15"/>
  <c r="BD148" i="14"/>
  <c r="BC97" i="22"/>
  <c r="BC97" i="21"/>
  <c r="BC97" i="20"/>
  <c r="BC97" i="19"/>
  <c r="BC97" i="18"/>
  <c r="BC97" i="17"/>
  <c r="BC97" i="16"/>
  <c r="BC97" i="15"/>
  <c r="BC148" i="14"/>
  <c r="BB97" i="22"/>
  <c r="BB97" i="21"/>
  <c r="BB97" i="20"/>
  <c r="BB97" i="19"/>
  <c r="BB97" i="18"/>
  <c r="BB97" i="17"/>
  <c r="BB97" i="16"/>
  <c r="BB97" i="15"/>
  <c r="BB148" i="14"/>
  <c r="BA97" i="22"/>
  <c r="BA97" i="21"/>
  <c r="BA97" i="20"/>
  <c r="BA97" i="19"/>
  <c r="BA97" i="18"/>
  <c r="BA97" i="17"/>
  <c r="BA97" i="16"/>
  <c r="BA97" i="15"/>
  <c r="BA148" i="14"/>
  <c r="AZ97" i="22"/>
  <c r="AZ97" i="21"/>
  <c r="AZ97" i="20"/>
  <c r="AZ97" i="19"/>
  <c r="AZ97" i="18"/>
  <c r="AZ97" i="17"/>
  <c r="AZ97" i="16"/>
  <c r="AZ97" i="15"/>
  <c r="AZ148" i="14"/>
  <c r="AY97" i="22"/>
  <c r="AY97" i="21"/>
  <c r="AY97" i="20"/>
  <c r="AY97" i="19"/>
  <c r="AY97" i="18"/>
  <c r="AY97" i="17"/>
  <c r="AY97" i="16"/>
  <c r="AY97" i="15"/>
  <c r="AY148" i="14"/>
  <c r="AX97" i="22"/>
  <c r="AX97" i="21"/>
  <c r="AX97" i="20"/>
  <c r="AX97" i="19"/>
  <c r="AX97" i="18"/>
  <c r="AX97" i="17"/>
  <c r="AX97" i="16"/>
  <c r="AX97" i="15"/>
  <c r="AX148" i="14"/>
  <c r="AW97" i="22"/>
  <c r="AW97" i="21"/>
  <c r="AW97" i="20"/>
  <c r="AW97" i="19"/>
  <c r="AW97" i="18"/>
  <c r="AW97" i="17"/>
  <c r="AW97" i="16"/>
  <c r="AW97" i="15"/>
  <c r="AW148" i="14"/>
  <c r="AV97" i="22"/>
  <c r="AV97" i="21"/>
  <c r="AV97" i="20"/>
  <c r="AV97" i="19"/>
  <c r="AV97" i="18"/>
  <c r="AV97" i="17"/>
  <c r="AV97" i="16"/>
  <c r="AV97" i="15"/>
  <c r="AV148" i="14"/>
  <c r="AU97" i="22"/>
  <c r="AU97" i="21"/>
  <c r="AU97" i="20"/>
  <c r="AU97" i="19"/>
  <c r="AU97" i="18"/>
  <c r="AU97" i="17"/>
  <c r="AU97" i="16"/>
  <c r="AU97" i="15"/>
  <c r="AU148" i="14"/>
  <c r="AT97" i="22"/>
  <c r="AT97" i="21"/>
  <c r="AT97" i="20"/>
  <c r="AT97" i="19"/>
  <c r="AT97" i="18"/>
  <c r="AT97" i="17"/>
  <c r="AT97" i="16"/>
  <c r="AT97" i="15"/>
  <c r="AT148" i="14"/>
  <c r="AS97" i="22"/>
  <c r="AS97" i="21"/>
  <c r="AS97" i="20"/>
  <c r="AS97" i="19"/>
  <c r="AS97" i="18"/>
  <c r="AS97" i="17"/>
  <c r="AS97" i="16"/>
  <c r="AS97" i="15"/>
  <c r="AS148" i="14"/>
  <c r="AR97" i="22"/>
  <c r="AR97" i="21"/>
  <c r="AR97" i="20"/>
  <c r="AR97" i="19"/>
  <c r="AR97" i="18"/>
  <c r="AR97" i="17"/>
  <c r="AR97" i="16"/>
  <c r="AR97" i="15"/>
  <c r="AR148" i="14"/>
  <c r="AQ97" i="22"/>
  <c r="AQ97" i="21"/>
  <c r="AQ97" i="20"/>
  <c r="AQ97" i="19"/>
  <c r="AQ97" i="18"/>
  <c r="AQ97" i="17"/>
  <c r="AQ97" i="16"/>
  <c r="AQ97" i="15"/>
  <c r="AQ148" i="14"/>
  <c r="AP97" i="22"/>
  <c r="AP97" i="21"/>
  <c r="AP97" i="20"/>
  <c r="AP97" i="19"/>
  <c r="AP97" i="18"/>
  <c r="AP97" i="17"/>
  <c r="AP97" i="16"/>
  <c r="AP97" i="15"/>
  <c r="AP148" i="14"/>
  <c r="AO97" i="22"/>
  <c r="AO97" i="21"/>
  <c r="AO97" i="20"/>
  <c r="AO97" i="19"/>
  <c r="AO97" i="18"/>
  <c r="AO97" i="17"/>
  <c r="AO97" i="16"/>
  <c r="AO97" i="15"/>
  <c r="AO148" i="14"/>
  <c r="AN97" i="22"/>
  <c r="AN97" i="21"/>
  <c r="AN97" i="20"/>
  <c r="AN97" i="19"/>
  <c r="AN97" i="18"/>
  <c r="AN97" i="17"/>
  <c r="AN97" i="16"/>
  <c r="AN97" i="15"/>
  <c r="AN148" i="14"/>
  <c r="AM97" i="22"/>
  <c r="AM97" i="21"/>
  <c r="AM97" i="20"/>
  <c r="AM97" i="19"/>
  <c r="AM97" i="18"/>
  <c r="AM97" i="17"/>
  <c r="AM97" i="16"/>
  <c r="AM97" i="15"/>
  <c r="AM148" i="14"/>
  <c r="AL97" i="22"/>
  <c r="AL97" i="21"/>
  <c r="AL97" i="20"/>
  <c r="AL97" i="19"/>
  <c r="AL97" i="18"/>
  <c r="AL97" i="17"/>
  <c r="AL97" i="16"/>
  <c r="AL97" i="15"/>
  <c r="AL148" i="14"/>
  <c r="AK97" i="22"/>
  <c r="AK97" i="21"/>
  <c r="AK97" i="20"/>
  <c r="AK97" i="19"/>
  <c r="AK97" i="18"/>
  <c r="AK97" i="17"/>
  <c r="AK97" i="16"/>
  <c r="AK97" i="15"/>
  <c r="AK148" i="14"/>
  <c r="AJ97" i="22"/>
  <c r="AJ97" i="21"/>
  <c r="AJ97" i="20"/>
  <c r="AJ97" i="19"/>
  <c r="AJ97" i="18"/>
  <c r="AJ97" i="17"/>
  <c r="AJ97" i="16"/>
  <c r="AJ97" i="15"/>
  <c r="AJ148" i="14"/>
  <c r="AI97" i="22"/>
  <c r="AI97" i="21"/>
  <c r="AI97" i="20"/>
  <c r="AI97" i="19"/>
  <c r="AI97" i="18"/>
  <c r="AI97" i="17"/>
  <c r="AI97" i="16"/>
  <c r="AI97" i="15"/>
  <c r="AI148" i="14"/>
  <c r="AH97" i="22"/>
  <c r="AH97" i="21"/>
  <c r="AH97" i="20"/>
  <c r="AH97" i="19"/>
  <c r="AH97" i="18"/>
  <c r="AH97" i="17"/>
  <c r="AH97" i="16"/>
  <c r="AH97" i="15"/>
  <c r="AH148" i="14"/>
  <c r="AG97" i="22"/>
  <c r="AG97" i="21"/>
  <c r="AG97" i="20"/>
  <c r="AG97" i="19"/>
  <c r="AG97" i="18"/>
  <c r="AG97" i="17"/>
  <c r="AG97" i="16"/>
  <c r="AG97" i="15"/>
  <c r="AG148" i="14"/>
  <c r="AF97" i="22"/>
  <c r="AF97" i="21"/>
  <c r="AF97" i="20"/>
  <c r="AF97" i="19"/>
  <c r="AF97" i="18"/>
  <c r="AF97" i="17"/>
  <c r="AF97" i="16"/>
  <c r="AF97" i="15"/>
  <c r="AF148" i="14"/>
  <c r="AE97" i="22"/>
  <c r="AE97" i="21"/>
  <c r="AE97" i="20"/>
  <c r="AE97" i="19"/>
  <c r="AE97" i="18"/>
  <c r="AE97" i="17"/>
  <c r="AE97" i="16"/>
  <c r="AE97" i="15"/>
  <c r="AE148" i="14"/>
  <c r="AD97" i="22"/>
  <c r="AD97" i="21"/>
  <c r="AD97" i="20"/>
  <c r="AD97" i="19"/>
  <c r="AD97" i="18"/>
  <c r="AD97" i="17"/>
  <c r="AD97" i="16"/>
  <c r="AD97" i="15"/>
  <c r="AD148" i="14"/>
  <c r="AC97" i="22"/>
  <c r="AC97" i="21"/>
  <c r="AC97" i="20"/>
  <c r="AC97" i="19"/>
  <c r="AC97" i="18"/>
  <c r="AC97" i="17"/>
  <c r="AC97" i="16"/>
  <c r="AC97" i="15"/>
  <c r="AC148" i="14"/>
  <c r="AB97" i="22"/>
  <c r="AB97" i="21"/>
  <c r="AB97" i="20"/>
  <c r="AB97" i="19"/>
  <c r="AB97" i="18"/>
  <c r="AB97" i="17"/>
  <c r="AB97" i="16"/>
  <c r="AB97" i="15"/>
  <c r="AB148" i="14"/>
  <c r="AA97" i="22"/>
  <c r="AA97" i="21"/>
  <c r="AA97" i="20"/>
  <c r="AA97" i="19"/>
  <c r="AA97" i="18"/>
  <c r="AA97" i="17"/>
  <c r="AA97" i="16"/>
  <c r="AA97" i="15"/>
  <c r="AA148" i="14"/>
  <c r="Z97" i="22"/>
  <c r="Z97" i="21"/>
  <c r="Z97" i="20"/>
  <c r="Z97" i="19"/>
  <c r="Z97" i="18"/>
  <c r="Z97" i="17"/>
  <c r="Z97" i="16"/>
  <c r="Z97" i="15"/>
  <c r="Z148" i="14"/>
  <c r="Y97" i="22"/>
  <c r="Y97" i="21"/>
  <c r="Y97" i="20"/>
  <c r="Y97" i="19"/>
  <c r="Y97" i="18"/>
  <c r="Y97" i="17"/>
  <c r="Y97" i="16"/>
  <c r="Y97" i="15"/>
  <c r="Y148" i="14"/>
  <c r="X97" i="22"/>
  <c r="X97" i="21"/>
  <c r="X97" i="20"/>
  <c r="X97" i="19"/>
  <c r="X97" i="18"/>
  <c r="X97" i="17"/>
  <c r="X97" i="16"/>
  <c r="X97" i="15"/>
  <c r="X148" i="14"/>
  <c r="W97" i="22"/>
  <c r="W97" i="21"/>
  <c r="W97" i="20"/>
  <c r="W97" i="19"/>
  <c r="W97" i="18"/>
  <c r="W97" i="17"/>
  <c r="W97" i="16"/>
  <c r="W97" i="15"/>
  <c r="W148" i="14"/>
  <c r="V97" i="22"/>
  <c r="V97" i="21"/>
  <c r="V97" i="20"/>
  <c r="V97" i="19"/>
  <c r="V97" i="18"/>
  <c r="V97" i="17"/>
  <c r="V97" i="16"/>
  <c r="V97" i="15"/>
  <c r="V148" i="14"/>
  <c r="U97" i="22"/>
  <c r="U97" i="21"/>
  <c r="U97" i="20"/>
  <c r="U97" i="19"/>
  <c r="U97" i="18"/>
  <c r="U97" i="17"/>
  <c r="U97" i="16"/>
  <c r="U97" i="15"/>
  <c r="U148" i="14"/>
  <c r="CY96" i="22"/>
  <c r="CY96" i="21"/>
  <c r="CY96" i="20"/>
  <c r="CY96" i="19"/>
  <c r="CY96" i="18"/>
  <c r="CY96" i="17"/>
  <c r="CY96" i="16"/>
  <c r="CY96" i="15"/>
  <c r="CY147" i="14"/>
  <c r="CX96" i="22"/>
  <c r="CX96" i="21"/>
  <c r="CX96" i="20"/>
  <c r="CX96" i="19"/>
  <c r="CX96" i="18"/>
  <c r="CX96" i="17"/>
  <c r="CX96" i="16"/>
  <c r="CX96" i="15"/>
  <c r="CX147" i="14"/>
  <c r="CW96" i="22"/>
  <c r="CW96" i="21"/>
  <c r="CW96" i="20"/>
  <c r="CW96" i="19"/>
  <c r="CW96" i="18"/>
  <c r="CW96" i="17"/>
  <c r="CW96" i="16"/>
  <c r="CW96" i="15"/>
  <c r="CW147" i="14"/>
  <c r="CV96" i="22"/>
  <c r="CV96" i="21"/>
  <c r="CV96" i="20"/>
  <c r="CV96" i="19"/>
  <c r="CV96" i="18"/>
  <c r="CV96" i="17"/>
  <c r="CV96" i="16"/>
  <c r="CV96" i="15"/>
  <c r="CV147" i="14"/>
  <c r="CU96" i="22"/>
  <c r="CU96" i="21"/>
  <c r="CU96" i="20"/>
  <c r="CU96" i="19"/>
  <c r="CU96" i="18"/>
  <c r="CU96" i="17"/>
  <c r="CU96" i="16"/>
  <c r="CU96" i="15"/>
  <c r="CU147" i="14"/>
  <c r="CT96" i="22"/>
  <c r="CT96" i="21"/>
  <c r="CT96" i="20"/>
  <c r="CT96" i="19"/>
  <c r="CT96" i="18"/>
  <c r="CT96" i="17"/>
  <c r="CT96" i="16"/>
  <c r="CT96" i="15"/>
  <c r="CT147" i="14"/>
  <c r="CS96" i="22"/>
  <c r="CS96" i="21"/>
  <c r="CS96" i="20"/>
  <c r="CS96" i="19"/>
  <c r="CS96" i="18"/>
  <c r="CS96" i="17"/>
  <c r="CS96" i="16"/>
  <c r="CS96" i="15"/>
  <c r="CS147" i="14"/>
  <c r="CR96" i="22"/>
  <c r="CR96" i="21"/>
  <c r="CR96" i="20"/>
  <c r="CR96" i="19"/>
  <c r="CR96" i="18"/>
  <c r="CR96" i="17"/>
  <c r="CR96" i="16"/>
  <c r="CR96" i="15"/>
  <c r="CR147" i="14"/>
  <c r="CQ96" i="22"/>
  <c r="CQ96" i="21"/>
  <c r="CQ96" i="20"/>
  <c r="CQ96" i="19"/>
  <c r="CQ96" i="18"/>
  <c r="CQ96" i="17"/>
  <c r="CQ96" i="16"/>
  <c r="CQ96" i="15"/>
  <c r="CQ147" i="14"/>
  <c r="CP96" i="22"/>
  <c r="CP96" i="21"/>
  <c r="CP96" i="20"/>
  <c r="CP96" i="19"/>
  <c r="CP96" i="18"/>
  <c r="CP96" i="17"/>
  <c r="CP96" i="16"/>
  <c r="CP96" i="15"/>
  <c r="CP147" i="14"/>
  <c r="CO96" i="22"/>
  <c r="CO96" i="21"/>
  <c r="CO96" i="20"/>
  <c r="CO96" i="19"/>
  <c r="CO96" i="18"/>
  <c r="CO96" i="17"/>
  <c r="CO96" i="16"/>
  <c r="CO96" i="15"/>
  <c r="CO147" i="14"/>
  <c r="CN96" i="22"/>
  <c r="CN96" i="21"/>
  <c r="CN96" i="20"/>
  <c r="CN96" i="19"/>
  <c r="CN96" i="18"/>
  <c r="CN96" i="17"/>
  <c r="CN96" i="16"/>
  <c r="CN96" i="15"/>
  <c r="CN147" i="14"/>
  <c r="CM96" i="22"/>
  <c r="CM96" i="21"/>
  <c r="CM96" i="20"/>
  <c r="CM96" i="19"/>
  <c r="CM96" i="18"/>
  <c r="CM96" i="17"/>
  <c r="CM96" i="16"/>
  <c r="CM96" i="15"/>
  <c r="CM147" i="14"/>
  <c r="CL96" i="22"/>
  <c r="CL96" i="21"/>
  <c r="CL96" i="20"/>
  <c r="CL96" i="19"/>
  <c r="CL96" i="18"/>
  <c r="CL96" i="17"/>
  <c r="CL96" i="16"/>
  <c r="CL96" i="15"/>
  <c r="CL147" i="14"/>
  <c r="CK96" i="22"/>
  <c r="CK96" i="21"/>
  <c r="CK96" i="20"/>
  <c r="CK96" i="19"/>
  <c r="CK96" i="18"/>
  <c r="CK96" i="17"/>
  <c r="CK96" i="16"/>
  <c r="CK96" i="15"/>
  <c r="CK147" i="14"/>
  <c r="CJ96" i="22"/>
  <c r="CJ96" i="21"/>
  <c r="CJ96" i="20"/>
  <c r="CJ96" i="19"/>
  <c r="CJ96" i="18"/>
  <c r="CJ96" i="17"/>
  <c r="CJ96" i="16"/>
  <c r="CJ96" i="15"/>
  <c r="CJ147" i="14"/>
  <c r="CI96" i="22"/>
  <c r="CI96" i="21"/>
  <c r="CI96" i="20"/>
  <c r="CI96" i="19"/>
  <c r="CI96" i="18"/>
  <c r="CI96" i="17"/>
  <c r="CI96" i="16"/>
  <c r="CI96" i="15"/>
  <c r="CI147" i="14"/>
  <c r="CH96" i="22"/>
  <c r="CH96" i="21"/>
  <c r="CH96" i="20"/>
  <c r="CH96" i="19"/>
  <c r="CH96" i="18"/>
  <c r="CH96" i="17"/>
  <c r="CH96" i="16"/>
  <c r="CH96" i="15"/>
  <c r="CH147" i="14"/>
  <c r="CG96" i="22"/>
  <c r="CG96" i="21"/>
  <c r="CG96" i="20"/>
  <c r="CG96" i="19"/>
  <c r="CG96" i="18"/>
  <c r="CG96" i="17"/>
  <c r="CG96" i="16"/>
  <c r="CG96" i="15"/>
  <c r="CG147" i="14"/>
  <c r="CF96" i="22"/>
  <c r="CF96" i="21"/>
  <c r="CF96" i="20"/>
  <c r="CF96" i="19"/>
  <c r="CF96" i="18"/>
  <c r="CF96" i="17"/>
  <c r="CF96" i="16"/>
  <c r="CF96" i="15"/>
  <c r="CF147" i="14"/>
  <c r="CE96" i="22"/>
  <c r="CE96" i="21"/>
  <c r="CE96" i="20"/>
  <c r="CE96" i="19"/>
  <c r="CE96" i="18"/>
  <c r="CE96" i="17"/>
  <c r="CE96" i="16"/>
  <c r="CE96" i="15"/>
  <c r="CE147" i="14"/>
  <c r="CD96" i="22"/>
  <c r="CD96" i="21"/>
  <c r="CD96" i="20"/>
  <c r="CD96" i="19"/>
  <c r="CD96" i="18"/>
  <c r="CD96" i="17"/>
  <c r="CD96" i="16"/>
  <c r="CD96" i="15"/>
  <c r="CD147" i="14"/>
  <c r="CC96" i="22"/>
  <c r="CC96" i="21"/>
  <c r="CC96" i="20"/>
  <c r="CC96" i="19"/>
  <c r="CC96" i="18"/>
  <c r="CC96" i="17"/>
  <c r="CC96" i="16"/>
  <c r="CC96" i="15"/>
  <c r="CC147" i="14"/>
  <c r="CB96" i="22"/>
  <c r="CB96" i="21"/>
  <c r="CB96" i="20"/>
  <c r="CB96" i="19"/>
  <c r="CB96" i="18"/>
  <c r="CB96" i="17"/>
  <c r="CB96" i="16"/>
  <c r="CB96" i="15"/>
  <c r="CB147" i="14"/>
  <c r="CA96" i="22"/>
  <c r="CA96" i="21"/>
  <c r="CA96" i="20"/>
  <c r="CA96" i="19"/>
  <c r="CA96" i="18"/>
  <c r="CA96" i="17"/>
  <c r="CA96" i="16"/>
  <c r="CA96" i="15"/>
  <c r="CA147" i="14"/>
  <c r="BZ96" i="22"/>
  <c r="BZ96" i="21"/>
  <c r="BZ96" i="20"/>
  <c r="BZ96" i="19"/>
  <c r="BZ96" i="18"/>
  <c r="BZ96" i="17"/>
  <c r="BZ96" i="16"/>
  <c r="BZ96" i="15"/>
  <c r="BZ147" i="14"/>
  <c r="BY96" i="22"/>
  <c r="BY96" i="21"/>
  <c r="BY96" i="20"/>
  <c r="BY96" i="19"/>
  <c r="BY96" i="18"/>
  <c r="BY96" i="17"/>
  <c r="BY96" i="16"/>
  <c r="BY96" i="15"/>
  <c r="BY147" i="14"/>
  <c r="BX96" i="22"/>
  <c r="BX96" i="21"/>
  <c r="BX96" i="20"/>
  <c r="BX96" i="19"/>
  <c r="BX96" i="18"/>
  <c r="BX96" i="17"/>
  <c r="BX96" i="16"/>
  <c r="BX96" i="15"/>
  <c r="BX147" i="14"/>
  <c r="BW96" i="22"/>
  <c r="BW96" i="21"/>
  <c r="BW96" i="20"/>
  <c r="BW96" i="19"/>
  <c r="BW96" i="18"/>
  <c r="BW96" i="17"/>
  <c r="BW96" i="16"/>
  <c r="BW96" i="15"/>
  <c r="BW147" i="14"/>
  <c r="BV96" i="22"/>
  <c r="BV96" i="21"/>
  <c r="BV96" i="20"/>
  <c r="BV96" i="19"/>
  <c r="BV96" i="18"/>
  <c r="BV96" i="17"/>
  <c r="BV96" i="16"/>
  <c r="BV96" i="15"/>
  <c r="BV147" i="14"/>
  <c r="BU96" i="22"/>
  <c r="BU96" i="21"/>
  <c r="BU96" i="20"/>
  <c r="BU96" i="19"/>
  <c r="BU96" i="18"/>
  <c r="BU96" i="17"/>
  <c r="BU96" i="16"/>
  <c r="BU96" i="15"/>
  <c r="BU147" i="14"/>
  <c r="BT96" i="22"/>
  <c r="BT96" i="21"/>
  <c r="BT96" i="20"/>
  <c r="BT96" i="19"/>
  <c r="BT96" i="18"/>
  <c r="BT96" i="17"/>
  <c r="BT96" i="16"/>
  <c r="BT96" i="15"/>
  <c r="BT147" i="14"/>
  <c r="BS96" i="22"/>
  <c r="BS96" i="21"/>
  <c r="BS96" i="20"/>
  <c r="BS96" i="19"/>
  <c r="BS96" i="18"/>
  <c r="BS96" i="17"/>
  <c r="BS96" i="16"/>
  <c r="BS96" i="15"/>
  <c r="BS147" i="14"/>
  <c r="BR96" i="22"/>
  <c r="BR96" i="21"/>
  <c r="BR96" i="20"/>
  <c r="BR96" i="19"/>
  <c r="BR96" i="18"/>
  <c r="BR96" i="17"/>
  <c r="BR96" i="16"/>
  <c r="BR96" i="15"/>
  <c r="BR147" i="14"/>
  <c r="BQ96" i="22"/>
  <c r="BQ96" i="21"/>
  <c r="BQ96" i="20"/>
  <c r="BQ96" i="19"/>
  <c r="BQ96" i="18"/>
  <c r="BQ96" i="17"/>
  <c r="BQ96" i="16"/>
  <c r="BQ96" i="15"/>
  <c r="BQ147" i="14"/>
  <c r="BP96" i="22"/>
  <c r="BP96" i="21"/>
  <c r="BP96" i="20"/>
  <c r="BP96" i="19"/>
  <c r="BP96" i="18"/>
  <c r="BP96" i="17"/>
  <c r="BP96" i="16"/>
  <c r="BP96" i="15"/>
  <c r="BP147" i="14"/>
  <c r="BO96" i="22"/>
  <c r="BO96" i="21"/>
  <c r="BO96" i="20"/>
  <c r="BO96" i="19"/>
  <c r="BO96" i="18"/>
  <c r="BO96" i="17"/>
  <c r="BO96" i="16"/>
  <c r="BO96" i="15"/>
  <c r="BO147" i="14"/>
  <c r="BN96" i="22"/>
  <c r="BN96" i="21"/>
  <c r="BN96" i="20"/>
  <c r="BN96" i="19"/>
  <c r="BN96" i="18"/>
  <c r="BN96" i="17"/>
  <c r="BN96" i="16"/>
  <c r="BN96" i="15"/>
  <c r="BN147" i="14"/>
  <c r="BM96" i="22"/>
  <c r="BM96" i="21"/>
  <c r="BM96" i="20"/>
  <c r="BM96" i="19"/>
  <c r="BM96" i="18"/>
  <c r="BM96" i="17"/>
  <c r="BM96" i="16"/>
  <c r="BM96" i="15"/>
  <c r="BM147" i="14"/>
  <c r="BL96" i="22"/>
  <c r="BL96" i="21"/>
  <c r="BL96" i="20"/>
  <c r="BL96" i="19"/>
  <c r="BL96" i="18"/>
  <c r="BL96" i="17"/>
  <c r="BL96" i="16"/>
  <c r="BL96" i="15"/>
  <c r="BL147" i="14"/>
  <c r="BK96" i="22"/>
  <c r="BK96" i="21"/>
  <c r="BK96" i="20"/>
  <c r="BK96" i="19"/>
  <c r="BK96" i="18"/>
  <c r="BK96" i="17"/>
  <c r="BK96" i="16"/>
  <c r="BK96" i="15"/>
  <c r="BK147" i="14"/>
  <c r="BJ96" i="22"/>
  <c r="BJ96" i="21"/>
  <c r="BJ96" i="20"/>
  <c r="BJ96" i="19"/>
  <c r="BJ96" i="18"/>
  <c r="BJ96" i="17"/>
  <c r="BJ96" i="16"/>
  <c r="BJ96" i="15"/>
  <c r="BJ147" i="14"/>
  <c r="BI96" i="22"/>
  <c r="BI96" i="21"/>
  <c r="BI96" i="20"/>
  <c r="BI96" i="19"/>
  <c r="BI96" i="18"/>
  <c r="BI96" i="17"/>
  <c r="BI96" i="16"/>
  <c r="BI96" i="15"/>
  <c r="BI147" i="14"/>
  <c r="BH96" i="22"/>
  <c r="BH96" i="21"/>
  <c r="BH96" i="20"/>
  <c r="BH96" i="19"/>
  <c r="BH96" i="18"/>
  <c r="BH96" i="17"/>
  <c r="BH96" i="16"/>
  <c r="BH96" i="15"/>
  <c r="BH147" i="14"/>
  <c r="BG96" i="22"/>
  <c r="BG96" i="21"/>
  <c r="BG96" i="20"/>
  <c r="BG96" i="19"/>
  <c r="BG96" i="18"/>
  <c r="BG96" i="17"/>
  <c r="BG96" i="16"/>
  <c r="BG96" i="15"/>
  <c r="BG147" i="14"/>
  <c r="BF96" i="22"/>
  <c r="BF96" i="21"/>
  <c r="BF96" i="20"/>
  <c r="BF96" i="19"/>
  <c r="BF96" i="18"/>
  <c r="BF96" i="17"/>
  <c r="BF96" i="16"/>
  <c r="BF96" i="15"/>
  <c r="BF147" i="14"/>
  <c r="BE96" i="22"/>
  <c r="BE96" i="21"/>
  <c r="BE96" i="20"/>
  <c r="BE96" i="19"/>
  <c r="BE96" i="18"/>
  <c r="BE96" i="17"/>
  <c r="BE96" i="16"/>
  <c r="BE96" i="15"/>
  <c r="BE147" i="14"/>
  <c r="BD96" i="22"/>
  <c r="BD96" i="21"/>
  <c r="BD96" i="20"/>
  <c r="BD96" i="19"/>
  <c r="BD96" i="18"/>
  <c r="BD96" i="17"/>
  <c r="BD96" i="16"/>
  <c r="BD96" i="15"/>
  <c r="BD147" i="14"/>
  <c r="BC96" i="22"/>
  <c r="BC96" i="21"/>
  <c r="BC96" i="20"/>
  <c r="BC96" i="19"/>
  <c r="BC96" i="18"/>
  <c r="BC96" i="17"/>
  <c r="BC96" i="16"/>
  <c r="BC96" i="15"/>
  <c r="BC147" i="14"/>
  <c r="BB96" i="22"/>
  <c r="BB96" i="21"/>
  <c r="BB96" i="20"/>
  <c r="BB96" i="19"/>
  <c r="BB96" i="18"/>
  <c r="BB96" i="17"/>
  <c r="BB96" i="16"/>
  <c r="BB96" i="15"/>
  <c r="BB147" i="14"/>
  <c r="BA96" i="22"/>
  <c r="BA96" i="21"/>
  <c r="BA96" i="20"/>
  <c r="BA96" i="19"/>
  <c r="BA96" i="18"/>
  <c r="BA96" i="17"/>
  <c r="BA96" i="16"/>
  <c r="BA96" i="15"/>
  <c r="BA147" i="14"/>
  <c r="AZ96" i="22"/>
  <c r="AZ96" i="21"/>
  <c r="AZ96" i="20"/>
  <c r="AZ96" i="19"/>
  <c r="AZ96" i="18"/>
  <c r="AZ96" i="17"/>
  <c r="AZ96" i="16"/>
  <c r="AZ96" i="15"/>
  <c r="AZ147" i="14"/>
  <c r="AY96" i="22"/>
  <c r="AY96" i="21"/>
  <c r="AY96" i="20"/>
  <c r="AY96" i="19"/>
  <c r="AY96" i="18"/>
  <c r="AY96" i="17"/>
  <c r="AY96" i="16"/>
  <c r="AY96" i="15"/>
  <c r="AY147" i="14"/>
  <c r="AX96" i="22"/>
  <c r="AX96" i="21"/>
  <c r="AX96" i="20"/>
  <c r="AX96" i="19"/>
  <c r="AX96" i="18"/>
  <c r="AX96" i="17"/>
  <c r="AX96" i="16"/>
  <c r="AX96" i="15"/>
  <c r="AX147" i="14"/>
  <c r="AW96" i="22"/>
  <c r="AW96" i="21"/>
  <c r="AW96" i="20"/>
  <c r="AW96" i="19"/>
  <c r="AW96" i="18"/>
  <c r="AW96" i="17"/>
  <c r="AW96" i="16"/>
  <c r="AW96" i="15"/>
  <c r="AW147" i="14"/>
  <c r="AV96" i="22"/>
  <c r="AV96" i="21"/>
  <c r="AV96" i="20"/>
  <c r="AV96" i="19"/>
  <c r="AV96" i="18"/>
  <c r="AV96" i="17"/>
  <c r="AV96" i="16"/>
  <c r="AV96" i="15"/>
  <c r="AV147" i="14"/>
  <c r="AU96" i="22"/>
  <c r="AU96" i="21"/>
  <c r="AU96" i="20"/>
  <c r="AU96" i="19"/>
  <c r="AU96" i="18"/>
  <c r="AU96" i="17"/>
  <c r="AU96" i="16"/>
  <c r="AU96" i="15"/>
  <c r="AU147" i="14"/>
  <c r="AT96" i="22"/>
  <c r="AT96" i="21"/>
  <c r="AT96" i="20"/>
  <c r="AT96" i="19"/>
  <c r="AT96" i="18"/>
  <c r="AT96" i="17"/>
  <c r="AT96" i="16"/>
  <c r="AT96" i="15"/>
  <c r="AT147" i="14"/>
  <c r="AS96" i="22"/>
  <c r="AS96" i="21"/>
  <c r="AS96" i="20"/>
  <c r="AS96" i="19"/>
  <c r="AS96" i="18"/>
  <c r="AS96" i="17"/>
  <c r="AS96" i="16"/>
  <c r="AS96" i="15"/>
  <c r="AS147" i="14"/>
  <c r="AR96" i="22"/>
  <c r="AR96" i="21"/>
  <c r="AR96" i="20"/>
  <c r="AR96" i="19"/>
  <c r="AR96" i="18"/>
  <c r="AR96" i="17"/>
  <c r="AR96" i="16"/>
  <c r="AR96" i="15"/>
  <c r="AR147" i="14"/>
  <c r="AQ96" i="22"/>
  <c r="AQ96" i="21"/>
  <c r="AQ96" i="20"/>
  <c r="AQ96" i="19"/>
  <c r="AQ96" i="18"/>
  <c r="AQ96" i="17"/>
  <c r="AQ96" i="16"/>
  <c r="AQ96" i="15"/>
  <c r="AQ147" i="14"/>
  <c r="AP96" i="22"/>
  <c r="AP96" i="21"/>
  <c r="AP96" i="20"/>
  <c r="AP96" i="19"/>
  <c r="AP96" i="18"/>
  <c r="AP96" i="17"/>
  <c r="AP96" i="16"/>
  <c r="AP96" i="15"/>
  <c r="AP147" i="14"/>
  <c r="AO96" i="22"/>
  <c r="AO96" i="21"/>
  <c r="AO96" i="20"/>
  <c r="AO96" i="19"/>
  <c r="AO96" i="18"/>
  <c r="AO96" i="17"/>
  <c r="AO96" i="16"/>
  <c r="AO96" i="15"/>
  <c r="AO147" i="14"/>
  <c r="AN96" i="22"/>
  <c r="AN96" i="21"/>
  <c r="AN96" i="20"/>
  <c r="AN96" i="19"/>
  <c r="AN96" i="18"/>
  <c r="AN96" i="17"/>
  <c r="AN96" i="16"/>
  <c r="AN96" i="15"/>
  <c r="AN147" i="14"/>
  <c r="AM96" i="22"/>
  <c r="AM96" i="21"/>
  <c r="AM96" i="20"/>
  <c r="AM96" i="19"/>
  <c r="AM96" i="18"/>
  <c r="AM96" i="17"/>
  <c r="AM96" i="16"/>
  <c r="AM96" i="15"/>
  <c r="AM147" i="14"/>
  <c r="AL96" i="22"/>
  <c r="AL96" i="21"/>
  <c r="AL96" i="20"/>
  <c r="AL96" i="19"/>
  <c r="AL96" i="18"/>
  <c r="AL96" i="17"/>
  <c r="AL96" i="16"/>
  <c r="AL96" i="15"/>
  <c r="AL147" i="14"/>
  <c r="AK96" i="22"/>
  <c r="AK96" i="21"/>
  <c r="AK96" i="20"/>
  <c r="AK96" i="19"/>
  <c r="AK96" i="18"/>
  <c r="AK96" i="17"/>
  <c r="AK96" i="16"/>
  <c r="AK96" i="15"/>
  <c r="AK147" i="14"/>
  <c r="AJ96" i="22"/>
  <c r="AJ96" i="21"/>
  <c r="AJ96" i="20"/>
  <c r="AJ96" i="19"/>
  <c r="AJ96" i="18"/>
  <c r="AJ96" i="17"/>
  <c r="AJ96" i="16"/>
  <c r="AJ96" i="15"/>
  <c r="AJ147" i="14"/>
  <c r="AI96" i="22"/>
  <c r="AI96" i="21"/>
  <c r="AI96" i="20"/>
  <c r="AI96" i="19"/>
  <c r="AI96" i="18"/>
  <c r="AI96" i="17"/>
  <c r="AI96" i="16"/>
  <c r="AI96" i="15"/>
  <c r="AI147" i="14"/>
  <c r="AH96" i="22"/>
  <c r="AH96" i="21"/>
  <c r="AH96" i="20"/>
  <c r="AH96" i="19"/>
  <c r="AH96" i="18"/>
  <c r="AH96" i="17"/>
  <c r="AH96" i="16"/>
  <c r="AH96" i="15"/>
  <c r="AH147" i="14"/>
  <c r="AG96" i="22"/>
  <c r="AG96" i="21"/>
  <c r="AG96" i="20"/>
  <c r="AG96" i="19"/>
  <c r="AG96" i="18"/>
  <c r="AG96" i="17"/>
  <c r="AG96" i="16"/>
  <c r="AG96" i="15"/>
  <c r="AG147" i="14"/>
  <c r="AF96" i="22"/>
  <c r="AF96" i="21"/>
  <c r="AF96" i="20"/>
  <c r="AF96" i="19"/>
  <c r="AF96" i="18"/>
  <c r="AF96" i="17"/>
  <c r="AF96" i="16"/>
  <c r="AF96" i="15"/>
  <c r="AF147" i="14"/>
  <c r="AE96" i="22"/>
  <c r="AE96" i="21"/>
  <c r="AE96" i="20"/>
  <c r="AE96" i="19"/>
  <c r="AE96" i="18"/>
  <c r="AE96" i="17"/>
  <c r="AE96" i="16"/>
  <c r="AE96" i="15"/>
  <c r="AE147" i="14"/>
  <c r="AD96" i="22"/>
  <c r="AD96" i="21"/>
  <c r="AD96" i="20"/>
  <c r="AD96" i="19"/>
  <c r="AD96" i="18"/>
  <c r="AD96" i="17"/>
  <c r="AD96" i="16"/>
  <c r="AD96" i="15"/>
  <c r="AD147" i="14"/>
  <c r="AC96" i="22"/>
  <c r="AC96" i="21"/>
  <c r="AC96" i="20"/>
  <c r="AC96" i="19"/>
  <c r="AC96" i="18"/>
  <c r="AC96" i="17"/>
  <c r="AC96" i="16"/>
  <c r="AC96" i="15"/>
  <c r="AC147" i="14"/>
  <c r="AB96" i="22"/>
  <c r="AB96" i="21"/>
  <c r="AB96" i="20"/>
  <c r="AB96" i="19"/>
  <c r="AB96" i="18"/>
  <c r="AB96" i="17"/>
  <c r="AB96" i="16"/>
  <c r="AB96" i="15"/>
  <c r="AB147" i="14"/>
  <c r="AA96" i="22"/>
  <c r="AA96" i="21"/>
  <c r="AA96" i="20"/>
  <c r="AA96" i="19"/>
  <c r="AA96" i="18"/>
  <c r="AA96" i="17"/>
  <c r="AA96" i="16"/>
  <c r="AA96" i="15"/>
  <c r="AA147" i="14"/>
  <c r="Z96" i="22"/>
  <c r="Z96" i="21"/>
  <c r="Z96" i="20"/>
  <c r="Z96" i="19"/>
  <c r="Z96" i="18"/>
  <c r="Z96" i="17"/>
  <c r="Z96" i="16"/>
  <c r="Z96" i="15"/>
  <c r="Z147" i="14"/>
  <c r="D147" i="14" s="1"/>
  <c r="Y96" i="22"/>
  <c r="Y96" i="21"/>
  <c r="Y96" i="20"/>
  <c r="Y96" i="19"/>
  <c r="Y96" i="18"/>
  <c r="Y96" i="17"/>
  <c r="Y96" i="16"/>
  <c r="Y96" i="15"/>
  <c r="Y147" i="14"/>
  <c r="X96" i="22"/>
  <c r="X96" i="21"/>
  <c r="X96" i="20"/>
  <c r="X96" i="19"/>
  <c r="X96" i="18"/>
  <c r="X96" i="17"/>
  <c r="X96" i="16"/>
  <c r="X96" i="15"/>
  <c r="X147" i="14"/>
  <c r="W96" i="22"/>
  <c r="W96" i="21"/>
  <c r="W96" i="20"/>
  <c r="W96" i="19"/>
  <c r="W96" i="18"/>
  <c r="W96" i="17"/>
  <c r="W96" i="16"/>
  <c r="W96" i="15"/>
  <c r="W147" i="14"/>
  <c r="V96" i="22"/>
  <c r="V96" i="21"/>
  <c r="V96" i="20"/>
  <c r="V96" i="19"/>
  <c r="V96" i="18"/>
  <c r="V96" i="17"/>
  <c r="V96" i="16"/>
  <c r="V96" i="15"/>
  <c r="V147" i="14"/>
  <c r="U96" i="22"/>
  <c r="U96" i="21"/>
  <c r="U96" i="20"/>
  <c r="U96" i="19"/>
  <c r="U96" i="18"/>
  <c r="U96" i="17"/>
  <c r="U96" i="16"/>
  <c r="U96" i="15"/>
  <c r="U147" i="14"/>
  <c r="CY94" i="22"/>
  <c r="CY94" i="21"/>
  <c r="CY94" i="20"/>
  <c r="CY94" i="19"/>
  <c r="CY94" i="18"/>
  <c r="CY94" i="17"/>
  <c r="CY94" i="16"/>
  <c r="CY94" i="15"/>
  <c r="CY145" i="14"/>
  <c r="CX94" i="22"/>
  <c r="CX94" i="21"/>
  <c r="CX94" i="20"/>
  <c r="CX94" i="19"/>
  <c r="CX94" i="18"/>
  <c r="CX94" i="17"/>
  <c r="CX94" i="16"/>
  <c r="CX94" i="15"/>
  <c r="CX145" i="14"/>
  <c r="CW94" i="22"/>
  <c r="CW94" i="21"/>
  <c r="CW94" i="20"/>
  <c r="CW94" i="19"/>
  <c r="CW94" i="18"/>
  <c r="CW94" i="17"/>
  <c r="CW94" i="16"/>
  <c r="CW94" i="15"/>
  <c r="CW145" i="14"/>
  <c r="CV94" i="22"/>
  <c r="CV94" i="21"/>
  <c r="CV94" i="20"/>
  <c r="CV94" i="19"/>
  <c r="CV94" i="18"/>
  <c r="CV94" i="17"/>
  <c r="CV94" i="16"/>
  <c r="CV94" i="15"/>
  <c r="CV145" i="14"/>
  <c r="CU94" i="22"/>
  <c r="CU94" i="21"/>
  <c r="CU94" i="20"/>
  <c r="CU94" i="19"/>
  <c r="CU94" i="18"/>
  <c r="CU94" i="17"/>
  <c r="CU94" i="16"/>
  <c r="CU94" i="15"/>
  <c r="CU145" i="14"/>
  <c r="CT94" i="22"/>
  <c r="CT94" i="21"/>
  <c r="CT94" i="20"/>
  <c r="CT94" i="19"/>
  <c r="CT94" i="18"/>
  <c r="CT94" i="17"/>
  <c r="CT94" i="16"/>
  <c r="CT94" i="15"/>
  <c r="CT145" i="14"/>
  <c r="CS94" i="22"/>
  <c r="CS94" i="21"/>
  <c r="CS94" i="20"/>
  <c r="CS94" i="19"/>
  <c r="CS94" i="18"/>
  <c r="CS94" i="17"/>
  <c r="CS94" i="16"/>
  <c r="CS94" i="15"/>
  <c r="CS145" i="14"/>
  <c r="CR94" i="22"/>
  <c r="CR94" i="21"/>
  <c r="CR94" i="20"/>
  <c r="CR94" i="19"/>
  <c r="CR94" i="18"/>
  <c r="CR94" i="17"/>
  <c r="CR94" i="16"/>
  <c r="CR94" i="15"/>
  <c r="CR145" i="14"/>
  <c r="CQ94" i="22"/>
  <c r="CQ94" i="21"/>
  <c r="CQ94" i="20"/>
  <c r="CQ94" i="19"/>
  <c r="CQ94" i="18"/>
  <c r="CQ94" i="17"/>
  <c r="CQ94" i="16"/>
  <c r="CQ94" i="15"/>
  <c r="CQ145" i="14"/>
  <c r="CP94" i="22"/>
  <c r="CP94" i="21"/>
  <c r="CP94" i="20"/>
  <c r="CP94" i="19"/>
  <c r="CP94" i="18"/>
  <c r="CP94" i="17"/>
  <c r="CP94" i="16"/>
  <c r="CP94" i="15"/>
  <c r="CP145" i="14"/>
  <c r="CO94" i="22"/>
  <c r="CO94" i="21"/>
  <c r="CO94" i="20"/>
  <c r="CO94" i="19"/>
  <c r="CO94" i="18"/>
  <c r="CO94" i="17"/>
  <c r="CO94" i="16"/>
  <c r="CO94" i="15"/>
  <c r="CO145" i="14"/>
  <c r="CN94" i="22"/>
  <c r="CN94" i="21"/>
  <c r="CN94" i="20"/>
  <c r="CN94" i="19"/>
  <c r="CN94" i="18"/>
  <c r="CN94" i="17"/>
  <c r="CN94" i="16"/>
  <c r="CN94" i="15"/>
  <c r="CN145" i="14"/>
  <c r="CM94" i="22"/>
  <c r="CM94" i="21"/>
  <c r="CM94" i="20"/>
  <c r="CM94" i="19"/>
  <c r="CM94" i="18"/>
  <c r="CM94" i="17"/>
  <c r="CM94" i="16"/>
  <c r="CM94" i="15"/>
  <c r="CM145" i="14"/>
  <c r="CL94" i="22"/>
  <c r="CL94" i="21"/>
  <c r="CL94" i="20"/>
  <c r="CL94" i="19"/>
  <c r="CL94" i="18"/>
  <c r="CL94" i="17"/>
  <c r="CL94" i="16"/>
  <c r="CL94" i="15"/>
  <c r="CL145" i="14"/>
  <c r="CK94" i="22"/>
  <c r="CK94" i="21"/>
  <c r="CK94" i="20"/>
  <c r="CK94" i="19"/>
  <c r="CK94" i="18"/>
  <c r="CK94" i="17"/>
  <c r="CK94" i="16"/>
  <c r="CK94" i="15"/>
  <c r="CK145" i="14"/>
  <c r="CJ94" i="22"/>
  <c r="CJ94" i="21"/>
  <c r="CJ94" i="20"/>
  <c r="CJ94" i="19"/>
  <c r="CJ94" i="18"/>
  <c r="CJ94" i="17"/>
  <c r="CJ94" i="16"/>
  <c r="CJ94" i="15"/>
  <c r="CJ145" i="14"/>
  <c r="CI94" i="22"/>
  <c r="CI94" i="21"/>
  <c r="CI94" i="20"/>
  <c r="CI94" i="19"/>
  <c r="CI94" i="18"/>
  <c r="CI94" i="17"/>
  <c r="CI94" i="16"/>
  <c r="CI94" i="15"/>
  <c r="CI145" i="14"/>
  <c r="CH94" i="22"/>
  <c r="CH94" i="21"/>
  <c r="CH94" i="20"/>
  <c r="CH94" i="19"/>
  <c r="CH94" i="18"/>
  <c r="CH94" i="17"/>
  <c r="CH94" i="16"/>
  <c r="CH94" i="15"/>
  <c r="CH145" i="14"/>
  <c r="CG94" i="22"/>
  <c r="CG94" i="21"/>
  <c r="CG94" i="20"/>
  <c r="CG94" i="19"/>
  <c r="CG94" i="18"/>
  <c r="CG94" i="17"/>
  <c r="CG94" i="16"/>
  <c r="CG94" i="15"/>
  <c r="CG145" i="14"/>
  <c r="CF94" i="22"/>
  <c r="CF94" i="21"/>
  <c r="CF94" i="20"/>
  <c r="CF94" i="19"/>
  <c r="CF94" i="18"/>
  <c r="CF94" i="17"/>
  <c r="CF94" i="16"/>
  <c r="CF94" i="15"/>
  <c r="CF145" i="14"/>
  <c r="CE94" i="22"/>
  <c r="CE94" i="21"/>
  <c r="CE94" i="20"/>
  <c r="CE94" i="19"/>
  <c r="CE94" i="18"/>
  <c r="CE94" i="17"/>
  <c r="CE94" i="16"/>
  <c r="CE94" i="15"/>
  <c r="CE145" i="14"/>
  <c r="CD94" i="22"/>
  <c r="CD94" i="21"/>
  <c r="CD94" i="20"/>
  <c r="CD94" i="19"/>
  <c r="CD94" i="18"/>
  <c r="CD94" i="17"/>
  <c r="CD94" i="16"/>
  <c r="CD94" i="15"/>
  <c r="CD145" i="14"/>
  <c r="CC94" i="22"/>
  <c r="CC94" i="21"/>
  <c r="CC94" i="20"/>
  <c r="CC94" i="19"/>
  <c r="CC94" i="18"/>
  <c r="CC94" i="17"/>
  <c r="CC94" i="16"/>
  <c r="CC94" i="15"/>
  <c r="CC145" i="14"/>
  <c r="CB94" i="22"/>
  <c r="CB94" i="21"/>
  <c r="CB94" i="20"/>
  <c r="CB94" i="19"/>
  <c r="CB94" i="18"/>
  <c r="CB94" i="17"/>
  <c r="CB94" i="16"/>
  <c r="CB94" i="15"/>
  <c r="CB145" i="14"/>
  <c r="CA94" i="22"/>
  <c r="CA94" i="21"/>
  <c r="CA94" i="20"/>
  <c r="CA94" i="19"/>
  <c r="CA94" i="18"/>
  <c r="CA94" i="17"/>
  <c r="CA94" i="16"/>
  <c r="CA94" i="15"/>
  <c r="CA145" i="14"/>
  <c r="BZ94" i="22"/>
  <c r="BZ94" i="21"/>
  <c r="BZ94" i="20"/>
  <c r="BZ94" i="19"/>
  <c r="BZ94" i="18"/>
  <c r="BZ94" i="17"/>
  <c r="BZ94" i="16"/>
  <c r="BZ94" i="15"/>
  <c r="BZ145" i="14"/>
  <c r="BY94" i="22"/>
  <c r="BY94" i="21"/>
  <c r="BY94" i="20"/>
  <c r="BY94" i="19"/>
  <c r="BY94" i="18"/>
  <c r="BY94" i="17"/>
  <c r="BY94" i="16"/>
  <c r="BY94" i="15"/>
  <c r="BY145" i="14"/>
  <c r="BX94" i="22"/>
  <c r="BX94" i="21"/>
  <c r="BX94" i="20"/>
  <c r="BX94" i="19"/>
  <c r="BX94" i="18"/>
  <c r="BX94" i="17"/>
  <c r="BX94" i="16"/>
  <c r="BX94" i="15"/>
  <c r="BX145" i="14"/>
  <c r="BW94" i="22"/>
  <c r="BW94" i="21"/>
  <c r="BW94" i="20"/>
  <c r="BW94" i="19"/>
  <c r="BW94" i="18"/>
  <c r="BW94" i="17"/>
  <c r="BW94" i="16"/>
  <c r="BW94" i="15"/>
  <c r="BW145" i="14"/>
  <c r="BV94" i="22"/>
  <c r="BV94" i="21"/>
  <c r="BV94" i="20"/>
  <c r="BV94" i="19"/>
  <c r="BV94" i="18"/>
  <c r="BV94" i="17"/>
  <c r="BV94" i="16"/>
  <c r="BV94" i="15"/>
  <c r="BV145" i="14"/>
  <c r="BU94" i="22"/>
  <c r="BU94" i="21"/>
  <c r="BU94" i="20"/>
  <c r="BU94" i="19"/>
  <c r="BU94" i="18"/>
  <c r="BU94" i="17"/>
  <c r="BU94" i="16"/>
  <c r="BU94" i="15"/>
  <c r="BU145" i="14"/>
  <c r="BT94" i="22"/>
  <c r="BT94" i="21"/>
  <c r="BT94" i="20"/>
  <c r="BT94" i="19"/>
  <c r="BT94" i="18"/>
  <c r="BT94" i="17"/>
  <c r="BT94" i="16"/>
  <c r="BT94" i="15"/>
  <c r="BT145" i="14"/>
  <c r="BS94" i="22"/>
  <c r="BS94" i="21"/>
  <c r="BS94" i="20"/>
  <c r="BS94" i="19"/>
  <c r="BS94" i="18"/>
  <c r="BS94" i="17"/>
  <c r="BS94" i="16"/>
  <c r="BS94" i="15"/>
  <c r="BS145" i="14"/>
  <c r="BR94" i="22"/>
  <c r="BR94" i="21"/>
  <c r="BR94" i="20"/>
  <c r="BR94" i="19"/>
  <c r="BR94" i="18"/>
  <c r="BR94" i="17"/>
  <c r="BR94" i="16"/>
  <c r="BR94" i="15"/>
  <c r="BR145" i="14"/>
  <c r="BQ94" i="22"/>
  <c r="BQ94" i="21"/>
  <c r="BQ94" i="20"/>
  <c r="BQ94" i="19"/>
  <c r="BQ94" i="18"/>
  <c r="BQ94" i="17"/>
  <c r="BQ94" i="16"/>
  <c r="BQ94" i="15"/>
  <c r="BQ145" i="14"/>
  <c r="BP94" i="22"/>
  <c r="BP94" i="21"/>
  <c r="BP94" i="20"/>
  <c r="BP94" i="19"/>
  <c r="BP94" i="18"/>
  <c r="BP94" i="17"/>
  <c r="BP94" i="16"/>
  <c r="BP94" i="15"/>
  <c r="BP145" i="14"/>
  <c r="BO94" i="22"/>
  <c r="BO94" i="21"/>
  <c r="BO94" i="20"/>
  <c r="BO94" i="19"/>
  <c r="BO94" i="18"/>
  <c r="BO94" i="17"/>
  <c r="BO94" i="16"/>
  <c r="BO94" i="15"/>
  <c r="BO145" i="14"/>
  <c r="BN94" i="22"/>
  <c r="BN94" i="21"/>
  <c r="BN94" i="20"/>
  <c r="BN94" i="19"/>
  <c r="BN94" i="18"/>
  <c r="BN94" i="17"/>
  <c r="BN94" i="16"/>
  <c r="BN94" i="15"/>
  <c r="BN145" i="14"/>
  <c r="BM94" i="22"/>
  <c r="BM94" i="21"/>
  <c r="BM94" i="20"/>
  <c r="BM94" i="19"/>
  <c r="BM94" i="18"/>
  <c r="BM94" i="17"/>
  <c r="BM94" i="16"/>
  <c r="BM94" i="15"/>
  <c r="BM145" i="14"/>
  <c r="BL94" i="22"/>
  <c r="BL94" i="21"/>
  <c r="BL94" i="20"/>
  <c r="BL94" i="19"/>
  <c r="BL94" i="18"/>
  <c r="BL94" i="17"/>
  <c r="BL94" i="16"/>
  <c r="BL94" i="15"/>
  <c r="BL145" i="14"/>
  <c r="BK94" i="22"/>
  <c r="BK94" i="21"/>
  <c r="BK94" i="20"/>
  <c r="BK94" i="19"/>
  <c r="BK94" i="18"/>
  <c r="BK94" i="17"/>
  <c r="BK94" i="16"/>
  <c r="BK94" i="15"/>
  <c r="BK145" i="14"/>
  <c r="BJ94" i="22"/>
  <c r="BJ94" i="21"/>
  <c r="BJ94" i="20"/>
  <c r="BJ94" i="19"/>
  <c r="BJ94" i="18"/>
  <c r="BJ94" i="17"/>
  <c r="BJ94" i="16"/>
  <c r="BJ94" i="15"/>
  <c r="BJ145" i="14"/>
  <c r="BI94" i="22"/>
  <c r="BI94" i="21"/>
  <c r="BI94" i="20"/>
  <c r="BI94" i="19"/>
  <c r="BI94" i="18"/>
  <c r="BI94" i="17"/>
  <c r="BI94" i="16"/>
  <c r="BI94" i="15"/>
  <c r="BI145" i="14"/>
  <c r="BH94" i="22"/>
  <c r="BH94" i="21"/>
  <c r="BH94" i="20"/>
  <c r="BH94" i="19"/>
  <c r="BH94" i="18"/>
  <c r="BH94" i="17"/>
  <c r="BH94" i="16"/>
  <c r="BH94" i="15"/>
  <c r="BH145" i="14"/>
  <c r="BG94" i="22"/>
  <c r="BG94" i="21"/>
  <c r="BG94" i="20"/>
  <c r="BG94" i="19"/>
  <c r="BG94" i="18"/>
  <c r="BG94" i="17"/>
  <c r="BG94" i="16"/>
  <c r="BG94" i="15"/>
  <c r="BG145" i="14"/>
  <c r="BF94" i="22"/>
  <c r="BF94" i="21"/>
  <c r="BF94" i="20"/>
  <c r="BF94" i="19"/>
  <c r="BF94" i="18"/>
  <c r="BF94" i="17"/>
  <c r="BF94" i="16"/>
  <c r="BF94" i="15"/>
  <c r="BF145" i="14"/>
  <c r="BE94" i="22"/>
  <c r="BE94" i="21"/>
  <c r="BE94" i="20"/>
  <c r="BE94" i="19"/>
  <c r="BE94" i="18"/>
  <c r="BE94" i="17"/>
  <c r="BE94" i="16"/>
  <c r="BE94" i="15"/>
  <c r="BE145" i="14"/>
  <c r="BD94" i="22"/>
  <c r="BD94" i="21"/>
  <c r="BD94" i="20"/>
  <c r="BD94" i="19"/>
  <c r="BD94" i="18"/>
  <c r="BD94" i="17"/>
  <c r="BD94" i="16"/>
  <c r="BD94" i="15"/>
  <c r="BD145" i="14"/>
  <c r="BC94" i="22"/>
  <c r="BC94" i="21"/>
  <c r="BC94" i="20"/>
  <c r="BC94" i="19"/>
  <c r="BC94" i="18"/>
  <c r="BC94" i="17"/>
  <c r="BC94" i="16"/>
  <c r="BC94" i="15"/>
  <c r="BC145" i="14"/>
  <c r="BB94" i="22"/>
  <c r="BB94" i="21"/>
  <c r="BB94" i="20"/>
  <c r="BB94" i="19"/>
  <c r="BB94" i="18"/>
  <c r="BB94" i="17"/>
  <c r="BB94" i="16"/>
  <c r="BB94" i="15"/>
  <c r="BB145" i="14"/>
  <c r="BA94" i="22"/>
  <c r="BA94" i="21"/>
  <c r="BA94" i="20"/>
  <c r="BA94" i="19"/>
  <c r="BA94" i="18"/>
  <c r="BA94" i="17"/>
  <c r="BA94" i="16"/>
  <c r="BA94" i="15"/>
  <c r="BA145" i="14"/>
  <c r="AZ94" i="22"/>
  <c r="AZ94" i="21"/>
  <c r="AZ94" i="20"/>
  <c r="AZ94" i="19"/>
  <c r="AZ94" i="18"/>
  <c r="AZ94" i="17"/>
  <c r="AZ94" i="16"/>
  <c r="AZ94" i="15"/>
  <c r="AZ145" i="14"/>
  <c r="AY94" i="22"/>
  <c r="AY94" i="21"/>
  <c r="AY94" i="20"/>
  <c r="AY94" i="19"/>
  <c r="AY94" i="18"/>
  <c r="AY94" i="17"/>
  <c r="AY94" i="16"/>
  <c r="AY94" i="15"/>
  <c r="AY145" i="14"/>
  <c r="AX94" i="22"/>
  <c r="AX94" i="21"/>
  <c r="AX94" i="20"/>
  <c r="AX94" i="19"/>
  <c r="AX94" i="18"/>
  <c r="AX94" i="17"/>
  <c r="AX94" i="16"/>
  <c r="AX94" i="15"/>
  <c r="AX145" i="14"/>
  <c r="AW94" i="22"/>
  <c r="AW94" i="21"/>
  <c r="AW94" i="20"/>
  <c r="AW94" i="19"/>
  <c r="AW94" i="18"/>
  <c r="AW94" i="17"/>
  <c r="AW94" i="16"/>
  <c r="AW94" i="15"/>
  <c r="AW145" i="14"/>
  <c r="AV94" i="22"/>
  <c r="AV94" i="21"/>
  <c r="AV94" i="20"/>
  <c r="AV94" i="19"/>
  <c r="AV94" i="18"/>
  <c r="AV94" i="17"/>
  <c r="AV94" i="16"/>
  <c r="AV94" i="15"/>
  <c r="AV145" i="14"/>
  <c r="AU94" i="22"/>
  <c r="AU94" i="21"/>
  <c r="AU94" i="20"/>
  <c r="AU94" i="19"/>
  <c r="AU94" i="18"/>
  <c r="AU94" i="17"/>
  <c r="AU94" i="16"/>
  <c r="AU94" i="15"/>
  <c r="AU145" i="14"/>
  <c r="AT94" i="22"/>
  <c r="AT94" i="21"/>
  <c r="AT94" i="20"/>
  <c r="AT94" i="19"/>
  <c r="AT94" i="18"/>
  <c r="AT94" i="17"/>
  <c r="AT94" i="16"/>
  <c r="AT94" i="15"/>
  <c r="AT145" i="14"/>
  <c r="AS94" i="22"/>
  <c r="AS94" i="21"/>
  <c r="AS94" i="20"/>
  <c r="AS94" i="19"/>
  <c r="AS94" i="18"/>
  <c r="AS94" i="17"/>
  <c r="AS94" i="16"/>
  <c r="AS94" i="15"/>
  <c r="AS145" i="14"/>
  <c r="AR94" i="22"/>
  <c r="AR94" i="21"/>
  <c r="AR94" i="20"/>
  <c r="AR94" i="19"/>
  <c r="AR94" i="18"/>
  <c r="AR94" i="17"/>
  <c r="AR94" i="16"/>
  <c r="AR94" i="15"/>
  <c r="AR145" i="14"/>
  <c r="AQ94" i="22"/>
  <c r="AQ94" i="21"/>
  <c r="AQ94" i="20"/>
  <c r="AQ94" i="19"/>
  <c r="AQ94" i="18"/>
  <c r="AQ94" i="17"/>
  <c r="AQ94" i="16"/>
  <c r="AQ94" i="15"/>
  <c r="AQ145" i="14"/>
  <c r="AP94" i="22"/>
  <c r="AP94" i="21"/>
  <c r="AP94" i="20"/>
  <c r="AP94" i="19"/>
  <c r="AP94" i="18"/>
  <c r="AP94" i="17"/>
  <c r="AP94" i="16"/>
  <c r="AP94" i="15"/>
  <c r="AP145" i="14"/>
  <c r="AO94" i="22"/>
  <c r="AO94" i="21"/>
  <c r="AO94" i="20"/>
  <c r="AO94" i="19"/>
  <c r="AO94" i="18"/>
  <c r="AO94" i="17"/>
  <c r="AO94" i="16"/>
  <c r="AO94" i="15"/>
  <c r="AO145" i="14"/>
  <c r="AN94" i="22"/>
  <c r="AN94" i="21"/>
  <c r="AN94" i="20"/>
  <c r="AN94" i="19"/>
  <c r="AN94" i="18"/>
  <c r="AN94" i="17"/>
  <c r="AN94" i="16"/>
  <c r="AN94" i="15"/>
  <c r="AN145" i="14"/>
  <c r="AM94" i="22"/>
  <c r="AM94" i="21"/>
  <c r="AM94" i="20"/>
  <c r="AM94" i="19"/>
  <c r="AM94" i="18"/>
  <c r="AM94" i="17"/>
  <c r="AM94" i="16"/>
  <c r="AM94" i="15"/>
  <c r="AM145" i="14"/>
  <c r="AL94" i="22"/>
  <c r="AL94" i="21"/>
  <c r="AL94" i="20"/>
  <c r="AL94" i="19"/>
  <c r="AL94" i="18"/>
  <c r="AL94" i="17"/>
  <c r="AL94" i="16"/>
  <c r="AL94" i="15"/>
  <c r="AL145" i="14"/>
  <c r="AK94" i="22"/>
  <c r="AK94" i="21"/>
  <c r="AK94" i="20"/>
  <c r="AK94" i="19"/>
  <c r="AK94" i="18"/>
  <c r="AK94" i="17"/>
  <c r="AK94" i="16"/>
  <c r="AK94" i="15"/>
  <c r="AK145" i="14"/>
  <c r="AJ94" i="22"/>
  <c r="AJ94" i="21"/>
  <c r="AJ94" i="20"/>
  <c r="AJ94" i="19"/>
  <c r="AJ94" i="18"/>
  <c r="AJ94" i="17"/>
  <c r="AJ94" i="16"/>
  <c r="AJ94" i="15"/>
  <c r="AJ145" i="14"/>
  <c r="AI94" i="22"/>
  <c r="AI94" i="21"/>
  <c r="AI94" i="20"/>
  <c r="AI94" i="19"/>
  <c r="AI94" i="18"/>
  <c r="AI94" i="17"/>
  <c r="AI94" i="16"/>
  <c r="AI94" i="15"/>
  <c r="AI145" i="14"/>
  <c r="AH94" i="22"/>
  <c r="AH94" i="21"/>
  <c r="AH94" i="20"/>
  <c r="AH94" i="19"/>
  <c r="AH94" i="18"/>
  <c r="AH94" i="17"/>
  <c r="AH94" i="16"/>
  <c r="AH94" i="15"/>
  <c r="AH145" i="14"/>
  <c r="AG94" i="22"/>
  <c r="AG94" i="21"/>
  <c r="AG94" i="20"/>
  <c r="AG94" i="19"/>
  <c r="AG94" i="18"/>
  <c r="AG94" i="17"/>
  <c r="AG94" i="16"/>
  <c r="AG94" i="15"/>
  <c r="AG145" i="14"/>
  <c r="AF94" i="22"/>
  <c r="AF94" i="21"/>
  <c r="AF94" i="20"/>
  <c r="AF94" i="19"/>
  <c r="AF94" i="18"/>
  <c r="AF94" i="17"/>
  <c r="AF94" i="16"/>
  <c r="AF94" i="15"/>
  <c r="AF145" i="14"/>
  <c r="AE94" i="22"/>
  <c r="AE94" i="21"/>
  <c r="AE94" i="20"/>
  <c r="AE94" i="19"/>
  <c r="AE94" i="18"/>
  <c r="AE94" i="17"/>
  <c r="AE94" i="16"/>
  <c r="AE94" i="15"/>
  <c r="AE145" i="14"/>
  <c r="AD94" i="22"/>
  <c r="AD94" i="21"/>
  <c r="AD94" i="20"/>
  <c r="AD94" i="19"/>
  <c r="AD94" i="18"/>
  <c r="AD94" i="17"/>
  <c r="AD94" i="16"/>
  <c r="AD94" i="15"/>
  <c r="AD145" i="14"/>
  <c r="AC94" i="22"/>
  <c r="AC94" i="21"/>
  <c r="AC94" i="20"/>
  <c r="AC94" i="19"/>
  <c r="AC94" i="18"/>
  <c r="AC94" i="17"/>
  <c r="AC94" i="16"/>
  <c r="AC94" i="15"/>
  <c r="AC145" i="14"/>
  <c r="AB94" i="22"/>
  <c r="AB94" i="21"/>
  <c r="AB94" i="20"/>
  <c r="AB94" i="19"/>
  <c r="AB94" i="18"/>
  <c r="AB94" i="17"/>
  <c r="AB94" i="16"/>
  <c r="AB94" i="15"/>
  <c r="AB145" i="14"/>
  <c r="AA94" i="22"/>
  <c r="AA94" i="21"/>
  <c r="AA94" i="20"/>
  <c r="AA94" i="19"/>
  <c r="AA94" i="18"/>
  <c r="AA94" i="17"/>
  <c r="AA94" i="16"/>
  <c r="AA94" i="15"/>
  <c r="AA145" i="14"/>
  <c r="Z94" i="22"/>
  <c r="Z94" i="21"/>
  <c r="Z94" i="20"/>
  <c r="Z94" i="19"/>
  <c r="Z94" i="18"/>
  <c r="Z94" i="17"/>
  <c r="Z94" i="16"/>
  <c r="Z94" i="15"/>
  <c r="Z145" i="14"/>
  <c r="Y94" i="22"/>
  <c r="Y94" i="21"/>
  <c r="Y94" i="20"/>
  <c r="Y94" i="19"/>
  <c r="Y94" i="18"/>
  <c r="Y94" i="17"/>
  <c r="Y94" i="16"/>
  <c r="Y94" i="15"/>
  <c r="Y145" i="14"/>
  <c r="X94" i="22"/>
  <c r="X94" i="21"/>
  <c r="X94" i="20"/>
  <c r="X94" i="19"/>
  <c r="X94" i="18"/>
  <c r="X94" i="17"/>
  <c r="X94" i="16"/>
  <c r="X94" i="15"/>
  <c r="X145" i="14"/>
  <c r="W94" i="22"/>
  <c r="W94" i="21"/>
  <c r="W94" i="20"/>
  <c r="W94" i="19"/>
  <c r="W94" i="18"/>
  <c r="W94" i="17"/>
  <c r="W94" i="16"/>
  <c r="W94" i="15"/>
  <c r="W145" i="14"/>
  <c r="V94" i="22"/>
  <c r="V94" i="21"/>
  <c r="V94" i="20"/>
  <c r="V94" i="19"/>
  <c r="V94" i="18"/>
  <c r="V94" i="17"/>
  <c r="V94" i="16"/>
  <c r="V94" i="15"/>
  <c r="V145" i="14"/>
  <c r="U94" i="22"/>
  <c r="U94" i="21"/>
  <c r="U94" i="20"/>
  <c r="U94" i="19"/>
  <c r="U94" i="18"/>
  <c r="U94" i="17"/>
  <c r="U94" i="16"/>
  <c r="U94" i="15"/>
  <c r="U145" i="14"/>
  <c r="D145" i="14" s="1"/>
  <c r="CY93" i="22"/>
  <c r="CY93" i="21"/>
  <c r="CY93" i="20"/>
  <c r="CY93" i="19"/>
  <c r="CY93" i="18"/>
  <c r="CY93" i="17"/>
  <c r="CY93" i="16"/>
  <c r="CY93" i="15"/>
  <c r="CY144" i="14"/>
  <c r="CX93" i="22"/>
  <c r="CX93" i="21"/>
  <c r="CX93" i="20"/>
  <c r="CX93" i="19"/>
  <c r="CX93" i="18"/>
  <c r="CX93" i="17"/>
  <c r="CX93" i="16"/>
  <c r="CX93" i="15"/>
  <c r="CX144" i="14"/>
  <c r="CW93" i="22"/>
  <c r="CW93" i="21"/>
  <c r="CW93" i="20"/>
  <c r="CW93" i="19"/>
  <c r="CW93" i="18"/>
  <c r="CW93" i="17"/>
  <c r="CW93" i="16"/>
  <c r="CW93" i="15"/>
  <c r="CW144" i="14"/>
  <c r="CV93" i="22"/>
  <c r="CV93" i="21"/>
  <c r="CV93" i="20"/>
  <c r="CV93" i="19"/>
  <c r="CV93" i="18"/>
  <c r="CV93" i="17"/>
  <c r="CV93" i="16"/>
  <c r="CV93" i="15"/>
  <c r="CV144" i="14"/>
  <c r="CU93" i="22"/>
  <c r="CU93" i="21"/>
  <c r="CU93" i="20"/>
  <c r="CU93" i="19"/>
  <c r="CU93" i="18"/>
  <c r="CU93" i="17"/>
  <c r="CU93" i="16"/>
  <c r="CU93" i="15"/>
  <c r="CU144" i="14"/>
  <c r="CT93" i="22"/>
  <c r="CT93" i="21"/>
  <c r="CT93" i="20"/>
  <c r="CT93" i="19"/>
  <c r="CT93" i="18"/>
  <c r="CT93" i="17"/>
  <c r="CT93" i="16"/>
  <c r="CT93" i="15"/>
  <c r="CT144" i="14"/>
  <c r="CS93" i="22"/>
  <c r="CS93" i="21"/>
  <c r="CS93" i="20"/>
  <c r="CS93" i="19"/>
  <c r="CS93" i="18"/>
  <c r="CS93" i="17"/>
  <c r="CS93" i="16"/>
  <c r="CS93" i="15"/>
  <c r="CS144" i="14"/>
  <c r="CR93" i="22"/>
  <c r="CR93" i="21"/>
  <c r="CR93" i="20"/>
  <c r="CR93" i="19"/>
  <c r="CR93" i="18"/>
  <c r="CR93" i="17"/>
  <c r="CR93" i="16"/>
  <c r="CR93" i="15"/>
  <c r="CR144" i="14"/>
  <c r="CQ93" i="22"/>
  <c r="CQ93" i="21"/>
  <c r="CQ93" i="20"/>
  <c r="CQ93" i="19"/>
  <c r="CQ93" i="18"/>
  <c r="CQ93" i="17"/>
  <c r="CQ93" i="16"/>
  <c r="CQ93" i="15"/>
  <c r="CQ144" i="14"/>
  <c r="CP93" i="22"/>
  <c r="CP93" i="21"/>
  <c r="CP93" i="20"/>
  <c r="CP93" i="19"/>
  <c r="CP93" i="18"/>
  <c r="CP93" i="17"/>
  <c r="CP93" i="16"/>
  <c r="CP93" i="15"/>
  <c r="CP144" i="14"/>
  <c r="CO93" i="22"/>
  <c r="CO93" i="21"/>
  <c r="CO93" i="20"/>
  <c r="CO93" i="19"/>
  <c r="CO93" i="18"/>
  <c r="CO93" i="17"/>
  <c r="CO93" i="16"/>
  <c r="CO93" i="15"/>
  <c r="CO144" i="14"/>
  <c r="CN93" i="22"/>
  <c r="CN93" i="21"/>
  <c r="CN93" i="20"/>
  <c r="CN93" i="19"/>
  <c r="CN93" i="18"/>
  <c r="CN93" i="17"/>
  <c r="CN93" i="16"/>
  <c r="CN93" i="15"/>
  <c r="CN144" i="14"/>
  <c r="CM93" i="22"/>
  <c r="CM93" i="21"/>
  <c r="CM93" i="20"/>
  <c r="CM93" i="19"/>
  <c r="CM93" i="18"/>
  <c r="CM93" i="17"/>
  <c r="CM93" i="16"/>
  <c r="CM93" i="15"/>
  <c r="CM144" i="14"/>
  <c r="CL93" i="22"/>
  <c r="CL93" i="21"/>
  <c r="CL93" i="20"/>
  <c r="CL93" i="19"/>
  <c r="CL93" i="18"/>
  <c r="CL93" i="17"/>
  <c r="CL93" i="16"/>
  <c r="CL93" i="15"/>
  <c r="CL144" i="14"/>
  <c r="CK93" i="22"/>
  <c r="CK93" i="21"/>
  <c r="CK93" i="20"/>
  <c r="CK93" i="19"/>
  <c r="CK93" i="18"/>
  <c r="CK93" i="17"/>
  <c r="CK93" i="16"/>
  <c r="CK93" i="15"/>
  <c r="CK144" i="14"/>
  <c r="CJ93" i="22"/>
  <c r="CJ93" i="21"/>
  <c r="CJ93" i="20"/>
  <c r="CJ93" i="19"/>
  <c r="CJ93" i="18"/>
  <c r="CJ93" i="17"/>
  <c r="CJ93" i="16"/>
  <c r="CJ93" i="15"/>
  <c r="CJ144" i="14"/>
  <c r="CI93" i="22"/>
  <c r="CI93" i="21"/>
  <c r="CI93" i="20"/>
  <c r="CI93" i="19"/>
  <c r="CI93" i="18"/>
  <c r="CI93" i="17"/>
  <c r="CI93" i="16"/>
  <c r="CI93" i="15"/>
  <c r="CI144" i="14"/>
  <c r="CH93" i="22"/>
  <c r="CH93" i="21"/>
  <c r="CH93" i="20"/>
  <c r="CH93" i="19"/>
  <c r="CH93" i="18"/>
  <c r="CH93" i="17"/>
  <c r="CH93" i="16"/>
  <c r="CH93" i="15"/>
  <c r="CH144" i="14"/>
  <c r="CG93" i="22"/>
  <c r="CG93" i="21"/>
  <c r="CG93" i="20"/>
  <c r="CG93" i="19"/>
  <c r="CG93" i="18"/>
  <c r="CG93" i="17"/>
  <c r="CG93" i="16"/>
  <c r="CG93" i="15"/>
  <c r="CG144" i="14"/>
  <c r="CF93" i="22"/>
  <c r="CF93" i="21"/>
  <c r="CF93" i="20"/>
  <c r="CF93" i="19"/>
  <c r="CF93" i="18"/>
  <c r="CF93" i="17"/>
  <c r="CF93" i="16"/>
  <c r="CF93" i="15"/>
  <c r="CF144" i="14"/>
  <c r="CE93" i="22"/>
  <c r="CE93" i="21"/>
  <c r="CE93" i="20"/>
  <c r="CE93" i="19"/>
  <c r="CE93" i="18"/>
  <c r="CE93" i="17"/>
  <c r="CE93" i="16"/>
  <c r="CE93" i="15"/>
  <c r="CE144" i="14"/>
  <c r="CD93" i="22"/>
  <c r="CD93" i="21"/>
  <c r="CD93" i="20"/>
  <c r="CD93" i="19"/>
  <c r="CD93" i="18"/>
  <c r="CD93" i="17"/>
  <c r="CD93" i="16"/>
  <c r="CD93" i="15"/>
  <c r="CD144" i="14"/>
  <c r="CC93" i="22"/>
  <c r="CC93" i="21"/>
  <c r="CC93" i="20"/>
  <c r="CC93" i="19"/>
  <c r="CC93" i="18"/>
  <c r="CC93" i="17"/>
  <c r="CC93" i="16"/>
  <c r="CC93" i="15"/>
  <c r="CC144" i="14"/>
  <c r="CB93" i="22"/>
  <c r="CB93" i="21"/>
  <c r="CB93" i="20"/>
  <c r="CB93" i="19"/>
  <c r="CB93" i="18"/>
  <c r="CB93" i="17"/>
  <c r="CB93" i="16"/>
  <c r="CB93" i="15"/>
  <c r="CB144" i="14"/>
  <c r="CA93" i="22"/>
  <c r="CA93" i="21"/>
  <c r="CA93" i="20"/>
  <c r="CA93" i="19"/>
  <c r="CA93" i="18"/>
  <c r="CA93" i="17"/>
  <c r="CA93" i="16"/>
  <c r="CA93" i="15"/>
  <c r="CA144" i="14"/>
  <c r="BZ93" i="22"/>
  <c r="BZ93" i="21"/>
  <c r="BZ93" i="20"/>
  <c r="BZ93" i="19"/>
  <c r="BZ93" i="18"/>
  <c r="BZ93" i="17"/>
  <c r="BZ93" i="16"/>
  <c r="BZ93" i="15"/>
  <c r="BZ144" i="14"/>
  <c r="BY93" i="22"/>
  <c r="BY93" i="21"/>
  <c r="BY93" i="20"/>
  <c r="BY93" i="19"/>
  <c r="BY93" i="18"/>
  <c r="BY93" i="17"/>
  <c r="BY93" i="16"/>
  <c r="BY93" i="15"/>
  <c r="BY144" i="14"/>
  <c r="BX93" i="22"/>
  <c r="BX93" i="21"/>
  <c r="BX93" i="20"/>
  <c r="BX93" i="19"/>
  <c r="BX93" i="18"/>
  <c r="BX93" i="17"/>
  <c r="BX93" i="16"/>
  <c r="BX93" i="15"/>
  <c r="BX144" i="14"/>
  <c r="BW93" i="22"/>
  <c r="BW93" i="21"/>
  <c r="BW93" i="20"/>
  <c r="BW93" i="19"/>
  <c r="BW93" i="18"/>
  <c r="BW93" i="17"/>
  <c r="BW93" i="16"/>
  <c r="BW93" i="15"/>
  <c r="BW144" i="14"/>
  <c r="BV93" i="22"/>
  <c r="BV93" i="21"/>
  <c r="BV93" i="20"/>
  <c r="BV93" i="19"/>
  <c r="BV93" i="18"/>
  <c r="BV93" i="17"/>
  <c r="BV93" i="16"/>
  <c r="BV93" i="15"/>
  <c r="BV144" i="14"/>
  <c r="BU93" i="22"/>
  <c r="BU93" i="21"/>
  <c r="BU93" i="20"/>
  <c r="BU93" i="19"/>
  <c r="BU93" i="18"/>
  <c r="BU93" i="17"/>
  <c r="BU93" i="16"/>
  <c r="BU93" i="15"/>
  <c r="BU144" i="14"/>
  <c r="BT93" i="22"/>
  <c r="BT93" i="21"/>
  <c r="BT93" i="20"/>
  <c r="BT93" i="19"/>
  <c r="BT93" i="18"/>
  <c r="BT93" i="17"/>
  <c r="BT93" i="16"/>
  <c r="BT93" i="15"/>
  <c r="BT144" i="14"/>
  <c r="BS93" i="22"/>
  <c r="BS93" i="21"/>
  <c r="BS93" i="20"/>
  <c r="BS93" i="19"/>
  <c r="BS93" i="18"/>
  <c r="BS93" i="17"/>
  <c r="BS93" i="16"/>
  <c r="BS93" i="15"/>
  <c r="BS144" i="14"/>
  <c r="BR93" i="22"/>
  <c r="BR93" i="21"/>
  <c r="BR93" i="20"/>
  <c r="BR93" i="19"/>
  <c r="BR93" i="18"/>
  <c r="BR93" i="17"/>
  <c r="BR93" i="16"/>
  <c r="BR93" i="15"/>
  <c r="BR144" i="14"/>
  <c r="BQ93" i="22"/>
  <c r="BQ93" i="21"/>
  <c r="BQ93" i="20"/>
  <c r="BQ93" i="19"/>
  <c r="BQ93" i="18"/>
  <c r="BQ93" i="17"/>
  <c r="BQ93" i="16"/>
  <c r="BQ93" i="15"/>
  <c r="BQ144" i="14"/>
  <c r="BP93" i="22"/>
  <c r="BP93" i="21"/>
  <c r="BP93" i="20"/>
  <c r="BP93" i="19"/>
  <c r="BP93" i="18"/>
  <c r="BP93" i="17"/>
  <c r="BP93" i="16"/>
  <c r="BP93" i="15"/>
  <c r="BP144" i="14"/>
  <c r="BO93" i="22"/>
  <c r="BO93" i="21"/>
  <c r="BO93" i="20"/>
  <c r="BO93" i="19"/>
  <c r="BO93" i="18"/>
  <c r="BO93" i="17"/>
  <c r="BO93" i="16"/>
  <c r="BO93" i="15"/>
  <c r="BO144" i="14"/>
  <c r="BN93" i="22"/>
  <c r="BN93" i="21"/>
  <c r="BN93" i="20"/>
  <c r="BN93" i="19"/>
  <c r="BN93" i="18"/>
  <c r="BN93" i="17"/>
  <c r="BN93" i="16"/>
  <c r="BN93" i="15"/>
  <c r="BN144" i="14"/>
  <c r="BM93" i="22"/>
  <c r="BM93" i="21"/>
  <c r="BM93" i="20"/>
  <c r="BM93" i="19"/>
  <c r="BM93" i="18"/>
  <c r="BM93" i="17"/>
  <c r="BM93" i="16"/>
  <c r="BM93" i="15"/>
  <c r="BM144" i="14"/>
  <c r="BL93" i="22"/>
  <c r="BL93" i="21"/>
  <c r="BL93" i="20"/>
  <c r="BL93" i="19"/>
  <c r="BL93" i="18"/>
  <c r="BL93" i="17"/>
  <c r="BL93" i="16"/>
  <c r="BL93" i="15"/>
  <c r="BL144" i="14"/>
  <c r="BK93" i="22"/>
  <c r="BK93" i="21"/>
  <c r="BK93" i="20"/>
  <c r="BK93" i="19"/>
  <c r="BK93" i="18"/>
  <c r="BK93" i="17"/>
  <c r="BK93" i="16"/>
  <c r="BK93" i="15"/>
  <c r="BK144" i="14"/>
  <c r="BJ93" i="22"/>
  <c r="BJ93" i="21"/>
  <c r="BJ93" i="20"/>
  <c r="BJ93" i="19"/>
  <c r="BJ93" i="18"/>
  <c r="BJ93" i="17"/>
  <c r="BJ93" i="16"/>
  <c r="BJ93" i="15"/>
  <c r="BJ144" i="14"/>
  <c r="BI93" i="22"/>
  <c r="BI93" i="21"/>
  <c r="BI93" i="20"/>
  <c r="BI93" i="19"/>
  <c r="BI93" i="18"/>
  <c r="BI93" i="17"/>
  <c r="BI93" i="16"/>
  <c r="BI93" i="15"/>
  <c r="BI144" i="14"/>
  <c r="BH93" i="22"/>
  <c r="BH93" i="21"/>
  <c r="BH93" i="20"/>
  <c r="BH93" i="19"/>
  <c r="BH93" i="18"/>
  <c r="BH93" i="17"/>
  <c r="BH93" i="16"/>
  <c r="BH93" i="15"/>
  <c r="BH144" i="14"/>
  <c r="BG93" i="22"/>
  <c r="BG93" i="21"/>
  <c r="BG93" i="20"/>
  <c r="BG93" i="19"/>
  <c r="BG93" i="18"/>
  <c r="BG93" i="17"/>
  <c r="BG93" i="16"/>
  <c r="BG93" i="15"/>
  <c r="BG144" i="14"/>
  <c r="BF93" i="22"/>
  <c r="BF93" i="21"/>
  <c r="BF93" i="20"/>
  <c r="BF93" i="19"/>
  <c r="BF93" i="18"/>
  <c r="BF93" i="17"/>
  <c r="BF93" i="16"/>
  <c r="BF93" i="15"/>
  <c r="BF144" i="14"/>
  <c r="BE93" i="22"/>
  <c r="BE93" i="21"/>
  <c r="BE93" i="20"/>
  <c r="BE93" i="19"/>
  <c r="BE93" i="18"/>
  <c r="BE93" i="17"/>
  <c r="BE93" i="16"/>
  <c r="BE93" i="15"/>
  <c r="BE144" i="14"/>
  <c r="BD93" i="22"/>
  <c r="BD93" i="21"/>
  <c r="BD93" i="20"/>
  <c r="BD93" i="19"/>
  <c r="BD93" i="18"/>
  <c r="BD93" i="17"/>
  <c r="BD93" i="16"/>
  <c r="BD93" i="15"/>
  <c r="BD144" i="14"/>
  <c r="BC93" i="22"/>
  <c r="BC93" i="21"/>
  <c r="BC93" i="20"/>
  <c r="BC93" i="19"/>
  <c r="BC93" i="18"/>
  <c r="BC93" i="17"/>
  <c r="BC93" i="16"/>
  <c r="BC93" i="15"/>
  <c r="BC144" i="14"/>
  <c r="BB93" i="22"/>
  <c r="BB93" i="21"/>
  <c r="BB93" i="20"/>
  <c r="BB93" i="19"/>
  <c r="BB93" i="18"/>
  <c r="BB93" i="17"/>
  <c r="BB93" i="16"/>
  <c r="BB93" i="15"/>
  <c r="BB144" i="14"/>
  <c r="BA93" i="22"/>
  <c r="BA93" i="21"/>
  <c r="BA93" i="20"/>
  <c r="BA93" i="19"/>
  <c r="BA93" i="18"/>
  <c r="BA93" i="17"/>
  <c r="BA93" i="16"/>
  <c r="BA93" i="15"/>
  <c r="BA144" i="14"/>
  <c r="AZ93" i="22"/>
  <c r="AZ93" i="21"/>
  <c r="AZ93" i="20"/>
  <c r="AZ93" i="19"/>
  <c r="AZ93" i="18"/>
  <c r="AZ93" i="17"/>
  <c r="AZ93" i="16"/>
  <c r="AZ93" i="15"/>
  <c r="AZ144" i="14"/>
  <c r="AY93" i="22"/>
  <c r="AY93" i="21"/>
  <c r="AY93" i="20"/>
  <c r="AY93" i="19"/>
  <c r="AY93" i="18"/>
  <c r="AY93" i="17"/>
  <c r="AY93" i="16"/>
  <c r="AY93" i="15"/>
  <c r="AY144" i="14"/>
  <c r="AX93" i="22"/>
  <c r="AX93" i="21"/>
  <c r="AX93" i="20"/>
  <c r="AX93" i="19"/>
  <c r="AX93" i="18"/>
  <c r="AX93" i="17"/>
  <c r="AX93" i="16"/>
  <c r="AX93" i="15"/>
  <c r="AX144" i="14"/>
  <c r="AW93" i="22"/>
  <c r="AW93" i="21"/>
  <c r="AW93" i="20"/>
  <c r="AW93" i="19"/>
  <c r="AW93" i="18"/>
  <c r="AW93" i="17"/>
  <c r="AW93" i="16"/>
  <c r="AW93" i="15"/>
  <c r="AW144" i="14"/>
  <c r="AV93" i="22"/>
  <c r="AV93" i="21"/>
  <c r="AV93" i="20"/>
  <c r="AV93" i="19"/>
  <c r="AV93" i="18"/>
  <c r="AV93" i="17"/>
  <c r="AV93" i="16"/>
  <c r="AV93" i="15"/>
  <c r="AV144" i="14"/>
  <c r="AU93" i="22"/>
  <c r="AU93" i="21"/>
  <c r="AU93" i="20"/>
  <c r="AU93" i="19"/>
  <c r="AU93" i="18"/>
  <c r="AU93" i="17"/>
  <c r="AU93" i="16"/>
  <c r="AU93" i="15"/>
  <c r="AU144" i="14"/>
  <c r="AT93" i="22"/>
  <c r="AT93" i="21"/>
  <c r="AT93" i="20"/>
  <c r="AT93" i="19"/>
  <c r="AT93" i="18"/>
  <c r="AT93" i="17"/>
  <c r="AT93" i="16"/>
  <c r="AT93" i="15"/>
  <c r="AT144" i="14"/>
  <c r="AS93" i="22"/>
  <c r="AS93" i="21"/>
  <c r="AS93" i="20"/>
  <c r="AS93" i="19"/>
  <c r="AS93" i="18"/>
  <c r="AS93" i="17"/>
  <c r="AS93" i="16"/>
  <c r="AS93" i="15"/>
  <c r="AS144" i="14"/>
  <c r="AR93" i="22"/>
  <c r="AR93" i="21"/>
  <c r="AR93" i="20"/>
  <c r="AR93" i="19"/>
  <c r="AR93" i="18"/>
  <c r="AR93" i="17"/>
  <c r="AR93" i="16"/>
  <c r="AR93" i="15"/>
  <c r="AR144" i="14"/>
  <c r="AQ93" i="22"/>
  <c r="AQ93" i="21"/>
  <c r="AQ93" i="20"/>
  <c r="AQ93" i="19"/>
  <c r="AQ93" i="18"/>
  <c r="AQ93" i="17"/>
  <c r="AQ93" i="16"/>
  <c r="AQ93" i="15"/>
  <c r="AQ144" i="14"/>
  <c r="AP93" i="22"/>
  <c r="AP93" i="21"/>
  <c r="AP93" i="20"/>
  <c r="AP93" i="19"/>
  <c r="AP93" i="18"/>
  <c r="AP93" i="17"/>
  <c r="AP93" i="16"/>
  <c r="AP93" i="15"/>
  <c r="AP144" i="14"/>
  <c r="AO93" i="22"/>
  <c r="AO93" i="21"/>
  <c r="AO93" i="20"/>
  <c r="AO93" i="19"/>
  <c r="AO93" i="18"/>
  <c r="AO93" i="17"/>
  <c r="AO93" i="16"/>
  <c r="AO93" i="15"/>
  <c r="AO144" i="14"/>
  <c r="AN93" i="22"/>
  <c r="AN93" i="21"/>
  <c r="AN93" i="20"/>
  <c r="AN93" i="19"/>
  <c r="AN93" i="18"/>
  <c r="AN93" i="17"/>
  <c r="AN93" i="16"/>
  <c r="AN93" i="15"/>
  <c r="AN144" i="14"/>
  <c r="AM93" i="22"/>
  <c r="AM93" i="21"/>
  <c r="AM93" i="20"/>
  <c r="AM93" i="19"/>
  <c r="AM93" i="18"/>
  <c r="AM93" i="17"/>
  <c r="AM93" i="16"/>
  <c r="AM93" i="15"/>
  <c r="AM144" i="14"/>
  <c r="AL93" i="22"/>
  <c r="AL93" i="21"/>
  <c r="AL93" i="20"/>
  <c r="AL93" i="19"/>
  <c r="AL93" i="18"/>
  <c r="AL93" i="17"/>
  <c r="AL93" i="16"/>
  <c r="AL93" i="15"/>
  <c r="AL144" i="14"/>
  <c r="AK93" i="22"/>
  <c r="AK93" i="21"/>
  <c r="AK93" i="20"/>
  <c r="AK93" i="19"/>
  <c r="AK93" i="18"/>
  <c r="AK93" i="17"/>
  <c r="AK93" i="16"/>
  <c r="AK93" i="15"/>
  <c r="AK144" i="14"/>
  <c r="AJ93" i="22"/>
  <c r="AJ93" i="21"/>
  <c r="AJ93" i="20"/>
  <c r="AJ93" i="19"/>
  <c r="AJ93" i="18"/>
  <c r="AJ93" i="17"/>
  <c r="AJ93" i="16"/>
  <c r="AJ93" i="15"/>
  <c r="AJ144" i="14"/>
  <c r="AI93" i="22"/>
  <c r="AI93" i="21"/>
  <c r="AI93" i="20"/>
  <c r="AI93" i="19"/>
  <c r="AI93" i="18"/>
  <c r="AI93" i="17"/>
  <c r="AI93" i="16"/>
  <c r="AI93" i="15"/>
  <c r="AI144" i="14"/>
  <c r="AH93" i="22"/>
  <c r="AH93" i="21"/>
  <c r="AH93" i="20"/>
  <c r="AH93" i="19"/>
  <c r="AH93" i="18"/>
  <c r="AH93" i="17"/>
  <c r="AH93" i="16"/>
  <c r="AH93" i="15"/>
  <c r="AH144" i="14"/>
  <c r="AG93" i="22"/>
  <c r="AG93" i="21"/>
  <c r="AG93" i="20"/>
  <c r="AG93" i="19"/>
  <c r="AG93" i="18"/>
  <c r="AG93" i="17"/>
  <c r="AG93" i="16"/>
  <c r="AG93" i="15"/>
  <c r="AG144" i="14"/>
  <c r="AF93" i="22"/>
  <c r="AF93" i="21"/>
  <c r="AF93" i="20"/>
  <c r="AF93" i="19"/>
  <c r="AF93" i="18"/>
  <c r="AF93" i="17"/>
  <c r="AF93" i="16"/>
  <c r="AF93" i="15"/>
  <c r="AF144" i="14"/>
  <c r="AE93" i="22"/>
  <c r="AE93" i="21"/>
  <c r="AE93" i="20"/>
  <c r="AE93" i="19"/>
  <c r="AE93" i="18"/>
  <c r="AE93" i="17"/>
  <c r="AE93" i="16"/>
  <c r="AE93" i="15"/>
  <c r="AE144" i="14"/>
  <c r="AD93" i="22"/>
  <c r="AD93" i="21"/>
  <c r="AD93" i="20"/>
  <c r="AD93" i="19"/>
  <c r="AD93" i="18"/>
  <c r="AD93" i="17"/>
  <c r="AD93" i="16"/>
  <c r="AD93" i="15"/>
  <c r="AD144" i="14"/>
  <c r="AC93" i="22"/>
  <c r="AC93" i="21"/>
  <c r="AC93" i="20"/>
  <c r="AC93" i="19"/>
  <c r="AC93" i="18"/>
  <c r="AC93" i="17"/>
  <c r="AC93" i="16"/>
  <c r="AC93" i="15"/>
  <c r="AC144" i="14"/>
  <c r="AB93" i="22"/>
  <c r="AB93" i="21"/>
  <c r="AB93" i="20"/>
  <c r="AB93" i="19"/>
  <c r="AB93" i="18"/>
  <c r="AB93" i="17"/>
  <c r="AB93" i="16"/>
  <c r="AB93" i="15"/>
  <c r="AB144" i="14"/>
  <c r="AA93" i="22"/>
  <c r="AA93" i="21"/>
  <c r="AA93" i="20"/>
  <c r="AA93" i="19"/>
  <c r="AA93" i="18"/>
  <c r="AA93" i="17"/>
  <c r="AA93" i="16"/>
  <c r="AA93" i="15"/>
  <c r="AA144" i="14"/>
  <c r="Z93" i="22"/>
  <c r="Z93" i="21"/>
  <c r="Z93" i="20"/>
  <c r="Z93" i="19"/>
  <c r="Z93" i="18"/>
  <c r="Z93" i="17"/>
  <c r="Z93" i="16"/>
  <c r="Z93" i="15"/>
  <c r="Z144" i="14"/>
  <c r="Y93" i="22"/>
  <c r="Y93" i="21"/>
  <c r="Y93" i="20"/>
  <c r="Y93" i="19"/>
  <c r="Y93" i="18"/>
  <c r="Y93" i="17"/>
  <c r="Y93" i="16"/>
  <c r="Y93" i="15"/>
  <c r="Y144" i="14"/>
  <c r="X93" i="22"/>
  <c r="X93" i="21"/>
  <c r="X93" i="20"/>
  <c r="X93" i="19"/>
  <c r="X93" i="18"/>
  <c r="X93" i="17"/>
  <c r="X93" i="16"/>
  <c r="X93" i="15"/>
  <c r="X144" i="14"/>
  <c r="D144" i="14" s="1"/>
  <c r="W93" i="22"/>
  <c r="W93" i="21"/>
  <c r="W93" i="20"/>
  <c r="W93" i="19"/>
  <c r="W93" i="18"/>
  <c r="W93" i="17"/>
  <c r="W93" i="16"/>
  <c r="W93" i="15"/>
  <c r="W144" i="14"/>
  <c r="V93" i="22"/>
  <c r="V93" i="21"/>
  <c r="V93" i="20"/>
  <c r="V93" i="19"/>
  <c r="V93" i="18"/>
  <c r="V93" i="17"/>
  <c r="V93" i="16"/>
  <c r="V93" i="15"/>
  <c r="V144" i="14"/>
  <c r="U93" i="22"/>
  <c r="U93" i="21"/>
  <c r="U93" i="20"/>
  <c r="U93" i="19"/>
  <c r="U93" i="18"/>
  <c r="U93" i="17"/>
  <c r="U93" i="16"/>
  <c r="U93" i="15"/>
  <c r="U144" i="14"/>
  <c r="CY92" i="22"/>
  <c r="CY92" i="21"/>
  <c r="CY92" i="20"/>
  <c r="CY92" i="19"/>
  <c r="CY92" i="18"/>
  <c r="CY92" i="17"/>
  <c r="CY92" i="16"/>
  <c r="CY92" i="15"/>
  <c r="CY143" i="14"/>
  <c r="CX92" i="22"/>
  <c r="CX92" i="21"/>
  <c r="CX92" i="20"/>
  <c r="CX92" i="19"/>
  <c r="CX92" i="18"/>
  <c r="CX92" i="17"/>
  <c r="CX92" i="16"/>
  <c r="CX92" i="15"/>
  <c r="CX143" i="14"/>
  <c r="CW92" i="22"/>
  <c r="CW92" i="21"/>
  <c r="CW92" i="20"/>
  <c r="CW92" i="19"/>
  <c r="CW92" i="18"/>
  <c r="CW92" i="17"/>
  <c r="CW92" i="16"/>
  <c r="CW92" i="15"/>
  <c r="CW143" i="14"/>
  <c r="CV92" i="22"/>
  <c r="CV92" i="21"/>
  <c r="CV92" i="20"/>
  <c r="CV92" i="19"/>
  <c r="CV92" i="18"/>
  <c r="CV92" i="17"/>
  <c r="CV92" i="16"/>
  <c r="CV92" i="15"/>
  <c r="CV143" i="14"/>
  <c r="CU92" i="22"/>
  <c r="CU92" i="21"/>
  <c r="CU92" i="20"/>
  <c r="CU92" i="19"/>
  <c r="CU92" i="18"/>
  <c r="CU92" i="17"/>
  <c r="CU92" i="16"/>
  <c r="CU92" i="15"/>
  <c r="CU143" i="14"/>
  <c r="CT92" i="22"/>
  <c r="CT92" i="21"/>
  <c r="CT92" i="20"/>
  <c r="CT92" i="19"/>
  <c r="CT92" i="18"/>
  <c r="CT92" i="17"/>
  <c r="CT92" i="16"/>
  <c r="CT92" i="15"/>
  <c r="CT143" i="14"/>
  <c r="CS92" i="22"/>
  <c r="CS92" i="21"/>
  <c r="CS92" i="20"/>
  <c r="CS92" i="19"/>
  <c r="CS92" i="18"/>
  <c r="CS92" i="17"/>
  <c r="CS92" i="16"/>
  <c r="CS92" i="15"/>
  <c r="CS143" i="14"/>
  <c r="CR92" i="22"/>
  <c r="CR92" i="21"/>
  <c r="CR92" i="20"/>
  <c r="CR92" i="19"/>
  <c r="CR92" i="18"/>
  <c r="CR92" i="17"/>
  <c r="CR92" i="16"/>
  <c r="CR92" i="15"/>
  <c r="CR143" i="14"/>
  <c r="CQ92" i="22"/>
  <c r="CQ92" i="21"/>
  <c r="CQ92" i="20"/>
  <c r="CQ92" i="19"/>
  <c r="CQ92" i="18"/>
  <c r="CQ92" i="17"/>
  <c r="CQ92" i="16"/>
  <c r="CQ92" i="15"/>
  <c r="CQ143" i="14"/>
  <c r="CP92" i="22"/>
  <c r="CP92" i="21"/>
  <c r="CP92" i="20"/>
  <c r="CP92" i="19"/>
  <c r="CP92" i="18"/>
  <c r="CP92" i="17"/>
  <c r="CP92" i="16"/>
  <c r="CP92" i="15"/>
  <c r="CP143" i="14"/>
  <c r="CO92" i="22"/>
  <c r="CO92" i="21"/>
  <c r="CO92" i="20"/>
  <c r="CO92" i="19"/>
  <c r="CO92" i="18"/>
  <c r="CO92" i="17"/>
  <c r="CO92" i="16"/>
  <c r="CO92" i="15"/>
  <c r="CO143" i="14"/>
  <c r="CN92" i="22"/>
  <c r="CN92" i="21"/>
  <c r="CN92" i="20"/>
  <c r="CN92" i="19"/>
  <c r="CN92" i="18"/>
  <c r="CN92" i="17"/>
  <c r="CN92" i="16"/>
  <c r="CN92" i="15"/>
  <c r="CN143" i="14"/>
  <c r="CM92" i="22"/>
  <c r="CM92" i="21"/>
  <c r="CM92" i="20"/>
  <c r="CM92" i="19"/>
  <c r="CM92" i="18"/>
  <c r="CM92" i="17"/>
  <c r="CM92" i="16"/>
  <c r="CM92" i="15"/>
  <c r="CM143" i="14"/>
  <c r="CL92" i="22"/>
  <c r="CL92" i="21"/>
  <c r="CL92" i="20"/>
  <c r="CL92" i="19"/>
  <c r="CL92" i="18"/>
  <c r="CL92" i="17"/>
  <c r="CL92" i="16"/>
  <c r="CL92" i="15"/>
  <c r="CL143" i="14"/>
  <c r="CK92" i="22"/>
  <c r="CK92" i="21"/>
  <c r="CK92" i="20"/>
  <c r="CK92" i="19"/>
  <c r="CK92" i="18"/>
  <c r="CK92" i="17"/>
  <c r="CK92" i="16"/>
  <c r="CK92" i="15"/>
  <c r="CK143" i="14"/>
  <c r="CJ92" i="22"/>
  <c r="CJ92" i="21"/>
  <c r="CJ92" i="20"/>
  <c r="CJ92" i="19"/>
  <c r="CJ92" i="18"/>
  <c r="CJ92" i="17"/>
  <c r="CJ92" i="16"/>
  <c r="CJ92" i="15"/>
  <c r="CJ143" i="14"/>
  <c r="CI92" i="22"/>
  <c r="CI92" i="21"/>
  <c r="CI92" i="20"/>
  <c r="CI92" i="19"/>
  <c r="CI92" i="18"/>
  <c r="CI92" i="17"/>
  <c r="CI92" i="16"/>
  <c r="CI92" i="15"/>
  <c r="CI143" i="14"/>
  <c r="CH92" i="22"/>
  <c r="CH92" i="21"/>
  <c r="CH92" i="20"/>
  <c r="CH92" i="19"/>
  <c r="CH92" i="18"/>
  <c r="CH92" i="17"/>
  <c r="CH92" i="16"/>
  <c r="CH92" i="15"/>
  <c r="CH143" i="14"/>
  <c r="CG92" i="22"/>
  <c r="CG92" i="21"/>
  <c r="CG92" i="20"/>
  <c r="CG92" i="19"/>
  <c r="CG92" i="18"/>
  <c r="CG92" i="17"/>
  <c r="CG92" i="16"/>
  <c r="CG92" i="15"/>
  <c r="CG143" i="14"/>
  <c r="CF92" i="22"/>
  <c r="CF92" i="21"/>
  <c r="CF92" i="20"/>
  <c r="CF92" i="19"/>
  <c r="CF92" i="18"/>
  <c r="CF92" i="17"/>
  <c r="CF92" i="16"/>
  <c r="CF92" i="15"/>
  <c r="CF143" i="14"/>
  <c r="CE92" i="22"/>
  <c r="CE92" i="21"/>
  <c r="CE92" i="20"/>
  <c r="CE92" i="19"/>
  <c r="CE92" i="18"/>
  <c r="CE92" i="17"/>
  <c r="CE92" i="16"/>
  <c r="CE92" i="15"/>
  <c r="CE143" i="14"/>
  <c r="CD92" i="22"/>
  <c r="CD92" i="21"/>
  <c r="CD92" i="20"/>
  <c r="CD92" i="19"/>
  <c r="CD92" i="18"/>
  <c r="CD92" i="17"/>
  <c r="CD92" i="16"/>
  <c r="CD92" i="15"/>
  <c r="CD143" i="14"/>
  <c r="CC92" i="22"/>
  <c r="CC92" i="21"/>
  <c r="CC92" i="20"/>
  <c r="CC92" i="19"/>
  <c r="CC92" i="18"/>
  <c r="CC92" i="17"/>
  <c r="CC92" i="16"/>
  <c r="CC92" i="15"/>
  <c r="CC143" i="14"/>
  <c r="CB92" i="22"/>
  <c r="CB92" i="21"/>
  <c r="CB92" i="20"/>
  <c r="CB92" i="19"/>
  <c r="CB92" i="18"/>
  <c r="CB92" i="17"/>
  <c r="CB92" i="16"/>
  <c r="CB92" i="15"/>
  <c r="CB143" i="14"/>
  <c r="CA92" i="22"/>
  <c r="CA92" i="21"/>
  <c r="CA92" i="20"/>
  <c r="CA92" i="19"/>
  <c r="CA92" i="18"/>
  <c r="CA92" i="17"/>
  <c r="CA92" i="16"/>
  <c r="CA92" i="15"/>
  <c r="CA143" i="14"/>
  <c r="BZ92" i="22"/>
  <c r="BZ92" i="21"/>
  <c r="BZ92" i="20"/>
  <c r="BZ92" i="19"/>
  <c r="BZ92" i="18"/>
  <c r="BZ92" i="17"/>
  <c r="BZ92" i="16"/>
  <c r="BZ92" i="15"/>
  <c r="BZ143" i="14"/>
  <c r="BY92" i="22"/>
  <c r="BY92" i="21"/>
  <c r="BY92" i="20"/>
  <c r="BY92" i="19"/>
  <c r="BY92" i="18"/>
  <c r="BY92" i="17"/>
  <c r="BY92" i="16"/>
  <c r="BY92" i="15"/>
  <c r="BY143" i="14"/>
  <c r="BX92" i="22"/>
  <c r="BX92" i="21"/>
  <c r="BX92" i="20"/>
  <c r="BX92" i="19"/>
  <c r="BX92" i="18"/>
  <c r="BX92" i="17"/>
  <c r="BX92" i="16"/>
  <c r="BX92" i="15"/>
  <c r="BX143" i="14"/>
  <c r="BW92" i="22"/>
  <c r="BW92" i="21"/>
  <c r="BW92" i="20"/>
  <c r="BW92" i="19"/>
  <c r="BW92" i="18"/>
  <c r="BW92" i="17"/>
  <c r="BW92" i="16"/>
  <c r="BW92" i="15"/>
  <c r="BW143" i="14"/>
  <c r="BV92" i="22"/>
  <c r="BV92" i="21"/>
  <c r="BV92" i="20"/>
  <c r="BV92" i="19"/>
  <c r="BV92" i="18"/>
  <c r="BV92" i="17"/>
  <c r="BV92" i="16"/>
  <c r="BV92" i="15"/>
  <c r="BV143" i="14"/>
  <c r="BU92" i="22"/>
  <c r="BU92" i="21"/>
  <c r="BU92" i="20"/>
  <c r="BU92" i="19"/>
  <c r="BU92" i="18"/>
  <c r="BU92" i="17"/>
  <c r="BU92" i="16"/>
  <c r="BU92" i="15"/>
  <c r="BU143" i="14"/>
  <c r="BT92" i="22"/>
  <c r="BT92" i="21"/>
  <c r="BT92" i="20"/>
  <c r="BT92" i="19"/>
  <c r="BT92" i="18"/>
  <c r="BT92" i="17"/>
  <c r="BT92" i="16"/>
  <c r="BT92" i="15"/>
  <c r="BT143" i="14"/>
  <c r="BS92" i="22"/>
  <c r="BS92" i="21"/>
  <c r="BS92" i="20"/>
  <c r="BS92" i="19"/>
  <c r="BS92" i="18"/>
  <c r="BS92" i="17"/>
  <c r="BS92" i="16"/>
  <c r="BS92" i="15"/>
  <c r="BS143" i="14"/>
  <c r="BR92" i="22"/>
  <c r="BR92" i="21"/>
  <c r="BR92" i="20"/>
  <c r="BR92" i="19"/>
  <c r="BR92" i="18"/>
  <c r="BR92" i="17"/>
  <c r="BR92" i="16"/>
  <c r="BR92" i="15"/>
  <c r="BR143" i="14"/>
  <c r="BQ92" i="22"/>
  <c r="BQ92" i="21"/>
  <c r="BQ92" i="20"/>
  <c r="BQ92" i="19"/>
  <c r="BQ92" i="18"/>
  <c r="BQ92" i="17"/>
  <c r="BQ92" i="16"/>
  <c r="BQ92" i="15"/>
  <c r="BQ143" i="14"/>
  <c r="BP92" i="22"/>
  <c r="BP92" i="21"/>
  <c r="BP92" i="20"/>
  <c r="BP92" i="19"/>
  <c r="BP92" i="18"/>
  <c r="BP92" i="17"/>
  <c r="BP92" i="16"/>
  <c r="BP92" i="15"/>
  <c r="BP143" i="14"/>
  <c r="BO92" i="22"/>
  <c r="BO92" i="21"/>
  <c r="BO92" i="20"/>
  <c r="BO92" i="19"/>
  <c r="BO92" i="18"/>
  <c r="BO92" i="17"/>
  <c r="BO92" i="16"/>
  <c r="BO92" i="15"/>
  <c r="BO143" i="14"/>
  <c r="BN92" i="22"/>
  <c r="BN92" i="21"/>
  <c r="BN92" i="20"/>
  <c r="BN92" i="19"/>
  <c r="BN92" i="18"/>
  <c r="BN92" i="17"/>
  <c r="BN92" i="16"/>
  <c r="BN92" i="15"/>
  <c r="BN143" i="14"/>
  <c r="BM92" i="22"/>
  <c r="BM92" i="21"/>
  <c r="BM92" i="20"/>
  <c r="BM92" i="19"/>
  <c r="BM92" i="18"/>
  <c r="BM92" i="17"/>
  <c r="BM92" i="16"/>
  <c r="BM92" i="15"/>
  <c r="BM143" i="14"/>
  <c r="BL92" i="22"/>
  <c r="BL92" i="21"/>
  <c r="BL92" i="20"/>
  <c r="BL92" i="19"/>
  <c r="BL92" i="18"/>
  <c r="BL92" i="17"/>
  <c r="BL92" i="16"/>
  <c r="BL92" i="15"/>
  <c r="BL143" i="14"/>
  <c r="BK92" i="22"/>
  <c r="BK92" i="21"/>
  <c r="BK92" i="20"/>
  <c r="BK92" i="19"/>
  <c r="BK92" i="18"/>
  <c r="BK92" i="17"/>
  <c r="BK92" i="16"/>
  <c r="BK92" i="15"/>
  <c r="BK143" i="14"/>
  <c r="BJ92" i="22"/>
  <c r="BJ92" i="21"/>
  <c r="BJ92" i="20"/>
  <c r="BJ92" i="19"/>
  <c r="BJ92" i="18"/>
  <c r="BJ92" i="17"/>
  <c r="BJ92" i="16"/>
  <c r="BJ92" i="15"/>
  <c r="BJ143" i="14"/>
  <c r="BI92" i="22"/>
  <c r="BI92" i="21"/>
  <c r="BI92" i="20"/>
  <c r="BI92" i="19"/>
  <c r="BI92" i="18"/>
  <c r="BI92" i="17"/>
  <c r="BI92" i="16"/>
  <c r="BI92" i="15"/>
  <c r="BI143" i="14"/>
  <c r="BH92" i="22"/>
  <c r="BH92" i="21"/>
  <c r="BH92" i="20"/>
  <c r="BH92" i="19"/>
  <c r="BH92" i="18"/>
  <c r="BH92" i="17"/>
  <c r="BH92" i="16"/>
  <c r="BH92" i="15"/>
  <c r="BH143" i="14"/>
  <c r="BG92" i="22"/>
  <c r="BG92" i="21"/>
  <c r="BG92" i="20"/>
  <c r="BG92" i="19"/>
  <c r="BG92" i="18"/>
  <c r="BG92" i="17"/>
  <c r="BG92" i="16"/>
  <c r="BG92" i="15"/>
  <c r="BG143" i="14"/>
  <c r="BF92" i="22"/>
  <c r="BF92" i="21"/>
  <c r="BF92" i="20"/>
  <c r="BF92" i="19"/>
  <c r="BF92" i="18"/>
  <c r="BF92" i="17"/>
  <c r="BF92" i="16"/>
  <c r="BF92" i="15"/>
  <c r="BF143" i="14"/>
  <c r="BE92" i="22"/>
  <c r="BE92" i="21"/>
  <c r="BE92" i="20"/>
  <c r="BE92" i="19"/>
  <c r="BE92" i="18"/>
  <c r="BE92" i="17"/>
  <c r="BE92" i="16"/>
  <c r="BE92" i="15"/>
  <c r="BE143" i="14"/>
  <c r="BD92" i="22"/>
  <c r="BD92" i="21"/>
  <c r="BD92" i="20"/>
  <c r="BD92" i="19"/>
  <c r="BD92" i="18"/>
  <c r="BD92" i="17"/>
  <c r="BD92" i="16"/>
  <c r="BD92" i="15"/>
  <c r="BD143" i="14"/>
  <c r="BC92" i="22"/>
  <c r="BC92" i="21"/>
  <c r="BC92" i="20"/>
  <c r="BC92" i="19"/>
  <c r="BC92" i="18"/>
  <c r="BC92" i="17"/>
  <c r="BC92" i="16"/>
  <c r="BC92" i="15"/>
  <c r="BC143" i="14"/>
  <c r="BB92" i="22"/>
  <c r="BB92" i="21"/>
  <c r="BB92" i="20"/>
  <c r="BB92" i="19"/>
  <c r="BB92" i="18"/>
  <c r="BB92" i="17"/>
  <c r="BB92" i="16"/>
  <c r="BB92" i="15"/>
  <c r="BB143" i="14"/>
  <c r="BA92" i="22"/>
  <c r="BA92" i="21"/>
  <c r="BA92" i="20"/>
  <c r="BA92" i="19"/>
  <c r="BA92" i="18"/>
  <c r="BA92" i="17"/>
  <c r="BA92" i="16"/>
  <c r="BA92" i="15"/>
  <c r="BA143" i="14"/>
  <c r="AZ92" i="22"/>
  <c r="AZ92" i="21"/>
  <c r="AZ92" i="20"/>
  <c r="AZ92" i="19"/>
  <c r="AZ92" i="18"/>
  <c r="AZ92" i="17"/>
  <c r="AZ92" i="16"/>
  <c r="AZ92" i="15"/>
  <c r="AZ143" i="14"/>
  <c r="AY92" i="22"/>
  <c r="AY92" i="21"/>
  <c r="AY92" i="20"/>
  <c r="AY92" i="19"/>
  <c r="AY92" i="18"/>
  <c r="AY92" i="17"/>
  <c r="AY92" i="16"/>
  <c r="AY92" i="15"/>
  <c r="AY143" i="14"/>
  <c r="AX92" i="22"/>
  <c r="AX92" i="21"/>
  <c r="AX92" i="20"/>
  <c r="AX92" i="19"/>
  <c r="AX92" i="18"/>
  <c r="AX92" i="17"/>
  <c r="AX92" i="16"/>
  <c r="AX92" i="15"/>
  <c r="AX143" i="14"/>
  <c r="AW92" i="22"/>
  <c r="AW92" i="21"/>
  <c r="AW92" i="20"/>
  <c r="AW92" i="19"/>
  <c r="AW92" i="18"/>
  <c r="AW92" i="17"/>
  <c r="AW92" i="16"/>
  <c r="AW92" i="15"/>
  <c r="AW143" i="14"/>
  <c r="AV92" i="22"/>
  <c r="AV92" i="21"/>
  <c r="AV92" i="20"/>
  <c r="AV92" i="19"/>
  <c r="AV92" i="18"/>
  <c r="AV92" i="17"/>
  <c r="AV92" i="16"/>
  <c r="AV92" i="15"/>
  <c r="AV143" i="14"/>
  <c r="AU92" i="22"/>
  <c r="AU92" i="21"/>
  <c r="AU92" i="20"/>
  <c r="AU92" i="19"/>
  <c r="AU92" i="18"/>
  <c r="AU92" i="17"/>
  <c r="AU92" i="16"/>
  <c r="AU92" i="15"/>
  <c r="AU143" i="14"/>
  <c r="AT92" i="22"/>
  <c r="AT92" i="21"/>
  <c r="AT92" i="20"/>
  <c r="AT92" i="19"/>
  <c r="AT92" i="18"/>
  <c r="AT92" i="17"/>
  <c r="AT92" i="16"/>
  <c r="AT92" i="15"/>
  <c r="AT143" i="14"/>
  <c r="AS92" i="22"/>
  <c r="AS92" i="21"/>
  <c r="AS92" i="20"/>
  <c r="AS92" i="19"/>
  <c r="AS92" i="18"/>
  <c r="AS92" i="17"/>
  <c r="AS92" i="16"/>
  <c r="AS92" i="15"/>
  <c r="AS143" i="14"/>
  <c r="AR92" i="22"/>
  <c r="AR92" i="21"/>
  <c r="AR92" i="20"/>
  <c r="AR92" i="19"/>
  <c r="AR92" i="18"/>
  <c r="AR92" i="17"/>
  <c r="AR92" i="16"/>
  <c r="AR92" i="15"/>
  <c r="AR143" i="14"/>
  <c r="AQ92" i="22"/>
  <c r="AQ92" i="21"/>
  <c r="AQ92" i="20"/>
  <c r="AQ92" i="19"/>
  <c r="AQ92" i="18"/>
  <c r="AQ92" i="17"/>
  <c r="AQ92" i="16"/>
  <c r="AQ92" i="15"/>
  <c r="AQ143" i="14"/>
  <c r="AP92" i="22"/>
  <c r="AP92" i="21"/>
  <c r="AP92" i="20"/>
  <c r="AP92" i="19"/>
  <c r="AP92" i="18"/>
  <c r="AP92" i="17"/>
  <c r="AP92" i="16"/>
  <c r="AP92" i="15"/>
  <c r="AP143" i="14"/>
  <c r="AO92" i="22"/>
  <c r="AO92" i="21"/>
  <c r="AO92" i="20"/>
  <c r="AO92" i="19"/>
  <c r="AO92" i="18"/>
  <c r="AO92" i="17"/>
  <c r="AO92" i="16"/>
  <c r="AO92" i="15"/>
  <c r="AO143" i="14"/>
  <c r="AN92" i="22"/>
  <c r="AN92" i="21"/>
  <c r="AN92" i="20"/>
  <c r="AN92" i="19"/>
  <c r="AN92" i="18"/>
  <c r="AN92" i="17"/>
  <c r="AN92" i="16"/>
  <c r="AN92" i="15"/>
  <c r="AN143" i="14"/>
  <c r="AM92" i="22"/>
  <c r="AM92" i="21"/>
  <c r="AM92" i="20"/>
  <c r="AM92" i="19"/>
  <c r="AM92" i="18"/>
  <c r="AM92" i="17"/>
  <c r="AM92" i="16"/>
  <c r="AM92" i="15"/>
  <c r="AM143" i="14"/>
  <c r="AL92" i="22"/>
  <c r="AL92" i="21"/>
  <c r="AL92" i="20"/>
  <c r="AL92" i="19"/>
  <c r="AL92" i="18"/>
  <c r="AL92" i="17"/>
  <c r="AL92" i="16"/>
  <c r="AL92" i="15"/>
  <c r="AL143" i="14"/>
  <c r="AK92" i="22"/>
  <c r="AK92" i="21"/>
  <c r="AK92" i="20"/>
  <c r="AK92" i="19"/>
  <c r="AK92" i="18"/>
  <c r="AK92" i="17"/>
  <c r="AK92" i="16"/>
  <c r="AK92" i="15"/>
  <c r="AK143" i="14"/>
  <c r="AJ92" i="22"/>
  <c r="AJ92" i="21"/>
  <c r="AJ92" i="20"/>
  <c r="AJ92" i="19"/>
  <c r="AJ92" i="18"/>
  <c r="AJ92" i="17"/>
  <c r="AJ92" i="16"/>
  <c r="AJ92" i="15"/>
  <c r="AJ143" i="14"/>
  <c r="AI92" i="22"/>
  <c r="AI92" i="21"/>
  <c r="AI92" i="20"/>
  <c r="AI92" i="19"/>
  <c r="AI92" i="18"/>
  <c r="AI92" i="17"/>
  <c r="AI92" i="16"/>
  <c r="AI92" i="15"/>
  <c r="AI143" i="14"/>
  <c r="AH92" i="22"/>
  <c r="AH92" i="21"/>
  <c r="AH92" i="20"/>
  <c r="AH92" i="19"/>
  <c r="AH92" i="18"/>
  <c r="AH92" i="17"/>
  <c r="AH92" i="16"/>
  <c r="AH92" i="15"/>
  <c r="AH143" i="14"/>
  <c r="AG92" i="22"/>
  <c r="AG92" i="21"/>
  <c r="AG92" i="20"/>
  <c r="AG92" i="19"/>
  <c r="AG92" i="18"/>
  <c r="AG92" i="17"/>
  <c r="AG92" i="16"/>
  <c r="AG92" i="15"/>
  <c r="AG143" i="14"/>
  <c r="AF92" i="22"/>
  <c r="AF92" i="21"/>
  <c r="AF92" i="20"/>
  <c r="AF92" i="19"/>
  <c r="AF92" i="18"/>
  <c r="AF92" i="17"/>
  <c r="AF92" i="16"/>
  <c r="AF92" i="15"/>
  <c r="AF143" i="14"/>
  <c r="AE92" i="22"/>
  <c r="AE92" i="21"/>
  <c r="AE92" i="20"/>
  <c r="AE92" i="19"/>
  <c r="AE92" i="18"/>
  <c r="AE92" i="17"/>
  <c r="AE92" i="16"/>
  <c r="AE92" i="15"/>
  <c r="AE143" i="14"/>
  <c r="AD92" i="22"/>
  <c r="AD92" i="21"/>
  <c r="AD92" i="20"/>
  <c r="AD92" i="19"/>
  <c r="AD92" i="18"/>
  <c r="AD92" i="17"/>
  <c r="AD92" i="16"/>
  <c r="AD92" i="15"/>
  <c r="AD143" i="14"/>
  <c r="AC92" i="22"/>
  <c r="AC92" i="21"/>
  <c r="AC92" i="20"/>
  <c r="AC92" i="19"/>
  <c r="AC92" i="18"/>
  <c r="AC92" i="17"/>
  <c r="AC92" i="16"/>
  <c r="AC92" i="15"/>
  <c r="AC143" i="14"/>
  <c r="AB92" i="22"/>
  <c r="AB92" i="21"/>
  <c r="AB92" i="20"/>
  <c r="AB92" i="19"/>
  <c r="AB92" i="18"/>
  <c r="AB92" i="17"/>
  <c r="AB92" i="16"/>
  <c r="AB92" i="15"/>
  <c r="AB143" i="14"/>
  <c r="AA92" i="22"/>
  <c r="AA92" i="21"/>
  <c r="AA92" i="20"/>
  <c r="AA92" i="19"/>
  <c r="AA92" i="18"/>
  <c r="AA92" i="17"/>
  <c r="AA92" i="16"/>
  <c r="AA92" i="15"/>
  <c r="AA143" i="14"/>
  <c r="D143" i="14" s="1"/>
  <c r="Z92" i="22"/>
  <c r="Z92" i="21"/>
  <c r="Z92" i="20"/>
  <c r="Z92" i="19"/>
  <c r="Z92" i="18"/>
  <c r="Z92" i="17"/>
  <c r="Z92" i="16"/>
  <c r="Z92" i="15"/>
  <c r="Z143" i="14"/>
  <c r="Y92" i="22"/>
  <c r="Y92" i="21"/>
  <c r="Y92" i="20"/>
  <c r="Y92" i="19"/>
  <c r="Y92" i="18"/>
  <c r="Y92" i="17"/>
  <c r="Y92" i="16"/>
  <c r="Y92" i="15"/>
  <c r="Y143" i="14"/>
  <c r="X92" i="22"/>
  <c r="X92" i="21"/>
  <c r="X92" i="20"/>
  <c r="X92" i="19"/>
  <c r="X92" i="18"/>
  <c r="X92" i="17"/>
  <c r="X92" i="16"/>
  <c r="X92" i="15"/>
  <c r="X143" i="14"/>
  <c r="W92" i="22"/>
  <c r="W92" i="21"/>
  <c r="W92" i="20"/>
  <c r="W92" i="19"/>
  <c r="W92" i="18"/>
  <c r="W92" i="17"/>
  <c r="W92" i="16"/>
  <c r="W92" i="15"/>
  <c r="W143" i="14"/>
  <c r="V92" i="22"/>
  <c r="V92" i="21"/>
  <c r="V92" i="20"/>
  <c r="V92" i="19"/>
  <c r="V92" i="18"/>
  <c r="V92" i="17"/>
  <c r="V92" i="16"/>
  <c r="V92" i="15"/>
  <c r="V143" i="14"/>
  <c r="U92" i="22"/>
  <c r="U92" i="21"/>
  <c r="U92" i="20"/>
  <c r="U92" i="19"/>
  <c r="U92" i="18"/>
  <c r="U92" i="17"/>
  <c r="U92" i="16"/>
  <c r="U92" i="15"/>
  <c r="U143" i="14"/>
  <c r="CY89" i="22"/>
  <c r="CY89" i="21"/>
  <c r="CY89" i="20"/>
  <c r="CY89" i="19"/>
  <c r="CY89" i="18"/>
  <c r="CY89" i="17"/>
  <c r="CY89" i="16"/>
  <c r="CY89" i="15"/>
  <c r="CY140" i="14"/>
  <c r="CX89" i="22"/>
  <c r="CX89" i="21"/>
  <c r="CX89" i="20"/>
  <c r="CX89" i="19"/>
  <c r="CX89" i="18"/>
  <c r="CX89" i="17"/>
  <c r="CX89" i="16"/>
  <c r="CX89" i="15"/>
  <c r="CX140" i="14"/>
  <c r="CW89" i="22"/>
  <c r="CW89" i="21"/>
  <c r="CW89" i="20"/>
  <c r="CW89" i="19"/>
  <c r="CW89" i="18"/>
  <c r="CW89" i="17"/>
  <c r="CW89" i="16"/>
  <c r="CW89" i="15"/>
  <c r="CW140" i="14"/>
  <c r="CV89" i="22"/>
  <c r="CV89" i="21"/>
  <c r="CV89" i="20"/>
  <c r="CV89" i="19"/>
  <c r="CV89" i="18"/>
  <c r="CV89" i="17"/>
  <c r="CV89" i="16"/>
  <c r="CV89" i="15"/>
  <c r="CV140" i="14"/>
  <c r="CU89" i="22"/>
  <c r="CU89" i="21"/>
  <c r="CU89" i="20"/>
  <c r="CU89" i="19"/>
  <c r="CU89" i="18"/>
  <c r="CU89" i="17"/>
  <c r="CU89" i="16"/>
  <c r="CU89" i="15"/>
  <c r="CU140" i="14"/>
  <c r="CT89" i="22"/>
  <c r="CT89" i="21"/>
  <c r="CT89" i="20"/>
  <c r="CT89" i="19"/>
  <c r="CT89" i="18"/>
  <c r="CT89" i="17"/>
  <c r="CT89" i="16"/>
  <c r="CT89" i="15"/>
  <c r="CT140" i="14"/>
  <c r="CS89" i="22"/>
  <c r="CS89" i="21"/>
  <c r="CS89" i="20"/>
  <c r="CS89" i="19"/>
  <c r="CS89" i="18"/>
  <c r="CS89" i="17"/>
  <c r="CS89" i="16"/>
  <c r="CS89" i="15"/>
  <c r="CS140" i="14"/>
  <c r="CR89" i="22"/>
  <c r="CR89" i="21"/>
  <c r="CR89" i="20"/>
  <c r="CR89" i="19"/>
  <c r="CR89" i="18"/>
  <c r="CR89" i="17"/>
  <c r="CR89" i="16"/>
  <c r="CR89" i="15"/>
  <c r="CR140" i="14"/>
  <c r="CQ89" i="22"/>
  <c r="CQ89" i="21"/>
  <c r="CQ89" i="20"/>
  <c r="CQ89" i="19"/>
  <c r="CQ89" i="18"/>
  <c r="CQ89" i="17"/>
  <c r="CQ89" i="16"/>
  <c r="CQ89" i="15"/>
  <c r="CQ140" i="14"/>
  <c r="CP89" i="22"/>
  <c r="CP89" i="21"/>
  <c r="CP89" i="20"/>
  <c r="CP89" i="19"/>
  <c r="CP89" i="18"/>
  <c r="CP89" i="17"/>
  <c r="CP89" i="16"/>
  <c r="CP89" i="15"/>
  <c r="CP140" i="14"/>
  <c r="CO89" i="22"/>
  <c r="CO89" i="21"/>
  <c r="CO89" i="20"/>
  <c r="CO89" i="19"/>
  <c r="CO89" i="18"/>
  <c r="CO89" i="17"/>
  <c r="CO89" i="16"/>
  <c r="CO89" i="15"/>
  <c r="CO140" i="14"/>
  <c r="CN89" i="22"/>
  <c r="CN89" i="21"/>
  <c r="CN89" i="20"/>
  <c r="CN89" i="19"/>
  <c r="CN89" i="18"/>
  <c r="CN89" i="17"/>
  <c r="CN89" i="16"/>
  <c r="CN89" i="15"/>
  <c r="CN140" i="14"/>
  <c r="CM89" i="22"/>
  <c r="CM89" i="21"/>
  <c r="CM89" i="20"/>
  <c r="CM89" i="19"/>
  <c r="CM89" i="18"/>
  <c r="CM89" i="17"/>
  <c r="CM89" i="16"/>
  <c r="CM89" i="15"/>
  <c r="CM140" i="14"/>
  <c r="CL89" i="22"/>
  <c r="CL89" i="21"/>
  <c r="CL89" i="20"/>
  <c r="CL89" i="19"/>
  <c r="CL89" i="18"/>
  <c r="CL89" i="17"/>
  <c r="CL89" i="16"/>
  <c r="CL89" i="15"/>
  <c r="CL140" i="14"/>
  <c r="CK89" i="22"/>
  <c r="CK89" i="21"/>
  <c r="CK89" i="20"/>
  <c r="CK89" i="19"/>
  <c r="CK89" i="18"/>
  <c r="CK89" i="17"/>
  <c r="CK89" i="16"/>
  <c r="CK89" i="15"/>
  <c r="CK140" i="14"/>
  <c r="CJ89" i="22"/>
  <c r="CJ89" i="21"/>
  <c r="CJ89" i="20"/>
  <c r="CJ89" i="19"/>
  <c r="CJ89" i="18"/>
  <c r="CJ89" i="17"/>
  <c r="CJ89" i="16"/>
  <c r="CJ89" i="15"/>
  <c r="CJ140" i="14"/>
  <c r="CI89" i="22"/>
  <c r="CI89" i="21"/>
  <c r="CI89" i="20"/>
  <c r="CI89" i="19"/>
  <c r="CI89" i="18"/>
  <c r="CI89" i="17"/>
  <c r="CI89" i="16"/>
  <c r="CI89" i="15"/>
  <c r="CI140" i="14"/>
  <c r="CH89" i="22"/>
  <c r="CH89" i="21"/>
  <c r="CH89" i="20"/>
  <c r="CH89" i="19"/>
  <c r="CH89" i="18"/>
  <c r="CH89" i="17"/>
  <c r="CH89" i="16"/>
  <c r="CH89" i="15"/>
  <c r="CH140" i="14"/>
  <c r="CG89" i="22"/>
  <c r="CG89" i="21"/>
  <c r="CG89" i="20"/>
  <c r="CG89" i="19"/>
  <c r="CG89" i="18"/>
  <c r="CG89" i="17"/>
  <c r="CG89" i="16"/>
  <c r="CG89" i="15"/>
  <c r="CG140" i="14"/>
  <c r="CF89" i="22"/>
  <c r="CF89" i="21"/>
  <c r="CF89" i="20"/>
  <c r="CF89" i="19"/>
  <c r="CF89" i="18"/>
  <c r="CF89" i="17"/>
  <c r="CF89" i="16"/>
  <c r="CF89" i="15"/>
  <c r="CF140" i="14"/>
  <c r="CE89" i="22"/>
  <c r="CE89" i="21"/>
  <c r="CE89" i="20"/>
  <c r="CE89" i="19"/>
  <c r="CE89" i="18"/>
  <c r="CE89" i="17"/>
  <c r="CE89" i="16"/>
  <c r="CE89" i="15"/>
  <c r="CE140" i="14"/>
  <c r="CD89" i="22"/>
  <c r="CD89" i="21"/>
  <c r="CD89" i="20"/>
  <c r="CD89" i="19"/>
  <c r="CD89" i="18"/>
  <c r="CD89" i="17"/>
  <c r="CD89" i="16"/>
  <c r="CD89" i="15"/>
  <c r="CD140" i="14"/>
  <c r="CC89" i="22"/>
  <c r="CC89" i="21"/>
  <c r="CC89" i="20"/>
  <c r="CC89" i="19"/>
  <c r="CC89" i="18"/>
  <c r="CC89" i="17"/>
  <c r="CC89" i="16"/>
  <c r="CC89" i="15"/>
  <c r="CC140" i="14"/>
  <c r="CB89" i="22"/>
  <c r="CB89" i="21"/>
  <c r="CB89" i="20"/>
  <c r="CB89" i="19"/>
  <c r="CB89" i="18"/>
  <c r="CB89" i="17"/>
  <c r="CB89" i="16"/>
  <c r="CB89" i="15"/>
  <c r="CB140" i="14"/>
  <c r="CA89" i="22"/>
  <c r="CA89" i="21"/>
  <c r="CA89" i="20"/>
  <c r="CA89" i="19"/>
  <c r="CA89" i="18"/>
  <c r="CA89" i="17"/>
  <c r="CA89" i="16"/>
  <c r="CA89" i="15"/>
  <c r="CA140" i="14"/>
  <c r="BZ89" i="22"/>
  <c r="BZ89" i="21"/>
  <c r="BZ89" i="20"/>
  <c r="BZ89" i="19"/>
  <c r="BZ89" i="18"/>
  <c r="BZ89" i="17"/>
  <c r="BZ89" i="16"/>
  <c r="BZ89" i="15"/>
  <c r="BZ140" i="14"/>
  <c r="BY89" i="22"/>
  <c r="BY89" i="21"/>
  <c r="BY89" i="20"/>
  <c r="BY89" i="19"/>
  <c r="BY89" i="18"/>
  <c r="BY89" i="17"/>
  <c r="BY89" i="16"/>
  <c r="BY89" i="15"/>
  <c r="BY140" i="14"/>
  <c r="BX89" i="22"/>
  <c r="BX89" i="21"/>
  <c r="BX89" i="20"/>
  <c r="BX89" i="19"/>
  <c r="BX89" i="18"/>
  <c r="BX89" i="17"/>
  <c r="BX89" i="16"/>
  <c r="BX89" i="15"/>
  <c r="BX140" i="14"/>
  <c r="BW89" i="22"/>
  <c r="BW89" i="21"/>
  <c r="BW89" i="20"/>
  <c r="BW89" i="19"/>
  <c r="BW89" i="18"/>
  <c r="BW89" i="17"/>
  <c r="BW89" i="16"/>
  <c r="BW89" i="15"/>
  <c r="BW140" i="14"/>
  <c r="BV89" i="22"/>
  <c r="BV89" i="21"/>
  <c r="BV89" i="20"/>
  <c r="BV89" i="19"/>
  <c r="BV89" i="18"/>
  <c r="BV89" i="17"/>
  <c r="BV89" i="16"/>
  <c r="BV89" i="15"/>
  <c r="BV140" i="14"/>
  <c r="BU89" i="22"/>
  <c r="BU89" i="21"/>
  <c r="BU89" i="20"/>
  <c r="BU89" i="19"/>
  <c r="BU89" i="18"/>
  <c r="BU89" i="17"/>
  <c r="BU89" i="16"/>
  <c r="BU89" i="15"/>
  <c r="BU140" i="14"/>
  <c r="BT89" i="22"/>
  <c r="BT89" i="21"/>
  <c r="BT89" i="20"/>
  <c r="BT89" i="19"/>
  <c r="BT89" i="18"/>
  <c r="BT89" i="17"/>
  <c r="BT89" i="16"/>
  <c r="BT89" i="15"/>
  <c r="BT140" i="14"/>
  <c r="BS89" i="22"/>
  <c r="BS89" i="21"/>
  <c r="BS89" i="20"/>
  <c r="BS89" i="19"/>
  <c r="BS89" i="18"/>
  <c r="BS89" i="17"/>
  <c r="BS89" i="16"/>
  <c r="BS89" i="15"/>
  <c r="BS140" i="14"/>
  <c r="BR89" i="22"/>
  <c r="BR89" i="21"/>
  <c r="BR89" i="20"/>
  <c r="BR89" i="19"/>
  <c r="BR89" i="18"/>
  <c r="BR89" i="17"/>
  <c r="BR89" i="16"/>
  <c r="BR89" i="15"/>
  <c r="BR140" i="14"/>
  <c r="BQ89" i="22"/>
  <c r="BQ89" i="21"/>
  <c r="BQ89" i="20"/>
  <c r="BQ89" i="19"/>
  <c r="BQ89" i="18"/>
  <c r="BQ89" i="17"/>
  <c r="BQ89" i="16"/>
  <c r="BQ89" i="15"/>
  <c r="BQ140" i="14"/>
  <c r="BP89" i="22"/>
  <c r="BP89" i="21"/>
  <c r="BP89" i="20"/>
  <c r="BP89" i="19"/>
  <c r="BP89" i="18"/>
  <c r="BP89" i="17"/>
  <c r="BP89" i="16"/>
  <c r="BP89" i="15"/>
  <c r="BP140" i="14"/>
  <c r="BO89" i="22"/>
  <c r="BO89" i="21"/>
  <c r="BO89" i="20"/>
  <c r="BO89" i="19"/>
  <c r="BO89" i="18"/>
  <c r="BO89" i="17"/>
  <c r="BO89" i="16"/>
  <c r="BO89" i="15"/>
  <c r="BO140" i="14"/>
  <c r="BN89" i="22"/>
  <c r="BN89" i="21"/>
  <c r="BN89" i="20"/>
  <c r="BN89" i="19"/>
  <c r="BN89" i="18"/>
  <c r="BN89" i="17"/>
  <c r="BN89" i="16"/>
  <c r="BN89" i="15"/>
  <c r="BN140" i="14"/>
  <c r="BM89" i="22"/>
  <c r="BM89" i="21"/>
  <c r="BM89" i="20"/>
  <c r="BM89" i="19"/>
  <c r="BM89" i="18"/>
  <c r="BM89" i="17"/>
  <c r="BM89" i="16"/>
  <c r="BM89" i="15"/>
  <c r="BM140" i="14"/>
  <c r="BL89" i="22"/>
  <c r="BL89" i="21"/>
  <c r="BL89" i="20"/>
  <c r="BL89" i="19"/>
  <c r="BL89" i="18"/>
  <c r="BL89" i="17"/>
  <c r="BL89" i="16"/>
  <c r="BL89" i="15"/>
  <c r="BL140" i="14"/>
  <c r="BK89" i="22"/>
  <c r="BK89" i="21"/>
  <c r="BK89" i="20"/>
  <c r="BK89" i="19"/>
  <c r="BK89" i="18"/>
  <c r="BK89" i="17"/>
  <c r="BK89" i="16"/>
  <c r="BK89" i="15"/>
  <c r="BK140" i="14"/>
  <c r="BJ89" i="22"/>
  <c r="BJ89" i="21"/>
  <c r="BJ89" i="20"/>
  <c r="BJ89" i="19"/>
  <c r="BJ89" i="18"/>
  <c r="BJ89" i="17"/>
  <c r="BJ89" i="16"/>
  <c r="BJ89" i="15"/>
  <c r="BJ140" i="14"/>
  <c r="BI89" i="22"/>
  <c r="BI89" i="21"/>
  <c r="BI89" i="20"/>
  <c r="BI89" i="19"/>
  <c r="BI89" i="18"/>
  <c r="BI89" i="17"/>
  <c r="BI89" i="16"/>
  <c r="BI89" i="15"/>
  <c r="BI140" i="14"/>
  <c r="BH89" i="22"/>
  <c r="BH89" i="21"/>
  <c r="BH89" i="20"/>
  <c r="BH89" i="19"/>
  <c r="BH89" i="18"/>
  <c r="BH89" i="17"/>
  <c r="BH89" i="16"/>
  <c r="BH89" i="15"/>
  <c r="BH140" i="14"/>
  <c r="BG89" i="22"/>
  <c r="BG89" i="21"/>
  <c r="BG89" i="20"/>
  <c r="BG89" i="19"/>
  <c r="BG89" i="18"/>
  <c r="BG89" i="17"/>
  <c r="BG89" i="16"/>
  <c r="BG89" i="15"/>
  <c r="BG140" i="14"/>
  <c r="BF89" i="22"/>
  <c r="BF89" i="21"/>
  <c r="BF89" i="20"/>
  <c r="BF89" i="19"/>
  <c r="BF89" i="18"/>
  <c r="BF89" i="17"/>
  <c r="BF89" i="16"/>
  <c r="BF89" i="15"/>
  <c r="BF140" i="14"/>
  <c r="BE89" i="22"/>
  <c r="BE89" i="21"/>
  <c r="BE89" i="20"/>
  <c r="BE89" i="19"/>
  <c r="BE89" i="18"/>
  <c r="BE89" i="17"/>
  <c r="BE89" i="16"/>
  <c r="BE89" i="15"/>
  <c r="BE140" i="14"/>
  <c r="BD89" i="22"/>
  <c r="BD89" i="21"/>
  <c r="BD89" i="20"/>
  <c r="BD89" i="19"/>
  <c r="BD89" i="18"/>
  <c r="BD89" i="17"/>
  <c r="BD89" i="16"/>
  <c r="BD89" i="15"/>
  <c r="BD140" i="14"/>
  <c r="BC89" i="22"/>
  <c r="BC89" i="21"/>
  <c r="BC89" i="20"/>
  <c r="BC89" i="19"/>
  <c r="BC89" i="18"/>
  <c r="BC89" i="17"/>
  <c r="BC89" i="16"/>
  <c r="BC89" i="15"/>
  <c r="BC140" i="14"/>
  <c r="BB89" i="22"/>
  <c r="BB89" i="21"/>
  <c r="BB89" i="20"/>
  <c r="BB89" i="19"/>
  <c r="BB89" i="18"/>
  <c r="BB89" i="17"/>
  <c r="BB89" i="16"/>
  <c r="BB89" i="15"/>
  <c r="BB140" i="14"/>
  <c r="BA89" i="22"/>
  <c r="BA89" i="21"/>
  <c r="BA89" i="20"/>
  <c r="BA89" i="19"/>
  <c r="BA89" i="18"/>
  <c r="BA89" i="17"/>
  <c r="BA89" i="16"/>
  <c r="BA89" i="15"/>
  <c r="BA140" i="14"/>
  <c r="AZ89" i="22"/>
  <c r="AZ89" i="21"/>
  <c r="AZ89" i="20"/>
  <c r="AZ89" i="19"/>
  <c r="AZ89" i="18"/>
  <c r="AZ89" i="17"/>
  <c r="AZ89" i="16"/>
  <c r="AZ89" i="15"/>
  <c r="AZ140" i="14"/>
  <c r="AY89" i="22"/>
  <c r="AY89" i="21"/>
  <c r="AY89" i="20"/>
  <c r="AY89" i="19"/>
  <c r="AY89" i="18"/>
  <c r="AY89" i="17"/>
  <c r="AY89" i="16"/>
  <c r="AY89" i="15"/>
  <c r="AY140" i="14"/>
  <c r="AX89" i="22"/>
  <c r="AX89" i="21"/>
  <c r="AX89" i="20"/>
  <c r="AX89" i="19"/>
  <c r="AX89" i="18"/>
  <c r="AX89" i="17"/>
  <c r="AX89" i="16"/>
  <c r="AX89" i="15"/>
  <c r="AX140" i="14"/>
  <c r="AW89" i="22"/>
  <c r="AW89" i="21"/>
  <c r="AW89" i="20"/>
  <c r="AW89" i="19"/>
  <c r="AW89" i="18"/>
  <c r="AW89" i="17"/>
  <c r="AW89" i="16"/>
  <c r="AW89" i="15"/>
  <c r="AW140" i="14"/>
  <c r="AV89" i="22"/>
  <c r="AV89" i="21"/>
  <c r="AV89" i="20"/>
  <c r="AV89" i="19"/>
  <c r="AV89" i="18"/>
  <c r="AV89" i="17"/>
  <c r="AV89" i="16"/>
  <c r="AV89" i="15"/>
  <c r="AV140" i="14"/>
  <c r="AU89" i="22"/>
  <c r="AU89" i="21"/>
  <c r="AU89" i="20"/>
  <c r="AU89" i="19"/>
  <c r="AU89" i="18"/>
  <c r="AU89" i="17"/>
  <c r="AU89" i="16"/>
  <c r="AU89" i="15"/>
  <c r="AU140" i="14"/>
  <c r="AT89" i="22"/>
  <c r="AT89" i="21"/>
  <c r="AT89" i="20"/>
  <c r="AT89" i="19"/>
  <c r="AT89" i="18"/>
  <c r="AT89" i="17"/>
  <c r="AT89" i="16"/>
  <c r="AT89" i="15"/>
  <c r="AT140" i="14"/>
  <c r="AS89" i="22"/>
  <c r="AS89" i="21"/>
  <c r="AS89" i="20"/>
  <c r="AS89" i="19"/>
  <c r="AS89" i="18"/>
  <c r="AS89" i="17"/>
  <c r="AS89" i="16"/>
  <c r="AS89" i="15"/>
  <c r="AS140" i="14"/>
  <c r="AR89" i="22"/>
  <c r="AR89" i="21"/>
  <c r="AR89" i="20"/>
  <c r="AR89" i="19"/>
  <c r="AR89" i="18"/>
  <c r="AR89" i="17"/>
  <c r="AR89" i="16"/>
  <c r="AR89" i="15"/>
  <c r="AR140" i="14"/>
  <c r="AQ89" i="22"/>
  <c r="AQ89" i="21"/>
  <c r="AQ89" i="20"/>
  <c r="AQ89" i="19"/>
  <c r="AQ89" i="18"/>
  <c r="AQ89" i="17"/>
  <c r="AQ89" i="16"/>
  <c r="AQ89" i="15"/>
  <c r="AQ140" i="14"/>
  <c r="AP89" i="22"/>
  <c r="AP89" i="21"/>
  <c r="AP89" i="20"/>
  <c r="AP89" i="19"/>
  <c r="AP89" i="18"/>
  <c r="AP89" i="17"/>
  <c r="AP89" i="16"/>
  <c r="AP89" i="15"/>
  <c r="AP140" i="14"/>
  <c r="AO89" i="22"/>
  <c r="AO89" i="21"/>
  <c r="AO89" i="20"/>
  <c r="AO89" i="19"/>
  <c r="AO89" i="18"/>
  <c r="AO89" i="17"/>
  <c r="AO89" i="16"/>
  <c r="AO89" i="15"/>
  <c r="AO140" i="14"/>
  <c r="AN89" i="22"/>
  <c r="AN89" i="21"/>
  <c r="AN89" i="20"/>
  <c r="AN89" i="19"/>
  <c r="AN89" i="18"/>
  <c r="AN89" i="17"/>
  <c r="AN89" i="16"/>
  <c r="AN89" i="15"/>
  <c r="AN140" i="14"/>
  <c r="AM89" i="22"/>
  <c r="AM89" i="21"/>
  <c r="AM89" i="20"/>
  <c r="AM89" i="19"/>
  <c r="AM89" i="18"/>
  <c r="AM89" i="17"/>
  <c r="AM89" i="16"/>
  <c r="AM89" i="15"/>
  <c r="AM140" i="14"/>
  <c r="AL89" i="22"/>
  <c r="AL89" i="21"/>
  <c r="AL89" i="20"/>
  <c r="AL89" i="19"/>
  <c r="AL89" i="18"/>
  <c r="AL89" i="17"/>
  <c r="AL89" i="16"/>
  <c r="AL89" i="15"/>
  <c r="AL140" i="14"/>
  <c r="AK89" i="22"/>
  <c r="AK89" i="21"/>
  <c r="AK89" i="20"/>
  <c r="AK89" i="19"/>
  <c r="AK89" i="18"/>
  <c r="AK89" i="17"/>
  <c r="AK89" i="16"/>
  <c r="AK89" i="15"/>
  <c r="AK140" i="14"/>
  <c r="AJ89" i="22"/>
  <c r="AJ89" i="21"/>
  <c r="AJ89" i="20"/>
  <c r="AJ89" i="19"/>
  <c r="AJ89" i="18"/>
  <c r="AJ89" i="17"/>
  <c r="AJ89" i="16"/>
  <c r="AJ89" i="15"/>
  <c r="AJ140" i="14"/>
  <c r="AI89" i="22"/>
  <c r="AI89" i="21"/>
  <c r="AI89" i="20"/>
  <c r="AI89" i="19"/>
  <c r="AI89" i="18"/>
  <c r="AI89" i="17"/>
  <c r="AI89" i="16"/>
  <c r="AI89" i="15"/>
  <c r="AI140" i="14"/>
  <c r="AH89" i="22"/>
  <c r="AH89" i="21"/>
  <c r="AH89" i="20"/>
  <c r="AH89" i="19"/>
  <c r="AH89" i="18"/>
  <c r="AH89" i="17"/>
  <c r="AH89" i="16"/>
  <c r="AH89" i="15"/>
  <c r="AH140" i="14"/>
  <c r="AG89" i="22"/>
  <c r="AG89" i="21"/>
  <c r="AG89" i="20"/>
  <c r="AG89" i="19"/>
  <c r="AG89" i="18"/>
  <c r="AG89" i="17"/>
  <c r="AG89" i="16"/>
  <c r="AG89" i="15"/>
  <c r="AG140" i="14"/>
  <c r="AF89" i="22"/>
  <c r="AF89" i="21"/>
  <c r="AF89" i="20"/>
  <c r="AF89" i="19"/>
  <c r="AF89" i="18"/>
  <c r="AF89" i="17"/>
  <c r="AF89" i="16"/>
  <c r="AF89" i="15"/>
  <c r="AF140" i="14"/>
  <c r="AE89" i="22"/>
  <c r="AE89" i="21"/>
  <c r="AE89" i="20"/>
  <c r="AE89" i="19"/>
  <c r="AE89" i="18"/>
  <c r="AE89" i="17"/>
  <c r="AE89" i="16"/>
  <c r="AE89" i="15"/>
  <c r="AE140" i="14"/>
  <c r="AD89" i="22"/>
  <c r="AD89" i="21"/>
  <c r="AD89" i="20"/>
  <c r="AD89" i="19"/>
  <c r="AD89" i="18"/>
  <c r="AD89" i="17"/>
  <c r="AD89" i="16"/>
  <c r="AD89" i="15"/>
  <c r="AD140" i="14"/>
  <c r="AC89" i="22"/>
  <c r="AC89" i="21"/>
  <c r="AC89" i="20"/>
  <c r="AC89" i="19"/>
  <c r="AC89" i="18"/>
  <c r="AC89" i="17"/>
  <c r="AC89" i="16"/>
  <c r="AC89" i="15"/>
  <c r="AC140" i="14"/>
  <c r="AB89" i="22"/>
  <c r="AB89" i="21"/>
  <c r="AB89" i="20"/>
  <c r="AB89" i="19"/>
  <c r="AB89" i="18"/>
  <c r="AB89" i="17"/>
  <c r="AB89" i="16"/>
  <c r="AB89" i="15"/>
  <c r="AB140" i="14"/>
  <c r="AA89" i="22"/>
  <c r="AA89" i="21"/>
  <c r="AA89" i="20"/>
  <c r="AA89" i="19"/>
  <c r="AA89" i="18"/>
  <c r="AA89" i="17"/>
  <c r="AA89" i="16"/>
  <c r="AA89" i="15"/>
  <c r="AA140" i="14"/>
  <c r="Z89" i="22"/>
  <c r="Z89" i="21"/>
  <c r="Z89" i="20"/>
  <c r="Z89" i="19"/>
  <c r="Z89" i="18"/>
  <c r="Z89" i="17"/>
  <c r="Z89" i="16"/>
  <c r="Z89" i="15"/>
  <c r="Z140" i="14"/>
  <c r="Y89" i="22"/>
  <c r="Y89" i="21"/>
  <c r="Y89" i="20"/>
  <c r="Y89" i="19"/>
  <c r="Y89" i="18"/>
  <c r="Y89" i="17"/>
  <c r="Y89" i="16"/>
  <c r="Y89" i="15"/>
  <c r="Y140" i="14"/>
  <c r="X89" i="22"/>
  <c r="X89" i="21"/>
  <c r="X89" i="20"/>
  <c r="X89" i="19"/>
  <c r="X89" i="18"/>
  <c r="X89" i="17"/>
  <c r="X89" i="16"/>
  <c r="X89" i="15"/>
  <c r="X140" i="14"/>
  <c r="W89" i="22"/>
  <c r="W89" i="21"/>
  <c r="W89" i="20"/>
  <c r="W89" i="19"/>
  <c r="W89" i="18"/>
  <c r="W89" i="17"/>
  <c r="W89" i="16"/>
  <c r="W89" i="15"/>
  <c r="W140" i="14"/>
  <c r="V89" i="22"/>
  <c r="V89" i="21"/>
  <c r="V89" i="20"/>
  <c r="V89" i="19"/>
  <c r="V89" i="18"/>
  <c r="V89" i="17"/>
  <c r="V89" i="16"/>
  <c r="V89" i="15"/>
  <c r="V140" i="14"/>
  <c r="U89" i="22"/>
  <c r="U89" i="21"/>
  <c r="U89" i="20"/>
  <c r="U89" i="19"/>
  <c r="U89" i="18"/>
  <c r="U89" i="17"/>
  <c r="U89" i="16"/>
  <c r="U89" i="15"/>
  <c r="U140" i="14"/>
  <c r="CY88" i="22"/>
  <c r="CY88" i="21"/>
  <c r="CY88" i="20"/>
  <c r="CY88" i="19"/>
  <c r="CY88" i="18"/>
  <c r="CY88" i="17"/>
  <c r="CY88" i="16"/>
  <c r="CY88" i="15"/>
  <c r="CY139" i="14"/>
  <c r="CX88" i="22"/>
  <c r="CX88" i="21"/>
  <c r="CX88" i="20"/>
  <c r="CX88" i="19"/>
  <c r="CX88" i="18"/>
  <c r="CX88" i="17"/>
  <c r="CX88" i="16"/>
  <c r="CX88" i="15"/>
  <c r="CX139" i="14"/>
  <c r="CW88" i="22"/>
  <c r="CW88" i="21"/>
  <c r="CW88" i="20"/>
  <c r="CW88" i="19"/>
  <c r="CW88" i="18"/>
  <c r="CW88" i="17"/>
  <c r="CW88" i="16"/>
  <c r="CW88" i="15"/>
  <c r="CW139" i="14"/>
  <c r="CV88" i="22"/>
  <c r="CV88" i="21"/>
  <c r="CV88" i="20"/>
  <c r="CV88" i="19"/>
  <c r="CV88" i="18"/>
  <c r="CV88" i="17"/>
  <c r="CV88" i="16"/>
  <c r="CV88" i="15"/>
  <c r="CV139" i="14"/>
  <c r="CU88" i="22"/>
  <c r="CU88" i="21"/>
  <c r="CU88" i="20"/>
  <c r="CU88" i="19"/>
  <c r="CU88" i="18"/>
  <c r="CU88" i="17"/>
  <c r="CU88" i="16"/>
  <c r="CU88" i="15"/>
  <c r="CU139" i="14"/>
  <c r="CT88" i="22"/>
  <c r="CT88" i="21"/>
  <c r="CT88" i="20"/>
  <c r="CT88" i="19"/>
  <c r="CT88" i="18"/>
  <c r="CT88" i="17"/>
  <c r="CT88" i="16"/>
  <c r="CT88" i="15"/>
  <c r="CT139" i="14"/>
  <c r="CS88" i="22"/>
  <c r="CS88" i="21"/>
  <c r="CS88" i="20"/>
  <c r="CS88" i="19"/>
  <c r="CS88" i="18"/>
  <c r="CS88" i="17"/>
  <c r="CS88" i="16"/>
  <c r="CS88" i="15"/>
  <c r="CS139" i="14"/>
  <c r="CR88" i="22"/>
  <c r="CR88" i="21"/>
  <c r="CR88" i="20"/>
  <c r="CR88" i="19"/>
  <c r="CR88" i="18"/>
  <c r="CR88" i="17"/>
  <c r="CR88" i="16"/>
  <c r="CR88" i="15"/>
  <c r="CR139" i="14"/>
  <c r="CQ88" i="22"/>
  <c r="CQ88" i="21"/>
  <c r="CQ88" i="20"/>
  <c r="CQ88" i="19"/>
  <c r="CQ88" i="18"/>
  <c r="CQ88" i="17"/>
  <c r="CQ88" i="16"/>
  <c r="CQ88" i="15"/>
  <c r="CQ139" i="14"/>
  <c r="CP88" i="22"/>
  <c r="CP88" i="21"/>
  <c r="CP88" i="20"/>
  <c r="CP88" i="19"/>
  <c r="CP88" i="18"/>
  <c r="CP88" i="17"/>
  <c r="CP88" i="16"/>
  <c r="CP88" i="15"/>
  <c r="CP139" i="14"/>
  <c r="CO88" i="22"/>
  <c r="CO88" i="21"/>
  <c r="CO88" i="20"/>
  <c r="CO88" i="19"/>
  <c r="CO88" i="18"/>
  <c r="CO88" i="17"/>
  <c r="CO88" i="16"/>
  <c r="CO88" i="15"/>
  <c r="CO139" i="14"/>
  <c r="CN88" i="22"/>
  <c r="CN88" i="21"/>
  <c r="CN88" i="20"/>
  <c r="CN88" i="19"/>
  <c r="CN88" i="18"/>
  <c r="CN88" i="17"/>
  <c r="CN88" i="16"/>
  <c r="CN88" i="15"/>
  <c r="CN139" i="14"/>
  <c r="CM88" i="22"/>
  <c r="CM88" i="21"/>
  <c r="CM88" i="20"/>
  <c r="CM88" i="19"/>
  <c r="CM88" i="18"/>
  <c r="CM88" i="17"/>
  <c r="CM88" i="16"/>
  <c r="CM88" i="15"/>
  <c r="CM139" i="14"/>
  <c r="CL88" i="22"/>
  <c r="CL88" i="21"/>
  <c r="CL88" i="20"/>
  <c r="CL88" i="19"/>
  <c r="CL88" i="18"/>
  <c r="CL88" i="17"/>
  <c r="CL88" i="16"/>
  <c r="CL88" i="15"/>
  <c r="CL139" i="14"/>
  <c r="CK88" i="22"/>
  <c r="CK88" i="21"/>
  <c r="CK88" i="20"/>
  <c r="CK88" i="19"/>
  <c r="CK88" i="18"/>
  <c r="CK88" i="17"/>
  <c r="CK88" i="16"/>
  <c r="CK88" i="15"/>
  <c r="CK139" i="14"/>
  <c r="CJ88" i="22"/>
  <c r="CJ88" i="21"/>
  <c r="CJ88" i="20"/>
  <c r="CJ88" i="19"/>
  <c r="CJ88" i="18"/>
  <c r="CJ88" i="17"/>
  <c r="CJ88" i="16"/>
  <c r="CJ88" i="15"/>
  <c r="CJ139" i="14"/>
  <c r="CI88" i="22"/>
  <c r="CI88" i="21"/>
  <c r="CI88" i="20"/>
  <c r="CI88" i="19"/>
  <c r="CI88" i="18"/>
  <c r="CI88" i="17"/>
  <c r="CI88" i="16"/>
  <c r="CI88" i="15"/>
  <c r="CI139" i="14"/>
  <c r="CH88" i="22"/>
  <c r="CH88" i="21"/>
  <c r="CH88" i="20"/>
  <c r="CH88" i="19"/>
  <c r="CH88" i="18"/>
  <c r="CH88" i="17"/>
  <c r="CH88" i="16"/>
  <c r="CH88" i="15"/>
  <c r="CH139" i="14"/>
  <c r="CG88" i="22"/>
  <c r="CG88" i="21"/>
  <c r="CG88" i="20"/>
  <c r="CG88" i="19"/>
  <c r="CG88" i="18"/>
  <c r="CG88" i="17"/>
  <c r="CG88" i="16"/>
  <c r="CG88" i="15"/>
  <c r="CG139" i="14"/>
  <c r="CF88" i="22"/>
  <c r="CF88" i="21"/>
  <c r="CF88" i="20"/>
  <c r="CF88" i="19"/>
  <c r="CF88" i="18"/>
  <c r="CF88" i="17"/>
  <c r="CF88" i="16"/>
  <c r="CF88" i="15"/>
  <c r="CF139" i="14"/>
  <c r="CE88" i="22"/>
  <c r="CE88" i="21"/>
  <c r="CE88" i="20"/>
  <c r="CE88" i="19"/>
  <c r="CE88" i="18"/>
  <c r="CE88" i="17"/>
  <c r="CE88" i="16"/>
  <c r="CE88" i="15"/>
  <c r="CE139" i="14"/>
  <c r="CD88" i="22"/>
  <c r="CD88" i="21"/>
  <c r="CD88" i="20"/>
  <c r="CD88" i="19"/>
  <c r="CD88" i="18"/>
  <c r="CD88" i="17"/>
  <c r="CD88" i="16"/>
  <c r="CD88" i="15"/>
  <c r="CD139" i="14"/>
  <c r="CC88" i="22"/>
  <c r="CC88" i="21"/>
  <c r="CC88" i="20"/>
  <c r="CC88" i="19"/>
  <c r="CC88" i="18"/>
  <c r="CC88" i="17"/>
  <c r="CC88" i="16"/>
  <c r="CC88" i="15"/>
  <c r="CC139" i="14"/>
  <c r="CB88" i="22"/>
  <c r="CB88" i="21"/>
  <c r="CB88" i="20"/>
  <c r="CB88" i="19"/>
  <c r="CB88" i="18"/>
  <c r="CB88" i="17"/>
  <c r="CB88" i="16"/>
  <c r="CB88" i="15"/>
  <c r="CB139" i="14"/>
  <c r="CA88" i="22"/>
  <c r="CA88" i="21"/>
  <c r="CA88" i="20"/>
  <c r="CA88" i="19"/>
  <c r="CA88" i="18"/>
  <c r="CA88" i="17"/>
  <c r="CA88" i="16"/>
  <c r="CA88" i="15"/>
  <c r="CA139" i="14"/>
  <c r="BZ88" i="22"/>
  <c r="BZ88" i="21"/>
  <c r="BZ88" i="20"/>
  <c r="BZ88" i="19"/>
  <c r="BZ88" i="18"/>
  <c r="BZ88" i="17"/>
  <c r="BZ88" i="16"/>
  <c r="BZ88" i="15"/>
  <c r="BZ139" i="14"/>
  <c r="BY88" i="22"/>
  <c r="BY88" i="21"/>
  <c r="BY88" i="20"/>
  <c r="BY88" i="19"/>
  <c r="BY88" i="18"/>
  <c r="BY88" i="17"/>
  <c r="BY88" i="16"/>
  <c r="BY88" i="15"/>
  <c r="BY139" i="14"/>
  <c r="BX88" i="22"/>
  <c r="BX88" i="21"/>
  <c r="BX88" i="20"/>
  <c r="BX88" i="19"/>
  <c r="BX88" i="18"/>
  <c r="BX88" i="17"/>
  <c r="BX88" i="16"/>
  <c r="BX88" i="15"/>
  <c r="BX139" i="14"/>
  <c r="BW88" i="22"/>
  <c r="BW88" i="21"/>
  <c r="BW88" i="20"/>
  <c r="BW88" i="19"/>
  <c r="BW88" i="18"/>
  <c r="BW88" i="17"/>
  <c r="BW88" i="16"/>
  <c r="BW88" i="15"/>
  <c r="BW139" i="14"/>
  <c r="BV88" i="22"/>
  <c r="BV88" i="21"/>
  <c r="BV88" i="20"/>
  <c r="BV88" i="19"/>
  <c r="BV88" i="18"/>
  <c r="BV88" i="17"/>
  <c r="BV88" i="16"/>
  <c r="BV88" i="15"/>
  <c r="BV139" i="14"/>
  <c r="BU88" i="22"/>
  <c r="BU88" i="21"/>
  <c r="BU88" i="20"/>
  <c r="BU88" i="19"/>
  <c r="BU88" i="18"/>
  <c r="BU88" i="17"/>
  <c r="BU88" i="16"/>
  <c r="BU88" i="15"/>
  <c r="BU139" i="14"/>
  <c r="BT88" i="22"/>
  <c r="BT88" i="21"/>
  <c r="BT88" i="20"/>
  <c r="BT88" i="19"/>
  <c r="BT88" i="18"/>
  <c r="BT88" i="17"/>
  <c r="BT88" i="16"/>
  <c r="BT88" i="15"/>
  <c r="BT139" i="14"/>
  <c r="BS88" i="22"/>
  <c r="BS88" i="21"/>
  <c r="BS88" i="20"/>
  <c r="BS88" i="19"/>
  <c r="BS88" i="18"/>
  <c r="BS88" i="17"/>
  <c r="BS88" i="16"/>
  <c r="BS88" i="15"/>
  <c r="BS139" i="14"/>
  <c r="BR88" i="22"/>
  <c r="BR88" i="21"/>
  <c r="BR88" i="20"/>
  <c r="BR88" i="19"/>
  <c r="BR88" i="18"/>
  <c r="BR88" i="17"/>
  <c r="BR88" i="16"/>
  <c r="BR88" i="15"/>
  <c r="BR139" i="14"/>
  <c r="BQ88" i="22"/>
  <c r="BQ88" i="21"/>
  <c r="BQ88" i="20"/>
  <c r="BQ88" i="19"/>
  <c r="BQ88" i="18"/>
  <c r="BQ88" i="17"/>
  <c r="BQ88" i="16"/>
  <c r="BQ88" i="15"/>
  <c r="BQ139" i="14"/>
  <c r="BP88" i="22"/>
  <c r="BP88" i="21"/>
  <c r="BP88" i="20"/>
  <c r="BP88" i="19"/>
  <c r="BP88" i="18"/>
  <c r="BP88" i="17"/>
  <c r="BP88" i="16"/>
  <c r="BP88" i="15"/>
  <c r="BP139" i="14"/>
  <c r="BO88" i="22"/>
  <c r="BO88" i="21"/>
  <c r="BO88" i="20"/>
  <c r="BO88" i="19"/>
  <c r="BO88" i="18"/>
  <c r="BO88" i="17"/>
  <c r="BO88" i="16"/>
  <c r="BO88" i="15"/>
  <c r="BO139" i="14"/>
  <c r="BN88" i="22"/>
  <c r="BN88" i="21"/>
  <c r="BN88" i="20"/>
  <c r="BN88" i="19"/>
  <c r="BN88" i="18"/>
  <c r="BN88" i="17"/>
  <c r="BN88" i="16"/>
  <c r="BN88" i="15"/>
  <c r="BN139" i="14"/>
  <c r="BM88" i="22"/>
  <c r="BM88" i="21"/>
  <c r="BM88" i="20"/>
  <c r="BM88" i="19"/>
  <c r="BM88" i="18"/>
  <c r="BM88" i="17"/>
  <c r="BM88" i="16"/>
  <c r="BM88" i="15"/>
  <c r="BM139" i="14"/>
  <c r="BL88" i="22"/>
  <c r="BL88" i="21"/>
  <c r="BL88" i="20"/>
  <c r="BL88" i="19"/>
  <c r="BL88" i="18"/>
  <c r="BL88" i="17"/>
  <c r="BL88" i="16"/>
  <c r="BL88" i="15"/>
  <c r="BL139" i="14"/>
  <c r="BK88" i="22"/>
  <c r="BK88" i="21"/>
  <c r="BK88" i="20"/>
  <c r="BK88" i="19"/>
  <c r="BK88" i="18"/>
  <c r="BK88" i="17"/>
  <c r="BK88" i="16"/>
  <c r="BK88" i="15"/>
  <c r="BK139" i="14"/>
  <c r="BJ88" i="22"/>
  <c r="BJ88" i="21"/>
  <c r="BJ88" i="20"/>
  <c r="BJ88" i="19"/>
  <c r="BJ88" i="18"/>
  <c r="BJ88" i="17"/>
  <c r="BJ88" i="16"/>
  <c r="BJ88" i="15"/>
  <c r="BJ139" i="14"/>
  <c r="BI88" i="22"/>
  <c r="BI88" i="21"/>
  <c r="BI88" i="20"/>
  <c r="BI88" i="19"/>
  <c r="BI88" i="18"/>
  <c r="BI88" i="17"/>
  <c r="BI88" i="16"/>
  <c r="BI88" i="15"/>
  <c r="BI139" i="14"/>
  <c r="BH88" i="22"/>
  <c r="BH88" i="21"/>
  <c r="BH88" i="20"/>
  <c r="BH88" i="19"/>
  <c r="BH88" i="18"/>
  <c r="BH88" i="17"/>
  <c r="BH88" i="16"/>
  <c r="BH88" i="15"/>
  <c r="BH139" i="14"/>
  <c r="BG88" i="22"/>
  <c r="BG88" i="21"/>
  <c r="BG88" i="20"/>
  <c r="BG88" i="19"/>
  <c r="BG88" i="18"/>
  <c r="BG88" i="17"/>
  <c r="BG88" i="16"/>
  <c r="BG88" i="15"/>
  <c r="BG139" i="14"/>
  <c r="BF88" i="22"/>
  <c r="BF88" i="21"/>
  <c r="BF88" i="20"/>
  <c r="BF88" i="19"/>
  <c r="BF88" i="18"/>
  <c r="BF88" i="17"/>
  <c r="BF88" i="16"/>
  <c r="BF88" i="15"/>
  <c r="BF139" i="14"/>
  <c r="BE88" i="22"/>
  <c r="BE88" i="21"/>
  <c r="BE88" i="20"/>
  <c r="BE88" i="19"/>
  <c r="BE88" i="18"/>
  <c r="BE88" i="17"/>
  <c r="BE88" i="16"/>
  <c r="BE88" i="15"/>
  <c r="BE139" i="14"/>
  <c r="BD88" i="22"/>
  <c r="BD88" i="21"/>
  <c r="BD88" i="20"/>
  <c r="BD88" i="19"/>
  <c r="BD88" i="18"/>
  <c r="BD88" i="17"/>
  <c r="BD88" i="16"/>
  <c r="BD88" i="15"/>
  <c r="BD139" i="14"/>
  <c r="BC88" i="22"/>
  <c r="BC88" i="21"/>
  <c r="BC88" i="20"/>
  <c r="BC88" i="19"/>
  <c r="BC88" i="18"/>
  <c r="BC88" i="17"/>
  <c r="BC88" i="16"/>
  <c r="BC88" i="15"/>
  <c r="BC139" i="14"/>
  <c r="BB88" i="22"/>
  <c r="BB88" i="21"/>
  <c r="BB88" i="20"/>
  <c r="BB88" i="19"/>
  <c r="BB88" i="18"/>
  <c r="BB88" i="17"/>
  <c r="BB88" i="16"/>
  <c r="BB88" i="15"/>
  <c r="BB139" i="14"/>
  <c r="BA88" i="22"/>
  <c r="BA88" i="21"/>
  <c r="BA88" i="20"/>
  <c r="BA88" i="19"/>
  <c r="BA88" i="18"/>
  <c r="BA88" i="17"/>
  <c r="BA88" i="16"/>
  <c r="BA88" i="15"/>
  <c r="BA139" i="14"/>
  <c r="AZ88" i="22"/>
  <c r="AZ88" i="21"/>
  <c r="AZ88" i="20"/>
  <c r="AZ88" i="19"/>
  <c r="AZ88" i="18"/>
  <c r="AZ88" i="17"/>
  <c r="AZ88" i="16"/>
  <c r="AZ88" i="15"/>
  <c r="AZ139" i="14"/>
  <c r="AY88" i="22"/>
  <c r="AY88" i="21"/>
  <c r="AY88" i="20"/>
  <c r="AY88" i="19"/>
  <c r="AY88" i="18"/>
  <c r="AY88" i="17"/>
  <c r="AY88" i="16"/>
  <c r="AY88" i="15"/>
  <c r="AY139" i="14"/>
  <c r="AX88" i="22"/>
  <c r="AX88" i="21"/>
  <c r="AX88" i="20"/>
  <c r="AX88" i="19"/>
  <c r="AX88" i="18"/>
  <c r="AX88" i="17"/>
  <c r="AX88" i="16"/>
  <c r="AX88" i="15"/>
  <c r="AX139" i="14"/>
  <c r="AW88" i="22"/>
  <c r="AW88" i="21"/>
  <c r="AW88" i="20"/>
  <c r="AW88" i="19"/>
  <c r="AW88" i="18"/>
  <c r="AW88" i="17"/>
  <c r="AW88" i="16"/>
  <c r="AW88" i="15"/>
  <c r="AW139" i="14"/>
  <c r="AV88" i="22"/>
  <c r="AV88" i="21"/>
  <c r="AV88" i="20"/>
  <c r="AV88" i="19"/>
  <c r="AV88" i="18"/>
  <c r="AV88" i="17"/>
  <c r="AV88" i="16"/>
  <c r="AV88" i="15"/>
  <c r="AV139" i="14"/>
  <c r="AU88" i="22"/>
  <c r="AU88" i="21"/>
  <c r="AU88" i="20"/>
  <c r="AU88" i="19"/>
  <c r="AU88" i="18"/>
  <c r="AU88" i="17"/>
  <c r="AU88" i="16"/>
  <c r="AU88" i="15"/>
  <c r="AU139" i="14"/>
  <c r="AT88" i="22"/>
  <c r="AT88" i="21"/>
  <c r="AT88" i="20"/>
  <c r="AT88" i="19"/>
  <c r="AT88" i="18"/>
  <c r="AT88" i="17"/>
  <c r="AT88" i="16"/>
  <c r="AT88" i="15"/>
  <c r="AT139" i="14"/>
  <c r="AS88" i="22"/>
  <c r="AS88" i="21"/>
  <c r="AS88" i="20"/>
  <c r="AS88" i="19"/>
  <c r="AS88" i="18"/>
  <c r="AS88" i="17"/>
  <c r="AS88" i="16"/>
  <c r="AS88" i="15"/>
  <c r="AS139" i="14"/>
  <c r="AR88" i="22"/>
  <c r="AR88" i="21"/>
  <c r="AR88" i="20"/>
  <c r="AR88" i="19"/>
  <c r="AR88" i="18"/>
  <c r="AR88" i="17"/>
  <c r="AR88" i="16"/>
  <c r="AR88" i="15"/>
  <c r="AR139" i="14"/>
  <c r="AQ88" i="22"/>
  <c r="AQ88" i="21"/>
  <c r="AQ88" i="20"/>
  <c r="AQ88" i="19"/>
  <c r="AQ88" i="18"/>
  <c r="AQ88" i="17"/>
  <c r="AQ88" i="16"/>
  <c r="AQ88" i="15"/>
  <c r="AQ139" i="14"/>
  <c r="AP88" i="22"/>
  <c r="AP88" i="21"/>
  <c r="AP88" i="20"/>
  <c r="AP88" i="19"/>
  <c r="AP88" i="18"/>
  <c r="AP88" i="17"/>
  <c r="AP88" i="16"/>
  <c r="AP88" i="15"/>
  <c r="AP139" i="14"/>
  <c r="AO88" i="22"/>
  <c r="AO88" i="21"/>
  <c r="AO88" i="20"/>
  <c r="AO88" i="19"/>
  <c r="AO88" i="18"/>
  <c r="AO88" i="17"/>
  <c r="AO88" i="16"/>
  <c r="AO88" i="15"/>
  <c r="AO139" i="14"/>
  <c r="AN88" i="22"/>
  <c r="AN88" i="21"/>
  <c r="AN88" i="20"/>
  <c r="AN88" i="19"/>
  <c r="AN88" i="18"/>
  <c r="AN88" i="17"/>
  <c r="AN88" i="16"/>
  <c r="AN88" i="15"/>
  <c r="AN139" i="14"/>
  <c r="AM88" i="22"/>
  <c r="AM88" i="21"/>
  <c r="AM88" i="20"/>
  <c r="AM88" i="19"/>
  <c r="AM88" i="18"/>
  <c r="AM88" i="17"/>
  <c r="AM88" i="16"/>
  <c r="AM88" i="15"/>
  <c r="AM139" i="14"/>
  <c r="AL88" i="22"/>
  <c r="AL88" i="21"/>
  <c r="AL88" i="20"/>
  <c r="AL88" i="19"/>
  <c r="AL88" i="18"/>
  <c r="AL88" i="17"/>
  <c r="AL88" i="16"/>
  <c r="AL88" i="15"/>
  <c r="AL139" i="14"/>
  <c r="AK88" i="22"/>
  <c r="AK88" i="21"/>
  <c r="AK88" i="20"/>
  <c r="AK88" i="19"/>
  <c r="AK88" i="18"/>
  <c r="AK88" i="17"/>
  <c r="AK88" i="16"/>
  <c r="AK88" i="15"/>
  <c r="AK139" i="14"/>
  <c r="AJ88" i="22"/>
  <c r="AJ88" i="21"/>
  <c r="AJ88" i="20"/>
  <c r="AJ88" i="19"/>
  <c r="AJ88" i="18"/>
  <c r="AJ88" i="17"/>
  <c r="AJ88" i="16"/>
  <c r="AJ88" i="15"/>
  <c r="AJ139" i="14"/>
  <c r="AI88" i="22"/>
  <c r="AI88" i="21"/>
  <c r="AI88" i="20"/>
  <c r="AI88" i="19"/>
  <c r="AI88" i="18"/>
  <c r="AI88" i="17"/>
  <c r="AI88" i="16"/>
  <c r="AI88" i="15"/>
  <c r="AI139" i="14"/>
  <c r="AH88" i="22"/>
  <c r="AH88" i="21"/>
  <c r="AH88" i="20"/>
  <c r="AH88" i="19"/>
  <c r="AH88" i="18"/>
  <c r="AH88" i="17"/>
  <c r="AH88" i="16"/>
  <c r="AH88" i="15"/>
  <c r="AH139" i="14"/>
  <c r="AG88" i="22"/>
  <c r="AG88" i="21"/>
  <c r="AG88" i="20"/>
  <c r="AG88" i="19"/>
  <c r="AG88" i="18"/>
  <c r="AG88" i="17"/>
  <c r="AG88" i="16"/>
  <c r="AG88" i="15"/>
  <c r="AG139" i="14"/>
  <c r="AF88" i="22"/>
  <c r="AF88" i="21"/>
  <c r="AF88" i="20"/>
  <c r="AF88" i="19"/>
  <c r="AF88" i="18"/>
  <c r="AF88" i="17"/>
  <c r="AF88" i="16"/>
  <c r="AF88" i="15"/>
  <c r="AF139" i="14"/>
  <c r="AE88" i="22"/>
  <c r="AE88" i="21"/>
  <c r="AE88" i="20"/>
  <c r="AE88" i="19"/>
  <c r="AE88" i="18"/>
  <c r="AE88" i="17"/>
  <c r="AE88" i="16"/>
  <c r="AE88" i="15"/>
  <c r="AE139" i="14"/>
  <c r="AD88" i="22"/>
  <c r="AD88" i="21"/>
  <c r="AD88" i="20"/>
  <c r="AD88" i="19"/>
  <c r="AD88" i="18"/>
  <c r="AD88" i="17"/>
  <c r="AD88" i="16"/>
  <c r="AD88" i="15"/>
  <c r="AD139" i="14"/>
  <c r="AC88" i="22"/>
  <c r="AC88" i="21"/>
  <c r="AC88" i="20"/>
  <c r="AC88" i="19"/>
  <c r="AC88" i="18"/>
  <c r="AC88" i="17"/>
  <c r="AC88" i="16"/>
  <c r="AC88" i="15"/>
  <c r="AC139" i="14"/>
  <c r="AB88" i="22"/>
  <c r="AB88" i="21"/>
  <c r="AB88" i="20"/>
  <c r="AB88" i="19"/>
  <c r="AB88" i="18"/>
  <c r="AB88" i="17"/>
  <c r="AB88" i="16"/>
  <c r="AB88" i="15"/>
  <c r="AB139" i="14"/>
  <c r="AA88" i="22"/>
  <c r="AA88" i="21"/>
  <c r="AA88" i="20"/>
  <c r="AA88" i="19"/>
  <c r="AA88" i="18"/>
  <c r="AA88" i="17"/>
  <c r="AA88" i="16"/>
  <c r="AA88" i="15"/>
  <c r="AA139" i="14"/>
  <c r="Z88" i="22"/>
  <c r="Z88" i="21"/>
  <c r="Z88" i="20"/>
  <c r="Z88" i="19"/>
  <c r="Z88" i="18"/>
  <c r="Z88" i="17"/>
  <c r="Z88" i="16"/>
  <c r="Z88" i="15"/>
  <c r="Z139" i="14"/>
  <c r="Y88" i="22"/>
  <c r="Y88" i="21"/>
  <c r="Y88" i="20"/>
  <c r="Y88" i="19"/>
  <c r="Y88" i="18"/>
  <c r="Y88" i="17"/>
  <c r="Y88" i="16"/>
  <c r="Y88" i="15"/>
  <c r="Y139" i="14"/>
  <c r="D139" i="14" s="1"/>
  <c r="X88" i="22"/>
  <c r="X88" i="21"/>
  <c r="X88" i="20"/>
  <c r="X88" i="19"/>
  <c r="X88" i="18"/>
  <c r="X88" i="17"/>
  <c r="X88" i="16"/>
  <c r="X88" i="15"/>
  <c r="X139" i="14"/>
  <c r="W88" i="22"/>
  <c r="W88" i="21"/>
  <c r="W88" i="20"/>
  <c r="W88" i="19"/>
  <c r="W88" i="18"/>
  <c r="W88" i="17"/>
  <c r="W88" i="16"/>
  <c r="W88" i="15"/>
  <c r="W139" i="14"/>
  <c r="V88" i="22"/>
  <c r="V88" i="21"/>
  <c r="V88" i="20"/>
  <c r="V88" i="19"/>
  <c r="V88" i="18"/>
  <c r="V88" i="17"/>
  <c r="V88" i="16"/>
  <c r="V88" i="15"/>
  <c r="V139" i="14"/>
  <c r="U88" i="22"/>
  <c r="U88" i="21"/>
  <c r="U88" i="20"/>
  <c r="U88" i="19"/>
  <c r="U88" i="18"/>
  <c r="U88" i="17"/>
  <c r="U88" i="16"/>
  <c r="U88" i="15"/>
  <c r="U139" i="14"/>
  <c r="CY87" i="22"/>
  <c r="CY87" i="21"/>
  <c r="CY87" i="20"/>
  <c r="CY87" i="19"/>
  <c r="CY87" i="18"/>
  <c r="CY87" i="17"/>
  <c r="CY87" i="16"/>
  <c r="CY87" i="15"/>
  <c r="CY138" i="14"/>
  <c r="CX87" i="22"/>
  <c r="CX87" i="21"/>
  <c r="CX87" i="20"/>
  <c r="CX87" i="19"/>
  <c r="CX87" i="18"/>
  <c r="CX87" i="17"/>
  <c r="CX87" i="16"/>
  <c r="CX87" i="15"/>
  <c r="CX138" i="14"/>
  <c r="CW87" i="22"/>
  <c r="CW87" i="21"/>
  <c r="CW87" i="20"/>
  <c r="CW87" i="19"/>
  <c r="CW87" i="18"/>
  <c r="CW87" i="17"/>
  <c r="CW87" i="16"/>
  <c r="CW87" i="15"/>
  <c r="CW138" i="14"/>
  <c r="CV87" i="22"/>
  <c r="CV87" i="21"/>
  <c r="CV87" i="20"/>
  <c r="CV87" i="19"/>
  <c r="CV87" i="18"/>
  <c r="CV87" i="17"/>
  <c r="CV87" i="16"/>
  <c r="CV87" i="15"/>
  <c r="CV138" i="14"/>
  <c r="CU87" i="22"/>
  <c r="CU87" i="21"/>
  <c r="CU87" i="20"/>
  <c r="CU87" i="19"/>
  <c r="CU87" i="18"/>
  <c r="CU87" i="17"/>
  <c r="CU87" i="16"/>
  <c r="CU87" i="15"/>
  <c r="CU138" i="14"/>
  <c r="CT87" i="22"/>
  <c r="CT87" i="21"/>
  <c r="CT87" i="20"/>
  <c r="CT87" i="19"/>
  <c r="CT87" i="18"/>
  <c r="CT87" i="17"/>
  <c r="CT87" i="16"/>
  <c r="CT87" i="15"/>
  <c r="CT138" i="14"/>
  <c r="CS87" i="22"/>
  <c r="CS87" i="21"/>
  <c r="CS87" i="20"/>
  <c r="CS87" i="19"/>
  <c r="CS87" i="18"/>
  <c r="CS87" i="17"/>
  <c r="CS87" i="16"/>
  <c r="CS87" i="15"/>
  <c r="CS138" i="14"/>
  <c r="CR87" i="22"/>
  <c r="CR87" i="21"/>
  <c r="CR87" i="20"/>
  <c r="CR87" i="19"/>
  <c r="CR87" i="18"/>
  <c r="CR87" i="17"/>
  <c r="CR87" i="16"/>
  <c r="CR87" i="15"/>
  <c r="CR138" i="14"/>
  <c r="CQ87" i="22"/>
  <c r="CQ87" i="21"/>
  <c r="CQ87" i="20"/>
  <c r="CQ87" i="19"/>
  <c r="CQ87" i="18"/>
  <c r="CQ87" i="17"/>
  <c r="CQ87" i="16"/>
  <c r="CQ87" i="15"/>
  <c r="CQ138" i="14"/>
  <c r="CP87" i="22"/>
  <c r="CP87" i="21"/>
  <c r="CP87" i="20"/>
  <c r="CP87" i="19"/>
  <c r="CP87" i="18"/>
  <c r="CP87" i="17"/>
  <c r="CP87" i="16"/>
  <c r="CP87" i="15"/>
  <c r="CP138" i="14"/>
  <c r="CO87" i="22"/>
  <c r="CO87" i="21"/>
  <c r="CO87" i="20"/>
  <c r="CO87" i="19"/>
  <c r="CO87" i="18"/>
  <c r="CO87" i="17"/>
  <c r="CO87" i="16"/>
  <c r="CO87" i="15"/>
  <c r="CO138" i="14"/>
  <c r="CN87" i="22"/>
  <c r="CN87" i="21"/>
  <c r="CN87" i="20"/>
  <c r="CN87" i="19"/>
  <c r="CN87" i="18"/>
  <c r="CN87" i="17"/>
  <c r="CN87" i="16"/>
  <c r="CN87" i="15"/>
  <c r="CN138" i="14"/>
  <c r="CM87" i="22"/>
  <c r="CM87" i="21"/>
  <c r="CM87" i="20"/>
  <c r="CM87" i="19"/>
  <c r="CM87" i="18"/>
  <c r="CM87" i="17"/>
  <c r="CM87" i="16"/>
  <c r="CM87" i="15"/>
  <c r="CM138" i="14"/>
  <c r="CL87" i="22"/>
  <c r="CL87" i="21"/>
  <c r="CL87" i="20"/>
  <c r="CL87" i="19"/>
  <c r="CL87" i="18"/>
  <c r="CL87" i="17"/>
  <c r="CL87" i="16"/>
  <c r="CL87" i="15"/>
  <c r="CL138" i="14"/>
  <c r="CK87" i="22"/>
  <c r="CK87" i="21"/>
  <c r="CK87" i="20"/>
  <c r="CK87" i="19"/>
  <c r="CK87" i="18"/>
  <c r="CK87" i="17"/>
  <c r="CK87" i="16"/>
  <c r="CK87" i="15"/>
  <c r="CK138" i="14"/>
  <c r="CJ87" i="22"/>
  <c r="CJ87" i="21"/>
  <c r="CJ87" i="20"/>
  <c r="CJ87" i="19"/>
  <c r="CJ87" i="18"/>
  <c r="CJ87" i="17"/>
  <c r="CJ87" i="16"/>
  <c r="CJ87" i="15"/>
  <c r="CJ138" i="14"/>
  <c r="CI87" i="22"/>
  <c r="CI87" i="21"/>
  <c r="CI87" i="20"/>
  <c r="CI87" i="19"/>
  <c r="CI87" i="18"/>
  <c r="CI87" i="17"/>
  <c r="CI87" i="16"/>
  <c r="CI87" i="15"/>
  <c r="CI138" i="14"/>
  <c r="CH87" i="22"/>
  <c r="CH87" i="21"/>
  <c r="CH87" i="20"/>
  <c r="CH87" i="19"/>
  <c r="CH87" i="18"/>
  <c r="CH87" i="17"/>
  <c r="CH87" i="16"/>
  <c r="CH87" i="15"/>
  <c r="CH138" i="14"/>
  <c r="CG87" i="22"/>
  <c r="CG87" i="21"/>
  <c r="CG87" i="20"/>
  <c r="CG87" i="19"/>
  <c r="CG87" i="18"/>
  <c r="CG87" i="17"/>
  <c r="CG87" i="16"/>
  <c r="CG87" i="15"/>
  <c r="CG138" i="14"/>
  <c r="CF87" i="22"/>
  <c r="CF87" i="21"/>
  <c r="CF87" i="20"/>
  <c r="CF87" i="19"/>
  <c r="CF87" i="18"/>
  <c r="CF87" i="17"/>
  <c r="CF87" i="16"/>
  <c r="CF87" i="15"/>
  <c r="CF138" i="14"/>
  <c r="CE87" i="22"/>
  <c r="CE87" i="21"/>
  <c r="CE87" i="20"/>
  <c r="CE87" i="19"/>
  <c r="CE87" i="18"/>
  <c r="CE87" i="17"/>
  <c r="CE87" i="16"/>
  <c r="CE87" i="15"/>
  <c r="CE138" i="14"/>
  <c r="CD87" i="22"/>
  <c r="CD87" i="21"/>
  <c r="CD87" i="20"/>
  <c r="CD87" i="19"/>
  <c r="CD87" i="18"/>
  <c r="CD87" i="17"/>
  <c r="CD87" i="16"/>
  <c r="CD87" i="15"/>
  <c r="CD138" i="14"/>
  <c r="CC87" i="22"/>
  <c r="CC87" i="21"/>
  <c r="CC87" i="20"/>
  <c r="CC87" i="19"/>
  <c r="CC87" i="18"/>
  <c r="CC87" i="17"/>
  <c r="CC87" i="16"/>
  <c r="CC87" i="15"/>
  <c r="CC138" i="14"/>
  <c r="CB87" i="22"/>
  <c r="CB87" i="21"/>
  <c r="CB87" i="20"/>
  <c r="CB87" i="19"/>
  <c r="CB87" i="18"/>
  <c r="CB87" i="17"/>
  <c r="CB87" i="16"/>
  <c r="CB87" i="15"/>
  <c r="CB138" i="14"/>
  <c r="CA87" i="22"/>
  <c r="CA87" i="21"/>
  <c r="CA87" i="20"/>
  <c r="CA87" i="19"/>
  <c r="CA87" i="18"/>
  <c r="CA87" i="17"/>
  <c r="CA87" i="16"/>
  <c r="CA87" i="15"/>
  <c r="CA138" i="14"/>
  <c r="BZ87" i="22"/>
  <c r="BZ87" i="21"/>
  <c r="BZ87" i="20"/>
  <c r="BZ87" i="19"/>
  <c r="BZ87" i="18"/>
  <c r="BZ87" i="17"/>
  <c r="BZ87" i="16"/>
  <c r="BZ87" i="15"/>
  <c r="BZ138" i="14"/>
  <c r="BY87" i="22"/>
  <c r="BY87" i="21"/>
  <c r="BY87" i="20"/>
  <c r="BY87" i="19"/>
  <c r="BY87" i="18"/>
  <c r="BY87" i="17"/>
  <c r="BY87" i="16"/>
  <c r="BY87" i="15"/>
  <c r="BY138" i="14"/>
  <c r="BX87" i="22"/>
  <c r="BX87" i="21"/>
  <c r="BX87" i="20"/>
  <c r="BX87" i="19"/>
  <c r="BX87" i="18"/>
  <c r="BX87" i="17"/>
  <c r="BX87" i="16"/>
  <c r="BX87" i="15"/>
  <c r="BX138" i="14"/>
  <c r="BW87" i="22"/>
  <c r="BW87" i="21"/>
  <c r="BW87" i="20"/>
  <c r="BW87" i="19"/>
  <c r="BW87" i="18"/>
  <c r="BW87" i="17"/>
  <c r="BW87" i="16"/>
  <c r="BW87" i="15"/>
  <c r="BW138" i="14"/>
  <c r="BV87" i="22"/>
  <c r="BV87" i="21"/>
  <c r="BV87" i="20"/>
  <c r="BV87" i="19"/>
  <c r="BV87" i="18"/>
  <c r="BV87" i="17"/>
  <c r="BV87" i="16"/>
  <c r="BV87" i="15"/>
  <c r="BV138" i="14"/>
  <c r="BU87" i="22"/>
  <c r="BU87" i="21"/>
  <c r="BU87" i="20"/>
  <c r="BU87" i="19"/>
  <c r="BU87" i="18"/>
  <c r="BU87" i="17"/>
  <c r="BU87" i="16"/>
  <c r="BU87" i="15"/>
  <c r="BU138" i="14"/>
  <c r="BT87" i="22"/>
  <c r="BT87" i="21"/>
  <c r="BT87" i="20"/>
  <c r="BT87" i="19"/>
  <c r="BT87" i="18"/>
  <c r="BT87" i="17"/>
  <c r="BT87" i="16"/>
  <c r="BT87" i="15"/>
  <c r="BT138" i="14"/>
  <c r="BS87" i="22"/>
  <c r="BS87" i="21"/>
  <c r="BS87" i="20"/>
  <c r="BS87" i="19"/>
  <c r="BS87" i="18"/>
  <c r="BS87" i="17"/>
  <c r="BS87" i="16"/>
  <c r="BS87" i="15"/>
  <c r="BS138" i="14"/>
  <c r="BR87" i="22"/>
  <c r="BR87" i="21"/>
  <c r="BR87" i="20"/>
  <c r="BR87" i="19"/>
  <c r="BR87" i="18"/>
  <c r="BR87" i="17"/>
  <c r="BR87" i="16"/>
  <c r="BR87" i="15"/>
  <c r="BR138" i="14"/>
  <c r="BQ87" i="22"/>
  <c r="BQ87" i="21"/>
  <c r="BQ87" i="20"/>
  <c r="BQ87" i="19"/>
  <c r="BQ87" i="18"/>
  <c r="BQ87" i="17"/>
  <c r="BQ87" i="16"/>
  <c r="BQ87" i="15"/>
  <c r="BQ138" i="14"/>
  <c r="BP87" i="22"/>
  <c r="BP87" i="21"/>
  <c r="BP87" i="20"/>
  <c r="BP87" i="19"/>
  <c r="BP87" i="18"/>
  <c r="BP87" i="17"/>
  <c r="BP87" i="16"/>
  <c r="BP87" i="15"/>
  <c r="BP138" i="14"/>
  <c r="BO87" i="22"/>
  <c r="BO87" i="21"/>
  <c r="BO87" i="20"/>
  <c r="BO87" i="19"/>
  <c r="BO87" i="18"/>
  <c r="BO87" i="17"/>
  <c r="BO87" i="16"/>
  <c r="BO87" i="15"/>
  <c r="BO138" i="14"/>
  <c r="BN87" i="22"/>
  <c r="BN87" i="21"/>
  <c r="BN87" i="20"/>
  <c r="BN87" i="19"/>
  <c r="BN87" i="18"/>
  <c r="BN87" i="17"/>
  <c r="BN87" i="16"/>
  <c r="BN87" i="15"/>
  <c r="BN138" i="14"/>
  <c r="BM87" i="22"/>
  <c r="BM87" i="21"/>
  <c r="BM87" i="20"/>
  <c r="BM87" i="19"/>
  <c r="BM87" i="18"/>
  <c r="BM87" i="17"/>
  <c r="BM87" i="16"/>
  <c r="BM87" i="15"/>
  <c r="BM138" i="14"/>
  <c r="BL87" i="22"/>
  <c r="BL87" i="21"/>
  <c r="BL87" i="20"/>
  <c r="BL87" i="19"/>
  <c r="BL87" i="18"/>
  <c r="BL87" i="17"/>
  <c r="BL87" i="16"/>
  <c r="BL87" i="15"/>
  <c r="BL138" i="14"/>
  <c r="BK87" i="22"/>
  <c r="BK87" i="21"/>
  <c r="BK87" i="20"/>
  <c r="BK87" i="19"/>
  <c r="BK87" i="18"/>
  <c r="BK87" i="17"/>
  <c r="BK87" i="16"/>
  <c r="BK87" i="15"/>
  <c r="BK138" i="14"/>
  <c r="BJ87" i="22"/>
  <c r="BJ87" i="21"/>
  <c r="BJ87" i="20"/>
  <c r="BJ87" i="19"/>
  <c r="BJ87" i="18"/>
  <c r="BJ87" i="17"/>
  <c r="BJ87" i="16"/>
  <c r="BJ87" i="15"/>
  <c r="BJ138" i="14"/>
  <c r="BI87" i="22"/>
  <c r="BI87" i="21"/>
  <c r="BI87" i="20"/>
  <c r="BI87" i="19"/>
  <c r="BI87" i="18"/>
  <c r="BI87" i="17"/>
  <c r="BI87" i="16"/>
  <c r="BI87" i="15"/>
  <c r="BI138" i="14"/>
  <c r="BH87" i="22"/>
  <c r="BH87" i="21"/>
  <c r="BH87" i="20"/>
  <c r="BH87" i="19"/>
  <c r="BH87" i="18"/>
  <c r="BH87" i="17"/>
  <c r="BH87" i="16"/>
  <c r="BH87" i="15"/>
  <c r="BH138" i="14"/>
  <c r="BG87" i="22"/>
  <c r="BG87" i="21"/>
  <c r="BG87" i="20"/>
  <c r="BG87" i="19"/>
  <c r="BG87" i="18"/>
  <c r="BG87" i="17"/>
  <c r="BG87" i="16"/>
  <c r="BG87" i="15"/>
  <c r="BG138" i="14"/>
  <c r="BF87" i="22"/>
  <c r="BF87" i="21"/>
  <c r="BF87" i="20"/>
  <c r="BF87" i="19"/>
  <c r="BF87" i="18"/>
  <c r="BF87" i="17"/>
  <c r="BF87" i="16"/>
  <c r="BF87" i="15"/>
  <c r="BF138" i="14"/>
  <c r="BE87" i="22"/>
  <c r="BE87" i="21"/>
  <c r="BE87" i="20"/>
  <c r="BE87" i="19"/>
  <c r="BE87" i="18"/>
  <c r="BE87" i="17"/>
  <c r="BE87" i="16"/>
  <c r="BE87" i="15"/>
  <c r="BE138" i="14"/>
  <c r="BD87" i="22"/>
  <c r="BD87" i="21"/>
  <c r="BD87" i="20"/>
  <c r="BD87" i="19"/>
  <c r="BD87" i="18"/>
  <c r="BD87" i="17"/>
  <c r="BD87" i="16"/>
  <c r="BD87" i="15"/>
  <c r="BD138" i="14"/>
  <c r="BC87" i="22"/>
  <c r="BC87" i="21"/>
  <c r="BC87" i="20"/>
  <c r="BC87" i="19"/>
  <c r="BC87" i="18"/>
  <c r="BC87" i="17"/>
  <c r="BC87" i="16"/>
  <c r="BC87" i="15"/>
  <c r="BC138" i="14"/>
  <c r="BB87" i="22"/>
  <c r="BB87" i="21"/>
  <c r="BB87" i="20"/>
  <c r="BB87" i="19"/>
  <c r="BB87" i="18"/>
  <c r="BB87" i="17"/>
  <c r="BB87" i="16"/>
  <c r="BB87" i="15"/>
  <c r="BB138" i="14"/>
  <c r="BA87" i="22"/>
  <c r="BA87" i="21"/>
  <c r="BA87" i="20"/>
  <c r="BA87" i="19"/>
  <c r="BA87" i="18"/>
  <c r="BA87" i="17"/>
  <c r="BA87" i="16"/>
  <c r="BA87" i="15"/>
  <c r="BA138" i="14"/>
  <c r="AZ87" i="22"/>
  <c r="AZ87" i="21"/>
  <c r="AZ87" i="20"/>
  <c r="AZ87" i="19"/>
  <c r="AZ87" i="18"/>
  <c r="AZ87" i="17"/>
  <c r="AZ87" i="16"/>
  <c r="AZ87" i="15"/>
  <c r="AZ138" i="14"/>
  <c r="AY87" i="22"/>
  <c r="AY87" i="21"/>
  <c r="AY87" i="20"/>
  <c r="AY87" i="19"/>
  <c r="AY87" i="18"/>
  <c r="AY87" i="17"/>
  <c r="AY87" i="16"/>
  <c r="AY87" i="15"/>
  <c r="AY138" i="14"/>
  <c r="AX87" i="22"/>
  <c r="AX87" i="21"/>
  <c r="AX87" i="20"/>
  <c r="AX87" i="19"/>
  <c r="AX87" i="18"/>
  <c r="AX87" i="17"/>
  <c r="AX87" i="16"/>
  <c r="AX87" i="15"/>
  <c r="AX138" i="14"/>
  <c r="AW87" i="22"/>
  <c r="AW87" i="21"/>
  <c r="AW87" i="20"/>
  <c r="AW87" i="19"/>
  <c r="AW87" i="18"/>
  <c r="AW87" i="17"/>
  <c r="AW87" i="16"/>
  <c r="AW87" i="15"/>
  <c r="AW138" i="14"/>
  <c r="AV87" i="22"/>
  <c r="AV87" i="21"/>
  <c r="AV87" i="20"/>
  <c r="AV87" i="19"/>
  <c r="AV87" i="18"/>
  <c r="AV87" i="17"/>
  <c r="AV87" i="16"/>
  <c r="AV87" i="15"/>
  <c r="AV138" i="14"/>
  <c r="AU87" i="22"/>
  <c r="AU87" i="21"/>
  <c r="AU87" i="20"/>
  <c r="AU87" i="19"/>
  <c r="AU87" i="18"/>
  <c r="AU87" i="17"/>
  <c r="AU87" i="16"/>
  <c r="AU87" i="15"/>
  <c r="AU138" i="14"/>
  <c r="AT87" i="22"/>
  <c r="AT87" i="21"/>
  <c r="AT87" i="20"/>
  <c r="AT87" i="19"/>
  <c r="AT87" i="18"/>
  <c r="AT87" i="17"/>
  <c r="AT87" i="16"/>
  <c r="AT87" i="15"/>
  <c r="AT138" i="14"/>
  <c r="AS87" i="22"/>
  <c r="AS87" i="21"/>
  <c r="AS87" i="20"/>
  <c r="AS87" i="19"/>
  <c r="AS87" i="18"/>
  <c r="AS87" i="17"/>
  <c r="AS87" i="16"/>
  <c r="AS87" i="15"/>
  <c r="AS138" i="14"/>
  <c r="AR87" i="22"/>
  <c r="AR87" i="21"/>
  <c r="AR87" i="20"/>
  <c r="AR87" i="19"/>
  <c r="AR87" i="18"/>
  <c r="AR87" i="17"/>
  <c r="AR87" i="16"/>
  <c r="AR87" i="15"/>
  <c r="AR138" i="14"/>
  <c r="AQ87" i="22"/>
  <c r="AQ87" i="21"/>
  <c r="AQ87" i="20"/>
  <c r="AQ87" i="19"/>
  <c r="AQ87" i="18"/>
  <c r="AQ87" i="17"/>
  <c r="AQ87" i="16"/>
  <c r="AQ87" i="15"/>
  <c r="AQ138" i="14"/>
  <c r="AP87" i="22"/>
  <c r="AP87" i="21"/>
  <c r="AP87" i="20"/>
  <c r="AP87" i="19"/>
  <c r="AP87" i="18"/>
  <c r="AP87" i="17"/>
  <c r="AP87" i="16"/>
  <c r="AP87" i="15"/>
  <c r="AP138" i="14"/>
  <c r="AO87" i="22"/>
  <c r="AO87" i="21"/>
  <c r="AO87" i="20"/>
  <c r="AO87" i="19"/>
  <c r="AO87" i="18"/>
  <c r="AO87" i="17"/>
  <c r="AO87" i="16"/>
  <c r="AO87" i="15"/>
  <c r="AO138" i="14"/>
  <c r="AN87" i="22"/>
  <c r="AN87" i="21"/>
  <c r="AN87" i="20"/>
  <c r="AN87" i="19"/>
  <c r="AN87" i="18"/>
  <c r="AN87" i="17"/>
  <c r="AN87" i="16"/>
  <c r="AN87" i="15"/>
  <c r="AN138" i="14"/>
  <c r="AM87" i="22"/>
  <c r="AM87" i="21"/>
  <c r="AM87" i="20"/>
  <c r="AM87" i="19"/>
  <c r="AM87" i="18"/>
  <c r="AM87" i="17"/>
  <c r="AM87" i="16"/>
  <c r="AM87" i="15"/>
  <c r="AM138" i="14"/>
  <c r="AL87" i="22"/>
  <c r="AL87" i="21"/>
  <c r="AL87" i="20"/>
  <c r="AL87" i="19"/>
  <c r="AL87" i="18"/>
  <c r="AL87" i="17"/>
  <c r="AL87" i="16"/>
  <c r="AL87" i="15"/>
  <c r="AL138" i="14"/>
  <c r="AK87" i="22"/>
  <c r="AK87" i="21"/>
  <c r="AK87" i="20"/>
  <c r="AK87" i="19"/>
  <c r="AK87" i="18"/>
  <c r="AK87" i="17"/>
  <c r="AK87" i="16"/>
  <c r="AK87" i="15"/>
  <c r="AK138" i="14"/>
  <c r="AJ87" i="22"/>
  <c r="AJ87" i="21"/>
  <c r="AJ87" i="20"/>
  <c r="AJ87" i="19"/>
  <c r="AJ87" i="18"/>
  <c r="AJ87" i="17"/>
  <c r="AJ87" i="16"/>
  <c r="AJ87" i="15"/>
  <c r="AJ138" i="14"/>
  <c r="AI87" i="22"/>
  <c r="AI87" i="21"/>
  <c r="AI87" i="20"/>
  <c r="AI87" i="19"/>
  <c r="AI87" i="18"/>
  <c r="AI87" i="17"/>
  <c r="AI87" i="16"/>
  <c r="AI87" i="15"/>
  <c r="AI138" i="14"/>
  <c r="AH87" i="22"/>
  <c r="AH87" i="21"/>
  <c r="AH87" i="20"/>
  <c r="AH87" i="19"/>
  <c r="AH87" i="18"/>
  <c r="AH87" i="17"/>
  <c r="AH87" i="16"/>
  <c r="AH87" i="15"/>
  <c r="AH138" i="14"/>
  <c r="AG87" i="22"/>
  <c r="AG87" i="21"/>
  <c r="AG87" i="20"/>
  <c r="AG87" i="19"/>
  <c r="AG87" i="18"/>
  <c r="AG87" i="17"/>
  <c r="AG87" i="16"/>
  <c r="AG87" i="15"/>
  <c r="AG138" i="14"/>
  <c r="AF87" i="22"/>
  <c r="AF87" i="21"/>
  <c r="AF87" i="20"/>
  <c r="AF87" i="19"/>
  <c r="AF87" i="18"/>
  <c r="AF87" i="17"/>
  <c r="AF87" i="16"/>
  <c r="AF87" i="15"/>
  <c r="AF138" i="14"/>
  <c r="AE87" i="22"/>
  <c r="AE87" i="21"/>
  <c r="AE87" i="20"/>
  <c r="AE87" i="19"/>
  <c r="AE87" i="18"/>
  <c r="AE87" i="17"/>
  <c r="AE87" i="16"/>
  <c r="AE87" i="15"/>
  <c r="AE138" i="14"/>
  <c r="AD87" i="22"/>
  <c r="AD87" i="21"/>
  <c r="AD87" i="20"/>
  <c r="AD87" i="19"/>
  <c r="AD87" i="18"/>
  <c r="AD87" i="17"/>
  <c r="AD87" i="16"/>
  <c r="AD87" i="15"/>
  <c r="AD138" i="14"/>
  <c r="AC87" i="22"/>
  <c r="AC87" i="21"/>
  <c r="AC87" i="20"/>
  <c r="AC87" i="19"/>
  <c r="AC87" i="18"/>
  <c r="AC87" i="17"/>
  <c r="AC87" i="16"/>
  <c r="AC87" i="15"/>
  <c r="AC138" i="14"/>
  <c r="AB87" i="22"/>
  <c r="AB87" i="21"/>
  <c r="AB87" i="20"/>
  <c r="AB87" i="19"/>
  <c r="AB87" i="18"/>
  <c r="AB87" i="17"/>
  <c r="AB87" i="16"/>
  <c r="AB87" i="15"/>
  <c r="AB138" i="14"/>
  <c r="D138" i="14" s="1"/>
  <c r="AA87" i="22"/>
  <c r="AA87" i="21"/>
  <c r="AA87" i="20"/>
  <c r="AA87" i="19"/>
  <c r="AA87" i="18"/>
  <c r="AA87" i="17"/>
  <c r="AA87" i="16"/>
  <c r="AA87" i="15"/>
  <c r="AA138" i="14"/>
  <c r="Z87" i="22"/>
  <c r="Z87" i="21"/>
  <c r="Z87" i="20"/>
  <c r="Z87" i="19"/>
  <c r="Z87" i="18"/>
  <c r="Z87" i="17"/>
  <c r="Z87" i="16"/>
  <c r="Z87" i="15"/>
  <c r="Z138" i="14"/>
  <c r="Y87" i="22"/>
  <c r="Y87" i="21"/>
  <c r="Y87" i="20"/>
  <c r="Y87" i="19"/>
  <c r="Y87" i="18"/>
  <c r="Y87" i="17"/>
  <c r="Y87" i="16"/>
  <c r="Y87" i="15"/>
  <c r="Y138" i="14"/>
  <c r="X87" i="22"/>
  <c r="X87" i="21"/>
  <c r="X87" i="20"/>
  <c r="X87" i="19"/>
  <c r="X87" i="18"/>
  <c r="X87" i="17"/>
  <c r="X87" i="16"/>
  <c r="X87" i="15"/>
  <c r="X138" i="14"/>
  <c r="W87" i="22"/>
  <c r="W87" i="21"/>
  <c r="W87" i="20"/>
  <c r="W87" i="19"/>
  <c r="W87" i="18"/>
  <c r="W87" i="17"/>
  <c r="W87" i="16"/>
  <c r="W87" i="15"/>
  <c r="W138" i="14"/>
  <c r="V87" i="22"/>
  <c r="V87" i="21"/>
  <c r="V87" i="20"/>
  <c r="V87" i="19"/>
  <c r="V87" i="18"/>
  <c r="V87" i="17"/>
  <c r="V87" i="16"/>
  <c r="V87" i="15"/>
  <c r="V138" i="14"/>
  <c r="U87" i="22"/>
  <c r="U87" i="21"/>
  <c r="U87" i="20"/>
  <c r="U87" i="19"/>
  <c r="U87" i="18"/>
  <c r="U87" i="17"/>
  <c r="U87" i="16"/>
  <c r="U87" i="15"/>
  <c r="U138" i="14"/>
  <c r="CY85" i="22"/>
  <c r="CY85" i="21"/>
  <c r="CY85" i="20"/>
  <c r="CY85" i="19"/>
  <c r="CY85" i="18"/>
  <c r="CY85" i="17"/>
  <c r="CY85" i="16"/>
  <c r="CY85" i="15"/>
  <c r="CY136" i="14"/>
  <c r="CX85" i="22"/>
  <c r="CX85" i="21"/>
  <c r="CX85" i="20"/>
  <c r="CX85" i="19"/>
  <c r="CX85" i="18"/>
  <c r="CX85" i="17"/>
  <c r="CX85" i="16"/>
  <c r="CX85" i="15"/>
  <c r="CX136" i="14"/>
  <c r="CW85" i="22"/>
  <c r="CW85" i="21"/>
  <c r="CW85" i="20"/>
  <c r="CW85" i="19"/>
  <c r="CW85" i="18"/>
  <c r="CW85" i="17"/>
  <c r="CW85" i="16"/>
  <c r="CW85" i="15"/>
  <c r="CW136" i="14"/>
  <c r="CV85" i="22"/>
  <c r="CV85" i="21"/>
  <c r="CV85" i="20"/>
  <c r="CV85" i="19"/>
  <c r="CV85" i="18"/>
  <c r="CV85" i="17"/>
  <c r="CV85" i="16"/>
  <c r="CV85" i="15"/>
  <c r="CV136" i="14"/>
  <c r="CU85" i="22"/>
  <c r="CU85" i="21"/>
  <c r="CU85" i="20"/>
  <c r="CU85" i="19"/>
  <c r="CU85" i="18"/>
  <c r="CU85" i="17"/>
  <c r="CU85" i="16"/>
  <c r="CU85" i="15"/>
  <c r="CU136" i="14"/>
  <c r="CT85" i="22"/>
  <c r="CT85" i="21"/>
  <c r="CT85" i="20"/>
  <c r="CT85" i="19"/>
  <c r="CT85" i="18"/>
  <c r="CT85" i="17"/>
  <c r="CT85" i="16"/>
  <c r="CT85" i="15"/>
  <c r="CT136" i="14"/>
  <c r="CS85" i="22"/>
  <c r="CS85" i="21"/>
  <c r="CS85" i="20"/>
  <c r="CS85" i="19"/>
  <c r="CS85" i="18"/>
  <c r="CS85" i="17"/>
  <c r="CS85" i="16"/>
  <c r="CS85" i="15"/>
  <c r="CS136" i="14"/>
  <c r="CR85" i="22"/>
  <c r="CR85" i="21"/>
  <c r="CR85" i="20"/>
  <c r="CR85" i="19"/>
  <c r="CR85" i="18"/>
  <c r="CR85" i="17"/>
  <c r="CR85" i="16"/>
  <c r="CR85" i="15"/>
  <c r="CR136" i="14"/>
  <c r="CQ85" i="22"/>
  <c r="CQ85" i="21"/>
  <c r="CQ85" i="20"/>
  <c r="CQ85" i="19"/>
  <c r="CQ85" i="18"/>
  <c r="CQ85" i="17"/>
  <c r="CQ85" i="16"/>
  <c r="CQ85" i="15"/>
  <c r="CQ136" i="14"/>
  <c r="CP85" i="22"/>
  <c r="CP85" i="21"/>
  <c r="CP85" i="20"/>
  <c r="CP85" i="19"/>
  <c r="CP85" i="18"/>
  <c r="CP85" i="17"/>
  <c r="CP85" i="16"/>
  <c r="CP85" i="15"/>
  <c r="CP136" i="14"/>
  <c r="CO85" i="22"/>
  <c r="CO85" i="21"/>
  <c r="CO85" i="20"/>
  <c r="CO85" i="19"/>
  <c r="CO85" i="18"/>
  <c r="CO85" i="17"/>
  <c r="CO85" i="16"/>
  <c r="CO85" i="15"/>
  <c r="CO136" i="14"/>
  <c r="CN85" i="22"/>
  <c r="CN85" i="21"/>
  <c r="CN85" i="20"/>
  <c r="CN85" i="19"/>
  <c r="CN85" i="18"/>
  <c r="CN85" i="17"/>
  <c r="CN85" i="16"/>
  <c r="CN85" i="15"/>
  <c r="CN136" i="14"/>
  <c r="CM85" i="22"/>
  <c r="CM85" i="21"/>
  <c r="CM85" i="20"/>
  <c r="CM85" i="19"/>
  <c r="CM85" i="18"/>
  <c r="CM85" i="17"/>
  <c r="CM85" i="16"/>
  <c r="CM85" i="15"/>
  <c r="CM136" i="14"/>
  <c r="CL85" i="22"/>
  <c r="CL85" i="21"/>
  <c r="CL85" i="20"/>
  <c r="CL85" i="19"/>
  <c r="CL85" i="18"/>
  <c r="CL85" i="17"/>
  <c r="CL85" i="16"/>
  <c r="CL85" i="15"/>
  <c r="CL136" i="14"/>
  <c r="CK85" i="22"/>
  <c r="CK85" i="21"/>
  <c r="CK85" i="20"/>
  <c r="CK85" i="19"/>
  <c r="CK85" i="18"/>
  <c r="CK85" i="17"/>
  <c r="CK85" i="16"/>
  <c r="CK85" i="15"/>
  <c r="CK136" i="14"/>
  <c r="CJ85" i="22"/>
  <c r="CJ85" i="21"/>
  <c r="CJ85" i="20"/>
  <c r="CJ85" i="19"/>
  <c r="CJ85" i="18"/>
  <c r="CJ85" i="17"/>
  <c r="CJ85" i="16"/>
  <c r="CJ85" i="15"/>
  <c r="CJ136" i="14"/>
  <c r="CI85" i="22"/>
  <c r="CI85" i="21"/>
  <c r="CI85" i="20"/>
  <c r="CI85" i="19"/>
  <c r="CI85" i="18"/>
  <c r="CI85" i="17"/>
  <c r="CI85" i="16"/>
  <c r="CI85" i="15"/>
  <c r="CI136" i="14"/>
  <c r="CH85" i="22"/>
  <c r="CH85" i="21"/>
  <c r="CH85" i="20"/>
  <c r="CH85" i="19"/>
  <c r="CH85" i="18"/>
  <c r="CH85" i="17"/>
  <c r="CH85" i="16"/>
  <c r="CH85" i="15"/>
  <c r="CH136" i="14"/>
  <c r="CG85" i="22"/>
  <c r="CG85" i="21"/>
  <c r="CG85" i="20"/>
  <c r="CG85" i="19"/>
  <c r="CG85" i="18"/>
  <c r="CG85" i="17"/>
  <c r="CG85" i="16"/>
  <c r="CG85" i="15"/>
  <c r="CG136" i="14"/>
  <c r="CF85" i="22"/>
  <c r="CF85" i="21"/>
  <c r="CF85" i="20"/>
  <c r="CF85" i="19"/>
  <c r="CF85" i="18"/>
  <c r="CF85" i="17"/>
  <c r="CF85" i="16"/>
  <c r="CF85" i="15"/>
  <c r="CF136" i="14"/>
  <c r="CE85" i="22"/>
  <c r="CE85" i="21"/>
  <c r="CE85" i="20"/>
  <c r="CE85" i="19"/>
  <c r="CE85" i="18"/>
  <c r="CE85" i="17"/>
  <c r="CE85" i="16"/>
  <c r="CE85" i="15"/>
  <c r="CE136" i="14"/>
  <c r="CD85" i="22"/>
  <c r="CD85" i="21"/>
  <c r="CD85" i="20"/>
  <c r="CD85" i="19"/>
  <c r="CD85" i="18"/>
  <c r="CD85" i="17"/>
  <c r="CD85" i="16"/>
  <c r="CD85" i="15"/>
  <c r="CD136" i="14"/>
  <c r="CC85" i="22"/>
  <c r="CC85" i="21"/>
  <c r="CC85" i="20"/>
  <c r="CC85" i="19"/>
  <c r="CC85" i="18"/>
  <c r="CC85" i="17"/>
  <c r="CC85" i="16"/>
  <c r="CC85" i="15"/>
  <c r="CC136" i="14"/>
  <c r="CB85" i="22"/>
  <c r="CB85" i="21"/>
  <c r="CB85" i="20"/>
  <c r="CB85" i="19"/>
  <c r="CB85" i="18"/>
  <c r="CB85" i="17"/>
  <c r="CB85" i="16"/>
  <c r="CB85" i="15"/>
  <c r="CB136" i="14"/>
  <c r="CA85" i="22"/>
  <c r="CA85" i="21"/>
  <c r="CA85" i="20"/>
  <c r="CA85" i="19"/>
  <c r="CA85" i="18"/>
  <c r="CA85" i="17"/>
  <c r="CA85" i="16"/>
  <c r="CA85" i="15"/>
  <c r="CA136" i="14"/>
  <c r="BZ85" i="22"/>
  <c r="BZ85" i="21"/>
  <c r="BZ85" i="20"/>
  <c r="BZ85" i="19"/>
  <c r="BZ85" i="18"/>
  <c r="BZ85" i="17"/>
  <c r="BZ85" i="16"/>
  <c r="BZ85" i="15"/>
  <c r="BZ136" i="14"/>
  <c r="BY85" i="22"/>
  <c r="BY85" i="21"/>
  <c r="BY85" i="20"/>
  <c r="BY85" i="19"/>
  <c r="BY85" i="18"/>
  <c r="BY85" i="17"/>
  <c r="BY85" i="16"/>
  <c r="BY85" i="15"/>
  <c r="BY136" i="14"/>
  <c r="BX85" i="22"/>
  <c r="BX85" i="21"/>
  <c r="BX85" i="20"/>
  <c r="BX85" i="19"/>
  <c r="BX85" i="18"/>
  <c r="BX85" i="17"/>
  <c r="BX85" i="16"/>
  <c r="BX85" i="15"/>
  <c r="BX136" i="14"/>
  <c r="BW85" i="22"/>
  <c r="BW85" i="21"/>
  <c r="BW85" i="20"/>
  <c r="BW85" i="19"/>
  <c r="BW85" i="18"/>
  <c r="BW85" i="17"/>
  <c r="BW85" i="16"/>
  <c r="BW85" i="15"/>
  <c r="BW136" i="14"/>
  <c r="BV85" i="22"/>
  <c r="BV85" i="21"/>
  <c r="BV85" i="20"/>
  <c r="BV85" i="19"/>
  <c r="BV85" i="18"/>
  <c r="BV85" i="17"/>
  <c r="BV85" i="16"/>
  <c r="BV85" i="15"/>
  <c r="BV136" i="14"/>
  <c r="BU85" i="22"/>
  <c r="BU85" i="21"/>
  <c r="BU85" i="20"/>
  <c r="BU85" i="19"/>
  <c r="BU85" i="18"/>
  <c r="BU85" i="17"/>
  <c r="BU85" i="16"/>
  <c r="BU85" i="15"/>
  <c r="BU136" i="14"/>
  <c r="BT85" i="22"/>
  <c r="BT85" i="21"/>
  <c r="BT85" i="20"/>
  <c r="BT85" i="19"/>
  <c r="BT85" i="18"/>
  <c r="BT85" i="17"/>
  <c r="BT85" i="16"/>
  <c r="BT85" i="15"/>
  <c r="BT136" i="14"/>
  <c r="BS85" i="22"/>
  <c r="BS85" i="21"/>
  <c r="BS85" i="20"/>
  <c r="BS85" i="19"/>
  <c r="BS85" i="18"/>
  <c r="BS85" i="17"/>
  <c r="BS85" i="16"/>
  <c r="BS85" i="15"/>
  <c r="BS136" i="14"/>
  <c r="BR85" i="22"/>
  <c r="BR85" i="21"/>
  <c r="BR85" i="20"/>
  <c r="BR85" i="19"/>
  <c r="BR85" i="18"/>
  <c r="BR85" i="17"/>
  <c r="BR85" i="16"/>
  <c r="BR85" i="15"/>
  <c r="BR136" i="14"/>
  <c r="BQ85" i="22"/>
  <c r="BQ85" i="21"/>
  <c r="BQ85" i="20"/>
  <c r="BQ85" i="19"/>
  <c r="BQ85" i="18"/>
  <c r="BQ85" i="17"/>
  <c r="BQ85" i="16"/>
  <c r="BQ85" i="15"/>
  <c r="BQ136" i="14"/>
  <c r="BP85" i="22"/>
  <c r="BP85" i="21"/>
  <c r="BP85" i="20"/>
  <c r="BP85" i="19"/>
  <c r="BP85" i="18"/>
  <c r="BP85" i="17"/>
  <c r="BP85" i="16"/>
  <c r="BP85" i="15"/>
  <c r="BP136" i="14"/>
  <c r="BO85" i="22"/>
  <c r="BO85" i="21"/>
  <c r="BO85" i="20"/>
  <c r="BO85" i="19"/>
  <c r="BO85" i="18"/>
  <c r="BO85" i="17"/>
  <c r="BO85" i="16"/>
  <c r="BO85" i="15"/>
  <c r="BO136" i="14"/>
  <c r="BN85" i="22"/>
  <c r="BN85" i="21"/>
  <c r="BN85" i="20"/>
  <c r="BN85" i="19"/>
  <c r="BN85" i="18"/>
  <c r="BN85" i="17"/>
  <c r="BN85" i="16"/>
  <c r="BN85" i="15"/>
  <c r="BN136" i="14"/>
  <c r="BM85" i="22"/>
  <c r="BM85" i="21"/>
  <c r="BM85" i="20"/>
  <c r="BM85" i="19"/>
  <c r="BM85" i="18"/>
  <c r="BM85" i="17"/>
  <c r="BM85" i="16"/>
  <c r="BM85" i="15"/>
  <c r="BM136" i="14"/>
  <c r="BL85" i="22"/>
  <c r="BL85" i="21"/>
  <c r="BL85" i="20"/>
  <c r="BL85" i="19"/>
  <c r="BL85" i="18"/>
  <c r="BL85" i="17"/>
  <c r="BL85" i="16"/>
  <c r="BL85" i="15"/>
  <c r="BL136" i="14"/>
  <c r="BK85" i="22"/>
  <c r="BK85" i="21"/>
  <c r="BK85" i="20"/>
  <c r="BK85" i="19"/>
  <c r="BK85" i="18"/>
  <c r="BK85" i="17"/>
  <c r="BK85" i="16"/>
  <c r="BK85" i="15"/>
  <c r="BK136" i="14"/>
  <c r="BJ85" i="22"/>
  <c r="BJ85" i="21"/>
  <c r="BJ85" i="20"/>
  <c r="BJ85" i="19"/>
  <c r="BJ85" i="18"/>
  <c r="BJ85" i="17"/>
  <c r="BJ85" i="16"/>
  <c r="BJ85" i="15"/>
  <c r="BJ136" i="14"/>
  <c r="BI85" i="22"/>
  <c r="BI85" i="21"/>
  <c r="BI85" i="20"/>
  <c r="BI85" i="19"/>
  <c r="BI85" i="18"/>
  <c r="BI85" i="17"/>
  <c r="BI85" i="16"/>
  <c r="BI85" i="15"/>
  <c r="BI136" i="14"/>
  <c r="BH85" i="22"/>
  <c r="BH85" i="21"/>
  <c r="BH85" i="20"/>
  <c r="BH85" i="19"/>
  <c r="BH85" i="18"/>
  <c r="BH85" i="17"/>
  <c r="BH85" i="16"/>
  <c r="BH85" i="15"/>
  <c r="BH136" i="14"/>
  <c r="BG85" i="22"/>
  <c r="BG85" i="21"/>
  <c r="BG85" i="20"/>
  <c r="BG85" i="19"/>
  <c r="BG85" i="18"/>
  <c r="BG85" i="17"/>
  <c r="BG85" i="16"/>
  <c r="BG85" i="15"/>
  <c r="BG136" i="14"/>
  <c r="BF85" i="22"/>
  <c r="BF85" i="21"/>
  <c r="BF85" i="20"/>
  <c r="BF85" i="19"/>
  <c r="BF85" i="18"/>
  <c r="BF85" i="17"/>
  <c r="BF85" i="16"/>
  <c r="BF85" i="15"/>
  <c r="BF136" i="14"/>
  <c r="BE85" i="22"/>
  <c r="BE85" i="21"/>
  <c r="BE85" i="20"/>
  <c r="BE85" i="19"/>
  <c r="BE85" i="18"/>
  <c r="BE85" i="17"/>
  <c r="BE85" i="16"/>
  <c r="BE85" i="15"/>
  <c r="BE136" i="14"/>
  <c r="BD85" i="22"/>
  <c r="BD85" i="21"/>
  <c r="BD85" i="20"/>
  <c r="BD85" i="19"/>
  <c r="BD85" i="18"/>
  <c r="BD85" i="17"/>
  <c r="BD85" i="16"/>
  <c r="BD85" i="15"/>
  <c r="BD136" i="14"/>
  <c r="BC85" i="22"/>
  <c r="BC85" i="21"/>
  <c r="BC85" i="20"/>
  <c r="BC85" i="19"/>
  <c r="BC85" i="18"/>
  <c r="BC85" i="17"/>
  <c r="BC85" i="16"/>
  <c r="BC85" i="15"/>
  <c r="BC136" i="14"/>
  <c r="BB85" i="22"/>
  <c r="BB85" i="21"/>
  <c r="BB85" i="20"/>
  <c r="BB85" i="19"/>
  <c r="BB85" i="18"/>
  <c r="BB85" i="17"/>
  <c r="BB85" i="16"/>
  <c r="BB85" i="15"/>
  <c r="BB136" i="14"/>
  <c r="BA85" i="22"/>
  <c r="BA85" i="21"/>
  <c r="BA85" i="20"/>
  <c r="BA85" i="19"/>
  <c r="BA85" i="18"/>
  <c r="BA85" i="17"/>
  <c r="BA85" i="16"/>
  <c r="BA85" i="15"/>
  <c r="BA136" i="14"/>
  <c r="AZ85" i="22"/>
  <c r="AZ85" i="21"/>
  <c r="AZ85" i="20"/>
  <c r="AZ85" i="19"/>
  <c r="AZ85" i="18"/>
  <c r="AZ85" i="17"/>
  <c r="AZ85" i="16"/>
  <c r="AZ85" i="15"/>
  <c r="AZ136" i="14"/>
  <c r="AY85" i="22"/>
  <c r="AY85" i="21"/>
  <c r="AY85" i="20"/>
  <c r="AY85" i="19"/>
  <c r="AY85" i="18"/>
  <c r="AY85" i="17"/>
  <c r="AY85" i="16"/>
  <c r="AY85" i="15"/>
  <c r="AY136" i="14"/>
  <c r="AX85" i="22"/>
  <c r="AX85" i="21"/>
  <c r="AX85" i="20"/>
  <c r="AX85" i="19"/>
  <c r="AX85" i="18"/>
  <c r="AX85" i="17"/>
  <c r="AX85" i="16"/>
  <c r="AX85" i="15"/>
  <c r="AX136" i="14"/>
  <c r="AW85" i="22"/>
  <c r="AW85" i="21"/>
  <c r="AW85" i="20"/>
  <c r="AW85" i="19"/>
  <c r="AW85" i="18"/>
  <c r="AW85" i="17"/>
  <c r="AW85" i="16"/>
  <c r="AW85" i="15"/>
  <c r="AW136" i="14"/>
  <c r="AV85" i="22"/>
  <c r="AV85" i="21"/>
  <c r="AV85" i="20"/>
  <c r="AV85" i="19"/>
  <c r="AV85" i="18"/>
  <c r="AV85" i="17"/>
  <c r="AV85" i="16"/>
  <c r="AV85" i="15"/>
  <c r="AV136" i="14"/>
  <c r="AU85" i="22"/>
  <c r="AU85" i="21"/>
  <c r="AU85" i="20"/>
  <c r="AU85" i="19"/>
  <c r="AU85" i="18"/>
  <c r="AU85" i="17"/>
  <c r="AU85" i="16"/>
  <c r="AU85" i="15"/>
  <c r="AU136" i="14"/>
  <c r="AT85" i="22"/>
  <c r="AT85" i="21"/>
  <c r="AT85" i="20"/>
  <c r="AT85" i="19"/>
  <c r="AT85" i="18"/>
  <c r="AT85" i="17"/>
  <c r="AT85" i="16"/>
  <c r="AT85" i="15"/>
  <c r="AT136" i="14"/>
  <c r="AS85" i="22"/>
  <c r="AS85" i="21"/>
  <c r="AS85" i="20"/>
  <c r="AS85" i="19"/>
  <c r="AS85" i="18"/>
  <c r="AS85" i="17"/>
  <c r="AS85" i="16"/>
  <c r="AS85" i="15"/>
  <c r="AS136" i="14"/>
  <c r="AR85" i="22"/>
  <c r="AR85" i="21"/>
  <c r="AR85" i="20"/>
  <c r="AR85" i="19"/>
  <c r="AR85" i="18"/>
  <c r="AR85" i="17"/>
  <c r="AR85" i="16"/>
  <c r="AR85" i="15"/>
  <c r="AR136" i="14"/>
  <c r="AQ85" i="22"/>
  <c r="AQ85" i="21"/>
  <c r="AQ85" i="20"/>
  <c r="AQ85" i="19"/>
  <c r="AQ85" i="18"/>
  <c r="AQ85" i="17"/>
  <c r="AQ85" i="16"/>
  <c r="AQ85" i="15"/>
  <c r="AQ136" i="14"/>
  <c r="AP85" i="22"/>
  <c r="AP85" i="21"/>
  <c r="AP85" i="20"/>
  <c r="AP85" i="19"/>
  <c r="AP85" i="18"/>
  <c r="AP85" i="17"/>
  <c r="AP85" i="16"/>
  <c r="AP85" i="15"/>
  <c r="AP136" i="14"/>
  <c r="AO85" i="22"/>
  <c r="AO85" i="21"/>
  <c r="AO85" i="20"/>
  <c r="AO85" i="19"/>
  <c r="AO85" i="18"/>
  <c r="AO85" i="17"/>
  <c r="AO85" i="16"/>
  <c r="AO85" i="15"/>
  <c r="AO136" i="14"/>
  <c r="AN85" i="22"/>
  <c r="AN85" i="21"/>
  <c r="AN85" i="20"/>
  <c r="AN85" i="19"/>
  <c r="AN85" i="18"/>
  <c r="AN85" i="17"/>
  <c r="AN85" i="16"/>
  <c r="AN85" i="15"/>
  <c r="AN136" i="14"/>
  <c r="AM85" i="22"/>
  <c r="AM85" i="21"/>
  <c r="AM85" i="20"/>
  <c r="AM85" i="19"/>
  <c r="AM85" i="18"/>
  <c r="AM85" i="17"/>
  <c r="AM85" i="16"/>
  <c r="AM85" i="15"/>
  <c r="AM136" i="14"/>
  <c r="AL85" i="22"/>
  <c r="AL85" i="21"/>
  <c r="AL85" i="20"/>
  <c r="AL85" i="19"/>
  <c r="AL85" i="18"/>
  <c r="AL85" i="17"/>
  <c r="AL85" i="16"/>
  <c r="AL85" i="15"/>
  <c r="AL136" i="14"/>
  <c r="AK85" i="22"/>
  <c r="AK85" i="21"/>
  <c r="AK85" i="20"/>
  <c r="AK85" i="19"/>
  <c r="AK85" i="18"/>
  <c r="AK85" i="17"/>
  <c r="AK85" i="16"/>
  <c r="AK85" i="15"/>
  <c r="AK136" i="14"/>
  <c r="AJ85" i="22"/>
  <c r="AJ85" i="21"/>
  <c r="AJ85" i="20"/>
  <c r="AJ85" i="19"/>
  <c r="AJ85" i="18"/>
  <c r="AJ85" i="17"/>
  <c r="AJ85" i="16"/>
  <c r="AJ85" i="15"/>
  <c r="AJ136" i="14"/>
  <c r="AI85" i="22"/>
  <c r="AI85" i="21"/>
  <c r="AI85" i="20"/>
  <c r="AI85" i="19"/>
  <c r="AI85" i="18"/>
  <c r="AI85" i="17"/>
  <c r="AI85" i="16"/>
  <c r="AI85" i="15"/>
  <c r="AI136" i="14"/>
  <c r="AH85" i="22"/>
  <c r="AH85" i="21"/>
  <c r="AH85" i="20"/>
  <c r="AH85" i="19"/>
  <c r="AH85" i="18"/>
  <c r="AH85" i="17"/>
  <c r="AH85" i="16"/>
  <c r="AH85" i="15"/>
  <c r="AH136" i="14"/>
  <c r="AG85" i="22"/>
  <c r="AG85" i="21"/>
  <c r="AG85" i="20"/>
  <c r="AG85" i="19"/>
  <c r="AG85" i="18"/>
  <c r="AG85" i="17"/>
  <c r="AG85" i="16"/>
  <c r="AG85" i="15"/>
  <c r="AG136" i="14"/>
  <c r="AF85" i="22"/>
  <c r="AF85" i="21"/>
  <c r="AF85" i="20"/>
  <c r="AF85" i="19"/>
  <c r="AF85" i="18"/>
  <c r="AF85" i="17"/>
  <c r="AF85" i="16"/>
  <c r="AF85" i="15"/>
  <c r="AF136" i="14"/>
  <c r="AE85" i="22"/>
  <c r="AE85" i="21"/>
  <c r="AE85" i="20"/>
  <c r="AE85" i="19"/>
  <c r="AE85" i="18"/>
  <c r="AE85" i="17"/>
  <c r="AE85" i="16"/>
  <c r="AE85" i="15"/>
  <c r="AE136" i="14"/>
  <c r="AD85" i="22"/>
  <c r="AD85" i="21"/>
  <c r="AD85" i="20"/>
  <c r="AD85" i="19"/>
  <c r="AD85" i="18"/>
  <c r="AD85" i="17"/>
  <c r="AD85" i="16"/>
  <c r="AD85" i="15"/>
  <c r="AD136" i="14"/>
  <c r="AC85" i="22"/>
  <c r="AC85" i="21"/>
  <c r="AC85" i="20"/>
  <c r="AC85" i="19"/>
  <c r="AC85" i="18"/>
  <c r="AC85" i="17"/>
  <c r="AC85" i="16"/>
  <c r="AC85" i="15"/>
  <c r="AC136" i="14"/>
  <c r="AB85" i="22"/>
  <c r="AB85" i="21"/>
  <c r="AB85" i="20"/>
  <c r="AB85" i="19"/>
  <c r="AB85" i="18"/>
  <c r="AB85" i="17"/>
  <c r="AB85" i="16"/>
  <c r="AB85" i="15"/>
  <c r="AB136" i="14"/>
  <c r="AA85" i="22"/>
  <c r="AA85" i="21"/>
  <c r="AA85" i="20"/>
  <c r="AA85" i="19"/>
  <c r="AA85" i="18"/>
  <c r="AA85" i="17"/>
  <c r="AA85" i="16"/>
  <c r="AA85" i="15"/>
  <c r="AA136" i="14"/>
  <c r="Z85" i="22"/>
  <c r="Z85" i="21"/>
  <c r="Z85" i="20"/>
  <c r="Z85" i="19"/>
  <c r="Z85" i="18"/>
  <c r="Z85" i="17"/>
  <c r="Z85" i="16"/>
  <c r="Z85" i="15"/>
  <c r="Z136" i="14"/>
  <c r="Y85" i="22"/>
  <c r="Y85" i="21"/>
  <c r="Y85" i="20"/>
  <c r="Y85" i="19"/>
  <c r="Y85" i="18"/>
  <c r="Y85" i="17"/>
  <c r="Y85" i="16"/>
  <c r="Y85" i="15"/>
  <c r="Y136" i="14"/>
  <c r="X85" i="22"/>
  <c r="X85" i="21"/>
  <c r="X85" i="20"/>
  <c r="X85" i="19"/>
  <c r="X85" i="18"/>
  <c r="X85" i="17"/>
  <c r="X85" i="16"/>
  <c r="X85" i="15"/>
  <c r="X136" i="14"/>
  <c r="W85" i="22"/>
  <c r="W85" i="21"/>
  <c r="W85" i="20"/>
  <c r="W85" i="19"/>
  <c r="W85" i="18"/>
  <c r="W85" i="17"/>
  <c r="W85" i="16"/>
  <c r="W85" i="15"/>
  <c r="W136" i="14"/>
  <c r="D136" i="14" s="1"/>
  <c r="V85" i="22"/>
  <c r="V85" i="21"/>
  <c r="V85" i="20"/>
  <c r="V85" i="19"/>
  <c r="V85" i="18"/>
  <c r="V85" i="17"/>
  <c r="V85" i="16"/>
  <c r="V85" i="15"/>
  <c r="V136" i="14"/>
  <c r="U85" i="22"/>
  <c r="U85" i="21"/>
  <c r="U85" i="20"/>
  <c r="U85" i="19"/>
  <c r="U85" i="18"/>
  <c r="U85" i="17"/>
  <c r="U85" i="16"/>
  <c r="U85" i="15"/>
  <c r="U136" i="14"/>
  <c r="CY84" i="22"/>
  <c r="CY84" i="21"/>
  <c r="CY84" i="20"/>
  <c r="CY84" i="19"/>
  <c r="CY84" i="18"/>
  <c r="CY84" i="17"/>
  <c r="CY84" i="16"/>
  <c r="CY84" i="15"/>
  <c r="CY135" i="14"/>
  <c r="CX84" i="22"/>
  <c r="CX84" i="21"/>
  <c r="CX84" i="20"/>
  <c r="CX84" i="19"/>
  <c r="CX84" i="18"/>
  <c r="CX84" i="17"/>
  <c r="CX84" i="16"/>
  <c r="CX84" i="15"/>
  <c r="CX135" i="14"/>
  <c r="CW84" i="22"/>
  <c r="CW84" i="21"/>
  <c r="CW84" i="20"/>
  <c r="CW84" i="19"/>
  <c r="CW84" i="18"/>
  <c r="CW84" i="17"/>
  <c r="CW84" i="16"/>
  <c r="CW84" i="15"/>
  <c r="CW135" i="14"/>
  <c r="CV84" i="22"/>
  <c r="CV84" i="21"/>
  <c r="CV84" i="20"/>
  <c r="CV84" i="19"/>
  <c r="CV84" i="18"/>
  <c r="CV84" i="17"/>
  <c r="CV84" i="16"/>
  <c r="CV84" i="15"/>
  <c r="CV135" i="14"/>
  <c r="CU84" i="22"/>
  <c r="CU84" i="21"/>
  <c r="CU84" i="20"/>
  <c r="CU84" i="19"/>
  <c r="CU84" i="18"/>
  <c r="CU84" i="17"/>
  <c r="CU84" i="16"/>
  <c r="CU84" i="15"/>
  <c r="CU135" i="14"/>
  <c r="CT84" i="22"/>
  <c r="CT84" i="21"/>
  <c r="CT84" i="20"/>
  <c r="CT84" i="19"/>
  <c r="CT84" i="18"/>
  <c r="CT84" i="17"/>
  <c r="CT84" i="16"/>
  <c r="CT84" i="15"/>
  <c r="CT135" i="14"/>
  <c r="CS84" i="22"/>
  <c r="CS84" i="21"/>
  <c r="CS84" i="20"/>
  <c r="CS84" i="19"/>
  <c r="CS84" i="18"/>
  <c r="CS84" i="17"/>
  <c r="CS84" i="16"/>
  <c r="CS84" i="15"/>
  <c r="CS135" i="14"/>
  <c r="CR84" i="22"/>
  <c r="CR84" i="21"/>
  <c r="CR84" i="20"/>
  <c r="CR84" i="19"/>
  <c r="CR84" i="18"/>
  <c r="CR84" i="17"/>
  <c r="CR84" i="16"/>
  <c r="CR84" i="15"/>
  <c r="CR135" i="14"/>
  <c r="CQ84" i="22"/>
  <c r="CQ84" i="21"/>
  <c r="CQ84" i="20"/>
  <c r="CQ84" i="19"/>
  <c r="CQ84" i="18"/>
  <c r="CQ84" i="17"/>
  <c r="CQ84" i="16"/>
  <c r="CQ84" i="15"/>
  <c r="CQ135" i="14"/>
  <c r="CP84" i="22"/>
  <c r="CP84" i="21"/>
  <c r="CP84" i="20"/>
  <c r="CP84" i="19"/>
  <c r="CP84" i="18"/>
  <c r="CP84" i="17"/>
  <c r="CP84" i="16"/>
  <c r="CP84" i="15"/>
  <c r="CP135" i="14"/>
  <c r="CO84" i="22"/>
  <c r="CO84" i="21"/>
  <c r="CO84" i="20"/>
  <c r="CO84" i="19"/>
  <c r="CO84" i="18"/>
  <c r="CO84" i="17"/>
  <c r="CO84" i="16"/>
  <c r="CO84" i="15"/>
  <c r="CO135" i="14"/>
  <c r="CN84" i="22"/>
  <c r="CN84" i="21"/>
  <c r="CN84" i="20"/>
  <c r="CN84" i="19"/>
  <c r="CN84" i="18"/>
  <c r="CN84" i="17"/>
  <c r="CN84" i="16"/>
  <c r="CN84" i="15"/>
  <c r="CN135" i="14"/>
  <c r="CM84" i="22"/>
  <c r="CM84" i="21"/>
  <c r="CM84" i="20"/>
  <c r="CM84" i="19"/>
  <c r="CM84" i="18"/>
  <c r="CM84" i="17"/>
  <c r="CM84" i="16"/>
  <c r="CM84" i="15"/>
  <c r="CM135" i="14"/>
  <c r="CL84" i="22"/>
  <c r="CL84" i="21"/>
  <c r="CL84" i="20"/>
  <c r="CL84" i="19"/>
  <c r="CL84" i="18"/>
  <c r="CL84" i="17"/>
  <c r="CL84" i="16"/>
  <c r="CL84" i="15"/>
  <c r="CL135" i="14"/>
  <c r="CK84" i="22"/>
  <c r="CK84" i="21"/>
  <c r="CK84" i="20"/>
  <c r="CK84" i="19"/>
  <c r="CK84" i="18"/>
  <c r="CK84" i="17"/>
  <c r="CK84" i="16"/>
  <c r="CK84" i="15"/>
  <c r="CK135" i="14"/>
  <c r="CJ84" i="22"/>
  <c r="CJ84" i="21"/>
  <c r="CJ84" i="20"/>
  <c r="CJ84" i="19"/>
  <c r="CJ84" i="18"/>
  <c r="CJ84" i="17"/>
  <c r="CJ84" i="16"/>
  <c r="CJ84" i="15"/>
  <c r="CJ135" i="14"/>
  <c r="CI84" i="22"/>
  <c r="CI84" i="21"/>
  <c r="CI84" i="20"/>
  <c r="CI84" i="19"/>
  <c r="CI84" i="18"/>
  <c r="CI84" i="17"/>
  <c r="CI84" i="16"/>
  <c r="CI84" i="15"/>
  <c r="CI135" i="14"/>
  <c r="CH84" i="22"/>
  <c r="CH84" i="21"/>
  <c r="CH84" i="20"/>
  <c r="CH84" i="19"/>
  <c r="CH84" i="18"/>
  <c r="CH84" i="17"/>
  <c r="CH84" i="16"/>
  <c r="CH84" i="15"/>
  <c r="CH135" i="14"/>
  <c r="CG84" i="22"/>
  <c r="CG84" i="21"/>
  <c r="CG84" i="20"/>
  <c r="CG84" i="19"/>
  <c r="CG84" i="18"/>
  <c r="CG84" i="17"/>
  <c r="CG84" i="16"/>
  <c r="CG84" i="15"/>
  <c r="CG135" i="14"/>
  <c r="CF84" i="22"/>
  <c r="CF84" i="21"/>
  <c r="CF84" i="20"/>
  <c r="CF84" i="19"/>
  <c r="CF84" i="18"/>
  <c r="CF84" i="17"/>
  <c r="CF84" i="16"/>
  <c r="CF84" i="15"/>
  <c r="CF135" i="14"/>
  <c r="CE84" i="22"/>
  <c r="CE84" i="21"/>
  <c r="CE84" i="20"/>
  <c r="CE84" i="19"/>
  <c r="CE84" i="18"/>
  <c r="CE84" i="17"/>
  <c r="CE84" i="16"/>
  <c r="CE84" i="15"/>
  <c r="CE135" i="14"/>
  <c r="CD84" i="22"/>
  <c r="CD84" i="21"/>
  <c r="CD84" i="20"/>
  <c r="CD84" i="19"/>
  <c r="CD84" i="18"/>
  <c r="CD84" i="17"/>
  <c r="CD84" i="16"/>
  <c r="CD84" i="15"/>
  <c r="CD135" i="14"/>
  <c r="CC84" i="22"/>
  <c r="CC84" i="21"/>
  <c r="CC84" i="20"/>
  <c r="CC84" i="19"/>
  <c r="CC84" i="18"/>
  <c r="CC84" i="17"/>
  <c r="CC84" i="16"/>
  <c r="CC84" i="15"/>
  <c r="CC135" i="14"/>
  <c r="CB84" i="22"/>
  <c r="CB84" i="21"/>
  <c r="CB84" i="20"/>
  <c r="CB84" i="19"/>
  <c r="CB84" i="18"/>
  <c r="CB84" i="17"/>
  <c r="CB84" i="16"/>
  <c r="CB84" i="15"/>
  <c r="CB135" i="14"/>
  <c r="CA84" i="22"/>
  <c r="CA84" i="21"/>
  <c r="CA84" i="20"/>
  <c r="CA84" i="19"/>
  <c r="CA84" i="18"/>
  <c r="CA84" i="17"/>
  <c r="CA84" i="16"/>
  <c r="CA84" i="15"/>
  <c r="CA135" i="14"/>
  <c r="BZ84" i="22"/>
  <c r="BZ84" i="21"/>
  <c r="BZ84" i="20"/>
  <c r="BZ84" i="19"/>
  <c r="BZ84" i="18"/>
  <c r="BZ84" i="17"/>
  <c r="BZ84" i="16"/>
  <c r="BZ84" i="15"/>
  <c r="BZ135" i="14"/>
  <c r="BY84" i="22"/>
  <c r="BY84" i="21"/>
  <c r="BY84" i="20"/>
  <c r="BY84" i="19"/>
  <c r="BY84" i="18"/>
  <c r="BY84" i="17"/>
  <c r="BY84" i="16"/>
  <c r="BY84" i="15"/>
  <c r="BY135" i="14"/>
  <c r="BX84" i="22"/>
  <c r="BX84" i="21"/>
  <c r="BX84" i="20"/>
  <c r="BX84" i="19"/>
  <c r="BX84" i="18"/>
  <c r="BX84" i="17"/>
  <c r="BX84" i="16"/>
  <c r="BX84" i="15"/>
  <c r="BX135" i="14"/>
  <c r="BW84" i="22"/>
  <c r="BW84" i="21"/>
  <c r="BW84" i="20"/>
  <c r="BW84" i="19"/>
  <c r="BW84" i="18"/>
  <c r="BW84" i="17"/>
  <c r="BW84" i="16"/>
  <c r="BW84" i="15"/>
  <c r="BW135" i="14"/>
  <c r="BV84" i="22"/>
  <c r="BV84" i="21"/>
  <c r="BV84" i="20"/>
  <c r="BV84" i="19"/>
  <c r="BV84" i="18"/>
  <c r="BV84" i="17"/>
  <c r="BV84" i="16"/>
  <c r="BV84" i="15"/>
  <c r="BV135" i="14"/>
  <c r="BU84" i="22"/>
  <c r="BU84" i="21"/>
  <c r="BU84" i="20"/>
  <c r="BU84" i="19"/>
  <c r="BU84" i="18"/>
  <c r="BU84" i="17"/>
  <c r="BU84" i="16"/>
  <c r="BU84" i="15"/>
  <c r="BU135" i="14"/>
  <c r="BT84" i="22"/>
  <c r="BT84" i="21"/>
  <c r="BT84" i="20"/>
  <c r="BT84" i="19"/>
  <c r="BT84" i="18"/>
  <c r="BT84" i="17"/>
  <c r="BT84" i="16"/>
  <c r="BT84" i="15"/>
  <c r="BT135" i="14"/>
  <c r="BS84" i="22"/>
  <c r="BS84" i="21"/>
  <c r="BS84" i="20"/>
  <c r="BS84" i="19"/>
  <c r="BS84" i="18"/>
  <c r="BS84" i="17"/>
  <c r="BS84" i="16"/>
  <c r="BS84" i="15"/>
  <c r="BS135" i="14"/>
  <c r="BR84" i="22"/>
  <c r="BR84" i="21"/>
  <c r="BR84" i="20"/>
  <c r="BR84" i="19"/>
  <c r="BR84" i="18"/>
  <c r="BR84" i="17"/>
  <c r="BR84" i="16"/>
  <c r="BR84" i="15"/>
  <c r="BR135" i="14"/>
  <c r="BQ84" i="22"/>
  <c r="BQ84" i="21"/>
  <c r="BQ84" i="20"/>
  <c r="BQ84" i="19"/>
  <c r="BQ84" i="18"/>
  <c r="BQ84" i="17"/>
  <c r="BQ84" i="16"/>
  <c r="BQ84" i="15"/>
  <c r="BQ135" i="14"/>
  <c r="BP84" i="22"/>
  <c r="BP84" i="21"/>
  <c r="BP84" i="20"/>
  <c r="BP84" i="19"/>
  <c r="BP84" i="18"/>
  <c r="BP84" i="17"/>
  <c r="BP84" i="16"/>
  <c r="BP84" i="15"/>
  <c r="BP135" i="14"/>
  <c r="BO84" i="22"/>
  <c r="BO84" i="21"/>
  <c r="BO84" i="20"/>
  <c r="BO84" i="19"/>
  <c r="BO84" i="18"/>
  <c r="BO84" i="17"/>
  <c r="BO84" i="16"/>
  <c r="BO84" i="15"/>
  <c r="BO135" i="14"/>
  <c r="BN84" i="22"/>
  <c r="BN84" i="21"/>
  <c r="BN84" i="20"/>
  <c r="BN84" i="19"/>
  <c r="BN84" i="18"/>
  <c r="BN84" i="17"/>
  <c r="BN84" i="16"/>
  <c r="BN84" i="15"/>
  <c r="BN135" i="14"/>
  <c r="BM84" i="22"/>
  <c r="BM84" i="21"/>
  <c r="BM84" i="20"/>
  <c r="BM84" i="19"/>
  <c r="BM84" i="18"/>
  <c r="BM84" i="17"/>
  <c r="BM84" i="16"/>
  <c r="BM84" i="15"/>
  <c r="BM135" i="14"/>
  <c r="BL84" i="22"/>
  <c r="BL84" i="21"/>
  <c r="BL84" i="20"/>
  <c r="BL84" i="19"/>
  <c r="BL84" i="18"/>
  <c r="BL84" i="17"/>
  <c r="BL84" i="16"/>
  <c r="BL84" i="15"/>
  <c r="BL135" i="14"/>
  <c r="BK84" i="22"/>
  <c r="BK84" i="21"/>
  <c r="BK84" i="20"/>
  <c r="BK84" i="19"/>
  <c r="BK84" i="18"/>
  <c r="BK84" i="17"/>
  <c r="BK84" i="16"/>
  <c r="BK84" i="15"/>
  <c r="BK135" i="14"/>
  <c r="BJ84" i="22"/>
  <c r="BJ84" i="21"/>
  <c r="BJ84" i="20"/>
  <c r="BJ84" i="19"/>
  <c r="BJ84" i="18"/>
  <c r="BJ84" i="17"/>
  <c r="BJ84" i="16"/>
  <c r="BJ84" i="15"/>
  <c r="BJ135" i="14"/>
  <c r="BI84" i="22"/>
  <c r="BI84" i="21"/>
  <c r="BI84" i="20"/>
  <c r="BI84" i="19"/>
  <c r="BI84" i="18"/>
  <c r="BI84" i="17"/>
  <c r="BI84" i="16"/>
  <c r="BI84" i="15"/>
  <c r="BI135" i="14"/>
  <c r="BH84" i="22"/>
  <c r="BH84" i="21"/>
  <c r="BH84" i="20"/>
  <c r="BH84" i="19"/>
  <c r="BH84" i="18"/>
  <c r="BH84" i="17"/>
  <c r="BH84" i="16"/>
  <c r="BH84" i="15"/>
  <c r="BH135" i="14"/>
  <c r="BG84" i="22"/>
  <c r="BG84" i="21"/>
  <c r="BG84" i="20"/>
  <c r="BG84" i="19"/>
  <c r="BG84" i="18"/>
  <c r="BG84" i="17"/>
  <c r="BG84" i="16"/>
  <c r="BG84" i="15"/>
  <c r="BG135" i="14"/>
  <c r="BF84" i="22"/>
  <c r="BF84" i="21"/>
  <c r="BF84" i="20"/>
  <c r="BF84" i="19"/>
  <c r="BF84" i="18"/>
  <c r="BF84" i="17"/>
  <c r="BF84" i="16"/>
  <c r="BF84" i="15"/>
  <c r="BF135" i="14"/>
  <c r="BE84" i="22"/>
  <c r="BE84" i="21"/>
  <c r="BE84" i="20"/>
  <c r="BE84" i="19"/>
  <c r="BE84" i="18"/>
  <c r="BE84" i="17"/>
  <c r="BE84" i="16"/>
  <c r="BE84" i="15"/>
  <c r="BE135" i="14"/>
  <c r="BD84" i="22"/>
  <c r="BD84" i="21"/>
  <c r="BD84" i="20"/>
  <c r="BD84" i="19"/>
  <c r="BD84" i="18"/>
  <c r="BD84" i="17"/>
  <c r="BD84" i="16"/>
  <c r="BD84" i="15"/>
  <c r="BD135" i="14"/>
  <c r="BC84" i="22"/>
  <c r="BC84" i="21"/>
  <c r="BC84" i="20"/>
  <c r="BC84" i="19"/>
  <c r="BC84" i="18"/>
  <c r="BC84" i="17"/>
  <c r="BC84" i="16"/>
  <c r="BC84" i="15"/>
  <c r="BC135" i="14"/>
  <c r="BB84" i="22"/>
  <c r="BB84" i="21"/>
  <c r="BB84" i="20"/>
  <c r="BB84" i="19"/>
  <c r="BB84" i="18"/>
  <c r="BB84" i="17"/>
  <c r="BB84" i="16"/>
  <c r="BB84" i="15"/>
  <c r="BB135" i="14"/>
  <c r="BA84" i="22"/>
  <c r="BA84" i="21"/>
  <c r="BA84" i="20"/>
  <c r="BA84" i="19"/>
  <c r="BA84" i="18"/>
  <c r="BA84" i="17"/>
  <c r="BA84" i="16"/>
  <c r="BA84" i="15"/>
  <c r="BA135" i="14"/>
  <c r="AZ84" i="22"/>
  <c r="AZ84" i="21"/>
  <c r="AZ84" i="20"/>
  <c r="AZ84" i="19"/>
  <c r="AZ84" i="18"/>
  <c r="AZ84" i="17"/>
  <c r="AZ84" i="16"/>
  <c r="AZ84" i="15"/>
  <c r="AZ135" i="14"/>
  <c r="AY84" i="22"/>
  <c r="AY84" i="21"/>
  <c r="AY84" i="20"/>
  <c r="AY84" i="19"/>
  <c r="AY84" i="18"/>
  <c r="AY84" i="17"/>
  <c r="AY84" i="16"/>
  <c r="AY84" i="15"/>
  <c r="AY135" i="14"/>
  <c r="AX84" i="22"/>
  <c r="AX84" i="21"/>
  <c r="AX84" i="20"/>
  <c r="AX84" i="19"/>
  <c r="AX84" i="18"/>
  <c r="AX84" i="17"/>
  <c r="AX84" i="16"/>
  <c r="AX84" i="15"/>
  <c r="AX135" i="14"/>
  <c r="AW84" i="22"/>
  <c r="AW84" i="21"/>
  <c r="AW84" i="20"/>
  <c r="AW84" i="19"/>
  <c r="AW84" i="18"/>
  <c r="AW84" i="17"/>
  <c r="AW84" i="16"/>
  <c r="AW84" i="15"/>
  <c r="AW135" i="14"/>
  <c r="AV84" i="22"/>
  <c r="AV84" i="21"/>
  <c r="AV84" i="20"/>
  <c r="AV84" i="19"/>
  <c r="AV84" i="18"/>
  <c r="AV84" i="17"/>
  <c r="AV84" i="16"/>
  <c r="AV84" i="15"/>
  <c r="AV135" i="14"/>
  <c r="AU84" i="22"/>
  <c r="AU84" i="21"/>
  <c r="AU84" i="20"/>
  <c r="AU84" i="19"/>
  <c r="AU84" i="18"/>
  <c r="AU84" i="17"/>
  <c r="AU84" i="16"/>
  <c r="AU84" i="15"/>
  <c r="AU135" i="14"/>
  <c r="AT84" i="22"/>
  <c r="AT84" i="21"/>
  <c r="AT84" i="20"/>
  <c r="AT84" i="19"/>
  <c r="AT84" i="18"/>
  <c r="AT84" i="17"/>
  <c r="AT84" i="16"/>
  <c r="AT84" i="15"/>
  <c r="AT135" i="14"/>
  <c r="AS84" i="22"/>
  <c r="AS84" i="21"/>
  <c r="AS84" i="20"/>
  <c r="AS84" i="19"/>
  <c r="AS84" i="18"/>
  <c r="AS84" i="17"/>
  <c r="AS84" i="16"/>
  <c r="AS84" i="15"/>
  <c r="AS135" i="14"/>
  <c r="AR84" i="22"/>
  <c r="AR84" i="21"/>
  <c r="AR84" i="20"/>
  <c r="AR84" i="19"/>
  <c r="AR84" i="18"/>
  <c r="AR84" i="17"/>
  <c r="AR84" i="16"/>
  <c r="AR84" i="15"/>
  <c r="AR135" i="14"/>
  <c r="AQ84" i="22"/>
  <c r="AQ84" i="21"/>
  <c r="AQ84" i="20"/>
  <c r="AQ84" i="19"/>
  <c r="AQ84" i="18"/>
  <c r="AQ84" i="17"/>
  <c r="AQ84" i="16"/>
  <c r="AQ84" i="15"/>
  <c r="AQ135" i="14"/>
  <c r="AP84" i="22"/>
  <c r="AP84" i="21"/>
  <c r="AP84" i="20"/>
  <c r="AP84" i="19"/>
  <c r="AP84" i="18"/>
  <c r="AP84" i="17"/>
  <c r="AP84" i="16"/>
  <c r="AP84" i="15"/>
  <c r="AP135" i="14"/>
  <c r="AO84" i="22"/>
  <c r="AO84" i="21"/>
  <c r="AO84" i="20"/>
  <c r="AO84" i="19"/>
  <c r="AO84" i="18"/>
  <c r="AO84" i="17"/>
  <c r="AO84" i="16"/>
  <c r="AO84" i="15"/>
  <c r="AO135" i="14"/>
  <c r="AN84" i="22"/>
  <c r="AN84" i="21"/>
  <c r="AN84" i="20"/>
  <c r="AN84" i="19"/>
  <c r="AN84" i="18"/>
  <c r="AN84" i="17"/>
  <c r="AN84" i="16"/>
  <c r="AN84" i="15"/>
  <c r="AN135" i="14"/>
  <c r="AM84" i="22"/>
  <c r="AM84" i="21"/>
  <c r="AM84" i="20"/>
  <c r="AM84" i="19"/>
  <c r="AM84" i="18"/>
  <c r="AM84" i="17"/>
  <c r="AM84" i="16"/>
  <c r="AM84" i="15"/>
  <c r="AM135" i="14"/>
  <c r="AL84" i="22"/>
  <c r="AL84" i="21"/>
  <c r="AL84" i="20"/>
  <c r="AL84" i="19"/>
  <c r="AL84" i="18"/>
  <c r="AL84" i="17"/>
  <c r="AL84" i="16"/>
  <c r="AL84" i="15"/>
  <c r="AL135" i="14"/>
  <c r="AK84" i="22"/>
  <c r="AK84" i="21"/>
  <c r="AK84" i="20"/>
  <c r="AK84" i="19"/>
  <c r="AK84" i="18"/>
  <c r="AK84" i="17"/>
  <c r="AK84" i="16"/>
  <c r="AK84" i="15"/>
  <c r="AK135" i="14"/>
  <c r="AJ84" i="22"/>
  <c r="AJ84" i="21"/>
  <c r="AJ84" i="20"/>
  <c r="AJ84" i="19"/>
  <c r="AJ84" i="18"/>
  <c r="AJ84" i="17"/>
  <c r="AJ84" i="16"/>
  <c r="AJ84" i="15"/>
  <c r="AJ135" i="14"/>
  <c r="AI84" i="22"/>
  <c r="AI84" i="21"/>
  <c r="AI84" i="20"/>
  <c r="AI84" i="19"/>
  <c r="AI84" i="18"/>
  <c r="AI84" i="17"/>
  <c r="AI84" i="16"/>
  <c r="AI84" i="15"/>
  <c r="AI135" i="14"/>
  <c r="AH84" i="22"/>
  <c r="AH84" i="21"/>
  <c r="AH84" i="20"/>
  <c r="AH84" i="19"/>
  <c r="AH84" i="18"/>
  <c r="AH84" i="17"/>
  <c r="AH84" i="16"/>
  <c r="AH84" i="15"/>
  <c r="AH135" i="14"/>
  <c r="AG84" i="22"/>
  <c r="AG84" i="21"/>
  <c r="AG84" i="20"/>
  <c r="AG84" i="19"/>
  <c r="AG84" i="18"/>
  <c r="AG84" i="17"/>
  <c r="AG84" i="16"/>
  <c r="AG84" i="15"/>
  <c r="AG135" i="14"/>
  <c r="AF84" i="22"/>
  <c r="AF84" i="21"/>
  <c r="AF84" i="20"/>
  <c r="AF84" i="19"/>
  <c r="AF84" i="18"/>
  <c r="AF84" i="17"/>
  <c r="AF84" i="16"/>
  <c r="AF84" i="15"/>
  <c r="AF135" i="14"/>
  <c r="AE84" i="22"/>
  <c r="AE84" i="21"/>
  <c r="AE84" i="20"/>
  <c r="AE84" i="19"/>
  <c r="AE84" i="18"/>
  <c r="AE84" i="17"/>
  <c r="AE84" i="16"/>
  <c r="AE84" i="15"/>
  <c r="AE135" i="14"/>
  <c r="AD84" i="22"/>
  <c r="AD84" i="21"/>
  <c r="AD84" i="20"/>
  <c r="AD84" i="19"/>
  <c r="AD84" i="18"/>
  <c r="AD84" i="17"/>
  <c r="AD84" i="16"/>
  <c r="AD84" i="15"/>
  <c r="AD135" i="14"/>
  <c r="AC84" i="22"/>
  <c r="AC84" i="21"/>
  <c r="AC84" i="20"/>
  <c r="AC84" i="19"/>
  <c r="AC84" i="18"/>
  <c r="AC84" i="17"/>
  <c r="AC84" i="16"/>
  <c r="AC84" i="15"/>
  <c r="AC135" i="14"/>
  <c r="AB84" i="22"/>
  <c r="AB84" i="21"/>
  <c r="AB84" i="20"/>
  <c r="AB84" i="19"/>
  <c r="AB84" i="18"/>
  <c r="AB84" i="17"/>
  <c r="AB84" i="16"/>
  <c r="AB84" i="15"/>
  <c r="AB135" i="14"/>
  <c r="AA84" i="22"/>
  <c r="AA84" i="21"/>
  <c r="AA84" i="20"/>
  <c r="AA84" i="19"/>
  <c r="AA84" i="18"/>
  <c r="AA84" i="17"/>
  <c r="AA84" i="16"/>
  <c r="AA84" i="15"/>
  <c r="AA135" i="14"/>
  <c r="Z84" i="22"/>
  <c r="Z84" i="21"/>
  <c r="Z84" i="20"/>
  <c r="Z84" i="19"/>
  <c r="Z84" i="18"/>
  <c r="Z84" i="17"/>
  <c r="Z84" i="16"/>
  <c r="Z84" i="15"/>
  <c r="Z135" i="14"/>
  <c r="D135" i="14" s="1"/>
  <c r="Y84" i="22"/>
  <c r="Y84" i="21"/>
  <c r="Y84" i="20"/>
  <c r="Y84" i="19"/>
  <c r="Y84" i="18"/>
  <c r="Y84" i="17"/>
  <c r="Y84" i="16"/>
  <c r="Y84" i="15"/>
  <c r="Y135" i="14"/>
  <c r="X84" i="22"/>
  <c r="X84" i="21"/>
  <c r="X84" i="20"/>
  <c r="X84" i="19"/>
  <c r="X84" i="18"/>
  <c r="X84" i="17"/>
  <c r="X84" i="16"/>
  <c r="X84" i="15"/>
  <c r="X135" i="14"/>
  <c r="W84" i="22"/>
  <c r="W84" i="21"/>
  <c r="W84" i="20"/>
  <c r="W84" i="19"/>
  <c r="W84" i="18"/>
  <c r="W84" i="17"/>
  <c r="W84" i="16"/>
  <c r="W84" i="15"/>
  <c r="W135" i="14"/>
  <c r="V84" i="22"/>
  <c r="V84" i="21"/>
  <c r="V84" i="20"/>
  <c r="V84" i="19"/>
  <c r="V84" i="18"/>
  <c r="V84" i="17"/>
  <c r="V84" i="16"/>
  <c r="V84" i="15"/>
  <c r="V135" i="14"/>
  <c r="U84" i="22"/>
  <c r="U84" i="21"/>
  <c r="U84" i="20"/>
  <c r="U84" i="19"/>
  <c r="U84" i="18"/>
  <c r="U84" i="17"/>
  <c r="U84" i="16"/>
  <c r="U84" i="15"/>
  <c r="U135" i="14"/>
  <c r="CY83" i="22"/>
  <c r="CY83" i="21"/>
  <c r="CY83" i="20"/>
  <c r="CY83" i="19"/>
  <c r="CY83" i="18"/>
  <c r="CY83" i="17"/>
  <c r="CY83" i="16"/>
  <c r="CY83" i="15"/>
  <c r="CY134" i="14"/>
  <c r="CX83" i="22"/>
  <c r="CX83" i="21"/>
  <c r="CX83" i="20"/>
  <c r="CX83" i="19"/>
  <c r="CX83" i="18"/>
  <c r="CX83" i="17"/>
  <c r="CX83" i="16"/>
  <c r="CX83" i="15"/>
  <c r="CX134" i="14"/>
  <c r="CW83" i="22"/>
  <c r="CW83" i="21"/>
  <c r="CW83" i="20"/>
  <c r="CW83" i="19"/>
  <c r="CW83" i="18"/>
  <c r="CW83" i="17"/>
  <c r="CW83" i="16"/>
  <c r="CW83" i="15"/>
  <c r="CW134" i="14"/>
  <c r="CV83" i="22"/>
  <c r="CV83" i="21"/>
  <c r="CV83" i="20"/>
  <c r="CV83" i="19"/>
  <c r="CV83" i="18"/>
  <c r="CV83" i="17"/>
  <c r="CV83" i="16"/>
  <c r="CV83" i="15"/>
  <c r="CV134" i="14"/>
  <c r="CU83" i="22"/>
  <c r="CU83" i="21"/>
  <c r="CU83" i="20"/>
  <c r="CU83" i="19"/>
  <c r="CU83" i="18"/>
  <c r="CU83" i="17"/>
  <c r="CU83" i="16"/>
  <c r="CU83" i="15"/>
  <c r="CU134" i="14"/>
  <c r="CT83" i="22"/>
  <c r="CT83" i="21"/>
  <c r="CT83" i="20"/>
  <c r="CT83" i="19"/>
  <c r="CT83" i="18"/>
  <c r="CT83" i="17"/>
  <c r="CT83" i="16"/>
  <c r="CT83" i="15"/>
  <c r="CT134" i="14"/>
  <c r="CS83" i="22"/>
  <c r="CS83" i="21"/>
  <c r="CS83" i="20"/>
  <c r="CS83" i="19"/>
  <c r="CS83" i="18"/>
  <c r="CS83" i="17"/>
  <c r="CS83" i="16"/>
  <c r="CS83" i="15"/>
  <c r="CS134" i="14"/>
  <c r="CR83" i="22"/>
  <c r="CR83" i="21"/>
  <c r="CR83" i="20"/>
  <c r="CR83" i="19"/>
  <c r="CR83" i="18"/>
  <c r="CR83" i="17"/>
  <c r="CR83" i="16"/>
  <c r="CR83" i="15"/>
  <c r="CR134" i="14"/>
  <c r="CQ83" i="22"/>
  <c r="CQ83" i="21"/>
  <c r="CQ83" i="20"/>
  <c r="CQ83" i="19"/>
  <c r="CQ83" i="18"/>
  <c r="CQ83" i="17"/>
  <c r="CQ83" i="16"/>
  <c r="CQ83" i="15"/>
  <c r="CQ134" i="14"/>
  <c r="CP83" i="22"/>
  <c r="CP83" i="21"/>
  <c r="CP83" i="20"/>
  <c r="CP83" i="19"/>
  <c r="CP83" i="18"/>
  <c r="CP83" i="17"/>
  <c r="CP83" i="16"/>
  <c r="CP83" i="15"/>
  <c r="CP134" i="14"/>
  <c r="CO83" i="22"/>
  <c r="CO83" i="21"/>
  <c r="CO83" i="20"/>
  <c r="CO83" i="19"/>
  <c r="CO83" i="18"/>
  <c r="CO83" i="17"/>
  <c r="CO83" i="16"/>
  <c r="CO83" i="15"/>
  <c r="CO134" i="14"/>
  <c r="CN83" i="22"/>
  <c r="CN83" i="21"/>
  <c r="CN83" i="20"/>
  <c r="CN83" i="19"/>
  <c r="CN83" i="18"/>
  <c r="CN83" i="17"/>
  <c r="CN83" i="16"/>
  <c r="CN83" i="15"/>
  <c r="CN134" i="14"/>
  <c r="CM83" i="22"/>
  <c r="CM83" i="21"/>
  <c r="CM83" i="20"/>
  <c r="CM83" i="19"/>
  <c r="CM83" i="18"/>
  <c r="CM83" i="17"/>
  <c r="CM83" i="16"/>
  <c r="CM83" i="15"/>
  <c r="CM134" i="14"/>
  <c r="CL83" i="22"/>
  <c r="CL83" i="21"/>
  <c r="CL83" i="20"/>
  <c r="CL83" i="19"/>
  <c r="CL83" i="18"/>
  <c r="CL83" i="17"/>
  <c r="CL83" i="16"/>
  <c r="CL83" i="15"/>
  <c r="CL134" i="14"/>
  <c r="CK83" i="22"/>
  <c r="CK83" i="21"/>
  <c r="CK83" i="20"/>
  <c r="CK83" i="19"/>
  <c r="CK83" i="18"/>
  <c r="CK83" i="17"/>
  <c r="CK83" i="16"/>
  <c r="CK83" i="15"/>
  <c r="CK134" i="14"/>
  <c r="CJ83" i="22"/>
  <c r="CJ83" i="21"/>
  <c r="CJ83" i="20"/>
  <c r="CJ83" i="19"/>
  <c r="CJ83" i="18"/>
  <c r="CJ83" i="17"/>
  <c r="CJ83" i="16"/>
  <c r="CJ83" i="15"/>
  <c r="CJ134" i="14"/>
  <c r="CI83" i="22"/>
  <c r="CI83" i="21"/>
  <c r="CI83" i="20"/>
  <c r="CI83" i="19"/>
  <c r="CI83" i="18"/>
  <c r="CI83" i="17"/>
  <c r="CI83" i="16"/>
  <c r="CI83" i="15"/>
  <c r="CI134" i="14"/>
  <c r="CH83" i="22"/>
  <c r="CH83" i="21"/>
  <c r="CH83" i="20"/>
  <c r="CH83" i="19"/>
  <c r="CH83" i="18"/>
  <c r="CH83" i="17"/>
  <c r="CH83" i="16"/>
  <c r="CH83" i="15"/>
  <c r="CH134" i="14"/>
  <c r="CG83" i="22"/>
  <c r="CG83" i="21"/>
  <c r="CG83" i="20"/>
  <c r="CG83" i="19"/>
  <c r="CG83" i="18"/>
  <c r="CG83" i="17"/>
  <c r="CG83" i="16"/>
  <c r="CG83" i="15"/>
  <c r="CG134" i="14"/>
  <c r="CF83" i="22"/>
  <c r="CF83" i="21"/>
  <c r="CF83" i="20"/>
  <c r="CF83" i="19"/>
  <c r="CF83" i="18"/>
  <c r="CF83" i="17"/>
  <c r="CF83" i="16"/>
  <c r="CF83" i="15"/>
  <c r="CF134" i="14"/>
  <c r="CE83" i="22"/>
  <c r="CE83" i="21"/>
  <c r="CE83" i="20"/>
  <c r="CE83" i="19"/>
  <c r="CE83" i="18"/>
  <c r="CE83" i="17"/>
  <c r="CE83" i="16"/>
  <c r="CE83" i="15"/>
  <c r="CE134" i="14"/>
  <c r="CD83" i="22"/>
  <c r="CD83" i="21"/>
  <c r="CD83" i="20"/>
  <c r="CD83" i="19"/>
  <c r="CD83" i="18"/>
  <c r="CD83" i="17"/>
  <c r="CD83" i="16"/>
  <c r="CD83" i="15"/>
  <c r="CD134" i="14"/>
  <c r="CC83" i="22"/>
  <c r="CC83" i="21"/>
  <c r="CC83" i="20"/>
  <c r="CC83" i="19"/>
  <c r="CC83" i="18"/>
  <c r="CC83" i="17"/>
  <c r="CC83" i="16"/>
  <c r="CC83" i="15"/>
  <c r="CC134" i="14"/>
  <c r="CB83" i="22"/>
  <c r="CB83" i="21"/>
  <c r="CB83" i="20"/>
  <c r="CB83" i="19"/>
  <c r="CB83" i="18"/>
  <c r="CB83" i="17"/>
  <c r="CB83" i="16"/>
  <c r="CB83" i="15"/>
  <c r="CB134" i="14"/>
  <c r="CA83" i="22"/>
  <c r="CA83" i="21"/>
  <c r="CA83" i="20"/>
  <c r="CA83" i="19"/>
  <c r="CA83" i="18"/>
  <c r="CA83" i="17"/>
  <c r="CA83" i="16"/>
  <c r="CA83" i="15"/>
  <c r="CA134" i="14"/>
  <c r="BZ83" i="22"/>
  <c r="BZ83" i="21"/>
  <c r="BZ83" i="20"/>
  <c r="BZ83" i="19"/>
  <c r="BZ83" i="18"/>
  <c r="BZ83" i="17"/>
  <c r="BZ83" i="16"/>
  <c r="BZ83" i="15"/>
  <c r="BZ134" i="14"/>
  <c r="BY83" i="22"/>
  <c r="BY83" i="21"/>
  <c r="BY83" i="20"/>
  <c r="BY83" i="19"/>
  <c r="BY83" i="18"/>
  <c r="BY83" i="17"/>
  <c r="BY83" i="16"/>
  <c r="BY83" i="15"/>
  <c r="BY134" i="14"/>
  <c r="BX83" i="22"/>
  <c r="BX83" i="21"/>
  <c r="BX83" i="20"/>
  <c r="BX83" i="19"/>
  <c r="BX83" i="18"/>
  <c r="BX83" i="17"/>
  <c r="BX83" i="16"/>
  <c r="BX83" i="15"/>
  <c r="BX134" i="14"/>
  <c r="BW83" i="22"/>
  <c r="BW83" i="21"/>
  <c r="BW83" i="20"/>
  <c r="BW83" i="19"/>
  <c r="BW83" i="18"/>
  <c r="BW83" i="17"/>
  <c r="BW83" i="16"/>
  <c r="BW83" i="15"/>
  <c r="BW134" i="14"/>
  <c r="BV83" i="22"/>
  <c r="BV83" i="21"/>
  <c r="BV83" i="20"/>
  <c r="BV83" i="19"/>
  <c r="BV83" i="18"/>
  <c r="BV83" i="17"/>
  <c r="BV83" i="16"/>
  <c r="BV83" i="15"/>
  <c r="BV134" i="14"/>
  <c r="BU83" i="22"/>
  <c r="BU83" i="21"/>
  <c r="BU83" i="20"/>
  <c r="BU83" i="19"/>
  <c r="BU83" i="18"/>
  <c r="BU83" i="17"/>
  <c r="BU83" i="16"/>
  <c r="BU83" i="15"/>
  <c r="BU134" i="14"/>
  <c r="BT83" i="22"/>
  <c r="BT83" i="21"/>
  <c r="BT83" i="20"/>
  <c r="BT83" i="19"/>
  <c r="BT83" i="18"/>
  <c r="BT83" i="17"/>
  <c r="BT83" i="16"/>
  <c r="BT83" i="15"/>
  <c r="BT134" i="14"/>
  <c r="BS83" i="22"/>
  <c r="BS83" i="21"/>
  <c r="BS83" i="20"/>
  <c r="BS83" i="19"/>
  <c r="BS83" i="18"/>
  <c r="BS83" i="17"/>
  <c r="BS83" i="16"/>
  <c r="BS83" i="15"/>
  <c r="BS134" i="14"/>
  <c r="BR83" i="22"/>
  <c r="BR83" i="21"/>
  <c r="BR83" i="20"/>
  <c r="BR83" i="19"/>
  <c r="BR83" i="18"/>
  <c r="BR83" i="17"/>
  <c r="BR83" i="16"/>
  <c r="BR83" i="15"/>
  <c r="BR134" i="14"/>
  <c r="BQ83" i="22"/>
  <c r="BQ83" i="21"/>
  <c r="BQ83" i="20"/>
  <c r="BQ83" i="19"/>
  <c r="BQ83" i="18"/>
  <c r="BQ83" i="17"/>
  <c r="BQ83" i="16"/>
  <c r="BQ83" i="15"/>
  <c r="BQ134" i="14"/>
  <c r="BP83" i="22"/>
  <c r="BP83" i="21"/>
  <c r="BP83" i="20"/>
  <c r="BP83" i="19"/>
  <c r="BP83" i="18"/>
  <c r="BP83" i="17"/>
  <c r="BP83" i="16"/>
  <c r="BP83" i="15"/>
  <c r="BP134" i="14"/>
  <c r="BO83" i="22"/>
  <c r="BO83" i="21"/>
  <c r="BO83" i="20"/>
  <c r="BO83" i="19"/>
  <c r="BO83" i="18"/>
  <c r="BO83" i="17"/>
  <c r="BO83" i="16"/>
  <c r="BO83" i="15"/>
  <c r="BO134" i="14"/>
  <c r="BN83" i="22"/>
  <c r="BN83" i="21"/>
  <c r="BN83" i="20"/>
  <c r="BN83" i="19"/>
  <c r="BN83" i="18"/>
  <c r="BN83" i="17"/>
  <c r="BN83" i="16"/>
  <c r="BN83" i="15"/>
  <c r="BN134" i="14"/>
  <c r="BM83" i="22"/>
  <c r="BM83" i="21"/>
  <c r="BM83" i="20"/>
  <c r="BM83" i="19"/>
  <c r="BM83" i="18"/>
  <c r="BM83" i="17"/>
  <c r="BM83" i="16"/>
  <c r="BM83" i="15"/>
  <c r="BM134" i="14"/>
  <c r="BL83" i="22"/>
  <c r="BL83" i="21"/>
  <c r="BL83" i="20"/>
  <c r="BL83" i="19"/>
  <c r="BL83" i="18"/>
  <c r="BL83" i="17"/>
  <c r="BL83" i="16"/>
  <c r="BL83" i="15"/>
  <c r="BL134" i="14"/>
  <c r="BK83" i="22"/>
  <c r="BK83" i="21"/>
  <c r="BK83" i="20"/>
  <c r="BK83" i="19"/>
  <c r="BK83" i="18"/>
  <c r="BK83" i="17"/>
  <c r="BK83" i="16"/>
  <c r="BK83" i="15"/>
  <c r="BK134" i="14"/>
  <c r="BJ83" i="22"/>
  <c r="BJ83" i="21"/>
  <c r="BJ83" i="20"/>
  <c r="BJ83" i="19"/>
  <c r="BJ83" i="18"/>
  <c r="BJ83" i="17"/>
  <c r="BJ83" i="16"/>
  <c r="BJ83" i="15"/>
  <c r="BJ134" i="14"/>
  <c r="BI83" i="22"/>
  <c r="BI83" i="21"/>
  <c r="BI83" i="20"/>
  <c r="BI83" i="19"/>
  <c r="BI83" i="18"/>
  <c r="BI83" i="17"/>
  <c r="BI83" i="16"/>
  <c r="BI83" i="15"/>
  <c r="BI134" i="14"/>
  <c r="BH83" i="22"/>
  <c r="BH83" i="21"/>
  <c r="BH83" i="20"/>
  <c r="BH83" i="19"/>
  <c r="BH83" i="18"/>
  <c r="BH83" i="17"/>
  <c r="BH83" i="16"/>
  <c r="BH83" i="15"/>
  <c r="BH134" i="14"/>
  <c r="BG83" i="22"/>
  <c r="BG83" i="21"/>
  <c r="BG83" i="20"/>
  <c r="BG83" i="19"/>
  <c r="BG83" i="18"/>
  <c r="BG83" i="17"/>
  <c r="BG83" i="16"/>
  <c r="BG83" i="15"/>
  <c r="BG134" i="14"/>
  <c r="BF83" i="22"/>
  <c r="BF83" i="21"/>
  <c r="BF83" i="20"/>
  <c r="BF83" i="19"/>
  <c r="BF83" i="18"/>
  <c r="BF83" i="17"/>
  <c r="BF83" i="16"/>
  <c r="BF83" i="15"/>
  <c r="BF134" i="14"/>
  <c r="BE83" i="22"/>
  <c r="BE83" i="21"/>
  <c r="BE83" i="20"/>
  <c r="BE83" i="19"/>
  <c r="BE83" i="18"/>
  <c r="BE83" i="17"/>
  <c r="BE83" i="16"/>
  <c r="BE83" i="15"/>
  <c r="BE134" i="14"/>
  <c r="BD83" i="22"/>
  <c r="BD83" i="21"/>
  <c r="BD83" i="20"/>
  <c r="BD83" i="19"/>
  <c r="BD83" i="18"/>
  <c r="BD83" i="17"/>
  <c r="BD83" i="16"/>
  <c r="BD83" i="15"/>
  <c r="BD134" i="14"/>
  <c r="BC83" i="22"/>
  <c r="BC83" i="21"/>
  <c r="BC83" i="20"/>
  <c r="BC83" i="19"/>
  <c r="BC83" i="18"/>
  <c r="BC83" i="17"/>
  <c r="BC83" i="16"/>
  <c r="BC83" i="15"/>
  <c r="BC134" i="14"/>
  <c r="BB83" i="22"/>
  <c r="BB83" i="21"/>
  <c r="BB83" i="20"/>
  <c r="BB83" i="19"/>
  <c r="BB83" i="18"/>
  <c r="BB83" i="17"/>
  <c r="BB83" i="16"/>
  <c r="BB83" i="15"/>
  <c r="BB134" i="14"/>
  <c r="BA83" i="22"/>
  <c r="BA83" i="21"/>
  <c r="BA83" i="20"/>
  <c r="BA83" i="19"/>
  <c r="BA83" i="18"/>
  <c r="BA83" i="17"/>
  <c r="BA83" i="16"/>
  <c r="BA83" i="15"/>
  <c r="BA134" i="14"/>
  <c r="AZ83" i="22"/>
  <c r="AZ83" i="21"/>
  <c r="AZ83" i="20"/>
  <c r="AZ83" i="19"/>
  <c r="AZ83" i="18"/>
  <c r="AZ83" i="17"/>
  <c r="AZ83" i="16"/>
  <c r="AZ83" i="15"/>
  <c r="AZ134" i="14"/>
  <c r="AY83" i="22"/>
  <c r="AY83" i="21"/>
  <c r="AY83" i="20"/>
  <c r="AY83" i="19"/>
  <c r="AY83" i="18"/>
  <c r="AY83" i="17"/>
  <c r="AY83" i="16"/>
  <c r="AY83" i="15"/>
  <c r="AY134" i="14"/>
  <c r="AX83" i="22"/>
  <c r="AX83" i="21"/>
  <c r="AX83" i="20"/>
  <c r="AX83" i="19"/>
  <c r="AX83" i="18"/>
  <c r="AX83" i="17"/>
  <c r="AX83" i="16"/>
  <c r="AX83" i="15"/>
  <c r="AX134" i="14"/>
  <c r="AW83" i="22"/>
  <c r="AW83" i="21"/>
  <c r="AW83" i="20"/>
  <c r="AW83" i="19"/>
  <c r="AW83" i="18"/>
  <c r="AW83" i="17"/>
  <c r="AW83" i="16"/>
  <c r="AW83" i="15"/>
  <c r="AW134" i="14"/>
  <c r="AV83" i="22"/>
  <c r="AV83" i="21"/>
  <c r="AV83" i="20"/>
  <c r="AV83" i="19"/>
  <c r="AV83" i="18"/>
  <c r="AV83" i="17"/>
  <c r="AV83" i="16"/>
  <c r="AV83" i="15"/>
  <c r="AV134" i="14"/>
  <c r="AU83" i="22"/>
  <c r="AU83" i="21"/>
  <c r="AU83" i="20"/>
  <c r="AU83" i="19"/>
  <c r="AU83" i="18"/>
  <c r="AU83" i="17"/>
  <c r="AU83" i="16"/>
  <c r="AU83" i="15"/>
  <c r="AU134" i="14"/>
  <c r="AT83" i="22"/>
  <c r="AT83" i="21"/>
  <c r="AT83" i="20"/>
  <c r="AT83" i="19"/>
  <c r="AT83" i="18"/>
  <c r="AT83" i="17"/>
  <c r="AT83" i="16"/>
  <c r="AT83" i="15"/>
  <c r="AT134" i="14"/>
  <c r="AS83" i="22"/>
  <c r="AS83" i="21"/>
  <c r="AS83" i="20"/>
  <c r="AS83" i="19"/>
  <c r="AS83" i="18"/>
  <c r="AS83" i="17"/>
  <c r="AS83" i="16"/>
  <c r="AS83" i="15"/>
  <c r="AS134" i="14"/>
  <c r="AR83" i="22"/>
  <c r="AR83" i="21"/>
  <c r="AR83" i="20"/>
  <c r="AR83" i="19"/>
  <c r="AR83" i="18"/>
  <c r="AR83" i="17"/>
  <c r="AR83" i="16"/>
  <c r="AR83" i="15"/>
  <c r="AR134" i="14"/>
  <c r="AQ83" i="22"/>
  <c r="AQ83" i="21"/>
  <c r="AQ83" i="20"/>
  <c r="AQ83" i="19"/>
  <c r="AQ83" i="18"/>
  <c r="AQ83" i="17"/>
  <c r="AQ83" i="16"/>
  <c r="AQ83" i="15"/>
  <c r="AQ134" i="14"/>
  <c r="AP83" i="22"/>
  <c r="AP83" i="21"/>
  <c r="AP83" i="20"/>
  <c r="AP83" i="19"/>
  <c r="AP83" i="18"/>
  <c r="AP83" i="17"/>
  <c r="AP83" i="16"/>
  <c r="AP83" i="15"/>
  <c r="AP134" i="14"/>
  <c r="AO83" i="22"/>
  <c r="AO83" i="21"/>
  <c r="AO83" i="20"/>
  <c r="AO83" i="19"/>
  <c r="AO83" i="18"/>
  <c r="AO83" i="17"/>
  <c r="AO83" i="16"/>
  <c r="AO83" i="15"/>
  <c r="AO134" i="14"/>
  <c r="AN83" i="22"/>
  <c r="AN83" i="21"/>
  <c r="AN83" i="20"/>
  <c r="AN83" i="19"/>
  <c r="AN83" i="18"/>
  <c r="AN83" i="17"/>
  <c r="AN83" i="16"/>
  <c r="AN83" i="15"/>
  <c r="AN134" i="14"/>
  <c r="AM83" i="22"/>
  <c r="AM83" i="21"/>
  <c r="AM83" i="20"/>
  <c r="AM83" i="19"/>
  <c r="AM83" i="18"/>
  <c r="AM83" i="17"/>
  <c r="AM83" i="16"/>
  <c r="AM83" i="15"/>
  <c r="AM134" i="14"/>
  <c r="AL83" i="22"/>
  <c r="AL83" i="21"/>
  <c r="AL83" i="20"/>
  <c r="AL83" i="19"/>
  <c r="AL83" i="18"/>
  <c r="AL83" i="17"/>
  <c r="AL83" i="16"/>
  <c r="AL83" i="15"/>
  <c r="AL134" i="14"/>
  <c r="AK83" i="22"/>
  <c r="AK83" i="21"/>
  <c r="AK83" i="20"/>
  <c r="AK83" i="19"/>
  <c r="AK83" i="18"/>
  <c r="AK83" i="17"/>
  <c r="AK83" i="16"/>
  <c r="AK83" i="15"/>
  <c r="AK134" i="14"/>
  <c r="AJ83" i="22"/>
  <c r="AJ83" i="21"/>
  <c r="AJ83" i="20"/>
  <c r="AJ83" i="19"/>
  <c r="AJ83" i="18"/>
  <c r="AJ83" i="17"/>
  <c r="AJ83" i="16"/>
  <c r="AJ83" i="15"/>
  <c r="AJ134" i="14"/>
  <c r="AI83" i="22"/>
  <c r="AI83" i="21"/>
  <c r="AI83" i="20"/>
  <c r="AI83" i="19"/>
  <c r="AI83" i="18"/>
  <c r="AI83" i="17"/>
  <c r="AI83" i="16"/>
  <c r="AI83" i="15"/>
  <c r="AI134" i="14"/>
  <c r="AH83" i="22"/>
  <c r="AH83" i="21"/>
  <c r="AH83" i="20"/>
  <c r="AH83" i="19"/>
  <c r="AH83" i="18"/>
  <c r="AH83" i="17"/>
  <c r="AH83" i="16"/>
  <c r="AH83" i="15"/>
  <c r="AH134" i="14"/>
  <c r="AG83" i="22"/>
  <c r="AG83" i="21"/>
  <c r="AG83" i="20"/>
  <c r="AG83" i="19"/>
  <c r="AG83" i="18"/>
  <c r="AG83" i="17"/>
  <c r="AG83" i="16"/>
  <c r="AG83" i="15"/>
  <c r="AG134" i="14"/>
  <c r="AF83" i="22"/>
  <c r="AF83" i="21"/>
  <c r="AF83" i="20"/>
  <c r="AF83" i="19"/>
  <c r="AF83" i="18"/>
  <c r="AF83" i="17"/>
  <c r="AF83" i="16"/>
  <c r="AF83" i="15"/>
  <c r="AF134" i="14"/>
  <c r="AE83" i="22"/>
  <c r="AE83" i="21"/>
  <c r="AE83" i="20"/>
  <c r="AE83" i="19"/>
  <c r="AE83" i="18"/>
  <c r="AE83" i="17"/>
  <c r="AE83" i="16"/>
  <c r="AE83" i="15"/>
  <c r="AE134" i="14"/>
  <c r="AD83" i="22"/>
  <c r="AD83" i="21"/>
  <c r="AD83" i="20"/>
  <c r="AD83" i="19"/>
  <c r="AD83" i="18"/>
  <c r="AD83" i="17"/>
  <c r="AD83" i="16"/>
  <c r="AD83" i="15"/>
  <c r="AD134" i="14"/>
  <c r="AC83" i="22"/>
  <c r="AC83" i="21"/>
  <c r="AC83" i="20"/>
  <c r="AC83" i="19"/>
  <c r="AC83" i="18"/>
  <c r="AC83" i="17"/>
  <c r="AC83" i="16"/>
  <c r="AC83" i="15"/>
  <c r="AC134" i="14"/>
  <c r="AB83" i="22"/>
  <c r="AB83" i="21"/>
  <c r="AB83" i="20"/>
  <c r="AB83" i="19"/>
  <c r="AB83" i="18"/>
  <c r="AB83" i="17"/>
  <c r="AB83" i="16"/>
  <c r="AB83" i="15"/>
  <c r="AB134" i="14"/>
  <c r="AA83" i="22"/>
  <c r="AA83" i="21"/>
  <c r="AA83" i="20"/>
  <c r="AA83" i="19"/>
  <c r="AA83" i="18"/>
  <c r="AA83" i="17"/>
  <c r="AA83" i="16"/>
  <c r="AA83" i="15"/>
  <c r="AA134" i="14"/>
  <c r="Z83" i="22"/>
  <c r="Z83" i="21"/>
  <c r="Z83" i="20"/>
  <c r="Z83" i="19"/>
  <c r="Z83" i="18"/>
  <c r="Z83" i="17"/>
  <c r="Z83" i="16"/>
  <c r="Z83" i="15"/>
  <c r="Z134" i="14"/>
  <c r="Y83" i="22"/>
  <c r="Y83" i="21"/>
  <c r="Y83" i="20"/>
  <c r="Y83" i="19"/>
  <c r="Y83" i="18"/>
  <c r="Y83" i="17"/>
  <c r="Y83" i="16"/>
  <c r="Y83" i="15"/>
  <c r="Y134" i="14"/>
  <c r="X83" i="22"/>
  <c r="X83" i="21"/>
  <c r="X83" i="20"/>
  <c r="X83" i="19"/>
  <c r="X83" i="18"/>
  <c r="X83" i="17"/>
  <c r="X83" i="16"/>
  <c r="X83" i="15"/>
  <c r="X134" i="14"/>
  <c r="W83" i="22"/>
  <c r="W83" i="21"/>
  <c r="W83" i="20"/>
  <c r="W83" i="19"/>
  <c r="W83" i="18"/>
  <c r="W83" i="17"/>
  <c r="W83" i="16"/>
  <c r="W83" i="15"/>
  <c r="W134" i="14"/>
  <c r="V83" i="22"/>
  <c r="V83" i="21"/>
  <c r="V83" i="20"/>
  <c r="V83" i="19"/>
  <c r="V83" i="18"/>
  <c r="V83" i="17"/>
  <c r="V83" i="16"/>
  <c r="V83" i="15"/>
  <c r="V134" i="14"/>
  <c r="U83" i="22"/>
  <c r="U83" i="21"/>
  <c r="U83" i="20"/>
  <c r="U83" i="19"/>
  <c r="U83" i="18"/>
  <c r="U83" i="17"/>
  <c r="U83" i="16"/>
  <c r="U83" i="15"/>
  <c r="U134" i="14"/>
  <c r="D134" i="14" s="1"/>
  <c r="CY82" i="22"/>
  <c r="CY82" i="21"/>
  <c r="CY82" i="20"/>
  <c r="CY82" i="19"/>
  <c r="CY82" i="18"/>
  <c r="CY82" i="17"/>
  <c r="CY82" i="16"/>
  <c r="CY82" i="15"/>
  <c r="CY133" i="14"/>
  <c r="CX82" i="22"/>
  <c r="CX82" i="21"/>
  <c r="CX82" i="20"/>
  <c r="CX82" i="19"/>
  <c r="CX82" i="18"/>
  <c r="CX82" i="17"/>
  <c r="CX82" i="16"/>
  <c r="CX82" i="15"/>
  <c r="CX133" i="14"/>
  <c r="CW82" i="22"/>
  <c r="CW82" i="21"/>
  <c r="CW82" i="20"/>
  <c r="CW82" i="19"/>
  <c r="CW82" i="18"/>
  <c r="CW82" i="17"/>
  <c r="CW82" i="16"/>
  <c r="CW82" i="15"/>
  <c r="CW133" i="14"/>
  <c r="CV82" i="22"/>
  <c r="CV82" i="21"/>
  <c r="CV82" i="20"/>
  <c r="CV82" i="19"/>
  <c r="CV82" i="18"/>
  <c r="CV82" i="17"/>
  <c r="CV82" i="16"/>
  <c r="CV82" i="15"/>
  <c r="CV133" i="14"/>
  <c r="CU82" i="22"/>
  <c r="CU82" i="21"/>
  <c r="CU82" i="20"/>
  <c r="CU82" i="19"/>
  <c r="CU82" i="18"/>
  <c r="CU82" i="17"/>
  <c r="CU82" i="16"/>
  <c r="CU82" i="15"/>
  <c r="CU133" i="14"/>
  <c r="CT82" i="22"/>
  <c r="CT82" i="21"/>
  <c r="CT82" i="20"/>
  <c r="CT82" i="19"/>
  <c r="CT82" i="18"/>
  <c r="CT82" i="17"/>
  <c r="CT82" i="16"/>
  <c r="CT82" i="15"/>
  <c r="CT133" i="14"/>
  <c r="CS82" i="22"/>
  <c r="CS82" i="21"/>
  <c r="CS82" i="20"/>
  <c r="CS82" i="19"/>
  <c r="CS82" i="18"/>
  <c r="CS82" i="17"/>
  <c r="CS82" i="16"/>
  <c r="CS82" i="15"/>
  <c r="CS133" i="14"/>
  <c r="CR82" i="22"/>
  <c r="CR82" i="21"/>
  <c r="CR82" i="20"/>
  <c r="CR82" i="19"/>
  <c r="CR82" i="18"/>
  <c r="CR82" i="17"/>
  <c r="CR82" i="16"/>
  <c r="CR82" i="15"/>
  <c r="CR133" i="14"/>
  <c r="CQ82" i="22"/>
  <c r="CQ82" i="21"/>
  <c r="CQ82" i="20"/>
  <c r="CQ82" i="19"/>
  <c r="CQ82" i="18"/>
  <c r="CQ82" i="17"/>
  <c r="CQ82" i="16"/>
  <c r="CQ82" i="15"/>
  <c r="CQ133" i="14"/>
  <c r="CP82" i="22"/>
  <c r="CP82" i="21"/>
  <c r="CP82" i="20"/>
  <c r="CP82" i="19"/>
  <c r="CP82" i="18"/>
  <c r="CP82" i="17"/>
  <c r="CP82" i="16"/>
  <c r="CP82" i="15"/>
  <c r="CP133" i="14"/>
  <c r="CO82" i="22"/>
  <c r="CO82" i="21"/>
  <c r="CO82" i="20"/>
  <c r="CO82" i="19"/>
  <c r="CO82" i="18"/>
  <c r="CO82" i="17"/>
  <c r="CO82" i="16"/>
  <c r="CO82" i="15"/>
  <c r="CO133" i="14"/>
  <c r="CN82" i="22"/>
  <c r="CN82" i="21"/>
  <c r="CN82" i="20"/>
  <c r="CN82" i="19"/>
  <c r="CN82" i="18"/>
  <c r="CN82" i="17"/>
  <c r="CN82" i="16"/>
  <c r="CN82" i="15"/>
  <c r="CN133" i="14"/>
  <c r="CM82" i="22"/>
  <c r="CM82" i="21"/>
  <c r="CM82" i="20"/>
  <c r="CM82" i="19"/>
  <c r="CM82" i="18"/>
  <c r="CM82" i="17"/>
  <c r="CM82" i="16"/>
  <c r="CM82" i="15"/>
  <c r="CM133" i="14"/>
  <c r="CL82" i="22"/>
  <c r="CL82" i="21"/>
  <c r="CL82" i="20"/>
  <c r="CL82" i="19"/>
  <c r="CL82" i="18"/>
  <c r="CL82" i="17"/>
  <c r="CL82" i="16"/>
  <c r="CL82" i="15"/>
  <c r="CL133" i="14"/>
  <c r="CK82" i="22"/>
  <c r="CK82" i="21"/>
  <c r="CK82" i="20"/>
  <c r="CK82" i="19"/>
  <c r="CK82" i="18"/>
  <c r="CK82" i="17"/>
  <c r="CK82" i="16"/>
  <c r="CK82" i="15"/>
  <c r="CK133" i="14"/>
  <c r="CJ82" i="22"/>
  <c r="CJ82" i="21"/>
  <c r="CJ82" i="20"/>
  <c r="CJ82" i="19"/>
  <c r="CJ82" i="18"/>
  <c r="CJ82" i="17"/>
  <c r="CJ82" i="16"/>
  <c r="CJ82" i="15"/>
  <c r="CJ133" i="14"/>
  <c r="CI82" i="22"/>
  <c r="CI82" i="21"/>
  <c r="CI82" i="20"/>
  <c r="CI82" i="19"/>
  <c r="CI82" i="18"/>
  <c r="CI82" i="17"/>
  <c r="CI82" i="16"/>
  <c r="CI82" i="15"/>
  <c r="CI133" i="14"/>
  <c r="CH82" i="22"/>
  <c r="CH82" i="21"/>
  <c r="CH82" i="20"/>
  <c r="CH82" i="19"/>
  <c r="CH82" i="18"/>
  <c r="CH82" i="17"/>
  <c r="CH82" i="16"/>
  <c r="CH82" i="15"/>
  <c r="CH133" i="14"/>
  <c r="CG82" i="22"/>
  <c r="CG82" i="21"/>
  <c r="CG82" i="20"/>
  <c r="CG82" i="19"/>
  <c r="CG82" i="18"/>
  <c r="CG82" i="17"/>
  <c r="CG82" i="16"/>
  <c r="CG82" i="15"/>
  <c r="CG133" i="14"/>
  <c r="CF82" i="22"/>
  <c r="CF82" i="21"/>
  <c r="CF82" i="20"/>
  <c r="CF82" i="19"/>
  <c r="CF82" i="18"/>
  <c r="CF82" i="17"/>
  <c r="CF82" i="16"/>
  <c r="CF82" i="15"/>
  <c r="CF133" i="14"/>
  <c r="CE82" i="22"/>
  <c r="CE82" i="21"/>
  <c r="CE82" i="20"/>
  <c r="CE82" i="19"/>
  <c r="CE82" i="18"/>
  <c r="CE82" i="17"/>
  <c r="CE82" i="16"/>
  <c r="CE82" i="15"/>
  <c r="CE133" i="14"/>
  <c r="CD82" i="22"/>
  <c r="CD82" i="21"/>
  <c r="CD82" i="20"/>
  <c r="CD82" i="19"/>
  <c r="CD82" i="18"/>
  <c r="CD82" i="17"/>
  <c r="CD82" i="16"/>
  <c r="CD82" i="15"/>
  <c r="CD133" i="14"/>
  <c r="CC82" i="22"/>
  <c r="CC82" i="21"/>
  <c r="CC82" i="20"/>
  <c r="CC82" i="19"/>
  <c r="CC82" i="18"/>
  <c r="CC82" i="17"/>
  <c r="CC82" i="16"/>
  <c r="CC82" i="15"/>
  <c r="CC133" i="14"/>
  <c r="CB82" i="22"/>
  <c r="CB82" i="21"/>
  <c r="CB82" i="20"/>
  <c r="CB82" i="19"/>
  <c r="CB82" i="18"/>
  <c r="CB82" i="17"/>
  <c r="CB82" i="16"/>
  <c r="CB82" i="15"/>
  <c r="CB133" i="14"/>
  <c r="CA82" i="22"/>
  <c r="CA82" i="21"/>
  <c r="CA82" i="20"/>
  <c r="CA82" i="19"/>
  <c r="CA82" i="18"/>
  <c r="CA82" i="17"/>
  <c r="CA82" i="16"/>
  <c r="CA82" i="15"/>
  <c r="CA133" i="14"/>
  <c r="BZ82" i="22"/>
  <c r="BZ82" i="21"/>
  <c r="BZ82" i="20"/>
  <c r="BZ82" i="19"/>
  <c r="BZ82" i="18"/>
  <c r="BZ82" i="17"/>
  <c r="BZ82" i="16"/>
  <c r="BZ82" i="15"/>
  <c r="BZ133" i="14"/>
  <c r="BY82" i="22"/>
  <c r="BY82" i="21"/>
  <c r="BY82" i="20"/>
  <c r="BY82" i="19"/>
  <c r="BY82" i="18"/>
  <c r="BY82" i="17"/>
  <c r="BY82" i="16"/>
  <c r="BY82" i="15"/>
  <c r="BY133" i="14"/>
  <c r="BX82" i="22"/>
  <c r="BX82" i="21"/>
  <c r="BX82" i="20"/>
  <c r="BX82" i="19"/>
  <c r="BX82" i="18"/>
  <c r="BX82" i="17"/>
  <c r="BX82" i="16"/>
  <c r="BX82" i="15"/>
  <c r="BX133" i="14"/>
  <c r="BW82" i="22"/>
  <c r="BW82" i="21"/>
  <c r="BW82" i="20"/>
  <c r="BW82" i="19"/>
  <c r="BW82" i="18"/>
  <c r="BW82" i="17"/>
  <c r="BW82" i="16"/>
  <c r="BW82" i="15"/>
  <c r="BW133" i="14"/>
  <c r="BV82" i="22"/>
  <c r="BV82" i="21"/>
  <c r="BV82" i="20"/>
  <c r="BV82" i="19"/>
  <c r="BV82" i="18"/>
  <c r="BV82" i="17"/>
  <c r="BV82" i="16"/>
  <c r="BV82" i="15"/>
  <c r="BV133" i="14"/>
  <c r="BU82" i="22"/>
  <c r="BU82" i="21"/>
  <c r="BU82" i="20"/>
  <c r="BU82" i="19"/>
  <c r="BU82" i="18"/>
  <c r="BU82" i="17"/>
  <c r="BU82" i="16"/>
  <c r="BU82" i="15"/>
  <c r="BU133" i="14"/>
  <c r="BT82" i="22"/>
  <c r="BT82" i="21"/>
  <c r="BT82" i="20"/>
  <c r="BT82" i="19"/>
  <c r="BT82" i="18"/>
  <c r="BT82" i="17"/>
  <c r="BT82" i="16"/>
  <c r="BT82" i="15"/>
  <c r="BT133" i="14"/>
  <c r="BS82" i="22"/>
  <c r="BS82" i="21"/>
  <c r="BS82" i="20"/>
  <c r="BS82" i="19"/>
  <c r="BS82" i="18"/>
  <c r="BS82" i="17"/>
  <c r="BS82" i="16"/>
  <c r="BS82" i="15"/>
  <c r="BS133" i="14"/>
  <c r="BR82" i="22"/>
  <c r="BR82" i="21"/>
  <c r="BR82" i="20"/>
  <c r="BR82" i="19"/>
  <c r="BR82" i="18"/>
  <c r="BR82" i="17"/>
  <c r="BR82" i="16"/>
  <c r="BR82" i="15"/>
  <c r="BR133" i="14"/>
  <c r="BQ82" i="22"/>
  <c r="BQ82" i="21"/>
  <c r="BQ82" i="20"/>
  <c r="BQ82" i="19"/>
  <c r="BQ82" i="18"/>
  <c r="BQ82" i="17"/>
  <c r="BQ82" i="16"/>
  <c r="BQ82" i="15"/>
  <c r="BQ133" i="14"/>
  <c r="BP82" i="22"/>
  <c r="BP82" i="21"/>
  <c r="BP82" i="20"/>
  <c r="BP82" i="19"/>
  <c r="BP82" i="18"/>
  <c r="BP82" i="17"/>
  <c r="BP82" i="16"/>
  <c r="BP82" i="15"/>
  <c r="BP133" i="14"/>
  <c r="BO82" i="22"/>
  <c r="BO82" i="21"/>
  <c r="BO82" i="20"/>
  <c r="BO82" i="19"/>
  <c r="BO82" i="18"/>
  <c r="BO82" i="17"/>
  <c r="BO82" i="16"/>
  <c r="BO82" i="15"/>
  <c r="BO133" i="14"/>
  <c r="BN82" i="22"/>
  <c r="BN82" i="21"/>
  <c r="BN82" i="20"/>
  <c r="BN82" i="19"/>
  <c r="BN82" i="18"/>
  <c r="BN82" i="17"/>
  <c r="BN82" i="16"/>
  <c r="BN82" i="15"/>
  <c r="BN133" i="14"/>
  <c r="BM82" i="22"/>
  <c r="BM82" i="21"/>
  <c r="BM82" i="20"/>
  <c r="BM82" i="19"/>
  <c r="BM82" i="18"/>
  <c r="BM82" i="17"/>
  <c r="BM82" i="16"/>
  <c r="BM82" i="15"/>
  <c r="BM133" i="14"/>
  <c r="BL82" i="22"/>
  <c r="BL82" i="21"/>
  <c r="BL82" i="20"/>
  <c r="BL82" i="19"/>
  <c r="BL82" i="18"/>
  <c r="BL82" i="17"/>
  <c r="BL82" i="16"/>
  <c r="BL82" i="15"/>
  <c r="BL133" i="14"/>
  <c r="BK82" i="22"/>
  <c r="BK82" i="21"/>
  <c r="BK82" i="20"/>
  <c r="BK82" i="19"/>
  <c r="BK82" i="18"/>
  <c r="BK82" i="17"/>
  <c r="BK82" i="16"/>
  <c r="BK82" i="15"/>
  <c r="BK133" i="14"/>
  <c r="BJ82" i="22"/>
  <c r="BJ82" i="21"/>
  <c r="BJ82" i="20"/>
  <c r="BJ82" i="19"/>
  <c r="BJ82" i="18"/>
  <c r="BJ82" i="17"/>
  <c r="BJ82" i="16"/>
  <c r="BJ82" i="15"/>
  <c r="BJ133" i="14"/>
  <c r="BI82" i="22"/>
  <c r="BI82" i="21"/>
  <c r="BI82" i="20"/>
  <c r="BI82" i="19"/>
  <c r="BI82" i="18"/>
  <c r="BI82" i="17"/>
  <c r="BI82" i="16"/>
  <c r="BI82" i="15"/>
  <c r="BI133" i="14"/>
  <c r="BH82" i="22"/>
  <c r="BH82" i="21"/>
  <c r="BH82" i="20"/>
  <c r="BH82" i="19"/>
  <c r="BH82" i="18"/>
  <c r="BH82" i="17"/>
  <c r="BH82" i="16"/>
  <c r="BH82" i="15"/>
  <c r="BH133" i="14"/>
  <c r="BG82" i="22"/>
  <c r="BG82" i="21"/>
  <c r="BG82" i="20"/>
  <c r="BG82" i="19"/>
  <c r="BG82" i="18"/>
  <c r="BG82" i="17"/>
  <c r="BG82" i="16"/>
  <c r="BG82" i="15"/>
  <c r="BG133" i="14"/>
  <c r="BF82" i="22"/>
  <c r="BF82" i="21"/>
  <c r="BF82" i="20"/>
  <c r="BF82" i="19"/>
  <c r="BF82" i="18"/>
  <c r="BF82" i="17"/>
  <c r="BF82" i="16"/>
  <c r="BF82" i="15"/>
  <c r="BF133" i="14"/>
  <c r="BE82" i="22"/>
  <c r="BE82" i="21"/>
  <c r="BE82" i="20"/>
  <c r="BE82" i="19"/>
  <c r="BE82" i="18"/>
  <c r="BE82" i="17"/>
  <c r="BE82" i="16"/>
  <c r="BE82" i="15"/>
  <c r="BE133" i="14"/>
  <c r="BD82" i="22"/>
  <c r="BD82" i="21"/>
  <c r="BD82" i="20"/>
  <c r="BD82" i="19"/>
  <c r="BD82" i="18"/>
  <c r="BD82" i="17"/>
  <c r="BD82" i="16"/>
  <c r="BD82" i="15"/>
  <c r="BD133" i="14"/>
  <c r="BC82" i="22"/>
  <c r="BC82" i="21"/>
  <c r="BC82" i="20"/>
  <c r="BC82" i="19"/>
  <c r="BC82" i="18"/>
  <c r="BC82" i="17"/>
  <c r="BC82" i="16"/>
  <c r="BC82" i="15"/>
  <c r="BC133" i="14"/>
  <c r="BB82" i="22"/>
  <c r="BB82" i="21"/>
  <c r="BB82" i="20"/>
  <c r="BB82" i="19"/>
  <c r="BB82" i="18"/>
  <c r="BB82" i="17"/>
  <c r="BB82" i="16"/>
  <c r="BB82" i="15"/>
  <c r="BB133" i="14"/>
  <c r="BA82" i="22"/>
  <c r="BA82" i="21"/>
  <c r="BA82" i="20"/>
  <c r="BA82" i="19"/>
  <c r="BA82" i="18"/>
  <c r="BA82" i="17"/>
  <c r="BA82" i="16"/>
  <c r="BA82" i="15"/>
  <c r="BA133" i="14"/>
  <c r="AZ82" i="22"/>
  <c r="AZ82" i="21"/>
  <c r="AZ82" i="20"/>
  <c r="AZ82" i="19"/>
  <c r="AZ82" i="18"/>
  <c r="AZ82" i="17"/>
  <c r="AZ82" i="16"/>
  <c r="AZ82" i="15"/>
  <c r="AZ133" i="14"/>
  <c r="AY82" i="22"/>
  <c r="AY82" i="21"/>
  <c r="AY82" i="20"/>
  <c r="AY82" i="19"/>
  <c r="AY82" i="18"/>
  <c r="AY82" i="17"/>
  <c r="AY82" i="16"/>
  <c r="AY82" i="15"/>
  <c r="AY133" i="14"/>
  <c r="AX82" i="22"/>
  <c r="AX82" i="21"/>
  <c r="AX82" i="20"/>
  <c r="AX82" i="19"/>
  <c r="AX82" i="18"/>
  <c r="AX82" i="17"/>
  <c r="AX82" i="16"/>
  <c r="AX82" i="15"/>
  <c r="AX133" i="14"/>
  <c r="AW82" i="22"/>
  <c r="AW82" i="21"/>
  <c r="AW82" i="20"/>
  <c r="AW82" i="19"/>
  <c r="AW82" i="18"/>
  <c r="AW82" i="17"/>
  <c r="AW82" i="16"/>
  <c r="AW82" i="15"/>
  <c r="AW133" i="14"/>
  <c r="AV82" i="22"/>
  <c r="AV82" i="21"/>
  <c r="AV82" i="20"/>
  <c r="AV82" i="19"/>
  <c r="AV82" i="18"/>
  <c r="AV82" i="17"/>
  <c r="AV82" i="16"/>
  <c r="AV82" i="15"/>
  <c r="AV133" i="14"/>
  <c r="AU82" i="22"/>
  <c r="AU82" i="21"/>
  <c r="AU82" i="20"/>
  <c r="AU82" i="19"/>
  <c r="AU82" i="18"/>
  <c r="AU82" i="17"/>
  <c r="AU82" i="16"/>
  <c r="AU82" i="15"/>
  <c r="AU133" i="14"/>
  <c r="AT82" i="22"/>
  <c r="AT82" i="21"/>
  <c r="AT82" i="20"/>
  <c r="AT82" i="19"/>
  <c r="AT82" i="18"/>
  <c r="AT82" i="17"/>
  <c r="AT82" i="16"/>
  <c r="AT82" i="15"/>
  <c r="AT133" i="14"/>
  <c r="AS82" i="22"/>
  <c r="AS82" i="21"/>
  <c r="AS82" i="20"/>
  <c r="AS82" i="19"/>
  <c r="AS82" i="18"/>
  <c r="AS82" i="17"/>
  <c r="AS82" i="16"/>
  <c r="AS82" i="15"/>
  <c r="AS133" i="14"/>
  <c r="AR82" i="22"/>
  <c r="AR82" i="21"/>
  <c r="AR82" i="20"/>
  <c r="AR82" i="19"/>
  <c r="AR82" i="18"/>
  <c r="AR82" i="17"/>
  <c r="AR82" i="16"/>
  <c r="AR82" i="15"/>
  <c r="AR133" i="14"/>
  <c r="AQ82" i="22"/>
  <c r="AQ82" i="21"/>
  <c r="AQ82" i="20"/>
  <c r="AQ82" i="19"/>
  <c r="AQ82" i="18"/>
  <c r="AQ82" i="17"/>
  <c r="AQ82" i="16"/>
  <c r="AQ82" i="15"/>
  <c r="AQ133" i="14"/>
  <c r="AP82" i="22"/>
  <c r="AP82" i="21"/>
  <c r="AP82" i="20"/>
  <c r="AP82" i="19"/>
  <c r="AP82" i="18"/>
  <c r="AP82" i="17"/>
  <c r="AP82" i="16"/>
  <c r="AP82" i="15"/>
  <c r="AP133" i="14"/>
  <c r="AO82" i="22"/>
  <c r="AO82" i="21"/>
  <c r="AO82" i="20"/>
  <c r="AO82" i="19"/>
  <c r="AO82" i="18"/>
  <c r="AO82" i="17"/>
  <c r="AO82" i="16"/>
  <c r="AO82" i="15"/>
  <c r="AO133" i="14"/>
  <c r="AN82" i="22"/>
  <c r="AN82" i="21"/>
  <c r="AN82" i="20"/>
  <c r="AN82" i="19"/>
  <c r="AN82" i="18"/>
  <c r="AN82" i="17"/>
  <c r="AN82" i="16"/>
  <c r="AN82" i="15"/>
  <c r="AN133" i="14"/>
  <c r="AM82" i="22"/>
  <c r="AM82" i="21"/>
  <c r="AM82" i="20"/>
  <c r="AM82" i="19"/>
  <c r="AM82" i="18"/>
  <c r="AM82" i="17"/>
  <c r="AM82" i="16"/>
  <c r="AM82" i="15"/>
  <c r="AM133" i="14"/>
  <c r="AL82" i="22"/>
  <c r="AL82" i="21"/>
  <c r="AL82" i="20"/>
  <c r="AL82" i="19"/>
  <c r="AL82" i="18"/>
  <c r="AL82" i="17"/>
  <c r="AL82" i="16"/>
  <c r="AL82" i="15"/>
  <c r="AL133" i="14"/>
  <c r="AK82" i="22"/>
  <c r="AK82" i="21"/>
  <c r="AK82" i="20"/>
  <c r="AK82" i="19"/>
  <c r="AK82" i="18"/>
  <c r="AK82" i="17"/>
  <c r="AK82" i="16"/>
  <c r="AK82" i="15"/>
  <c r="AK133" i="14"/>
  <c r="AJ82" i="22"/>
  <c r="AJ82" i="21"/>
  <c r="AJ82" i="20"/>
  <c r="AJ82" i="19"/>
  <c r="AJ82" i="18"/>
  <c r="AJ82" i="17"/>
  <c r="AJ82" i="16"/>
  <c r="AJ82" i="15"/>
  <c r="AJ133" i="14"/>
  <c r="AI82" i="22"/>
  <c r="AI82" i="21"/>
  <c r="AI82" i="20"/>
  <c r="AI82" i="19"/>
  <c r="AI82" i="18"/>
  <c r="AI82" i="17"/>
  <c r="AI82" i="16"/>
  <c r="AI82" i="15"/>
  <c r="AI133" i="14"/>
  <c r="AH82" i="22"/>
  <c r="AH82" i="21"/>
  <c r="AH82" i="20"/>
  <c r="AH82" i="19"/>
  <c r="AH82" i="18"/>
  <c r="AH82" i="17"/>
  <c r="AH82" i="16"/>
  <c r="AH82" i="15"/>
  <c r="AH133" i="14"/>
  <c r="AG82" i="22"/>
  <c r="AG82" i="21"/>
  <c r="AG82" i="20"/>
  <c r="AG82" i="19"/>
  <c r="AG82" i="18"/>
  <c r="AG82" i="17"/>
  <c r="AG82" i="16"/>
  <c r="AG82" i="15"/>
  <c r="AG133" i="14"/>
  <c r="AF82" i="22"/>
  <c r="AF82" i="21"/>
  <c r="AF82" i="20"/>
  <c r="AF82" i="19"/>
  <c r="AF82" i="18"/>
  <c r="AF82" i="17"/>
  <c r="AF82" i="16"/>
  <c r="AF82" i="15"/>
  <c r="AF133" i="14"/>
  <c r="AE82" i="22"/>
  <c r="AE82" i="21"/>
  <c r="AE82" i="20"/>
  <c r="AE82" i="19"/>
  <c r="AE82" i="18"/>
  <c r="AE82" i="17"/>
  <c r="AE82" i="16"/>
  <c r="AE82" i="15"/>
  <c r="AE133" i="14"/>
  <c r="AD82" i="22"/>
  <c r="AD82" i="21"/>
  <c r="AD82" i="20"/>
  <c r="AD82" i="19"/>
  <c r="AD82" i="18"/>
  <c r="AD82" i="17"/>
  <c r="AD82" i="16"/>
  <c r="AD82" i="15"/>
  <c r="AD133" i="14"/>
  <c r="AC82" i="22"/>
  <c r="AC82" i="21"/>
  <c r="AC82" i="20"/>
  <c r="AC82" i="19"/>
  <c r="AC82" i="18"/>
  <c r="AC82" i="17"/>
  <c r="AC82" i="16"/>
  <c r="AC82" i="15"/>
  <c r="AC133" i="14"/>
  <c r="AB82" i="22"/>
  <c r="AB82" i="21"/>
  <c r="AB82" i="20"/>
  <c r="AB82" i="19"/>
  <c r="AB82" i="18"/>
  <c r="AB82" i="17"/>
  <c r="AB82" i="16"/>
  <c r="AB82" i="15"/>
  <c r="AB133" i="14"/>
  <c r="AA82" i="22"/>
  <c r="AA82" i="21"/>
  <c r="AA82" i="20"/>
  <c r="AA82" i="19"/>
  <c r="AA82" i="18"/>
  <c r="AA82" i="17"/>
  <c r="AA82" i="16"/>
  <c r="AA82" i="15"/>
  <c r="AA133" i="14"/>
  <c r="Z82" i="22"/>
  <c r="Z82" i="21"/>
  <c r="Z82" i="20"/>
  <c r="Z82" i="19"/>
  <c r="Z82" i="18"/>
  <c r="Z82" i="17"/>
  <c r="Z82" i="16"/>
  <c r="Z82" i="15"/>
  <c r="Z133" i="14"/>
  <c r="Y82" i="22"/>
  <c r="Y82" i="21"/>
  <c r="Y82" i="20"/>
  <c r="Y82" i="19"/>
  <c r="Y82" i="18"/>
  <c r="Y82" i="17"/>
  <c r="Y82" i="16"/>
  <c r="Y82" i="15"/>
  <c r="Y133" i="14"/>
  <c r="X82" i="22"/>
  <c r="X82" i="21"/>
  <c r="X82" i="20"/>
  <c r="X82" i="19"/>
  <c r="X82" i="18"/>
  <c r="X82" i="17"/>
  <c r="X82" i="16"/>
  <c r="X82" i="15"/>
  <c r="X133" i="14"/>
  <c r="D133" i="14" s="1"/>
  <c r="W82" i="22"/>
  <c r="W82" i="21"/>
  <c r="W82" i="20"/>
  <c r="W82" i="19"/>
  <c r="W82" i="18"/>
  <c r="W82" i="17"/>
  <c r="W82" i="16"/>
  <c r="W82" i="15"/>
  <c r="W133" i="14"/>
  <c r="V82" i="22"/>
  <c r="V82" i="21"/>
  <c r="V82" i="20"/>
  <c r="V82" i="19"/>
  <c r="V82" i="18"/>
  <c r="V82" i="17"/>
  <c r="V82" i="16"/>
  <c r="V82" i="15"/>
  <c r="V133" i="14"/>
  <c r="U82" i="22"/>
  <c r="U82" i="21"/>
  <c r="U82" i="20"/>
  <c r="U82" i="19"/>
  <c r="U82" i="18"/>
  <c r="U82" i="17"/>
  <c r="U82" i="16"/>
  <c r="U82" i="15"/>
  <c r="U133" i="14"/>
  <c r="CY81" i="22"/>
  <c r="CY81" i="21"/>
  <c r="CY81" i="20"/>
  <c r="CY81" i="19"/>
  <c r="CY81" i="18"/>
  <c r="CY81" i="17"/>
  <c r="CY81" i="16"/>
  <c r="CY81" i="15"/>
  <c r="CY132" i="14"/>
  <c r="CX81" i="22"/>
  <c r="CX81" i="21"/>
  <c r="CX81" i="20"/>
  <c r="CX81" i="19"/>
  <c r="CX81" i="18"/>
  <c r="CX81" i="17"/>
  <c r="CX81" i="16"/>
  <c r="CX81" i="15"/>
  <c r="CX132" i="14"/>
  <c r="CW81" i="22"/>
  <c r="CW81" i="21"/>
  <c r="CW81" i="20"/>
  <c r="CW81" i="19"/>
  <c r="CW81" i="18"/>
  <c r="CW81" i="17"/>
  <c r="CW81" i="16"/>
  <c r="CW81" i="15"/>
  <c r="CW132" i="14"/>
  <c r="CV81" i="22"/>
  <c r="CV81" i="21"/>
  <c r="CV81" i="20"/>
  <c r="CV81" i="19"/>
  <c r="CV81" i="18"/>
  <c r="CV81" i="17"/>
  <c r="CV81" i="16"/>
  <c r="CV81" i="15"/>
  <c r="CV132" i="14"/>
  <c r="CU81" i="22"/>
  <c r="CU81" i="21"/>
  <c r="CU81" i="20"/>
  <c r="CU81" i="19"/>
  <c r="CU81" i="18"/>
  <c r="CU81" i="17"/>
  <c r="CU81" i="16"/>
  <c r="CU81" i="15"/>
  <c r="CU132" i="14"/>
  <c r="CT81" i="22"/>
  <c r="CT81" i="21"/>
  <c r="CT81" i="20"/>
  <c r="CT81" i="19"/>
  <c r="CT81" i="18"/>
  <c r="CT81" i="17"/>
  <c r="CT81" i="16"/>
  <c r="CT81" i="15"/>
  <c r="CT132" i="14"/>
  <c r="CS81" i="22"/>
  <c r="CS81" i="21"/>
  <c r="CS81" i="20"/>
  <c r="CS81" i="19"/>
  <c r="CS81" i="18"/>
  <c r="CS81" i="17"/>
  <c r="CS81" i="16"/>
  <c r="CS81" i="15"/>
  <c r="CS132" i="14"/>
  <c r="CR81" i="22"/>
  <c r="CR81" i="21"/>
  <c r="CR81" i="20"/>
  <c r="CR81" i="19"/>
  <c r="CR81" i="18"/>
  <c r="CR81" i="17"/>
  <c r="CR81" i="16"/>
  <c r="CR81" i="15"/>
  <c r="CR132" i="14"/>
  <c r="CQ81" i="22"/>
  <c r="CQ81" i="21"/>
  <c r="CQ81" i="20"/>
  <c r="CQ81" i="19"/>
  <c r="CQ81" i="18"/>
  <c r="CQ81" i="17"/>
  <c r="CQ81" i="16"/>
  <c r="CQ81" i="15"/>
  <c r="CQ132" i="14"/>
  <c r="CP81" i="22"/>
  <c r="CP81" i="21"/>
  <c r="CP81" i="20"/>
  <c r="CP81" i="19"/>
  <c r="CP81" i="18"/>
  <c r="CP81" i="17"/>
  <c r="CP81" i="16"/>
  <c r="CP81" i="15"/>
  <c r="CP132" i="14"/>
  <c r="CO81" i="22"/>
  <c r="CO81" i="21"/>
  <c r="CO81" i="20"/>
  <c r="CO81" i="19"/>
  <c r="CO81" i="18"/>
  <c r="CO81" i="17"/>
  <c r="CO81" i="16"/>
  <c r="CO81" i="15"/>
  <c r="CO132" i="14"/>
  <c r="CN81" i="22"/>
  <c r="CN81" i="21"/>
  <c r="CN81" i="20"/>
  <c r="CN81" i="19"/>
  <c r="CN81" i="18"/>
  <c r="CN81" i="17"/>
  <c r="CN81" i="16"/>
  <c r="CN81" i="15"/>
  <c r="CN132" i="14"/>
  <c r="CM81" i="22"/>
  <c r="CM81" i="21"/>
  <c r="CM81" i="20"/>
  <c r="CM81" i="19"/>
  <c r="CM81" i="18"/>
  <c r="CM81" i="17"/>
  <c r="CM81" i="16"/>
  <c r="CM81" i="15"/>
  <c r="CM132" i="14"/>
  <c r="CL81" i="22"/>
  <c r="CL81" i="21"/>
  <c r="CL81" i="20"/>
  <c r="CL81" i="19"/>
  <c r="CL81" i="18"/>
  <c r="CL81" i="17"/>
  <c r="CL81" i="16"/>
  <c r="CL81" i="15"/>
  <c r="CL132" i="14"/>
  <c r="CK81" i="22"/>
  <c r="CK81" i="21"/>
  <c r="CK81" i="20"/>
  <c r="CK81" i="19"/>
  <c r="CK81" i="18"/>
  <c r="CK81" i="17"/>
  <c r="CK81" i="16"/>
  <c r="CK81" i="15"/>
  <c r="CK132" i="14"/>
  <c r="CJ81" i="22"/>
  <c r="CJ81" i="21"/>
  <c r="CJ81" i="20"/>
  <c r="CJ81" i="19"/>
  <c r="CJ81" i="18"/>
  <c r="CJ81" i="17"/>
  <c r="CJ81" i="16"/>
  <c r="CJ81" i="15"/>
  <c r="CJ132" i="14"/>
  <c r="CI81" i="22"/>
  <c r="CI81" i="21"/>
  <c r="CI81" i="20"/>
  <c r="CI81" i="19"/>
  <c r="CI81" i="18"/>
  <c r="CI81" i="17"/>
  <c r="CI81" i="16"/>
  <c r="CI81" i="15"/>
  <c r="CI132" i="14"/>
  <c r="CH81" i="22"/>
  <c r="CH81" i="21"/>
  <c r="CH81" i="20"/>
  <c r="CH81" i="19"/>
  <c r="CH81" i="18"/>
  <c r="CH81" i="17"/>
  <c r="CH81" i="16"/>
  <c r="CH81" i="15"/>
  <c r="CH132" i="14"/>
  <c r="CG81" i="22"/>
  <c r="CG81" i="21"/>
  <c r="CG81" i="20"/>
  <c r="CG81" i="19"/>
  <c r="CG81" i="18"/>
  <c r="CG81" i="17"/>
  <c r="CG81" i="16"/>
  <c r="CG81" i="15"/>
  <c r="CG132" i="14"/>
  <c r="CF81" i="22"/>
  <c r="CF81" i="21"/>
  <c r="CF81" i="20"/>
  <c r="CF81" i="19"/>
  <c r="CF81" i="18"/>
  <c r="CF81" i="17"/>
  <c r="CF81" i="16"/>
  <c r="CF81" i="15"/>
  <c r="CF132" i="14"/>
  <c r="CE81" i="22"/>
  <c r="CE81" i="21"/>
  <c r="CE81" i="20"/>
  <c r="CE81" i="19"/>
  <c r="CE81" i="18"/>
  <c r="CE81" i="17"/>
  <c r="CE81" i="16"/>
  <c r="CE81" i="15"/>
  <c r="CE132" i="14"/>
  <c r="CD81" i="22"/>
  <c r="CD81" i="21"/>
  <c r="CD81" i="20"/>
  <c r="CD81" i="19"/>
  <c r="CD81" i="18"/>
  <c r="CD81" i="17"/>
  <c r="CD81" i="16"/>
  <c r="CD81" i="15"/>
  <c r="CD132" i="14"/>
  <c r="CC81" i="22"/>
  <c r="CC81" i="21"/>
  <c r="CC81" i="20"/>
  <c r="CC81" i="19"/>
  <c r="CC81" i="18"/>
  <c r="CC81" i="17"/>
  <c r="CC81" i="16"/>
  <c r="CC81" i="15"/>
  <c r="CC132" i="14"/>
  <c r="CB81" i="22"/>
  <c r="CB81" i="21"/>
  <c r="CB81" i="20"/>
  <c r="CB81" i="19"/>
  <c r="CB81" i="18"/>
  <c r="CB81" i="17"/>
  <c r="CB81" i="16"/>
  <c r="CB81" i="15"/>
  <c r="CB132" i="14"/>
  <c r="CA81" i="22"/>
  <c r="CA81" i="21"/>
  <c r="CA81" i="20"/>
  <c r="CA81" i="19"/>
  <c r="CA81" i="18"/>
  <c r="CA81" i="17"/>
  <c r="CA81" i="16"/>
  <c r="CA81" i="15"/>
  <c r="CA132" i="14"/>
  <c r="BZ81" i="22"/>
  <c r="BZ81" i="21"/>
  <c r="BZ81" i="20"/>
  <c r="BZ81" i="19"/>
  <c r="BZ81" i="18"/>
  <c r="BZ81" i="17"/>
  <c r="BZ81" i="16"/>
  <c r="BZ81" i="15"/>
  <c r="BZ132" i="14"/>
  <c r="BY81" i="22"/>
  <c r="BY81" i="21"/>
  <c r="BY81" i="20"/>
  <c r="BY81" i="19"/>
  <c r="BY81" i="18"/>
  <c r="BY81" i="17"/>
  <c r="BY81" i="16"/>
  <c r="BY81" i="15"/>
  <c r="BY132" i="14"/>
  <c r="BX81" i="22"/>
  <c r="BX81" i="21"/>
  <c r="BX81" i="20"/>
  <c r="BX81" i="19"/>
  <c r="BX81" i="18"/>
  <c r="BX81" i="17"/>
  <c r="BX81" i="16"/>
  <c r="BX81" i="15"/>
  <c r="BX132" i="14"/>
  <c r="BW81" i="22"/>
  <c r="BW81" i="21"/>
  <c r="BW81" i="20"/>
  <c r="BW81" i="19"/>
  <c r="BW81" i="18"/>
  <c r="BW81" i="17"/>
  <c r="BW81" i="16"/>
  <c r="BW81" i="15"/>
  <c r="BW132" i="14"/>
  <c r="BV81" i="22"/>
  <c r="BV81" i="21"/>
  <c r="BV81" i="20"/>
  <c r="BV81" i="19"/>
  <c r="BV81" i="18"/>
  <c r="BV81" i="17"/>
  <c r="BV81" i="16"/>
  <c r="BV81" i="15"/>
  <c r="BV132" i="14"/>
  <c r="BU81" i="22"/>
  <c r="BU81" i="21"/>
  <c r="BU81" i="20"/>
  <c r="BU81" i="19"/>
  <c r="BU81" i="18"/>
  <c r="BU81" i="17"/>
  <c r="BU81" i="16"/>
  <c r="BU81" i="15"/>
  <c r="BU132" i="14"/>
  <c r="BT81" i="22"/>
  <c r="BT81" i="21"/>
  <c r="BT81" i="20"/>
  <c r="BT81" i="19"/>
  <c r="BT81" i="18"/>
  <c r="BT81" i="17"/>
  <c r="BT81" i="16"/>
  <c r="BT81" i="15"/>
  <c r="BT132" i="14"/>
  <c r="BS81" i="22"/>
  <c r="BS81" i="21"/>
  <c r="BS81" i="20"/>
  <c r="BS81" i="19"/>
  <c r="BS81" i="18"/>
  <c r="BS81" i="17"/>
  <c r="BS81" i="16"/>
  <c r="BS81" i="15"/>
  <c r="BS132" i="14"/>
  <c r="BR81" i="22"/>
  <c r="BR81" i="21"/>
  <c r="BR81" i="20"/>
  <c r="BR81" i="19"/>
  <c r="BR81" i="18"/>
  <c r="BR81" i="17"/>
  <c r="BR81" i="16"/>
  <c r="BR81" i="15"/>
  <c r="BR132" i="14"/>
  <c r="BQ81" i="22"/>
  <c r="BQ81" i="21"/>
  <c r="BQ81" i="20"/>
  <c r="BQ81" i="19"/>
  <c r="BQ81" i="18"/>
  <c r="BQ81" i="17"/>
  <c r="BQ81" i="16"/>
  <c r="BQ81" i="15"/>
  <c r="BQ132" i="14"/>
  <c r="BP81" i="22"/>
  <c r="BP81" i="21"/>
  <c r="BP81" i="20"/>
  <c r="BP81" i="19"/>
  <c r="BP81" i="18"/>
  <c r="BP81" i="17"/>
  <c r="BP81" i="16"/>
  <c r="BP81" i="15"/>
  <c r="BP132" i="14"/>
  <c r="BO81" i="22"/>
  <c r="BO81" i="21"/>
  <c r="BO81" i="20"/>
  <c r="BO81" i="19"/>
  <c r="BO81" i="18"/>
  <c r="BO81" i="17"/>
  <c r="BO81" i="16"/>
  <c r="BO81" i="15"/>
  <c r="BO132" i="14"/>
  <c r="BN81" i="22"/>
  <c r="BN81" i="21"/>
  <c r="BN81" i="20"/>
  <c r="BN81" i="19"/>
  <c r="BN81" i="18"/>
  <c r="BN81" i="17"/>
  <c r="BN81" i="16"/>
  <c r="BN81" i="15"/>
  <c r="BN132" i="14"/>
  <c r="BM81" i="22"/>
  <c r="BM81" i="21"/>
  <c r="BM81" i="20"/>
  <c r="BM81" i="19"/>
  <c r="BM81" i="18"/>
  <c r="BM81" i="17"/>
  <c r="BM81" i="16"/>
  <c r="BM81" i="15"/>
  <c r="BM132" i="14"/>
  <c r="BL81" i="22"/>
  <c r="BL81" i="21"/>
  <c r="BL81" i="20"/>
  <c r="BL81" i="19"/>
  <c r="BL81" i="18"/>
  <c r="BL81" i="17"/>
  <c r="BL81" i="16"/>
  <c r="BL81" i="15"/>
  <c r="BL132" i="14"/>
  <c r="BK81" i="22"/>
  <c r="BK81" i="21"/>
  <c r="BK81" i="20"/>
  <c r="BK81" i="19"/>
  <c r="BK81" i="18"/>
  <c r="BK81" i="17"/>
  <c r="BK81" i="16"/>
  <c r="BK81" i="15"/>
  <c r="BK132" i="14"/>
  <c r="BJ81" i="22"/>
  <c r="BJ81" i="21"/>
  <c r="BJ81" i="20"/>
  <c r="BJ81" i="19"/>
  <c r="BJ81" i="18"/>
  <c r="BJ81" i="17"/>
  <c r="BJ81" i="16"/>
  <c r="BJ81" i="15"/>
  <c r="BJ132" i="14"/>
  <c r="BI81" i="22"/>
  <c r="BI81" i="21"/>
  <c r="BI81" i="20"/>
  <c r="BI81" i="19"/>
  <c r="BI81" i="18"/>
  <c r="BI81" i="17"/>
  <c r="BI81" i="16"/>
  <c r="BI81" i="15"/>
  <c r="BI132" i="14"/>
  <c r="BH81" i="22"/>
  <c r="BH81" i="21"/>
  <c r="BH81" i="20"/>
  <c r="BH81" i="19"/>
  <c r="BH81" i="18"/>
  <c r="BH81" i="17"/>
  <c r="BH81" i="16"/>
  <c r="BH81" i="15"/>
  <c r="BH132" i="14"/>
  <c r="BG81" i="22"/>
  <c r="BG81" i="21"/>
  <c r="BG81" i="20"/>
  <c r="BG81" i="19"/>
  <c r="BG81" i="18"/>
  <c r="BG81" i="17"/>
  <c r="BG81" i="16"/>
  <c r="BG81" i="15"/>
  <c r="BG132" i="14"/>
  <c r="BF81" i="22"/>
  <c r="BF81" i="21"/>
  <c r="BF81" i="20"/>
  <c r="BF81" i="19"/>
  <c r="BF81" i="18"/>
  <c r="BF81" i="17"/>
  <c r="BF81" i="16"/>
  <c r="BF81" i="15"/>
  <c r="BF132" i="14"/>
  <c r="BE81" i="22"/>
  <c r="BE81" i="21"/>
  <c r="BE81" i="20"/>
  <c r="BE81" i="19"/>
  <c r="BE81" i="18"/>
  <c r="BE81" i="17"/>
  <c r="BE81" i="16"/>
  <c r="BE81" i="15"/>
  <c r="BE132" i="14"/>
  <c r="BD81" i="22"/>
  <c r="BD81" i="21"/>
  <c r="BD81" i="20"/>
  <c r="BD81" i="19"/>
  <c r="BD81" i="18"/>
  <c r="BD81" i="17"/>
  <c r="BD81" i="16"/>
  <c r="BD81" i="15"/>
  <c r="BD132" i="14"/>
  <c r="BC81" i="22"/>
  <c r="BC81" i="21"/>
  <c r="BC81" i="20"/>
  <c r="BC81" i="19"/>
  <c r="BC81" i="18"/>
  <c r="BC81" i="17"/>
  <c r="BC81" i="16"/>
  <c r="BC81" i="15"/>
  <c r="BC132" i="14"/>
  <c r="BB81" i="22"/>
  <c r="BB81" i="21"/>
  <c r="BB81" i="20"/>
  <c r="BB81" i="19"/>
  <c r="BB81" i="18"/>
  <c r="BB81" i="17"/>
  <c r="BB81" i="16"/>
  <c r="BB81" i="15"/>
  <c r="BB132" i="14"/>
  <c r="BA81" i="22"/>
  <c r="BA81" i="21"/>
  <c r="BA81" i="20"/>
  <c r="BA81" i="19"/>
  <c r="BA81" i="18"/>
  <c r="BA81" i="17"/>
  <c r="BA81" i="16"/>
  <c r="BA81" i="15"/>
  <c r="BA132" i="14"/>
  <c r="AZ81" i="22"/>
  <c r="AZ81" i="21"/>
  <c r="AZ81" i="20"/>
  <c r="AZ81" i="19"/>
  <c r="AZ81" i="18"/>
  <c r="AZ81" i="17"/>
  <c r="AZ81" i="16"/>
  <c r="AZ81" i="15"/>
  <c r="AZ132" i="14"/>
  <c r="AY81" i="22"/>
  <c r="AY81" i="21"/>
  <c r="AY81" i="20"/>
  <c r="AY81" i="19"/>
  <c r="AY81" i="18"/>
  <c r="AY81" i="17"/>
  <c r="AY81" i="16"/>
  <c r="AY81" i="15"/>
  <c r="AY132" i="14"/>
  <c r="AX81" i="22"/>
  <c r="AX81" i="21"/>
  <c r="AX81" i="20"/>
  <c r="AX81" i="19"/>
  <c r="AX81" i="18"/>
  <c r="AX81" i="17"/>
  <c r="AX81" i="16"/>
  <c r="AX81" i="15"/>
  <c r="AX132" i="14"/>
  <c r="AW81" i="22"/>
  <c r="AW81" i="21"/>
  <c r="AW81" i="20"/>
  <c r="AW81" i="19"/>
  <c r="AW81" i="18"/>
  <c r="AW81" i="17"/>
  <c r="AW81" i="16"/>
  <c r="AW81" i="15"/>
  <c r="AW132" i="14"/>
  <c r="AV81" i="22"/>
  <c r="AV81" i="21"/>
  <c r="AV81" i="20"/>
  <c r="AV81" i="19"/>
  <c r="AV81" i="18"/>
  <c r="AV81" i="17"/>
  <c r="AV81" i="16"/>
  <c r="AV81" i="15"/>
  <c r="AV132" i="14"/>
  <c r="AU81" i="22"/>
  <c r="AU81" i="21"/>
  <c r="AU81" i="20"/>
  <c r="AU81" i="19"/>
  <c r="AU81" i="18"/>
  <c r="AU81" i="17"/>
  <c r="AU81" i="16"/>
  <c r="AU81" i="15"/>
  <c r="AU132" i="14"/>
  <c r="AT81" i="22"/>
  <c r="AT81" i="21"/>
  <c r="AT81" i="20"/>
  <c r="AT81" i="19"/>
  <c r="AT81" i="18"/>
  <c r="AT81" i="17"/>
  <c r="AT81" i="16"/>
  <c r="AT81" i="15"/>
  <c r="AT132" i="14"/>
  <c r="AS81" i="22"/>
  <c r="AS81" i="21"/>
  <c r="AS81" i="20"/>
  <c r="AS81" i="19"/>
  <c r="AS81" i="18"/>
  <c r="AS81" i="17"/>
  <c r="AS81" i="16"/>
  <c r="AS81" i="15"/>
  <c r="AS132" i="14"/>
  <c r="AR81" i="22"/>
  <c r="AR81" i="21"/>
  <c r="AR81" i="20"/>
  <c r="AR81" i="19"/>
  <c r="AR81" i="18"/>
  <c r="AR81" i="17"/>
  <c r="AR81" i="16"/>
  <c r="AR81" i="15"/>
  <c r="AR132" i="14"/>
  <c r="AQ81" i="22"/>
  <c r="AQ81" i="21"/>
  <c r="AQ81" i="20"/>
  <c r="AQ81" i="19"/>
  <c r="AQ81" i="18"/>
  <c r="AQ81" i="17"/>
  <c r="AQ81" i="16"/>
  <c r="AQ81" i="15"/>
  <c r="AQ132" i="14"/>
  <c r="AP81" i="22"/>
  <c r="AP81" i="21"/>
  <c r="AP81" i="20"/>
  <c r="AP81" i="19"/>
  <c r="AP81" i="18"/>
  <c r="AP81" i="17"/>
  <c r="AP81" i="16"/>
  <c r="AP81" i="15"/>
  <c r="AP132" i="14"/>
  <c r="AO81" i="22"/>
  <c r="AO81" i="21"/>
  <c r="AO81" i="20"/>
  <c r="AO81" i="19"/>
  <c r="AO81" i="18"/>
  <c r="AO81" i="17"/>
  <c r="AO81" i="16"/>
  <c r="AO81" i="15"/>
  <c r="AO132" i="14"/>
  <c r="AN81" i="22"/>
  <c r="AN81" i="21"/>
  <c r="AN81" i="20"/>
  <c r="AN81" i="19"/>
  <c r="AN81" i="18"/>
  <c r="AN81" i="17"/>
  <c r="AN81" i="16"/>
  <c r="AN81" i="15"/>
  <c r="AN132" i="14"/>
  <c r="AM81" i="22"/>
  <c r="AM81" i="21"/>
  <c r="AM81" i="20"/>
  <c r="AM81" i="19"/>
  <c r="AM81" i="18"/>
  <c r="AM81" i="17"/>
  <c r="AM81" i="16"/>
  <c r="AM81" i="15"/>
  <c r="AM132" i="14"/>
  <c r="AL81" i="22"/>
  <c r="AL81" i="21"/>
  <c r="AL81" i="20"/>
  <c r="AL81" i="19"/>
  <c r="AL81" i="18"/>
  <c r="AL81" i="17"/>
  <c r="AL81" i="16"/>
  <c r="AL81" i="15"/>
  <c r="AL132" i="14"/>
  <c r="AK81" i="22"/>
  <c r="AK81" i="21"/>
  <c r="AK81" i="20"/>
  <c r="AK81" i="19"/>
  <c r="AK81" i="18"/>
  <c r="AK81" i="17"/>
  <c r="AK81" i="16"/>
  <c r="AK81" i="15"/>
  <c r="AK132" i="14"/>
  <c r="AJ81" i="22"/>
  <c r="AJ81" i="21"/>
  <c r="AJ81" i="20"/>
  <c r="AJ81" i="19"/>
  <c r="AJ81" i="18"/>
  <c r="AJ81" i="17"/>
  <c r="AJ81" i="16"/>
  <c r="AJ81" i="15"/>
  <c r="AJ132" i="14"/>
  <c r="AI81" i="22"/>
  <c r="AI81" i="21"/>
  <c r="AI81" i="20"/>
  <c r="AI81" i="19"/>
  <c r="AI81" i="18"/>
  <c r="AI81" i="17"/>
  <c r="AI81" i="16"/>
  <c r="AI81" i="15"/>
  <c r="AI132" i="14"/>
  <c r="AH81" i="22"/>
  <c r="AH81" i="21"/>
  <c r="AH81" i="20"/>
  <c r="AH81" i="19"/>
  <c r="AH81" i="18"/>
  <c r="AH81" i="17"/>
  <c r="AH81" i="16"/>
  <c r="AH81" i="15"/>
  <c r="AH132" i="14"/>
  <c r="AG81" i="22"/>
  <c r="AG81" i="21"/>
  <c r="AG81" i="20"/>
  <c r="AG81" i="19"/>
  <c r="AG81" i="18"/>
  <c r="AG81" i="17"/>
  <c r="AG81" i="16"/>
  <c r="AG81" i="15"/>
  <c r="AG132" i="14"/>
  <c r="AF81" i="22"/>
  <c r="AF81" i="21"/>
  <c r="AF81" i="20"/>
  <c r="AF81" i="19"/>
  <c r="AF81" i="18"/>
  <c r="AF81" i="17"/>
  <c r="AF81" i="16"/>
  <c r="AF81" i="15"/>
  <c r="AF132" i="14"/>
  <c r="AE81" i="22"/>
  <c r="AE81" i="21"/>
  <c r="AE81" i="20"/>
  <c r="AE81" i="19"/>
  <c r="AE81" i="18"/>
  <c r="AE81" i="17"/>
  <c r="AE81" i="16"/>
  <c r="AE81" i="15"/>
  <c r="AE132" i="14"/>
  <c r="AD81" i="22"/>
  <c r="AD81" i="21"/>
  <c r="AD81" i="20"/>
  <c r="AD81" i="19"/>
  <c r="AD81" i="18"/>
  <c r="AD81" i="17"/>
  <c r="AD81" i="16"/>
  <c r="AD81" i="15"/>
  <c r="AD132" i="14"/>
  <c r="AC81" i="22"/>
  <c r="AC81" i="21"/>
  <c r="AC81" i="20"/>
  <c r="AC81" i="19"/>
  <c r="AC81" i="18"/>
  <c r="AC81" i="17"/>
  <c r="AC81" i="16"/>
  <c r="AC81" i="15"/>
  <c r="AC132" i="14"/>
  <c r="AB81" i="22"/>
  <c r="AB81" i="21"/>
  <c r="AB81" i="20"/>
  <c r="AB81" i="19"/>
  <c r="AB81" i="18"/>
  <c r="AB81" i="17"/>
  <c r="AB81" i="16"/>
  <c r="AB81" i="15"/>
  <c r="AB132" i="14"/>
  <c r="AA81" i="22"/>
  <c r="AA81" i="21"/>
  <c r="AA81" i="20"/>
  <c r="AA81" i="19"/>
  <c r="AA81" i="18"/>
  <c r="AA81" i="17"/>
  <c r="AA81" i="16"/>
  <c r="AA81" i="15"/>
  <c r="AA132" i="14"/>
  <c r="D132" i="14" s="1"/>
  <c r="Z81" i="22"/>
  <c r="Z81" i="21"/>
  <c r="Z81" i="20"/>
  <c r="Z81" i="19"/>
  <c r="Z81" i="18"/>
  <c r="Z81" i="17"/>
  <c r="Z81" i="16"/>
  <c r="Z81" i="15"/>
  <c r="Z132" i="14"/>
  <c r="Y81" i="22"/>
  <c r="Y81" i="21"/>
  <c r="Y81" i="20"/>
  <c r="Y81" i="19"/>
  <c r="Y81" i="18"/>
  <c r="Y81" i="17"/>
  <c r="Y81" i="16"/>
  <c r="Y81" i="15"/>
  <c r="Y132" i="14"/>
  <c r="X81" i="22"/>
  <c r="X81" i="21"/>
  <c r="X81" i="20"/>
  <c r="X81" i="19"/>
  <c r="X81" i="18"/>
  <c r="X81" i="17"/>
  <c r="X81" i="16"/>
  <c r="X81" i="15"/>
  <c r="X132" i="14"/>
  <c r="W81" i="22"/>
  <c r="W81" i="21"/>
  <c r="W81" i="20"/>
  <c r="W81" i="19"/>
  <c r="W81" i="18"/>
  <c r="W81" i="17"/>
  <c r="W81" i="16"/>
  <c r="W81" i="15"/>
  <c r="W132" i="14"/>
  <c r="V81" i="22"/>
  <c r="V81" i="21"/>
  <c r="V81" i="20"/>
  <c r="V81" i="19"/>
  <c r="V81" i="18"/>
  <c r="V81" i="17"/>
  <c r="V81" i="16"/>
  <c r="V81" i="15"/>
  <c r="V132" i="14"/>
  <c r="U81" i="22"/>
  <c r="U81" i="21"/>
  <c r="U81" i="20"/>
  <c r="U81" i="19"/>
  <c r="U81" i="18"/>
  <c r="U81" i="17"/>
  <c r="U81" i="16"/>
  <c r="U81" i="15"/>
  <c r="U132" i="14"/>
  <c r="CY80" i="22"/>
  <c r="CY80" i="21"/>
  <c r="CY80" i="20"/>
  <c r="CY80" i="19"/>
  <c r="CY80" i="18"/>
  <c r="CY80" i="17"/>
  <c r="CY80" i="16"/>
  <c r="CY80" i="15"/>
  <c r="CY131" i="14"/>
  <c r="CX80" i="22"/>
  <c r="CX80" i="21"/>
  <c r="CX80" i="20"/>
  <c r="CX80" i="19"/>
  <c r="CX80" i="18"/>
  <c r="CX80" i="17"/>
  <c r="CX80" i="16"/>
  <c r="CX80" i="15"/>
  <c r="CX131" i="14"/>
  <c r="CW80" i="22"/>
  <c r="CW80" i="21"/>
  <c r="CW80" i="20"/>
  <c r="CW80" i="19"/>
  <c r="CW80" i="18"/>
  <c r="CW80" i="17"/>
  <c r="CW80" i="16"/>
  <c r="CW80" i="15"/>
  <c r="CW131" i="14"/>
  <c r="CV80" i="22"/>
  <c r="CV80" i="21"/>
  <c r="CV80" i="20"/>
  <c r="CV80" i="19"/>
  <c r="CV80" i="18"/>
  <c r="CV80" i="17"/>
  <c r="CV80" i="16"/>
  <c r="CV80" i="15"/>
  <c r="CV131" i="14"/>
  <c r="CU80" i="22"/>
  <c r="CU80" i="21"/>
  <c r="CU80" i="20"/>
  <c r="CU80" i="19"/>
  <c r="CU80" i="18"/>
  <c r="CU80" i="17"/>
  <c r="CU80" i="16"/>
  <c r="CU80" i="15"/>
  <c r="CU131" i="14"/>
  <c r="CT80" i="22"/>
  <c r="CT80" i="21"/>
  <c r="CT80" i="20"/>
  <c r="CT80" i="19"/>
  <c r="CT80" i="18"/>
  <c r="CT80" i="17"/>
  <c r="CT80" i="16"/>
  <c r="CT80" i="15"/>
  <c r="CT131" i="14"/>
  <c r="CS80" i="22"/>
  <c r="CS80" i="21"/>
  <c r="CS80" i="20"/>
  <c r="CS80" i="19"/>
  <c r="CS80" i="18"/>
  <c r="CS80" i="17"/>
  <c r="CS80" i="16"/>
  <c r="CS80" i="15"/>
  <c r="CS131" i="14"/>
  <c r="CR80" i="22"/>
  <c r="CR80" i="21"/>
  <c r="CR80" i="20"/>
  <c r="CR80" i="19"/>
  <c r="CR80" i="18"/>
  <c r="CR80" i="17"/>
  <c r="CR80" i="16"/>
  <c r="CR80" i="15"/>
  <c r="CR131" i="14"/>
  <c r="CQ80" i="22"/>
  <c r="CQ80" i="21"/>
  <c r="CQ80" i="20"/>
  <c r="CQ80" i="19"/>
  <c r="CQ80" i="18"/>
  <c r="CQ80" i="17"/>
  <c r="CQ80" i="16"/>
  <c r="CQ80" i="15"/>
  <c r="CQ131" i="14"/>
  <c r="CP80" i="22"/>
  <c r="CP80" i="21"/>
  <c r="CP80" i="20"/>
  <c r="CP80" i="19"/>
  <c r="CP80" i="18"/>
  <c r="CP80" i="17"/>
  <c r="CP80" i="16"/>
  <c r="CP80" i="15"/>
  <c r="CP131" i="14"/>
  <c r="CO80" i="22"/>
  <c r="CO80" i="21"/>
  <c r="CO80" i="20"/>
  <c r="CO80" i="19"/>
  <c r="CO80" i="18"/>
  <c r="CO80" i="17"/>
  <c r="CO80" i="16"/>
  <c r="CO80" i="15"/>
  <c r="CO131" i="14"/>
  <c r="CN80" i="22"/>
  <c r="CN80" i="21"/>
  <c r="CN80" i="20"/>
  <c r="CN80" i="19"/>
  <c r="CN80" i="18"/>
  <c r="CN80" i="17"/>
  <c r="CN80" i="16"/>
  <c r="CN80" i="15"/>
  <c r="CN131" i="14"/>
  <c r="CM80" i="22"/>
  <c r="CM80" i="21"/>
  <c r="CM80" i="20"/>
  <c r="CM80" i="19"/>
  <c r="CM80" i="18"/>
  <c r="CM80" i="17"/>
  <c r="CM80" i="16"/>
  <c r="CM80" i="15"/>
  <c r="CM131" i="14"/>
  <c r="CL80" i="22"/>
  <c r="CL80" i="21"/>
  <c r="CL80" i="20"/>
  <c r="CL80" i="19"/>
  <c r="CL80" i="18"/>
  <c r="CL80" i="17"/>
  <c r="CL80" i="16"/>
  <c r="CL80" i="15"/>
  <c r="CL131" i="14"/>
  <c r="CK80" i="22"/>
  <c r="CK80" i="21"/>
  <c r="CK80" i="20"/>
  <c r="CK80" i="19"/>
  <c r="CK80" i="18"/>
  <c r="CK80" i="17"/>
  <c r="CK80" i="16"/>
  <c r="CK80" i="15"/>
  <c r="CK131" i="14"/>
  <c r="CJ80" i="22"/>
  <c r="CJ80" i="21"/>
  <c r="CJ80" i="20"/>
  <c r="CJ80" i="19"/>
  <c r="CJ80" i="18"/>
  <c r="CJ80" i="17"/>
  <c r="CJ80" i="16"/>
  <c r="CJ80" i="15"/>
  <c r="CJ131" i="14"/>
  <c r="CI80" i="22"/>
  <c r="CI80" i="21"/>
  <c r="CI80" i="20"/>
  <c r="CI80" i="19"/>
  <c r="CI80" i="18"/>
  <c r="CI80" i="17"/>
  <c r="CI80" i="16"/>
  <c r="CI80" i="15"/>
  <c r="CI131" i="14"/>
  <c r="CH80" i="22"/>
  <c r="CH80" i="21"/>
  <c r="CH80" i="20"/>
  <c r="CH80" i="19"/>
  <c r="CH80" i="18"/>
  <c r="CH80" i="17"/>
  <c r="CH80" i="16"/>
  <c r="CH80" i="15"/>
  <c r="CH131" i="14"/>
  <c r="CG80" i="22"/>
  <c r="CG80" i="21"/>
  <c r="CG80" i="20"/>
  <c r="CG80" i="19"/>
  <c r="CG80" i="18"/>
  <c r="CG80" i="17"/>
  <c r="CG80" i="16"/>
  <c r="CG80" i="15"/>
  <c r="CG131" i="14"/>
  <c r="CF80" i="22"/>
  <c r="CF80" i="21"/>
  <c r="CF80" i="20"/>
  <c r="CF80" i="19"/>
  <c r="CF80" i="18"/>
  <c r="CF80" i="17"/>
  <c r="CF80" i="16"/>
  <c r="CF80" i="15"/>
  <c r="CF131" i="14"/>
  <c r="CE80" i="22"/>
  <c r="CE80" i="21"/>
  <c r="CE80" i="20"/>
  <c r="CE80" i="19"/>
  <c r="CE80" i="18"/>
  <c r="CE80" i="17"/>
  <c r="CE80" i="16"/>
  <c r="CE80" i="15"/>
  <c r="CE131" i="14"/>
  <c r="CD80" i="22"/>
  <c r="CD80" i="21"/>
  <c r="CD80" i="20"/>
  <c r="CD80" i="19"/>
  <c r="CD80" i="18"/>
  <c r="CD80" i="17"/>
  <c r="CD80" i="16"/>
  <c r="CD80" i="15"/>
  <c r="CD131" i="14"/>
  <c r="CC80" i="22"/>
  <c r="CC80" i="21"/>
  <c r="CC80" i="20"/>
  <c r="CC80" i="19"/>
  <c r="CC80" i="18"/>
  <c r="CC80" i="17"/>
  <c r="CC80" i="16"/>
  <c r="CC80" i="15"/>
  <c r="CC131" i="14"/>
  <c r="CB80" i="22"/>
  <c r="CB80" i="21"/>
  <c r="CB80" i="20"/>
  <c r="CB80" i="19"/>
  <c r="CB80" i="18"/>
  <c r="CB80" i="17"/>
  <c r="CB80" i="16"/>
  <c r="CB80" i="15"/>
  <c r="CB131" i="14"/>
  <c r="CA80" i="22"/>
  <c r="CA80" i="21"/>
  <c r="CA80" i="20"/>
  <c r="CA80" i="19"/>
  <c r="CA80" i="18"/>
  <c r="CA80" i="17"/>
  <c r="CA80" i="16"/>
  <c r="CA80" i="15"/>
  <c r="CA131" i="14"/>
  <c r="BZ80" i="22"/>
  <c r="BZ80" i="21"/>
  <c r="BZ80" i="20"/>
  <c r="BZ80" i="19"/>
  <c r="BZ80" i="18"/>
  <c r="BZ80" i="17"/>
  <c r="BZ80" i="16"/>
  <c r="BZ80" i="15"/>
  <c r="BZ131" i="14"/>
  <c r="BY80" i="22"/>
  <c r="BY80" i="21"/>
  <c r="BY80" i="20"/>
  <c r="BY80" i="19"/>
  <c r="BY80" i="18"/>
  <c r="BY80" i="17"/>
  <c r="BY80" i="16"/>
  <c r="BY80" i="15"/>
  <c r="BY131" i="14"/>
  <c r="BX80" i="22"/>
  <c r="BX80" i="21"/>
  <c r="BX80" i="20"/>
  <c r="BX80" i="19"/>
  <c r="BX80" i="18"/>
  <c r="BX80" i="17"/>
  <c r="BX80" i="16"/>
  <c r="BX80" i="15"/>
  <c r="BX131" i="14"/>
  <c r="BW80" i="22"/>
  <c r="BW80" i="21"/>
  <c r="BW80" i="20"/>
  <c r="BW80" i="19"/>
  <c r="BW80" i="18"/>
  <c r="BW80" i="17"/>
  <c r="BW80" i="16"/>
  <c r="BW80" i="15"/>
  <c r="BW131" i="14"/>
  <c r="BV80" i="22"/>
  <c r="BV80" i="21"/>
  <c r="BV80" i="20"/>
  <c r="BV80" i="19"/>
  <c r="BV80" i="18"/>
  <c r="BV80" i="17"/>
  <c r="BV80" i="16"/>
  <c r="BV80" i="15"/>
  <c r="BV131" i="14"/>
  <c r="BU80" i="22"/>
  <c r="BU80" i="21"/>
  <c r="BU80" i="20"/>
  <c r="BU80" i="19"/>
  <c r="BU80" i="18"/>
  <c r="BU80" i="17"/>
  <c r="BU80" i="16"/>
  <c r="BU80" i="15"/>
  <c r="BU131" i="14"/>
  <c r="BT80" i="22"/>
  <c r="BT80" i="21"/>
  <c r="BT80" i="20"/>
  <c r="BT80" i="19"/>
  <c r="BT80" i="18"/>
  <c r="BT80" i="17"/>
  <c r="BT80" i="16"/>
  <c r="BT80" i="15"/>
  <c r="BT131" i="14"/>
  <c r="BS80" i="22"/>
  <c r="BS80" i="21"/>
  <c r="BS80" i="20"/>
  <c r="BS80" i="19"/>
  <c r="BS80" i="18"/>
  <c r="BS80" i="17"/>
  <c r="BS80" i="16"/>
  <c r="BS80" i="15"/>
  <c r="BS131" i="14"/>
  <c r="BR80" i="22"/>
  <c r="BR80" i="21"/>
  <c r="BR80" i="20"/>
  <c r="BR80" i="19"/>
  <c r="BR80" i="18"/>
  <c r="BR80" i="17"/>
  <c r="BR80" i="16"/>
  <c r="BR80" i="15"/>
  <c r="BR131" i="14"/>
  <c r="BQ80" i="22"/>
  <c r="BQ80" i="21"/>
  <c r="BQ80" i="20"/>
  <c r="BQ80" i="19"/>
  <c r="BQ80" i="18"/>
  <c r="BQ80" i="17"/>
  <c r="BQ80" i="16"/>
  <c r="BQ80" i="15"/>
  <c r="BQ131" i="14"/>
  <c r="BP80" i="22"/>
  <c r="BP80" i="21"/>
  <c r="BP80" i="20"/>
  <c r="BP80" i="19"/>
  <c r="BP80" i="18"/>
  <c r="BP80" i="17"/>
  <c r="BP80" i="16"/>
  <c r="BP80" i="15"/>
  <c r="BP131" i="14"/>
  <c r="BO80" i="22"/>
  <c r="BO80" i="21"/>
  <c r="BO80" i="20"/>
  <c r="BO80" i="19"/>
  <c r="BO80" i="18"/>
  <c r="BO80" i="17"/>
  <c r="BO80" i="16"/>
  <c r="BO80" i="15"/>
  <c r="BO131" i="14"/>
  <c r="BN80" i="22"/>
  <c r="BN80" i="21"/>
  <c r="BN80" i="20"/>
  <c r="BN80" i="19"/>
  <c r="BN80" i="18"/>
  <c r="BN80" i="17"/>
  <c r="BN80" i="16"/>
  <c r="BN80" i="15"/>
  <c r="BN131" i="14"/>
  <c r="BM80" i="22"/>
  <c r="BM80" i="21"/>
  <c r="BM80" i="20"/>
  <c r="BM80" i="19"/>
  <c r="BM80" i="18"/>
  <c r="BM80" i="17"/>
  <c r="BM80" i="16"/>
  <c r="BM80" i="15"/>
  <c r="BM131" i="14"/>
  <c r="BL80" i="22"/>
  <c r="BL80" i="21"/>
  <c r="BL80" i="20"/>
  <c r="BL80" i="19"/>
  <c r="BL80" i="18"/>
  <c r="BL80" i="17"/>
  <c r="BL80" i="16"/>
  <c r="BL80" i="15"/>
  <c r="BL131" i="14"/>
  <c r="BK80" i="22"/>
  <c r="BK80" i="21"/>
  <c r="BK80" i="20"/>
  <c r="BK80" i="19"/>
  <c r="BK80" i="18"/>
  <c r="BK80" i="17"/>
  <c r="BK80" i="16"/>
  <c r="BK80" i="15"/>
  <c r="BK131" i="14"/>
  <c r="BJ80" i="22"/>
  <c r="BJ80" i="21"/>
  <c r="BJ80" i="20"/>
  <c r="BJ80" i="19"/>
  <c r="BJ80" i="18"/>
  <c r="BJ80" i="17"/>
  <c r="BJ80" i="16"/>
  <c r="BJ80" i="15"/>
  <c r="BJ131" i="14"/>
  <c r="BI80" i="22"/>
  <c r="BI80" i="21"/>
  <c r="BI80" i="20"/>
  <c r="BI80" i="19"/>
  <c r="BI80" i="18"/>
  <c r="BI80" i="17"/>
  <c r="BI80" i="16"/>
  <c r="BI80" i="15"/>
  <c r="BI131" i="14"/>
  <c r="BH80" i="22"/>
  <c r="BH80" i="21"/>
  <c r="BH80" i="20"/>
  <c r="BH80" i="19"/>
  <c r="BH80" i="18"/>
  <c r="BH80" i="17"/>
  <c r="BH80" i="16"/>
  <c r="BH80" i="15"/>
  <c r="BH131" i="14"/>
  <c r="BG80" i="22"/>
  <c r="BG80" i="21"/>
  <c r="BG80" i="20"/>
  <c r="BG80" i="19"/>
  <c r="BG80" i="18"/>
  <c r="BG80" i="17"/>
  <c r="BG80" i="16"/>
  <c r="BG80" i="15"/>
  <c r="BG131" i="14"/>
  <c r="BF80" i="22"/>
  <c r="BF80" i="21"/>
  <c r="BF80" i="20"/>
  <c r="BF80" i="19"/>
  <c r="BF80" i="18"/>
  <c r="BF80" i="17"/>
  <c r="BF80" i="16"/>
  <c r="BF80" i="15"/>
  <c r="BF131" i="14"/>
  <c r="BE80" i="22"/>
  <c r="BE80" i="21"/>
  <c r="BE80" i="20"/>
  <c r="BE80" i="19"/>
  <c r="BE80" i="18"/>
  <c r="BE80" i="17"/>
  <c r="BE80" i="16"/>
  <c r="BE80" i="15"/>
  <c r="BE131" i="14"/>
  <c r="BD80" i="22"/>
  <c r="BD80" i="21"/>
  <c r="BD80" i="20"/>
  <c r="BD80" i="19"/>
  <c r="BD80" i="18"/>
  <c r="BD80" i="17"/>
  <c r="BD80" i="16"/>
  <c r="BD80" i="15"/>
  <c r="BD131" i="14"/>
  <c r="BC80" i="22"/>
  <c r="BC80" i="21"/>
  <c r="BC80" i="20"/>
  <c r="BC80" i="19"/>
  <c r="BC80" i="18"/>
  <c r="BC80" i="17"/>
  <c r="BC80" i="16"/>
  <c r="BC80" i="15"/>
  <c r="BC131" i="14"/>
  <c r="BB80" i="22"/>
  <c r="BB80" i="21"/>
  <c r="BB80" i="20"/>
  <c r="BB80" i="19"/>
  <c r="BB80" i="18"/>
  <c r="BB80" i="17"/>
  <c r="BB80" i="16"/>
  <c r="BB80" i="15"/>
  <c r="BB131" i="14"/>
  <c r="BA80" i="22"/>
  <c r="BA80" i="21"/>
  <c r="BA80" i="20"/>
  <c r="BA80" i="19"/>
  <c r="BA80" i="18"/>
  <c r="BA80" i="17"/>
  <c r="BA80" i="16"/>
  <c r="BA80" i="15"/>
  <c r="BA131" i="14"/>
  <c r="AZ80" i="22"/>
  <c r="AZ80" i="21"/>
  <c r="AZ80" i="20"/>
  <c r="AZ80" i="19"/>
  <c r="AZ80" i="18"/>
  <c r="AZ80" i="17"/>
  <c r="AZ80" i="16"/>
  <c r="AZ80" i="15"/>
  <c r="AZ131" i="14"/>
  <c r="AY80" i="22"/>
  <c r="AY80" i="21"/>
  <c r="AY80" i="20"/>
  <c r="AY80" i="19"/>
  <c r="AY80" i="18"/>
  <c r="AY80" i="17"/>
  <c r="AY80" i="16"/>
  <c r="AY80" i="15"/>
  <c r="AY131" i="14"/>
  <c r="AX80" i="22"/>
  <c r="AX80" i="21"/>
  <c r="AX80" i="20"/>
  <c r="AX80" i="19"/>
  <c r="AX80" i="18"/>
  <c r="AX80" i="17"/>
  <c r="AX80" i="16"/>
  <c r="AX80" i="15"/>
  <c r="AX131" i="14"/>
  <c r="AW80" i="22"/>
  <c r="AW80" i="21"/>
  <c r="AW80" i="20"/>
  <c r="AW80" i="19"/>
  <c r="AW80" i="18"/>
  <c r="AW80" i="17"/>
  <c r="AW80" i="16"/>
  <c r="AW80" i="15"/>
  <c r="AW131" i="14"/>
  <c r="AV80" i="22"/>
  <c r="AV80" i="21"/>
  <c r="AV80" i="20"/>
  <c r="AV80" i="19"/>
  <c r="AV80" i="18"/>
  <c r="AV80" i="17"/>
  <c r="AV80" i="16"/>
  <c r="AV80" i="15"/>
  <c r="AV131" i="14"/>
  <c r="AU80" i="22"/>
  <c r="AU80" i="21"/>
  <c r="AU80" i="20"/>
  <c r="AU80" i="19"/>
  <c r="AU80" i="18"/>
  <c r="AU80" i="17"/>
  <c r="AU80" i="16"/>
  <c r="AU80" i="15"/>
  <c r="AU131" i="14"/>
  <c r="AT80" i="22"/>
  <c r="AT80" i="21"/>
  <c r="AT80" i="20"/>
  <c r="AT80" i="19"/>
  <c r="AT80" i="18"/>
  <c r="AT80" i="17"/>
  <c r="AT80" i="16"/>
  <c r="AT80" i="15"/>
  <c r="AT131" i="14"/>
  <c r="AS80" i="22"/>
  <c r="AS80" i="21"/>
  <c r="AS80" i="20"/>
  <c r="AS80" i="19"/>
  <c r="AS80" i="18"/>
  <c r="AS80" i="17"/>
  <c r="AS80" i="16"/>
  <c r="AS80" i="15"/>
  <c r="AS131" i="14"/>
  <c r="AR80" i="22"/>
  <c r="AR80" i="21"/>
  <c r="AR80" i="20"/>
  <c r="AR80" i="19"/>
  <c r="AR80" i="18"/>
  <c r="AR80" i="17"/>
  <c r="AR80" i="16"/>
  <c r="AR80" i="15"/>
  <c r="AR131" i="14"/>
  <c r="AQ80" i="22"/>
  <c r="AQ80" i="21"/>
  <c r="AQ80" i="20"/>
  <c r="AQ80" i="19"/>
  <c r="AQ80" i="18"/>
  <c r="AQ80" i="17"/>
  <c r="AQ80" i="16"/>
  <c r="AQ80" i="15"/>
  <c r="AQ131" i="14"/>
  <c r="AP80" i="22"/>
  <c r="AP80" i="21"/>
  <c r="AP80" i="20"/>
  <c r="AP80" i="19"/>
  <c r="AP80" i="18"/>
  <c r="AP80" i="17"/>
  <c r="AP80" i="16"/>
  <c r="AP80" i="15"/>
  <c r="AP131" i="14"/>
  <c r="AO80" i="22"/>
  <c r="AO80" i="21"/>
  <c r="AO80" i="20"/>
  <c r="AO80" i="19"/>
  <c r="AO80" i="18"/>
  <c r="AO80" i="17"/>
  <c r="AO80" i="16"/>
  <c r="AO80" i="15"/>
  <c r="AO131" i="14"/>
  <c r="AN80" i="22"/>
  <c r="AN80" i="21"/>
  <c r="AN80" i="20"/>
  <c r="AN80" i="19"/>
  <c r="AN80" i="18"/>
  <c r="AN80" i="17"/>
  <c r="AN80" i="16"/>
  <c r="AN80" i="15"/>
  <c r="AN131" i="14"/>
  <c r="AM80" i="22"/>
  <c r="AM80" i="21"/>
  <c r="AM80" i="20"/>
  <c r="AM80" i="19"/>
  <c r="AM80" i="18"/>
  <c r="AM80" i="17"/>
  <c r="AM80" i="16"/>
  <c r="AM80" i="15"/>
  <c r="AM131" i="14"/>
  <c r="AL80" i="22"/>
  <c r="AL80" i="21"/>
  <c r="AL80" i="20"/>
  <c r="AL80" i="19"/>
  <c r="AL80" i="18"/>
  <c r="AL80" i="17"/>
  <c r="AL80" i="16"/>
  <c r="AL80" i="15"/>
  <c r="AL131" i="14"/>
  <c r="AK80" i="22"/>
  <c r="AK80" i="21"/>
  <c r="AK80" i="20"/>
  <c r="AK80" i="19"/>
  <c r="AK80" i="18"/>
  <c r="AK80" i="17"/>
  <c r="AK80" i="16"/>
  <c r="AK80" i="15"/>
  <c r="AK131" i="14"/>
  <c r="AJ80" i="22"/>
  <c r="AJ80" i="21"/>
  <c r="AJ80" i="20"/>
  <c r="AJ80" i="19"/>
  <c r="AJ80" i="18"/>
  <c r="AJ80" i="17"/>
  <c r="AJ80" i="16"/>
  <c r="AJ80" i="15"/>
  <c r="AJ131" i="14"/>
  <c r="AI80" i="22"/>
  <c r="AI80" i="21"/>
  <c r="AI80" i="20"/>
  <c r="AI80" i="19"/>
  <c r="AI80" i="18"/>
  <c r="AI80" i="17"/>
  <c r="AI80" i="16"/>
  <c r="AI80" i="15"/>
  <c r="AI131" i="14"/>
  <c r="AH80" i="22"/>
  <c r="AH80" i="21"/>
  <c r="AH80" i="20"/>
  <c r="AH80" i="19"/>
  <c r="AH80" i="18"/>
  <c r="AH80" i="17"/>
  <c r="AH80" i="16"/>
  <c r="AH80" i="15"/>
  <c r="AH131" i="14"/>
  <c r="AG80" i="22"/>
  <c r="AG80" i="21"/>
  <c r="AG80" i="20"/>
  <c r="AG80" i="19"/>
  <c r="AG80" i="18"/>
  <c r="AG80" i="17"/>
  <c r="AG80" i="16"/>
  <c r="AG80" i="15"/>
  <c r="AG131" i="14"/>
  <c r="AF80" i="22"/>
  <c r="AF80" i="21"/>
  <c r="AF80" i="20"/>
  <c r="AF80" i="19"/>
  <c r="AF80" i="18"/>
  <c r="AF80" i="17"/>
  <c r="AF80" i="16"/>
  <c r="AF80" i="15"/>
  <c r="AF131" i="14"/>
  <c r="AE80" i="22"/>
  <c r="AE80" i="21"/>
  <c r="AE80" i="20"/>
  <c r="AE80" i="19"/>
  <c r="AE80" i="18"/>
  <c r="AE80" i="17"/>
  <c r="AE80" i="16"/>
  <c r="AE80" i="15"/>
  <c r="AE131" i="14"/>
  <c r="AD80" i="22"/>
  <c r="AD80" i="21"/>
  <c r="AD80" i="20"/>
  <c r="AD80" i="19"/>
  <c r="AD80" i="18"/>
  <c r="AD80" i="17"/>
  <c r="AD80" i="16"/>
  <c r="AD80" i="15"/>
  <c r="AD131" i="14"/>
  <c r="AC80" i="22"/>
  <c r="AC80" i="21"/>
  <c r="AC80" i="20"/>
  <c r="AC80" i="19"/>
  <c r="AC80" i="18"/>
  <c r="AC80" i="17"/>
  <c r="AC80" i="16"/>
  <c r="AC80" i="15"/>
  <c r="AC131" i="14"/>
  <c r="AB80" i="22"/>
  <c r="AB80" i="21"/>
  <c r="AB80" i="20"/>
  <c r="AB80" i="19"/>
  <c r="AB80" i="18"/>
  <c r="AB80" i="17"/>
  <c r="AB80" i="16"/>
  <c r="AB80" i="15"/>
  <c r="AB131" i="14"/>
  <c r="AA80" i="22"/>
  <c r="AA80" i="21"/>
  <c r="AA80" i="20"/>
  <c r="AA80" i="19"/>
  <c r="AA80" i="18"/>
  <c r="AA80" i="17"/>
  <c r="AA80" i="16"/>
  <c r="AA80" i="15"/>
  <c r="AA131" i="14"/>
  <c r="Z80" i="22"/>
  <c r="Z80" i="21"/>
  <c r="Z80" i="20"/>
  <c r="Z80" i="19"/>
  <c r="Z80" i="18"/>
  <c r="Z80" i="17"/>
  <c r="Z80" i="16"/>
  <c r="Z80" i="15"/>
  <c r="Z131" i="14"/>
  <c r="Y80" i="22"/>
  <c r="Y80" i="21"/>
  <c r="Y80" i="20"/>
  <c r="Y80" i="19"/>
  <c r="Y80" i="18"/>
  <c r="Y80" i="17"/>
  <c r="Y80" i="16"/>
  <c r="Y80" i="15"/>
  <c r="Y131" i="14"/>
  <c r="X80" i="22"/>
  <c r="X80" i="21"/>
  <c r="X80" i="20"/>
  <c r="X80" i="19"/>
  <c r="X80" i="18"/>
  <c r="X80" i="17"/>
  <c r="X80" i="16"/>
  <c r="X80" i="15"/>
  <c r="X131" i="14"/>
  <c r="W80" i="22"/>
  <c r="W80" i="21"/>
  <c r="W80" i="20"/>
  <c r="W80" i="19"/>
  <c r="W80" i="18"/>
  <c r="W80" i="17"/>
  <c r="W80" i="16"/>
  <c r="W80" i="15"/>
  <c r="W131" i="14"/>
  <c r="V80" i="22"/>
  <c r="V80" i="21"/>
  <c r="V80" i="20"/>
  <c r="V80" i="19"/>
  <c r="V80" i="18"/>
  <c r="V80" i="17"/>
  <c r="V80" i="16"/>
  <c r="V80" i="15"/>
  <c r="V131" i="14"/>
  <c r="D131" i="14" s="1"/>
  <c r="U80" i="22"/>
  <c r="U80" i="21"/>
  <c r="U80" i="20"/>
  <c r="U80" i="19"/>
  <c r="U80" i="18"/>
  <c r="U80" i="17"/>
  <c r="U80" i="16"/>
  <c r="U80" i="15"/>
  <c r="U131" i="14"/>
  <c r="CY79" i="22"/>
  <c r="CY79" i="21"/>
  <c r="CY79" i="20"/>
  <c r="CY79" i="19"/>
  <c r="CY79" i="18"/>
  <c r="CY79" i="17"/>
  <c r="CY79" i="16"/>
  <c r="CY79" i="15"/>
  <c r="CY130" i="14"/>
  <c r="CX79" i="22"/>
  <c r="CX79" i="21"/>
  <c r="CX79" i="20"/>
  <c r="CX79" i="19"/>
  <c r="CX79" i="18"/>
  <c r="CX79" i="17"/>
  <c r="CX79" i="16"/>
  <c r="CX79" i="15"/>
  <c r="CX130" i="14"/>
  <c r="CW79" i="22"/>
  <c r="CW79" i="21"/>
  <c r="CW79" i="20"/>
  <c r="CW79" i="19"/>
  <c r="CW79" i="18"/>
  <c r="CW79" i="17"/>
  <c r="CW79" i="16"/>
  <c r="CW79" i="15"/>
  <c r="CW130" i="14"/>
  <c r="CV79" i="22"/>
  <c r="CV79" i="21"/>
  <c r="CV79" i="20"/>
  <c r="CV79" i="19"/>
  <c r="CV79" i="18"/>
  <c r="CV79" i="17"/>
  <c r="CV79" i="16"/>
  <c r="CV79" i="15"/>
  <c r="CV130" i="14"/>
  <c r="CU79" i="22"/>
  <c r="CU79" i="21"/>
  <c r="CU79" i="20"/>
  <c r="CU79" i="19"/>
  <c r="CU79" i="18"/>
  <c r="CU79" i="17"/>
  <c r="CU79" i="16"/>
  <c r="CU79" i="15"/>
  <c r="CU130" i="14"/>
  <c r="CT79" i="22"/>
  <c r="CT79" i="21"/>
  <c r="CT79" i="20"/>
  <c r="CT79" i="19"/>
  <c r="CT79" i="18"/>
  <c r="CT79" i="17"/>
  <c r="CT79" i="16"/>
  <c r="CT79" i="15"/>
  <c r="CT130" i="14"/>
  <c r="CS79" i="22"/>
  <c r="CS79" i="21"/>
  <c r="CS79" i="20"/>
  <c r="CS79" i="19"/>
  <c r="CS79" i="18"/>
  <c r="CS79" i="17"/>
  <c r="CS79" i="16"/>
  <c r="CS79" i="15"/>
  <c r="CS130" i="14"/>
  <c r="CR79" i="22"/>
  <c r="CR79" i="21"/>
  <c r="CR79" i="20"/>
  <c r="CR79" i="19"/>
  <c r="CR79" i="18"/>
  <c r="CR79" i="17"/>
  <c r="CR79" i="16"/>
  <c r="CR79" i="15"/>
  <c r="CR130" i="14"/>
  <c r="CQ79" i="22"/>
  <c r="CQ79" i="21"/>
  <c r="CQ79" i="20"/>
  <c r="CQ79" i="19"/>
  <c r="CQ79" i="18"/>
  <c r="CQ79" i="17"/>
  <c r="CQ79" i="16"/>
  <c r="CQ79" i="15"/>
  <c r="CQ130" i="14"/>
  <c r="CP79" i="22"/>
  <c r="CP79" i="21"/>
  <c r="CP79" i="20"/>
  <c r="CP79" i="19"/>
  <c r="CP79" i="18"/>
  <c r="CP79" i="17"/>
  <c r="CP79" i="16"/>
  <c r="CP79" i="15"/>
  <c r="CP130" i="14"/>
  <c r="CO79" i="22"/>
  <c r="CO79" i="21"/>
  <c r="CO79" i="20"/>
  <c r="CO79" i="19"/>
  <c r="CO79" i="18"/>
  <c r="CO79" i="17"/>
  <c r="CO79" i="16"/>
  <c r="CO79" i="15"/>
  <c r="CO130" i="14"/>
  <c r="CN79" i="22"/>
  <c r="CN79" i="21"/>
  <c r="CN79" i="20"/>
  <c r="CN79" i="19"/>
  <c r="CN79" i="18"/>
  <c r="CN79" i="17"/>
  <c r="CN79" i="16"/>
  <c r="CN79" i="15"/>
  <c r="CN130" i="14"/>
  <c r="CM79" i="22"/>
  <c r="CM79" i="21"/>
  <c r="CM79" i="20"/>
  <c r="CM79" i="19"/>
  <c r="CM79" i="18"/>
  <c r="CM79" i="17"/>
  <c r="CM79" i="16"/>
  <c r="CM79" i="15"/>
  <c r="CM130" i="14"/>
  <c r="CL79" i="22"/>
  <c r="CL79" i="21"/>
  <c r="CL79" i="20"/>
  <c r="CL79" i="19"/>
  <c r="CL79" i="18"/>
  <c r="CL79" i="17"/>
  <c r="CL79" i="16"/>
  <c r="CL79" i="15"/>
  <c r="CL130" i="14"/>
  <c r="CK79" i="22"/>
  <c r="CK79" i="21"/>
  <c r="CK79" i="20"/>
  <c r="CK79" i="19"/>
  <c r="CK79" i="18"/>
  <c r="CK79" i="17"/>
  <c r="CK79" i="16"/>
  <c r="CK79" i="15"/>
  <c r="CK130" i="14"/>
  <c r="CJ79" i="22"/>
  <c r="CJ79" i="21"/>
  <c r="CJ79" i="20"/>
  <c r="CJ79" i="19"/>
  <c r="CJ79" i="18"/>
  <c r="CJ79" i="17"/>
  <c r="CJ79" i="16"/>
  <c r="CJ79" i="15"/>
  <c r="CJ130" i="14"/>
  <c r="CI79" i="22"/>
  <c r="CI79" i="21"/>
  <c r="CI79" i="20"/>
  <c r="CI79" i="19"/>
  <c r="CI79" i="18"/>
  <c r="CI79" i="17"/>
  <c r="CI79" i="16"/>
  <c r="CI79" i="15"/>
  <c r="CI130" i="14"/>
  <c r="CH79" i="22"/>
  <c r="CH79" i="21"/>
  <c r="CH79" i="20"/>
  <c r="CH79" i="19"/>
  <c r="CH79" i="18"/>
  <c r="CH79" i="17"/>
  <c r="CH79" i="16"/>
  <c r="CH79" i="15"/>
  <c r="CH130" i="14"/>
  <c r="CG79" i="22"/>
  <c r="CG79" i="21"/>
  <c r="CG79" i="20"/>
  <c r="CG79" i="19"/>
  <c r="CG79" i="18"/>
  <c r="CG79" i="17"/>
  <c r="CG79" i="16"/>
  <c r="CG79" i="15"/>
  <c r="CG130" i="14"/>
  <c r="CF79" i="22"/>
  <c r="CF79" i="21"/>
  <c r="CF79" i="20"/>
  <c r="CF79" i="19"/>
  <c r="CF79" i="18"/>
  <c r="CF79" i="17"/>
  <c r="CF79" i="16"/>
  <c r="CF79" i="15"/>
  <c r="CF130" i="14"/>
  <c r="CE79" i="22"/>
  <c r="CE79" i="21"/>
  <c r="CE79" i="20"/>
  <c r="CE79" i="19"/>
  <c r="CE79" i="18"/>
  <c r="CE79" i="17"/>
  <c r="CE79" i="16"/>
  <c r="CE79" i="15"/>
  <c r="CE130" i="14"/>
  <c r="CD79" i="22"/>
  <c r="CD79" i="21"/>
  <c r="CD79" i="20"/>
  <c r="CD79" i="19"/>
  <c r="CD79" i="18"/>
  <c r="CD79" i="17"/>
  <c r="CD79" i="16"/>
  <c r="CD79" i="15"/>
  <c r="CD130" i="14"/>
  <c r="CC79" i="22"/>
  <c r="CC79" i="21"/>
  <c r="CC79" i="20"/>
  <c r="CC79" i="19"/>
  <c r="CC79" i="18"/>
  <c r="CC79" i="17"/>
  <c r="CC79" i="16"/>
  <c r="CC79" i="15"/>
  <c r="CC130" i="14"/>
  <c r="CB79" i="22"/>
  <c r="CB79" i="21"/>
  <c r="CB79" i="20"/>
  <c r="CB79" i="19"/>
  <c r="CB79" i="18"/>
  <c r="CB79" i="17"/>
  <c r="CB79" i="16"/>
  <c r="CB79" i="15"/>
  <c r="CB130" i="14"/>
  <c r="CA79" i="22"/>
  <c r="CA79" i="21"/>
  <c r="CA79" i="20"/>
  <c r="CA79" i="19"/>
  <c r="CA79" i="18"/>
  <c r="CA79" i="17"/>
  <c r="CA79" i="16"/>
  <c r="CA79" i="15"/>
  <c r="CA130" i="14"/>
  <c r="BZ79" i="22"/>
  <c r="BZ79" i="21"/>
  <c r="BZ79" i="20"/>
  <c r="BZ79" i="19"/>
  <c r="BZ79" i="18"/>
  <c r="BZ79" i="17"/>
  <c r="BZ79" i="16"/>
  <c r="BZ79" i="15"/>
  <c r="BZ130" i="14"/>
  <c r="BY79" i="22"/>
  <c r="BY79" i="21"/>
  <c r="BY79" i="20"/>
  <c r="BY79" i="19"/>
  <c r="BY79" i="18"/>
  <c r="BY79" i="17"/>
  <c r="BY79" i="16"/>
  <c r="BY79" i="15"/>
  <c r="BY130" i="14"/>
  <c r="BX79" i="22"/>
  <c r="BX79" i="21"/>
  <c r="BX79" i="20"/>
  <c r="BX79" i="19"/>
  <c r="BX79" i="18"/>
  <c r="BX79" i="17"/>
  <c r="BX79" i="16"/>
  <c r="BX79" i="15"/>
  <c r="BX130" i="14"/>
  <c r="BW79" i="22"/>
  <c r="BW79" i="21"/>
  <c r="BW79" i="20"/>
  <c r="BW79" i="19"/>
  <c r="BW79" i="18"/>
  <c r="BW79" i="17"/>
  <c r="BW79" i="16"/>
  <c r="BW79" i="15"/>
  <c r="BW130" i="14"/>
  <c r="BV79" i="22"/>
  <c r="BV79" i="21"/>
  <c r="BV79" i="20"/>
  <c r="BV79" i="19"/>
  <c r="BV79" i="18"/>
  <c r="BV79" i="17"/>
  <c r="BV79" i="16"/>
  <c r="BV79" i="15"/>
  <c r="BV130" i="14"/>
  <c r="BU79" i="22"/>
  <c r="BU79" i="21"/>
  <c r="BU79" i="20"/>
  <c r="BU79" i="19"/>
  <c r="BU79" i="18"/>
  <c r="BU79" i="17"/>
  <c r="BU79" i="16"/>
  <c r="BU79" i="15"/>
  <c r="BU130" i="14"/>
  <c r="BT79" i="22"/>
  <c r="BT79" i="21"/>
  <c r="BT79" i="20"/>
  <c r="BT79" i="19"/>
  <c r="BT79" i="18"/>
  <c r="BT79" i="17"/>
  <c r="BT79" i="16"/>
  <c r="BT79" i="15"/>
  <c r="BT130" i="14"/>
  <c r="BS79" i="22"/>
  <c r="BS79" i="21"/>
  <c r="BS79" i="20"/>
  <c r="BS79" i="19"/>
  <c r="BS79" i="18"/>
  <c r="BS79" i="17"/>
  <c r="BS79" i="16"/>
  <c r="BS79" i="15"/>
  <c r="BS130" i="14"/>
  <c r="BR79" i="22"/>
  <c r="BR79" i="21"/>
  <c r="BR79" i="20"/>
  <c r="BR79" i="19"/>
  <c r="BR79" i="18"/>
  <c r="BR79" i="17"/>
  <c r="BR79" i="16"/>
  <c r="BR79" i="15"/>
  <c r="BR130" i="14"/>
  <c r="BQ79" i="22"/>
  <c r="BQ79" i="21"/>
  <c r="BQ79" i="20"/>
  <c r="BQ79" i="19"/>
  <c r="BQ79" i="18"/>
  <c r="BQ79" i="17"/>
  <c r="BQ79" i="16"/>
  <c r="BQ79" i="15"/>
  <c r="BQ130" i="14"/>
  <c r="BP79" i="22"/>
  <c r="BP79" i="21"/>
  <c r="BP79" i="20"/>
  <c r="BP79" i="19"/>
  <c r="BP79" i="18"/>
  <c r="BP79" i="17"/>
  <c r="BP79" i="16"/>
  <c r="BP79" i="15"/>
  <c r="BP130" i="14"/>
  <c r="BO79" i="22"/>
  <c r="BO79" i="21"/>
  <c r="BO79" i="20"/>
  <c r="BO79" i="19"/>
  <c r="BO79" i="18"/>
  <c r="BO79" i="17"/>
  <c r="BO79" i="16"/>
  <c r="BO79" i="15"/>
  <c r="BO130" i="14"/>
  <c r="BN79" i="22"/>
  <c r="BN79" i="21"/>
  <c r="BN79" i="20"/>
  <c r="BN79" i="19"/>
  <c r="BN79" i="18"/>
  <c r="BN79" i="17"/>
  <c r="BN79" i="16"/>
  <c r="BN79" i="15"/>
  <c r="BN130" i="14"/>
  <c r="BM79" i="22"/>
  <c r="BM79" i="21"/>
  <c r="BM79" i="20"/>
  <c r="BM79" i="19"/>
  <c r="BM79" i="18"/>
  <c r="BM79" i="17"/>
  <c r="BM79" i="16"/>
  <c r="BM79" i="15"/>
  <c r="BM130" i="14"/>
  <c r="BL79" i="22"/>
  <c r="BL79" i="21"/>
  <c r="BL79" i="20"/>
  <c r="BL79" i="19"/>
  <c r="BL79" i="18"/>
  <c r="BL79" i="17"/>
  <c r="BL79" i="16"/>
  <c r="BL79" i="15"/>
  <c r="BL130" i="14"/>
  <c r="BK79" i="22"/>
  <c r="BK79" i="21"/>
  <c r="BK79" i="20"/>
  <c r="BK79" i="19"/>
  <c r="BK79" i="18"/>
  <c r="BK79" i="17"/>
  <c r="BK79" i="16"/>
  <c r="BK79" i="15"/>
  <c r="BK130" i="14"/>
  <c r="BJ79" i="22"/>
  <c r="BJ79" i="21"/>
  <c r="BJ79" i="20"/>
  <c r="BJ79" i="19"/>
  <c r="BJ79" i="18"/>
  <c r="BJ79" i="17"/>
  <c r="BJ79" i="16"/>
  <c r="BJ79" i="15"/>
  <c r="BJ130" i="14"/>
  <c r="BI79" i="22"/>
  <c r="BI79" i="21"/>
  <c r="BI79" i="20"/>
  <c r="BI79" i="19"/>
  <c r="BI79" i="18"/>
  <c r="BI79" i="17"/>
  <c r="BI79" i="16"/>
  <c r="BI79" i="15"/>
  <c r="BI130" i="14"/>
  <c r="BH79" i="22"/>
  <c r="BH79" i="21"/>
  <c r="BH79" i="20"/>
  <c r="BH79" i="19"/>
  <c r="BH79" i="18"/>
  <c r="BH79" i="17"/>
  <c r="BH79" i="16"/>
  <c r="BH79" i="15"/>
  <c r="BH130" i="14"/>
  <c r="BG79" i="22"/>
  <c r="BG79" i="21"/>
  <c r="BG79" i="20"/>
  <c r="BG79" i="19"/>
  <c r="BG79" i="18"/>
  <c r="BG79" i="17"/>
  <c r="BG79" i="16"/>
  <c r="BG79" i="15"/>
  <c r="BG130" i="14"/>
  <c r="BF79" i="22"/>
  <c r="BF79" i="21"/>
  <c r="BF79" i="20"/>
  <c r="BF79" i="19"/>
  <c r="BF79" i="18"/>
  <c r="BF79" i="17"/>
  <c r="BF79" i="16"/>
  <c r="BF79" i="15"/>
  <c r="BF130" i="14"/>
  <c r="BE79" i="22"/>
  <c r="BE79" i="21"/>
  <c r="BE79" i="20"/>
  <c r="BE79" i="19"/>
  <c r="BE79" i="18"/>
  <c r="BE79" i="17"/>
  <c r="BE79" i="16"/>
  <c r="BE79" i="15"/>
  <c r="BE130" i="14"/>
  <c r="BD79" i="22"/>
  <c r="BD79" i="21"/>
  <c r="BD79" i="20"/>
  <c r="BD79" i="19"/>
  <c r="BD79" i="18"/>
  <c r="BD79" i="17"/>
  <c r="BD79" i="16"/>
  <c r="BD79" i="15"/>
  <c r="BD130" i="14"/>
  <c r="BC79" i="22"/>
  <c r="BC79" i="21"/>
  <c r="BC79" i="20"/>
  <c r="BC79" i="19"/>
  <c r="BC79" i="18"/>
  <c r="BC79" i="17"/>
  <c r="BC79" i="16"/>
  <c r="BC79" i="15"/>
  <c r="BC130" i="14"/>
  <c r="BB79" i="22"/>
  <c r="BB79" i="21"/>
  <c r="BB79" i="20"/>
  <c r="BB79" i="19"/>
  <c r="BB79" i="18"/>
  <c r="BB79" i="17"/>
  <c r="BB79" i="16"/>
  <c r="BB79" i="15"/>
  <c r="BB130" i="14"/>
  <c r="BA79" i="22"/>
  <c r="BA79" i="21"/>
  <c r="BA79" i="20"/>
  <c r="BA79" i="19"/>
  <c r="BA79" i="18"/>
  <c r="BA79" i="17"/>
  <c r="BA79" i="16"/>
  <c r="BA79" i="15"/>
  <c r="BA130" i="14"/>
  <c r="AZ79" i="22"/>
  <c r="AZ79" i="21"/>
  <c r="AZ79" i="20"/>
  <c r="AZ79" i="19"/>
  <c r="AZ79" i="18"/>
  <c r="AZ79" i="17"/>
  <c r="AZ79" i="16"/>
  <c r="AZ79" i="15"/>
  <c r="AZ130" i="14"/>
  <c r="AY79" i="22"/>
  <c r="AY79" i="21"/>
  <c r="AY79" i="20"/>
  <c r="AY79" i="19"/>
  <c r="AY79" i="18"/>
  <c r="AY79" i="17"/>
  <c r="AY79" i="16"/>
  <c r="AY79" i="15"/>
  <c r="AY130" i="14"/>
  <c r="AX79" i="22"/>
  <c r="AX79" i="21"/>
  <c r="AX79" i="20"/>
  <c r="AX79" i="19"/>
  <c r="AX79" i="18"/>
  <c r="AX79" i="17"/>
  <c r="AX79" i="16"/>
  <c r="AX79" i="15"/>
  <c r="AX130" i="14"/>
  <c r="AW79" i="22"/>
  <c r="AW79" i="21"/>
  <c r="AW79" i="20"/>
  <c r="AW79" i="19"/>
  <c r="AW79" i="18"/>
  <c r="AW79" i="17"/>
  <c r="AW79" i="16"/>
  <c r="AW79" i="15"/>
  <c r="AW130" i="14"/>
  <c r="AV79" i="22"/>
  <c r="AV79" i="21"/>
  <c r="AV79" i="20"/>
  <c r="AV79" i="19"/>
  <c r="AV79" i="18"/>
  <c r="AV79" i="17"/>
  <c r="AV79" i="16"/>
  <c r="AV79" i="15"/>
  <c r="AV130" i="14"/>
  <c r="AU79" i="22"/>
  <c r="AU79" i="21"/>
  <c r="AU79" i="20"/>
  <c r="AU79" i="19"/>
  <c r="AU79" i="18"/>
  <c r="AU79" i="17"/>
  <c r="AU79" i="16"/>
  <c r="AU79" i="15"/>
  <c r="AU130" i="14"/>
  <c r="AT79" i="22"/>
  <c r="AT79" i="21"/>
  <c r="AT79" i="20"/>
  <c r="AT79" i="19"/>
  <c r="AT79" i="18"/>
  <c r="AT79" i="17"/>
  <c r="AT79" i="16"/>
  <c r="AT79" i="15"/>
  <c r="AT130" i="14"/>
  <c r="AS79" i="22"/>
  <c r="AS79" i="21"/>
  <c r="AS79" i="20"/>
  <c r="AS79" i="19"/>
  <c r="AS79" i="18"/>
  <c r="AS79" i="17"/>
  <c r="AS79" i="16"/>
  <c r="AS79" i="15"/>
  <c r="AS130" i="14"/>
  <c r="AR79" i="22"/>
  <c r="AR79" i="21"/>
  <c r="AR79" i="20"/>
  <c r="AR79" i="19"/>
  <c r="AR79" i="18"/>
  <c r="AR79" i="17"/>
  <c r="AR79" i="16"/>
  <c r="AR79" i="15"/>
  <c r="AR130" i="14"/>
  <c r="AQ79" i="22"/>
  <c r="AQ79" i="21"/>
  <c r="AQ79" i="20"/>
  <c r="AQ79" i="19"/>
  <c r="AQ79" i="18"/>
  <c r="AQ79" i="17"/>
  <c r="AQ79" i="16"/>
  <c r="AQ79" i="15"/>
  <c r="AQ130" i="14"/>
  <c r="AP79" i="22"/>
  <c r="AP79" i="21"/>
  <c r="AP79" i="20"/>
  <c r="AP79" i="19"/>
  <c r="AP79" i="18"/>
  <c r="AP79" i="17"/>
  <c r="AP79" i="16"/>
  <c r="AP79" i="15"/>
  <c r="AP130" i="14"/>
  <c r="AO79" i="22"/>
  <c r="AO79" i="21"/>
  <c r="AO79" i="20"/>
  <c r="AO79" i="19"/>
  <c r="AO79" i="18"/>
  <c r="AO79" i="17"/>
  <c r="AO79" i="16"/>
  <c r="AO79" i="15"/>
  <c r="AO130" i="14"/>
  <c r="AN79" i="22"/>
  <c r="AN79" i="21"/>
  <c r="AN79" i="20"/>
  <c r="AN79" i="19"/>
  <c r="AN79" i="18"/>
  <c r="AN79" i="17"/>
  <c r="AN79" i="16"/>
  <c r="AN79" i="15"/>
  <c r="AN130" i="14"/>
  <c r="AM79" i="22"/>
  <c r="AM79" i="21"/>
  <c r="AM79" i="20"/>
  <c r="AM79" i="19"/>
  <c r="AM79" i="18"/>
  <c r="AM79" i="17"/>
  <c r="AM79" i="16"/>
  <c r="AM79" i="15"/>
  <c r="AM130" i="14"/>
  <c r="AL79" i="22"/>
  <c r="AL79" i="21"/>
  <c r="AL79" i="20"/>
  <c r="AL79" i="19"/>
  <c r="AL79" i="18"/>
  <c r="AL79" i="17"/>
  <c r="AL79" i="16"/>
  <c r="AL79" i="15"/>
  <c r="AL130" i="14"/>
  <c r="AK79" i="22"/>
  <c r="AK79" i="21"/>
  <c r="AK79" i="20"/>
  <c r="AK79" i="19"/>
  <c r="AK79" i="18"/>
  <c r="AK79" i="17"/>
  <c r="AK79" i="16"/>
  <c r="AK79" i="15"/>
  <c r="AK130" i="14"/>
  <c r="AJ79" i="22"/>
  <c r="AJ79" i="21"/>
  <c r="AJ79" i="20"/>
  <c r="AJ79" i="19"/>
  <c r="AJ79" i="18"/>
  <c r="AJ79" i="17"/>
  <c r="AJ79" i="16"/>
  <c r="AJ79" i="15"/>
  <c r="AJ130" i="14"/>
  <c r="AI79" i="22"/>
  <c r="AI79" i="21"/>
  <c r="AI79" i="20"/>
  <c r="AI79" i="19"/>
  <c r="AI79" i="18"/>
  <c r="AI79" i="17"/>
  <c r="AI79" i="16"/>
  <c r="AI79" i="15"/>
  <c r="AI130" i="14"/>
  <c r="AH79" i="22"/>
  <c r="AH79" i="21"/>
  <c r="AH79" i="20"/>
  <c r="AH79" i="19"/>
  <c r="AH79" i="18"/>
  <c r="AH79" i="17"/>
  <c r="AH79" i="16"/>
  <c r="AH79" i="15"/>
  <c r="AH130" i="14"/>
  <c r="AG79" i="22"/>
  <c r="AG79" i="21"/>
  <c r="AG79" i="20"/>
  <c r="AG79" i="19"/>
  <c r="AG79" i="18"/>
  <c r="AG79" i="17"/>
  <c r="AG79" i="16"/>
  <c r="AG79" i="15"/>
  <c r="AG130" i="14"/>
  <c r="AF79" i="22"/>
  <c r="AF79" i="21"/>
  <c r="AF79" i="20"/>
  <c r="AF79" i="19"/>
  <c r="AF79" i="18"/>
  <c r="AF79" i="17"/>
  <c r="AF79" i="16"/>
  <c r="AF79" i="15"/>
  <c r="AF130" i="14"/>
  <c r="AE79" i="22"/>
  <c r="AE79" i="21"/>
  <c r="AE79" i="20"/>
  <c r="AE79" i="19"/>
  <c r="AE79" i="18"/>
  <c r="AE79" i="17"/>
  <c r="AE79" i="16"/>
  <c r="AE79" i="15"/>
  <c r="AE130" i="14"/>
  <c r="AD79" i="22"/>
  <c r="AD79" i="21"/>
  <c r="AD79" i="20"/>
  <c r="AD79" i="19"/>
  <c r="AD79" i="18"/>
  <c r="AD79" i="17"/>
  <c r="AD79" i="16"/>
  <c r="AD79" i="15"/>
  <c r="AD130" i="14"/>
  <c r="AC79" i="22"/>
  <c r="AC79" i="21"/>
  <c r="AC79" i="20"/>
  <c r="AC79" i="19"/>
  <c r="AC79" i="18"/>
  <c r="AC79" i="17"/>
  <c r="AC79" i="16"/>
  <c r="AC79" i="15"/>
  <c r="AC130" i="14"/>
  <c r="AB79" i="22"/>
  <c r="AB79" i="21"/>
  <c r="AB79" i="20"/>
  <c r="AB79" i="19"/>
  <c r="AB79" i="18"/>
  <c r="AB79" i="17"/>
  <c r="AB79" i="16"/>
  <c r="AB79" i="15"/>
  <c r="AB130" i="14"/>
  <c r="AA79" i="22"/>
  <c r="AA79" i="21"/>
  <c r="AA79" i="20"/>
  <c r="AA79" i="19"/>
  <c r="AA79" i="18"/>
  <c r="AA79" i="17"/>
  <c r="AA79" i="16"/>
  <c r="AA79" i="15"/>
  <c r="AA130" i="14"/>
  <c r="Z79" i="22"/>
  <c r="Z79" i="21"/>
  <c r="Z79" i="20"/>
  <c r="Z79" i="19"/>
  <c r="Z79" i="18"/>
  <c r="Z79" i="17"/>
  <c r="Z79" i="16"/>
  <c r="Z79" i="15"/>
  <c r="Z130" i="14"/>
  <c r="Y79" i="22"/>
  <c r="Y79" i="21"/>
  <c r="Y79" i="20"/>
  <c r="Y79" i="19"/>
  <c r="Y79" i="18"/>
  <c r="Y79" i="17"/>
  <c r="Y79" i="16"/>
  <c r="Y79" i="15"/>
  <c r="Y130" i="14"/>
  <c r="D130" i="14" s="1"/>
  <c r="X79" i="22"/>
  <c r="X79" i="21"/>
  <c r="X79" i="20"/>
  <c r="X79" i="19"/>
  <c r="X79" i="18"/>
  <c r="X79" i="17"/>
  <c r="X79" i="16"/>
  <c r="X79" i="15"/>
  <c r="X130" i="14"/>
  <c r="W79" i="22"/>
  <c r="W79" i="21"/>
  <c r="W79" i="20"/>
  <c r="W79" i="19"/>
  <c r="W79" i="18"/>
  <c r="W79" i="17"/>
  <c r="W79" i="16"/>
  <c r="W79" i="15"/>
  <c r="W130" i="14"/>
  <c r="V79" i="22"/>
  <c r="V79" i="21"/>
  <c r="V79" i="20"/>
  <c r="V79" i="19"/>
  <c r="V79" i="18"/>
  <c r="V79" i="17"/>
  <c r="V79" i="16"/>
  <c r="V79" i="15"/>
  <c r="V130" i="14"/>
  <c r="U79" i="22"/>
  <c r="U79" i="21"/>
  <c r="U79" i="20"/>
  <c r="U79" i="19"/>
  <c r="U79" i="18"/>
  <c r="U79" i="17"/>
  <c r="U79" i="16"/>
  <c r="U79" i="15"/>
  <c r="U130" i="14"/>
  <c r="CY78" i="22"/>
  <c r="CY78" i="21"/>
  <c r="CY78" i="20"/>
  <c r="CY78" i="19"/>
  <c r="CY78" i="18"/>
  <c r="CY78" i="17"/>
  <c r="CY78" i="16"/>
  <c r="CY78" i="15"/>
  <c r="CY129" i="14"/>
  <c r="CX78" i="22"/>
  <c r="CX78" i="21"/>
  <c r="CX78" i="20"/>
  <c r="CX78" i="19"/>
  <c r="CX78" i="18"/>
  <c r="CX78" i="17"/>
  <c r="CX78" i="16"/>
  <c r="CX78" i="15"/>
  <c r="CX129" i="14"/>
  <c r="CW78" i="22"/>
  <c r="CW78" i="21"/>
  <c r="CW78" i="20"/>
  <c r="CW78" i="19"/>
  <c r="CW78" i="18"/>
  <c r="CW78" i="17"/>
  <c r="CW78" i="16"/>
  <c r="CW78" i="15"/>
  <c r="CW129" i="14"/>
  <c r="CV78" i="22"/>
  <c r="CV78" i="21"/>
  <c r="CV78" i="20"/>
  <c r="CV78" i="19"/>
  <c r="CV78" i="18"/>
  <c r="CV78" i="17"/>
  <c r="CV78" i="16"/>
  <c r="CV78" i="15"/>
  <c r="CV129" i="14"/>
  <c r="CU78" i="22"/>
  <c r="CU78" i="21"/>
  <c r="CU78" i="20"/>
  <c r="CU78" i="19"/>
  <c r="CU78" i="18"/>
  <c r="CU78" i="17"/>
  <c r="CU78" i="16"/>
  <c r="CU78" i="15"/>
  <c r="CU129" i="14"/>
  <c r="CT78" i="22"/>
  <c r="CT78" i="21"/>
  <c r="CT78" i="20"/>
  <c r="CT78" i="19"/>
  <c r="CT78" i="18"/>
  <c r="CT78" i="17"/>
  <c r="CT78" i="16"/>
  <c r="CT78" i="15"/>
  <c r="CT129" i="14"/>
  <c r="CS78" i="22"/>
  <c r="CS78" i="21"/>
  <c r="CS78" i="20"/>
  <c r="CS78" i="19"/>
  <c r="CS78" i="18"/>
  <c r="CS78" i="17"/>
  <c r="CS78" i="16"/>
  <c r="CS78" i="15"/>
  <c r="CS129" i="14"/>
  <c r="CR78" i="22"/>
  <c r="CR78" i="21"/>
  <c r="CR78" i="20"/>
  <c r="CR78" i="19"/>
  <c r="CR78" i="18"/>
  <c r="CR78" i="17"/>
  <c r="CR78" i="16"/>
  <c r="CR78" i="15"/>
  <c r="CR129" i="14"/>
  <c r="CQ78" i="22"/>
  <c r="CQ78" i="21"/>
  <c r="CQ78" i="20"/>
  <c r="CQ78" i="19"/>
  <c r="CQ78" i="18"/>
  <c r="CQ78" i="17"/>
  <c r="CQ78" i="16"/>
  <c r="CQ78" i="15"/>
  <c r="CQ129" i="14"/>
  <c r="CP78" i="22"/>
  <c r="CP78" i="21"/>
  <c r="CP78" i="20"/>
  <c r="CP78" i="19"/>
  <c r="CP78" i="18"/>
  <c r="CP78" i="17"/>
  <c r="CP78" i="16"/>
  <c r="CP78" i="15"/>
  <c r="CP129" i="14"/>
  <c r="CO78" i="22"/>
  <c r="CO78" i="21"/>
  <c r="CO78" i="20"/>
  <c r="CO78" i="19"/>
  <c r="CO78" i="18"/>
  <c r="CO78" i="17"/>
  <c r="CO78" i="16"/>
  <c r="CO78" i="15"/>
  <c r="CO129" i="14"/>
  <c r="CN78" i="22"/>
  <c r="CN78" i="21"/>
  <c r="CN78" i="20"/>
  <c r="CN78" i="19"/>
  <c r="CN78" i="18"/>
  <c r="CN78" i="17"/>
  <c r="CN78" i="16"/>
  <c r="CN78" i="15"/>
  <c r="CN129" i="14"/>
  <c r="CM78" i="22"/>
  <c r="CM78" i="21"/>
  <c r="CM78" i="20"/>
  <c r="CM78" i="19"/>
  <c r="CM78" i="18"/>
  <c r="CM78" i="17"/>
  <c r="CM78" i="16"/>
  <c r="CM78" i="15"/>
  <c r="CM129" i="14"/>
  <c r="CL78" i="22"/>
  <c r="CL78" i="21"/>
  <c r="CL78" i="20"/>
  <c r="CL78" i="19"/>
  <c r="CL78" i="18"/>
  <c r="CL78" i="17"/>
  <c r="CL78" i="16"/>
  <c r="CL78" i="15"/>
  <c r="CL129" i="14"/>
  <c r="CK78" i="22"/>
  <c r="CK78" i="21"/>
  <c r="CK78" i="20"/>
  <c r="CK78" i="19"/>
  <c r="CK78" i="18"/>
  <c r="CK78" i="17"/>
  <c r="CK78" i="16"/>
  <c r="CK78" i="15"/>
  <c r="CK129" i="14"/>
  <c r="CJ78" i="22"/>
  <c r="CJ78" i="21"/>
  <c r="CJ78" i="20"/>
  <c r="CJ78" i="19"/>
  <c r="CJ78" i="18"/>
  <c r="CJ78" i="17"/>
  <c r="CJ78" i="16"/>
  <c r="CJ78" i="15"/>
  <c r="CJ129" i="14"/>
  <c r="CI78" i="22"/>
  <c r="CI78" i="21"/>
  <c r="CI78" i="20"/>
  <c r="CI78" i="19"/>
  <c r="CI78" i="18"/>
  <c r="CI78" i="17"/>
  <c r="CI78" i="16"/>
  <c r="CI78" i="15"/>
  <c r="CI129" i="14"/>
  <c r="CH78" i="22"/>
  <c r="CH78" i="21"/>
  <c r="CH78" i="20"/>
  <c r="CH78" i="19"/>
  <c r="CH78" i="18"/>
  <c r="CH78" i="17"/>
  <c r="CH78" i="16"/>
  <c r="CH78" i="15"/>
  <c r="CH129" i="14"/>
  <c r="CG78" i="22"/>
  <c r="CG78" i="21"/>
  <c r="CG78" i="20"/>
  <c r="CG78" i="19"/>
  <c r="CG78" i="18"/>
  <c r="CG78" i="17"/>
  <c r="CG78" i="16"/>
  <c r="CG78" i="15"/>
  <c r="CG129" i="14"/>
  <c r="CF78" i="22"/>
  <c r="CF78" i="21"/>
  <c r="CF78" i="20"/>
  <c r="CF78" i="19"/>
  <c r="CF78" i="18"/>
  <c r="CF78" i="17"/>
  <c r="CF78" i="16"/>
  <c r="CF78" i="15"/>
  <c r="CF129" i="14"/>
  <c r="CE78" i="22"/>
  <c r="CE78" i="21"/>
  <c r="CE78" i="20"/>
  <c r="CE78" i="19"/>
  <c r="CE78" i="18"/>
  <c r="CE78" i="17"/>
  <c r="CE78" i="16"/>
  <c r="CE78" i="15"/>
  <c r="CE129" i="14"/>
  <c r="CD78" i="22"/>
  <c r="CD78" i="21"/>
  <c r="CD78" i="20"/>
  <c r="CD78" i="19"/>
  <c r="CD78" i="18"/>
  <c r="CD78" i="17"/>
  <c r="CD78" i="16"/>
  <c r="CD78" i="15"/>
  <c r="CD129" i="14"/>
  <c r="CC78" i="22"/>
  <c r="CC78" i="21"/>
  <c r="CC78" i="20"/>
  <c r="CC78" i="19"/>
  <c r="CC78" i="18"/>
  <c r="CC78" i="17"/>
  <c r="CC78" i="16"/>
  <c r="CC78" i="15"/>
  <c r="CC129" i="14"/>
  <c r="CB78" i="22"/>
  <c r="CB78" i="21"/>
  <c r="CB78" i="20"/>
  <c r="CB78" i="19"/>
  <c r="CB78" i="18"/>
  <c r="CB78" i="17"/>
  <c r="CB78" i="16"/>
  <c r="CB78" i="15"/>
  <c r="CB129" i="14"/>
  <c r="CA78" i="22"/>
  <c r="CA78" i="21"/>
  <c r="CA78" i="20"/>
  <c r="CA78" i="19"/>
  <c r="CA78" i="18"/>
  <c r="CA78" i="17"/>
  <c r="CA78" i="16"/>
  <c r="CA78" i="15"/>
  <c r="CA129" i="14"/>
  <c r="BZ78" i="22"/>
  <c r="BZ78" i="21"/>
  <c r="BZ78" i="20"/>
  <c r="BZ78" i="19"/>
  <c r="BZ78" i="18"/>
  <c r="BZ78" i="17"/>
  <c r="BZ78" i="16"/>
  <c r="BZ78" i="15"/>
  <c r="BZ129" i="14"/>
  <c r="BY78" i="22"/>
  <c r="BY78" i="21"/>
  <c r="BY78" i="20"/>
  <c r="BY78" i="19"/>
  <c r="BY78" i="18"/>
  <c r="BY78" i="17"/>
  <c r="BY78" i="16"/>
  <c r="BY78" i="15"/>
  <c r="BY129" i="14"/>
  <c r="BX78" i="22"/>
  <c r="BX78" i="21"/>
  <c r="BX78" i="20"/>
  <c r="BX78" i="19"/>
  <c r="BX78" i="18"/>
  <c r="BX78" i="17"/>
  <c r="BX78" i="16"/>
  <c r="BX78" i="15"/>
  <c r="BX129" i="14"/>
  <c r="BW78" i="22"/>
  <c r="BW78" i="21"/>
  <c r="BW78" i="20"/>
  <c r="BW78" i="19"/>
  <c r="BW78" i="18"/>
  <c r="BW78" i="17"/>
  <c r="BW78" i="16"/>
  <c r="BW78" i="15"/>
  <c r="BW129" i="14"/>
  <c r="BV78" i="22"/>
  <c r="BV78" i="21"/>
  <c r="BV78" i="20"/>
  <c r="BV78" i="19"/>
  <c r="BV78" i="18"/>
  <c r="BV78" i="17"/>
  <c r="BV78" i="16"/>
  <c r="BV78" i="15"/>
  <c r="BV129" i="14"/>
  <c r="BU78" i="22"/>
  <c r="BU78" i="21"/>
  <c r="BU78" i="20"/>
  <c r="BU78" i="19"/>
  <c r="BU78" i="18"/>
  <c r="BU78" i="17"/>
  <c r="BU78" i="16"/>
  <c r="BU78" i="15"/>
  <c r="BU129" i="14"/>
  <c r="BT78" i="22"/>
  <c r="BT78" i="21"/>
  <c r="BT78" i="20"/>
  <c r="BT78" i="19"/>
  <c r="BT78" i="18"/>
  <c r="BT78" i="17"/>
  <c r="BT78" i="16"/>
  <c r="BT78" i="15"/>
  <c r="BT129" i="14"/>
  <c r="BS78" i="22"/>
  <c r="BS78" i="21"/>
  <c r="BS78" i="20"/>
  <c r="BS78" i="19"/>
  <c r="BS78" i="18"/>
  <c r="BS78" i="17"/>
  <c r="BS78" i="16"/>
  <c r="BS78" i="15"/>
  <c r="BS129" i="14"/>
  <c r="BR78" i="22"/>
  <c r="BR78" i="21"/>
  <c r="BR78" i="20"/>
  <c r="BR78" i="19"/>
  <c r="BR78" i="18"/>
  <c r="BR78" i="17"/>
  <c r="BR78" i="16"/>
  <c r="BR78" i="15"/>
  <c r="BR129" i="14"/>
  <c r="BQ78" i="22"/>
  <c r="BQ78" i="21"/>
  <c r="BQ78" i="20"/>
  <c r="BQ78" i="19"/>
  <c r="BQ78" i="18"/>
  <c r="BQ78" i="17"/>
  <c r="BQ78" i="16"/>
  <c r="BQ78" i="15"/>
  <c r="BQ129" i="14"/>
  <c r="BP78" i="22"/>
  <c r="BP78" i="21"/>
  <c r="BP78" i="20"/>
  <c r="BP78" i="19"/>
  <c r="BP78" i="18"/>
  <c r="BP78" i="17"/>
  <c r="BP78" i="16"/>
  <c r="BP78" i="15"/>
  <c r="BP129" i="14"/>
  <c r="BO78" i="22"/>
  <c r="BO78" i="21"/>
  <c r="BO78" i="20"/>
  <c r="BO78" i="19"/>
  <c r="BO78" i="18"/>
  <c r="BO78" i="17"/>
  <c r="BO78" i="16"/>
  <c r="BO78" i="15"/>
  <c r="BO129" i="14"/>
  <c r="BN78" i="22"/>
  <c r="BN78" i="21"/>
  <c r="BN78" i="20"/>
  <c r="BN78" i="19"/>
  <c r="BN78" i="18"/>
  <c r="BN78" i="17"/>
  <c r="BN78" i="16"/>
  <c r="BN78" i="15"/>
  <c r="BN129" i="14"/>
  <c r="BM78" i="22"/>
  <c r="BM78" i="21"/>
  <c r="BM78" i="20"/>
  <c r="BM78" i="19"/>
  <c r="BM78" i="18"/>
  <c r="BM78" i="17"/>
  <c r="BM78" i="16"/>
  <c r="BM78" i="15"/>
  <c r="BM129" i="14"/>
  <c r="BL78" i="22"/>
  <c r="BL78" i="21"/>
  <c r="BL78" i="20"/>
  <c r="BL78" i="19"/>
  <c r="BL78" i="18"/>
  <c r="BL78" i="17"/>
  <c r="BL78" i="16"/>
  <c r="BL78" i="15"/>
  <c r="BL129" i="14"/>
  <c r="BK78" i="22"/>
  <c r="BK78" i="21"/>
  <c r="BK78" i="20"/>
  <c r="BK78" i="19"/>
  <c r="BK78" i="18"/>
  <c r="BK78" i="17"/>
  <c r="BK78" i="16"/>
  <c r="BK78" i="15"/>
  <c r="BK129" i="14"/>
  <c r="BJ78" i="22"/>
  <c r="BJ78" i="21"/>
  <c r="BJ78" i="20"/>
  <c r="BJ78" i="19"/>
  <c r="BJ78" i="18"/>
  <c r="BJ78" i="17"/>
  <c r="BJ78" i="16"/>
  <c r="BJ78" i="15"/>
  <c r="BJ129" i="14"/>
  <c r="BI78" i="22"/>
  <c r="BI78" i="21"/>
  <c r="BI78" i="20"/>
  <c r="BI78" i="19"/>
  <c r="BI78" i="18"/>
  <c r="BI78" i="17"/>
  <c r="BI78" i="16"/>
  <c r="BI78" i="15"/>
  <c r="BI129" i="14"/>
  <c r="BH78" i="22"/>
  <c r="BH78" i="21"/>
  <c r="BH78" i="20"/>
  <c r="BH78" i="19"/>
  <c r="BH78" i="18"/>
  <c r="BH78" i="17"/>
  <c r="BH78" i="16"/>
  <c r="BH78" i="15"/>
  <c r="BH129" i="14"/>
  <c r="BG78" i="22"/>
  <c r="BG78" i="21"/>
  <c r="BG78" i="20"/>
  <c r="BG78" i="19"/>
  <c r="BG78" i="18"/>
  <c r="BG78" i="17"/>
  <c r="BG78" i="16"/>
  <c r="BG78" i="15"/>
  <c r="BG129" i="14"/>
  <c r="BF78" i="22"/>
  <c r="BF78" i="21"/>
  <c r="BF78" i="20"/>
  <c r="BF78" i="19"/>
  <c r="BF78" i="18"/>
  <c r="BF78" i="17"/>
  <c r="BF78" i="16"/>
  <c r="BF78" i="15"/>
  <c r="BF129" i="14"/>
  <c r="BE78" i="22"/>
  <c r="BE78" i="21"/>
  <c r="BE78" i="20"/>
  <c r="BE78" i="19"/>
  <c r="BE78" i="18"/>
  <c r="BE78" i="17"/>
  <c r="BE78" i="16"/>
  <c r="BE78" i="15"/>
  <c r="BE129" i="14"/>
  <c r="BD78" i="22"/>
  <c r="BD78" i="21"/>
  <c r="BD78" i="20"/>
  <c r="BD78" i="19"/>
  <c r="BD78" i="18"/>
  <c r="BD78" i="17"/>
  <c r="BD78" i="16"/>
  <c r="BD78" i="15"/>
  <c r="BD129" i="14"/>
  <c r="BC78" i="22"/>
  <c r="BC78" i="21"/>
  <c r="BC78" i="20"/>
  <c r="BC78" i="19"/>
  <c r="BC78" i="18"/>
  <c r="BC78" i="17"/>
  <c r="BC78" i="16"/>
  <c r="BC78" i="15"/>
  <c r="BC129" i="14"/>
  <c r="BB78" i="22"/>
  <c r="BB78" i="21"/>
  <c r="BB78" i="20"/>
  <c r="BB78" i="19"/>
  <c r="BB78" i="18"/>
  <c r="BB78" i="17"/>
  <c r="BB78" i="16"/>
  <c r="BB78" i="15"/>
  <c r="BB129" i="14"/>
  <c r="BA78" i="22"/>
  <c r="BA78" i="21"/>
  <c r="BA78" i="20"/>
  <c r="BA78" i="19"/>
  <c r="BA78" i="18"/>
  <c r="BA78" i="17"/>
  <c r="BA78" i="16"/>
  <c r="BA78" i="15"/>
  <c r="BA129" i="14"/>
  <c r="AZ78" i="22"/>
  <c r="AZ78" i="21"/>
  <c r="AZ78" i="20"/>
  <c r="AZ78" i="19"/>
  <c r="AZ78" i="18"/>
  <c r="AZ78" i="17"/>
  <c r="AZ78" i="16"/>
  <c r="AZ78" i="15"/>
  <c r="AZ129" i="14"/>
  <c r="AY78" i="22"/>
  <c r="AY78" i="21"/>
  <c r="AY78" i="20"/>
  <c r="AY78" i="19"/>
  <c r="AY78" i="18"/>
  <c r="AY78" i="17"/>
  <c r="AY78" i="16"/>
  <c r="AY78" i="15"/>
  <c r="AY129" i="14"/>
  <c r="AX78" i="22"/>
  <c r="AX78" i="21"/>
  <c r="AX78" i="20"/>
  <c r="AX78" i="19"/>
  <c r="AX78" i="18"/>
  <c r="AX78" i="17"/>
  <c r="AX78" i="16"/>
  <c r="AX78" i="15"/>
  <c r="AX129" i="14"/>
  <c r="AW78" i="22"/>
  <c r="AW78" i="21"/>
  <c r="AW78" i="20"/>
  <c r="AW78" i="19"/>
  <c r="AW78" i="18"/>
  <c r="AW78" i="17"/>
  <c r="AW78" i="16"/>
  <c r="AW78" i="15"/>
  <c r="AW129" i="14"/>
  <c r="AV78" i="22"/>
  <c r="AV78" i="21"/>
  <c r="AV78" i="20"/>
  <c r="AV78" i="19"/>
  <c r="AV78" i="18"/>
  <c r="AV78" i="17"/>
  <c r="AV78" i="16"/>
  <c r="AV78" i="15"/>
  <c r="AV129" i="14"/>
  <c r="AU78" i="22"/>
  <c r="AU78" i="21"/>
  <c r="AU78" i="20"/>
  <c r="AU78" i="19"/>
  <c r="AU78" i="18"/>
  <c r="AU78" i="17"/>
  <c r="AU78" i="16"/>
  <c r="AU78" i="15"/>
  <c r="AU129" i="14"/>
  <c r="AT78" i="22"/>
  <c r="AT78" i="21"/>
  <c r="AT78" i="20"/>
  <c r="AT78" i="19"/>
  <c r="AT78" i="18"/>
  <c r="AT78" i="17"/>
  <c r="AT78" i="16"/>
  <c r="AT78" i="15"/>
  <c r="AT129" i="14"/>
  <c r="AS78" i="22"/>
  <c r="AS78" i="21"/>
  <c r="AS78" i="20"/>
  <c r="AS78" i="19"/>
  <c r="AS78" i="18"/>
  <c r="AS78" i="17"/>
  <c r="AS78" i="16"/>
  <c r="AS78" i="15"/>
  <c r="AS129" i="14"/>
  <c r="AR78" i="22"/>
  <c r="AR78" i="21"/>
  <c r="AR78" i="20"/>
  <c r="AR78" i="19"/>
  <c r="AR78" i="18"/>
  <c r="AR78" i="17"/>
  <c r="AR78" i="16"/>
  <c r="AR78" i="15"/>
  <c r="AR129" i="14"/>
  <c r="AQ78" i="22"/>
  <c r="AQ78" i="21"/>
  <c r="AQ78" i="20"/>
  <c r="AQ78" i="19"/>
  <c r="AQ78" i="18"/>
  <c r="AQ78" i="17"/>
  <c r="AQ78" i="16"/>
  <c r="AQ78" i="15"/>
  <c r="AQ129" i="14"/>
  <c r="AP78" i="22"/>
  <c r="AP78" i="21"/>
  <c r="AP78" i="20"/>
  <c r="AP78" i="19"/>
  <c r="AP78" i="18"/>
  <c r="AP78" i="17"/>
  <c r="AP78" i="16"/>
  <c r="AP78" i="15"/>
  <c r="AP129" i="14"/>
  <c r="AO78" i="22"/>
  <c r="AO78" i="21"/>
  <c r="AO78" i="20"/>
  <c r="AO78" i="19"/>
  <c r="AO78" i="18"/>
  <c r="AO78" i="17"/>
  <c r="AO78" i="16"/>
  <c r="AO78" i="15"/>
  <c r="AO129" i="14"/>
  <c r="AN78" i="22"/>
  <c r="AN78" i="21"/>
  <c r="AN78" i="20"/>
  <c r="AN78" i="19"/>
  <c r="AN78" i="18"/>
  <c r="AN78" i="17"/>
  <c r="AN78" i="16"/>
  <c r="AN78" i="15"/>
  <c r="AN129" i="14"/>
  <c r="AM78" i="22"/>
  <c r="AM78" i="21"/>
  <c r="AM78" i="20"/>
  <c r="AM78" i="19"/>
  <c r="AM78" i="18"/>
  <c r="AM78" i="17"/>
  <c r="AM78" i="16"/>
  <c r="AM78" i="15"/>
  <c r="AM129" i="14"/>
  <c r="AL78" i="22"/>
  <c r="AL78" i="21"/>
  <c r="AL78" i="20"/>
  <c r="AL78" i="19"/>
  <c r="AL78" i="18"/>
  <c r="AL78" i="17"/>
  <c r="AL78" i="16"/>
  <c r="AL78" i="15"/>
  <c r="AL129" i="14"/>
  <c r="AK78" i="22"/>
  <c r="AK78" i="21"/>
  <c r="AK78" i="20"/>
  <c r="AK78" i="19"/>
  <c r="AK78" i="18"/>
  <c r="AK78" i="17"/>
  <c r="AK78" i="16"/>
  <c r="AK78" i="15"/>
  <c r="AK129" i="14"/>
  <c r="AJ78" i="22"/>
  <c r="AJ78" i="21"/>
  <c r="AJ78" i="20"/>
  <c r="AJ78" i="19"/>
  <c r="AJ78" i="18"/>
  <c r="AJ78" i="17"/>
  <c r="AJ78" i="16"/>
  <c r="AJ78" i="15"/>
  <c r="AJ129" i="14"/>
  <c r="AI78" i="22"/>
  <c r="AI78" i="21"/>
  <c r="AI78" i="20"/>
  <c r="AI78" i="19"/>
  <c r="AI78" i="18"/>
  <c r="AI78" i="17"/>
  <c r="AI78" i="16"/>
  <c r="AI78" i="15"/>
  <c r="AI129" i="14"/>
  <c r="AH78" i="22"/>
  <c r="AH78" i="21"/>
  <c r="AH78" i="20"/>
  <c r="AH78" i="19"/>
  <c r="AH78" i="18"/>
  <c r="AH78" i="17"/>
  <c r="AH78" i="16"/>
  <c r="AH78" i="15"/>
  <c r="AH129" i="14"/>
  <c r="AG78" i="22"/>
  <c r="AG78" i="21"/>
  <c r="AG78" i="20"/>
  <c r="AG78" i="19"/>
  <c r="AG78" i="18"/>
  <c r="AG78" i="17"/>
  <c r="AG78" i="16"/>
  <c r="AG78" i="15"/>
  <c r="AG129" i="14"/>
  <c r="AF78" i="22"/>
  <c r="AF78" i="21"/>
  <c r="AF78" i="20"/>
  <c r="AF78" i="19"/>
  <c r="AF78" i="18"/>
  <c r="AF78" i="17"/>
  <c r="AF78" i="16"/>
  <c r="AF78" i="15"/>
  <c r="AF129" i="14"/>
  <c r="AE78" i="22"/>
  <c r="AE78" i="21"/>
  <c r="AE78" i="20"/>
  <c r="AE78" i="19"/>
  <c r="AE78" i="18"/>
  <c r="AE78" i="17"/>
  <c r="AE78" i="16"/>
  <c r="AE78" i="15"/>
  <c r="AE129" i="14"/>
  <c r="AD78" i="22"/>
  <c r="AD78" i="21"/>
  <c r="AD78" i="20"/>
  <c r="AD78" i="19"/>
  <c r="AD78" i="18"/>
  <c r="AD78" i="17"/>
  <c r="AD78" i="16"/>
  <c r="AD78" i="15"/>
  <c r="AD129" i="14"/>
  <c r="AC78" i="22"/>
  <c r="AC78" i="21"/>
  <c r="AC78" i="20"/>
  <c r="AC78" i="19"/>
  <c r="AC78" i="18"/>
  <c r="AC78" i="17"/>
  <c r="AC78" i="16"/>
  <c r="AC78" i="15"/>
  <c r="AC129" i="14"/>
  <c r="AB78" i="22"/>
  <c r="AB78" i="21"/>
  <c r="AB78" i="20"/>
  <c r="AB78" i="19"/>
  <c r="AB78" i="18"/>
  <c r="AB78" i="17"/>
  <c r="AB78" i="16"/>
  <c r="AB78" i="15"/>
  <c r="AB129" i="14"/>
  <c r="AA78" i="22"/>
  <c r="AA78" i="21"/>
  <c r="AA78" i="20"/>
  <c r="AA78" i="19"/>
  <c r="AA78" i="18"/>
  <c r="AA78" i="17"/>
  <c r="AA78" i="16"/>
  <c r="AA78" i="15"/>
  <c r="AA129" i="14"/>
  <c r="Z78" i="22"/>
  <c r="Z78" i="21"/>
  <c r="Z78" i="20"/>
  <c r="Z78" i="19"/>
  <c r="Z78" i="18"/>
  <c r="Z78" i="17"/>
  <c r="Z78" i="16"/>
  <c r="Z78" i="15"/>
  <c r="Z129" i="14"/>
  <c r="Y78" i="22"/>
  <c r="Y78" i="21"/>
  <c r="Y78" i="20"/>
  <c r="Y78" i="19"/>
  <c r="Y78" i="18"/>
  <c r="Y78" i="17"/>
  <c r="Y78" i="16"/>
  <c r="Y78" i="15"/>
  <c r="Y129" i="14"/>
  <c r="X78" i="22"/>
  <c r="X78" i="21"/>
  <c r="X78" i="20"/>
  <c r="X78" i="19"/>
  <c r="X78" i="18"/>
  <c r="X78" i="17"/>
  <c r="X78" i="16"/>
  <c r="X78" i="15"/>
  <c r="X129" i="14"/>
  <c r="W78" i="22"/>
  <c r="W78" i="21"/>
  <c r="W78" i="20"/>
  <c r="W78" i="19"/>
  <c r="W78" i="18"/>
  <c r="W78" i="17"/>
  <c r="W78" i="16"/>
  <c r="W78" i="15"/>
  <c r="W129" i="14"/>
  <c r="V78" i="22"/>
  <c r="V78" i="21"/>
  <c r="V78" i="20"/>
  <c r="V78" i="19"/>
  <c r="V78" i="18"/>
  <c r="V78" i="17"/>
  <c r="V78" i="16"/>
  <c r="V78" i="15"/>
  <c r="V129" i="14"/>
  <c r="U78" i="22"/>
  <c r="U78" i="21"/>
  <c r="U78" i="20"/>
  <c r="U78" i="19"/>
  <c r="U78" i="18"/>
  <c r="U78" i="17"/>
  <c r="U78" i="16"/>
  <c r="U78" i="15"/>
  <c r="U129" i="14"/>
  <c r="CY77" i="22"/>
  <c r="CY77" i="21"/>
  <c r="CY77" i="20"/>
  <c r="CY77" i="19"/>
  <c r="CY77" i="18"/>
  <c r="CY77" i="17"/>
  <c r="CY77" i="16"/>
  <c r="CY77" i="15"/>
  <c r="CY128" i="14"/>
  <c r="CX77" i="22"/>
  <c r="CX77" i="21"/>
  <c r="CX77" i="20"/>
  <c r="CX77" i="19"/>
  <c r="CX77" i="18"/>
  <c r="CX77" i="17"/>
  <c r="CX77" i="16"/>
  <c r="CX77" i="15"/>
  <c r="CX128" i="14"/>
  <c r="CW77" i="22"/>
  <c r="CW77" i="21"/>
  <c r="CW77" i="20"/>
  <c r="CW77" i="19"/>
  <c r="CW77" i="18"/>
  <c r="CW77" i="17"/>
  <c r="CW77" i="16"/>
  <c r="CW77" i="15"/>
  <c r="CW128" i="14"/>
  <c r="CV77" i="22"/>
  <c r="CV77" i="21"/>
  <c r="CV77" i="20"/>
  <c r="CV77" i="19"/>
  <c r="CV77" i="18"/>
  <c r="CV77" i="17"/>
  <c r="CV77" i="16"/>
  <c r="CV77" i="15"/>
  <c r="CV128" i="14"/>
  <c r="CU77" i="22"/>
  <c r="CU77" i="21"/>
  <c r="CU77" i="20"/>
  <c r="CU77" i="19"/>
  <c r="CU77" i="18"/>
  <c r="CU77" i="17"/>
  <c r="CU77" i="16"/>
  <c r="CU77" i="15"/>
  <c r="CU128" i="14"/>
  <c r="CT77" i="22"/>
  <c r="CT77" i="21"/>
  <c r="CT77" i="20"/>
  <c r="CT77" i="19"/>
  <c r="CT77" i="18"/>
  <c r="CT77" i="17"/>
  <c r="CT77" i="16"/>
  <c r="CT77" i="15"/>
  <c r="CT128" i="14"/>
  <c r="CS77" i="22"/>
  <c r="CS77" i="21"/>
  <c r="CS77" i="20"/>
  <c r="CS77" i="19"/>
  <c r="CS77" i="18"/>
  <c r="CS77" i="17"/>
  <c r="CS77" i="16"/>
  <c r="CS77" i="15"/>
  <c r="CS128" i="14"/>
  <c r="CR77" i="22"/>
  <c r="CR77" i="21"/>
  <c r="CR77" i="20"/>
  <c r="CR77" i="19"/>
  <c r="CR77" i="18"/>
  <c r="CR77" i="17"/>
  <c r="CR77" i="16"/>
  <c r="CR77" i="15"/>
  <c r="CR128" i="14"/>
  <c r="CQ77" i="22"/>
  <c r="CQ77" i="21"/>
  <c r="CQ77" i="20"/>
  <c r="CQ77" i="19"/>
  <c r="CQ77" i="18"/>
  <c r="CQ77" i="17"/>
  <c r="CQ77" i="16"/>
  <c r="CQ77" i="15"/>
  <c r="CQ128" i="14"/>
  <c r="CP77" i="22"/>
  <c r="CP77" i="21"/>
  <c r="CP77" i="20"/>
  <c r="CP77" i="19"/>
  <c r="CP77" i="18"/>
  <c r="CP77" i="17"/>
  <c r="CP77" i="16"/>
  <c r="CP77" i="15"/>
  <c r="CP128" i="14"/>
  <c r="CO77" i="22"/>
  <c r="CO77" i="21"/>
  <c r="CO77" i="20"/>
  <c r="CO77" i="19"/>
  <c r="CO77" i="18"/>
  <c r="CO77" i="17"/>
  <c r="CO77" i="16"/>
  <c r="CO77" i="15"/>
  <c r="CO128" i="14"/>
  <c r="CN77" i="22"/>
  <c r="CN77" i="21"/>
  <c r="CN77" i="20"/>
  <c r="CN77" i="19"/>
  <c r="CN77" i="18"/>
  <c r="CN77" i="17"/>
  <c r="CN77" i="16"/>
  <c r="CN77" i="15"/>
  <c r="CN128" i="14"/>
  <c r="CM77" i="22"/>
  <c r="CM77" i="21"/>
  <c r="CM77" i="20"/>
  <c r="CM77" i="19"/>
  <c r="CM77" i="18"/>
  <c r="CM77" i="17"/>
  <c r="CM77" i="16"/>
  <c r="CM77" i="15"/>
  <c r="CM128" i="14"/>
  <c r="CL77" i="22"/>
  <c r="CL77" i="21"/>
  <c r="CL77" i="20"/>
  <c r="CL77" i="19"/>
  <c r="CL77" i="18"/>
  <c r="CL77" i="17"/>
  <c r="CL77" i="16"/>
  <c r="CL77" i="15"/>
  <c r="CL128" i="14"/>
  <c r="CK77" i="22"/>
  <c r="CK77" i="21"/>
  <c r="CK77" i="20"/>
  <c r="CK77" i="19"/>
  <c r="CK77" i="18"/>
  <c r="CK77" i="17"/>
  <c r="CK77" i="16"/>
  <c r="CK77" i="15"/>
  <c r="CK128" i="14"/>
  <c r="CJ77" i="22"/>
  <c r="CJ77" i="21"/>
  <c r="CJ77" i="20"/>
  <c r="CJ77" i="19"/>
  <c r="CJ77" i="18"/>
  <c r="CJ77" i="17"/>
  <c r="CJ77" i="16"/>
  <c r="CJ77" i="15"/>
  <c r="CJ128" i="14"/>
  <c r="CI77" i="22"/>
  <c r="CI77" i="21"/>
  <c r="CI77" i="20"/>
  <c r="CI77" i="19"/>
  <c r="CI77" i="18"/>
  <c r="CI77" i="17"/>
  <c r="CI77" i="16"/>
  <c r="CI77" i="15"/>
  <c r="CI128" i="14"/>
  <c r="CH77" i="22"/>
  <c r="CH77" i="21"/>
  <c r="CH77" i="20"/>
  <c r="CH77" i="19"/>
  <c r="CH77" i="18"/>
  <c r="CH77" i="17"/>
  <c r="CH77" i="16"/>
  <c r="CH77" i="15"/>
  <c r="CH128" i="14"/>
  <c r="CG77" i="22"/>
  <c r="CG77" i="21"/>
  <c r="CG77" i="20"/>
  <c r="CG77" i="19"/>
  <c r="CG77" i="18"/>
  <c r="CG77" i="17"/>
  <c r="CG77" i="16"/>
  <c r="CG77" i="15"/>
  <c r="CG128" i="14"/>
  <c r="CF77" i="22"/>
  <c r="CF77" i="21"/>
  <c r="CF77" i="20"/>
  <c r="CF77" i="19"/>
  <c r="CF77" i="18"/>
  <c r="CF77" i="17"/>
  <c r="CF77" i="16"/>
  <c r="CF77" i="15"/>
  <c r="CF128" i="14"/>
  <c r="CE77" i="22"/>
  <c r="CE77" i="21"/>
  <c r="CE77" i="20"/>
  <c r="CE77" i="19"/>
  <c r="CE77" i="18"/>
  <c r="CE77" i="17"/>
  <c r="CE77" i="16"/>
  <c r="CE77" i="15"/>
  <c r="CE128" i="14"/>
  <c r="CD77" i="22"/>
  <c r="CD77" i="21"/>
  <c r="CD77" i="20"/>
  <c r="CD77" i="19"/>
  <c r="CD77" i="18"/>
  <c r="CD77" i="17"/>
  <c r="CD77" i="16"/>
  <c r="CD77" i="15"/>
  <c r="CD128" i="14"/>
  <c r="CC77" i="22"/>
  <c r="CC77" i="21"/>
  <c r="CC77" i="20"/>
  <c r="CC77" i="19"/>
  <c r="CC77" i="18"/>
  <c r="CC77" i="17"/>
  <c r="CC77" i="16"/>
  <c r="CC77" i="15"/>
  <c r="CC128" i="14"/>
  <c r="CB77" i="22"/>
  <c r="CB77" i="21"/>
  <c r="CB77" i="20"/>
  <c r="CB77" i="19"/>
  <c r="CB77" i="18"/>
  <c r="CB77" i="17"/>
  <c r="CB77" i="16"/>
  <c r="CB77" i="15"/>
  <c r="CB128" i="14"/>
  <c r="CA77" i="22"/>
  <c r="CA77" i="21"/>
  <c r="CA77" i="20"/>
  <c r="CA77" i="19"/>
  <c r="CA77" i="18"/>
  <c r="CA77" i="17"/>
  <c r="CA77" i="16"/>
  <c r="CA77" i="15"/>
  <c r="CA128" i="14"/>
  <c r="BZ77" i="22"/>
  <c r="BZ77" i="21"/>
  <c r="BZ77" i="20"/>
  <c r="BZ77" i="19"/>
  <c r="BZ77" i="18"/>
  <c r="BZ77" i="17"/>
  <c r="BZ77" i="16"/>
  <c r="BZ77" i="15"/>
  <c r="BZ128" i="14"/>
  <c r="BY77" i="22"/>
  <c r="BY77" i="21"/>
  <c r="BY77" i="20"/>
  <c r="BY77" i="19"/>
  <c r="BY77" i="18"/>
  <c r="BY77" i="17"/>
  <c r="BY77" i="16"/>
  <c r="BY77" i="15"/>
  <c r="BY128" i="14"/>
  <c r="BX77" i="22"/>
  <c r="BX77" i="21"/>
  <c r="BX77" i="20"/>
  <c r="BX77" i="19"/>
  <c r="BX77" i="18"/>
  <c r="BX77" i="17"/>
  <c r="BX77" i="16"/>
  <c r="BX77" i="15"/>
  <c r="BX128" i="14"/>
  <c r="BW77" i="22"/>
  <c r="BW77" i="21"/>
  <c r="BW77" i="20"/>
  <c r="BW77" i="19"/>
  <c r="BW77" i="18"/>
  <c r="BW77" i="17"/>
  <c r="BW77" i="16"/>
  <c r="BW77" i="15"/>
  <c r="BW128" i="14"/>
  <c r="BV77" i="22"/>
  <c r="BV77" i="21"/>
  <c r="BV77" i="20"/>
  <c r="BV77" i="19"/>
  <c r="BV77" i="18"/>
  <c r="BV77" i="17"/>
  <c r="BV77" i="16"/>
  <c r="BV77" i="15"/>
  <c r="BV128" i="14"/>
  <c r="BU77" i="22"/>
  <c r="BU77" i="21"/>
  <c r="BU77" i="20"/>
  <c r="BU77" i="19"/>
  <c r="BU77" i="18"/>
  <c r="BU77" i="17"/>
  <c r="BU77" i="16"/>
  <c r="BU77" i="15"/>
  <c r="BU128" i="14"/>
  <c r="BT77" i="22"/>
  <c r="BT77" i="21"/>
  <c r="BT77" i="20"/>
  <c r="BT77" i="19"/>
  <c r="BT77" i="18"/>
  <c r="BT77" i="17"/>
  <c r="BT77" i="16"/>
  <c r="BT77" i="15"/>
  <c r="BT128" i="14"/>
  <c r="BS77" i="22"/>
  <c r="BS77" i="21"/>
  <c r="BS77" i="20"/>
  <c r="BS77" i="19"/>
  <c r="BS77" i="18"/>
  <c r="BS77" i="17"/>
  <c r="BS77" i="16"/>
  <c r="BS77" i="15"/>
  <c r="BS128" i="14"/>
  <c r="BR77" i="22"/>
  <c r="BR77" i="21"/>
  <c r="BR77" i="20"/>
  <c r="BR77" i="19"/>
  <c r="BR77" i="18"/>
  <c r="BR77" i="17"/>
  <c r="BR77" i="16"/>
  <c r="BR77" i="15"/>
  <c r="BR128" i="14"/>
  <c r="BQ77" i="22"/>
  <c r="BQ77" i="21"/>
  <c r="BQ77" i="20"/>
  <c r="BQ77" i="19"/>
  <c r="BQ77" i="18"/>
  <c r="BQ77" i="17"/>
  <c r="BQ77" i="16"/>
  <c r="BQ77" i="15"/>
  <c r="BQ128" i="14"/>
  <c r="BP77" i="22"/>
  <c r="BP77" i="21"/>
  <c r="BP77" i="20"/>
  <c r="BP77" i="19"/>
  <c r="BP77" i="18"/>
  <c r="BP77" i="17"/>
  <c r="BP77" i="16"/>
  <c r="BP77" i="15"/>
  <c r="BP128" i="14"/>
  <c r="BO77" i="22"/>
  <c r="BO77" i="21"/>
  <c r="BO77" i="20"/>
  <c r="BO77" i="19"/>
  <c r="BO77" i="18"/>
  <c r="BO77" i="17"/>
  <c r="BO77" i="16"/>
  <c r="BO77" i="15"/>
  <c r="BO128" i="14"/>
  <c r="BN77" i="22"/>
  <c r="BN77" i="21"/>
  <c r="BN77" i="20"/>
  <c r="BN77" i="19"/>
  <c r="BN77" i="18"/>
  <c r="BN77" i="17"/>
  <c r="BN77" i="16"/>
  <c r="BN77" i="15"/>
  <c r="BN128" i="14"/>
  <c r="BM77" i="22"/>
  <c r="BM77" i="21"/>
  <c r="BM77" i="20"/>
  <c r="BM77" i="19"/>
  <c r="BM77" i="18"/>
  <c r="BM77" i="17"/>
  <c r="BM77" i="16"/>
  <c r="BM77" i="15"/>
  <c r="BM128" i="14"/>
  <c r="BL77" i="22"/>
  <c r="BL77" i="21"/>
  <c r="BL77" i="20"/>
  <c r="BL77" i="19"/>
  <c r="BL77" i="18"/>
  <c r="BL77" i="17"/>
  <c r="BL77" i="16"/>
  <c r="BL77" i="15"/>
  <c r="BL128" i="14"/>
  <c r="BK77" i="22"/>
  <c r="BK77" i="21"/>
  <c r="BK77" i="20"/>
  <c r="BK77" i="19"/>
  <c r="BK77" i="18"/>
  <c r="BK77" i="17"/>
  <c r="BK77" i="16"/>
  <c r="BK77" i="15"/>
  <c r="BK128" i="14"/>
  <c r="BJ77" i="22"/>
  <c r="BJ77" i="21"/>
  <c r="BJ77" i="20"/>
  <c r="BJ77" i="19"/>
  <c r="BJ77" i="18"/>
  <c r="BJ77" i="17"/>
  <c r="BJ77" i="16"/>
  <c r="BJ77" i="15"/>
  <c r="BJ128" i="14"/>
  <c r="BI77" i="22"/>
  <c r="BI77" i="21"/>
  <c r="BI77" i="20"/>
  <c r="BI77" i="19"/>
  <c r="BI77" i="18"/>
  <c r="BI77" i="17"/>
  <c r="BI77" i="16"/>
  <c r="BI77" i="15"/>
  <c r="BI128" i="14"/>
  <c r="BH77" i="22"/>
  <c r="BH77" i="21"/>
  <c r="BH77" i="20"/>
  <c r="BH77" i="19"/>
  <c r="BH77" i="18"/>
  <c r="BH77" i="17"/>
  <c r="BH77" i="16"/>
  <c r="BH77" i="15"/>
  <c r="BH128" i="14"/>
  <c r="BG77" i="22"/>
  <c r="BG77" i="21"/>
  <c r="BG77" i="20"/>
  <c r="BG77" i="19"/>
  <c r="BG77" i="18"/>
  <c r="BG77" i="17"/>
  <c r="BG77" i="16"/>
  <c r="BG77" i="15"/>
  <c r="BG128" i="14"/>
  <c r="BF77" i="22"/>
  <c r="BF77" i="21"/>
  <c r="BF77" i="20"/>
  <c r="BF77" i="19"/>
  <c r="BF77" i="18"/>
  <c r="BF77" i="17"/>
  <c r="BF77" i="16"/>
  <c r="BF77" i="15"/>
  <c r="BF128" i="14"/>
  <c r="BE77" i="22"/>
  <c r="BE77" i="21"/>
  <c r="BE77" i="20"/>
  <c r="BE77" i="19"/>
  <c r="BE77" i="18"/>
  <c r="BE77" i="17"/>
  <c r="BE77" i="16"/>
  <c r="BE77" i="15"/>
  <c r="BE128" i="14"/>
  <c r="BD77" i="22"/>
  <c r="BD77" i="21"/>
  <c r="BD77" i="20"/>
  <c r="BD77" i="19"/>
  <c r="BD77" i="18"/>
  <c r="BD77" i="17"/>
  <c r="BD77" i="16"/>
  <c r="BD77" i="15"/>
  <c r="BD128" i="14"/>
  <c r="BC77" i="22"/>
  <c r="BC77" i="21"/>
  <c r="BC77" i="20"/>
  <c r="BC77" i="19"/>
  <c r="BC77" i="18"/>
  <c r="BC77" i="17"/>
  <c r="BC77" i="16"/>
  <c r="BC77" i="15"/>
  <c r="BC128" i="14"/>
  <c r="BB77" i="22"/>
  <c r="BB77" i="21"/>
  <c r="BB77" i="20"/>
  <c r="BB77" i="19"/>
  <c r="BB77" i="18"/>
  <c r="BB77" i="17"/>
  <c r="BB77" i="16"/>
  <c r="BB77" i="15"/>
  <c r="BB128" i="14"/>
  <c r="BA77" i="22"/>
  <c r="BA77" i="21"/>
  <c r="BA77" i="20"/>
  <c r="BA77" i="19"/>
  <c r="BA77" i="18"/>
  <c r="BA77" i="17"/>
  <c r="BA77" i="16"/>
  <c r="BA77" i="15"/>
  <c r="BA128" i="14"/>
  <c r="AZ77" i="22"/>
  <c r="AZ77" i="21"/>
  <c r="AZ77" i="20"/>
  <c r="AZ77" i="19"/>
  <c r="AZ77" i="18"/>
  <c r="AZ77" i="17"/>
  <c r="AZ77" i="16"/>
  <c r="AZ77" i="15"/>
  <c r="AZ128" i="14"/>
  <c r="AY77" i="22"/>
  <c r="AY77" i="21"/>
  <c r="AY77" i="20"/>
  <c r="AY77" i="19"/>
  <c r="AY77" i="18"/>
  <c r="AY77" i="17"/>
  <c r="AY77" i="16"/>
  <c r="AY77" i="15"/>
  <c r="AY128" i="14"/>
  <c r="AX77" i="22"/>
  <c r="AX77" i="21"/>
  <c r="AX77" i="20"/>
  <c r="AX77" i="19"/>
  <c r="AX77" i="18"/>
  <c r="AX77" i="17"/>
  <c r="AX77" i="16"/>
  <c r="AX77" i="15"/>
  <c r="AX128" i="14"/>
  <c r="AW77" i="22"/>
  <c r="AW77" i="21"/>
  <c r="AW77" i="20"/>
  <c r="AW77" i="19"/>
  <c r="AW77" i="18"/>
  <c r="AW77" i="17"/>
  <c r="AW77" i="16"/>
  <c r="AW77" i="15"/>
  <c r="AW128" i="14"/>
  <c r="AV77" i="22"/>
  <c r="AV77" i="21"/>
  <c r="AV77" i="20"/>
  <c r="AV77" i="19"/>
  <c r="AV77" i="18"/>
  <c r="AV77" i="17"/>
  <c r="AV77" i="16"/>
  <c r="AV77" i="15"/>
  <c r="AV128" i="14"/>
  <c r="AU77" i="22"/>
  <c r="AU77" i="21"/>
  <c r="AU77" i="20"/>
  <c r="AU77" i="19"/>
  <c r="AU77" i="18"/>
  <c r="AU77" i="17"/>
  <c r="AU77" i="16"/>
  <c r="AU77" i="15"/>
  <c r="AU128" i="14"/>
  <c r="AT77" i="22"/>
  <c r="AT77" i="21"/>
  <c r="AT77" i="20"/>
  <c r="AT77" i="19"/>
  <c r="AT77" i="18"/>
  <c r="AT77" i="17"/>
  <c r="AT77" i="16"/>
  <c r="AT77" i="15"/>
  <c r="AT128" i="14"/>
  <c r="AS77" i="22"/>
  <c r="AS77" i="21"/>
  <c r="AS77" i="20"/>
  <c r="AS77" i="19"/>
  <c r="AS77" i="18"/>
  <c r="AS77" i="17"/>
  <c r="AS77" i="16"/>
  <c r="AS77" i="15"/>
  <c r="AS128" i="14"/>
  <c r="AR77" i="22"/>
  <c r="AR77" i="21"/>
  <c r="AR77" i="20"/>
  <c r="AR77" i="19"/>
  <c r="AR77" i="18"/>
  <c r="AR77" i="17"/>
  <c r="AR77" i="16"/>
  <c r="AR77" i="15"/>
  <c r="AR128" i="14"/>
  <c r="AQ77" i="22"/>
  <c r="AQ77" i="21"/>
  <c r="AQ77" i="20"/>
  <c r="AQ77" i="19"/>
  <c r="AQ77" i="18"/>
  <c r="AQ77" i="17"/>
  <c r="AQ77" i="16"/>
  <c r="AQ77" i="15"/>
  <c r="AQ128" i="14"/>
  <c r="AP77" i="22"/>
  <c r="AP77" i="21"/>
  <c r="AP77" i="20"/>
  <c r="AP77" i="19"/>
  <c r="AP77" i="18"/>
  <c r="AP77" i="17"/>
  <c r="AP77" i="16"/>
  <c r="AP77" i="15"/>
  <c r="AP128" i="14"/>
  <c r="AO77" i="22"/>
  <c r="AO77" i="21"/>
  <c r="AO77" i="20"/>
  <c r="AO77" i="19"/>
  <c r="AO77" i="18"/>
  <c r="AO77" i="17"/>
  <c r="AO77" i="16"/>
  <c r="AO77" i="15"/>
  <c r="AO128" i="14"/>
  <c r="AN77" i="22"/>
  <c r="AN77" i="21"/>
  <c r="AN77" i="20"/>
  <c r="AN77" i="19"/>
  <c r="AN77" i="18"/>
  <c r="AN77" i="17"/>
  <c r="AN77" i="16"/>
  <c r="AN77" i="15"/>
  <c r="AN128" i="14"/>
  <c r="AM77" i="22"/>
  <c r="AM77" i="21"/>
  <c r="AM77" i="20"/>
  <c r="AM77" i="19"/>
  <c r="AM77" i="18"/>
  <c r="AM77" i="17"/>
  <c r="AM77" i="16"/>
  <c r="AM77" i="15"/>
  <c r="AM128" i="14"/>
  <c r="AL77" i="22"/>
  <c r="AL77" i="21"/>
  <c r="AL77" i="20"/>
  <c r="AL77" i="19"/>
  <c r="AL77" i="18"/>
  <c r="AL77" i="17"/>
  <c r="AL77" i="16"/>
  <c r="AL77" i="15"/>
  <c r="AL128" i="14"/>
  <c r="AK77" i="22"/>
  <c r="AK77" i="21"/>
  <c r="AK77" i="20"/>
  <c r="AK77" i="19"/>
  <c r="AK77" i="18"/>
  <c r="AK77" i="17"/>
  <c r="AK77" i="16"/>
  <c r="AK77" i="15"/>
  <c r="AK128" i="14"/>
  <c r="AJ77" i="22"/>
  <c r="AJ77" i="21"/>
  <c r="AJ77" i="20"/>
  <c r="AJ77" i="19"/>
  <c r="AJ77" i="18"/>
  <c r="AJ77" i="17"/>
  <c r="AJ77" i="16"/>
  <c r="AJ77" i="15"/>
  <c r="AJ128" i="14"/>
  <c r="AI77" i="22"/>
  <c r="AI77" i="21"/>
  <c r="AI77" i="20"/>
  <c r="AI77" i="19"/>
  <c r="AI77" i="18"/>
  <c r="AI77" i="17"/>
  <c r="AI77" i="16"/>
  <c r="AI77" i="15"/>
  <c r="AI128" i="14"/>
  <c r="AH77" i="22"/>
  <c r="AH77" i="21"/>
  <c r="AH77" i="20"/>
  <c r="AH77" i="19"/>
  <c r="AH77" i="18"/>
  <c r="AH77" i="17"/>
  <c r="AH77" i="16"/>
  <c r="AH77" i="15"/>
  <c r="AH128" i="14"/>
  <c r="AG77" i="22"/>
  <c r="AG77" i="21"/>
  <c r="AG77" i="20"/>
  <c r="AG77" i="19"/>
  <c r="AG77" i="18"/>
  <c r="AG77" i="17"/>
  <c r="AG77" i="16"/>
  <c r="AG77" i="15"/>
  <c r="AG128" i="14"/>
  <c r="AF77" i="22"/>
  <c r="AF77" i="21"/>
  <c r="AF77" i="20"/>
  <c r="AF77" i="19"/>
  <c r="AF77" i="18"/>
  <c r="AF77" i="17"/>
  <c r="AF77" i="16"/>
  <c r="AF77" i="15"/>
  <c r="AF128" i="14"/>
  <c r="AE77" i="22"/>
  <c r="AE77" i="21"/>
  <c r="AE77" i="20"/>
  <c r="AE77" i="19"/>
  <c r="AE77" i="18"/>
  <c r="AE77" i="17"/>
  <c r="AE77" i="16"/>
  <c r="AE77" i="15"/>
  <c r="AE128" i="14"/>
  <c r="AD77" i="22"/>
  <c r="AD77" i="21"/>
  <c r="AD77" i="20"/>
  <c r="AD77" i="19"/>
  <c r="AD77" i="18"/>
  <c r="AD77" i="17"/>
  <c r="AD77" i="16"/>
  <c r="AD77" i="15"/>
  <c r="AD128" i="14"/>
  <c r="AC77" i="22"/>
  <c r="AC77" i="21"/>
  <c r="AC77" i="20"/>
  <c r="AC77" i="19"/>
  <c r="AC77" i="18"/>
  <c r="AC77" i="17"/>
  <c r="AC77" i="16"/>
  <c r="AC77" i="15"/>
  <c r="AC128" i="14"/>
  <c r="AB77" i="22"/>
  <c r="AB77" i="21"/>
  <c r="AB77" i="20"/>
  <c r="AB77" i="19"/>
  <c r="AB77" i="18"/>
  <c r="AB77" i="17"/>
  <c r="AB77" i="16"/>
  <c r="AB77" i="15"/>
  <c r="AB128" i="14"/>
  <c r="AA77" i="22"/>
  <c r="AA77" i="21"/>
  <c r="AA77" i="20"/>
  <c r="AA77" i="19"/>
  <c r="AA77" i="18"/>
  <c r="AA77" i="17"/>
  <c r="AA77" i="16"/>
  <c r="AA77" i="15"/>
  <c r="AA128" i="14"/>
  <c r="Z77" i="22"/>
  <c r="Z77" i="21"/>
  <c r="Z77" i="20"/>
  <c r="Z77" i="19"/>
  <c r="Z77" i="18"/>
  <c r="Z77" i="17"/>
  <c r="Z77" i="16"/>
  <c r="Z77" i="15"/>
  <c r="Z128" i="14"/>
  <c r="Y77" i="22"/>
  <c r="Y77" i="21"/>
  <c r="Y77" i="20"/>
  <c r="Y77" i="19"/>
  <c r="Y77" i="18"/>
  <c r="Y77" i="17"/>
  <c r="Y77" i="16"/>
  <c r="Y77" i="15"/>
  <c r="Y128" i="14"/>
  <c r="X77" i="22"/>
  <c r="X77" i="21"/>
  <c r="X77" i="20"/>
  <c r="X77" i="19"/>
  <c r="X77" i="18"/>
  <c r="X77" i="17"/>
  <c r="X77" i="16"/>
  <c r="X77" i="15"/>
  <c r="X128" i="14"/>
  <c r="W77" i="22"/>
  <c r="W77" i="21"/>
  <c r="W77" i="20"/>
  <c r="W77" i="19"/>
  <c r="W77" i="18"/>
  <c r="W77" i="17"/>
  <c r="W77" i="16"/>
  <c r="W77" i="15"/>
  <c r="W128" i="14"/>
  <c r="V77" i="22"/>
  <c r="V77" i="21"/>
  <c r="V77" i="20"/>
  <c r="V77" i="19"/>
  <c r="V77" i="18"/>
  <c r="V77" i="17"/>
  <c r="V77" i="16"/>
  <c r="V77" i="15"/>
  <c r="V128" i="14"/>
  <c r="U77" i="22"/>
  <c r="U77" i="21"/>
  <c r="U77" i="20"/>
  <c r="U77" i="19"/>
  <c r="U77" i="18"/>
  <c r="U77" i="17"/>
  <c r="U77" i="16"/>
  <c r="U77" i="15"/>
  <c r="U128" i="14"/>
  <c r="CY76" i="22"/>
  <c r="CY76" i="21"/>
  <c r="CY76" i="20"/>
  <c r="CY76" i="19"/>
  <c r="CY76" i="18"/>
  <c r="CY76" i="17"/>
  <c r="CY76" i="16"/>
  <c r="CY76" i="15"/>
  <c r="CY127" i="14"/>
  <c r="CX76" i="22"/>
  <c r="CX76" i="21"/>
  <c r="CX76" i="20"/>
  <c r="CX76" i="19"/>
  <c r="CX76" i="18"/>
  <c r="CX76" i="17"/>
  <c r="CX76" i="16"/>
  <c r="CX76" i="15"/>
  <c r="CX127" i="14"/>
  <c r="CW76" i="22"/>
  <c r="CW76" i="21"/>
  <c r="CW76" i="20"/>
  <c r="CW76" i="19"/>
  <c r="CW76" i="18"/>
  <c r="CW76" i="17"/>
  <c r="CW76" i="16"/>
  <c r="CW76" i="15"/>
  <c r="CW127" i="14"/>
  <c r="CV76" i="22"/>
  <c r="CV76" i="21"/>
  <c r="CV76" i="20"/>
  <c r="CV76" i="19"/>
  <c r="CV76" i="18"/>
  <c r="CV76" i="17"/>
  <c r="CV76" i="16"/>
  <c r="CV76" i="15"/>
  <c r="CV127" i="14"/>
  <c r="CU76" i="22"/>
  <c r="CU76" i="21"/>
  <c r="CU76" i="20"/>
  <c r="CU76" i="19"/>
  <c r="CU76" i="18"/>
  <c r="CU76" i="17"/>
  <c r="CU76" i="16"/>
  <c r="CU76" i="15"/>
  <c r="CU127" i="14"/>
  <c r="CT76" i="22"/>
  <c r="CT76" i="21"/>
  <c r="CT76" i="20"/>
  <c r="CT76" i="19"/>
  <c r="CT76" i="18"/>
  <c r="CT76" i="17"/>
  <c r="CT76" i="16"/>
  <c r="CT76" i="15"/>
  <c r="CT127" i="14"/>
  <c r="CS76" i="22"/>
  <c r="CS76" i="21"/>
  <c r="CS76" i="20"/>
  <c r="CS76" i="19"/>
  <c r="CS76" i="18"/>
  <c r="CS76" i="17"/>
  <c r="CS76" i="16"/>
  <c r="CS76" i="15"/>
  <c r="CS127" i="14"/>
  <c r="CR76" i="22"/>
  <c r="CR76" i="21"/>
  <c r="CR76" i="20"/>
  <c r="CR76" i="19"/>
  <c r="CR76" i="18"/>
  <c r="CR76" i="17"/>
  <c r="CR76" i="16"/>
  <c r="CR76" i="15"/>
  <c r="CR127" i="14"/>
  <c r="CQ76" i="22"/>
  <c r="CQ76" i="21"/>
  <c r="CQ76" i="20"/>
  <c r="CQ76" i="19"/>
  <c r="CQ76" i="18"/>
  <c r="CQ76" i="17"/>
  <c r="CQ76" i="16"/>
  <c r="CQ76" i="15"/>
  <c r="CQ127" i="14"/>
  <c r="CP76" i="22"/>
  <c r="CP76" i="21"/>
  <c r="CP76" i="20"/>
  <c r="CP76" i="19"/>
  <c r="CP76" i="18"/>
  <c r="CP76" i="17"/>
  <c r="CP76" i="16"/>
  <c r="CP76" i="15"/>
  <c r="CP127" i="14"/>
  <c r="CO76" i="22"/>
  <c r="CO76" i="21"/>
  <c r="CO76" i="20"/>
  <c r="CO76" i="19"/>
  <c r="CO76" i="18"/>
  <c r="CO76" i="17"/>
  <c r="CO76" i="16"/>
  <c r="CO76" i="15"/>
  <c r="CO127" i="14"/>
  <c r="CN76" i="22"/>
  <c r="CN76" i="21"/>
  <c r="CN76" i="20"/>
  <c r="CN76" i="19"/>
  <c r="CN76" i="18"/>
  <c r="CN76" i="17"/>
  <c r="CN76" i="16"/>
  <c r="CN76" i="15"/>
  <c r="CN127" i="14"/>
  <c r="CM76" i="22"/>
  <c r="CM76" i="21"/>
  <c r="CM76" i="20"/>
  <c r="CM76" i="19"/>
  <c r="CM76" i="18"/>
  <c r="CM76" i="17"/>
  <c r="CM76" i="16"/>
  <c r="CM76" i="15"/>
  <c r="CM127" i="14"/>
  <c r="CL76" i="22"/>
  <c r="CL76" i="21"/>
  <c r="CL76" i="20"/>
  <c r="CL76" i="19"/>
  <c r="CL76" i="18"/>
  <c r="CL76" i="17"/>
  <c r="CL76" i="16"/>
  <c r="CL76" i="15"/>
  <c r="CL127" i="14"/>
  <c r="CK76" i="22"/>
  <c r="CK76" i="21"/>
  <c r="CK76" i="20"/>
  <c r="CK76" i="19"/>
  <c r="CK76" i="18"/>
  <c r="CK76" i="17"/>
  <c r="CK76" i="16"/>
  <c r="CK76" i="15"/>
  <c r="CK127" i="14"/>
  <c r="CJ76" i="22"/>
  <c r="CJ76" i="21"/>
  <c r="CJ76" i="20"/>
  <c r="CJ76" i="19"/>
  <c r="CJ76" i="18"/>
  <c r="CJ76" i="17"/>
  <c r="CJ76" i="16"/>
  <c r="CJ76" i="15"/>
  <c r="CJ127" i="14"/>
  <c r="CI76" i="22"/>
  <c r="CI76" i="21"/>
  <c r="CI76" i="20"/>
  <c r="CI76" i="19"/>
  <c r="CI76" i="18"/>
  <c r="CI76" i="17"/>
  <c r="CI76" i="16"/>
  <c r="CI76" i="15"/>
  <c r="CI127" i="14"/>
  <c r="CH76" i="22"/>
  <c r="CH76" i="21"/>
  <c r="CH76" i="20"/>
  <c r="CH76" i="19"/>
  <c r="CH76" i="18"/>
  <c r="CH76" i="17"/>
  <c r="CH76" i="16"/>
  <c r="CH76" i="15"/>
  <c r="CH127" i="14"/>
  <c r="CG76" i="22"/>
  <c r="CG76" i="21"/>
  <c r="CG76" i="20"/>
  <c r="CG76" i="19"/>
  <c r="CG76" i="18"/>
  <c r="CG76" i="17"/>
  <c r="CG76" i="16"/>
  <c r="CG76" i="15"/>
  <c r="CG127" i="14"/>
  <c r="CF76" i="22"/>
  <c r="CF76" i="21"/>
  <c r="CF76" i="20"/>
  <c r="CF76" i="19"/>
  <c r="CF76" i="18"/>
  <c r="CF76" i="17"/>
  <c r="CF76" i="16"/>
  <c r="CF76" i="15"/>
  <c r="CF127" i="14"/>
  <c r="CE76" i="22"/>
  <c r="CE76" i="21"/>
  <c r="CE76" i="20"/>
  <c r="CE76" i="19"/>
  <c r="CE76" i="18"/>
  <c r="CE76" i="17"/>
  <c r="CE76" i="16"/>
  <c r="CE76" i="15"/>
  <c r="CE127" i="14"/>
  <c r="CD76" i="22"/>
  <c r="CD76" i="21"/>
  <c r="CD76" i="20"/>
  <c r="CD76" i="19"/>
  <c r="CD76" i="18"/>
  <c r="CD76" i="17"/>
  <c r="CD76" i="16"/>
  <c r="CD76" i="15"/>
  <c r="CD127" i="14"/>
  <c r="CC76" i="22"/>
  <c r="CC76" i="21"/>
  <c r="CC76" i="20"/>
  <c r="CC76" i="19"/>
  <c r="CC76" i="18"/>
  <c r="CC76" i="17"/>
  <c r="CC76" i="16"/>
  <c r="CC76" i="15"/>
  <c r="CC127" i="14"/>
  <c r="CB76" i="22"/>
  <c r="CB76" i="21"/>
  <c r="CB76" i="20"/>
  <c r="CB76" i="19"/>
  <c r="CB76" i="18"/>
  <c r="CB76" i="17"/>
  <c r="CB76" i="16"/>
  <c r="CB76" i="15"/>
  <c r="CB127" i="14"/>
  <c r="CA76" i="22"/>
  <c r="CA76" i="21"/>
  <c r="CA76" i="20"/>
  <c r="CA76" i="19"/>
  <c r="CA76" i="18"/>
  <c r="CA76" i="17"/>
  <c r="CA76" i="16"/>
  <c r="CA76" i="15"/>
  <c r="CA127" i="14"/>
  <c r="BZ76" i="22"/>
  <c r="BZ76" i="21"/>
  <c r="BZ76" i="20"/>
  <c r="BZ76" i="19"/>
  <c r="BZ76" i="18"/>
  <c r="BZ76" i="17"/>
  <c r="BZ76" i="16"/>
  <c r="BZ76" i="15"/>
  <c r="BZ127" i="14"/>
  <c r="BY76" i="22"/>
  <c r="BY76" i="21"/>
  <c r="BY76" i="20"/>
  <c r="BY76" i="19"/>
  <c r="BY76" i="18"/>
  <c r="BY76" i="17"/>
  <c r="BY76" i="16"/>
  <c r="BY76" i="15"/>
  <c r="BY127" i="14"/>
  <c r="BX76" i="22"/>
  <c r="BX76" i="21"/>
  <c r="BX76" i="20"/>
  <c r="BX76" i="19"/>
  <c r="BX76" i="18"/>
  <c r="BX76" i="17"/>
  <c r="BX76" i="16"/>
  <c r="BX76" i="15"/>
  <c r="BX127" i="14"/>
  <c r="BW76" i="22"/>
  <c r="BW76" i="21"/>
  <c r="BW76" i="20"/>
  <c r="BW76" i="19"/>
  <c r="BW76" i="18"/>
  <c r="BW76" i="17"/>
  <c r="BW76" i="16"/>
  <c r="BW76" i="15"/>
  <c r="BW127" i="14"/>
  <c r="BV76" i="22"/>
  <c r="BV76" i="21"/>
  <c r="BV76" i="20"/>
  <c r="BV76" i="19"/>
  <c r="BV76" i="18"/>
  <c r="BV76" i="17"/>
  <c r="BV76" i="16"/>
  <c r="BV76" i="15"/>
  <c r="BV127" i="14"/>
  <c r="BU76" i="22"/>
  <c r="BU76" i="21"/>
  <c r="BU76" i="20"/>
  <c r="BU76" i="19"/>
  <c r="BU76" i="18"/>
  <c r="BU76" i="17"/>
  <c r="BU76" i="16"/>
  <c r="BU76" i="15"/>
  <c r="BU127" i="14"/>
  <c r="BT76" i="22"/>
  <c r="BT76" i="21"/>
  <c r="BT76" i="20"/>
  <c r="BT76" i="19"/>
  <c r="BT76" i="18"/>
  <c r="BT76" i="17"/>
  <c r="BT76" i="16"/>
  <c r="BT76" i="15"/>
  <c r="BT127" i="14"/>
  <c r="BS76" i="22"/>
  <c r="BS76" i="21"/>
  <c r="BS76" i="20"/>
  <c r="BS76" i="19"/>
  <c r="BS76" i="18"/>
  <c r="BS76" i="17"/>
  <c r="BS76" i="16"/>
  <c r="BS76" i="15"/>
  <c r="BS127" i="14"/>
  <c r="BR76" i="22"/>
  <c r="BR76" i="21"/>
  <c r="BR76" i="20"/>
  <c r="BR76" i="19"/>
  <c r="BR76" i="18"/>
  <c r="BR76" i="17"/>
  <c r="BR76" i="16"/>
  <c r="BR76" i="15"/>
  <c r="BR127" i="14"/>
  <c r="BQ76" i="22"/>
  <c r="BQ76" i="21"/>
  <c r="BQ76" i="20"/>
  <c r="BQ76" i="19"/>
  <c r="BQ76" i="18"/>
  <c r="BQ76" i="17"/>
  <c r="BQ76" i="16"/>
  <c r="BQ76" i="15"/>
  <c r="BQ127" i="14"/>
  <c r="BP76" i="22"/>
  <c r="BP76" i="21"/>
  <c r="BP76" i="20"/>
  <c r="BP76" i="19"/>
  <c r="BP76" i="18"/>
  <c r="BP76" i="17"/>
  <c r="BP76" i="16"/>
  <c r="BP76" i="15"/>
  <c r="BP127" i="14"/>
  <c r="BO76" i="22"/>
  <c r="BO76" i="21"/>
  <c r="BO76" i="20"/>
  <c r="BO76" i="19"/>
  <c r="BO76" i="18"/>
  <c r="BO76" i="17"/>
  <c r="BO76" i="16"/>
  <c r="BO76" i="15"/>
  <c r="BO127" i="14"/>
  <c r="BN76" i="22"/>
  <c r="BN76" i="21"/>
  <c r="BN76" i="20"/>
  <c r="BN76" i="19"/>
  <c r="BN76" i="18"/>
  <c r="BN76" i="17"/>
  <c r="BN76" i="16"/>
  <c r="BN76" i="15"/>
  <c r="BN127" i="14"/>
  <c r="BM76" i="22"/>
  <c r="BM76" i="21"/>
  <c r="BM76" i="20"/>
  <c r="BM76" i="19"/>
  <c r="BM76" i="18"/>
  <c r="BM76" i="17"/>
  <c r="BM76" i="16"/>
  <c r="BM76" i="15"/>
  <c r="BM127" i="14"/>
  <c r="BL76" i="22"/>
  <c r="BL76" i="21"/>
  <c r="BL76" i="20"/>
  <c r="BL76" i="19"/>
  <c r="BL76" i="18"/>
  <c r="BL76" i="17"/>
  <c r="BL76" i="16"/>
  <c r="BL76" i="15"/>
  <c r="BL127" i="14"/>
  <c r="BK76" i="22"/>
  <c r="BK76" i="21"/>
  <c r="BK76" i="20"/>
  <c r="BK76" i="19"/>
  <c r="BK76" i="18"/>
  <c r="BK76" i="17"/>
  <c r="BK76" i="16"/>
  <c r="BK76" i="15"/>
  <c r="BK127" i="14"/>
  <c r="BJ76" i="22"/>
  <c r="BJ76" i="21"/>
  <c r="BJ76" i="20"/>
  <c r="BJ76" i="19"/>
  <c r="BJ76" i="18"/>
  <c r="BJ76" i="17"/>
  <c r="BJ76" i="16"/>
  <c r="BJ76" i="15"/>
  <c r="BJ127" i="14"/>
  <c r="BI76" i="22"/>
  <c r="BI76" i="21"/>
  <c r="BI76" i="20"/>
  <c r="BI76" i="19"/>
  <c r="BI76" i="18"/>
  <c r="BI76" i="17"/>
  <c r="BI76" i="16"/>
  <c r="BI76" i="15"/>
  <c r="BI127" i="14"/>
  <c r="BH76" i="22"/>
  <c r="BH76" i="21"/>
  <c r="BH76" i="20"/>
  <c r="BH76" i="19"/>
  <c r="BH76" i="18"/>
  <c r="BH76" i="17"/>
  <c r="BH76" i="16"/>
  <c r="BH76" i="15"/>
  <c r="BH127" i="14"/>
  <c r="BG76" i="22"/>
  <c r="BG76" i="21"/>
  <c r="BG76" i="20"/>
  <c r="BG76" i="19"/>
  <c r="BG76" i="18"/>
  <c r="BG76" i="17"/>
  <c r="BG76" i="16"/>
  <c r="BG76" i="15"/>
  <c r="BG127" i="14"/>
  <c r="BF76" i="22"/>
  <c r="BF76" i="21"/>
  <c r="BF76" i="20"/>
  <c r="BF76" i="19"/>
  <c r="BF76" i="18"/>
  <c r="BF76" i="17"/>
  <c r="BF76" i="16"/>
  <c r="BF76" i="15"/>
  <c r="BF127" i="14"/>
  <c r="BE76" i="22"/>
  <c r="BE76" i="21"/>
  <c r="BE76" i="20"/>
  <c r="BE76" i="19"/>
  <c r="BE76" i="18"/>
  <c r="BE76" i="17"/>
  <c r="BE76" i="16"/>
  <c r="BE76" i="15"/>
  <c r="BE127" i="14"/>
  <c r="BD76" i="22"/>
  <c r="BD76" i="21"/>
  <c r="BD76" i="20"/>
  <c r="BD76" i="19"/>
  <c r="BD76" i="18"/>
  <c r="BD76" i="17"/>
  <c r="BD76" i="16"/>
  <c r="BD76" i="15"/>
  <c r="BD127" i="14"/>
  <c r="BC76" i="22"/>
  <c r="BC76" i="21"/>
  <c r="BC76" i="20"/>
  <c r="BC76" i="19"/>
  <c r="BC76" i="18"/>
  <c r="BC76" i="17"/>
  <c r="BC76" i="16"/>
  <c r="BC76" i="15"/>
  <c r="BC127" i="14"/>
  <c r="BB76" i="22"/>
  <c r="BB76" i="21"/>
  <c r="BB76" i="20"/>
  <c r="BB76" i="19"/>
  <c r="BB76" i="18"/>
  <c r="BB76" i="17"/>
  <c r="BB76" i="16"/>
  <c r="BB76" i="15"/>
  <c r="BB127" i="14"/>
  <c r="BA76" i="22"/>
  <c r="BA76" i="21"/>
  <c r="BA76" i="20"/>
  <c r="BA76" i="19"/>
  <c r="BA76" i="18"/>
  <c r="BA76" i="17"/>
  <c r="BA76" i="16"/>
  <c r="BA76" i="15"/>
  <c r="BA127" i="14"/>
  <c r="AZ76" i="22"/>
  <c r="AZ76" i="21"/>
  <c r="AZ76" i="20"/>
  <c r="AZ76" i="19"/>
  <c r="AZ76" i="18"/>
  <c r="AZ76" i="17"/>
  <c r="AZ76" i="16"/>
  <c r="AZ76" i="15"/>
  <c r="AZ127" i="14"/>
  <c r="AY76" i="22"/>
  <c r="AY76" i="21"/>
  <c r="AY76" i="20"/>
  <c r="AY76" i="19"/>
  <c r="AY76" i="18"/>
  <c r="AY76" i="17"/>
  <c r="AY76" i="16"/>
  <c r="AY76" i="15"/>
  <c r="AY127" i="14"/>
  <c r="AX76" i="22"/>
  <c r="AX76" i="21"/>
  <c r="AX76" i="20"/>
  <c r="AX76" i="19"/>
  <c r="AX76" i="18"/>
  <c r="AX76" i="17"/>
  <c r="AX76" i="16"/>
  <c r="AX76" i="15"/>
  <c r="AX127" i="14"/>
  <c r="AW76" i="22"/>
  <c r="AW76" i="21"/>
  <c r="AW76" i="20"/>
  <c r="AW76" i="19"/>
  <c r="AW76" i="18"/>
  <c r="AW76" i="17"/>
  <c r="AW76" i="16"/>
  <c r="AW76" i="15"/>
  <c r="AW127" i="14"/>
  <c r="AV76" i="22"/>
  <c r="AV76" i="21"/>
  <c r="AV76" i="20"/>
  <c r="AV76" i="19"/>
  <c r="AV76" i="18"/>
  <c r="AV76" i="17"/>
  <c r="AV76" i="16"/>
  <c r="AV76" i="15"/>
  <c r="AV127" i="14"/>
  <c r="AU76" i="22"/>
  <c r="AU76" i="21"/>
  <c r="AU76" i="20"/>
  <c r="AU76" i="19"/>
  <c r="AU76" i="18"/>
  <c r="AU76" i="17"/>
  <c r="AU76" i="16"/>
  <c r="AU76" i="15"/>
  <c r="AU127" i="14"/>
  <c r="AT76" i="22"/>
  <c r="AT76" i="21"/>
  <c r="AT76" i="20"/>
  <c r="AT76" i="19"/>
  <c r="AT76" i="18"/>
  <c r="AT76" i="17"/>
  <c r="AT76" i="16"/>
  <c r="AT76" i="15"/>
  <c r="AT127" i="14"/>
  <c r="AS76" i="22"/>
  <c r="AS76" i="21"/>
  <c r="AS76" i="20"/>
  <c r="AS76" i="19"/>
  <c r="AS76" i="18"/>
  <c r="AS76" i="17"/>
  <c r="AS76" i="16"/>
  <c r="AS76" i="15"/>
  <c r="AS127" i="14"/>
  <c r="AR76" i="22"/>
  <c r="AR76" i="21"/>
  <c r="AR76" i="20"/>
  <c r="AR76" i="19"/>
  <c r="AR76" i="18"/>
  <c r="AR76" i="17"/>
  <c r="AR76" i="16"/>
  <c r="AR76" i="15"/>
  <c r="AR127" i="14"/>
  <c r="AQ76" i="22"/>
  <c r="AQ76" i="21"/>
  <c r="AQ76" i="20"/>
  <c r="AQ76" i="19"/>
  <c r="AQ76" i="18"/>
  <c r="AQ76" i="17"/>
  <c r="AQ76" i="16"/>
  <c r="AQ76" i="15"/>
  <c r="AQ127" i="14"/>
  <c r="AP76" i="22"/>
  <c r="AP76" i="21"/>
  <c r="AP76" i="20"/>
  <c r="AP76" i="19"/>
  <c r="AP76" i="18"/>
  <c r="AP76" i="17"/>
  <c r="AP76" i="16"/>
  <c r="AP76" i="15"/>
  <c r="AP127" i="14"/>
  <c r="AO76" i="22"/>
  <c r="AO76" i="21"/>
  <c r="AO76" i="20"/>
  <c r="AO76" i="19"/>
  <c r="AO76" i="18"/>
  <c r="AO76" i="17"/>
  <c r="AO76" i="16"/>
  <c r="AO76" i="15"/>
  <c r="AO127" i="14"/>
  <c r="AN76" i="22"/>
  <c r="AN76" i="21"/>
  <c r="AN76" i="20"/>
  <c r="AN76" i="19"/>
  <c r="AN76" i="18"/>
  <c r="AN76" i="17"/>
  <c r="AN76" i="16"/>
  <c r="AN76" i="15"/>
  <c r="AN127" i="14"/>
  <c r="AM76" i="22"/>
  <c r="AM76" i="21"/>
  <c r="AM76" i="20"/>
  <c r="AM76" i="19"/>
  <c r="AM76" i="18"/>
  <c r="AM76" i="17"/>
  <c r="AM76" i="16"/>
  <c r="AM76" i="15"/>
  <c r="AM127" i="14"/>
  <c r="AL76" i="22"/>
  <c r="AL76" i="21"/>
  <c r="AL76" i="20"/>
  <c r="AL76" i="19"/>
  <c r="AL76" i="18"/>
  <c r="AL76" i="17"/>
  <c r="AL76" i="16"/>
  <c r="AL76" i="15"/>
  <c r="AL127" i="14"/>
  <c r="AK76" i="22"/>
  <c r="AK76" i="21"/>
  <c r="AK76" i="20"/>
  <c r="AK76" i="19"/>
  <c r="AK76" i="18"/>
  <c r="AK76" i="17"/>
  <c r="AK76" i="16"/>
  <c r="AK76" i="15"/>
  <c r="AK127" i="14"/>
  <c r="AJ76" i="22"/>
  <c r="AJ76" i="21"/>
  <c r="AJ76" i="20"/>
  <c r="AJ76" i="19"/>
  <c r="AJ76" i="18"/>
  <c r="AJ76" i="17"/>
  <c r="AJ76" i="16"/>
  <c r="AJ76" i="15"/>
  <c r="AJ127" i="14"/>
  <c r="AI76" i="22"/>
  <c r="AI76" i="21"/>
  <c r="AI76" i="20"/>
  <c r="AI76" i="19"/>
  <c r="AI76" i="18"/>
  <c r="AI76" i="17"/>
  <c r="AI76" i="16"/>
  <c r="AI76" i="15"/>
  <c r="AI127" i="14"/>
  <c r="AH76" i="22"/>
  <c r="AH76" i="21"/>
  <c r="AH76" i="20"/>
  <c r="AH76" i="19"/>
  <c r="AH76" i="18"/>
  <c r="AH76" i="17"/>
  <c r="AH76" i="16"/>
  <c r="AH76" i="15"/>
  <c r="AH127" i="14"/>
  <c r="AG76" i="22"/>
  <c r="AG76" i="21"/>
  <c r="AG76" i="20"/>
  <c r="AG76" i="19"/>
  <c r="AG76" i="18"/>
  <c r="AG76" i="17"/>
  <c r="AG76" i="16"/>
  <c r="AG76" i="15"/>
  <c r="AG127" i="14"/>
  <c r="AF76" i="22"/>
  <c r="AF76" i="21"/>
  <c r="AF76" i="20"/>
  <c r="AF76" i="19"/>
  <c r="AF76" i="18"/>
  <c r="AF76" i="17"/>
  <c r="AF76" i="16"/>
  <c r="AF76" i="15"/>
  <c r="AF127" i="14"/>
  <c r="AE76" i="22"/>
  <c r="AE76" i="21"/>
  <c r="AE76" i="20"/>
  <c r="AE76" i="19"/>
  <c r="AE76" i="18"/>
  <c r="AE76" i="17"/>
  <c r="AE76" i="16"/>
  <c r="AE76" i="15"/>
  <c r="AE127" i="14"/>
  <c r="AD76" i="22"/>
  <c r="AD76" i="21"/>
  <c r="AD76" i="20"/>
  <c r="AD76" i="19"/>
  <c r="AD76" i="18"/>
  <c r="AD76" i="17"/>
  <c r="AD76" i="16"/>
  <c r="AD76" i="15"/>
  <c r="AD127" i="14"/>
  <c r="AC76" i="22"/>
  <c r="AC76" i="21"/>
  <c r="AC76" i="20"/>
  <c r="AC76" i="19"/>
  <c r="AC76" i="18"/>
  <c r="AC76" i="17"/>
  <c r="AC76" i="16"/>
  <c r="AC76" i="15"/>
  <c r="AC127" i="14"/>
  <c r="AB76" i="22"/>
  <c r="AB76" i="21"/>
  <c r="AB76" i="20"/>
  <c r="AB76" i="19"/>
  <c r="AB76" i="18"/>
  <c r="AB76" i="17"/>
  <c r="AB76" i="16"/>
  <c r="AB76" i="15"/>
  <c r="AB127" i="14"/>
  <c r="AA76" i="22"/>
  <c r="AA76" i="21"/>
  <c r="AA76" i="20"/>
  <c r="AA76" i="19"/>
  <c r="AA76" i="18"/>
  <c r="AA76" i="17"/>
  <c r="AA76" i="16"/>
  <c r="AA76" i="15"/>
  <c r="AA127" i="14"/>
  <c r="Z76" i="22"/>
  <c r="Z76" i="21"/>
  <c r="Z76" i="20"/>
  <c r="Z76" i="19"/>
  <c r="Z76" i="18"/>
  <c r="Z76" i="17"/>
  <c r="Z76" i="16"/>
  <c r="Z76" i="15"/>
  <c r="Z127" i="14"/>
  <c r="Y76" i="22"/>
  <c r="Y76" i="21"/>
  <c r="Y76" i="20"/>
  <c r="Y76" i="19"/>
  <c r="Y76" i="18"/>
  <c r="Y76" i="17"/>
  <c r="Y76" i="16"/>
  <c r="Y76" i="15"/>
  <c r="Y127" i="14"/>
  <c r="X76" i="22"/>
  <c r="X76" i="21"/>
  <c r="X76" i="20"/>
  <c r="X76" i="19"/>
  <c r="X76" i="18"/>
  <c r="X76" i="17"/>
  <c r="X76" i="16"/>
  <c r="X76" i="15"/>
  <c r="X127" i="14"/>
  <c r="W76" i="22"/>
  <c r="W76" i="21"/>
  <c r="W76" i="20"/>
  <c r="W76" i="19"/>
  <c r="W76" i="18"/>
  <c r="W76" i="17"/>
  <c r="W76" i="16"/>
  <c r="W76" i="15"/>
  <c r="W127" i="14"/>
  <c r="V76" i="22"/>
  <c r="V76" i="21"/>
  <c r="V76" i="20"/>
  <c r="V76" i="19"/>
  <c r="V76" i="18"/>
  <c r="V76" i="17"/>
  <c r="V76" i="16"/>
  <c r="V76" i="15"/>
  <c r="V127" i="14"/>
  <c r="U76" i="22"/>
  <c r="U76" i="21"/>
  <c r="U76" i="20"/>
  <c r="U76" i="19"/>
  <c r="U76" i="18"/>
  <c r="U76" i="17"/>
  <c r="U76" i="16"/>
  <c r="U76" i="15"/>
  <c r="U127" i="14"/>
  <c r="CY126" i="14"/>
  <c r="CX126" i="14"/>
  <c r="CW126" i="14"/>
  <c r="CV126" i="14"/>
  <c r="CU126" i="14"/>
  <c r="CT126" i="14"/>
  <c r="CS126" i="14"/>
  <c r="CR126" i="14"/>
  <c r="CQ126" i="14"/>
  <c r="CP126" i="14"/>
  <c r="CO126" i="14"/>
  <c r="CN126" i="14"/>
  <c r="CM126" i="14"/>
  <c r="CL126" i="14"/>
  <c r="CK126" i="14"/>
  <c r="CJ126" i="14"/>
  <c r="CI126" i="14"/>
  <c r="CH126" i="14"/>
  <c r="CG126" i="14"/>
  <c r="CF126" i="14"/>
  <c r="CE126" i="14"/>
  <c r="CD126" i="14"/>
  <c r="CC126" i="14"/>
  <c r="CB126" i="14"/>
  <c r="CA126" i="14"/>
  <c r="BZ126" i="14"/>
  <c r="BY126" i="14"/>
  <c r="BX126" i="14"/>
  <c r="BW126" i="14"/>
  <c r="BV126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Y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AC126" i="14"/>
  <c r="AB126" i="14"/>
  <c r="AA126" i="14"/>
  <c r="Z126" i="14"/>
  <c r="Y126" i="14"/>
  <c r="X126" i="14"/>
  <c r="W126" i="14"/>
  <c r="V126" i="14"/>
  <c r="U126" i="14"/>
  <c r="CY125" i="14"/>
  <c r="CX125" i="14"/>
  <c r="CW125" i="14"/>
  <c r="CV125" i="14"/>
  <c r="CU125" i="14"/>
  <c r="CT125" i="14"/>
  <c r="CS125" i="14"/>
  <c r="CR125" i="14"/>
  <c r="CQ125" i="14"/>
  <c r="CP125" i="14"/>
  <c r="CO125" i="14"/>
  <c r="CN125" i="14"/>
  <c r="CM125" i="14"/>
  <c r="CL125" i="14"/>
  <c r="CK125" i="14"/>
  <c r="CJ125" i="14"/>
  <c r="CI125" i="14"/>
  <c r="CH125" i="14"/>
  <c r="CG125" i="14"/>
  <c r="CF125" i="14"/>
  <c r="CE125" i="14"/>
  <c r="CD125" i="14"/>
  <c r="CC125" i="14"/>
  <c r="CB125" i="14"/>
  <c r="CA125" i="14"/>
  <c r="BZ125" i="14"/>
  <c r="BY125" i="14"/>
  <c r="BX125" i="14"/>
  <c r="BW125" i="14"/>
  <c r="BV125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Y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AC125" i="14"/>
  <c r="AB125" i="14"/>
  <c r="AA125" i="14"/>
  <c r="Z125" i="14"/>
  <c r="Y125" i="14"/>
  <c r="X125" i="14"/>
  <c r="W125" i="14"/>
  <c r="V125" i="14"/>
  <c r="U125" i="14"/>
  <c r="CY124" i="14"/>
  <c r="CX124" i="14"/>
  <c r="CW124" i="14"/>
  <c r="CV124" i="14"/>
  <c r="CU124" i="14"/>
  <c r="CT124" i="14"/>
  <c r="CS124" i="14"/>
  <c r="CR124" i="14"/>
  <c r="CQ124" i="14"/>
  <c r="CP124" i="14"/>
  <c r="CO124" i="14"/>
  <c r="CN124" i="14"/>
  <c r="CM124" i="14"/>
  <c r="CL124" i="14"/>
  <c r="CK124" i="14"/>
  <c r="CJ124" i="14"/>
  <c r="CI124" i="14"/>
  <c r="CH124" i="14"/>
  <c r="CG124" i="14"/>
  <c r="CF124" i="14"/>
  <c r="CE124" i="14"/>
  <c r="CD124" i="14"/>
  <c r="CC124" i="14"/>
  <c r="CB124" i="14"/>
  <c r="CA124" i="14"/>
  <c r="BZ124" i="14"/>
  <c r="BY124" i="14"/>
  <c r="BX124" i="14"/>
  <c r="BW124" i="14"/>
  <c r="BV124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Y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AC124" i="14"/>
  <c r="AB124" i="14"/>
  <c r="AA124" i="14"/>
  <c r="Z124" i="14"/>
  <c r="Y124" i="14"/>
  <c r="X124" i="14"/>
  <c r="W124" i="14"/>
  <c r="V124" i="14"/>
  <c r="U124" i="14"/>
  <c r="CY71" i="22"/>
  <c r="CY71" i="21"/>
  <c r="CY71" i="20"/>
  <c r="CY71" i="19"/>
  <c r="CY71" i="18"/>
  <c r="CY71" i="17"/>
  <c r="CY71" i="16"/>
  <c r="CY71" i="15"/>
  <c r="CX71" i="22"/>
  <c r="CX71" i="21"/>
  <c r="CX71" i="20"/>
  <c r="CX71" i="19"/>
  <c r="CX71" i="18"/>
  <c r="CX71" i="17"/>
  <c r="CX71" i="16"/>
  <c r="CX71" i="15"/>
  <c r="CW71" i="22"/>
  <c r="CW71" i="21"/>
  <c r="CW71" i="20"/>
  <c r="CW71" i="19"/>
  <c r="CW71" i="18"/>
  <c r="CW71" i="17"/>
  <c r="CW71" i="16"/>
  <c r="CW71" i="15"/>
  <c r="CV71" i="22"/>
  <c r="CV71" i="21"/>
  <c r="CV71" i="20"/>
  <c r="CV71" i="19"/>
  <c r="CV71" i="18"/>
  <c r="CV71" i="17"/>
  <c r="CV71" i="16"/>
  <c r="CV71" i="15"/>
  <c r="CU71" i="22"/>
  <c r="CU71" i="21"/>
  <c r="CU71" i="20"/>
  <c r="CU71" i="19"/>
  <c r="CU71" i="18"/>
  <c r="CU71" i="17"/>
  <c r="CU71" i="16"/>
  <c r="CU71" i="15"/>
  <c r="CT71" i="22"/>
  <c r="CT71" i="21"/>
  <c r="CT71" i="20"/>
  <c r="CT71" i="19"/>
  <c r="CT71" i="18"/>
  <c r="CT71" i="17"/>
  <c r="CT71" i="16"/>
  <c r="CT71" i="15"/>
  <c r="CS71" i="22"/>
  <c r="CS71" i="21"/>
  <c r="CS71" i="20"/>
  <c r="CS71" i="19"/>
  <c r="CS71" i="18"/>
  <c r="CS71" i="17"/>
  <c r="CS71" i="16"/>
  <c r="CS71" i="15"/>
  <c r="CR71" i="22"/>
  <c r="CR71" i="21"/>
  <c r="CR71" i="20"/>
  <c r="CR71" i="19"/>
  <c r="CR71" i="18"/>
  <c r="CR71" i="17"/>
  <c r="CR71" i="16"/>
  <c r="CR71" i="15"/>
  <c r="CQ71" i="22"/>
  <c r="CQ71" i="21"/>
  <c r="CQ71" i="20"/>
  <c r="CQ71" i="19"/>
  <c r="CQ71" i="18"/>
  <c r="CQ71" i="17"/>
  <c r="CQ71" i="16"/>
  <c r="CQ71" i="15"/>
  <c r="CP71" i="22"/>
  <c r="CP71" i="21"/>
  <c r="CP71" i="20"/>
  <c r="CP71" i="19"/>
  <c r="CP71" i="18"/>
  <c r="CP71" i="17"/>
  <c r="CP71" i="16"/>
  <c r="CP71" i="15"/>
  <c r="CO71" i="22"/>
  <c r="CO71" i="21"/>
  <c r="CO71" i="20"/>
  <c r="CO71" i="19"/>
  <c r="CO71" i="18"/>
  <c r="CO71" i="17"/>
  <c r="CO71" i="16"/>
  <c r="CO71" i="15"/>
  <c r="CN71" i="22"/>
  <c r="CN71" i="21"/>
  <c r="CN71" i="20"/>
  <c r="CN71" i="19"/>
  <c r="CN71" i="18"/>
  <c r="CN71" i="17"/>
  <c r="CN71" i="16"/>
  <c r="CN71" i="15"/>
  <c r="CM71" i="22"/>
  <c r="CM71" i="21"/>
  <c r="CM71" i="20"/>
  <c r="CM71" i="19"/>
  <c r="CM71" i="18"/>
  <c r="CM71" i="17"/>
  <c r="CM71" i="16"/>
  <c r="CM71" i="15"/>
  <c r="CL71" i="22"/>
  <c r="CL71" i="21"/>
  <c r="CL71" i="20"/>
  <c r="CL71" i="19"/>
  <c r="CL71" i="18"/>
  <c r="CL71" i="17"/>
  <c r="CL71" i="16"/>
  <c r="CL71" i="15"/>
  <c r="CK71" i="22"/>
  <c r="CK71" i="21"/>
  <c r="CK71" i="20"/>
  <c r="CK71" i="19"/>
  <c r="CK71" i="18"/>
  <c r="CK71" i="17"/>
  <c r="CK71" i="16"/>
  <c r="CK71" i="15"/>
  <c r="CJ71" i="22"/>
  <c r="CJ71" i="21"/>
  <c r="CJ71" i="20"/>
  <c r="CJ71" i="19"/>
  <c r="CJ71" i="18"/>
  <c r="CJ71" i="17"/>
  <c r="CJ71" i="16"/>
  <c r="CJ71" i="15"/>
  <c r="CI71" i="22"/>
  <c r="CI71" i="21"/>
  <c r="CI71" i="20"/>
  <c r="CI71" i="19"/>
  <c r="CI71" i="18"/>
  <c r="CI71" i="17"/>
  <c r="CI71" i="16"/>
  <c r="CI71" i="15"/>
  <c r="CH71" i="22"/>
  <c r="CH71" i="21"/>
  <c r="CH71" i="20"/>
  <c r="CH71" i="19"/>
  <c r="CH71" i="18"/>
  <c r="CH71" i="17"/>
  <c r="CH71" i="16"/>
  <c r="CH71" i="15"/>
  <c r="CG71" i="22"/>
  <c r="CG71" i="21"/>
  <c r="CG71" i="20"/>
  <c r="CG71" i="19"/>
  <c r="CG71" i="18"/>
  <c r="CG71" i="17"/>
  <c r="CG71" i="16"/>
  <c r="CG71" i="15"/>
  <c r="CF71" i="22"/>
  <c r="CF71" i="21"/>
  <c r="CF71" i="20"/>
  <c r="CF71" i="19"/>
  <c r="CF71" i="18"/>
  <c r="CF71" i="17"/>
  <c r="CF71" i="16"/>
  <c r="CF71" i="15"/>
  <c r="CE71" i="22"/>
  <c r="CE71" i="21"/>
  <c r="CE71" i="20"/>
  <c r="CE71" i="19"/>
  <c r="CE71" i="18"/>
  <c r="CE71" i="17"/>
  <c r="CE71" i="16"/>
  <c r="CE71" i="15"/>
  <c r="CD71" i="22"/>
  <c r="CD71" i="21"/>
  <c r="CD71" i="20"/>
  <c r="CD71" i="19"/>
  <c r="CD71" i="18"/>
  <c r="CD71" i="17"/>
  <c r="CD71" i="16"/>
  <c r="CD71" i="15"/>
  <c r="CC71" i="22"/>
  <c r="CC71" i="21"/>
  <c r="CC71" i="20"/>
  <c r="CC71" i="19"/>
  <c r="CC71" i="18"/>
  <c r="CC71" i="17"/>
  <c r="CC71" i="16"/>
  <c r="CC71" i="15"/>
  <c r="CB71" i="22"/>
  <c r="CB71" i="21"/>
  <c r="CB71" i="20"/>
  <c r="CB71" i="19"/>
  <c r="CB71" i="18"/>
  <c r="CB71" i="17"/>
  <c r="CB71" i="16"/>
  <c r="CB71" i="15"/>
  <c r="CA71" i="22"/>
  <c r="CA71" i="21"/>
  <c r="CA71" i="20"/>
  <c r="CA71" i="19"/>
  <c r="CA71" i="18"/>
  <c r="CA71" i="17"/>
  <c r="CA71" i="16"/>
  <c r="CA71" i="15"/>
  <c r="BZ71" i="22"/>
  <c r="BZ71" i="21"/>
  <c r="BZ71" i="20"/>
  <c r="BZ71" i="19"/>
  <c r="BZ71" i="18"/>
  <c r="BZ71" i="17"/>
  <c r="BZ71" i="16"/>
  <c r="BZ71" i="15"/>
  <c r="BY71" i="22"/>
  <c r="BY71" i="21"/>
  <c r="BY71" i="20"/>
  <c r="BY71" i="19"/>
  <c r="BY71" i="18"/>
  <c r="BY71" i="17"/>
  <c r="BY71" i="16"/>
  <c r="BY71" i="15"/>
  <c r="BX71" i="22"/>
  <c r="BX71" i="21"/>
  <c r="BX71" i="20"/>
  <c r="BX71" i="19"/>
  <c r="BX71" i="18"/>
  <c r="BX71" i="17"/>
  <c r="BX71" i="16"/>
  <c r="BX71" i="15"/>
  <c r="BW71" i="22"/>
  <c r="BW71" i="21"/>
  <c r="BW71" i="20"/>
  <c r="BW71" i="19"/>
  <c r="BW71" i="18"/>
  <c r="BW71" i="17"/>
  <c r="BW71" i="16"/>
  <c r="BW71" i="15"/>
  <c r="BV71" i="22"/>
  <c r="BV71" i="21"/>
  <c r="BV71" i="20"/>
  <c r="BV71" i="19"/>
  <c r="BV71" i="18"/>
  <c r="BV71" i="17"/>
  <c r="BV71" i="16"/>
  <c r="BV71" i="15"/>
  <c r="BU71" i="22"/>
  <c r="BU71" i="21"/>
  <c r="BU71" i="20"/>
  <c r="BU71" i="19"/>
  <c r="BU71" i="18"/>
  <c r="BU71" i="17"/>
  <c r="BU71" i="16"/>
  <c r="BU71" i="15"/>
  <c r="BT71" i="22"/>
  <c r="BT71" i="21"/>
  <c r="BT71" i="20"/>
  <c r="BT71" i="19"/>
  <c r="BT71" i="18"/>
  <c r="BT71" i="17"/>
  <c r="BT71" i="16"/>
  <c r="BT71" i="15"/>
  <c r="BS71" i="22"/>
  <c r="BS71" i="21"/>
  <c r="BS71" i="20"/>
  <c r="BS71" i="19"/>
  <c r="BS71" i="18"/>
  <c r="BS71" i="17"/>
  <c r="BS71" i="16"/>
  <c r="BS71" i="15"/>
  <c r="BR71" i="22"/>
  <c r="BR71" i="21"/>
  <c r="BR71" i="20"/>
  <c r="BR71" i="19"/>
  <c r="BR71" i="18"/>
  <c r="BR71" i="17"/>
  <c r="BR71" i="16"/>
  <c r="BR71" i="15"/>
  <c r="BQ71" i="22"/>
  <c r="BQ71" i="21"/>
  <c r="BQ71" i="20"/>
  <c r="BQ71" i="19"/>
  <c r="BQ71" i="18"/>
  <c r="BQ71" i="17"/>
  <c r="BQ71" i="16"/>
  <c r="BQ71" i="15"/>
  <c r="BP71" i="22"/>
  <c r="BP71" i="21"/>
  <c r="BP71" i="20"/>
  <c r="BP71" i="19"/>
  <c r="BP71" i="18"/>
  <c r="BP71" i="17"/>
  <c r="BP71" i="16"/>
  <c r="BP71" i="15"/>
  <c r="BO71" i="22"/>
  <c r="BO71" i="21"/>
  <c r="BO71" i="20"/>
  <c r="BO71" i="19"/>
  <c r="BO71" i="18"/>
  <c r="BO71" i="17"/>
  <c r="BO71" i="16"/>
  <c r="BO71" i="15"/>
  <c r="BN71" i="22"/>
  <c r="BN71" i="21"/>
  <c r="BN71" i="20"/>
  <c r="BN71" i="19"/>
  <c r="BN71" i="18"/>
  <c r="BN71" i="17"/>
  <c r="BN71" i="16"/>
  <c r="BN71" i="15"/>
  <c r="BM71" i="22"/>
  <c r="BM71" i="21"/>
  <c r="BM71" i="20"/>
  <c r="BM71" i="19"/>
  <c r="BM71" i="18"/>
  <c r="BM71" i="17"/>
  <c r="BM71" i="16"/>
  <c r="BM71" i="15"/>
  <c r="BL71" i="22"/>
  <c r="BL71" i="21"/>
  <c r="BL71" i="20"/>
  <c r="BL71" i="19"/>
  <c r="BL71" i="18"/>
  <c r="BL71" i="17"/>
  <c r="BL71" i="16"/>
  <c r="BL71" i="15"/>
  <c r="BK71" i="22"/>
  <c r="BK71" i="21"/>
  <c r="BK71" i="20"/>
  <c r="BK71" i="19"/>
  <c r="BK71" i="18"/>
  <c r="BK71" i="17"/>
  <c r="BK71" i="16"/>
  <c r="BK71" i="15"/>
  <c r="BJ71" i="22"/>
  <c r="BJ71" i="21"/>
  <c r="BJ71" i="20"/>
  <c r="BJ71" i="19"/>
  <c r="BJ71" i="18"/>
  <c r="BJ71" i="17"/>
  <c r="BJ71" i="16"/>
  <c r="BJ71" i="15"/>
  <c r="BI71" i="22"/>
  <c r="BI71" i="21"/>
  <c r="BI71" i="20"/>
  <c r="BI71" i="19"/>
  <c r="BI71" i="18"/>
  <c r="BI71" i="17"/>
  <c r="BI71" i="16"/>
  <c r="BI71" i="15"/>
  <c r="BH71" i="22"/>
  <c r="BH71" i="21"/>
  <c r="BH71" i="20"/>
  <c r="BH71" i="19"/>
  <c r="BH71" i="18"/>
  <c r="BH71" i="17"/>
  <c r="BH71" i="16"/>
  <c r="BH71" i="15"/>
  <c r="BG71" i="22"/>
  <c r="BG71" i="21"/>
  <c r="BG71" i="20"/>
  <c r="BG71" i="19"/>
  <c r="BG71" i="18"/>
  <c r="BG71" i="17"/>
  <c r="BG71" i="16"/>
  <c r="BG71" i="15"/>
  <c r="BF71" i="22"/>
  <c r="BF71" i="21"/>
  <c r="BF71" i="20"/>
  <c r="BF71" i="19"/>
  <c r="BF71" i="18"/>
  <c r="BF71" i="17"/>
  <c r="BF71" i="16"/>
  <c r="BF71" i="15"/>
  <c r="BE71" i="22"/>
  <c r="BE71" i="21"/>
  <c r="BE71" i="20"/>
  <c r="BE71" i="19"/>
  <c r="BE71" i="18"/>
  <c r="BE71" i="17"/>
  <c r="BE71" i="16"/>
  <c r="BE71" i="15"/>
  <c r="BD71" i="22"/>
  <c r="BD71" i="21"/>
  <c r="BD71" i="20"/>
  <c r="BD71" i="19"/>
  <c r="BD71" i="18"/>
  <c r="BD71" i="17"/>
  <c r="BD71" i="16"/>
  <c r="BD71" i="15"/>
  <c r="BC71" i="22"/>
  <c r="BC71" i="21"/>
  <c r="BC71" i="20"/>
  <c r="BC71" i="19"/>
  <c r="BC71" i="18"/>
  <c r="BC71" i="17"/>
  <c r="BC71" i="16"/>
  <c r="BC71" i="15"/>
  <c r="BB71" i="22"/>
  <c r="BB71" i="21"/>
  <c r="BB71" i="20"/>
  <c r="BB71" i="19"/>
  <c r="BB71" i="18"/>
  <c r="BB71" i="17"/>
  <c r="BB71" i="16"/>
  <c r="BB71" i="15"/>
  <c r="BA71" i="22"/>
  <c r="BA71" i="21"/>
  <c r="BA71" i="20"/>
  <c r="BA71" i="19"/>
  <c r="BA71" i="18"/>
  <c r="BA71" i="17"/>
  <c r="BA71" i="16"/>
  <c r="BA71" i="15"/>
  <c r="AZ71" i="22"/>
  <c r="AZ71" i="21"/>
  <c r="AZ71" i="20"/>
  <c r="AZ71" i="19"/>
  <c r="AZ71" i="18"/>
  <c r="AZ71" i="17"/>
  <c r="AZ71" i="16"/>
  <c r="AZ71" i="15"/>
  <c r="AY71" i="22"/>
  <c r="AY71" i="21"/>
  <c r="AY71" i="20"/>
  <c r="AY71" i="19"/>
  <c r="AY71" i="18"/>
  <c r="AY71" i="17"/>
  <c r="AY71" i="16"/>
  <c r="AY71" i="15"/>
  <c r="AX71" i="22"/>
  <c r="AX71" i="21"/>
  <c r="AX71" i="20"/>
  <c r="AX71" i="19"/>
  <c r="AX71" i="18"/>
  <c r="AX71" i="17"/>
  <c r="AX71" i="16"/>
  <c r="AX71" i="15"/>
  <c r="AW71" i="22"/>
  <c r="AW71" i="21"/>
  <c r="AW71" i="20"/>
  <c r="AW71" i="19"/>
  <c r="AW71" i="18"/>
  <c r="AW71" i="17"/>
  <c r="AW71" i="16"/>
  <c r="AW71" i="15"/>
  <c r="AV71" i="22"/>
  <c r="AV71" i="21"/>
  <c r="AV71" i="20"/>
  <c r="AV71" i="19"/>
  <c r="AV71" i="18"/>
  <c r="AV71" i="17"/>
  <c r="AV71" i="16"/>
  <c r="AV71" i="15"/>
  <c r="AU71" i="22"/>
  <c r="AU71" i="21"/>
  <c r="AU71" i="20"/>
  <c r="AU71" i="19"/>
  <c r="AU71" i="18"/>
  <c r="AU71" i="17"/>
  <c r="AU71" i="16"/>
  <c r="AU71" i="15"/>
  <c r="AT71" i="22"/>
  <c r="AT71" i="21"/>
  <c r="AT71" i="20"/>
  <c r="AT71" i="19"/>
  <c r="AT71" i="18"/>
  <c r="AT71" i="17"/>
  <c r="AT71" i="16"/>
  <c r="AT71" i="15"/>
  <c r="AS71" i="22"/>
  <c r="AS71" i="21"/>
  <c r="AS71" i="20"/>
  <c r="AS71" i="19"/>
  <c r="AS71" i="18"/>
  <c r="AS71" i="17"/>
  <c r="AS71" i="16"/>
  <c r="AS71" i="15"/>
  <c r="AR71" i="22"/>
  <c r="AR71" i="21"/>
  <c r="AR71" i="20"/>
  <c r="AR71" i="19"/>
  <c r="AR71" i="18"/>
  <c r="AR71" i="17"/>
  <c r="AR71" i="16"/>
  <c r="AR71" i="15"/>
  <c r="AQ71" i="22"/>
  <c r="AQ71" i="21"/>
  <c r="AQ71" i="20"/>
  <c r="AQ71" i="19"/>
  <c r="AQ71" i="18"/>
  <c r="AQ71" i="17"/>
  <c r="AQ71" i="16"/>
  <c r="AQ71" i="15"/>
  <c r="AP71" i="22"/>
  <c r="AP71" i="21"/>
  <c r="AP71" i="20"/>
  <c r="AP71" i="19"/>
  <c r="AP71" i="18"/>
  <c r="AP71" i="17"/>
  <c r="AP71" i="16"/>
  <c r="AP71" i="15"/>
  <c r="AO71" i="22"/>
  <c r="AO71" i="21"/>
  <c r="AO71" i="20"/>
  <c r="AO71" i="19"/>
  <c r="AO71" i="18"/>
  <c r="AO71" i="17"/>
  <c r="AO71" i="16"/>
  <c r="AO71" i="15"/>
  <c r="AN71" i="22"/>
  <c r="AN71" i="21"/>
  <c r="AN71" i="20"/>
  <c r="AN71" i="19"/>
  <c r="AN71" i="18"/>
  <c r="AN71" i="17"/>
  <c r="AN71" i="16"/>
  <c r="AN71" i="15"/>
  <c r="AM71" i="22"/>
  <c r="AM71" i="21"/>
  <c r="AM71" i="20"/>
  <c r="AM71" i="19"/>
  <c r="AM71" i="18"/>
  <c r="AM71" i="17"/>
  <c r="AM71" i="16"/>
  <c r="AM71" i="15"/>
  <c r="AL71" i="22"/>
  <c r="AL71" i="21"/>
  <c r="AL71" i="20"/>
  <c r="AL71" i="19"/>
  <c r="AL71" i="18"/>
  <c r="AL71" i="17"/>
  <c r="AL71" i="16"/>
  <c r="AL71" i="15"/>
  <c r="AK71" i="22"/>
  <c r="AK71" i="21"/>
  <c r="AK71" i="20"/>
  <c r="AK71" i="19"/>
  <c r="AK71" i="18"/>
  <c r="AK71" i="17"/>
  <c r="AK71" i="16"/>
  <c r="AK71" i="15"/>
  <c r="AJ71" i="22"/>
  <c r="AJ71" i="21"/>
  <c r="AJ71" i="20"/>
  <c r="AJ71" i="19"/>
  <c r="AJ71" i="18"/>
  <c r="AJ71" i="17"/>
  <c r="AJ71" i="16"/>
  <c r="AJ71" i="15"/>
  <c r="AI71" i="22"/>
  <c r="AI71" i="21"/>
  <c r="AI71" i="20"/>
  <c r="AI71" i="19"/>
  <c r="AI71" i="18"/>
  <c r="AI71" i="17"/>
  <c r="AI71" i="16"/>
  <c r="AI71" i="15"/>
  <c r="AH71" i="22"/>
  <c r="AH71" i="21"/>
  <c r="AH71" i="20"/>
  <c r="AH71" i="19"/>
  <c r="AH71" i="18"/>
  <c r="AH71" i="17"/>
  <c r="AH71" i="16"/>
  <c r="AH71" i="15"/>
  <c r="AG71" i="22"/>
  <c r="AG71" i="21"/>
  <c r="AG71" i="20"/>
  <c r="AG71" i="19"/>
  <c r="AG71" i="18"/>
  <c r="AG71" i="17"/>
  <c r="AG71" i="16"/>
  <c r="AG71" i="15"/>
  <c r="AF71" i="22"/>
  <c r="AF71" i="21"/>
  <c r="AF71" i="20"/>
  <c r="AF71" i="19"/>
  <c r="AF71" i="18"/>
  <c r="AF71" i="17"/>
  <c r="AF71" i="16"/>
  <c r="AF71" i="15"/>
  <c r="AE71" i="22"/>
  <c r="AE71" i="21"/>
  <c r="AE71" i="20"/>
  <c r="AE71" i="19"/>
  <c r="AE71" i="18"/>
  <c r="AE71" i="17"/>
  <c r="AE71" i="16"/>
  <c r="AE71" i="15"/>
  <c r="AD71" i="22"/>
  <c r="AD71" i="21"/>
  <c r="AD71" i="20"/>
  <c r="AD71" i="19"/>
  <c r="AD71" i="18"/>
  <c r="AD71" i="17"/>
  <c r="AD71" i="16"/>
  <c r="AD71" i="15"/>
  <c r="AC71" i="22"/>
  <c r="AC71" i="21"/>
  <c r="AC71" i="20"/>
  <c r="AC71" i="19"/>
  <c r="AC71" i="18"/>
  <c r="AC71" i="17"/>
  <c r="AC71" i="16"/>
  <c r="AC71" i="15"/>
  <c r="AB71" i="22"/>
  <c r="AB71" i="21"/>
  <c r="AB71" i="20"/>
  <c r="AB71" i="19"/>
  <c r="AB71" i="18"/>
  <c r="AB71" i="17"/>
  <c r="AB71" i="16"/>
  <c r="AB71" i="15"/>
  <c r="AA71" i="22"/>
  <c r="AA71" i="21"/>
  <c r="AA71" i="20"/>
  <c r="AA71" i="19"/>
  <c r="AA71" i="18"/>
  <c r="AA71" i="17"/>
  <c r="AA71" i="16"/>
  <c r="AA71" i="15"/>
  <c r="Z71" i="22"/>
  <c r="Z71" i="21"/>
  <c r="Z71" i="20"/>
  <c r="Z71" i="19"/>
  <c r="Z71" i="18"/>
  <c r="Z71" i="17"/>
  <c r="Z71" i="16"/>
  <c r="Z71" i="15"/>
  <c r="Y71" i="22"/>
  <c r="Y71" i="21"/>
  <c r="Y71" i="20"/>
  <c r="Y71" i="19"/>
  <c r="Y71" i="18"/>
  <c r="Y71" i="17"/>
  <c r="Y71" i="16"/>
  <c r="Y71" i="15"/>
  <c r="X71" i="22"/>
  <c r="X71" i="21"/>
  <c r="X71" i="20"/>
  <c r="X71" i="19"/>
  <c r="X71" i="18"/>
  <c r="X71" i="17"/>
  <c r="X71" i="16"/>
  <c r="X71" i="15"/>
  <c r="W71" i="22"/>
  <c r="W71" i="21"/>
  <c r="W71" i="20"/>
  <c r="W71" i="19"/>
  <c r="W71" i="18"/>
  <c r="W71" i="17"/>
  <c r="W71" i="16"/>
  <c r="W71" i="15"/>
  <c r="V71" i="22"/>
  <c r="V71" i="21"/>
  <c r="V71" i="20"/>
  <c r="V71" i="19"/>
  <c r="V71" i="18"/>
  <c r="V71" i="17"/>
  <c r="V71" i="16"/>
  <c r="V71" i="15"/>
  <c r="U71" i="22"/>
  <c r="U71" i="21"/>
  <c r="U71" i="20"/>
  <c r="U71" i="19"/>
  <c r="U71" i="18"/>
  <c r="U71" i="17"/>
  <c r="U71" i="16"/>
  <c r="U71" i="15"/>
  <c r="CY69" i="22"/>
  <c r="CY69" i="21"/>
  <c r="CY69" i="20"/>
  <c r="CY69" i="19"/>
  <c r="CY69" i="18"/>
  <c r="CY69" i="17"/>
  <c r="CY69" i="16"/>
  <c r="CY69" i="15"/>
  <c r="CY120" i="14"/>
  <c r="CX69" i="22"/>
  <c r="CX69" i="21"/>
  <c r="CX69" i="20"/>
  <c r="CX69" i="19"/>
  <c r="CX69" i="18"/>
  <c r="CX69" i="17"/>
  <c r="CX69" i="16"/>
  <c r="CX69" i="15"/>
  <c r="CX120" i="14"/>
  <c r="CW69" i="22"/>
  <c r="CW69" i="21"/>
  <c r="CW69" i="20"/>
  <c r="CW69" i="19"/>
  <c r="CW69" i="18"/>
  <c r="CW69" i="17"/>
  <c r="CW69" i="16"/>
  <c r="CW69" i="15"/>
  <c r="CW120" i="14"/>
  <c r="CV69" i="22"/>
  <c r="CV69" i="21"/>
  <c r="CV69" i="20"/>
  <c r="CV69" i="19"/>
  <c r="CV69" i="18"/>
  <c r="CV69" i="17"/>
  <c r="CV69" i="16"/>
  <c r="CV69" i="15"/>
  <c r="CV120" i="14"/>
  <c r="CU69" i="22"/>
  <c r="CU69" i="21"/>
  <c r="CU69" i="20"/>
  <c r="CU69" i="19"/>
  <c r="CU69" i="18"/>
  <c r="CU69" i="17"/>
  <c r="CU69" i="16"/>
  <c r="CU69" i="15"/>
  <c r="CU120" i="14"/>
  <c r="CT69" i="22"/>
  <c r="CT69" i="21"/>
  <c r="CT69" i="20"/>
  <c r="CT69" i="19"/>
  <c r="CT69" i="18"/>
  <c r="CT69" i="17"/>
  <c r="CT69" i="16"/>
  <c r="CT69" i="15"/>
  <c r="CT120" i="14"/>
  <c r="CS69" i="22"/>
  <c r="CS69" i="21"/>
  <c r="CS69" i="20"/>
  <c r="CS69" i="19"/>
  <c r="CS69" i="18"/>
  <c r="CS69" i="17"/>
  <c r="CS69" i="16"/>
  <c r="CS69" i="15"/>
  <c r="CS120" i="14"/>
  <c r="CR69" i="22"/>
  <c r="CR69" i="21"/>
  <c r="CR69" i="20"/>
  <c r="CR69" i="19"/>
  <c r="CR69" i="18"/>
  <c r="CR69" i="17"/>
  <c r="CR69" i="16"/>
  <c r="CR69" i="15"/>
  <c r="CR120" i="14"/>
  <c r="CQ69" i="22"/>
  <c r="CQ69" i="21"/>
  <c r="CQ69" i="20"/>
  <c r="CQ69" i="19"/>
  <c r="CQ69" i="18"/>
  <c r="CQ69" i="17"/>
  <c r="CQ69" i="16"/>
  <c r="CQ69" i="15"/>
  <c r="CQ120" i="14"/>
  <c r="CP69" i="22"/>
  <c r="CP69" i="21"/>
  <c r="CP69" i="20"/>
  <c r="CP69" i="19"/>
  <c r="CP69" i="18"/>
  <c r="CP69" i="17"/>
  <c r="CP69" i="16"/>
  <c r="CP69" i="15"/>
  <c r="CP120" i="14"/>
  <c r="CO69" i="22"/>
  <c r="CO69" i="21"/>
  <c r="CO69" i="20"/>
  <c r="CO69" i="19"/>
  <c r="CO69" i="18"/>
  <c r="CO69" i="17"/>
  <c r="CO69" i="16"/>
  <c r="CO69" i="15"/>
  <c r="CO120" i="14"/>
  <c r="CN69" i="22"/>
  <c r="CN69" i="21"/>
  <c r="CN69" i="20"/>
  <c r="CN69" i="19"/>
  <c r="CN69" i="18"/>
  <c r="CN69" i="17"/>
  <c r="CN69" i="16"/>
  <c r="CN69" i="15"/>
  <c r="CN120" i="14"/>
  <c r="CM69" i="22"/>
  <c r="CM69" i="21"/>
  <c r="CM69" i="20"/>
  <c r="CM69" i="19"/>
  <c r="CM69" i="18"/>
  <c r="CM69" i="17"/>
  <c r="CM69" i="16"/>
  <c r="CM69" i="15"/>
  <c r="CM120" i="14"/>
  <c r="CL69" i="22"/>
  <c r="CL69" i="21"/>
  <c r="CL69" i="20"/>
  <c r="CL69" i="19"/>
  <c r="CL69" i="18"/>
  <c r="CL69" i="17"/>
  <c r="CL69" i="16"/>
  <c r="CL69" i="15"/>
  <c r="CL120" i="14"/>
  <c r="CK69" i="22"/>
  <c r="CK69" i="21"/>
  <c r="CK69" i="20"/>
  <c r="CK69" i="19"/>
  <c r="CK69" i="18"/>
  <c r="CK69" i="17"/>
  <c r="CK69" i="16"/>
  <c r="CK69" i="15"/>
  <c r="CK120" i="14"/>
  <c r="CJ69" i="22"/>
  <c r="CJ69" i="21"/>
  <c r="CJ69" i="20"/>
  <c r="CJ69" i="19"/>
  <c r="CJ69" i="18"/>
  <c r="CJ69" i="17"/>
  <c r="CJ69" i="16"/>
  <c r="CJ69" i="15"/>
  <c r="CJ120" i="14"/>
  <c r="CI69" i="22"/>
  <c r="CI69" i="21"/>
  <c r="CI69" i="20"/>
  <c r="CI69" i="19"/>
  <c r="CI69" i="18"/>
  <c r="CI69" i="17"/>
  <c r="CI69" i="16"/>
  <c r="CI69" i="15"/>
  <c r="CI120" i="14"/>
  <c r="CH69" i="22"/>
  <c r="CH69" i="21"/>
  <c r="CH69" i="20"/>
  <c r="CH69" i="19"/>
  <c r="CH69" i="18"/>
  <c r="CH69" i="17"/>
  <c r="CH69" i="16"/>
  <c r="CH69" i="15"/>
  <c r="CH120" i="14"/>
  <c r="CG69" i="22"/>
  <c r="CG69" i="21"/>
  <c r="CG69" i="20"/>
  <c r="CG69" i="19"/>
  <c r="CG69" i="18"/>
  <c r="CG69" i="17"/>
  <c r="CG69" i="16"/>
  <c r="CG69" i="15"/>
  <c r="CG120" i="14"/>
  <c r="CF69" i="22"/>
  <c r="CF69" i="21"/>
  <c r="CF69" i="20"/>
  <c r="CF69" i="19"/>
  <c r="CF69" i="18"/>
  <c r="CF69" i="17"/>
  <c r="CF69" i="16"/>
  <c r="CF69" i="15"/>
  <c r="CF120" i="14"/>
  <c r="CE69" i="22"/>
  <c r="CE69" i="21"/>
  <c r="CE69" i="20"/>
  <c r="CE69" i="19"/>
  <c r="CE69" i="18"/>
  <c r="CE69" i="17"/>
  <c r="CE69" i="16"/>
  <c r="CE69" i="15"/>
  <c r="CE120" i="14"/>
  <c r="CD69" i="22"/>
  <c r="CD69" i="21"/>
  <c r="CD69" i="20"/>
  <c r="CD69" i="19"/>
  <c r="CD69" i="18"/>
  <c r="CD69" i="17"/>
  <c r="CD69" i="16"/>
  <c r="CD69" i="15"/>
  <c r="CD120" i="14"/>
  <c r="CC69" i="22"/>
  <c r="CC69" i="21"/>
  <c r="CC69" i="20"/>
  <c r="CC69" i="19"/>
  <c r="CC69" i="18"/>
  <c r="CC69" i="17"/>
  <c r="CC69" i="16"/>
  <c r="CC69" i="15"/>
  <c r="CC120" i="14"/>
  <c r="CB69" i="22"/>
  <c r="CB69" i="21"/>
  <c r="CB69" i="20"/>
  <c r="CB69" i="19"/>
  <c r="CB69" i="18"/>
  <c r="CB69" i="17"/>
  <c r="CB69" i="16"/>
  <c r="CB69" i="15"/>
  <c r="CB120" i="14"/>
  <c r="CA69" i="22"/>
  <c r="CA69" i="21"/>
  <c r="CA69" i="20"/>
  <c r="CA69" i="19"/>
  <c r="CA69" i="18"/>
  <c r="CA69" i="17"/>
  <c r="CA69" i="16"/>
  <c r="CA69" i="15"/>
  <c r="CA120" i="14"/>
  <c r="BZ69" i="22"/>
  <c r="BZ69" i="21"/>
  <c r="BZ69" i="20"/>
  <c r="BZ69" i="19"/>
  <c r="BZ69" i="18"/>
  <c r="BZ69" i="17"/>
  <c r="BZ69" i="16"/>
  <c r="BZ69" i="15"/>
  <c r="BZ120" i="14"/>
  <c r="BY69" i="22"/>
  <c r="BY69" i="21"/>
  <c r="BY69" i="20"/>
  <c r="BY69" i="19"/>
  <c r="BY69" i="18"/>
  <c r="BY69" i="17"/>
  <c r="BY69" i="16"/>
  <c r="BY69" i="15"/>
  <c r="BY120" i="14"/>
  <c r="BX69" i="22"/>
  <c r="BX69" i="21"/>
  <c r="BX69" i="20"/>
  <c r="BX69" i="19"/>
  <c r="BX69" i="18"/>
  <c r="BX69" i="17"/>
  <c r="BX69" i="16"/>
  <c r="BX69" i="15"/>
  <c r="BX120" i="14"/>
  <c r="BW69" i="22"/>
  <c r="BW69" i="21"/>
  <c r="BW69" i="20"/>
  <c r="BW69" i="19"/>
  <c r="BW69" i="18"/>
  <c r="BW69" i="17"/>
  <c r="BW69" i="16"/>
  <c r="BW69" i="15"/>
  <c r="BW120" i="14"/>
  <c r="BV69" i="22"/>
  <c r="BV69" i="21"/>
  <c r="BV69" i="20"/>
  <c r="BV69" i="19"/>
  <c r="BV69" i="18"/>
  <c r="BV69" i="17"/>
  <c r="BV69" i="16"/>
  <c r="BV69" i="15"/>
  <c r="BV120" i="14"/>
  <c r="BU69" i="22"/>
  <c r="BU69" i="21"/>
  <c r="BU69" i="20"/>
  <c r="BU69" i="19"/>
  <c r="BU69" i="18"/>
  <c r="BU69" i="17"/>
  <c r="BU69" i="16"/>
  <c r="BU69" i="15"/>
  <c r="BU120" i="14"/>
  <c r="BT69" i="22"/>
  <c r="BT69" i="21"/>
  <c r="BT69" i="20"/>
  <c r="BT69" i="19"/>
  <c r="BT69" i="18"/>
  <c r="BT69" i="17"/>
  <c r="BT69" i="16"/>
  <c r="BT69" i="15"/>
  <c r="BT120" i="14"/>
  <c r="BS69" i="22"/>
  <c r="BS69" i="21"/>
  <c r="BS69" i="20"/>
  <c r="BS69" i="19"/>
  <c r="BS69" i="18"/>
  <c r="BS69" i="17"/>
  <c r="BS69" i="16"/>
  <c r="BS69" i="15"/>
  <c r="BS120" i="14"/>
  <c r="BR69" i="22"/>
  <c r="BR69" i="21"/>
  <c r="BR69" i="20"/>
  <c r="BR69" i="19"/>
  <c r="BR69" i="18"/>
  <c r="BR69" i="17"/>
  <c r="BR69" i="16"/>
  <c r="BR69" i="15"/>
  <c r="BR120" i="14"/>
  <c r="BQ69" i="22"/>
  <c r="BQ69" i="21"/>
  <c r="BQ69" i="20"/>
  <c r="BQ69" i="19"/>
  <c r="BQ69" i="18"/>
  <c r="BQ69" i="17"/>
  <c r="BQ69" i="16"/>
  <c r="BQ69" i="15"/>
  <c r="BQ120" i="14"/>
  <c r="BP69" i="22"/>
  <c r="BP69" i="21"/>
  <c r="BP69" i="20"/>
  <c r="BP69" i="19"/>
  <c r="BP69" i="18"/>
  <c r="BP69" i="17"/>
  <c r="BP69" i="16"/>
  <c r="BP69" i="15"/>
  <c r="BP120" i="14"/>
  <c r="BO69" i="22"/>
  <c r="BO69" i="21"/>
  <c r="BO69" i="20"/>
  <c r="BO69" i="19"/>
  <c r="BO69" i="18"/>
  <c r="BO69" i="17"/>
  <c r="BO69" i="16"/>
  <c r="BO69" i="15"/>
  <c r="BO120" i="14"/>
  <c r="BN69" i="22"/>
  <c r="BN69" i="21"/>
  <c r="BN69" i="20"/>
  <c r="BN69" i="19"/>
  <c r="BN69" i="18"/>
  <c r="BN69" i="17"/>
  <c r="BN69" i="16"/>
  <c r="BN69" i="15"/>
  <c r="BN120" i="14"/>
  <c r="BM69" i="22"/>
  <c r="BM69" i="21"/>
  <c r="BM69" i="20"/>
  <c r="BM69" i="19"/>
  <c r="BM69" i="18"/>
  <c r="BM69" i="17"/>
  <c r="BM69" i="16"/>
  <c r="BM69" i="15"/>
  <c r="BM120" i="14"/>
  <c r="BL69" i="22"/>
  <c r="BL69" i="21"/>
  <c r="BL69" i="20"/>
  <c r="BL69" i="19"/>
  <c r="BL69" i="18"/>
  <c r="BL69" i="17"/>
  <c r="BL69" i="16"/>
  <c r="BL69" i="15"/>
  <c r="BL120" i="14"/>
  <c r="BK69" i="22"/>
  <c r="BK69" i="21"/>
  <c r="BK69" i="20"/>
  <c r="BK69" i="19"/>
  <c r="BK69" i="18"/>
  <c r="BK69" i="17"/>
  <c r="BK69" i="16"/>
  <c r="BK69" i="15"/>
  <c r="BK120" i="14"/>
  <c r="BJ69" i="22"/>
  <c r="BJ69" i="21"/>
  <c r="BJ69" i="20"/>
  <c r="BJ69" i="19"/>
  <c r="BJ69" i="18"/>
  <c r="BJ69" i="17"/>
  <c r="BJ69" i="16"/>
  <c r="BJ69" i="15"/>
  <c r="BJ120" i="14"/>
  <c r="BI69" i="22"/>
  <c r="BI69" i="21"/>
  <c r="BI69" i="20"/>
  <c r="BI69" i="19"/>
  <c r="BI69" i="18"/>
  <c r="BI69" i="17"/>
  <c r="BI69" i="16"/>
  <c r="BI69" i="15"/>
  <c r="BI120" i="14"/>
  <c r="BH69" i="22"/>
  <c r="BH69" i="21"/>
  <c r="BH69" i="20"/>
  <c r="BH69" i="19"/>
  <c r="BH69" i="18"/>
  <c r="BH69" i="17"/>
  <c r="BH69" i="16"/>
  <c r="BH69" i="15"/>
  <c r="BH120" i="14"/>
  <c r="BG69" i="22"/>
  <c r="BG69" i="21"/>
  <c r="BG69" i="20"/>
  <c r="BG69" i="19"/>
  <c r="BG69" i="18"/>
  <c r="BG69" i="17"/>
  <c r="BG69" i="16"/>
  <c r="BG69" i="15"/>
  <c r="BG120" i="14"/>
  <c r="BF69" i="22"/>
  <c r="BF69" i="21"/>
  <c r="BF69" i="20"/>
  <c r="BF69" i="19"/>
  <c r="BF69" i="18"/>
  <c r="BF69" i="17"/>
  <c r="BF69" i="16"/>
  <c r="BF69" i="15"/>
  <c r="BF120" i="14"/>
  <c r="BE69" i="22"/>
  <c r="BE69" i="21"/>
  <c r="BE69" i="20"/>
  <c r="BE69" i="19"/>
  <c r="BE69" i="18"/>
  <c r="BE69" i="17"/>
  <c r="BE69" i="16"/>
  <c r="BE69" i="15"/>
  <c r="BE120" i="14"/>
  <c r="BD69" i="22"/>
  <c r="BD69" i="21"/>
  <c r="BD69" i="20"/>
  <c r="BD69" i="19"/>
  <c r="BD69" i="18"/>
  <c r="BD69" i="17"/>
  <c r="BD69" i="16"/>
  <c r="BD69" i="15"/>
  <c r="BD120" i="14"/>
  <c r="BC69" i="22"/>
  <c r="BC69" i="21"/>
  <c r="BC69" i="20"/>
  <c r="BC69" i="19"/>
  <c r="BC69" i="18"/>
  <c r="BC69" i="17"/>
  <c r="BC69" i="16"/>
  <c r="BC69" i="15"/>
  <c r="BC120" i="14"/>
  <c r="BB69" i="22"/>
  <c r="BB69" i="21"/>
  <c r="BB69" i="20"/>
  <c r="BB69" i="19"/>
  <c r="BB69" i="18"/>
  <c r="BB69" i="17"/>
  <c r="BB69" i="16"/>
  <c r="BB69" i="15"/>
  <c r="BB120" i="14"/>
  <c r="BA69" i="22"/>
  <c r="BA69" i="21"/>
  <c r="BA69" i="20"/>
  <c r="BA69" i="19"/>
  <c r="BA69" i="18"/>
  <c r="BA69" i="17"/>
  <c r="BA69" i="16"/>
  <c r="BA69" i="15"/>
  <c r="BA120" i="14"/>
  <c r="AZ69" i="22"/>
  <c r="AZ69" i="21"/>
  <c r="AZ69" i="20"/>
  <c r="AZ69" i="19"/>
  <c r="AZ69" i="18"/>
  <c r="AZ69" i="17"/>
  <c r="AZ69" i="16"/>
  <c r="AZ69" i="15"/>
  <c r="AZ120" i="14"/>
  <c r="AY69" i="22"/>
  <c r="AY69" i="21"/>
  <c r="AY69" i="20"/>
  <c r="AY69" i="19"/>
  <c r="AY69" i="18"/>
  <c r="AY69" i="17"/>
  <c r="AY69" i="16"/>
  <c r="AY69" i="15"/>
  <c r="AY120" i="14"/>
  <c r="AX69" i="22"/>
  <c r="AX69" i="21"/>
  <c r="AX69" i="20"/>
  <c r="AX69" i="19"/>
  <c r="AX69" i="18"/>
  <c r="AX69" i="17"/>
  <c r="AX69" i="16"/>
  <c r="AX69" i="15"/>
  <c r="AX120" i="14"/>
  <c r="AW69" i="22"/>
  <c r="AW69" i="21"/>
  <c r="AW69" i="20"/>
  <c r="AW69" i="19"/>
  <c r="AW69" i="18"/>
  <c r="AW69" i="17"/>
  <c r="AW69" i="16"/>
  <c r="AW69" i="15"/>
  <c r="AW120" i="14"/>
  <c r="AV69" i="22"/>
  <c r="AV69" i="21"/>
  <c r="AV69" i="20"/>
  <c r="AV69" i="19"/>
  <c r="AV69" i="18"/>
  <c r="AV69" i="17"/>
  <c r="AV69" i="16"/>
  <c r="AV69" i="15"/>
  <c r="AV120" i="14"/>
  <c r="AU69" i="22"/>
  <c r="AU69" i="21"/>
  <c r="AU69" i="20"/>
  <c r="AU69" i="19"/>
  <c r="AU69" i="18"/>
  <c r="AU69" i="17"/>
  <c r="AU69" i="16"/>
  <c r="AU69" i="15"/>
  <c r="AU120" i="14"/>
  <c r="AT69" i="22"/>
  <c r="AT69" i="21"/>
  <c r="AT69" i="20"/>
  <c r="AT69" i="19"/>
  <c r="AT69" i="18"/>
  <c r="AT69" i="17"/>
  <c r="AT69" i="16"/>
  <c r="AT69" i="15"/>
  <c r="AT120" i="14"/>
  <c r="AS69" i="22"/>
  <c r="AS69" i="21"/>
  <c r="AS69" i="20"/>
  <c r="AS69" i="19"/>
  <c r="AS69" i="18"/>
  <c r="AS69" i="17"/>
  <c r="AS69" i="16"/>
  <c r="AS69" i="15"/>
  <c r="AS120" i="14"/>
  <c r="AR69" i="22"/>
  <c r="AR69" i="21"/>
  <c r="AR69" i="20"/>
  <c r="AR69" i="19"/>
  <c r="AR69" i="18"/>
  <c r="AR69" i="17"/>
  <c r="AR69" i="16"/>
  <c r="AR69" i="15"/>
  <c r="AR120" i="14"/>
  <c r="AQ69" i="22"/>
  <c r="AQ69" i="21"/>
  <c r="AQ69" i="20"/>
  <c r="AQ69" i="19"/>
  <c r="AQ69" i="18"/>
  <c r="AQ69" i="17"/>
  <c r="AQ69" i="16"/>
  <c r="AQ69" i="15"/>
  <c r="AQ120" i="14"/>
  <c r="AP69" i="22"/>
  <c r="AP69" i="21"/>
  <c r="AP69" i="20"/>
  <c r="AP69" i="19"/>
  <c r="AP69" i="18"/>
  <c r="AP69" i="17"/>
  <c r="AP69" i="16"/>
  <c r="AP69" i="15"/>
  <c r="AP120" i="14"/>
  <c r="AO69" i="22"/>
  <c r="AO69" i="21"/>
  <c r="AO69" i="20"/>
  <c r="AO69" i="19"/>
  <c r="AO69" i="18"/>
  <c r="AO69" i="17"/>
  <c r="AO69" i="16"/>
  <c r="AO69" i="15"/>
  <c r="AO120" i="14"/>
  <c r="AN69" i="22"/>
  <c r="AN69" i="21"/>
  <c r="AN69" i="20"/>
  <c r="AN69" i="19"/>
  <c r="AN69" i="18"/>
  <c r="AN69" i="17"/>
  <c r="AN69" i="16"/>
  <c r="AN69" i="15"/>
  <c r="AN120" i="14"/>
  <c r="AM69" i="22"/>
  <c r="AM69" i="21"/>
  <c r="AM69" i="20"/>
  <c r="AM69" i="19"/>
  <c r="AM69" i="18"/>
  <c r="AM69" i="17"/>
  <c r="AM69" i="16"/>
  <c r="AM69" i="15"/>
  <c r="AM120" i="14"/>
  <c r="AL69" i="22"/>
  <c r="AL69" i="21"/>
  <c r="AL69" i="20"/>
  <c r="AL69" i="19"/>
  <c r="AL69" i="18"/>
  <c r="AL69" i="17"/>
  <c r="AL69" i="16"/>
  <c r="AL69" i="15"/>
  <c r="AL120" i="14"/>
  <c r="AK69" i="22"/>
  <c r="AK69" i="21"/>
  <c r="AK69" i="20"/>
  <c r="AK69" i="19"/>
  <c r="AK69" i="18"/>
  <c r="AK69" i="17"/>
  <c r="AK69" i="16"/>
  <c r="AK69" i="15"/>
  <c r="AK120" i="14"/>
  <c r="AJ69" i="22"/>
  <c r="AJ69" i="21"/>
  <c r="AJ69" i="20"/>
  <c r="AJ69" i="19"/>
  <c r="AJ69" i="18"/>
  <c r="AJ69" i="17"/>
  <c r="AJ69" i="16"/>
  <c r="AJ69" i="15"/>
  <c r="AJ120" i="14"/>
  <c r="AI69" i="22"/>
  <c r="AI69" i="21"/>
  <c r="AI69" i="20"/>
  <c r="AI69" i="19"/>
  <c r="AI69" i="18"/>
  <c r="AI69" i="17"/>
  <c r="AI69" i="16"/>
  <c r="AI69" i="15"/>
  <c r="AI120" i="14"/>
  <c r="AH69" i="22"/>
  <c r="AH69" i="21"/>
  <c r="AH69" i="20"/>
  <c r="AH69" i="19"/>
  <c r="AH69" i="18"/>
  <c r="AH69" i="17"/>
  <c r="AH69" i="16"/>
  <c r="AH69" i="15"/>
  <c r="AH120" i="14"/>
  <c r="AG69" i="22"/>
  <c r="AG69" i="21"/>
  <c r="AG69" i="20"/>
  <c r="AG69" i="19"/>
  <c r="AG69" i="18"/>
  <c r="AG69" i="17"/>
  <c r="AG69" i="16"/>
  <c r="AG69" i="15"/>
  <c r="AG120" i="14"/>
  <c r="AF69" i="22"/>
  <c r="AF69" i="21"/>
  <c r="AF69" i="20"/>
  <c r="AF69" i="19"/>
  <c r="AF69" i="18"/>
  <c r="AF69" i="17"/>
  <c r="AF69" i="16"/>
  <c r="AF69" i="15"/>
  <c r="AF120" i="14"/>
  <c r="AE69" i="22"/>
  <c r="AE69" i="21"/>
  <c r="AE69" i="20"/>
  <c r="AE69" i="19"/>
  <c r="AE69" i="18"/>
  <c r="AE69" i="17"/>
  <c r="AE69" i="16"/>
  <c r="AE69" i="15"/>
  <c r="AE120" i="14"/>
  <c r="AD69" i="22"/>
  <c r="AD69" i="21"/>
  <c r="AD69" i="20"/>
  <c r="AD69" i="19"/>
  <c r="AD69" i="18"/>
  <c r="AD69" i="17"/>
  <c r="AD69" i="16"/>
  <c r="AD69" i="15"/>
  <c r="AD120" i="14"/>
  <c r="AC69" i="22"/>
  <c r="AC69" i="21"/>
  <c r="AC69" i="20"/>
  <c r="AC69" i="19"/>
  <c r="AC69" i="18"/>
  <c r="AC69" i="17"/>
  <c r="AC69" i="16"/>
  <c r="AC69" i="15"/>
  <c r="AC120" i="14"/>
  <c r="AB69" i="22"/>
  <c r="AB69" i="21"/>
  <c r="AB69" i="20"/>
  <c r="AB69" i="19"/>
  <c r="AB69" i="18"/>
  <c r="AB69" i="17"/>
  <c r="AB69" i="16"/>
  <c r="AB69" i="15"/>
  <c r="AB120" i="14"/>
  <c r="AA69" i="22"/>
  <c r="AA69" i="21"/>
  <c r="AA69" i="20"/>
  <c r="AA69" i="19"/>
  <c r="AA69" i="18"/>
  <c r="AA69" i="17"/>
  <c r="AA69" i="16"/>
  <c r="AA69" i="15"/>
  <c r="AA120" i="14"/>
  <c r="Z69" i="22"/>
  <c r="Z69" i="21"/>
  <c r="Z69" i="20"/>
  <c r="Z69" i="19"/>
  <c r="Z69" i="18"/>
  <c r="Z69" i="17"/>
  <c r="Z69" i="16"/>
  <c r="Z69" i="15"/>
  <c r="Z120" i="14"/>
  <c r="Y69" i="22"/>
  <c r="Y69" i="21"/>
  <c r="Y69" i="20"/>
  <c r="Y69" i="19"/>
  <c r="Y69" i="18"/>
  <c r="Y69" i="17"/>
  <c r="Y69" i="16"/>
  <c r="Y69" i="15"/>
  <c r="Y120" i="14"/>
  <c r="X69" i="22"/>
  <c r="X69" i="21"/>
  <c r="X69" i="20"/>
  <c r="X69" i="19"/>
  <c r="X69" i="18"/>
  <c r="X69" i="17"/>
  <c r="X69" i="16"/>
  <c r="X69" i="15"/>
  <c r="X120" i="14"/>
  <c r="W69" i="22"/>
  <c r="W69" i="21"/>
  <c r="W69" i="20"/>
  <c r="W69" i="19"/>
  <c r="W69" i="18"/>
  <c r="W69" i="17"/>
  <c r="W69" i="16"/>
  <c r="W69" i="15"/>
  <c r="W120" i="14"/>
  <c r="V69" i="22"/>
  <c r="V69" i="21"/>
  <c r="V69" i="20"/>
  <c r="V69" i="19"/>
  <c r="V69" i="18"/>
  <c r="V69" i="17"/>
  <c r="V69" i="16"/>
  <c r="V69" i="15"/>
  <c r="V120" i="14"/>
  <c r="U69" i="22"/>
  <c r="U69" i="21"/>
  <c r="U69" i="20"/>
  <c r="U69" i="19"/>
  <c r="U69" i="18"/>
  <c r="U69" i="17"/>
  <c r="U69" i="16"/>
  <c r="U69" i="15"/>
  <c r="U120" i="14"/>
  <c r="CY67" i="22"/>
  <c r="CY67" i="21"/>
  <c r="CY67" i="20"/>
  <c r="CY67" i="19"/>
  <c r="CY67" i="18"/>
  <c r="CY67" i="17"/>
  <c r="CY67" i="16"/>
  <c r="CY67" i="15"/>
  <c r="CY118" i="14"/>
  <c r="CX67" i="22"/>
  <c r="CX67" i="21"/>
  <c r="CX67" i="20"/>
  <c r="CX67" i="19"/>
  <c r="CX67" i="18"/>
  <c r="CX67" i="17"/>
  <c r="CX67" i="16"/>
  <c r="CX67" i="15"/>
  <c r="CX118" i="14"/>
  <c r="CW67" i="22"/>
  <c r="CW67" i="21"/>
  <c r="CW67" i="20"/>
  <c r="CW67" i="19"/>
  <c r="CW67" i="18"/>
  <c r="CW67" i="17"/>
  <c r="CW67" i="16"/>
  <c r="CW67" i="15"/>
  <c r="CW118" i="14"/>
  <c r="CV67" i="22"/>
  <c r="CV67" i="21"/>
  <c r="CV67" i="20"/>
  <c r="CV67" i="19"/>
  <c r="CV67" i="18"/>
  <c r="CV67" i="17"/>
  <c r="CV67" i="16"/>
  <c r="CV67" i="15"/>
  <c r="CV118" i="14"/>
  <c r="CU67" i="22"/>
  <c r="CU67" i="21"/>
  <c r="CU67" i="20"/>
  <c r="CU67" i="19"/>
  <c r="CU67" i="18"/>
  <c r="CU67" i="17"/>
  <c r="CU67" i="16"/>
  <c r="CU67" i="15"/>
  <c r="CU118" i="14"/>
  <c r="CT67" i="22"/>
  <c r="CT67" i="21"/>
  <c r="CT67" i="20"/>
  <c r="CT67" i="19"/>
  <c r="CT67" i="18"/>
  <c r="CT67" i="17"/>
  <c r="CT67" i="16"/>
  <c r="CT67" i="15"/>
  <c r="CT118" i="14"/>
  <c r="CS67" i="22"/>
  <c r="CS67" i="21"/>
  <c r="CS67" i="20"/>
  <c r="CS67" i="19"/>
  <c r="CS67" i="18"/>
  <c r="CS67" i="17"/>
  <c r="CS67" i="16"/>
  <c r="CS67" i="15"/>
  <c r="CS118" i="14"/>
  <c r="CR67" i="22"/>
  <c r="CR67" i="21"/>
  <c r="CR67" i="20"/>
  <c r="CR67" i="19"/>
  <c r="CR67" i="18"/>
  <c r="CR67" i="17"/>
  <c r="CR67" i="16"/>
  <c r="CR67" i="15"/>
  <c r="CR118" i="14"/>
  <c r="CQ67" i="22"/>
  <c r="CQ67" i="21"/>
  <c r="CQ67" i="20"/>
  <c r="CQ67" i="19"/>
  <c r="CQ67" i="18"/>
  <c r="CQ67" i="17"/>
  <c r="CQ67" i="16"/>
  <c r="CQ67" i="15"/>
  <c r="CQ118" i="14"/>
  <c r="CP67" i="22"/>
  <c r="CP67" i="21"/>
  <c r="CP67" i="20"/>
  <c r="CP67" i="19"/>
  <c r="CP67" i="18"/>
  <c r="CP67" i="17"/>
  <c r="CP67" i="16"/>
  <c r="CP67" i="15"/>
  <c r="CP118" i="14"/>
  <c r="CO67" i="22"/>
  <c r="CO67" i="21"/>
  <c r="CO67" i="20"/>
  <c r="CO67" i="19"/>
  <c r="CO67" i="18"/>
  <c r="CO67" i="17"/>
  <c r="CO67" i="16"/>
  <c r="CO67" i="15"/>
  <c r="CO118" i="14"/>
  <c r="CN67" i="22"/>
  <c r="CN67" i="21"/>
  <c r="CN67" i="20"/>
  <c r="CN67" i="19"/>
  <c r="CN67" i="18"/>
  <c r="CN67" i="17"/>
  <c r="CN67" i="16"/>
  <c r="CN67" i="15"/>
  <c r="CN118" i="14"/>
  <c r="CM67" i="22"/>
  <c r="CM67" i="21"/>
  <c r="CM67" i="20"/>
  <c r="CM67" i="19"/>
  <c r="CM67" i="18"/>
  <c r="CM67" i="17"/>
  <c r="CM67" i="16"/>
  <c r="CM67" i="15"/>
  <c r="CM118" i="14"/>
  <c r="CL67" i="22"/>
  <c r="CL67" i="21"/>
  <c r="CL67" i="20"/>
  <c r="CL67" i="19"/>
  <c r="CL67" i="18"/>
  <c r="CL67" i="17"/>
  <c r="CL67" i="16"/>
  <c r="CL67" i="15"/>
  <c r="CL118" i="14"/>
  <c r="CK67" i="22"/>
  <c r="CK67" i="21"/>
  <c r="CK67" i="20"/>
  <c r="CK67" i="19"/>
  <c r="CK67" i="18"/>
  <c r="CK67" i="17"/>
  <c r="CK67" i="16"/>
  <c r="CK67" i="15"/>
  <c r="CK118" i="14"/>
  <c r="CJ67" i="22"/>
  <c r="CJ67" i="21"/>
  <c r="CJ67" i="20"/>
  <c r="CJ67" i="19"/>
  <c r="CJ67" i="18"/>
  <c r="CJ67" i="17"/>
  <c r="CJ67" i="16"/>
  <c r="CJ67" i="15"/>
  <c r="CJ118" i="14"/>
  <c r="CI67" i="22"/>
  <c r="CI67" i="21"/>
  <c r="CI67" i="20"/>
  <c r="CI67" i="19"/>
  <c r="CI67" i="18"/>
  <c r="CI67" i="17"/>
  <c r="CI67" i="16"/>
  <c r="CI67" i="15"/>
  <c r="CI118" i="14"/>
  <c r="CH67" i="22"/>
  <c r="CH67" i="21"/>
  <c r="CH67" i="20"/>
  <c r="CH67" i="19"/>
  <c r="CH67" i="18"/>
  <c r="CH67" i="17"/>
  <c r="CH67" i="16"/>
  <c r="CH67" i="15"/>
  <c r="CH118" i="14"/>
  <c r="CG67" i="22"/>
  <c r="CG67" i="21"/>
  <c r="CG67" i="20"/>
  <c r="CG67" i="19"/>
  <c r="CG67" i="18"/>
  <c r="CG67" i="17"/>
  <c r="CG67" i="16"/>
  <c r="CG67" i="15"/>
  <c r="CG118" i="14"/>
  <c r="CF67" i="22"/>
  <c r="CF67" i="21"/>
  <c r="CF67" i="20"/>
  <c r="CF67" i="19"/>
  <c r="CF67" i="18"/>
  <c r="CF67" i="17"/>
  <c r="CF67" i="16"/>
  <c r="CF67" i="15"/>
  <c r="CF118" i="14"/>
  <c r="CE67" i="22"/>
  <c r="CE67" i="21"/>
  <c r="CE67" i="20"/>
  <c r="CE67" i="19"/>
  <c r="CE67" i="18"/>
  <c r="CE67" i="17"/>
  <c r="CE67" i="16"/>
  <c r="CE67" i="15"/>
  <c r="CE118" i="14"/>
  <c r="CD67" i="22"/>
  <c r="CD67" i="21"/>
  <c r="CD67" i="20"/>
  <c r="CD67" i="19"/>
  <c r="CD67" i="18"/>
  <c r="CD67" i="17"/>
  <c r="CD67" i="16"/>
  <c r="CD67" i="15"/>
  <c r="CD118" i="14"/>
  <c r="CC67" i="22"/>
  <c r="CC67" i="21"/>
  <c r="CC67" i="20"/>
  <c r="CC67" i="19"/>
  <c r="CC67" i="18"/>
  <c r="CC67" i="17"/>
  <c r="CC67" i="16"/>
  <c r="CC67" i="15"/>
  <c r="CC118" i="14"/>
  <c r="CB67" i="22"/>
  <c r="CB67" i="21"/>
  <c r="CB67" i="20"/>
  <c r="CB67" i="19"/>
  <c r="CB67" i="18"/>
  <c r="CB67" i="17"/>
  <c r="CB67" i="16"/>
  <c r="CB67" i="15"/>
  <c r="CB118" i="14"/>
  <c r="CA67" i="22"/>
  <c r="CA67" i="21"/>
  <c r="CA67" i="20"/>
  <c r="CA67" i="19"/>
  <c r="CA67" i="18"/>
  <c r="CA67" i="17"/>
  <c r="CA67" i="16"/>
  <c r="CA67" i="15"/>
  <c r="CA118" i="14"/>
  <c r="BZ67" i="22"/>
  <c r="BZ67" i="21"/>
  <c r="BZ67" i="20"/>
  <c r="BZ67" i="19"/>
  <c r="BZ67" i="18"/>
  <c r="BZ67" i="17"/>
  <c r="BZ67" i="16"/>
  <c r="BZ67" i="15"/>
  <c r="BZ118" i="14"/>
  <c r="BY67" i="22"/>
  <c r="BY67" i="21"/>
  <c r="BY67" i="20"/>
  <c r="BY67" i="19"/>
  <c r="BY67" i="18"/>
  <c r="BY67" i="17"/>
  <c r="BY67" i="16"/>
  <c r="BY67" i="15"/>
  <c r="BY118" i="14"/>
  <c r="BX67" i="22"/>
  <c r="BX67" i="21"/>
  <c r="BX67" i="20"/>
  <c r="BX67" i="19"/>
  <c r="BX67" i="18"/>
  <c r="BX67" i="17"/>
  <c r="BX67" i="16"/>
  <c r="BX67" i="15"/>
  <c r="BX118" i="14"/>
  <c r="BW67" i="22"/>
  <c r="BW67" i="21"/>
  <c r="BW67" i="20"/>
  <c r="BW67" i="19"/>
  <c r="BW67" i="18"/>
  <c r="BW67" i="17"/>
  <c r="BW67" i="16"/>
  <c r="BW67" i="15"/>
  <c r="BW118" i="14"/>
  <c r="BV67" i="22"/>
  <c r="BV67" i="21"/>
  <c r="BV67" i="20"/>
  <c r="BV67" i="19"/>
  <c r="BV67" i="18"/>
  <c r="BV67" i="17"/>
  <c r="BV67" i="16"/>
  <c r="BV67" i="15"/>
  <c r="BV118" i="14"/>
  <c r="BU67" i="22"/>
  <c r="BU67" i="21"/>
  <c r="BU67" i="20"/>
  <c r="BU67" i="19"/>
  <c r="BU67" i="18"/>
  <c r="BU67" i="17"/>
  <c r="BU67" i="16"/>
  <c r="BU67" i="15"/>
  <c r="BU118" i="14"/>
  <c r="BT67" i="22"/>
  <c r="BT67" i="21"/>
  <c r="BT67" i="20"/>
  <c r="BT67" i="19"/>
  <c r="BT67" i="18"/>
  <c r="BT67" i="17"/>
  <c r="BT67" i="16"/>
  <c r="BT67" i="15"/>
  <c r="BT118" i="14"/>
  <c r="BS67" i="22"/>
  <c r="BS67" i="21"/>
  <c r="BS67" i="20"/>
  <c r="BS67" i="19"/>
  <c r="BS67" i="18"/>
  <c r="BS67" i="17"/>
  <c r="BS67" i="16"/>
  <c r="BS67" i="15"/>
  <c r="BS118" i="14"/>
  <c r="BR67" i="22"/>
  <c r="BR67" i="21"/>
  <c r="BR67" i="20"/>
  <c r="BR67" i="19"/>
  <c r="BR67" i="18"/>
  <c r="BR67" i="17"/>
  <c r="BR67" i="16"/>
  <c r="BR67" i="15"/>
  <c r="BR118" i="14"/>
  <c r="BQ67" i="22"/>
  <c r="BQ67" i="21"/>
  <c r="BQ67" i="20"/>
  <c r="BQ67" i="19"/>
  <c r="BQ67" i="18"/>
  <c r="BQ67" i="17"/>
  <c r="BQ67" i="16"/>
  <c r="BQ67" i="15"/>
  <c r="BQ118" i="14"/>
  <c r="BP67" i="22"/>
  <c r="BP67" i="21"/>
  <c r="BP67" i="20"/>
  <c r="BP67" i="19"/>
  <c r="BP67" i="18"/>
  <c r="BP67" i="17"/>
  <c r="BP67" i="16"/>
  <c r="BP67" i="15"/>
  <c r="BP118" i="14"/>
  <c r="BO67" i="22"/>
  <c r="BO67" i="21"/>
  <c r="BO67" i="20"/>
  <c r="BO67" i="19"/>
  <c r="BO67" i="18"/>
  <c r="BO67" i="17"/>
  <c r="BO67" i="16"/>
  <c r="BO67" i="15"/>
  <c r="BO118" i="14"/>
  <c r="BN67" i="22"/>
  <c r="BN67" i="21"/>
  <c r="BN67" i="20"/>
  <c r="BN67" i="19"/>
  <c r="BN67" i="18"/>
  <c r="BN67" i="17"/>
  <c r="BN67" i="16"/>
  <c r="BN67" i="15"/>
  <c r="BN118" i="14"/>
  <c r="BM67" i="22"/>
  <c r="BM67" i="21"/>
  <c r="BM67" i="20"/>
  <c r="BM67" i="19"/>
  <c r="BM67" i="18"/>
  <c r="BM67" i="17"/>
  <c r="BM67" i="16"/>
  <c r="BM67" i="15"/>
  <c r="BM118" i="14"/>
  <c r="BL67" i="22"/>
  <c r="BL67" i="21"/>
  <c r="BL67" i="20"/>
  <c r="BL67" i="19"/>
  <c r="BL67" i="18"/>
  <c r="BL67" i="17"/>
  <c r="BL67" i="16"/>
  <c r="BL67" i="15"/>
  <c r="BL118" i="14"/>
  <c r="BK67" i="22"/>
  <c r="BK67" i="21"/>
  <c r="BK67" i="20"/>
  <c r="BK67" i="19"/>
  <c r="BK67" i="18"/>
  <c r="BK67" i="17"/>
  <c r="BK67" i="16"/>
  <c r="BK67" i="15"/>
  <c r="BK118" i="14"/>
  <c r="BJ67" i="22"/>
  <c r="BJ67" i="21"/>
  <c r="BJ67" i="20"/>
  <c r="BJ67" i="19"/>
  <c r="BJ67" i="18"/>
  <c r="BJ67" i="17"/>
  <c r="BJ67" i="16"/>
  <c r="BJ67" i="15"/>
  <c r="BJ118" i="14"/>
  <c r="BI67" i="22"/>
  <c r="BI67" i="21"/>
  <c r="BI67" i="20"/>
  <c r="BI67" i="19"/>
  <c r="BI67" i="18"/>
  <c r="BI67" i="17"/>
  <c r="BI67" i="16"/>
  <c r="BI67" i="15"/>
  <c r="BI118" i="14"/>
  <c r="BH67" i="22"/>
  <c r="BH67" i="21"/>
  <c r="BH67" i="20"/>
  <c r="BH67" i="19"/>
  <c r="BH67" i="18"/>
  <c r="BH67" i="17"/>
  <c r="BH67" i="16"/>
  <c r="BH67" i="15"/>
  <c r="BH118" i="14"/>
  <c r="BG67" i="22"/>
  <c r="BG67" i="21"/>
  <c r="BG67" i="20"/>
  <c r="BG67" i="19"/>
  <c r="BG67" i="18"/>
  <c r="BG67" i="17"/>
  <c r="BG67" i="16"/>
  <c r="BG67" i="15"/>
  <c r="BG118" i="14"/>
  <c r="BF67" i="22"/>
  <c r="BF67" i="21"/>
  <c r="BF67" i="20"/>
  <c r="BF67" i="19"/>
  <c r="BF67" i="18"/>
  <c r="BF67" i="17"/>
  <c r="BF67" i="16"/>
  <c r="BF67" i="15"/>
  <c r="BF118" i="14"/>
  <c r="BE67" i="22"/>
  <c r="BE67" i="21"/>
  <c r="BE67" i="20"/>
  <c r="BE67" i="19"/>
  <c r="BE67" i="18"/>
  <c r="BE67" i="17"/>
  <c r="BE67" i="16"/>
  <c r="BE67" i="15"/>
  <c r="BE118" i="14"/>
  <c r="BD67" i="22"/>
  <c r="BD67" i="21"/>
  <c r="BD67" i="20"/>
  <c r="BD67" i="19"/>
  <c r="BD67" i="18"/>
  <c r="BD67" i="17"/>
  <c r="BD67" i="16"/>
  <c r="BD67" i="15"/>
  <c r="BD118" i="14"/>
  <c r="BC67" i="22"/>
  <c r="BC67" i="21"/>
  <c r="BC67" i="20"/>
  <c r="BC67" i="19"/>
  <c r="BC67" i="18"/>
  <c r="BC67" i="17"/>
  <c r="BC67" i="16"/>
  <c r="BC67" i="15"/>
  <c r="BC118" i="14"/>
  <c r="BB67" i="22"/>
  <c r="BB67" i="21"/>
  <c r="BB67" i="20"/>
  <c r="BB67" i="19"/>
  <c r="BB67" i="18"/>
  <c r="BB67" i="17"/>
  <c r="BB67" i="16"/>
  <c r="BB67" i="15"/>
  <c r="BB118" i="14"/>
  <c r="BA67" i="22"/>
  <c r="BA67" i="21"/>
  <c r="BA67" i="20"/>
  <c r="BA67" i="19"/>
  <c r="BA67" i="18"/>
  <c r="BA67" i="17"/>
  <c r="BA67" i="16"/>
  <c r="BA67" i="15"/>
  <c r="BA118" i="14"/>
  <c r="AZ67" i="22"/>
  <c r="AZ67" i="21"/>
  <c r="AZ67" i="20"/>
  <c r="AZ67" i="19"/>
  <c r="AZ67" i="18"/>
  <c r="AZ67" i="17"/>
  <c r="AZ67" i="16"/>
  <c r="AZ67" i="15"/>
  <c r="AZ118" i="14"/>
  <c r="AY67" i="22"/>
  <c r="AY67" i="21"/>
  <c r="AY67" i="20"/>
  <c r="AY67" i="19"/>
  <c r="AY67" i="18"/>
  <c r="AY67" i="17"/>
  <c r="AY67" i="16"/>
  <c r="AY67" i="15"/>
  <c r="AY118" i="14"/>
  <c r="AX67" i="22"/>
  <c r="AX67" i="21"/>
  <c r="AX67" i="20"/>
  <c r="AX67" i="19"/>
  <c r="AX67" i="18"/>
  <c r="AX67" i="17"/>
  <c r="AX67" i="16"/>
  <c r="AX67" i="15"/>
  <c r="AX118" i="14"/>
  <c r="AW67" i="22"/>
  <c r="AW67" i="21"/>
  <c r="AW67" i="20"/>
  <c r="AW67" i="19"/>
  <c r="AW67" i="18"/>
  <c r="AW67" i="17"/>
  <c r="AW67" i="16"/>
  <c r="AW67" i="15"/>
  <c r="AW118" i="14"/>
  <c r="AV67" i="22"/>
  <c r="AV67" i="21"/>
  <c r="AV67" i="20"/>
  <c r="AV67" i="19"/>
  <c r="AV67" i="18"/>
  <c r="AV67" i="17"/>
  <c r="AV67" i="16"/>
  <c r="AV67" i="15"/>
  <c r="AV118" i="14"/>
  <c r="AU67" i="22"/>
  <c r="AU67" i="21"/>
  <c r="AU67" i="20"/>
  <c r="AU67" i="19"/>
  <c r="AU67" i="18"/>
  <c r="AU67" i="17"/>
  <c r="AU67" i="16"/>
  <c r="AU67" i="15"/>
  <c r="AU118" i="14"/>
  <c r="AT67" i="22"/>
  <c r="AT67" i="21"/>
  <c r="AT67" i="20"/>
  <c r="AT67" i="19"/>
  <c r="AT67" i="18"/>
  <c r="AT67" i="17"/>
  <c r="AT67" i="16"/>
  <c r="AT67" i="15"/>
  <c r="AT118" i="14"/>
  <c r="AS67" i="22"/>
  <c r="AS67" i="21"/>
  <c r="AS67" i="20"/>
  <c r="AS67" i="19"/>
  <c r="AS67" i="18"/>
  <c r="AS67" i="17"/>
  <c r="AS67" i="16"/>
  <c r="AS67" i="15"/>
  <c r="AS118" i="14"/>
  <c r="AR67" i="22"/>
  <c r="AR67" i="21"/>
  <c r="AR67" i="20"/>
  <c r="AR67" i="19"/>
  <c r="AR67" i="18"/>
  <c r="AR67" i="17"/>
  <c r="AR67" i="16"/>
  <c r="AR67" i="15"/>
  <c r="AR118" i="14"/>
  <c r="AQ67" i="22"/>
  <c r="AQ67" i="21"/>
  <c r="AQ67" i="20"/>
  <c r="AQ67" i="19"/>
  <c r="AQ67" i="18"/>
  <c r="AQ67" i="17"/>
  <c r="AQ67" i="16"/>
  <c r="AQ67" i="15"/>
  <c r="AQ118" i="14"/>
  <c r="AP67" i="22"/>
  <c r="AP67" i="21"/>
  <c r="AP67" i="20"/>
  <c r="AP67" i="19"/>
  <c r="AP67" i="18"/>
  <c r="AP67" i="17"/>
  <c r="AP67" i="16"/>
  <c r="AP67" i="15"/>
  <c r="AP118" i="14"/>
  <c r="AO67" i="22"/>
  <c r="AO67" i="21"/>
  <c r="AO67" i="20"/>
  <c r="AO67" i="19"/>
  <c r="AO67" i="18"/>
  <c r="AO67" i="17"/>
  <c r="AO67" i="16"/>
  <c r="AO67" i="15"/>
  <c r="AO118" i="14"/>
  <c r="AN67" i="22"/>
  <c r="AN67" i="21"/>
  <c r="AN67" i="20"/>
  <c r="AN67" i="19"/>
  <c r="AN67" i="18"/>
  <c r="AN67" i="17"/>
  <c r="AN67" i="16"/>
  <c r="AN67" i="15"/>
  <c r="AN118" i="14"/>
  <c r="AM67" i="22"/>
  <c r="AM67" i="21"/>
  <c r="AM67" i="20"/>
  <c r="AM67" i="19"/>
  <c r="AM67" i="18"/>
  <c r="AM67" i="17"/>
  <c r="AM67" i="16"/>
  <c r="AM67" i="15"/>
  <c r="AM118" i="14"/>
  <c r="AL67" i="22"/>
  <c r="AL67" i="21"/>
  <c r="AL67" i="20"/>
  <c r="AL67" i="19"/>
  <c r="AL67" i="18"/>
  <c r="AL67" i="17"/>
  <c r="AL67" i="16"/>
  <c r="AL67" i="15"/>
  <c r="AL118" i="14"/>
  <c r="AK67" i="22"/>
  <c r="AK67" i="21"/>
  <c r="AK67" i="20"/>
  <c r="AK67" i="19"/>
  <c r="AK67" i="18"/>
  <c r="AK67" i="17"/>
  <c r="AK67" i="16"/>
  <c r="AK67" i="15"/>
  <c r="AK118" i="14"/>
  <c r="AJ67" i="22"/>
  <c r="AJ67" i="21"/>
  <c r="AJ67" i="20"/>
  <c r="AJ67" i="19"/>
  <c r="AJ67" i="18"/>
  <c r="AJ67" i="17"/>
  <c r="AJ67" i="16"/>
  <c r="AJ67" i="15"/>
  <c r="AJ118" i="14"/>
  <c r="AI67" i="22"/>
  <c r="AI67" i="21"/>
  <c r="AI67" i="20"/>
  <c r="AI67" i="19"/>
  <c r="AI67" i="18"/>
  <c r="AI67" i="17"/>
  <c r="AI67" i="16"/>
  <c r="AI67" i="15"/>
  <c r="AI118" i="14"/>
  <c r="AH67" i="22"/>
  <c r="AH67" i="21"/>
  <c r="AH67" i="20"/>
  <c r="AH67" i="19"/>
  <c r="AH67" i="18"/>
  <c r="AH67" i="17"/>
  <c r="AH67" i="16"/>
  <c r="AH67" i="15"/>
  <c r="AH118" i="14"/>
  <c r="AG67" i="22"/>
  <c r="AG67" i="21"/>
  <c r="AG67" i="20"/>
  <c r="AG67" i="19"/>
  <c r="AG67" i="18"/>
  <c r="AG67" i="17"/>
  <c r="AG67" i="16"/>
  <c r="AG67" i="15"/>
  <c r="AG118" i="14"/>
  <c r="AF67" i="22"/>
  <c r="AF67" i="21"/>
  <c r="AF67" i="20"/>
  <c r="AF67" i="19"/>
  <c r="AF67" i="18"/>
  <c r="AF67" i="17"/>
  <c r="AF67" i="16"/>
  <c r="AF67" i="15"/>
  <c r="AF118" i="14"/>
  <c r="AE67" i="22"/>
  <c r="AE67" i="21"/>
  <c r="AE67" i="20"/>
  <c r="AE67" i="19"/>
  <c r="AE67" i="18"/>
  <c r="AE67" i="17"/>
  <c r="AE67" i="16"/>
  <c r="AE67" i="15"/>
  <c r="AE118" i="14"/>
  <c r="AD67" i="22"/>
  <c r="AD67" i="21"/>
  <c r="AD67" i="20"/>
  <c r="AD67" i="19"/>
  <c r="AD67" i="18"/>
  <c r="AD67" i="17"/>
  <c r="AD67" i="16"/>
  <c r="AD67" i="15"/>
  <c r="AD118" i="14"/>
  <c r="AC67" i="22"/>
  <c r="AC67" i="21"/>
  <c r="AC67" i="20"/>
  <c r="AC67" i="19"/>
  <c r="AC67" i="18"/>
  <c r="AC67" i="17"/>
  <c r="AC67" i="16"/>
  <c r="AC67" i="15"/>
  <c r="AC118" i="14"/>
  <c r="AB67" i="22"/>
  <c r="AB67" i="21"/>
  <c r="AB67" i="20"/>
  <c r="AB67" i="19"/>
  <c r="AB67" i="18"/>
  <c r="AB67" i="17"/>
  <c r="AB67" i="16"/>
  <c r="AB67" i="15"/>
  <c r="AB118" i="14"/>
  <c r="AA67" i="22"/>
  <c r="AA67" i="21"/>
  <c r="AA67" i="20"/>
  <c r="AA67" i="19"/>
  <c r="AA67" i="18"/>
  <c r="AA67" i="17"/>
  <c r="AA67" i="16"/>
  <c r="AA67" i="15"/>
  <c r="AA118" i="14"/>
  <c r="Z67" i="22"/>
  <c r="Z67" i="21"/>
  <c r="Z67" i="20"/>
  <c r="Z67" i="19"/>
  <c r="Z67" i="18"/>
  <c r="Z67" i="17"/>
  <c r="Z67" i="16"/>
  <c r="Z67" i="15"/>
  <c r="Z118" i="14"/>
  <c r="Y67" i="22"/>
  <c r="Y67" i="21"/>
  <c r="Y67" i="20"/>
  <c r="Y67" i="19"/>
  <c r="Y67" i="18"/>
  <c r="Y67" i="17"/>
  <c r="Y67" i="16"/>
  <c r="Y67" i="15"/>
  <c r="Y118" i="14"/>
  <c r="X67" i="22"/>
  <c r="X67" i="21"/>
  <c r="X67" i="20"/>
  <c r="X67" i="19"/>
  <c r="X67" i="18"/>
  <c r="X67" i="17"/>
  <c r="X67" i="16"/>
  <c r="X67" i="15"/>
  <c r="X118" i="14"/>
  <c r="W67" i="22"/>
  <c r="W67" i="21"/>
  <c r="W67" i="20"/>
  <c r="W67" i="19"/>
  <c r="W67" i="18"/>
  <c r="W67" i="17"/>
  <c r="W67" i="16"/>
  <c r="W67" i="15"/>
  <c r="W118" i="14"/>
  <c r="V67" i="22"/>
  <c r="V67" i="21"/>
  <c r="V67" i="20"/>
  <c r="V67" i="19"/>
  <c r="V67" i="18"/>
  <c r="V67" i="17"/>
  <c r="V67" i="16"/>
  <c r="V67" i="15"/>
  <c r="V118" i="14"/>
  <c r="U67" i="22"/>
  <c r="U67" i="21"/>
  <c r="U67" i="20"/>
  <c r="U67" i="19"/>
  <c r="U67" i="18"/>
  <c r="U67" i="17"/>
  <c r="U67" i="16"/>
  <c r="U67" i="15"/>
  <c r="U118" i="14"/>
  <c r="CY66" i="22"/>
  <c r="CY66" i="21"/>
  <c r="CY66" i="20"/>
  <c r="CY66" i="19"/>
  <c r="CY66" i="18"/>
  <c r="CY66" i="17"/>
  <c r="CY66" i="16"/>
  <c r="CY66" i="15"/>
  <c r="CY117" i="14"/>
  <c r="CX66" i="22"/>
  <c r="CX66" i="21"/>
  <c r="CX66" i="20"/>
  <c r="CX66" i="19"/>
  <c r="CX66" i="18"/>
  <c r="CX66" i="17"/>
  <c r="CX66" i="16"/>
  <c r="CX66" i="15"/>
  <c r="CX117" i="14"/>
  <c r="CW66" i="22"/>
  <c r="CW66" i="21"/>
  <c r="CW66" i="20"/>
  <c r="CW66" i="19"/>
  <c r="CW66" i="18"/>
  <c r="CW66" i="17"/>
  <c r="CW66" i="16"/>
  <c r="CW66" i="15"/>
  <c r="CW117" i="14"/>
  <c r="CV66" i="22"/>
  <c r="CV66" i="21"/>
  <c r="CV66" i="20"/>
  <c r="CV66" i="19"/>
  <c r="CV66" i="18"/>
  <c r="CV66" i="17"/>
  <c r="CV66" i="16"/>
  <c r="CV66" i="15"/>
  <c r="CV117" i="14"/>
  <c r="CU66" i="22"/>
  <c r="CU66" i="21"/>
  <c r="CU66" i="20"/>
  <c r="CU66" i="19"/>
  <c r="CU66" i="18"/>
  <c r="CU66" i="17"/>
  <c r="CU66" i="16"/>
  <c r="CU66" i="15"/>
  <c r="CU117" i="14"/>
  <c r="CT66" i="22"/>
  <c r="CT66" i="21"/>
  <c r="CT66" i="20"/>
  <c r="CT66" i="19"/>
  <c r="CT66" i="18"/>
  <c r="CT66" i="17"/>
  <c r="CT66" i="16"/>
  <c r="CT66" i="15"/>
  <c r="CT117" i="14"/>
  <c r="CS66" i="22"/>
  <c r="CS66" i="21"/>
  <c r="CS66" i="20"/>
  <c r="CS66" i="19"/>
  <c r="CS66" i="18"/>
  <c r="CS66" i="17"/>
  <c r="CS66" i="16"/>
  <c r="CS66" i="15"/>
  <c r="CS117" i="14"/>
  <c r="CR66" i="22"/>
  <c r="CR66" i="21"/>
  <c r="CR66" i="20"/>
  <c r="CR66" i="19"/>
  <c r="CR66" i="18"/>
  <c r="CR66" i="17"/>
  <c r="CR66" i="16"/>
  <c r="CR66" i="15"/>
  <c r="CR117" i="14"/>
  <c r="CQ66" i="22"/>
  <c r="CQ66" i="21"/>
  <c r="CQ66" i="20"/>
  <c r="CQ66" i="19"/>
  <c r="CQ66" i="18"/>
  <c r="CQ66" i="17"/>
  <c r="CQ66" i="16"/>
  <c r="CQ66" i="15"/>
  <c r="CQ117" i="14"/>
  <c r="CP66" i="22"/>
  <c r="CP66" i="21"/>
  <c r="CP66" i="20"/>
  <c r="CP66" i="19"/>
  <c r="CP66" i="18"/>
  <c r="CP66" i="17"/>
  <c r="CP66" i="16"/>
  <c r="CP66" i="15"/>
  <c r="CP117" i="14"/>
  <c r="CO66" i="22"/>
  <c r="CO66" i="21"/>
  <c r="CO66" i="20"/>
  <c r="CO66" i="19"/>
  <c r="CO66" i="18"/>
  <c r="CO66" i="17"/>
  <c r="CO66" i="16"/>
  <c r="CO66" i="15"/>
  <c r="CO117" i="14"/>
  <c r="CN66" i="22"/>
  <c r="CN66" i="21"/>
  <c r="CN66" i="20"/>
  <c r="CN66" i="19"/>
  <c r="CN66" i="18"/>
  <c r="CN66" i="17"/>
  <c r="CN66" i="16"/>
  <c r="CN66" i="15"/>
  <c r="CN117" i="14"/>
  <c r="CM66" i="22"/>
  <c r="CM66" i="21"/>
  <c r="CM66" i="20"/>
  <c r="CM66" i="19"/>
  <c r="CM66" i="18"/>
  <c r="CM66" i="17"/>
  <c r="CM66" i="16"/>
  <c r="CM66" i="15"/>
  <c r="CM117" i="14"/>
  <c r="CL66" i="22"/>
  <c r="CL66" i="21"/>
  <c r="CL66" i="20"/>
  <c r="CL66" i="19"/>
  <c r="CL66" i="18"/>
  <c r="CL66" i="17"/>
  <c r="CL66" i="16"/>
  <c r="CL66" i="15"/>
  <c r="CL117" i="14"/>
  <c r="CK66" i="22"/>
  <c r="CK66" i="21"/>
  <c r="CK66" i="20"/>
  <c r="CK66" i="19"/>
  <c r="CK66" i="18"/>
  <c r="CK66" i="17"/>
  <c r="CK66" i="16"/>
  <c r="CK66" i="15"/>
  <c r="CK117" i="14"/>
  <c r="CJ66" i="22"/>
  <c r="CJ66" i="21"/>
  <c r="CJ66" i="20"/>
  <c r="CJ66" i="19"/>
  <c r="CJ66" i="18"/>
  <c r="CJ66" i="17"/>
  <c r="CJ66" i="16"/>
  <c r="CJ66" i="15"/>
  <c r="CJ117" i="14"/>
  <c r="CI66" i="22"/>
  <c r="CI66" i="21"/>
  <c r="CI66" i="20"/>
  <c r="CI66" i="19"/>
  <c r="CI66" i="18"/>
  <c r="CI66" i="17"/>
  <c r="CI66" i="16"/>
  <c r="CI66" i="15"/>
  <c r="CI117" i="14"/>
  <c r="CH66" i="22"/>
  <c r="CH66" i="21"/>
  <c r="CH66" i="20"/>
  <c r="CH66" i="19"/>
  <c r="CH66" i="18"/>
  <c r="CH66" i="17"/>
  <c r="CH66" i="16"/>
  <c r="CH66" i="15"/>
  <c r="CH117" i="14"/>
  <c r="CG66" i="22"/>
  <c r="CG66" i="21"/>
  <c r="CG66" i="20"/>
  <c r="CG66" i="19"/>
  <c r="CG66" i="18"/>
  <c r="CG66" i="17"/>
  <c r="CG66" i="16"/>
  <c r="CG66" i="15"/>
  <c r="CG117" i="14"/>
  <c r="CF66" i="22"/>
  <c r="CF66" i="21"/>
  <c r="CF66" i="20"/>
  <c r="CF66" i="19"/>
  <c r="CF66" i="18"/>
  <c r="CF66" i="17"/>
  <c r="CF66" i="16"/>
  <c r="CF66" i="15"/>
  <c r="CF117" i="14"/>
  <c r="CE66" i="22"/>
  <c r="CE66" i="21"/>
  <c r="CE66" i="20"/>
  <c r="CE66" i="19"/>
  <c r="CE66" i="18"/>
  <c r="CE66" i="17"/>
  <c r="CE66" i="16"/>
  <c r="CE66" i="15"/>
  <c r="CE117" i="14"/>
  <c r="CD66" i="22"/>
  <c r="CD66" i="21"/>
  <c r="CD66" i="20"/>
  <c r="CD66" i="19"/>
  <c r="CD66" i="18"/>
  <c r="CD66" i="17"/>
  <c r="CD66" i="16"/>
  <c r="CD66" i="15"/>
  <c r="CD117" i="14"/>
  <c r="CC66" i="22"/>
  <c r="CC66" i="21"/>
  <c r="CC66" i="20"/>
  <c r="CC66" i="19"/>
  <c r="CC66" i="18"/>
  <c r="CC66" i="17"/>
  <c r="CC66" i="16"/>
  <c r="CC66" i="15"/>
  <c r="CC117" i="14"/>
  <c r="CB66" i="22"/>
  <c r="CB66" i="21"/>
  <c r="CB66" i="20"/>
  <c r="CB66" i="19"/>
  <c r="CB66" i="18"/>
  <c r="CB66" i="17"/>
  <c r="CB66" i="16"/>
  <c r="CB66" i="15"/>
  <c r="CB117" i="14"/>
  <c r="CA66" i="22"/>
  <c r="CA66" i="21"/>
  <c r="CA66" i="20"/>
  <c r="CA66" i="19"/>
  <c r="CA66" i="18"/>
  <c r="CA66" i="17"/>
  <c r="CA66" i="16"/>
  <c r="CA66" i="15"/>
  <c r="CA117" i="14"/>
  <c r="BZ66" i="22"/>
  <c r="BZ66" i="21"/>
  <c r="BZ66" i="20"/>
  <c r="BZ66" i="19"/>
  <c r="BZ66" i="18"/>
  <c r="BZ66" i="17"/>
  <c r="BZ66" i="16"/>
  <c r="BZ66" i="15"/>
  <c r="BZ117" i="14"/>
  <c r="BY66" i="22"/>
  <c r="BY66" i="21"/>
  <c r="BY66" i="20"/>
  <c r="BY66" i="19"/>
  <c r="BY66" i="18"/>
  <c r="BY66" i="17"/>
  <c r="BY66" i="16"/>
  <c r="BY66" i="15"/>
  <c r="BY117" i="14"/>
  <c r="BX66" i="22"/>
  <c r="BX66" i="21"/>
  <c r="BX66" i="20"/>
  <c r="BX66" i="19"/>
  <c r="BX66" i="18"/>
  <c r="BX66" i="17"/>
  <c r="BX66" i="16"/>
  <c r="BX66" i="15"/>
  <c r="BX117" i="14"/>
  <c r="BW66" i="22"/>
  <c r="BW66" i="21"/>
  <c r="BW66" i="20"/>
  <c r="BW66" i="19"/>
  <c r="BW66" i="18"/>
  <c r="BW66" i="17"/>
  <c r="BW66" i="16"/>
  <c r="BW66" i="15"/>
  <c r="BW117" i="14"/>
  <c r="BV66" i="22"/>
  <c r="BV66" i="21"/>
  <c r="BV66" i="20"/>
  <c r="BV66" i="19"/>
  <c r="BV66" i="18"/>
  <c r="BV66" i="17"/>
  <c r="BV66" i="16"/>
  <c r="BV66" i="15"/>
  <c r="BV117" i="14"/>
  <c r="BU66" i="22"/>
  <c r="BU66" i="21"/>
  <c r="BU66" i="20"/>
  <c r="BU66" i="19"/>
  <c r="BU66" i="18"/>
  <c r="BU66" i="17"/>
  <c r="BU66" i="16"/>
  <c r="BU66" i="15"/>
  <c r="BU117" i="14"/>
  <c r="BT66" i="22"/>
  <c r="BT66" i="21"/>
  <c r="BT66" i="20"/>
  <c r="BT66" i="19"/>
  <c r="BT66" i="18"/>
  <c r="BT66" i="17"/>
  <c r="BT66" i="16"/>
  <c r="BT66" i="15"/>
  <c r="BT117" i="14"/>
  <c r="BS66" i="22"/>
  <c r="BS66" i="21"/>
  <c r="BS66" i="20"/>
  <c r="BS66" i="19"/>
  <c r="BS66" i="18"/>
  <c r="BS66" i="17"/>
  <c r="BS66" i="16"/>
  <c r="BS66" i="15"/>
  <c r="BS117" i="14"/>
  <c r="BR66" i="22"/>
  <c r="BR66" i="21"/>
  <c r="BR66" i="20"/>
  <c r="BR66" i="19"/>
  <c r="BR66" i="18"/>
  <c r="BR66" i="17"/>
  <c r="BR66" i="16"/>
  <c r="BR66" i="15"/>
  <c r="BR117" i="14"/>
  <c r="BQ66" i="22"/>
  <c r="BQ66" i="21"/>
  <c r="BQ66" i="20"/>
  <c r="BQ66" i="19"/>
  <c r="BQ66" i="18"/>
  <c r="BQ66" i="17"/>
  <c r="BQ66" i="16"/>
  <c r="BQ66" i="15"/>
  <c r="BQ117" i="14"/>
  <c r="BP66" i="22"/>
  <c r="BP66" i="21"/>
  <c r="BP66" i="20"/>
  <c r="BP66" i="19"/>
  <c r="BP66" i="18"/>
  <c r="BP66" i="17"/>
  <c r="BP66" i="16"/>
  <c r="BP66" i="15"/>
  <c r="BP117" i="14"/>
  <c r="BO66" i="22"/>
  <c r="BO66" i="21"/>
  <c r="BO66" i="20"/>
  <c r="BO66" i="19"/>
  <c r="BO66" i="18"/>
  <c r="BO66" i="17"/>
  <c r="BO66" i="16"/>
  <c r="BO66" i="15"/>
  <c r="BO117" i="14"/>
  <c r="BN66" i="22"/>
  <c r="BN66" i="21"/>
  <c r="BN66" i="20"/>
  <c r="BN66" i="19"/>
  <c r="BN66" i="18"/>
  <c r="BN66" i="17"/>
  <c r="BN66" i="16"/>
  <c r="BN66" i="15"/>
  <c r="BN117" i="14"/>
  <c r="BM66" i="22"/>
  <c r="BM66" i="21"/>
  <c r="BM66" i="20"/>
  <c r="BM66" i="19"/>
  <c r="BM66" i="18"/>
  <c r="BM66" i="17"/>
  <c r="BM66" i="16"/>
  <c r="BM66" i="15"/>
  <c r="BM117" i="14"/>
  <c r="BL66" i="22"/>
  <c r="BL66" i="21"/>
  <c r="BL66" i="20"/>
  <c r="BL66" i="19"/>
  <c r="BL66" i="18"/>
  <c r="BL66" i="17"/>
  <c r="BL66" i="16"/>
  <c r="BL66" i="15"/>
  <c r="BL117" i="14"/>
  <c r="BK66" i="22"/>
  <c r="BK66" i="21"/>
  <c r="BK66" i="20"/>
  <c r="BK66" i="19"/>
  <c r="BK66" i="18"/>
  <c r="BK66" i="17"/>
  <c r="BK66" i="16"/>
  <c r="BK66" i="15"/>
  <c r="BK117" i="14"/>
  <c r="BJ66" i="22"/>
  <c r="BJ66" i="21"/>
  <c r="BJ66" i="20"/>
  <c r="BJ66" i="19"/>
  <c r="BJ66" i="18"/>
  <c r="BJ66" i="17"/>
  <c r="BJ66" i="16"/>
  <c r="BJ66" i="15"/>
  <c r="BJ117" i="14"/>
  <c r="BI66" i="22"/>
  <c r="BI66" i="21"/>
  <c r="BI66" i="20"/>
  <c r="BI66" i="19"/>
  <c r="BI66" i="18"/>
  <c r="BI66" i="17"/>
  <c r="BI66" i="16"/>
  <c r="BI66" i="15"/>
  <c r="BI117" i="14"/>
  <c r="BH66" i="22"/>
  <c r="BH66" i="21"/>
  <c r="BH66" i="20"/>
  <c r="BH66" i="19"/>
  <c r="BH66" i="18"/>
  <c r="BH66" i="17"/>
  <c r="BH66" i="16"/>
  <c r="BH66" i="15"/>
  <c r="BH117" i="14"/>
  <c r="BG66" i="22"/>
  <c r="BG66" i="21"/>
  <c r="BG66" i="20"/>
  <c r="BG66" i="19"/>
  <c r="BG66" i="18"/>
  <c r="BG66" i="17"/>
  <c r="BG66" i="16"/>
  <c r="BG66" i="15"/>
  <c r="BG117" i="14"/>
  <c r="BF66" i="22"/>
  <c r="BF66" i="21"/>
  <c r="BF66" i="20"/>
  <c r="BF66" i="19"/>
  <c r="BF66" i="18"/>
  <c r="BF66" i="17"/>
  <c r="BF66" i="16"/>
  <c r="BF66" i="15"/>
  <c r="BF117" i="14"/>
  <c r="BE66" i="22"/>
  <c r="BE66" i="21"/>
  <c r="BE66" i="20"/>
  <c r="BE66" i="19"/>
  <c r="BE66" i="18"/>
  <c r="BE66" i="17"/>
  <c r="BE66" i="16"/>
  <c r="BE66" i="15"/>
  <c r="BE117" i="14"/>
  <c r="BD66" i="22"/>
  <c r="BD66" i="21"/>
  <c r="BD66" i="20"/>
  <c r="BD66" i="19"/>
  <c r="BD66" i="18"/>
  <c r="BD66" i="17"/>
  <c r="BD66" i="16"/>
  <c r="BD66" i="15"/>
  <c r="BD117" i="14"/>
  <c r="BC66" i="22"/>
  <c r="BC66" i="21"/>
  <c r="BC66" i="20"/>
  <c r="BC66" i="19"/>
  <c r="BC66" i="18"/>
  <c r="BC66" i="17"/>
  <c r="BC66" i="16"/>
  <c r="BC66" i="15"/>
  <c r="BC117" i="14"/>
  <c r="BB66" i="22"/>
  <c r="BB66" i="21"/>
  <c r="BB66" i="20"/>
  <c r="BB66" i="19"/>
  <c r="BB66" i="18"/>
  <c r="BB66" i="17"/>
  <c r="BB66" i="16"/>
  <c r="BB66" i="15"/>
  <c r="BB117" i="14"/>
  <c r="BA66" i="22"/>
  <c r="BA66" i="21"/>
  <c r="BA66" i="20"/>
  <c r="BA66" i="19"/>
  <c r="BA66" i="18"/>
  <c r="BA66" i="17"/>
  <c r="BA66" i="16"/>
  <c r="BA66" i="15"/>
  <c r="BA117" i="14"/>
  <c r="AZ66" i="22"/>
  <c r="AZ66" i="21"/>
  <c r="AZ66" i="20"/>
  <c r="AZ66" i="19"/>
  <c r="AZ66" i="18"/>
  <c r="AZ66" i="17"/>
  <c r="AZ66" i="16"/>
  <c r="AZ66" i="15"/>
  <c r="AZ117" i="14"/>
  <c r="AY66" i="22"/>
  <c r="AY66" i="21"/>
  <c r="AY66" i="20"/>
  <c r="AY66" i="19"/>
  <c r="AY66" i="18"/>
  <c r="AY66" i="17"/>
  <c r="AY66" i="16"/>
  <c r="AY66" i="15"/>
  <c r="AY117" i="14"/>
  <c r="AX66" i="22"/>
  <c r="AX66" i="21"/>
  <c r="AX66" i="20"/>
  <c r="AX66" i="19"/>
  <c r="AX66" i="18"/>
  <c r="AX66" i="17"/>
  <c r="AX66" i="16"/>
  <c r="AX66" i="15"/>
  <c r="AX117" i="14"/>
  <c r="AW66" i="22"/>
  <c r="AW66" i="21"/>
  <c r="AW66" i="20"/>
  <c r="AW66" i="19"/>
  <c r="AW66" i="18"/>
  <c r="AW66" i="17"/>
  <c r="AW66" i="16"/>
  <c r="AW66" i="15"/>
  <c r="AW117" i="14"/>
  <c r="AV66" i="22"/>
  <c r="AV66" i="21"/>
  <c r="AV66" i="20"/>
  <c r="AV66" i="19"/>
  <c r="AV66" i="18"/>
  <c r="AV66" i="17"/>
  <c r="AV66" i="16"/>
  <c r="AV66" i="15"/>
  <c r="AV117" i="14"/>
  <c r="AU66" i="22"/>
  <c r="AU66" i="21"/>
  <c r="AU66" i="20"/>
  <c r="AU66" i="19"/>
  <c r="AU66" i="18"/>
  <c r="AU66" i="17"/>
  <c r="AU66" i="16"/>
  <c r="AU66" i="15"/>
  <c r="AU117" i="14"/>
  <c r="AT66" i="22"/>
  <c r="AT66" i="21"/>
  <c r="AT66" i="20"/>
  <c r="AT66" i="19"/>
  <c r="AT66" i="18"/>
  <c r="AT66" i="17"/>
  <c r="AT66" i="16"/>
  <c r="AT66" i="15"/>
  <c r="AT117" i="14"/>
  <c r="AS66" i="22"/>
  <c r="AS66" i="21"/>
  <c r="AS66" i="20"/>
  <c r="AS66" i="19"/>
  <c r="AS66" i="18"/>
  <c r="AS66" i="17"/>
  <c r="AS66" i="16"/>
  <c r="AS66" i="15"/>
  <c r="AS117" i="14"/>
  <c r="AR66" i="22"/>
  <c r="AR66" i="21"/>
  <c r="AR66" i="20"/>
  <c r="AR66" i="19"/>
  <c r="AR66" i="18"/>
  <c r="AR66" i="17"/>
  <c r="AR66" i="16"/>
  <c r="AR66" i="15"/>
  <c r="AR117" i="14"/>
  <c r="AQ66" i="22"/>
  <c r="AQ66" i="21"/>
  <c r="AQ66" i="20"/>
  <c r="AQ66" i="19"/>
  <c r="AQ66" i="18"/>
  <c r="AQ66" i="17"/>
  <c r="AQ66" i="16"/>
  <c r="AQ66" i="15"/>
  <c r="AQ117" i="14"/>
  <c r="AP66" i="22"/>
  <c r="AP66" i="21"/>
  <c r="AP66" i="20"/>
  <c r="AP66" i="19"/>
  <c r="AP66" i="18"/>
  <c r="AP66" i="17"/>
  <c r="AP66" i="16"/>
  <c r="AP66" i="15"/>
  <c r="AP117" i="14"/>
  <c r="AO66" i="22"/>
  <c r="AO66" i="21"/>
  <c r="AO66" i="20"/>
  <c r="AO66" i="19"/>
  <c r="AO66" i="18"/>
  <c r="AO66" i="17"/>
  <c r="AO66" i="16"/>
  <c r="AO66" i="15"/>
  <c r="AO117" i="14"/>
  <c r="AN66" i="22"/>
  <c r="AN66" i="21"/>
  <c r="AN66" i="20"/>
  <c r="AN66" i="19"/>
  <c r="AN66" i="18"/>
  <c r="AN66" i="17"/>
  <c r="AN66" i="16"/>
  <c r="AN66" i="15"/>
  <c r="AN117" i="14"/>
  <c r="AM66" i="22"/>
  <c r="AM66" i="21"/>
  <c r="AM66" i="20"/>
  <c r="AM66" i="19"/>
  <c r="AM66" i="18"/>
  <c r="AM66" i="17"/>
  <c r="AM66" i="16"/>
  <c r="AM66" i="15"/>
  <c r="AM117" i="14"/>
  <c r="AL66" i="22"/>
  <c r="AL66" i="21"/>
  <c r="AL66" i="20"/>
  <c r="AL66" i="19"/>
  <c r="AL66" i="18"/>
  <c r="AL66" i="17"/>
  <c r="AL66" i="16"/>
  <c r="AL66" i="15"/>
  <c r="AL117" i="14"/>
  <c r="AK66" i="22"/>
  <c r="AK66" i="21"/>
  <c r="AK66" i="20"/>
  <c r="AK66" i="19"/>
  <c r="AK66" i="18"/>
  <c r="AK66" i="17"/>
  <c r="AK66" i="16"/>
  <c r="AK66" i="15"/>
  <c r="AK117" i="14"/>
  <c r="AJ66" i="22"/>
  <c r="AJ66" i="21"/>
  <c r="AJ66" i="20"/>
  <c r="AJ66" i="19"/>
  <c r="AJ66" i="18"/>
  <c r="AJ66" i="17"/>
  <c r="AJ66" i="16"/>
  <c r="AJ66" i="15"/>
  <c r="AJ117" i="14"/>
  <c r="AI66" i="22"/>
  <c r="AI66" i="21"/>
  <c r="AI66" i="20"/>
  <c r="AI66" i="19"/>
  <c r="AI66" i="18"/>
  <c r="AI66" i="17"/>
  <c r="AI66" i="16"/>
  <c r="AI66" i="15"/>
  <c r="AI117" i="14"/>
  <c r="AH66" i="22"/>
  <c r="AH66" i="21"/>
  <c r="AH66" i="20"/>
  <c r="AH66" i="19"/>
  <c r="AH66" i="18"/>
  <c r="AH66" i="17"/>
  <c r="AH66" i="16"/>
  <c r="AH66" i="15"/>
  <c r="AH117" i="14"/>
  <c r="AG66" i="22"/>
  <c r="AG66" i="21"/>
  <c r="AG66" i="20"/>
  <c r="AG66" i="19"/>
  <c r="AG66" i="18"/>
  <c r="AG66" i="17"/>
  <c r="AG66" i="16"/>
  <c r="AG66" i="15"/>
  <c r="AG117" i="14"/>
  <c r="AF66" i="22"/>
  <c r="AF66" i="21"/>
  <c r="AF66" i="20"/>
  <c r="AF66" i="19"/>
  <c r="AF66" i="18"/>
  <c r="AF66" i="17"/>
  <c r="AF66" i="16"/>
  <c r="AF66" i="15"/>
  <c r="AF117" i="14"/>
  <c r="AE66" i="22"/>
  <c r="AE66" i="21"/>
  <c r="AE66" i="20"/>
  <c r="AE66" i="19"/>
  <c r="AE66" i="18"/>
  <c r="AE66" i="17"/>
  <c r="AE66" i="16"/>
  <c r="AE66" i="15"/>
  <c r="AE117" i="14"/>
  <c r="AD66" i="22"/>
  <c r="AD66" i="21"/>
  <c r="AD66" i="20"/>
  <c r="AD66" i="19"/>
  <c r="AD66" i="18"/>
  <c r="AD66" i="17"/>
  <c r="AD66" i="16"/>
  <c r="AD66" i="15"/>
  <c r="AD117" i="14"/>
  <c r="AC66" i="22"/>
  <c r="AC66" i="21"/>
  <c r="AC66" i="20"/>
  <c r="AC66" i="19"/>
  <c r="AC66" i="18"/>
  <c r="AC66" i="17"/>
  <c r="AC66" i="16"/>
  <c r="AC66" i="15"/>
  <c r="AC117" i="14"/>
  <c r="AB66" i="22"/>
  <c r="AB66" i="21"/>
  <c r="AB66" i="20"/>
  <c r="AB66" i="19"/>
  <c r="AB66" i="18"/>
  <c r="AB66" i="17"/>
  <c r="AB66" i="16"/>
  <c r="AB66" i="15"/>
  <c r="AB117" i="14"/>
  <c r="AA66" i="22"/>
  <c r="AA66" i="21"/>
  <c r="AA66" i="20"/>
  <c r="AA66" i="19"/>
  <c r="AA66" i="18"/>
  <c r="AA66" i="17"/>
  <c r="AA66" i="16"/>
  <c r="AA66" i="15"/>
  <c r="AA117" i="14"/>
  <c r="Z66" i="22"/>
  <c r="Z66" i="21"/>
  <c r="Z66" i="20"/>
  <c r="Z66" i="19"/>
  <c r="Z66" i="18"/>
  <c r="Z66" i="17"/>
  <c r="Z66" i="16"/>
  <c r="Z66" i="15"/>
  <c r="Z117" i="14"/>
  <c r="Y66" i="22"/>
  <c r="Y66" i="21"/>
  <c r="Y66" i="20"/>
  <c r="Y66" i="19"/>
  <c r="Y66" i="18"/>
  <c r="Y66" i="17"/>
  <c r="Y66" i="16"/>
  <c r="Y66" i="15"/>
  <c r="Y117" i="14"/>
  <c r="X66" i="22"/>
  <c r="X66" i="21"/>
  <c r="X66" i="20"/>
  <c r="X66" i="19"/>
  <c r="X66" i="18"/>
  <c r="X66" i="17"/>
  <c r="X66" i="16"/>
  <c r="X66" i="15"/>
  <c r="X117" i="14"/>
  <c r="W66" i="22"/>
  <c r="W66" i="21"/>
  <c r="W66" i="20"/>
  <c r="W66" i="19"/>
  <c r="W66" i="18"/>
  <c r="W66" i="17"/>
  <c r="W66" i="16"/>
  <c r="W66" i="15"/>
  <c r="W117" i="14"/>
  <c r="V66" i="22"/>
  <c r="V66" i="21"/>
  <c r="V66" i="20"/>
  <c r="V66" i="19"/>
  <c r="V66" i="18"/>
  <c r="V66" i="17"/>
  <c r="V66" i="16"/>
  <c r="V66" i="15"/>
  <c r="V117" i="14"/>
  <c r="U66" i="22"/>
  <c r="U66" i="21"/>
  <c r="U66" i="20"/>
  <c r="U66" i="19"/>
  <c r="U66" i="18"/>
  <c r="U66" i="17"/>
  <c r="U66" i="16"/>
  <c r="U66" i="15"/>
  <c r="U117" i="14"/>
  <c r="CY65" i="22"/>
  <c r="CY65" i="21"/>
  <c r="CY65" i="20"/>
  <c r="CY65" i="19"/>
  <c r="CY65" i="18"/>
  <c r="CY65" i="17"/>
  <c r="CY65" i="16"/>
  <c r="CY65" i="15"/>
  <c r="CY116" i="14"/>
  <c r="CX65" i="22"/>
  <c r="CX65" i="21"/>
  <c r="CX65" i="20"/>
  <c r="CX65" i="19"/>
  <c r="CX65" i="18"/>
  <c r="CX65" i="17"/>
  <c r="CX65" i="16"/>
  <c r="CX65" i="15"/>
  <c r="CX116" i="14"/>
  <c r="CW65" i="22"/>
  <c r="CW65" i="21"/>
  <c r="CW65" i="20"/>
  <c r="CW65" i="19"/>
  <c r="CW65" i="18"/>
  <c r="CW65" i="17"/>
  <c r="CW65" i="16"/>
  <c r="CW65" i="15"/>
  <c r="CW116" i="14"/>
  <c r="CV65" i="22"/>
  <c r="CV65" i="21"/>
  <c r="CV65" i="20"/>
  <c r="CV65" i="19"/>
  <c r="CV65" i="18"/>
  <c r="CV65" i="17"/>
  <c r="CV65" i="16"/>
  <c r="CV65" i="15"/>
  <c r="CV116" i="14"/>
  <c r="CU65" i="22"/>
  <c r="CU65" i="21"/>
  <c r="CU65" i="20"/>
  <c r="CU65" i="19"/>
  <c r="CU65" i="18"/>
  <c r="CU65" i="17"/>
  <c r="CU65" i="16"/>
  <c r="CU65" i="15"/>
  <c r="CU116" i="14"/>
  <c r="CT65" i="22"/>
  <c r="CT65" i="21"/>
  <c r="CT65" i="20"/>
  <c r="CT65" i="19"/>
  <c r="CT65" i="18"/>
  <c r="CT65" i="17"/>
  <c r="CT65" i="16"/>
  <c r="CT65" i="15"/>
  <c r="CT116" i="14"/>
  <c r="CS65" i="22"/>
  <c r="CS65" i="21"/>
  <c r="CS65" i="20"/>
  <c r="CS65" i="19"/>
  <c r="CS65" i="18"/>
  <c r="CS65" i="17"/>
  <c r="CS65" i="16"/>
  <c r="CS65" i="15"/>
  <c r="CS116" i="14"/>
  <c r="CR65" i="22"/>
  <c r="CR65" i="21"/>
  <c r="CR65" i="20"/>
  <c r="CR65" i="19"/>
  <c r="CR65" i="18"/>
  <c r="CR65" i="17"/>
  <c r="CR65" i="16"/>
  <c r="CR65" i="15"/>
  <c r="CR116" i="14"/>
  <c r="CQ65" i="22"/>
  <c r="CQ65" i="21"/>
  <c r="CQ65" i="20"/>
  <c r="CQ65" i="19"/>
  <c r="CQ65" i="18"/>
  <c r="CQ65" i="17"/>
  <c r="CQ65" i="16"/>
  <c r="CQ65" i="15"/>
  <c r="CQ116" i="14"/>
  <c r="CP65" i="22"/>
  <c r="CP65" i="21"/>
  <c r="CP65" i="20"/>
  <c r="CP65" i="19"/>
  <c r="CP65" i="18"/>
  <c r="CP65" i="17"/>
  <c r="CP65" i="16"/>
  <c r="CP65" i="15"/>
  <c r="CP116" i="14"/>
  <c r="CO65" i="22"/>
  <c r="CO65" i="21"/>
  <c r="CO65" i="20"/>
  <c r="CO65" i="19"/>
  <c r="CO65" i="18"/>
  <c r="CO65" i="17"/>
  <c r="CO65" i="16"/>
  <c r="CO65" i="15"/>
  <c r="CO116" i="14"/>
  <c r="CN65" i="22"/>
  <c r="CN65" i="21"/>
  <c r="CN65" i="20"/>
  <c r="CN65" i="19"/>
  <c r="CN65" i="18"/>
  <c r="CN65" i="17"/>
  <c r="CN65" i="16"/>
  <c r="CN65" i="15"/>
  <c r="CN116" i="14"/>
  <c r="CM65" i="22"/>
  <c r="CM65" i="21"/>
  <c r="CM65" i="20"/>
  <c r="CM65" i="19"/>
  <c r="CM65" i="18"/>
  <c r="CM65" i="17"/>
  <c r="CM65" i="16"/>
  <c r="CM65" i="15"/>
  <c r="CM116" i="14"/>
  <c r="CL65" i="22"/>
  <c r="CL65" i="21"/>
  <c r="CL65" i="20"/>
  <c r="CL65" i="19"/>
  <c r="CL65" i="18"/>
  <c r="CL65" i="17"/>
  <c r="CL65" i="16"/>
  <c r="CL65" i="15"/>
  <c r="CL116" i="14"/>
  <c r="CK65" i="22"/>
  <c r="CK65" i="21"/>
  <c r="CK65" i="20"/>
  <c r="CK65" i="19"/>
  <c r="CK65" i="18"/>
  <c r="CK65" i="17"/>
  <c r="CK65" i="16"/>
  <c r="CK65" i="15"/>
  <c r="CK116" i="14"/>
  <c r="CJ65" i="22"/>
  <c r="CJ65" i="21"/>
  <c r="CJ65" i="20"/>
  <c r="CJ65" i="19"/>
  <c r="CJ65" i="18"/>
  <c r="CJ65" i="17"/>
  <c r="CJ65" i="16"/>
  <c r="CJ65" i="15"/>
  <c r="CJ116" i="14"/>
  <c r="CI65" i="22"/>
  <c r="CI65" i="21"/>
  <c r="CI65" i="20"/>
  <c r="CI65" i="19"/>
  <c r="CI65" i="18"/>
  <c r="CI65" i="17"/>
  <c r="CI65" i="16"/>
  <c r="CI65" i="15"/>
  <c r="CI116" i="14"/>
  <c r="CH65" i="22"/>
  <c r="CH65" i="21"/>
  <c r="CH65" i="20"/>
  <c r="CH65" i="19"/>
  <c r="CH65" i="18"/>
  <c r="CH65" i="17"/>
  <c r="CH65" i="16"/>
  <c r="CH65" i="15"/>
  <c r="CH116" i="14"/>
  <c r="CG65" i="22"/>
  <c r="CG65" i="21"/>
  <c r="CG65" i="20"/>
  <c r="CG65" i="19"/>
  <c r="CG65" i="18"/>
  <c r="CG65" i="17"/>
  <c r="CG65" i="16"/>
  <c r="CG65" i="15"/>
  <c r="CG116" i="14"/>
  <c r="CF65" i="22"/>
  <c r="CF65" i="21"/>
  <c r="CF65" i="20"/>
  <c r="CF65" i="19"/>
  <c r="CF65" i="18"/>
  <c r="CF65" i="17"/>
  <c r="CF65" i="16"/>
  <c r="CF65" i="15"/>
  <c r="CF116" i="14"/>
  <c r="CE65" i="22"/>
  <c r="CE65" i="21"/>
  <c r="CE65" i="20"/>
  <c r="CE65" i="19"/>
  <c r="CE65" i="18"/>
  <c r="CE65" i="17"/>
  <c r="CE65" i="16"/>
  <c r="CE65" i="15"/>
  <c r="CE116" i="14"/>
  <c r="CD65" i="22"/>
  <c r="CD65" i="21"/>
  <c r="CD65" i="20"/>
  <c r="CD65" i="19"/>
  <c r="CD65" i="18"/>
  <c r="CD65" i="17"/>
  <c r="CD65" i="16"/>
  <c r="CD65" i="15"/>
  <c r="CD116" i="14"/>
  <c r="CC65" i="22"/>
  <c r="CC65" i="21"/>
  <c r="CC65" i="20"/>
  <c r="CC65" i="19"/>
  <c r="CC65" i="18"/>
  <c r="CC65" i="17"/>
  <c r="CC65" i="16"/>
  <c r="CC65" i="15"/>
  <c r="CC116" i="14"/>
  <c r="CB65" i="22"/>
  <c r="CB65" i="21"/>
  <c r="CB65" i="20"/>
  <c r="CB65" i="19"/>
  <c r="CB65" i="18"/>
  <c r="CB65" i="17"/>
  <c r="CB65" i="16"/>
  <c r="CB65" i="15"/>
  <c r="CB116" i="14"/>
  <c r="CA65" i="22"/>
  <c r="CA65" i="21"/>
  <c r="CA65" i="20"/>
  <c r="CA65" i="19"/>
  <c r="CA65" i="18"/>
  <c r="CA65" i="17"/>
  <c r="CA65" i="16"/>
  <c r="CA65" i="15"/>
  <c r="CA116" i="14"/>
  <c r="BZ65" i="22"/>
  <c r="BZ65" i="21"/>
  <c r="BZ65" i="20"/>
  <c r="BZ65" i="19"/>
  <c r="BZ65" i="18"/>
  <c r="BZ65" i="17"/>
  <c r="BZ65" i="16"/>
  <c r="BZ65" i="15"/>
  <c r="BZ116" i="14"/>
  <c r="BY65" i="22"/>
  <c r="BY65" i="21"/>
  <c r="BY65" i="20"/>
  <c r="BY65" i="19"/>
  <c r="BY65" i="18"/>
  <c r="BY65" i="17"/>
  <c r="BY65" i="16"/>
  <c r="BY65" i="15"/>
  <c r="BY116" i="14"/>
  <c r="BX65" i="22"/>
  <c r="BX65" i="21"/>
  <c r="BX65" i="20"/>
  <c r="BX65" i="19"/>
  <c r="BX65" i="18"/>
  <c r="BX65" i="17"/>
  <c r="BX65" i="16"/>
  <c r="BX65" i="15"/>
  <c r="BX116" i="14"/>
  <c r="BW65" i="22"/>
  <c r="BW65" i="21"/>
  <c r="BW65" i="20"/>
  <c r="BW65" i="19"/>
  <c r="BW65" i="18"/>
  <c r="BW65" i="17"/>
  <c r="BW65" i="16"/>
  <c r="BW65" i="15"/>
  <c r="BW116" i="14"/>
  <c r="BV65" i="22"/>
  <c r="BV65" i="21"/>
  <c r="BV65" i="20"/>
  <c r="BV65" i="19"/>
  <c r="BV65" i="18"/>
  <c r="BV65" i="17"/>
  <c r="BV65" i="16"/>
  <c r="BV65" i="15"/>
  <c r="BV116" i="14"/>
  <c r="BU65" i="22"/>
  <c r="BU65" i="21"/>
  <c r="BU65" i="20"/>
  <c r="BU65" i="19"/>
  <c r="BU65" i="18"/>
  <c r="BU65" i="17"/>
  <c r="BU65" i="16"/>
  <c r="BU65" i="15"/>
  <c r="BU116" i="14"/>
  <c r="BT65" i="22"/>
  <c r="BT65" i="21"/>
  <c r="BT65" i="20"/>
  <c r="BT65" i="19"/>
  <c r="BT65" i="18"/>
  <c r="BT65" i="17"/>
  <c r="BT65" i="16"/>
  <c r="BT65" i="15"/>
  <c r="BT116" i="14"/>
  <c r="BS65" i="22"/>
  <c r="BS65" i="21"/>
  <c r="BS65" i="20"/>
  <c r="BS65" i="19"/>
  <c r="BS65" i="18"/>
  <c r="BS65" i="17"/>
  <c r="BS65" i="16"/>
  <c r="BS65" i="15"/>
  <c r="BS116" i="14"/>
  <c r="BR65" i="22"/>
  <c r="BR65" i="21"/>
  <c r="BR65" i="20"/>
  <c r="BR65" i="19"/>
  <c r="BR65" i="18"/>
  <c r="BR65" i="17"/>
  <c r="BR65" i="16"/>
  <c r="BR65" i="15"/>
  <c r="BR116" i="14"/>
  <c r="BQ65" i="22"/>
  <c r="BQ65" i="21"/>
  <c r="BQ65" i="20"/>
  <c r="BQ65" i="19"/>
  <c r="BQ65" i="18"/>
  <c r="BQ65" i="17"/>
  <c r="BQ65" i="16"/>
  <c r="BQ65" i="15"/>
  <c r="BQ116" i="14"/>
  <c r="BP65" i="22"/>
  <c r="BP65" i="21"/>
  <c r="BP65" i="20"/>
  <c r="BP65" i="19"/>
  <c r="BP65" i="18"/>
  <c r="BP65" i="17"/>
  <c r="BP65" i="16"/>
  <c r="BP65" i="15"/>
  <c r="BP116" i="14"/>
  <c r="BO65" i="22"/>
  <c r="BO65" i="21"/>
  <c r="BO65" i="20"/>
  <c r="BO65" i="19"/>
  <c r="BO65" i="18"/>
  <c r="BO65" i="17"/>
  <c r="BO65" i="16"/>
  <c r="BO65" i="15"/>
  <c r="BO116" i="14"/>
  <c r="BN65" i="22"/>
  <c r="BN65" i="21"/>
  <c r="BN65" i="20"/>
  <c r="BN65" i="19"/>
  <c r="BN65" i="18"/>
  <c r="BN65" i="17"/>
  <c r="BN65" i="16"/>
  <c r="BN65" i="15"/>
  <c r="BN116" i="14"/>
  <c r="BM65" i="22"/>
  <c r="BM65" i="21"/>
  <c r="BM65" i="20"/>
  <c r="BM65" i="19"/>
  <c r="BM65" i="18"/>
  <c r="BM65" i="17"/>
  <c r="BM65" i="16"/>
  <c r="BM65" i="15"/>
  <c r="BM116" i="14"/>
  <c r="BL65" i="22"/>
  <c r="BL65" i="21"/>
  <c r="BL65" i="20"/>
  <c r="BL65" i="19"/>
  <c r="BL65" i="18"/>
  <c r="BL65" i="17"/>
  <c r="BL65" i="16"/>
  <c r="BL65" i="15"/>
  <c r="BL116" i="14"/>
  <c r="BK65" i="22"/>
  <c r="BK65" i="21"/>
  <c r="BK65" i="20"/>
  <c r="BK65" i="19"/>
  <c r="BK65" i="18"/>
  <c r="BK65" i="17"/>
  <c r="BK65" i="16"/>
  <c r="BK65" i="15"/>
  <c r="BK116" i="14"/>
  <c r="BJ65" i="22"/>
  <c r="BJ65" i="21"/>
  <c r="BJ65" i="20"/>
  <c r="BJ65" i="19"/>
  <c r="BJ65" i="18"/>
  <c r="BJ65" i="17"/>
  <c r="BJ65" i="16"/>
  <c r="BJ65" i="15"/>
  <c r="BJ116" i="14"/>
  <c r="BI65" i="22"/>
  <c r="BI65" i="21"/>
  <c r="BI65" i="20"/>
  <c r="BI65" i="19"/>
  <c r="BI65" i="18"/>
  <c r="BI65" i="17"/>
  <c r="BI65" i="16"/>
  <c r="BI65" i="15"/>
  <c r="BI116" i="14"/>
  <c r="BH65" i="22"/>
  <c r="BH65" i="21"/>
  <c r="BH65" i="20"/>
  <c r="BH65" i="19"/>
  <c r="BH65" i="18"/>
  <c r="BH65" i="17"/>
  <c r="BH65" i="16"/>
  <c r="BH65" i="15"/>
  <c r="BH116" i="14"/>
  <c r="BG65" i="22"/>
  <c r="BG65" i="21"/>
  <c r="BG65" i="20"/>
  <c r="BG65" i="19"/>
  <c r="BG65" i="18"/>
  <c r="BG65" i="17"/>
  <c r="BG65" i="16"/>
  <c r="BG65" i="15"/>
  <c r="BG116" i="14"/>
  <c r="BF65" i="22"/>
  <c r="BF65" i="21"/>
  <c r="BF65" i="20"/>
  <c r="BF65" i="19"/>
  <c r="BF65" i="18"/>
  <c r="BF65" i="17"/>
  <c r="BF65" i="16"/>
  <c r="BF65" i="15"/>
  <c r="BF116" i="14"/>
  <c r="BE65" i="22"/>
  <c r="BE65" i="21"/>
  <c r="BE65" i="20"/>
  <c r="BE65" i="19"/>
  <c r="BE65" i="18"/>
  <c r="BE65" i="17"/>
  <c r="BE65" i="16"/>
  <c r="BE65" i="15"/>
  <c r="BE116" i="14"/>
  <c r="BD65" i="22"/>
  <c r="BD65" i="21"/>
  <c r="BD65" i="20"/>
  <c r="BD65" i="19"/>
  <c r="BD65" i="18"/>
  <c r="BD65" i="17"/>
  <c r="BD65" i="16"/>
  <c r="BD65" i="15"/>
  <c r="BD116" i="14"/>
  <c r="BC65" i="22"/>
  <c r="BC65" i="21"/>
  <c r="BC65" i="20"/>
  <c r="BC65" i="19"/>
  <c r="BC65" i="18"/>
  <c r="BC65" i="17"/>
  <c r="BC65" i="16"/>
  <c r="BC65" i="15"/>
  <c r="BC116" i="14"/>
  <c r="BB65" i="22"/>
  <c r="BB65" i="21"/>
  <c r="BB65" i="20"/>
  <c r="BB65" i="19"/>
  <c r="BB65" i="18"/>
  <c r="BB65" i="17"/>
  <c r="BB65" i="16"/>
  <c r="BB65" i="15"/>
  <c r="BB116" i="14"/>
  <c r="BA65" i="22"/>
  <c r="BA65" i="21"/>
  <c r="BA65" i="20"/>
  <c r="BA65" i="19"/>
  <c r="BA65" i="18"/>
  <c r="BA65" i="17"/>
  <c r="BA65" i="16"/>
  <c r="BA65" i="15"/>
  <c r="BA116" i="14"/>
  <c r="AZ65" i="22"/>
  <c r="AZ65" i="21"/>
  <c r="AZ65" i="20"/>
  <c r="AZ65" i="19"/>
  <c r="AZ65" i="18"/>
  <c r="AZ65" i="17"/>
  <c r="AZ65" i="16"/>
  <c r="AZ65" i="15"/>
  <c r="AZ116" i="14"/>
  <c r="AY65" i="22"/>
  <c r="AY65" i="21"/>
  <c r="AY65" i="20"/>
  <c r="AY65" i="19"/>
  <c r="AY65" i="18"/>
  <c r="AY65" i="17"/>
  <c r="AY65" i="16"/>
  <c r="AY65" i="15"/>
  <c r="AY116" i="14"/>
  <c r="AX65" i="22"/>
  <c r="AX65" i="21"/>
  <c r="AX65" i="20"/>
  <c r="AX65" i="19"/>
  <c r="AX65" i="18"/>
  <c r="AX65" i="17"/>
  <c r="AX65" i="16"/>
  <c r="AX65" i="15"/>
  <c r="AX116" i="14"/>
  <c r="AW65" i="22"/>
  <c r="AW65" i="21"/>
  <c r="AW65" i="20"/>
  <c r="AW65" i="19"/>
  <c r="AW65" i="18"/>
  <c r="AW65" i="17"/>
  <c r="AW65" i="16"/>
  <c r="AW65" i="15"/>
  <c r="AW116" i="14"/>
  <c r="AV65" i="22"/>
  <c r="AV65" i="21"/>
  <c r="AV65" i="20"/>
  <c r="AV65" i="19"/>
  <c r="AV65" i="18"/>
  <c r="AV65" i="17"/>
  <c r="AV65" i="16"/>
  <c r="AV65" i="15"/>
  <c r="AV116" i="14"/>
  <c r="AU65" i="22"/>
  <c r="AU65" i="21"/>
  <c r="AU65" i="20"/>
  <c r="AU65" i="19"/>
  <c r="AU65" i="18"/>
  <c r="AU65" i="17"/>
  <c r="AU65" i="16"/>
  <c r="AU65" i="15"/>
  <c r="AU116" i="14"/>
  <c r="AT65" i="22"/>
  <c r="AT65" i="21"/>
  <c r="AT65" i="20"/>
  <c r="AT65" i="19"/>
  <c r="AT65" i="18"/>
  <c r="AT65" i="17"/>
  <c r="AT65" i="16"/>
  <c r="AT65" i="15"/>
  <c r="AT116" i="14"/>
  <c r="AS65" i="22"/>
  <c r="AS65" i="21"/>
  <c r="AS65" i="20"/>
  <c r="AS65" i="19"/>
  <c r="AS65" i="18"/>
  <c r="AS65" i="17"/>
  <c r="AS65" i="16"/>
  <c r="AS65" i="15"/>
  <c r="AS116" i="14"/>
  <c r="AR65" i="22"/>
  <c r="AR65" i="21"/>
  <c r="AR65" i="20"/>
  <c r="AR65" i="19"/>
  <c r="AR65" i="18"/>
  <c r="AR65" i="17"/>
  <c r="AR65" i="16"/>
  <c r="AR65" i="15"/>
  <c r="AR116" i="14"/>
  <c r="AQ65" i="22"/>
  <c r="AQ65" i="21"/>
  <c r="AQ65" i="20"/>
  <c r="AQ65" i="19"/>
  <c r="AQ65" i="18"/>
  <c r="AQ65" i="17"/>
  <c r="AQ65" i="16"/>
  <c r="AQ65" i="15"/>
  <c r="AQ116" i="14"/>
  <c r="AP65" i="22"/>
  <c r="AP65" i="21"/>
  <c r="AP65" i="20"/>
  <c r="AP65" i="19"/>
  <c r="AP65" i="18"/>
  <c r="AP65" i="17"/>
  <c r="AP65" i="16"/>
  <c r="AP65" i="15"/>
  <c r="AP116" i="14"/>
  <c r="AO65" i="22"/>
  <c r="AO65" i="21"/>
  <c r="AO65" i="20"/>
  <c r="AO65" i="19"/>
  <c r="AO65" i="18"/>
  <c r="AO65" i="17"/>
  <c r="AO65" i="16"/>
  <c r="AO65" i="15"/>
  <c r="AO116" i="14"/>
  <c r="AN65" i="22"/>
  <c r="AN65" i="21"/>
  <c r="AN65" i="20"/>
  <c r="AN65" i="19"/>
  <c r="AN65" i="18"/>
  <c r="AN65" i="17"/>
  <c r="AN65" i="16"/>
  <c r="AN65" i="15"/>
  <c r="AN116" i="14"/>
  <c r="AM65" i="22"/>
  <c r="AM65" i="21"/>
  <c r="AM65" i="20"/>
  <c r="AM65" i="19"/>
  <c r="AM65" i="18"/>
  <c r="AM65" i="17"/>
  <c r="AM65" i="16"/>
  <c r="AM65" i="15"/>
  <c r="AM116" i="14"/>
  <c r="AL65" i="22"/>
  <c r="AL65" i="21"/>
  <c r="AL65" i="20"/>
  <c r="AL65" i="19"/>
  <c r="AL65" i="18"/>
  <c r="AL65" i="17"/>
  <c r="AL65" i="16"/>
  <c r="AL65" i="15"/>
  <c r="AL116" i="14"/>
  <c r="AK65" i="22"/>
  <c r="AK65" i="21"/>
  <c r="AK65" i="20"/>
  <c r="AK65" i="19"/>
  <c r="AK65" i="18"/>
  <c r="AK65" i="17"/>
  <c r="AK65" i="16"/>
  <c r="AK65" i="15"/>
  <c r="AK116" i="14"/>
  <c r="AJ65" i="22"/>
  <c r="AJ65" i="21"/>
  <c r="AJ65" i="20"/>
  <c r="AJ65" i="19"/>
  <c r="AJ65" i="18"/>
  <c r="AJ65" i="17"/>
  <c r="AJ65" i="16"/>
  <c r="AJ65" i="15"/>
  <c r="AJ116" i="14"/>
  <c r="AI65" i="22"/>
  <c r="AI65" i="21"/>
  <c r="AI65" i="20"/>
  <c r="AI65" i="19"/>
  <c r="AI65" i="18"/>
  <c r="AI65" i="17"/>
  <c r="AI65" i="16"/>
  <c r="AI65" i="15"/>
  <c r="AI116" i="14"/>
  <c r="AH65" i="22"/>
  <c r="AH65" i="21"/>
  <c r="AH65" i="20"/>
  <c r="AH65" i="19"/>
  <c r="AH65" i="18"/>
  <c r="AH65" i="17"/>
  <c r="AH65" i="16"/>
  <c r="AH65" i="15"/>
  <c r="AH116" i="14"/>
  <c r="AG65" i="22"/>
  <c r="AG65" i="21"/>
  <c r="AG65" i="20"/>
  <c r="AG65" i="19"/>
  <c r="AG65" i="18"/>
  <c r="AG65" i="17"/>
  <c r="AG65" i="16"/>
  <c r="AG65" i="15"/>
  <c r="AG116" i="14"/>
  <c r="AF65" i="22"/>
  <c r="AF65" i="21"/>
  <c r="AF65" i="20"/>
  <c r="AF65" i="19"/>
  <c r="AF65" i="18"/>
  <c r="AF65" i="17"/>
  <c r="AF65" i="16"/>
  <c r="AF65" i="15"/>
  <c r="AF116" i="14"/>
  <c r="AE65" i="22"/>
  <c r="AE65" i="21"/>
  <c r="AE65" i="20"/>
  <c r="AE65" i="19"/>
  <c r="AE65" i="18"/>
  <c r="AE65" i="17"/>
  <c r="AE65" i="16"/>
  <c r="AE65" i="15"/>
  <c r="AE116" i="14"/>
  <c r="AD65" i="22"/>
  <c r="AD65" i="21"/>
  <c r="AD65" i="20"/>
  <c r="AD65" i="19"/>
  <c r="AD65" i="18"/>
  <c r="AD65" i="17"/>
  <c r="AD65" i="16"/>
  <c r="AD65" i="15"/>
  <c r="AD116" i="14"/>
  <c r="AC65" i="22"/>
  <c r="AC65" i="21"/>
  <c r="AC65" i="20"/>
  <c r="AC65" i="19"/>
  <c r="AC65" i="18"/>
  <c r="AC65" i="17"/>
  <c r="AC65" i="16"/>
  <c r="AC65" i="15"/>
  <c r="AC116" i="14"/>
  <c r="AB65" i="22"/>
  <c r="AB65" i="21"/>
  <c r="AB65" i="20"/>
  <c r="AB65" i="19"/>
  <c r="AB65" i="18"/>
  <c r="AB65" i="17"/>
  <c r="AB65" i="16"/>
  <c r="AB65" i="15"/>
  <c r="AB116" i="14"/>
  <c r="AA65" i="22"/>
  <c r="AA65" i="21"/>
  <c r="AA65" i="20"/>
  <c r="AA65" i="19"/>
  <c r="AA65" i="18"/>
  <c r="AA65" i="17"/>
  <c r="AA65" i="16"/>
  <c r="AA65" i="15"/>
  <c r="AA116" i="14"/>
  <c r="Z65" i="22"/>
  <c r="Z65" i="21"/>
  <c r="Z65" i="20"/>
  <c r="Z65" i="19"/>
  <c r="Z65" i="18"/>
  <c r="Z65" i="17"/>
  <c r="Z65" i="16"/>
  <c r="Z65" i="15"/>
  <c r="Z116" i="14"/>
  <c r="Y65" i="22"/>
  <c r="Y65" i="21"/>
  <c r="Y65" i="20"/>
  <c r="Y65" i="19"/>
  <c r="Y65" i="18"/>
  <c r="Y65" i="17"/>
  <c r="Y65" i="16"/>
  <c r="Y65" i="15"/>
  <c r="Y116" i="14"/>
  <c r="X65" i="22"/>
  <c r="X65" i="21"/>
  <c r="X65" i="20"/>
  <c r="X65" i="19"/>
  <c r="X65" i="18"/>
  <c r="X65" i="17"/>
  <c r="X65" i="16"/>
  <c r="X65" i="15"/>
  <c r="X116" i="14"/>
  <c r="W65" i="22"/>
  <c r="W65" i="21"/>
  <c r="W65" i="20"/>
  <c r="W65" i="19"/>
  <c r="W65" i="18"/>
  <c r="W65" i="17"/>
  <c r="W65" i="16"/>
  <c r="W65" i="15"/>
  <c r="W116" i="14"/>
  <c r="V65" i="22"/>
  <c r="V65" i="21"/>
  <c r="V65" i="20"/>
  <c r="V65" i="19"/>
  <c r="V65" i="18"/>
  <c r="V65" i="17"/>
  <c r="V65" i="16"/>
  <c r="V65" i="15"/>
  <c r="V116" i="14"/>
  <c r="U65" i="22"/>
  <c r="U65" i="21"/>
  <c r="U65" i="20"/>
  <c r="U65" i="19"/>
  <c r="U65" i="18"/>
  <c r="U65" i="17"/>
  <c r="U65" i="16"/>
  <c r="U65" i="15"/>
  <c r="U116" i="14"/>
  <c r="CY64" i="22"/>
  <c r="CY64" i="21"/>
  <c r="CY64" i="20"/>
  <c r="CY64" i="19"/>
  <c r="CY64" i="18"/>
  <c r="CY64" i="17"/>
  <c r="CY64" i="16"/>
  <c r="CY64" i="15"/>
  <c r="CY115" i="14"/>
  <c r="CX64" i="22"/>
  <c r="CX64" i="21"/>
  <c r="CX64" i="20"/>
  <c r="CX64" i="19"/>
  <c r="CX64" i="18"/>
  <c r="CX64" i="17"/>
  <c r="CX64" i="16"/>
  <c r="CX64" i="15"/>
  <c r="CX115" i="14"/>
  <c r="CW64" i="22"/>
  <c r="CW64" i="21"/>
  <c r="CW64" i="20"/>
  <c r="CW64" i="19"/>
  <c r="CW64" i="18"/>
  <c r="CW64" i="17"/>
  <c r="CW64" i="16"/>
  <c r="CW64" i="15"/>
  <c r="CW115" i="14"/>
  <c r="CV64" i="22"/>
  <c r="CV64" i="21"/>
  <c r="CV64" i="20"/>
  <c r="CV64" i="19"/>
  <c r="CV64" i="18"/>
  <c r="CV64" i="17"/>
  <c r="CV64" i="16"/>
  <c r="CV64" i="15"/>
  <c r="CV115" i="14"/>
  <c r="CU64" i="22"/>
  <c r="CU64" i="21"/>
  <c r="CU64" i="20"/>
  <c r="CU64" i="19"/>
  <c r="CU64" i="18"/>
  <c r="CU64" i="17"/>
  <c r="CU64" i="16"/>
  <c r="CU64" i="15"/>
  <c r="CU115" i="14"/>
  <c r="CT64" i="22"/>
  <c r="CT64" i="21"/>
  <c r="CT64" i="20"/>
  <c r="CT64" i="19"/>
  <c r="CT64" i="18"/>
  <c r="CT64" i="17"/>
  <c r="CT64" i="16"/>
  <c r="CT64" i="15"/>
  <c r="CT115" i="14"/>
  <c r="CS64" i="22"/>
  <c r="CS64" i="21"/>
  <c r="CS64" i="20"/>
  <c r="CS64" i="19"/>
  <c r="CS64" i="18"/>
  <c r="CS64" i="17"/>
  <c r="CS64" i="16"/>
  <c r="CS64" i="15"/>
  <c r="CS115" i="14"/>
  <c r="CR64" i="22"/>
  <c r="CR64" i="21"/>
  <c r="CR64" i="20"/>
  <c r="CR64" i="19"/>
  <c r="CR64" i="18"/>
  <c r="CR64" i="17"/>
  <c r="CR64" i="16"/>
  <c r="CR64" i="15"/>
  <c r="CR115" i="14"/>
  <c r="CQ64" i="22"/>
  <c r="CQ64" i="21"/>
  <c r="CQ64" i="20"/>
  <c r="CQ64" i="19"/>
  <c r="CQ64" i="18"/>
  <c r="CQ64" i="17"/>
  <c r="CQ64" i="16"/>
  <c r="CQ64" i="15"/>
  <c r="CQ115" i="14"/>
  <c r="CP64" i="22"/>
  <c r="CP64" i="21"/>
  <c r="CP64" i="20"/>
  <c r="CP64" i="19"/>
  <c r="CP64" i="18"/>
  <c r="CP64" i="17"/>
  <c r="CP64" i="16"/>
  <c r="CP64" i="15"/>
  <c r="CP115" i="14"/>
  <c r="CO64" i="22"/>
  <c r="CO64" i="21"/>
  <c r="CO64" i="20"/>
  <c r="CO64" i="19"/>
  <c r="CO64" i="18"/>
  <c r="CO64" i="17"/>
  <c r="CO64" i="16"/>
  <c r="CO64" i="15"/>
  <c r="CO115" i="14"/>
  <c r="CN64" i="22"/>
  <c r="CN64" i="21"/>
  <c r="CN64" i="20"/>
  <c r="CN64" i="19"/>
  <c r="CN64" i="18"/>
  <c r="CN64" i="17"/>
  <c r="CN64" i="16"/>
  <c r="CN64" i="15"/>
  <c r="CN115" i="14"/>
  <c r="CM64" i="22"/>
  <c r="CM64" i="21"/>
  <c r="CM64" i="20"/>
  <c r="CM64" i="19"/>
  <c r="CM64" i="18"/>
  <c r="CM64" i="17"/>
  <c r="CM64" i="16"/>
  <c r="CM64" i="15"/>
  <c r="CM115" i="14"/>
  <c r="CL64" i="22"/>
  <c r="CL64" i="21"/>
  <c r="CL64" i="20"/>
  <c r="CL64" i="19"/>
  <c r="CL64" i="18"/>
  <c r="CL64" i="17"/>
  <c r="CL64" i="16"/>
  <c r="CL64" i="15"/>
  <c r="CL115" i="14"/>
  <c r="CK64" i="22"/>
  <c r="CK64" i="21"/>
  <c r="CK64" i="20"/>
  <c r="CK64" i="19"/>
  <c r="CK64" i="18"/>
  <c r="CK64" i="17"/>
  <c r="CK64" i="16"/>
  <c r="CK64" i="15"/>
  <c r="CK115" i="14"/>
  <c r="CJ64" i="22"/>
  <c r="CJ64" i="21"/>
  <c r="CJ64" i="20"/>
  <c r="CJ64" i="19"/>
  <c r="CJ64" i="18"/>
  <c r="CJ64" i="17"/>
  <c r="CJ64" i="16"/>
  <c r="CJ64" i="15"/>
  <c r="CJ115" i="14"/>
  <c r="CI64" i="22"/>
  <c r="CI64" i="21"/>
  <c r="CI64" i="20"/>
  <c r="CI64" i="19"/>
  <c r="CI64" i="18"/>
  <c r="CI64" i="17"/>
  <c r="CI64" i="16"/>
  <c r="CI64" i="15"/>
  <c r="CI115" i="14"/>
  <c r="CH64" i="22"/>
  <c r="CH64" i="21"/>
  <c r="CH64" i="20"/>
  <c r="CH64" i="19"/>
  <c r="CH64" i="18"/>
  <c r="CH64" i="17"/>
  <c r="CH64" i="16"/>
  <c r="CH64" i="15"/>
  <c r="CH115" i="14"/>
  <c r="CG64" i="22"/>
  <c r="CG64" i="21"/>
  <c r="CG64" i="20"/>
  <c r="CG64" i="19"/>
  <c r="CG64" i="18"/>
  <c r="CG64" i="17"/>
  <c r="CG64" i="16"/>
  <c r="CG64" i="15"/>
  <c r="CG115" i="14"/>
  <c r="CF64" i="22"/>
  <c r="CF64" i="21"/>
  <c r="CF64" i="20"/>
  <c r="CF64" i="19"/>
  <c r="CF64" i="18"/>
  <c r="CF64" i="17"/>
  <c r="CF64" i="16"/>
  <c r="CF64" i="15"/>
  <c r="CF115" i="14"/>
  <c r="CE64" i="22"/>
  <c r="CE64" i="21"/>
  <c r="CE64" i="20"/>
  <c r="CE64" i="19"/>
  <c r="CE64" i="18"/>
  <c r="CE64" i="17"/>
  <c r="CE64" i="16"/>
  <c r="CE64" i="15"/>
  <c r="CE115" i="14"/>
  <c r="CD64" i="22"/>
  <c r="CD64" i="21"/>
  <c r="CD64" i="20"/>
  <c r="CD64" i="19"/>
  <c r="CD64" i="18"/>
  <c r="CD64" i="17"/>
  <c r="CD64" i="16"/>
  <c r="CD64" i="15"/>
  <c r="CD115" i="14"/>
  <c r="CC64" i="22"/>
  <c r="CC64" i="21"/>
  <c r="CC64" i="20"/>
  <c r="CC64" i="19"/>
  <c r="CC64" i="18"/>
  <c r="CC64" i="17"/>
  <c r="CC64" i="16"/>
  <c r="CC64" i="15"/>
  <c r="CC115" i="14"/>
  <c r="CB64" i="22"/>
  <c r="CB64" i="21"/>
  <c r="CB64" i="20"/>
  <c r="CB64" i="19"/>
  <c r="CB64" i="18"/>
  <c r="CB64" i="17"/>
  <c r="CB64" i="16"/>
  <c r="CB64" i="15"/>
  <c r="CB115" i="14"/>
  <c r="CA64" i="22"/>
  <c r="CA64" i="21"/>
  <c r="CA64" i="20"/>
  <c r="CA64" i="19"/>
  <c r="CA64" i="18"/>
  <c r="CA64" i="17"/>
  <c r="CA64" i="16"/>
  <c r="CA64" i="15"/>
  <c r="CA115" i="14"/>
  <c r="BZ64" i="22"/>
  <c r="BZ64" i="21"/>
  <c r="BZ64" i="20"/>
  <c r="BZ64" i="19"/>
  <c r="BZ64" i="18"/>
  <c r="BZ64" i="17"/>
  <c r="BZ64" i="16"/>
  <c r="BZ64" i="15"/>
  <c r="BZ115" i="14"/>
  <c r="BY64" i="22"/>
  <c r="BY64" i="21"/>
  <c r="BY64" i="20"/>
  <c r="BY64" i="19"/>
  <c r="BY64" i="18"/>
  <c r="BY64" i="17"/>
  <c r="BY64" i="16"/>
  <c r="BY64" i="15"/>
  <c r="BY115" i="14"/>
  <c r="BX64" i="22"/>
  <c r="BX64" i="21"/>
  <c r="BX64" i="20"/>
  <c r="BX64" i="19"/>
  <c r="BX64" i="18"/>
  <c r="BX64" i="17"/>
  <c r="BX64" i="16"/>
  <c r="BX64" i="15"/>
  <c r="BX115" i="14"/>
  <c r="BW64" i="22"/>
  <c r="BW64" i="21"/>
  <c r="BW64" i="20"/>
  <c r="BW64" i="19"/>
  <c r="BW64" i="18"/>
  <c r="BW64" i="17"/>
  <c r="BW64" i="16"/>
  <c r="BW64" i="15"/>
  <c r="BW115" i="14"/>
  <c r="BV64" i="22"/>
  <c r="BV64" i="21"/>
  <c r="BV64" i="20"/>
  <c r="BV64" i="19"/>
  <c r="BV64" i="18"/>
  <c r="BV64" i="17"/>
  <c r="BV64" i="16"/>
  <c r="BV64" i="15"/>
  <c r="BV115" i="14"/>
  <c r="BU64" i="22"/>
  <c r="BU64" i="21"/>
  <c r="BU64" i="20"/>
  <c r="BU64" i="19"/>
  <c r="BU64" i="18"/>
  <c r="BU64" i="17"/>
  <c r="BU64" i="16"/>
  <c r="BU64" i="15"/>
  <c r="BU115" i="14"/>
  <c r="BT64" i="22"/>
  <c r="BT64" i="21"/>
  <c r="BT64" i="20"/>
  <c r="BT64" i="19"/>
  <c r="BT64" i="18"/>
  <c r="BT64" i="17"/>
  <c r="BT64" i="16"/>
  <c r="BT64" i="15"/>
  <c r="BT115" i="14"/>
  <c r="BS64" i="22"/>
  <c r="BS64" i="21"/>
  <c r="BS64" i="20"/>
  <c r="BS64" i="19"/>
  <c r="BS64" i="18"/>
  <c r="BS64" i="17"/>
  <c r="BS64" i="16"/>
  <c r="BS64" i="15"/>
  <c r="BS115" i="14"/>
  <c r="BR64" i="22"/>
  <c r="BR64" i="21"/>
  <c r="BR64" i="20"/>
  <c r="BR64" i="19"/>
  <c r="BR64" i="18"/>
  <c r="BR64" i="17"/>
  <c r="BR64" i="16"/>
  <c r="BR64" i="15"/>
  <c r="BR115" i="14"/>
  <c r="BQ64" i="22"/>
  <c r="BQ64" i="21"/>
  <c r="BQ64" i="20"/>
  <c r="BQ64" i="19"/>
  <c r="BQ64" i="18"/>
  <c r="BQ64" i="17"/>
  <c r="BQ64" i="16"/>
  <c r="BQ64" i="15"/>
  <c r="BQ115" i="14"/>
  <c r="BP64" i="22"/>
  <c r="BP64" i="21"/>
  <c r="BP64" i="20"/>
  <c r="BP64" i="19"/>
  <c r="BP64" i="18"/>
  <c r="BP64" i="17"/>
  <c r="BP64" i="16"/>
  <c r="BP64" i="15"/>
  <c r="BP115" i="14"/>
  <c r="BO64" i="22"/>
  <c r="BO64" i="21"/>
  <c r="BO64" i="20"/>
  <c r="BO64" i="19"/>
  <c r="BO64" i="18"/>
  <c r="BO64" i="17"/>
  <c r="BO64" i="16"/>
  <c r="BO64" i="15"/>
  <c r="BO115" i="14"/>
  <c r="BN64" i="22"/>
  <c r="BN64" i="21"/>
  <c r="BN64" i="20"/>
  <c r="BN64" i="19"/>
  <c r="BN64" i="18"/>
  <c r="BN64" i="17"/>
  <c r="BN64" i="16"/>
  <c r="BN64" i="15"/>
  <c r="BN115" i="14"/>
  <c r="BM64" i="22"/>
  <c r="BM64" i="21"/>
  <c r="BM64" i="20"/>
  <c r="BM64" i="19"/>
  <c r="BM64" i="18"/>
  <c r="BM64" i="17"/>
  <c r="BM64" i="16"/>
  <c r="BM64" i="15"/>
  <c r="BM115" i="14"/>
  <c r="BL64" i="22"/>
  <c r="BL64" i="21"/>
  <c r="BL64" i="20"/>
  <c r="BL64" i="19"/>
  <c r="BL64" i="18"/>
  <c r="BL64" i="17"/>
  <c r="BL64" i="16"/>
  <c r="BL64" i="15"/>
  <c r="BL115" i="14"/>
  <c r="BK64" i="22"/>
  <c r="BK64" i="21"/>
  <c r="BK64" i="20"/>
  <c r="BK64" i="19"/>
  <c r="BK64" i="18"/>
  <c r="BK64" i="17"/>
  <c r="BK64" i="16"/>
  <c r="BK64" i="15"/>
  <c r="BK115" i="14"/>
  <c r="BJ64" i="22"/>
  <c r="BJ64" i="21"/>
  <c r="BJ64" i="20"/>
  <c r="BJ64" i="19"/>
  <c r="BJ64" i="18"/>
  <c r="BJ64" i="17"/>
  <c r="BJ64" i="16"/>
  <c r="BJ64" i="15"/>
  <c r="BJ115" i="14"/>
  <c r="BI64" i="22"/>
  <c r="BI64" i="21"/>
  <c r="BI64" i="20"/>
  <c r="BI64" i="19"/>
  <c r="BI64" i="18"/>
  <c r="BI64" i="17"/>
  <c r="BI64" i="16"/>
  <c r="BI64" i="15"/>
  <c r="BI115" i="14"/>
  <c r="BH64" i="22"/>
  <c r="BH64" i="21"/>
  <c r="BH64" i="20"/>
  <c r="BH64" i="19"/>
  <c r="BH64" i="18"/>
  <c r="BH64" i="17"/>
  <c r="BH64" i="16"/>
  <c r="BH64" i="15"/>
  <c r="BH115" i="14"/>
  <c r="BG64" i="22"/>
  <c r="BG64" i="21"/>
  <c r="BG64" i="20"/>
  <c r="BG64" i="19"/>
  <c r="BG64" i="18"/>
  <c r="BG64" i="17"/>
  <c r="BG64" i="16"/>
  <c r="BG64" i="15"/>
  <c r="BG115" i="14"/>
  <c r="BF64" i="22"/>
  <c r="BF64" i="21"/>
  <c r="BF64" i="20"/>
  <c r="BF64" i="19"/>
  <c r="BF64" i="18"/>
  <c r="BF64" i="17"/>
  <c r="BF64" i="16"/>
  <c r="BF64" i="15"/>
  <c r="BF115" i="14"/>
  <c r="BE64" i="22"/>
  <c r="BE64" i="21"/>
  <c r="BE64" i="20"/>
  <c r="BE64" i="19"/>
  <c r="BE64" i="18"/>
  <c r="BE64" i="17"/>
  <c r="BE64" i="16"/>
  <c r="BE64" i="15"/>
  <c r="BE115" i="14"/>
  <c r="BD64" i="22"/>
  <c r="BD64" i="21"/>
  <c r="BD64" i="20"/>
  <c r="BD64" i="19"/>
  <c r="BD64" i="18"/>
  <c r="BD64" i="17"/>
  <c r="BD64" i="16"/>
  <c r="BD64" i="15"/>
  <c r="BD115" i="14"/>
  <c r="BC64" i="22"/>
  <c r="BC64" i="21"/>
  <c r="BC64" i="20"/>
  <c r="BC64" i="19"/>
  <c r="BC64" i="18"/>
  <c r="BC64" i="17"/>
  <c r="BC64" i="16"/>
  <c r="BC64" i="15"/>
  <c r="BC115" i="14"/>
  <c r="BB64" i="22"/>
  <c r="BB64" i="21"/>
  <c r="BB64" i="20"/>
  <c r="BB64" i="19"/>
  <c r="BB64" i="18"/>
  <c r="BB64" i="17"/>
  <c r="BB64" i="16"/>
  <c r="BB64" i="15"/>
  <c r="BB115" i="14"/>
  <c r="BA64" i="22"/>
  <c r="BA64" i="21"/>
  <c r="BA64" i="20"/>
  <c r="BA64" i="19"/>
  <c r="BA64" i="18"/>
  <c r="BA64" i="17"/>
  <c r="BA64" i="16"/>
  <c r="BA64" i="15"/>
  <c r="BA115" i="14"/>
  <c r="AZ64" i="22"/>
  <c r="AZ64" i="21"/>
  <c r="AZ64" i="20"/>
  <c r="AZ64" i="19"/>
  <c r="AZ64" i="18"/>
  <c r="AZ64" i="17"/>
  <c r="AZ64" i="16"/>
  <c r="AZ64" i="15"/>
  <c r="AZ115" i="14"/>
  <c r="AY64" i="22"/>
  <c r="AY64" i="21"/>
  <c r="AY64" i="20"/>
  <c r="AY64" i="19"/>
  <c r="AY64" i="18"/>
  <c r="AY64" i="17"/>
  <c r="AY64" i="16"/>
  <c r="AY64" i="15"/>
  <c r="AY115" i="14"/>
  <c r="AX64" i="22"/>
  <c r="AX64" i="21"/>
  <c r="AX64" i="20"/>
  <c r="AX64" i="19"/>
  <c r="AX64" i="18"/>
  <c r="AX64" i="17"/>
  <c r="AX64" i="16"/>
  <c r="AX64" i="15"/>
  <c r="AX115" i="14"/>
  <c r="AW64" i="22"/>
  <c r="AW64" i="21"/>
  <c r="AW64" i="20"/>
  <c r="AW64" i="19"/>
  <c r="AW64" i="18"/>
  <c r="AW64" i="17"/>
  <c r="AW64" i="16"/>
  <c r="AW64" i="15"/>
  <c r="AW115" i="14"/>
  <c r="AV64" i="22"/>
  <c r="AV64" i="21"/>
  <c r="AV64" i="20"/>
  <c r="AV64" i="19"/>
  <c r="AV64" i="18"/>
  <c r="AV64" i="17"/>
  <c r="AV64" i="16"/>
  <c r="AV64" i="15"/>
  <c r="AV115" i="14"/>
  <c r="AU64" i="22"/>
  <c r="AU64" i="21"/>
  <c r="AU64" i="20"/>
  <c r="AU64" i="19"/>
  <c r="AU64" i="18"/>
  <c r="AU64" i="17"/>
  <c r="AU64" i="16"/>
  <c r="AU64" i="15"/>
  <c r="AU115" i="14"/>
  <c r="AT64" i="22"/>
  <c r="AT64" i="21"/>
  <c r="AT64" i="20"/>
  <c r="AT64" i="19"/>
  <c r="AT64" i="18"/>
  <c r="AT64" i="17"/>
  <c r="AT64" i="16"/>
  <c r="AT64" i="15"/>
  <c r="AT115" i="14"/>
  <c r="AS64" i="22"/>
  <c r="AS64" i="21"/>
  <c r="AS64" i="20"/>
  <c r="AS64" i="19"/>
  <c r="AS64" i="18"/>
  <c r="AS64" i="17"/>
  <c r="AS64" i="16"/>
  <c r="AS64" i="15"/>
  <c r="AS115" i="14"/>
  <c r="AR64" i="22"/>
  <c r="AR64" i="21"/>
  <c r="AR64" i="20"/>
  <c r="AR64" i="19"/>
  <c r="AR64" i="18"/>
  <c r="AR64" i="17"/>
  <c r="AR64" i="16"/>
  <c r="AR64" i="15"/>
  <c r="AR115" i="14"/>
  <c r="AQ64" i="22"/>
  <c r="AQ64" i="21"/>
  <c r="AQ64" i="20"/>
  <c r="AQ64" i="19"/>
  <c r="AQ64" i="18"/>
  <c r="AQ64" i="17"/>
  <c r="AQ64" i="16"/>
  <c r="AQ64" i="15"/>
  <c r="AQ115" i="14"/>
  <c r="AP64" i="22"/>
  <c r="AP64" i="21"/>
  <c r="AP64" i="20"/>
  <c r="AP64" i="19"/>
  <c r="AP64" i="18"/>
  <c r="AP64" i="17"/>
  <c r="AP64" i="16"/>
  <c r="AP64" i="15"/>
  <c r="AP115" i="14"/>
  <c r="AO64" i="22"/>
  <c r="AO64" i="21"/>
  <c r="AO64" i="20"/>
  <c r="AO64" i="19"/>
  <c r="AO64" i="18"/>
  <c r="AO64" i="17"/>
  <c r="AO64" i="16"/>
  <c r="AO64" i="15"/>
  <c r="AO115" i="14"/>
  <c r="AN64" i="22"/>
  <c r="AN64" i="21"/>
  <c r="AN64" i="20"/>
  <c r="AN64" i="19"/>
  <c r="AN64" i="18"/>
  <c r="AN64" i="17"/>
  <c r="AN64" i="16"/>
  <c r="AN64" i="15"/>
  <c r="AN115" i="14"/>
  <c r="AM64" i="22"/>
  <c r="AM64" i="21"/>
  <c r="AM64" i="20"/>
  <c r="AM64" i="19"/>
  <c r="AM64" i="18"/>
  <c r="AM64" i="17"/>
  <c r="AM64" i="16"/>
  <c r="AM64" i="15"/>
  <c r="AM115" i="14"/>
  <c r="AL64" i="22"/>
  <c r="AL64" i="21"/>
  <c r="AL64" i="20"/>
  <c r="AL64" i="19"/>
  <c r="AL64" i="18"/>
  <c r="AL64" i="17"/>
  <c r="AL64" i="16"/>
  <c r="AL64" i="15"/>
  <c r="AL115" i="14"/>
  <c r="AK64" i="22"/>
  <c r="AK64" i="21"/>
  <c r="AK64" i="20"/>
  <c r="AK64" i="19"/>
  <c r="AK64" i="18"/>
  <c r="AK64" i="17"/>
  <c r="AK64" i="16"/>
  <c r="AK64" i="15"/>
  <c r="AK115" i="14"/>
  <c r="AJ64" i="22"/>
  <c r="AJ64" i="21"/>
  <c r="AJ64" i="20"/>
  <c r="AJ64" i="19"/>
  <c r="AJ64" i="18"/>
  <c r="AJ64" i="17"/>
  <c r="AJ64" i="16"/>
  <c r="AJ64" i="15"/>
  <c r="AJ115" i="14"/>
  <c r="AI64" i="22"/>
  <c r="AI64" i="21"/>
  <c r="AI64" i="20"/>
  <c r="AI64" i="19"/>
  <c r="AI64" i="18"/>
  <c r="AI64" i="17"/>
  <c r="AI64" i="16"/>
  <c r="AI64" i="15"/>
  <c r="AI115" i="14"/>
  <c r="AH64" i="22"/>
  <c r="AH64" i="21"/>
  <c r="AH64" i="20"/>
  <c r="AH64" i="19"/>
  <c r="AH64" i="18"/>
  <c r="AH64" i="17"/>
  <c r="AH64" i="16"/>
  <c r="AH64" i="15"/>
  <c r="AH115" i="14"/>
  <c r="AG64" i="22"/>
  <c r="AG64" i="21"/>
  <c r="AG64" i="20"/>
  <c r="AG64" i="19"/>
  <c r="AG64" i="18"/>
  <c r="AG64" i="17"/>
  <c r="AG64" i="16"/>
  <c r="AG64" i="15"/>
  <c r="AG115" i="14"/>
  <c r="AF64" i="22"/>
  <c r="AF64" i="21"/>
  <c r="AF64" i="20"/>
  <c r="AF64" i="19"/>
  <c r="AF64" i="18"/>
  <c r="AF64" i="17"/>
  <c r="AF64" i="16"/>
  <c r="AF64" i="15"/>
  <c r="AF115" i="14"/>
  <c r="AE64" i="22"/>
  <c r="AE64" i="21"/>
  <c r="AE64" i="20"/>
  <c r="AE64" i="19"/>
  <c r="AE64" i="18"/>
  <c r="AE64" i="17"/>
  <c r="AE64" i="16"/>
  <c r="AE64" i="15"/>
  <c r="AE115" i="14"/>
  <c r="AD64" i="22"/>
  <c r="AD64" i="21"/>
  <c r="AD64" i="20"/>
  <c r="AD64" i="19"/>
  <c r="AD64" i="18"/>
  <c r="AD64" i="17"/>
  <c r="AD64" i="16"/>
  <c r="AD64" i="15"/>
  <c r="AD115" i="14"/>
  <c r="AC64" i="22"/>
  <c r="AC64" i="21"/>
  <c r="AC64" i="20"/>
  <c r="AC64" i="19"/>
  <c r="AC64" i="18"/>
  <c r="AC64" i="17"/>
  <c r="AC64" i="16"/>
  <c r="AC64" i="15"/>
  <c r="AC115" i="14"/>
  <c r="AB64" i="22"/>
  <c r="AB64" i="21"/>
  <c r="AB64" i="20"/>
  <c r="AB64" i="19"/>
  <c r="AB64" i="18"/>
  <c r="AB64" i="17"/>
  <c r="AB64" i="16"/>
  <c r="AB64" i="15"/>
  <c r="AB115" i="14"/>
  <c r="AA64" i="22"/>
  <c r="AA64" i="21"/>
  <c r="AA64" i="20"/>
  <c r="AA64" i="19"/>
  <c r="AA64" i="18"/>
  <c r="AA64" i="17"/>
  <c r="AA64" i="16"/>
  <c r="AA64" i="15"/>
  <c r="AA115" i="14"/>
  <c r="Z64" i="22"/>
  <c r="Z64" i="21"/>
  <c r="Z64" i="20"/>
  <c r="Z64" i="19"/>
  <c r="Z64" i="18"/>
  <c r="Z64" i="17"/>
  <c r="Z64" i="16"/>
  <c r="Z64" i="15"/>
  <c r="Z115" i="14"/>
  <c r="Y64" i="22"/>
  <c r="Y64" i="21"/>
  <c r="Y64" i="20"/>
  <c r="Y64" i="19"/>
  <c r="Y64" i="18"/>
  <c r="Y64" i="17"/>
  <c r="Y64" i="16"/>
  <c r="Y64" i="15"/>
  <c r="Y115" i="14"/>
  <c r="X64" i="22"/>
  <c r="X64" i="21"/>
  <c r="X64" i="20"/>
  <c r="X64" i="19"/>
  <c r="X64" i="18"/>
  <c r="X64" i="17"/>
  <c r="X64" i="16"/>
  <c r="X64" i="15"/>
  <c r="X115" i="14"/>
  <c r="W64" i="22"/>
  <c r="W64" i="21"/>
  <c r="W64" i="20"/>
  <c r="W64" i="19"/>
  <c r="W64" i="18"/>
  <c r="W64" i="17"/>
  <c r="W64" i="16"/>
  <c r="W64" i="15"/>
  <c r="W115" i="14"/>
  <c r="V64" i="22"/>
  <c r="V64" i="21"/>
  <c r="V64" i="20"/>
  <c r="V64" i="19"/>
  <c r="V64" i="18"/>
  <c r="V64" i="17"/>
  <c r="V64" i="16"/>
  <c r="V64" i="15"/>
  <c r="V115" i="14"/>
  <c r="U64" i="22"/>
  <c r="U64" i="21"/>
  <c r="U64" i="20"/>
  <c r="U64" i="19"/>
  <c r="U64" i="18"/>
  <c r="U64" i="17"/>
  <c r="U64" i="16"/>
  <c r="U64" i="15"/>
  <c r="U115" i="14"/>
  <c r="CY63" i="22"/>
  <c r="CY63" i="21"/>
  <c r="CY63" i="20"/>
  <c r="CY63" i="19"/>
  <c r="CY63" i="18"/>
  <c r="CY63" i="17"/>
  <c r="CY63" i="16"/>
  <c r="CY63" i="15"/>
  <c r="CY114" i="14"/>
  <c r="CX63" i="22"/>
  <c r="CX63" i="21"/>
  <c r="CX63" i="20"/>
  <c r="CX63" i="19"/>
  <c r="CX63" i="18"/>
  <c r="CX63" i="17"/>
  <c r="CX63" i="16"/>
  <c r="CX63" i="15"/>
  <c r="CX114" i="14"/>
  <c r="CW63" i="22"/>
  <c r="CW63" i="21"/>
  <c r="CW63" i="20"/>
  <c r="CW63" i="19"/>
  <c r="CW63" i="18"/>
  <c r="CW63" i="17"/>
  <c r="CW63" i="16"/>
  <c r="CW63" i="15"/>
  <c r="CW114" i="14"/>
  <c r="CV63" i="22"/>
  <c r="CV63" i="21"/>
  <c r="CV63" i="20"/>
  <c r="CV63" i="19"/>
  <c r="CV63" i="18"/>
  <c r="CV63" i="17"/>
  <c r="CV63" i="16"/>
  <c r="CV63" i="15"/>
  <c r="CV114" i="14"/>
  <c r="CU63" i="22"/>
  <c r="CU63" i="21"/>
  <c r="CU63" i="20"/>
  <c r="CU63" i="19"/>
  <c r="CU63" i="18"/>
  <c r="CU63" i="17"/>
  <c r="CU63" i="16"/>
  <c r="CU63" i="15"/>
  <c r="CU114" i="14"/>
  <c r="CT63" i="22"/>
  <c r="CT63" i="21"/>
  <c r="CT63" i="20"/>
  <c r="CT63" i="19"/>
  <c r="CT63" i="18"/>
  <c r="CT63" i="17"/>
  <c r="CT63" i="16"/>
  <c r="CT63" i="15"/>
  <c r="CT114" i="14"/>
  <c r="CS63" i="22"/>
  <c r="CS63" i="21"/>
  <c r="CS63" i="20"/>
  <c r="CS63" i="19"/>
  <c r="CS63" i="18"/>
  <c r="CS63" i="17"/>
  <c r="CS63" i="16"/>
  <c r="CS63" i="15"/>
  <c r="CS114" i="14"/>
  <c r="CR63" i="22"/>
  <c r="CR63" i="21"/>
  <c r="CR63" i="20"/>
  <c r="CR63" i="19"/>
  <c r="CR63" i="18"/>
  <c r="CR63" i="17"/>
  <c r="CR63" i="16"/>
  <c r="CR63" i="15"/>
  <c r="CR114" i="14"/>
  <c r="CQ63" i="22"/>
  <c r="CQ63" i="21"/>
  <c r="CQ63" i="20"/>
  <c r="CQ63" i="19"/>
  <c r="CQ63" i="18"/>
  <c r="CQ63" i="17"/>
  <c r="CQ63" i="16"/>
  <c r="CQ63" i="15"/>
  <c r="CQ114" i="14"/>
  <c r="CP63" i="22"/>
  <c r="CP63" i="21"/>
  <c r="CP63" i="20"/>
  <c r="CP63" i="19"/>
  <c r="CP63" i="18"/>
  <c r="CP63" i="17"/>
  <c r="CP63" i="16"/>
  <c r="CP63" i="15"/>
  <c r="CP114" i="14"/>
  <c r="CO63" i="22"/>
  <c r="CO63" i="21"/>
  <c r="CO63" i="20"/>
  <c r="CO63" i="19"/>
  <c r="CO63" i="18"/>
  <c r="CO63" i="17"/>
  <c r="CO63" i="16"/>
  <c r="CO63" i="15"/>
  <c r="CO114" i="14"/>
  <c r="CN63" i="22"/>
  <c r="CN63" i="21"/>
  <c r="CN63" i="20"/>
  <c r="CN63" i="19"/>
  <c r="CN63" i="18"/>
  <c r="CN63" i="17"/>
  <c r="CN63" i="16"/>
  <c r="CN63" i="15"/>
  <c r="CN114" i="14"/>
  <c r="CM63" i="22"/>
  <c r="CM63" i="21"/>
  <c r="CM63" i="20"/>
  <c r="CM63" i="19"/>
  <c r="CM63" i="18"/>
  <c r="CM63" i="17"/>
  <c r="CM63" i="16"/>
  <c r="CM63" i="15"/>
  <c r="CM114" i="14"/>
  <c r="CL63" i="22"/>
  <c r="CL63" i="21"/>
  <c r="CL63" i="20"/>
  <c r="CL63" i="19"/>
  <c r="CL63" i="18"/>
  <c r="CL63" i="17"/>
  <c r="CL63" i="16"/>
  <c r="CL63" i="15"/>
  <c r="CL114" i="14"/>
  <c r="CK63" i="22"/>
  <c r="CK63" i="21"/>
  <c r="CK63" i="20"/>
  <c r="CK63" i="19"/>
  <c r="CK63" i="18"/>
  <c r="CK63" i="17"/>
  <c r="CK63" i="16"/>
  <c r="CK63" i="15"/>
  <c r="CK114" i="14"/>
  <c r="CJ63" i="22"/>
  <c r="CJ63" i="21"/>
  <c r="CJ63" i="20"/>
  <c r="CJ63" i="19"/>
  <c r="CJ63" i="18"/>
  <c r="CJ63" i="17"/>
  <c r="CJ63" i="16"/>
  <c r="CJ63" i="15"/>
  <c r="CJ114" i="14"/>
  <c r="CI63" i="22"/>
  <c r="CI63" i="21"/>
  <c r="CI63" i="20"/>
  <c r="CI63" i="19"/>
  <c r="CI63" i="18"/>
  <c r="CI63" i="17"/>
  <c r="CI63" i="16"/>
  <c r="CI63" i="15"/>
  <c r="CI114" i="14"/>
  <c r="CH63" i="22"/>
  <c r="CH63" i="21"/>
  <c r="CH63" i="20"/>
  <c r="CH63" i="19"/>
  <c r="CH63" i="18"/>
  <c r="CH63" i="17"/>
  <c r="CH63" i="16"/>
  <c r="CH63" i="15"/>
  <c r="CH114" i="14"/>
  <c r="CG63" i="22"/>
  <c r="CG63" i="21"/>
  <c r="CG63" i="20"/>
  <c r="CG63" i="19"/>
  <c r="CG63" i="18"/>
  <c r="CG63" i="17"/>
  <c r="CG63" i="16"/>
  <c r="CG63" i="15"/>
  <c r="CG114" i="14"/>
  <c r="CF63" i="22"/>
  <c r="CF63" i="21"/>
  <c r="CF63" i="20"/>
  <c r="CF63" i="19"/>
  <c r="CF63" i="18"/>
  <c r="CF63" i="17"/>
  <c r="CF63" i="16"/>
  <c r="CF63" i="15"/>
  <c r="CF114" i="14"/>
  <c r="CE63" i="22"/>
  <c r="CE63" i="21"/>
  <c r="CE63" i="20"/>
  <c r="CE63" i="19"/>
  <c r="CE63" i="18"/>
  <c r="CE63" i="17"/>
  <c r="CE63" i="16"/>
  <c r="CE63" i="15"/>
  <c r="CE114" i="14"/>
  <c r="CD63" i="22"/>
  <c r="CD63" i="21"/>
  <c r="CD63" i="20"/>
  <c r="CD63" i="19"/>
  <c r="CD63" i="18"/>
  <c r="CD63" i="17"/>
  <c r="CD63" i="16"/>
  <c r="CD63" i="15"/>
  <c r="CD114" i="14"/>
  <c r="CC63" i="22"/>
  <c r="CC63" i="21"/>
  <c r="CC63" i="20"/>
  <c r="CC63" i="19"/>
  <c r="CC63" i="18"/>
  <c r="CC63" i="17"/>
  <c r="CC63" i="16"/>
  <c r="CC63" i="15"/>
  <c r="CC114" i="14"/>
  <c r="CB63" i="22"/>
  <c r="CB63" i="21"/>
  <c r="CB63" i="20"/>
  <c r="CB63" i="19"/>
  <c r="CB63" i="18"/>
  <c r="CB63" i="17"/>
  <c r="CB63" i="16"/>
  <c r="CB63" i="15"/>
  <c r="CB114" i="14"/>
  <c r="CA63" i="22"/>
  <c r="CA63" i="21"/>
  <c r="CA63" i="20"/>
  <c r="CA63" i="19"/>
  <c r="CA63" i="18"/>
  <c r="CA63" i="17"/>
  <c r="CA63" i="16"/>
  <c r="CA63" i="15"/>
  <c r="CA114" i="14"/>
  <c r="BZ63" i="22"/>
  <c r="BZ63" i="21"/>
  <c r="BZ63" i="20"/>
  <c r="BZ63" i="19"/>
  <c r="BZ63" i="18"/>
  <c r="BZ63" i="17"/>
  <c r="BZ63" i="16"/>
  <c r="BZ63" i="15"/>
  <c r="BZ114" i="14"/>
  <c r="BY63" i="22"/>
  <c r="BY63" i="21"/>
  <c r="BY63" i="20"/>
  <c r="BY63" i="19"/>
  <c r="BY63" i="18"/>
  <c r="BY63" i="17"/>
  <c r="BY63" i="16"/>
  <c r="BY63" i="15"/>
  <c r="BY114" i="14"/>
  <c r="BX63" i="22"/>
  <c r="BX63" i="21"/>
  <c r="BX63" i="20"/>
  <c r="BX63" i="19"/>
  <c r="BX63" i="18"/>
  <c r="BX63" i="17"/>
  <c r="BX63" i="16"/>
  <c r="BX63" i="15"/>
  <c r="BX114" i="14"/>
  <c r="BW63" i="22"/>
  <c r="BW63" i="21"/>
  <c r="BW63" i="20"/>
  <c r="BW63" i="19"/>
  <c r="BW63" i="18"/>
  <c r="BW63" i="17"/>
  <c r="BW63" i="16"/>
  <c r="BW63" i="15"/>
  <c r="BW114" i="14"/>
  <c r="BV63" i="22"/>
  <c r="BV63" i="21"/>
  <c r="BV63" i="20"/>
  <c r="BV63" i="19"/>
  <c r="BV63" i="18"/>
  <c r="BV63" i="17"/>
  <c r="BV63" i="16"/>
  <c r="BV63" i="15"/>
  <c r="BV114" i="14"/>
  <c r="BU63" i="22"/>
  <c r="BU63" i="21"/>
  <c r="BU63" i="20"/>
  <c r="BU63" i="19"/>
  <c r="BU63" i="18"/>
  <c r="BU63" i="17"/>
  <c r="BU63" i="16"/>
  <c r="BU63" i="15"/>
  <c r="BU114" i="14"/>
  <c r="BT63" i="22"/>
  <c r="BT63" i="21"/>
  <c r="BT63" i="20"/>
  <c r="BT63" i="19"/>
  <c r="BT63" i="18"/>
  <c r="BT63" i="17"/>
  <c r="BT63" i="16"/>
  <c r="BT63" i="15"/>
  <c r="BT114" i="14"/>
  <c r="BS63" i="22"/>
  <c r="BS63" i="21"/>
  <c r="BS63" i="20"/>
  <c r="BS63" i="19"/>
  <c r="BS63" i="18"/>
  <c r="BS63" i="17"/>
  <c r="BS63" i="16"/>
  <c r="BS63" i="15"/>
  <c r="BS114" i="14"/>
  <c r="BR63" i="22"/>
  <c r="BR63" i="21"/>
  <c r="BR63" i="20"/>
  <c r="BR63" i="19"/>
  <c r="BR63" i="18"/>
  <c r="BR63" i="17"/>
  <c r="BR63" i="16"/>
  <c r="BR63" i="15"/>
  <c r="BR114" i="14"/>
  <c r="BQ63" i="22"/>
  <c r="BQ63" i="21"/>
  <c r="BQ63" i="20"/>
  <c r="BQ63" i="19"/>
  <c r="BQ63" i="18"/>
  <c r="BQ63" i="17"/>
  <c r="BQ63" i="16"/>
  <c r="BQ63" i="15"/>
  <c r="BQ114" i="14"/>
  <c r="BP63" i="22"/>
  <c r="BP63" i="21"/>
  <c r="BP63" i="20"/>
  <c r="BP63" i="19"/>
  <c r="BP63" i="18"/>
  <c r="BP63" i="17"/>
  <c r="BP63" i="16"/>
  <c r="BP63" i="15"/>
  <c r="BP114" i="14"/>
  <c r="BO63" i="22"/>
  <c r="BO63" i="21"/>
  <c r="BO63" i="20"/>
  <c r="BO63" i="19"/>
  <c r="BO63" i="18"/>
  <c r="BO63" i="17"/>
  <c r="BO63" i="16"/>
  <c r="BO63" i="15"/>
  <c r="BO114" i="14"/>
  <c r="BN63" i="22"/>
  <c r="BN63" i="21"/>
  <c r="BN63" i="20"/>
  <c r="BN63" i="19"/>
  <c r="BN63" i="18"/>
  <c r="BN63" i="17"/>
  <c r="BN63" i="16"/>
  <c r="BN63" i="15"/>
  <c r="BN114" i="14"/>
  <c r="BM63" i="22"/>
  <c r="BM63" i="21"/>
  <c r="BM63" i="20"/>
  <c r="BM63" i="19"/>
  <c r="BM63" i="18"/>
  <c r="BM63" i="17"/>
  <c r="BM63" i="16"/>
  <c r="BM63" i="15"/>
  <c r="BM114" i="14"/>
  <c r="BL63" i="22"/>
  <c r="BL63" i="21"/>
  <c r="BL63" i="20"/>
  <c r="BL63" i="19"/>
  <c r="BL63" i="18"/>
  <c r="BL63" i="17"/>
  <c r="BL63" i="16"/>
  <c r="BL63" i="15"/>
  <c r="BL114" i="14"/>
  <c r="BK63" i="22"/>
  <c r="BK63" i="21"/>
  <c r="BK63" i="20"/>
  <c r="BK63" i="19"/>
  <c r="BK63" i="18"/>
  <c r="BK63" i="17"/>
  <c r="BK63" i="16"/>
  <c r="BK63" i="15"/>
  <c r="BK114" i="14"/>
  <c r="BJ63" i="22"/>
  <c r="BJ63" i="21"/>
  <c r="BJ63" i="20"/>
  <c r="BJ63" i="19"/>
  <c r="BJ63" i="18"/>
  <c r="BJ63" i="17"/>
  <c r="BJ63" i="16"/>
  <c r="BJ63" i="15"/>
  <c r="BJ114" i="14"/>
  <c r="BI63" i="22"/>
  <c r="BI63" i="21"/>
  <c r="BI63" i="20"/>
  <c r="BI63" i="19"/>
  <c r="BI63" i="18"/>
  <c r="BI63" i="17"/>
  <c r="BI63" i="16"/>
  <c r="BI63" i="15"/>
  <c r="BI114" i="14"/>
  <c r="BH63" i="22"/>
  <c r="BH63" i="21"/>
  <c r="BH63" i="20"/>
  <c r="BH63" i="19"/>
  <c r="BH63" i="18"/>
  <c r="BH63" i="17"/>
  <c r="BH63" i="16"/>
  <c r="BH63" i="15"/>
  <c r="BH114" i="14"/>
  <c r="BG63" i="22"/>
  <c r="BG63" i="21"/>
  <c r="BG63" i="20"/>
  <c r="BG63" i="19"/>
  <c r="BG63" i="18"/>
  <c r="BG63" i="17"/>
  <c r="BG63" i="16"/>
  <c r="BG63" i="15"/>
  <c r="BG114" i="14"/>
  <c r="BF63" i="22"/>
  <c r="BF63" i="21"/>
  <c r="BF63" i="20"/>
  <c r="BF63" i="19"/>
  <c r="BF63" i="18"/>
  <c r="BF63" i="17"/>
  <c r="BF63" i="16"/>
  <c r="BF63" i="15"/>
  <c r="BF114" i="14"/>
  <c r="BE63" i="22"/>
  <c r="BE63" i="21"/>
  <c r="BE63" i="20"/>
  <c r="BE63" i="19"/>
  <c r="BE63" i="18"/>
  <c r="BE63" i="17"/>
  <c r="BE63" i="16"/>
  <c r="BE63" i="15"/>
  <c r="BE114" i="14"/>
  <c r="BD63" i="22"/>
  <c r="BD63" i="21"/>
  <c r="BD63" i="20"/>
  <c r="BD63" i="19"/>
  <c r="BD63" i="18"/>
  <c r="BD63" i="17"/>
  <c r="BD63" i="16"/>
  <c r="BD63" i="15"/>
  <c r="BD114" i="14"/>
  <c r="BC63" i="22"/>
  <c r="BC63" i="21"/>
  <c r="BC63" i="20"/>
  <c r="BC63" i="19"/>
  <c r="BC63" i="18"/>
  <c r="BC63" i="17"/>
  <c r="BC63" i="16"/>
  <c r="BC63" i="15"/>
  <c r="BC114" i="14"/>
  <c r="BB63" i="22"/>
  <c r="BB63" i="21"/>
  <c r="BB63" i="20"/>
  <c r="BB63" i="19"/>
  <c r="BB63" i="18"/>
  <c r="BB63" i="17"/>
  <c r="BB63" i="16"/>
  <c r="BB63" i="15"/>
  <c r="BB114" i="14"/>
  <c r="BA63" i="22"/>
  <c r="BA63" i="21"/>
  <c r="BA63" i="20"/>
  <c r="BA63" i="19"/>
  <c r="BA63" i="18"/>
  <c r="BA63" i="17"/>
  <c r="BA63" i="16"/>
  <c r="BA63" i="15"/>
  <c r="BA114" i="14"/>
  <c r="AZ63" i="22"/>
  <c r="AZ63" i="21"/>
  <c r="AZ63" i="20"/>
  <c r="AZ63" i="19"/>
  <c r="AZ63" i="18"/>
  <c r="AZ63" i="17"/>
  <c r="AZ63" i="16"/>
  <c r="AZ63" i="15"/>
  <c r="AZ114" i="14"/>
  <c r="AY63" i="22"/>
  <c r="AY63" i="21"/>
  <c r="AY63" i="20"/>
  <c r="AY63" i="19"/>
  <c r="AY63" i="18"/>
  <c r="AY63" i="17"/>
  <c r="AY63" i="16"/>
  <c r="AY63" i="15"/>
  <c r="AY114" i="14"/>
  <c r="AX63" i="22"/>
  <c r="AX63" i="21"/>
  <c r="AX63" i="20"/>
  <c r="AX63" i="19"/>
  <c r="AX63" i="18"/>
  <c r="AX63" i="17"/>
  <c r="AX63" i="16"/>
  <c r="AX63" i="15"/>
  <c r="AX114" i="14"/>
  <c r="AW63" i="22"/>
  <c r="AW63" i="21"/>
  <c r="AW63" i="20"/>
  <c r="AW63" i="19"/>
  <c r="AW63" i="18"/>
  <c r="AW63" i="17"/>
  <c r="AW63" i="16"/>
  <c r="AW63" i="15"/>
  <c r="AW114" i="14"/>
  <c r="AV63" i="22"/>
  <c r="AV63" i="21"/>
  <c r="AV63" i="20"/>
  <c r="AV63" i="19"/>
  <c r="AV63" i="18"/>
  <c r="AV63" i="17"/>
  <c r="AV63" i="16"/>
  <c r="AV63" i="15"/>
  <c r="AV114" i="14"/>
  <c r="AU63" i="22"/>
  <c r="AU63" i="21"/>
  <c r="AU63" i="20"/>
  <c r="AU63" i="19"/>
  <c r="AU63" i="18"/>
  <c r="AU63" i="17"/>
  <c r="AU63" i="16"/>
  <c r="AU63" i="15"/>
  <c r="AU114" i="14"/>
  <c r="AT63" i="22"/>
  <c r="AT63" i="21"/>
  <c r="AT63" i="20"/>
  <c r="AT63" i="19"/>
  <c r="AT63" i="18"/>
  <c r="AT63" i="17"/>
  <c r="AT63" i="16"/>
  <c r="AT63" i="15"/>
  <c r="AT114" i="14"/>
  <c r="AS63" i="22"/>
  <c r="AS63" i="21"/>
  <c r="AS63" i="20"/>
  <c r="AS63" i="19"/>
  <c r="AS63" i="18"/>
  <c r="AS63" i="17"/>
  <c r="AS63" i="16"/>
  <c r="AS63" i="15"/>
  <c r="AS114" i="14"/>
  <c r="AR63" i="22"/>
  <c r="AR63" i="21"/>
  <c r="AR63" i="20"/>
  <c r="AR63" i="19"/>
  <c r="AR63" i="18"/>
  <c r="AR63" i="17"/>
  <c r="AR63" i="16"/>
  <c r="AR63" i="15"/>
  <c r="AR114" i="14"/>
  <c r="AQ63" i="22"/>
  <c r="AQ63" i="21"/>
  <c r="AQ63" i="20"/>
  <c r="AQ63" i="19"/>
  <c r="AQ63" i="18"/>
  <c r="AQ63" i="17"/>
  <c r="AQ63" i="16"/>
  <c r="AQ63" i="15"/>
  <c r="AQ114" i="14"/>
  <c r="AP63" i="22"/>
  <c r="AP63" i="21"/>
  <c r="AP63" i="20"/>
  <c r="AP63" i="19"/>
  <c r="AP63" i="18"/>
  <c r="AP63" i="17"/>
  <c r="AP63" i="16"/>
  <c r="AP63" i="15"/>
  <c r="AP114" i="14"/>
  <c r="AO63" i="22"/>
  <c r="AO63" i="21"/>
  <c r="AO63" i="20"/>
  <c r="AO63" i="19"/>
  <c r="AO63" i="18"/>
  <c r="AO63" i="17"/>
  <c r="AO63" i="16"/>
  <c r="AO63" i="15"/>
  <c r="AO114" i="14"/>
  <c r="AN63" i="22"/>
  <c r="AN63" i="21"/>
  <c r="AN63" i="20"/>
  <c r="AN63" i="19"/>
  <c r="AN63" i="18"/>
  <c r="AN63" i="17"/>
  <c r="AN63" i="16"/>
  <c r="AN63" i="15"/>
  <c r="AN114" i="14"/>
  <c r="AM63" i="22"/>
  <c r="AM63" i="21"/>
  <c r="AM63" i="20"/>
  <c r="AM63" i="19"/>
  <c r="AM63" i="18"/>
  <c r="AM63" i="17"/>
  <c r="AM63" i="16"/>
  <c r="AM63" i="15"/>
  <c r="AM114" i="14"/>
  <c r="AL63" i="22"/>
  <c r="AL63" i="21"/>
  <c r="AL63" i="20"/>
  <c r="AL63" i="19"/>
  <c r="AL63" i="18"/>
  <c r="AL63" i="17"/>
  <c r="AL63" i="16"/>
  <c r="AL63" i="15"/>
  <c r="AL114" i="14"/>
  <c r="AK63" i="22"/>
  <c r="AK63" i="21"/>
  <c r="AK63" i="20"/>
  <c r="AK63" i="19"/>
  <c r="AK63" i="18"/>
  <c r="AK63" i="17"/>
  <c r="AK63" i="16"/>
  <c r="AK63" i="15"/>
  <c r="AK114" i="14"/>
  <c r="AJ63" i="22"/>
  <c r="AJ63" i="21"/>
  <c r="AJ63" i="20"/>
  <c r="AJ63" i="19"/>
  <c r="AJ63" i="18"/>
  <c r="AJ63" i="17"/>
  <c r="AJ63" i="16"/>
  <c r="AJ63" i="15"/>
  <c r="AJ114" i="14"/>
  <c r="AI63" i="22"/>
  <c r="AI63" i="21"/>
  <c r="AI63" i="20"/>
  <c r="AI63" i="19"/>
  <c r="AI63" i="18"/>
  <c r="AI63" i="17"/>
  <c r="AI63" i="16"/>
  <c r="AI63" i="15"/>
  <c r="AI114" i="14"/>
  <c r="AH63" i="22"/>
  <c r="AH63" i="21"/>
  <c r="AH63" i="20"/>
  <c r="AH63" i="19"/>
  <c r="AH63" i="18"/>
  <c r="AH63" i="17"/>
  <c r="AH63" i="16"/>
  <c r="AH63" i="15"/>
  <c r="AH114" i="14"/>
  <c r="AG63" i="22"/>
  <c r="AG63" i="21"/>
  <c r="AG63" i="20"/>
  <c r="AG63" i="19"/>
  <c r="AG63" i="18"/>
  <c r="AG63" i="17"/>
  <c r="AG63" i="16"/>
  <c r="AG63" i="15"/>
  <c r="AG114" i="14"/>
  <c r="AF63" i="22"/>
  <c r="AF63" i="21"/>
  <c r="AF63" i="20"/>
  <c r="AF63" i="19"/>
  <c r="AF63" i="18"/>
  <c r="AF63" i="17"/>
  <c r="AF63" i="16"/>
  <c r="AF63" i="15"/>
  <c r="AF114" i="14"/>
  <c r="AE63" i="22"/>
  <c r="AE63" i="21"/>
  <c r="AE63" i="20"/>
  <c r="AE63" i="19"/>
  <c r="AE63" i="18"/>
  <c r="AE63" i="17"/>
  <c r="AE63" i="16"/>
  <c r="AE63" i="15"/>
  <c r="AE114" i="14"/>
  <c r="AD63" i="22"/>
  <c r="AD63" i="21"/>
  <c r="AD63" i="20"/>
  <c r="AD63" i="19"/>
  <c r="AD63" i="18"/>
  <c r="AD63" i="17"/>
  <c r="AD63" i="16"/>
  <c r="AD63" i="15"/>
  <c r="AD114" i="14"/>
  <c r="AC63" i="22"/>
  <c r="AC63" i="21"/>
  <c r="AC63" i="20"/>
  <c r="AC63" i="19"/>
  <c r="AC63" i="18"/>
  <c r="AC63" i="17"/>
  <c r="AC63" i="16"/>
  <c r="AC63" i="15"/>
  <c r="AC114" i="14"/>
  <c r="AB63" i="22"/>
  <c r="AB63" i="21"/>
  <c r="AB63" i="20"/>
  <c r="AB63" i="19"/>
  <c r="AB63" i="18"/>
  <c r="AB63" i="17"/>
  <c r="AB63" i="16"/>
  <c r="AB63" i="15"/>
  <c r="AB114" i="14"/>
  <c r="AA63" i="22"/>
  <c r="AA63" i="21"/>
  <c r="AA63" i="20"/>
  <c r="AA63" i="19"/>
  <c r="AA63" i="18"/>
  <c r="AA63" i="17"/>
  <c r="AA63" i="16"/>
  <c r="AA63" i="15"/>
  <c r="AA114" i="14"/>
  <c r="Z63" i="22"/>
  <c r="Z63" i="21"/>
  <c r="Z63" i="20"/>
  <c r="Z63" i="19"/>
  <c r="Z63" i="18"/>
  <c r="Z63" i="17"/>
  <c r="Z63" i="16"/>
  <c r="Z63" i="15"/>
  <c r="Z114" i="14"/>
  <c r="Y63" i="22"/>
  <c r="Y63" i="21"/>
  <c r="Y63" i="20"/>
  <c r="Y63" i="19"/>
  <c r="Y63" i="18"/>
  <c r="Y63" i="17"/>
  <c r="Y63" i="16"/>
  <c r="Y63" i="15"/>
  <c r="Y114" i="14"/>
  <c r="X63" i="22"/>
  <c r="X63" i="21"/>
  <c r="X63" i="20"/>
  <c r="X63" i="19"/>
  <c r="X63" i="18"/>
  <c r="X63" i="17"/>
  <c r="X63" i="16"/>
  <c r="X63" i="15"/>
  <c r="X114" i="14"/>
  <c r="W63" i="22"/>
  <c r="W63" i="21"/>
  <c r="W63" i="20"/>
  <c r="W63" i="19"/>
  <c r="W63" i="18"/>
  <c r="W63" i="17"/>
  <c r="W63" i="16"/>
  <c r="W63" i="15"/>
  <c r="W114" i="14"/>
  <c r="V63" i="22"/>
  <c r="V63" i="21"/>
  <c r="V63" i="20"/>
  <c r="V63" i="19"/>
  <c r="V63" i="18"/>
  <c r="V63" i="17"/>
  <c r="V63" i="16"/>
  <c r="V63" i="15"/>
  <c r="V114" i="14"/>
  <c r="U63" i="22"/>
  <c r="U63" i="21"/>
  <c r="U63" i="20"/>
  <c r="U63" i="19"/>
  <c r="U63" i="18"/>
  <c r="U63" i="17"/>
  <c r="U63" i="16"/>
  <c r="U63" i="15"/>
  <c r="U114" i="14"/>
  <c r="CY101" i="22"/>
  <c r="CY101" i="21"/>
  <c r="CY101" i="20"/>
  <c r="CY101" i="19"/>
  <c r="CY101" i="18"/>
  <c r="CY101" i="17"/>
  <c r="CY101" i="16"/>
  <c r="CY101" i="15"/>
  <c r="CY152" i="14"/>
  <c r="CX101" i="22"/>
  <c r="CX101" i="21"/>
  <c r="CX101" i="20"/>
  <c r="CX101" i="19"/>
  <c r="CX101" i="18"/>
  <c r="CX101" i="17"/>
  <c r="CX101" i="16"/>
  <c r="CX101" i="15"/>
  <c r="CX152" i="14"/>
  <c r="CW101" i="22"/>
  <c r="CW101" i="21"/>
  <c r="CW101" i="20"/>
  <c r="CW101" i="19"/>
  <c r="CW101" i="18"/>
  <c r="CW101" i="17"/>
  <c r="CW101" i="16"/>
  <c r="CW101" i="15"/>
  <c r="CW152" i="14"/>
  <c r="CV101" i="22"/>
  <c r="CV101" i="21"/>
  <c r="CV101" i="20"/>
  <c r="CV101" i="19"/>
  <c r="CV101" i="18"/>
  <c r="CV101" i="17"/>
  <c r="CV101" i="16"/>
  <c r="CV101" i="15"/>
  <c r="CV152" i="14"/>
  <c r="CU101" i="22"/>
  <c r="CU101" i="21"/>
  <c r="CU101" i="20"/>
  <c r="CU101" i="19"/>
  <c r="CU101" i="18"/>
  <c r="CU101" i="17"/>
  <c r="CU101" i="16"/>
  <c r="CU101" i="15"/>
  <c r="CU152" i="14"/>
  <c r="CT101" i="22"/>
  <c r="CT101" i="21"/>
  <c r="CT101" i="20"/>
  <c r="CT101" i="19"/>
  <c r="CT101" i="18"/>
  <c r="CT101" i="17"/>
  <c r="CT101" i="16"/>
  <c r="CT101" i="15"/>
  <c r="CT152" i="14"/>
  <c r="CS101" i="22"/>
  <c r="CS101" i="21"/>
  <c r="CS101" i="20"/>
  <c r="CS101" i="19"/>
  <c r="CS101" i="18"/>
  <c r="CS101" i="17"/>
  <c r="CS101" i="16"/>
  <c r="CS101" i="15"/>
  <c r="CS152" i="14"/>
  <c r="CR101" i="22"/>
  <c r="CR101" i="21"/>
  <c r="CR101" i="20"/>
  <c r="CR101" i="19"/>
  <c r="CR101" i="18"/>
  <c r="CR101" i="17"/>
  <c r="CR101" i="16"/>
  <c r="CR101" i="15"/>
  <c r="CR152" i="14"/>
  <c r="CQ101" i="22"/>
  <c r="CQ101" i="21"/>
  <c r="CQ101" i="20"/>
  <c r="CQ101" i="19"/>
  <c r="CQ101" i="18"/>
  <c r="CQ101" i="17"/>
  <c r="CQ101" i="16"/>
  <c r="CQ101" i="15"/>
  <c r="CQ152" i="14"/>
  <c r="CP101" i="22"/>
  <c r="CP101" i="21"/>
  <c r="CP101" i="20"/>
  <c r="CP101" i="19"/>
  <c r="CP101" i="18"/>
  <c r="CP101" i="17"/>
  <c r="CP101" i="16"/>
  <c r="CP101" i="15"/>
  <c r="CP152" i="14"/>
  <c r="CO101" i="22"/>
  <c r="CO101" i="21"/>
  <c r="CO101" i="20"/>
  <c r="CO101" i="19"/>
  <c r="CO101" i="18"/>
  <c r="CO101" i="17"/>
  <c r="CO101" i="16"/>
  <c r="CO101" i="15"/>
  <c r="CO152" i="14"/>
  <c r="CN101" i="22"/>
  <c r="CN101" i="21"/>
  <c r="CN101" i="20"/>
  <c r="CN101" i="19"/>
  <c r="CN101" i="18"/>
  <c r="CN101" i="17"/>
  <c r="CN101" i="16"/>
  <c r="CN101" i="15"/>
  <c r="CN152" i="14"/>
  <c r="CM101" i="22"/>
  <c r="CM101" i="21"/>
  <c r="CM101" i="20"/>
  <c r="CM101" i="19"/>
  <c r="CM101" i="18"/>
  <c r="CM101" i="17"/>
  <c r="CM101" i="16"/>
  <c r="CM101" i="15"/>
  <c r="CM152" i="14"/>
  <c r="CL101" i="22"/>
  <c r="CL101" i="21"/>
  <c r="CL101" i="20"/>
  <c r="CL101" i="19"/>
  <c r="CL101" i="18"/>
  <c r="CL101" i="17"/>
  <c r="CL101" i="16"/>
  <c r="CL101" i="15"/>
  <c r="CL152" i="14"/>
  <c r="CK101" i="22"/>
  <c r="CK101" i="21"/>
  <c r="CK101" i="20"/>
  <c r="CK101" i="19"/>
  <c r="CK101" i="18"/>
  <c r="CK101" i="17"/>
  <c r="CK101" i="16"/>
  <c r="CK101" i="15"/>
  <c r="CK152" i="14"/>
  <c r="CJ101" i="22"/>
  <c r="CJ101" i="21"/>
  <c r="CJ101" i="20"/>
  <c r="CJ101" i="19"/>
  <c r="CJ101" i="18"/>
  <c r="CJ101" i="17"/>
  <c r="CJ101" i="16"/>
  <c r="CJ101" i="15"/>
  <c r="CJ152" i="14"/>
  <c r="CI101" i="22"/>
  <c r="CI101" i="21"/>
  <c r="CI101" i="20"/>
  <c r="CI101" i="19"/>
  <c r="CI101" i="18"/>
  <c r="CI101" i="17"/>
  <c r="CI101" i="16"/>
  <c r="CI101" i="15"/>
  <c r="CI152" i="14"/>
  <c r="CH101" i="22"/>
  <c r="CH101" i="21"/>
  <c r="CH101" i="20"/>
  <c r="CH101" i="19"/>
  <c r="CH101" i="18"/>
  <c r="CH101" i="17"/>
  <c r="CH101" i="16"/>
  <c r="CH101" i="15"/>
  <c r="CH152" i="14"/>
  <c r="CG101" i="22"/>
  <c r="CG101" i="21"/>
  <c r="CG101" i="20"/>
  <c r="CG101" i="19"/>
  <c r="CG101" i="18"/>
  <c r="CG101" i="17"/>
  <c r="CG101" i="16"/>
  <c r="CG101" i="15"/>
  <c r="CG152" i="14"/>
  <c r="CF101" i="22"/>
  <c r="CF101" i="21"/>
  <c r="CF101" i="20"/>
  <c r="CF101" i="19"/>
  <c r="CF101" i="18"/>
  <c r="CF101" i="17"/>
  <c r="CF101" i="16"/>
  <c r="CF101" i="15"/>
  <c r="CF152" i="14"/>
  <c r="CE101" i="22"/>
  <c r="CE101" i="21"/>
  <c r="CE101" i="20"/>
  <c r="CE101" i="19"/>
  <c r="CE101" i="18"/>
  <c r="CE101" i="17"/>
  <c r="CE101" i="16"/>
  <c r="CE101" i="15"/>
  <c r="CE152" i="14"/>
  <c r="CD101" i="22"/>
  <c r="CD101" i="21"/>
  <c r="CD101" i="20"/>
  <c r="CD101" i="19"/>
  <c r="CD101" i="18"/>
  <c r="CD101" i="17"/>
  <c r="CD101" i="16"/>
  <c r="CD101" i="15"/>
  <c r="CD152" i="14"/>
  <c r="CC101" i="22"/>
  <c r="CC101" i="21"/>
  <c r="CC101" i="20"/>
  <c r="CC101" i="19"/>
  <c r="CC101" i="18"/>
  <c r="CC101" i="17"/>
  <c r="CC101" i="16"/>
  <c r="CC101" i="15"/>
  <c r="CC152" i="14"/>
  <c r="CB101" i="22"/>
  <c r="CB101" i="21"/>
  <c r="CB101" i="20"/>
  <c r="CB101" i="19"/>
  <c r="CB101" i="18"/>
  <c r="CB101" i="17"/>
  <c r="CB101" i="16"/>
  <c r="CB101" i="15"/>
  <c r="CB152" i="14"/>
  <c r="CA101" i="22"/>
  <c r="CA101" i="21"/>
  <c r="CA101" i="20"/>
  <c r="CA101" i="19"/>
  <c r="CA101" i="18"/>
  <c r="CA101" i="17"/>
  <c r="CA101" i="16"/>
  <c r="CA101" i="15"/>
  <c r="CA152" i="14"/>
  <c r="BZ101" i="22"/>
  <c r="BZ101" i="21"/>
  <c r="BZ101" i="20"/>
  <c r="BZ101" i="19"/>
  <c r="BZ101" i="18"/>
  <c r="BZ101" i="17"/>
  <c r="BZ101" i="16"/>
  <c r="BZ101" i="15"/>
  <c r="BZ152" i="14"/>
  <c r="BY101" i="22"/>
  <c r="BY101" i="21"/>
  <c r="BY101" i="20"/>
  <c r="BY101" i="19"/>
  <c r="BY101" i="18"/>
  <c r="BY101" i="17"/>
  <c r="BY101" i="16"/>
  <c r="BY101" i="15"/>
  <c r="BY152" i="14"/>
  <c r="BX101" i="22"/>
  <c r="BX101" i="21"/>
  <c r="BX101" i="20"/>
  <c r="BX101" i="19"/>
  <c r="BX101" i="18"/>
  <c r="BX101" i="17"/>
  <c r="BX101" i="16"/>
  <c r="BX101" i="15"/>
  <c r="BX152" i="14"/>
  <c r="BW101" i="22"/>
  <c r="BW101" i="21"/>
  <c r="BW101" i="20"/>
  <c r="BW101" i="19"/>
  <c r="BW101" i="18"/>
  <c r="BW101" i="17"/>
  <c r="BW101" i="16"/>
  <c r="BW101" i="15"/>
  <c r="BW152" i="14"/>
  <c r="BV101" i="22"/>
  <c r="BV101" i="21"/>
  <c r="BV101" i="20"/>
  <c r="BV101" i="19"/>
  <c r="BV101" i="18"/>
  <c r="BV101" i="17"/>
  <c r="BV101" i="16"/>
  <c r="BV101" i="15"/>
  <c r="BV152" i="14"/>
  <c r="BU101" i="22"/>
  <c r="BU101" i="21"/>
  <c r="BU101" i="20"/>
  <c r="BU101" i="19"/>
  <c r="BU101" i="18"/>
  <c r="BU101" i="17"/>
  <c r="BU101" i="16"/>
  <c r="BU101" i="15"/>
  <c r="BU152" i="14"/>
  <c r="BT101" i="22"/>
  <c r="BT101" i="21"/>
  <c r="BT101" i="20"/>
  <c r="BT101" i="19"/>
  <c r="BT101" i="18"/>
  <c r="BT101" i="17"/>
  <c r="BT101" i="16"/>
  <c r="BT101" i="15"/>
  <c r="BT152" i="14"/>
  <c r="BS101" i="22"/>
  <c r="BS101" i="21"/>
  <c r="BS101" i="20"/>
  <c r="BS101" i="19"/>
  <c r="BS101" i="18"/>
  <c r="BS101" i="17"/>
  <c r="BS101" i="16"/>
  <c r="BS101" i="15"/>
  <c r="BS152" i="14"/>
  <c r="BR101" i="22"/>
  <c r="BR101" i="21"/>
  <c r="BR101" i="20"/>
  <c r="BR101" i="19"/>
  <c r="BR101" i="18"/>
  <c r="BR101" i="17"/>
  <c r="BR101" i="16"/>
  <c r="BR101" i="15"/>
  <c r="BR152" i="14"/>
  <c r="BQ101" i="22"/>
  <c r="BQ101" i="21"/>
  <c r="BQ101" i="20"/>
  <c r="BQ101" i="19"/>
  <c r="BQ101" i="18"/>
  <c r="BQ101" i="17"/>
  <c r="BQ101" i="16"/>
  <c r="BQ101" i="15"/>
  <c r="BQ152" i="14"/>
  <c r="BP101" i="22"/>
  <c r="BP101" i="21"/>
  <c r="BP101" i="20"/>
  <c r="BP101" i="19"/>
  <c r="BP101" i="18"/>
  <c r="BP101" i="17"/>
  <c r="BP101" i="16"/>
  <c r="BP101" i="15"/>
  <c r="BP152" i="14"/>
  <c r="BO101" i="22"/>
  <c r="BO101" i="21"/>
  <c r="BO101" i="20"/>
  <c r="BO101" i="19"/>
  <c r="BO101" i="18"/>
  <c r="BO101" i="17"/>
  <c r="BO101" i="16"/>
  <c r="BO101" i="15"/>
  <c r="BO152" i="14"/>
  <c r="BN101" i="22"/>
  <c r="BN101" i="21"/>
  <c r="BN101" i="20"/>
  <c r="BN101" i="19"/>
  <c r="BN101" i="18"/>
  <c r="BN101" i="17"/>
  <c r="BN101" i="16"/>
  <c r="BN101" i="15"/>
  <c r="BN152" i="14"/>
  <c r="BM101" i="22"/>
  <c r="BM101" i="21"/>
  <c r="BM101" i="20"/>
  <c r="BM101" i="19"/>
  <c r="BM101" i="18"/>
  <c r="BM101" i="17"/>
  <c r="BM101" i="16"/>
  <c r="BM101" i="15"/>
  <c r="BM152" i="14"/>
  <c r="BL101" i="22"/>
  <c r="BL101" i="21"/>
  <c r="BL101" i="20"/>
  <c r="BL101" i="19"/>
  <c r="BL101" i="18"/>
  <c r="BL101" i="17"/>
  <c r="BL101" i="16"/>
  <c r="BL101" i="15"/>
  <c r="BL152" i="14"/>
  <c r="BK101" i="22"/>
  <c r="BK101" i="21"/>
  <c r="BK101" i="20"/>
  <c r="BK101" i="19"/>
  <c r="BK101" i="18"/>
  <c r="BK101" i="17"/>
  <c r="BK101" i="16"/>
  <c r="BK101" i="15"/>
  <c r="BK152" i="14"/>
  <c r="BJ101" i="22"/>
  <c r="BJ101" i="21"/>
  <c r="BJ101" i="20"/>
  <c r="BJ101" i="19"/>
  <c r="BJ101" i="18"/>
  <c r="BJ101" i="17"/>
  <c r="BJ101" i="16"/>
  <c r="BJ101" i="15"/>
  <c r="BJ152" i="14"/>
  <c r="BI101" i="22"/>
  <c r="BI101" i="21"/>
  <c r="BI101" i="20"/>
  <c r="BI101" i="19"/>
  <c r="BI101" i="18"/>
  <c r="BI101" i="17"/>
  <c r="BI101" i="16"/>
  <c r="BI101" i="15"/>
  <c r="BI152" i="14"/>
  <c r="BH101" i="22"/>
  <c r="BH101" i="21"/>
  <c r="BH101" i="20"/>
  <c r="BH101" i="19"/>
  <c r="BH101" i="18"/>
  <c r="BH101" i="17"/>
  <c r="BH101" i="16"/>
  <c r="BH101" i="15"/>
  <c r="BH152" i="14"/>
  <c r="BG101" i="22"/>
  <c r="BG101" i="21"/>
  <c r="BG101" i="20"/>
  <c r="BG101" i="19"/>
  <c r="BG101" i="18"/>
  <c r="BG101" i="17"/>
  <c r="BG101" i="16"/>
  <c r="BG101" i="15"/>
  <c r="BG152" i="14"/>
  <c r="BF101" i="22"/>
  <c r="BF101" i="21"/>
  <c r="BF101" i="20"/>
  <c r="BF101" i="19"/>
  <c r="BF101" i="18"/>
  <c r="BF101" i="17"/>
  <c r="BF101" i="16"/>
  <c r="BF101" i="15"/>
  <c r="BF152" i="14"/>
  <c r="BE101" i="22"/>
  <c r="BE101" i="21"/>
  <c r="BE101" i="20"/>
  <c r="BE101" i="19"/>
  <c r="BE101" i="18"/>
  <c r="BE101" i="17"/>
  <c r="BE101" i="16"/>
  <c r="BE101" i="15"/>
  <c r="BE152" i="14"/>
  <c r="BD101" i="22"/>
  <c r="BD101" i="21"/>
  <c r="BD101" i="20"/>
  <c r="BD101" i="19"/>
  <c r="BD101" i="18"/>
  <c r="BD101" i="17"/>
  <c r="BD101" i="16"/>
  <c r="BD101" i="15"/>
  <c r="BD152" i="14"/>
  <c r="BC101" i="22"/>
  <c r="BC101" i="21"/>
  <c r="BC101" i="20"/>
  <c r="BC101" i="19"/>
  <c r="BC101" i="18"/>
  <c r="BC101" i="17"/>
  <c r="BC101" i="16"/>
  <c r="BC101" i="15"/>
  <c r="BC152" i="14"/>
  <c r="BB101" i="22"/>
  <c r="BB101" i="21"/>
  <c r="BB101" i="20"/>
  <c r="BB101" i="19"/>
  <c r="BB101" i="18"/>
  <c r="BB101" i="17"/>
  <c r="BB101" i="16"/>
  <c r="BB101" i="15"/>
  <c r="BB152" i="14"/>
  <c r="BA101" i="22"/>
  <c r="BA101" i="21"/>
  <c r="BA101" i="20"/>
  <c r="BA101" i="19"/>
  <c r="BA101" i="18"/>
  <c r="BA101" i="17"/>
  <c r="BA101" i="16"/>
  <c r="BA101" i="15"/>
  <c r="BA152" i="14"/>
  <c r="AZ101" i="22"/>
  <c r="AZ101" i="21"/>
  <c r="AZ101" i="20"/>
  <c r="AZ101" i="19"/>
  <c r="AZ101" i="18"/>
  <c r="AZ101" i="17"/>
  <c r="AZ101" i="16"/>
  <c r="AZ101" i="15"/>
  <c r="AZ152" i="14"/>
  <c r="AY101" i="22"/>
  <c r="AY101" i="21"/>
  <c r="AY101" i="20"/>
  <c r="AY101" i="19"/>
  <c r="AY101" i="18"/>
  <c r="AY101" i="17"/>
  <c r="AY101" i="16"/>
  <c r="AY101" i="15"/>
  <c r="AY152" i="14"/>
  <c r="AX101" i="22"/>
  <c r="AX101" i="21"/>
  <c r="AX101" i="20"/>
  <c r="AX101" i="19"/>
  <c r="AX101" i="18"/>
  <c r="AX101" i="17"/>
  <c r="AX101" i="16"/>
  <c r="AX101" i="15"/>
  <c r="AX152" i="14"/>
  <c r="AW101" i="22"/>
  <c r="AW101" i="21"/>
  <c r="AW101" i="20"/>
  <c r="AW101" i="19"/>
  <c r="AW101" i="18"/>
  <c r="AW101" i="17"/>
  <c r="AW101" i="16"/>
  <c r="AW101" i="15"/>
  <c r="AW152" i="14"/>
  <c r="AV101" i="22"/>
  <c r="AV101" i="21"/>
  <c r="AV101" i="20"/>
  <c r="AV101" i="19"/>
  <c r="AV101" i="18"/>
  <c r="AV101" i="17"/>
  <c r="AV101" i="16"/>
  <c r="AV101" i="15"/>
  <c r="AV152" i="14"/>
  <c r="AU101" i="22"/>
  <c r="AU101" i="21"/>
  <c r="AU101" i="20"/>
  <c r="AU101" i="19"/>
  <c r="AU101" i="18"/>
  <c r="AU101" i="17"/>
  <c r="AU101" i="16"/>
  <c r="AU101" i="15"/>
  <c r="AU152" i="14"/>
  <c r="AT101" i="22"/>
  <c r="AT101" i="21"/>
  <c r="AT101" i="20"/>
  <c r="AT101" i="19"/>
  <c r="AT101" i="18"/>
  <c r="AT101" i="17"/>
  <c r="AT101" i="16"/>
  <c r="AT101" i="15"/>
  <c r="AT152" i="14"/>
  <c r="AS101" i="22"/>
  <c r="AS101" i="21"/>
  <c r="AS101" i="20"/>
  <c r="AS101" i="19"/>
  <c r="AS101" i="18"/>
  <c r="AS101" i="17"/>
  <c r="AS101" i="16"/>
  <c r="AS101" i="15"/>
  <c r="AS152" i="14"/>
  <c r="AR101" i="22"/>
  <c r="AR101" i="21"/>
  <c r="AR101" i="20"/>
  <c r="AR101" i="19"/>
  <c r="AR101" i="18"/>
  <c r="AR101" i="17"/>
  <c r="AR101" i="16"/>
  <c r="AR101" i="15"/>
  <c r="AR152" i="14"/>
  <c r="AQ101" i="22"/>
  <c r="AQ101" i="21"/>
  <c r="AQ101" i="20"/>
  <c r="AQ101" i="19"/>
  <c r="AQ101" i="18"/>
  <c r="AQ101" i="17"/>
  <c r="AQ101" i="16"/>
  <c r="AQ101" i="15"/>
  <c r="AQ152" i="14"/>
  <c r="AP101" i="22"/>
  <c r="AP101" i="21"/>
  <c r="AP101" i="20"/>
  <c r="AP101" i="19"/>
  <c r="AP101" i="18"/>
  <c r="AP101" i="17"/>
  <c r="AP101" i="16"/>
  <c r="AP101" i="15"/>
  <c r="AP152" i="14"/>
  <c r="AO101" i="22"/>
  <c r="AO101" i="21"/>
  <c r="AO101" i="20"/>
  <c r="AO101" i="19"/>
  <c r="AO101" i="18"/>
  <c r="AO101" i="17"/>
  <c r="AO101" i="16"/>
  <c r="AO101" i="15"/>
  <c r="AO152" i="14"/>
  <c r="AN101" i="22"/>
  <c r="AN101" i="21"/>
  <c r="AN101" i="20"/>
  <c r="AN101" i="19"/>
  <c r="AN101" i="18"/>
  <c r="AN101" i="17"/>
  <c r="AN101" i="16"/>
  <c r="AN101" i="15"/>
  <c r="AN152" i="14"/>
  <c r="AM101" i="22"/>
  <c r="AM101" i="21"/>
  <c r="AM101" i="20"/>
  <c r="AM101" i="19"/>
  <c r="AM101" i="18"/>
  <c r="AM101" i="17"/>
  <c r="AM101" i="16"/>
  <c r="AM101" i="15"/>
  <c r="AM152" i="14"/>
  <c r="AL101" i="22"/>
  <c r="AL101" i="21"/>
  <c r="AL101" i="20"/>
  <c r="AL101" i="19"/>
  <c r="AL101" i="18"/>
  <c r="AL101" i="17"/>
  <c r="AL101" i="16"/>
  <c r="AL101" i="15"/>
  <c r="AL152" i="14"/>
  <c r="AK101" i="22"/>
  <c r="AK101" i="21"/>
  <c r="AK101" i="20"/>
  <c r="AK101" i="19"/>
  <c r="AK101" i="18"/>
  <c r="AK101" i="17"/>
  <c r="AK101" i="16"/>
  <c r="AK101" i="15"/>
  <c r="AK152" i="14"/>
  <c r="AJ101" i="22"/>
  <c r="AJ101" i="21"/>
  <c r="AJ101" i="20"/>
  <c r="AJ101" i="19"/>
  <c r="AJ101" i="18"/>
  <c r="AJ101" i="17"/>
  <c r="AJ101" i="16"/>
  <c r="AJ101" i="15"/>
  <c r="AJ152" i="14"/>
  <c r="AI101" i="22"/>
  <c r="AI101" i="21"/>
  <c r="AI101" i="20"/>
  <c r="AI101" i="19"/>
  <c r="AI101" i="18"/>
  <c r="AI101" i="17"/>
  <c r="AI101" i="16"/>
  <c r="AI101" i="15"/>
  <c r="AI152" i="14"/>
  <c r="AH101" i="22"/>
  <c r="AH101" i="21"/>
  <c r="AH101" i="20"/>
  <c r="AH101" i="19"/>
  <c r="AH101" i="18"/>
  <c r="AH101" i="17"/>
  <c r="AH101" i="16"/>
  <c r="AH101" i="15"/>
  <c r="AH152" i="14"/>
  <c r="AG101" i="22"/>
  <c r="AG101" i="21"/>
  <c r="AG101" i="20"/>
  <c r="AG101" i="19"/>
  <c r="AG101" i="18"/>
  <c r="AG101" i="17"/>
  <c r="AG101" i="16"/>
  <c r="AG101" i="15"/>
  <c r="AG152" i="14"/>
  <c r="AF101" i="22"/>
  <c r="AF101" i="21"/>
  <c r="AF101" i="20"/>
  <c r="AF101" i="19"/>
  <c r="AF101" i="18"/>
  <c r="AF101" i="17"/>
  <c r="AF101" i="16"/>
  <c r="AF101" i="15"/>
  <c r="AF152" i="14"/>
  <c r="AE101" i="22"/>
  <c r="AE101" i="21"/>
  <c r="AE101" i="20"/>
  <c r="AE101" i="19"/>
  <c r="AE101" i="18"/>
  <c r="AE101" i="17"/>
  <c r="AE101" i="16"/>
  <c r="AE101" i="15"/>
  <c r="AE152" i="14"/>
  <c r="AD101" i="22"/>
  <c r="AD101" i="21"/>
  <c r="AD101" i="20"/>
  <c r="AD101" i="19"/>
  <c r="AD101" i="18"/>
  <c r="AD101" i="17"/>
  <c r="AD101" i="16"/>
  <c r="AD101" i="15"/>
  <c r="AD152" i="14"/>
  <c r="AC101" i="22"/>
  <c r="AC101" i="21"/>
  <c r="AC101" i="20"/>
  <c r="AC101" i="19"/>
  <c r="AC101" i="18"/>
  <c r="AC101" i="17"/>
  <c r="AC101" i="16"/>
  <c r="AC101" i="15"/>
  <c r="AC152" i="14"/>
  <c r="AB101" i="22"/>
  <c r="AB101" i="21"/>
  <c r="AB101" i="20"/>
  <c r="AB101" i="19"/>
  <c r="AB101" i="18"/>
  <c r="AB101" i="17"/>
  <c r="AB101" i="16"/>
  <c r="AB101" i="15"/>
  <c r="AB152" i="14"/>
  <c r="AA101" i="22"/>
  <c r="AA101" i="21"/>
  <c r="AA101" i="20"/>
  <c r="AA101" i="19"/>
  <c r="AA101" i="18"/>
  <c r="AA101" i="17"/>
  <c r="AA101" i="16"/>
  <c r="AA101" i="15"/>
  <c r="AA152" i="14"/>
  <c r="Z101" i="22"/>
  <c r="Z101" i="21"/>
  <c r="Z101" i="20"/>
  <c r="Z101" i="19"/>
  <c r="Z101" i="18"/>
  <c r="Z101" i="17"/>
  <c r="Z101" i="16"/>
  <c r="Z101" i="15"/>
  <c r="Z152" i="14"/>
  <c r="Y101" i="22"/>
  <c r="Y101" i="21"/>
  <c r="Y101" i="20"/>
  <c r="Y101" i="19"/>
  <c r="Y101" i="18"/>
  <c r="Y101" i="17"/>
  <c r="Y101" i="16"/>
  <c r="Y101" i="15"/>
  <c r="Y152" i="14"/>
  <c r="X101" i="22"/>
  <c r="X101" i="21"/>
  <c r="X101" i="20"/>
  <c r="X101" i="19"/>
  <c r="X101" i="18"/>
  <c r="X101" i="17"/>
  <c r="X101" i="16"/>
  <c r="X101" i="15"/>
  <c r="X152" i="14"/>
  <c r="W101" i="22"/>
  <c r="W101" i="21"/>
  <c r="W101" i="20"/>
  <c r="W101" i="19"/>
  <c r="W101" i="18"/>
  <c r="W101" i="17"/>
  <c r="W101" i="16"/>
  <c r="W101" i="15"/>
  <c r="W152" i="14"/>
  <c r="V101" i="22"/>
  <c r="V101" i="21"/>
  <c r="V101" i="20"/>
  <c r="V101" i="19"/>
  <c r="V101" i="18"/>
  <c r="V101" i="17"/>
  <c r="V101" i="16"/>
  <c r="V101" i="15"/>
  <c r="V152" i="14"/>
  <c r="U101" i="22"/>
  <c r="U101" i="21"/>
  <c r="U101" i="20"/>
  <c r="U101" i="19"/>
  <c r="U101" i="18"/>
  <c r="U101" i="17"/>
  <c r="U101" i="16"/>
  <c r="U101" i="15"/>
  <c r="U152" i="14"/>
  <c r="CY95" i="22"/>
  <c r="CY95" i="21"/>
  <c r="CY95" i="20"/>
  <c r="CY95" i="19"/>
  <c r="CY95" i="18"/>
  <c r="CY95" i="17"/>
  <c r="CY95" i="16"/>
  <c r="CY95" i="15"/>
  <c r="CY146" i="14"/>
  <c r="CX95" i="22"/>
  <c r="CX95" i="21"/>
  <c r="CX95" i="20"/>
  <c r="CX95" i="19"/>
  <c r="CX95" i="18"/>
  <c r="CX95" i="17"/>
  <c r="CX95" i="16"/>
  <c r="CX95" i="15"/>
  <c r="CX146" i="14"/>
  <c r="CW95" i="22"/>
  <c r="CW95" i="21"/>
  <c r="CW95" i="20"/>
  <c r="CW95" i="19"/>
  <c r="CW95" i="18"/>
  <c r="CW95" i="17"/>
  <c r="CW95" i="16"/>
  <c r="CW95" i="15"/>
  <c r="CW146" i="14"/>
  <c r="CV95" i="22"/>
  <c r="CV95" i="21"/>
  <c r="CV95" i="20"/>
  <c r="CV95" i="19"/>
  <c r="CV95" i="18"/>
  <c r="CV95" i="17"/>
  <c r="CV95" i="16"/>
  <c r="CV95" i="15"/>
  <c r="CV146" i="14"/>
  <c r="CU95" i="22"/>
  <c r="CU95" i="21"/>
  <c r="CU95" i="20"/>
  <c r="CU95" i="19"/>
  <c r="CU95" i="18"/>
  <c r="CU95" i="17"/>
  <c r="CU95" i="16"/>
  <c r="CU95" i="15"/>
  <c r="CU146" i="14"/>
  <c r="CT95" i="22"/>
  <c r="CT95" i="21"/>
  <c r="CT95" i="20"/>
  <c r="CT95" i="19"/>
  <c r="CT95" i="18"/>
  <c r="CT95" i="17"/>
  <c r="CT95" i="16"/>
  <c r="CT95" i="15"/>
  <c r="CT146" i="14"/>
  <c r="CS95" i="22"/>
  <c r="CS95" i="21"/>
  <c r="CS95" i="20"/>
  <c r="CS95" i="19"/>
  <c r="CS95" i="18"/>
  <c r="CS95" i="17"/>
  <c r="CS95" i="16"/>
  <c r="CS95" i="15"/>
  <c r="CS146" i="14"/>
  <c r="CR95" i="22"/>
  <c r="CR95" i="21"/>
  <c r="CR95" i="20"/>
  <c r="CR95" i="19"/>
  <c r="CR95" i="18"/>
  <c r="CR95" i="17"/>
  <c r="CR95" i="16"/>
  <c r="CR95" i="15"/>
  <c r="CR146" i="14"/>
  <c r="CQ95" i="22"/>
  <c r="CQ95" i="21"/>
  <c r="CQ95" i="20"/>
  <c r="CQ95" i="19"/>
  <c r="CQ95" i="18"/>
  <c r="CQ95" i="17"/>
  <c r="CQ95" i="16"/>
  <c r="CQ95" i="15"/>
  <c r="CQ146" i="14"/>
  <c r="CP95" i="22"/>
  <c r="CP95" i="21"/>
  <c r="CP95" i="20"/>
  <c r="CP95" i="19"/>
  <c r="CP95" i="18"/>
  <c r="CP95" i="17"/>
  <c r="CP95" i="16"/>
  <c r="CP95" i="15"/>
  <c r="CP146" i="14"/>
  <c r="CO95" i="22"/>
  <c r="CO95" i="21"/>
  <c r="CO95" i="20"/>
  <c r="CO95" i="19"/>
  <c r="CO95" i="18"/>
  <c r="CO95" i="17"/>
  <c r="CO95" i="16"/>
  <c r="CO95" i="15"/>
  <c r="CO146" i="14"/>
  <c r="CN95" i="22"/>
  <c r="CN95" i="21"/>
  <c r="CN95" i="20"/>
  <c r="CN95" i="19"/>
  <c r="CN95" i="18"/>
  <c r="CN95" i="17"/>
  <c r="CN95" i="16"/>
  <c r="CN95" i="15"/>
  <c r="CN146" i="14"/>
  <c r="CM95" i="22"/>
  <c r="CM95" i="21"/>
  <c r="CM95" i="20"/>
  <c r="CM95" i="19"/>
  <c r="CM95" i="18"/>
  <c r="CM95" i="17"/>
  <c r="CM95" i="16"/>
  <c r="CM95" i="15"/>
  <c r="CM146" i="14"/>
  <c r="CL95" i="22"/>
  <c r="CL95" i="21"/>
  <c r="CL95" i="20"/>
  <c r="CL95" i="19"/>
  <c r="CL95" i="18"/>
  <c r="CL95" i="17"/>
  <c r="CL95" i="16"/>
  <c r="CL95" i="15"/>
  <c r="CL146" i="14"/>
  <c r="CK95" i="22"/>
  <c r="CK95" i="21"/>
  <c r="CK95" i="20"/>
  <c r="CK95" i="19"/>
  <c r="CK95" i="18"/>
  <c r="CK95" i="17"/>
  <c r="CK95" i="16"/>
  <c r="CK95" i="15"/>
  <c r="CK146" i="14"/>
  <c r="CJ95" i="22"/>
  <c r="CJ95" i="21"/>
  <c r="CJ95" i="20"/>
  <c r="CJ95" i="19"/>
  <c r="CJ95" i="18"/>
  <c r="CJ95" i="17"/>
  <c r="CJ95" i="16"/>
  <c r="CJ95" i="15"/>
  <c r="CJ146" i="14"/>
  <c r="CI95" i="22"/>
  <c r="CI95" i="21"/>
  <c r="CI95" i="20"/>
  <c r="CI95" i="19"/>
  <c r="CI95" i="18"/>
  <c r="CI95" i="17"/>
  <c r="CI95" i="16"/>
  <c r="CI95" i="15"/>
  <c r="CI146" i="14"/>
  <c r="CH95" i="22"/>
  <c r="CH95" i="21"/>
  <c r="CH95" i="20"/>
  <c r="CH95" i="19"/>
  <c r="CH95" i="18"/>
  <c r="CH95" i="17"/>
  <c r="CH95" i="16"/>
  <c r="CH95" i="15"/>
  <c r="CH146" i="14"/>
  <c r="CG95" i="22"/>
  <c r="CG95" i="21"/>
  <c r="CG95" i="20"/>
  <c r="CG95" i="19"/>
  <c r="CG95" i="18"/>
  <c r="CG95" i="17"/>
  <c r="CG95" i="16"/>
  <c r="CG95" i="15"/>
  <c r="CG146" i="14"/>
  <c r="CF95" i="22"/>
  <c r="CF95" i="21"/>
  <c r="CF95" i="20"/>
  <c r="CF95" i="19"/>
  <c r="CF95" i="18"/>
  <c r="CF95" i="17"/>
  <c r="CF95" i="16"/>
  <c r="CF95" i="15"/>
  <c r="CF146" i="14"/>
  <c r="CE95" i="22"/>
  <c r="CE95" i="21"/>
  <c r="CE95" i="20"/>
  <c r="CE95" i="19"/>
  <c r="CE95" i="18"/>
  <c r="CE95" i="17"/>
  <c r="CE95" i="16"/>
  <c r="CE95" i="15"/>
  <c r="CE146" i="14"/>
  <c r="CD95" i="22"/>
  <c r="CD95" i="21"/>
  <c r="CD95" i="20"/>
  <c r="CD95" i="19"/>
  <c r="CD95" i="18"/>
  <c r="CD95" i="17"/>
  <c r="CD95" i="16"/>
  <c r="CD95" i="15"/>
  <c r="CD146" i="14"/>
  <c r="CC95" i="22"/>
  <c r="CC95" i="21"/>
  <c r="CC95" i="20"/>
  <c r="CC95" i="19"/>
  <c r="CC95" i="18"/>
  <c r="CC95" i="17"/>
  <c r="CC95" i="16"/>
  <c r="CC95" i="15"/>
  <c r="CC146" i="14"/>
  <c r="CB95" i="22"/>
  <c r="CB95" i="21"/>
  <c r="CB95" i="20"/>
  <c r="CB95" i="19"/>
  <c r="CB95" i="18"/>
  <c r="CB95" i="17"/>
  <c r="CB95" i="16"/>
  <c r="CB95" i="15"/>
  <c r="CB146" i="14"/>
  <c r="CA95" i="22"/>
  <c r="CA95" i="21"/>
  <c r="CA95" i="20"/>
  <c r="CA95" i="19"/>
  <c r="CA95" i="18"/>
  <c r="CA95" i="17"/>
  <c r="CA95" i="16"/>
  <c r="CA95" i="15"/>
  <c r="CA146" i="14"/>
  <c r="BZ95" i="22"/>
  <c r="BZ95" i="21"/>
  <c r="BZ95" i="20"/>
  <c r="BZ95" i="19"/>
  <c r="BZ95" i="18"/>
  <c r="BZ95" i="17"/>
  <c r="BZ95" i="16"/>
  <c r="BZ95" i="15"/>
  <c r="BZ146" i="14"/>
  <c r="BY95" i="22"/>
  <c r="BY95" i="21"/>
  <c r="BY95" i="20"/>
  <c r="BY95" i="19"/>
  <c r="BY95" i="18"/>
  <c r="BY95" i="17"/>
  <c r="BY95" i="16"/>
  <c r="BY95" i="15"/>
  <c r="BY146" i="14"/>
  <c r="BX95" i="22"/>
  <c r="BX95" i="21"/>
  <c r="BX95" i="20"/>
  <c r="BX95" i="19"/>
  <c r="BX95" i="18"/>
  <c r="BX95" i="17"/>
  <c r="BX95" i="16"/>
  <c r="BX95" i="15"/>
  <c r="BX146" i="14"/>
  <c r="BW95" i="22"/>
  <c r="BW95" i="21"/>
  <c r="BW95" i="20"/>
  <c r="BW95" i="19"/>
  <c r="BW95" i="18"/>
  <c r="BW95" i="17"/>
  <c r="BW95" i="16"/>
  <c r="BW95" i="15"/>
  <c r="BW146" i="14"/>
  <c r="BV95" i="22"/>
  <c r="BV95" i="21"/>
  <c r="BV95" i="20"/>
  <c r="BV95" i="19"/>
  <c r="BV95" i="18"/>
  <c r="BV95" i="17"/>
  <c r="BV95" i="16"/>
  <c r="BV95" i="15"/>
  <c r="BV146" i="14"/>
  <c r="BU95" i="22"/>
  <c r="BU95" i="21"/>
  <c r="BU95" i="20"/>
  <c r="BU95" i="19"/>
  <c r="BU95" i="18"/>
  <c r="BU95" i="17"/>
  <c r="BU95" i="16"/>
  <c r="BU95" i="15"/>
  <c r="BU146" i="14"/>
  <c r="BT95" i="22"/>
  <c r="BT95" i="21"/>
  <c r="BT95" i="20"/>
  <c r="BT95" i="19"/>
  <c r="BT95" i="18"/>
  <c r="BT95" i="17"/>
  <c r="BT95" i="16"/>
  <c r="BT95" i="15"/>
  <c r="BT146" i="14"/>
  <c r="BS95" i="22"/>
  <c r="BS95" i="21"/>
  <c r="BS95" i="20"/>
  <c r="BS95" i="19"/>
  <c r="BS95" i="18"/>
  <c r="BS95" i="17"/>
  <c r="BS95" i="16"/>
  <c r="BS95" i="15"/>
  <c r="BS146" i="14"/>
  <c r="BR95" i="22"/>
  <c r="BR95" i="21"/>
  <c r="BR95" i="20"/>
  <c r="BR95" i="19"/>
  <c r="BR95" i="18"/>
  <c r="BR95" i="17"/>
  <c r="BR95" i="16"/>
  <c r="BR95" i="15"/>
  <c r="BR146" i="14"/>
  <c r="BQ95" i="22"/>
  <c r="BQ95" i="21"/>
  <c r="BQ95" i="20"/>
  <c r="BQ95" i="19"/>
  <c r="BQ95" i="18"/>
  <c r="BQ95" i="17"/>
  <c r="BQ95" i="16"/>
  <c r="BQ95" i="15"/>
  <c r="BQ146" i="14"/>
  <c r="BP95" i="22"/>
  <c r="BP95" i="21"/>
  <c r="BP95" i="20"/>
  <c r="BP95" i="19"/>
  <c r="BP95" i="18"/>
  <c r="BP95" i="17"/>
  <c r="BP95" i="16"/>
  <c r="BP95" i="15"/>
  <c r="BP146" i="14"/>
  <c r="BO95" i="22"/>
  <c r="BO95" i="21"/>
  <c r="BO95" i="20"/>
  <c r="BO95" i="19"/>
  <c r="BO95" i="18"/>
  <c r="BO95" i="17"/>
  <c r="BO95" i="16"/>
  <c r="BO95" i="15"/>
  <c r="BO146" i="14"/>
  <c r="BN95" i="22"/>
  <c r="BN95" i="21"/>
  <c r="BN95" i="20"/>
  <c r="BN95" i="19"/>
  <c r="BN95" i="18"/>
  <c r="BN95" i="17"/>
  <c r="BN95" i="16"/>
  <c r="BN95" i="15"/>
  <c r="BN146" i="14"/>
  <c r="BM95" i="22"/>
  <c r="BM95" i="21"/>
  <c r="BM95" i="20"/>
  <c r="BM95" i="19"/>
  <c r="BM95" i="18"/>
  <c r="BM95" i="17"/>
  <c r="BM95" i="16"/>
  <c r="BM95" i="15"/>
  <c r="BM146" i="14"/>
  <c r="BL95" i="22"/>
  <c r="BL95" i="21"/>
  <c r="BL95" i="20"/>
  <c r="BL95" i="19"/>
  <c r="BL95" i="18"/>
  <c r="BL95" i="17"/>
  <c r="BL95" i="16"/>
  <c r="BL95" i="15"/>
  <c r="BL146" i="14"/>
  <c r="BK95" i="22"/>
  <c r="BK95" i="21"/>
  <c r="BK95" i="20"/>
  <c r="BK95" i="19"/>
  <c r="BK95" i="18"/>
  <c r="BK95" i="17"/>
  <c r="BK95" i="16"/>
  <c r="BK95" i="15"/>
  <c r="BK146" i="14"/>
  <c r="BJ95" i="22"/>
  <c r="BJ95" i="21"/>
  <c r="BJ95" i="20"/>
  <c r="BJ95" i="19"/>
  <c r="BJ95" i="18"/>
  <c r="BJ95" i="17"/>
  <c r="BJ95" i="16"/>
  <c r="BJ95" i="15"/>
  <c r="BJ146" i="14"/>
  <c r="BI95" i="22"/>
  <c r="BI95" i="21"/>
  <c r="BI95" i="20"/>
  <c r="BI95" i="19"/>
  <c r="BI95" i="18"/>
  <c r="BI95" i="17"/>
  <c r="BI95" i="16"/>
  <c r="BI95" i="15"/>
  <c r="BI146" i="14"/>
  <c r="BH95" i="22"/>
  <c r="BH95" i="21"/>
  <c r="BH95" i="20"/>
  <c r="BH95" i="19"/>
  <c r="BH95" i="18"/>
  <c r="BH95" i="17"/>
  <c r="BH95" i="16"/>
  <c r="BH95" i="15"/>
  <c r="BH146" i="14"/>
  <c r="BG95" i="22"/>
  <c r="BG95" i="21"/>
  <c r="BG95" i="20"/>
  <c r="BG95" i="19"/>
  <c r="BG95" i="18"/>
  <c r="BG95" i="17"/>
  <c r="BG95" i="16"/>
  <c r="BG95" i="15"/>
  <c r="BG146" i="14"/>
  <c r="BF95" i="22"/>
  <c r="BF95" i="21"/>
  <c r="BF95" i="20"/>
  <c r="BF95" i="19"/>
  <c r="BF95" i="18"/>
  <c r="BF95" i="17"/>
  <c r="BF95" i="16"/>
  <c r="BF95" i="15"/>
  <c r="BF146" i="14"/>
  <c r="BE95" i="22"/>
  <c r="BE95" i="21"/>
  <c r="BE95" i="20"/>
  <c r="BE95" i="19"/>
  <c r="BE95" i="18"/>
  <c r="BE95" i="17"/>
  <c r="BE95" i="16"/>
  <c r="BE95" i="15"/>
  <c r="BE146" i="14"/>
  <c r="BD95" i="22"/>
  <c r="BD95" i="21"/>
  <c r="BD95" i="20"/>
  <c r="BD95" i="19"/>
  <c r="BD95" i="18"/>
  <c r="BD95" i="17"/>
  <c r="BD95" i="16"/>
  <c r="BD95" i="15"/>
  <c r="BD146" i="14"/>
  <c r="BC95" i="22"/>
  <c r="BC95" i="21"/>
  <c r="BC95" i="20"/>
  <c r="BC95" i="19"/>
  <c r="BC95" i="18"/>
  <c r="BC95" i="17"/>
  <c r="BC95" i="16"/>
  <c r="BC95" i="15"/>
  <c r="BC146" i="14"/>
  <c r="BB95" i="22"/>
  <c r="BB95" i="21"/>
  <c r="BB95" i="20"/>
  <c r="BB95" i="19"/>
  <c r="BB95" i="18"/>
  <c r="BB95" i="17"/>
  <c r="BB95" i="16"/>
  <c r="BB95" i="15"/>
  <c r="BB146" i="14"/>
  <c r="BA95" i="22"/>
  <c r="BA95" i="21"/>
  <c r="BA95" i="20"/>
  <c r="BA95" i="19"/>
  <c r="BA95" i="18"/>
  <c r="BA95" i="17"/>
  <c r="BA95" i="16"/>
  <c r="BA95" i="15"/>
  <c r="BA146" i="14"/>
  <c r="AZ95" i="22"/>
  <c r="AZ95" i="21"/>
  <c r="AZ95" i="20"/>
  <c r="AZ95" i="19"/>
  <c r="AZ95" i="18"/>
  <c r="AZ95" i="17"/>
  <c r="AZ95" i="16"/>
  <c r="AZ95" i="15"/>
  <c r="AZ146" i="14"/>
  <c r="AY95" i="22"/>
  <c r="AY95" i="21"/>
  <c r="AY95" i="20"/>
  <c r="AY95" i="19"/>
  <c r="AY95" i="18"/>
  <c r="AY95" i="17"/>
  <c r="AY95" i="16"/>
  <c r="AY95" i="15"/>
  <c r="AY146" i="14"/>
  <c r="AX95" i="22"/>
  <c r="AX95" i="21"/>
  <c r="AX95" i="20"/>
  <c r="AX95" i="19"/>
  <c r="AX95" i="18"/>
  <c r="AX95" i="17"/>
  <c r="AX95" i="16"/>
  <c r="AX95" i="15"/>
  <c r="AX146" i="14"/>
  <c r="AW95" i="22"/>
  <c r="AW95" i="21"/>
  <c r="AW95" i="20"/>
  <c r="AW95" i="19"/>
  <c r="AW95" i="18"/>
  <c r="AW95" i="17"/>
  <c r="AW95" i="16"/>
  <c r="AW95" i="15"/>
  <c r="AW146" i="14"/>
  <c r="AV95" i="22"/>
  <c r="AV95" i="21"/>
  <c r="AV95" i="20"/>
  <c r="AV95" i="19"/>
  <c r="AV95" i="18"/>
  <c r="AV95" i="17"/>
  <c r="AV95" i="16"/>
  <c r="AV95" i="15"/>
  <c r="AV146" i="14"/>
  <c r="AU95" i="22"/>
  <c r="AU95" i="21"/>
  <c r="AU95" i="20"/>
  <c r="AU95" i="19"/>
  <c r="AU95" i="18"/>
  <c r="AU95" i="17"/>
  <c r="AU95" i="16"/>
  <c r="AU95" i="15"/>
  <c r="AU146" i="14"/>
  <c r="AT95" i="22"/>
  <c r="AT95" i="21"/>
  <c r="AT95" i="20"/>
  <c r="AT95" i="19"/>
  <c r="AT95" i="18"/>
  <c r="AT95" i="17"/>
  <c r="AT95" i="16"/>
  <c r="AT95" i="15"/>
  <c r="AT146" i="14"/>
  <c r="AS95" i="22"/>
  <c r="AS95" i="21"/>
  <c r="AS95" i="20"/>
  <c r="AS95" i="19"/>
  <c r="AS95" i="18"/>
  <c r="AS95" i="17"/>
  <c r="AS95" i="16"/>
  <c r="AS95" i="15"/>
  <c r="AS146" i="14"/>
  <c r="AR95" i="22"/>
  <c r="AR95" i="21"/>
  <c r="AR95" i="20"/>
  <c r="AR95" i="19"/>
  <c r="AR95" i="18"/>
  <c r="AR95" i="17"/>
  <c r="AR95" i="16"/>
  <c r="AR95" i="15"/>
  <c r="AR146" i="14"/>
  <c r="AQ95" i="22"/>
  <c r="AQ95" i="21"/>
  <c r="AQ95" i="20"/>
  <c r="AQ95" i="19"/>
  <c r="AQ95" i="18"/>
  <c r="AQ95" i="17"/>
  <c r="AQ95" i="16"/>
  <c r="AQ95" i="15"/>
  <c r="AQ146" i="14"/>
  <c r="AP95" i="22"/>
  <c r="AP95" i="21"/>
  <c r="AP95" i="20"/>
  <c r="AP95" i="19"/>
  <c r="AP95" i="18"/>
  <c r="AP95" i="17"/>
  <c r="AP95" i="16"/>
  <c r="AP95" i="15"/>
  <c r="AP146" i="14"/>
  <c r="AO95" i="22"/>
  <c r="AO95" i="21"/>
  <c r="AO95" i="20"/>
  <c r="AO95" i="19"/>
  <c r="AO95" i="18"/>
  <c r="AO95" i="17"/>
  <c r="AO95" i="16"/>
  <c r="AO95" i="15"/>
  <c r="AO146" i="14"/>
  <c r="AN95" i="22"/>
  <c r="AN95" i="21"/>
  <c r="AN95" i="20"/>
  <c r="AN95" i="19"/>
  <c r="AN95" i="18"/>
  <c r="AN95" i="17"/>
  <c r="AN95" i="16"/>
  <c r="AN95" i="15"/>
  <c r="AN146" i="14"/>
  <c r="AM95" i="22"/>
  <c r="AM95" i="21"/>
  <c r="AM95" i="20"/>
  <c r="AM95" i="19"/>
  <c r="AM95" i="18"/>
  <c r="AM95" i="17"/>
  <c r="AM95" i="16"/>
  <c r="AM95" i="15"/>
  <c r="AM146" i="14"/>
  <c r="AL95" i="22"/>
  <c r="AL95" i="21"/>
  <c r="AL95" i="20"/>
  <c r="AL95" i="19"/>
  <c r="AL95" i="18"/>
  <c r="AL95" i="17"/>
  <c r="AL95" i="16"/>
  <c r="AL95" i="15"/>
  <c r="AL146" i="14"/>
  <c r="AK95" i="22"/>
  <c r="AK95" i="21"/>
  <c r="AK95" i="20"/>
  <c r="AK95" i="19"/>
  <c r="AK95" i="18"/>
  <c r="AK95" i="17"/>
  <c r="AK95" i="16"/>
  <c r="AK95" i="15"/>
  <c r="AK146" i="14"/>
  <c r="AJ95" i="22"/>
  <c r="AJ95" i="21"/>
  <c r="AJ95" i="20"/>
  <c r="AJ95" i="19"/>
  <c r="AJ95" i="18"/>
  <c r="AJ95" i="17"/>
  <c r="AJ95" i="16"/>
  <c r="AJ95" i="15"/>
  <c r="AJ146" i="14"/>
  <c r="AI95" i="22"/>
  <c r="AI95" i="21"/>
  <c r="AI95" i="20"/>
  <c r="AI95" i="19"/>
  <c r="AI95" i="18"/>
  <c r="AI95" i="17"/>
  <c r="AI95" i="16"/>
  <c r="AI95" i="15"/>
  <c r="AI146" i="14"/>
  <c r="AH95" i="22"/>
  <c r="AH95" i="21"/>
  <c r="AH95" i="20"/>
  <c r="AH95" i="19"/>
  <c r="AH95" i="18"/>
  <c r="AH95" i="17"/>
  <c r="AH95" i="16"/>
  <c r="AH95" i="15"/>
  <c r="AH146" i="14"/>
  <c r="AG95" i="22"/>
  <c r="AG95" i="21"/>
  <c r="AG95" i="20"/>
  <c r="AG95" i="19"/>
  <c r="AG95" i="18"/>
  <c r="AG95" i="17"/>
  <c r="AG95" i="16"/>
  <c r="AG95" i="15"/>
  <c r="AG146" i="14"/>
  <c r="AF95" i="22"/>
  <c r="AF95" i="21"/>
  <c r="AF95" i="20"/>
  <c r="AF95" i="19"/>
  <c r="AF95" i="18"/>
  <c r="AF95" i="17"/>
  <c r="AF95" i="16"/>
  <c r="AF95" i="15"/>
  <c r="AF146" i="14"/>
  <c r="AE95" i="22"/>
  <c r="AE95" i="21"/>
  <c r="AE95" i="20"/>
  <c r="AE95" i="19"/>
  <c r="AE95" i="18"/>
  <c r="AE95" i="17"/>
  <c r="AE95" i="16"/>
  <c r="AE95" i="15"/>
  <c r="AE146" i="14"/>
  <c r="AD95" i="22"/>
  <c r="AD95" i="21"/>
  <c r="AD95" i="20"/>
  <c r="AD95" i="19"/>
  <c r="AD95" i="18"/>
  <c r="AD95" i="17"/>
  <c r="AD95" i="16"/>
  <c r="AD95" i="15"/>
  <c r="AD146" i="14"/>
  <c r="AC95" i="22"/>
  <c r="AC95" i="21"/>
  <c r="AC95" i="20"/>
  <c r="AC95" i="19"/>
  <c r="AC95" i="18"/>
  <c r="AC95" i="17"/>
  <c r="AC95" i="16"/>
  <c r="AC95" i="15"/>
  <c r="AC146" i="14"/>
  <c r="AB95" i="22"/>
  <c r="AB95" i="21"/>
  <c r="AB95" i="20"/>
  <c r="AB95" i="19"/>
  <c r="AB95" i="18"/>
  <c r="AB95" i="17"/>
  <c r="AB95" i="16"/>
  <c r="AB95" i="15"/>
  <c r="AB146" i="14"/>
  <c r="AA95" i="22"/>
  <c r="AA95" i="21"/>
  <c r="AA95" i="20"/>
  <c r="AA95" i="19"/>
  <c r="AA95" i="18"/>
  <c r="AA95" i="17"/>
  <c r="AA95" i="16"/>
  <c r="AA95" i="15"/>
  <c r="AA146" i="14"/>
  <c r="Z95" i="22"/>
  <c r="Z95" i="21"/>
  <c r="Z95" i="20"/>
  <c r="Z95" i="19"/>
  <c r="Z95" i="18"/>
  <c r="Z95" i="17"/>
  <c r="Z95" i="16"/>
  <c r="Z95" i="15"/>
  <c r="Z146" i="14"/>
  <c r="Y95" i="22"/>
  <c r="Y95" i="21"/>
  <c r="Y95" i="20"/>
  <c r="Y95" i="19"/>
  <c r="Y95" i="18"/>
  <c r="Y95" i="17"/>
  <c r="Y95" i="16"/>
  <c r="Y95" i="15"/>
  <c r="Y146" i="14"/>
  <c r="X95" i="22"/>
  <c r="X95" i="21"/>
  <c r="X95" i="20"/>
  <c r="X95" i="19"/>
  <c r="X95" i="18"/>
  <c r="X95" i="17"/>
  <c r="X95" i="16"/>
  <c r="X95" i="15"/>
  <c r="X146" i="14"/>
  <c r="W95" i="22"/>
  <c r="W95" i="21"/>
  <c r="W95" i="20"/>
  <c r="W95" i="19"/>
  <c r="W95" i="18"/>
  <c r="W95" i="17"/>
  <c r="W95" i="16"/>
  <c r="W95" i="15"/>
  <c r="W146" i="14"/>
  <c r="V95" i="22"/>
  <c r="V95" i="21"/>
  <c r="V95" i="20"/>
  <c r="V95" i="19"/>
  <c r="V95" i="18"/>
  <c r="V95" i="17"/>
  <c r="V95" i="16"/>
  <c r="V95" i="15"/>
  <c r="V146" i="14"/>
  <c r="D146" i="14" s="1"/>
  <c r="U95" i="22"/>
  <c r="U95" i="21"/>
  <c r="U95" i="20"/>
  <c r="U95" i="19"/>
  <c r="U95" i="18"/>
  <c r="U95" i="17"/>
  <c r="U95" i="16"/>
  <c r="U95" i="15"/>
  <c r="U146" i="14"/>
  <c r="CY91" i="22"/>
  <c r="CY91" i="21"/>
  <c r="CY91" i="20"/>
  <c r="CY91" i="19"/>
  <c r="CY91" i="18"/>
  <c r="CY91" i="17"/>
  <c r="CY91" i="16"/>
  <c r="CY91" i="15"/>
  <c r="CY142" i="14"/>
  <c r="CX91" i="22"/>
  <c r="CX91" i="21"/>
  <c r="CX91" i="20"/>
  <c r="CX91" i="19"/>
  <c r="CX91" i="18"/>
  <c r="CX91" i="17"/>
  <c r="CX91" i="16"/>
  <c r="CX91" i="15"/>
  <c r="CX142" i="14"/>
  <c r="CW91" i="22"/>
  <c r="CW91" i="21"/>
  <c r="CW91" i="20"/>
  <c r="CW91" i="19"/>
  <c r="CW91" i="18"/>
  <c r="CW91" i="17"/>
  <c r="CW91" i="16"/>
  <c r="CW91" i="15"/>
  <c r="CW142" i="14"/>
  <c r="CV91" i="22"/>
  <c r="CV91" i="21"/>
  <c r="CV91" i="20"/>
  <c r="CV91" i="19"/>
  <c r="CV91" i="18"/>
  <c r="CV91" i="17"/>
  <c r="CV91" i="16"/>
  <c r="CV91" i="15"/>
  <c r="CV142" i="14"/>
  <c r="CU91" i="22"/>
  <c r="CU91" i="21"/>
  <c r="CU91" i="20"/>
  <c r="CU91" i="19"/>
  <c r="CU91" i="18"/>
  <c r="CU91" i="17"/>
  <c r="CU91" i="16"/>
  <c r="CU91" i="15"/>
  <c r="CU142" i="14"/>
  <c r="CT91" i="22"/>
  <c r="CT91" i="21"/>
  <c r="CT91" i="20"/>
  <c r="CT91" i="19"/>
  <c r="CT91" i="18"/>
  <c r="CT91" i="17"/>
  <c r="CT91" i="16"/>
  <c r="CT91" i="15"/>
  <c r="CT142" i="14"/>
  <c r="CS91" i="22"/>
  <c r="CS91" i="21"/>
  <c r="CS91" i="20"/>
  <c r="CS91" i="19"/>
  <c r="CS91" i="18"/>
  <c r="CS91" i="17"/>
  <c r="CS91" i="16"/>
  <c r="CS91" i="15"/>
  <c r="CS142" i="14"/>
  <c r="CR91" i="22"/>
  <c r="CR91" i="21"/>
  <c r="CR91" i="20"/>
  <c r="CR91" i="19"/>
  <c r="CR91" i="18"/>
  <c r="CR91" i="17"/>
  <c r="CR91" i="16"/>
  <c r="CR91" i="15"/>
  <c r="CR142" i="14"/>
  <c r="CQ91" i="22"/>
  <c r="CQ91" i="21"/>
  <c r="CQ91" i="20"/>
  <c r="CQ91" i="19"/>
  <c r="CQ91" i="18"/>
  <c r="CQ91" i="17"/>
  <c r="CQ91" i="16"/>
  <c r="CQ91" i="15"/>
  <c r="CQ142" i="14"/>
  <c r="CP91" i="22"/>
  <c r="CP91" i="21"/>
  <c r="CP91" i="20"/>
  <c r="CP91" i="19"/>
  <c r="CP91" i="18"/>
  <c r="CP91" i="17"/>
  <c r="CP91" i="16"/>
  <c r="CP91" i="15"/>
  <c r="CP142" i="14"/>
  <c r="CO91" i="22"/>
  <c r="CO91" i="21"/>
  <c r="CO91" i="20"/>
  <c r="CO91" i="19"/>
  <c r="CO91" i="18"/>
  <c r="CO91" i="17"/>
  <c r="CO91" i="16"/>
  <c r="CO91" i="15"/>
  <c r="CO142" i="14"/>
  <c r="CN91" i="22"/>
  <c r="CN91" i="21"/>
  <c r="CN91" i="20"/>
  <c r="CN91" i="19"/>
  <c r="CN91" i="18"/>
  <c r="CN91" i="17"/>
  <c r="CN91" i="16"/>
  <c r="CN91" i="15"/>
  <c r="CN142" i="14"/>
  <c r="CM91" i="22"/>
  <c r="CM91" i="21"/>
  <c r="CM91" i="20"/>
  <c r="CM91" i="19"/>
  <c r="CM91" i="18"/>
  <c r="CM91" i="17"/>
  <c r="CM91" i="16"/>
  <c r="CM91" i="15"/>
  <c r="CM142" i="14"/>
  <c r="CL91" i="22"/>
  <c r="CL91" i="21"/>
  <c r="CL91" i="20"/>
  <c r="CL91" i="19"/>
  <c r="CL91" i="18"/>
  <c r="CL91" i="17"/>
  <c r="CL91" i="16"/>
  <c r="CL91" i="15"/>
  <c r="CL142" i="14"/>
  <c r="CK91" i="22"/>
  <c r="CK91" i="21"/>
  <c r="CK91" i="20"/>
  <c r="CK91" i="19"/>
  <c r="CK91" i="18"/>
  <c r="CK91" i="17"/>
  <c r="CK91" i="16"/>
  <c r="CK91" i="15"/>
  <c r="CK142" i="14"/>
  <c r="CJ91" i="22"/>
  <c r="CJ91" i="21"/>
  <c r="CJ91" i="20"/>
  <c r="CJ91" i="19"/>
  <c r="CJ91" i="18"/>
  <c r="CJ91" i="17"/>
  <c r="CJ91" i="16"/>
  <c r="CJ91" i="15"/>
  <c r="CJ142" i="14"/>
  <c r="CI91" i="22"/>
  <c r="CI91" i="21"/>
  <c r="CI91" i="20"/>
  <c r="CI91" i="19"/>
  <c r="CI91" i="18"/>
  <c r="CI91" i="17"/>
  <c r="CI91" i="16"/>
  <c r="CI91" i="15"/>
  <c r="CI142" i="14"/>
  <c r="CH91" i="22"/>
  <c r="CH91" i="21"/>
  <c r="CH91" i="20"/>
  <c r="CH91" i="19"/>
  <c r="CH91" i="18"/>
  <c r="CH91" i="17"/>
  <c r="CH91" i="16"/>
  <c r="CH91" i="15"/>
  <c r="CH142" i="14"/>
  <c r="CG91" i="22"/>
  <c r="CG91" i="21"/>
  <c r="CG91" i="20"/>
  <c r="CG91" i="19"/>
  <c r="CG91" i="18"/>
  <c r="CG91" i="17"/>
  <c r="CG91" i="16"/>
  <c r="CG91" i="15"/>
  <c r="CG142" i="14"/>
  <c r="CF91" i="22"/>
  <c r="CF91" i="21"/>
  <c r="CF91" i="20"/>
  <c r="CF91" i="19"/>
  <c r="CF91" i="18"/>
  <c r="CF91" i="17"/>
  <c r="CF91" i="16"/>
  <c r="CF91" i="15"/>
  <c r="CF142" i="14"/>
  <c r="CE91" i="22"/>
  <c r="CE91" i="21"/>
  <c r="CE91" i="20"/>
  <c r="CE91" i="19"/>
  <c r="CE91" i="18"/>
  <c r="CE91" i="17"/>
  <c r="CE91" i="16"/>
  <c r="CE91" i="15"/>
  <c r="CE142" i="14"/>
  <c r="CD91" i="22"/>
  <c r="CD91" i="21"/>
  <c r="CD91" i="20"/>
  <c r="CD91" i="19"/>
  <c r="CD91" i="18"/>
  <c r="CD91" i="17"/>
  <c r="CD91" i="16"/>
  <c r="CD91" i="15"/>
  <c r="CD142" i="14"/>
  <c r="CC91" i="22"/>
  <c r="CC91" i="21"/>
  <c r="CC91" i="20"/>
  <c r="CC91" i="19"/>
  <c r="CC91" i="18"/>
  <c r="CC91" i="17"/>
  <c r="CC91" i="16"/>
  <c r="CC91" i="15"/>
  <c r="CC142" i="14"/>
  <c r="CB91" i="22"/>
  <c r="CB91" i="21"/>
  <c r="CB91" i="20"/>
  <c r="CB91" i="19"/>
  <c r="CB91" i="18"/>
  <c r="CB91" i="17"/>
  <c r="CB91" i="16"/>
  <c r="CB91" i="15"/>
  <c r="CB142" i="14"/>
  <c r="CA91" i="22"/>
  <c r="CA91" i="21"/>
  <c r="CA91" i="20"/>
  <c r="CA91" i="19"/>
  <c r="CA91" i="18"/>
  <c r="CA91" i="17"/>
  <c r="CA91" i="16"/>
  <c r="CA91" i="15"/>
  <c r="CA142" i="14"/>
  <c r="BZ91" i="22"/>
  <c r="BZ91" i="21"/>
  <c r="BZ91" i="20"/>
  <c r="BZ91" i="19"/>
  <c r="BZ91" i="18"/>
  <c r="BZ91" i="17"/>
  <c r="BZ91" i="16"/>
  <c r="BZ91" i="15"/>
  <c r="BZ142" i="14"/>
  <c r="BY91" i="22"/>
  <c r="BY91" i="21"/>
  <c r="BY91" i="20"/>
  <c r="BY91" i="19"/>
  <c r="BY91" i="18"/>
  <c r="BY91" i="17"/>
  <c r="BY91" i="16"/>
  <c r="BY91" i="15"/>
  <c r="BY142" i="14"/>
  <c r="BX91" i="22"/>
  <c r="BX91" i="21"/>
  <c r="BX91" i="20"/>
  <c r="BX91" i="19"/>
  <c r="BX91" i="18"/>
  <c r="BX91" i="17"/>
  <c r="BX91" i="16"/>
  <c r="BX91" i="15"/>
  <c r="BX142" i="14"/>
  <c r="BW91" i="22"/>
  <c r="BW91" i="21"/>
  <c r="BW91" i="20"/>
  <c r="BW91" i="19"/>
  <c r="BW91" i="18"/>
  <c r="BW91" i="17"/>
  <c r="BW91" i="16"/>
  <c r="BW91" i="15"/>
  <c r="BW142" i="14"/>
  <c r="BV91" i="22"/>
  <c r="BV91" i="21"/>
  <c r="BV91" i="20"/>
  <c r="BV91" i="19"/>
  <c r="BV91" i="18"/>
  <c r="BV91" i="17"/>
  <c r="BV91" i="16"/>
  <c r="BV91" i="15"/>
  <c r="BV142" i="14"/>
  <c r="BU91" i="22"/>
  <c r="BU91" i="21"/>
  <c r="BU91" i="20"/>
  <c r="BU91" i="19"/>
  <c r="BU91" i="18"/>
  <c r="BU91" i="17"/>
  <c r="BU91" i="16"/>
  <c r="BU91" i="15"/>
  <c r="BU142" i="14"/>
  <c r="BT91" i="22"/>
  <c r="BT91" i="21"/>
  <c r="BT91" i="20"/>
  <c r="BT91" i="19"/>
  <c r="BT91" i="18"/>
  <c r="BT91" i="17"/>
  <c r="BT91" i="16"/>
  <c r="BT91" i="15"/>
  <c r="BT142" i="14"/>
  <c r="BS91" i="22"/>
  <c r="BS91" i="21"/>
  <c r="BS91" i="20"/>
  <c r="BS91" i="19"/>
  <c r="BS91" i="18"/>
  <c r="BS91" i="17"/>
  <c r="BS91" i="16"/>
  <c r="BS91" i="15"/>
  <c r="BS142" i="14"/>
  <c r="BR91" i="22"/>
  <c r="BR91" i="21"/>
  <c r="BR91" i="20"/>
  <c r="BR91" i="19"/>
  <c r="BR91" i="18"/>
  <c r="BR91" i="17"/>
  <c r="BR91" i="16"/>
  <c r="BR91" i="15"/>
  <c r="BR142" i="14"/>
  <c r="BQ91" i="22"/>
  <c r="BQ91" i="21"/>
  <c r="BQ91" i="20"/>
  <c r="BQ91" i="19"/>
  <c r="BQ91" i="18"/>
  <c r="BQ91" i="17"/>
  <c r="BQ91" i="16"/>
  <c r="BQ91" i="15"/>
  <c r="BQ142" i="14"/>
  <c r="BP91" i="22"/>
  <c r="BP91" i="21"/>
  <c r="BP91" i="20"/>
  <c r="BP91" i="19"/>
  <c r="BP91" i="18"/>
  <c r="BP91" i="17"/>
  <c r="BP91" i="16"/>
  <c r="BP91" i="15"/>
  <c r="BP142" i="14"/>
  <c r="BO91" i="22"/>
  <c r="BO91" i="21"/>
  <c r="BO91" i="20"/>
  <c r="BO91" i="19"/>
  <c r="BO91" i="18"/>
  <c r="BO91" i="17"/>
  <c r="BO91" i="16"/>
  <c r="BO91" i="15"/>
  <c r="BO142" i="14"/>
  <c r="BN91" i="22"/>
  <c r="BN91" i="21"/>
  <c r="BN91" i="20"/>
  <c r="BN91" i="19"/>
  <c r="BN91" i="18"/>
  <c r="BN91" i="17"/>
  <c r="BN91" i="16"/>
  <c r="BN91" i="15"/>
  <c r="BN142" i="14"/>
  <c r="BM91" i="22"/>
  <c r="BM91" i="21"/>
  <c r="BM91" i="20"/>
  <c r="BM91" i="19"/>
  <c r="BM91" i="18"/>
  <c r="BM91" i="17"/>
  <c r="BM91" i="16"/>
  <c r="BM91" i="15"/>
  <c r="BM142" i="14"/>
  <c r="BL91" i="22"/>
  <c r="BL91" i="21"/>
  <c r="BL91" i="20"/>
  <c r="BL91" i="19"/>
  <c r="BL91" i="18"/>
  <c r="BL91" i="17"/>
  <c r="BL91" i="16"/>
  <c r="BL91" i="15"/>
  <c r="BL142" i="14"/>
  <c r="BK91" i="22"/>
  <c r="BK91" i="21"/>
  <c r="BK91" i="20"/>
  <c r="BK91" i="19"/>
  <c r="BK91" i="18"/>
  <c r="BK91" i="17"/>
  <c r="BK91" i="16"/>
  <c r="BK91" i="15"/>
  <c r="BK142" i="14"/>
  <c r="BJ91" i="22"/>
  <c r="BJ91" i="21"/>
  <c r="BJ91" i="20"/>
  <c r="BJ91" i="19"/>
  <c r="BJ91" i="18"/>
  <c r="BJ91" i="17"/>
  <c r="BJ91" i="16"/>
  <c r="BJ91" i="15"/>
  <c r="BJ142" i="14"/>
  <c r="BI91" i="22"/>
  <c r="BI91" i="21"/>
  <c r="BI91" i="20"/>
  <c r="BI91" i="19"/>
  <c r="BI91" i="18"/>
  <c r="BI91" i="17"/>
  <c r="BI91" i="16"/>
  <c r="BI91" i="15"/>
  <c r="BI142" i="14"/>
  <c r="BH91" i="22"/>
  <c r="BH91" i="21"/>
  <c r="BH91" i="20"/>
  <c r="BH91" i="19"/>
  <c r="BH91" i="18"/>
  <c r="BH91" i="17"/>
  <c r="BH91" i="16"/>
  <c r="BH91" i="15"/>
  <c r="BH142" i="14"/>
  <c r="BG91" i="22"/>
  <c r="BG91" i="21"/>
  <c r="BG91" i="20"/>
  <c r="BG91" i="19"/>
  <c r="BG91" i="18"/>
  <c r="BG91" i="17"/>
  <c r="BG91" i="16"/>
  <c r="BG91" i="15"/>
  <c r="BG142" i="14"/>
  <c r="BF91" i="22"/>
  <c r="BF91" i="21"/>
  <c r="BF91" i="20"/>
  <c r="BF91" i="19"/>
  <c r="BF91" i="18"/>
  <c r="BF91" i="17"/>
  <c r="BF91" i="16"/>
  <c r="BF91" i="15"/>
  <c r="BF142" i="14"/>
  <c r="BE91" i="22"/>
  <c r="BE91" i="21"/>
  <c r="BE91" i="20"/>
  <c r="BE91" i="19"/>
  <c r="BE91" i="18"/>
  <c r="BE91" i="17"/>
  <c r="BE91" i="16"/>
  <c r="BE91" i="15"/>
  <c r="BE142" i="14"/>
  <c r="BD91" i="22"/>
  <c r="BD91" i="21"/>
  <c r="BD91" i="20"/>
  <c r="BD91" i="19"/>
  <c r="BD91" i="18"/>
  <c r="BD91" i="17"/>
  <c r="BD91" i="16"/>
  <c r="BD91" i="15"/>
  <c r="BD142" i="14"/>
  <c r="BC91" i="22"/>
  <c r="BC91" i="21"/>
  <c r="BC91" i="20"/>
  <c r="BC91" i="19"/>
  <c r="BC91" i="18"/>
  <c r="BC91" i="17"/>
  <c r="BC91" i="16"/>
  <c r="BC91" i="15"/>
  <c r="BC142" i="14"/>
  <c r="BB91" i="22"/>
  <c r="BB91" i="21"/>
  <c r="BB91" i="20"/>
  <c r="BB91" i="19"/>
  <c r="BB91" i="18"/>
  <c r="BB91" i="17"/>
  <c r="BB91" i="16"/>
  <c r="BB91" i="15"/>
  <c r="BB142" i="14"/>
  <c r="BA91" i="22"/>
  <c r="BA91" i="21"/>
  <c r="BA91" i="20"/>
  <c r="BA91" i="19"/>
  <c r="BA91" i="18"/>
  <c r="BA91" i="17"/>
  <c r="BA91" i="16"/>
  <c r="BA91" i="15"/>
  <c r="BA142" i="14"/>
  <c r="AZ91" i="22"/>
  <c r="AZ91" i="21"/>
  <c r="AZ91" i="20"/>
  <c r="AZ91" i="19"/>
  <c r="AZ91" i="18"/>
  <c r="AZ91" i="17"/>
  <c r="AZ91" i="16"/>
  <c r="AZ91" i="15"/>
  <c r="AZ142" i="14"/>
  <c r="AY91" i="22"/>
  <c r="AY91" i="21"/>
  <c r="AY91" i="20"/>
  <c r="AY91" i="19"/>
  <c r="AY91" i="18"/>
  <c r="AY91" i="17"/>
  <c r="AY91" i="16"/>
  <c r="AY91" i="15"/>
  <c r="AY142" i="14"/>
  <c r="AX91" i="22"/>
  <c r="AX91" i="21"/>
  <c r="AX91" i="20"/>
  <c r="AX91" i="19"/>
  <c r="AX91" i="18"/>
  <c r="AX91" i="17"/>
  <c r="AX91" i="16"/>
  <c r="AX91" i="15"/>
  <c r="AX142" i="14"/>
  <c r="AW91" i="22"/>
  <c r="AW91" i="21"/>
  <c r="AW91" i="20"/>
  <c r="AW91" i="19"/>
  <c r="AW91" i="18"/>
  <c r="AW91" i="17"/>
  <c r="AW91" i="16"/>
  <c r="AW91" i="15"/>
  <c r="AW142" i="14"/>
  <c r="AV91" i="22"/>
  <c r="AV91" i="21"/>
  <c r="AV91" i="20"/>
  <c r="AV91" i="19"/>
  <c r="AV91" i="18"/>
  <c r="AV91" i="17"/>
  <c r="AV91" i="16"/>
  <c r="AV91" i="15"/>
  <c r="AV142" i="14"/>
  <c r="AU91" i="22"/>
  <c r="AU91" i="21"/>
  <c r="AU91" i="20"/>
  <c r="AU91" i="19"/>
  <c r="AU91" i="18"/>
  <c r="AU91" i="17"/>
  <c r="AU91" i="16"/>
  <c r="AU91" i="15"/>
  <c r="AU142" i="14"/>
  <c r="AT91" i="22"/>
  <c r="AT91" i="21"/>
  <c r="AT91" i="20"/>
  <c r="AT91" i="19"/>
  <c r="AT91" i="18"/>
  <c r="AT91" i="17"/>
  <c r="AT91" i="16"/>
  <c r="AT91" i="15"/>
  <c r="AT142" i="14"/>
  <c r="AS91" i="22"/>
  <c r="AS91" i="21"/>
  <c r="AS91" i="20"/>
  <c r="AS91" i="19"/>
  <c r="AS91" i="18"/>
  <c r="AS91" i="17"/>
  <c r="AS91" i="16"/>
  <c r="AS91" i="15"/>
  <c r="AS142" i="14"/>
  <c r="AR91" i="22"/>
  <c r="AR91" i="21"/>
  <c r="AR91" i="20"/>
  <c r="AR91" i="19"/>
  <c r="AR91" i="18"/>
  <c r="AR91" i="17"/>
  <c r="AR91" i="16"/>
  <c r="AR91" i="15"/>
  <c r="AR142" i="14"/>
  <c r="AQ91" i="22"/>
  <c r="AQ91" i="21"/>
  <c r="AQ91" i="20"/>
  <c r="AQ91" i="19"/>
  <c r="AQ91" i="18"/>
  <c r="AQ91" i="17"/>
  <c r="AQ91" i="16"/>
  <c r="AQ91" i="15"/>
  <c r="AQ142" i="14"/>
  <c r="AP91" i="22"/>
  <c r="AP91" i="21"/>
  <c r="AP91" i="20"/>
  <c r="AP91" i="19"/>
  <c r="AP91" i="18"/>
  <c r="AP91" i="17"/>
  <c r="AP91" i="16"/>
  <c r="AP91" i="15"/>
  <c r="AP142" i="14"/>
  <c r="AO91" i="22"/>
  <c r="AO91" i="21"/>
  <c r="AO91" i="20"/>
  <c r="AO91" i="19"/>
  <c r="AO91" i="18"/>
  <c r="AO91" i="17"/>
  <c r="AO91" i="16"/>
  <c r="AO91" i="15"/>
  <c r="AO142" i="14"/>
  <c r="AN91" i="22"/>
  <c r="AN91" i="21"/>
  <c r="AN91" i="20"/>
  <c r="AN91" i="19"/>
  <c r="AN91" i="18"/>
  <c r="AN91" i="17"/>
  <c r="AN91" i="16"/>
  <c r="AN91" i="15"/>
  <c r="AN142" i="14"/>
  <c r="AM91" i="22"/>
  <c r="AM91" i="21"/>
  <c r="AM91" i="20"/>
  <c r="AM91" i="19"/>
  <c r="AM91" i="18"/>
  <c r="AM91" i="17"/>
  <c r="AM91" i="16"/>
  <c r="AM91" i="15"/>
  <c r="AM142" i="14"/>
  <c r="AL91" i="22"/>
  <c r="AL91" i="21"/>
  <c r="AL91" i="20"/>
  <c r="AL91" i="19"/>
  <c r="AL91" i="18"/>
  <c r="AL91" i="17"/>
  <c r="AL91" i="16"/>
  <c r="AL91" i="15"/>
  <c r="AL142" i="14"/>
  <c r="AK91" i="22"/>
  <c r="AK91" i="21"/>
  <c r="AK91" i="20"/>
  <c r="AK91" i="19"/>
  <c r="AK91" i="18"/>
  <c r="AK91" i="17"/>
  <c r="AK91" i="16"/>
  <c r="AK91" i="15"/>
  <c r="AK142" i="14"/>
  <c r="AJ91" i="22"/>
  <c r="AJ91" i="21"/>
  <c r="AJ91" i="20"/>
  <c r="AJ91" i="19"/>
  <c r="AJ91" i="18"/>
  <c r="AJ91" i="17"/>
  <c r="AJ91" i="16"/>
  <c r="AJ91" i="15"/>
  <c r="AJ142" i="14"/>
  <c r="AI91" i="22"/>
  <c r="AI91" i="21"/>
  <c r="AI91" i="20"/>
  <c r="AI91" i="19"/>
  <c r="AI91" i="18"/>
  <c r="AI91" i="17"/>
  <c r="AI91" i="16"/>
  <c r="AI91" i="15"/>
  <c r="AI142" i="14"/>
  <c r="AH91" i="22"/>
  <c r="AH91" i="21"/>
  <c r="AH91" i="20"/>
  <c r="AH91" i="19"/>
  <c r="AH91" i="18"/>
  <c r="AH91" i="17"/>
  <c r="AH91" i="16"/>
  <c r="AH91" i="15"/>
  <c r="AH142" i="14"/>
  <c r="AG91" i="22"/>
  <c r="AG91" i="21"/>
  <c r="AG91" i="20"/>
  <c r="AG91" i="19"/>
  <c r="AG91" i="18"/>
  <c r="AG91" i="17"/>
  <c r="AG91" i="16"/>
  <c r="AG91" i="15"/>
  <c r="AG142" i="14"/>
  <c r="AF91" i="22"/>
  <c r="AF91" i="21"/>
  <c r="AF91" i="20"/>
  <c r="AF91" i="19"/>
  <c r="AF91" i="18"/>
  <c r="AF91" i="17"/>
  <c r="AF91" i="16"/>
  <c r="AF91" i="15"/>
  <c r="AF142" i="14"/>
  <c r="AE91" i="22"/>
  <c r="AE91" i="21"/>
  <c r="AE91" i="20"/>
  <c r="AE91" i="19"/>
  <c r="AE91" i="18"/>
  <c r="AE91" i="17"/>
  <c r="AE91" i="16"/>
  <c r="AE91" i="15"/>
  <c r="AE142" i="14"/>
  <c r="AD91" i="22"/>
  <c r="AD91" i="21"/>
  <c r="AD91" i="20"/>
  <c r="AD91" i="19"/>
  <c r="AD91" i="18"/>
  <c r="AD91" i="17"/>
  <c r="AD91" i="16"/>
  <c r="AD91" i="15"/>
  <c r="AD142" i="14"/>
  <c r="AC91" i="22"/>
  <c r="AC91" i="21"/>
  <c r="AC91" i="20"/>
  <c r="AC91" i="19"/>
  <c r="AC91" i="18"/>
  <c r="AC91" i="17"/>
  <c r="AC91" i="16"/>
  <c r="AC91" i="15"/>
  <c r="AC142" i="14"/>
  <c r="AB91" i="22"/>
  <c r="AB91" i="21"/>
  <c r="AB91" i="20"/>
  <c r="AB91" i="19"/>
  <c r="AB91" i="18"/>
  <c r="AB91" i="17"/>
  <c r="AB91" i="16"/>
  <c r="AB91" i="15"/>
  <c r="AB142" i="14"/>
  <c r="AA91" i="22"/>
  <c r="AA91" i="21"/>
  <c r="AA91" i="20"/>
  <c r="AA91" i="19"/>
  <c r="AA91" i="18"/>
  <c r="AA91" i="17"/>
  <c r="AA91" i="16"/>
  <c r="AA91" i="15"/>
  <c r="AA142" i="14"/>
  <c r="Z91" i="22"/>
  <c r="Z91" i="21"/>
  <c r="Z91" i="20"/>
  <c r="Z91" i="19"/>
  <c r="Z91" i="18"/>
  <c r="Z91" i="17"/>
  <c r="Z91" i="16"/>
  <c r="Z91" i="15"/>
  <c r="Z142" i="14"/>
  <c r="Y91" i="22"/>
  <c r="Y91" i="21"/>
  <c r="Y91" i="20"/>
  <c r="Y91" i="19"/>
  <c r="Y91" i="18"/>
  <c r="Y91" i="17"/>
  <c r="Y91" i="16"/>
  <c r="Y91" i="15"/>
  <c r="Y142" i="14"/>
  <c r="X91" i="22"/>
  <c r="X91" i="21"/>
  <c r="X91" i="20"/>
  <c r="X91" i="19"/>
  <c r="X91" i="18"/>
  <c r="X91" i="17"/>
  <c r="X91" i="16"/>
  <c r="X91" i="15"/>
  <c r="X142" i="14"/>
  <c r="W91" i="22"/>
  <c r="W91" i="21"/>
  <c r="W91" i="20"/>
  <c r="W91" i="19"/>
  <c r="W91" i="18"/>
  <c r="W91" i="17"/>
  <c r="W91" i="16"/>
  <c r="W91" i="15"/>
  <c r="W142" i="14"/>
  <c r="V91" i="22"/>
  <c r="V91" i="21"/>
  <c r="V91" i="20"/>
  <c r="V91" i="19"/>
  <c r="V91" i="18"/>
  <c r="V91" i="17"/>
  <c r="V91" i="16"/>
  <c r="V91" i="15"/>
  <c r="V142" i="14"/>
  <c r="U91" i="22"/>
  <c r="U91" i="21"/>
  <c r="U91" i="20"/>
  <c r="U91" i="19"/>
  <c r="U91" i="18"/>
  <c r="U91" i="17"/>
  <c r="U91" i="16"/>
  <c r="U91" i="15"/>
  <c r="U142" i="14"/>
  <c r="CY86" i="22"/>
  <c r="CY86" i="21"/>
  <c r="CY86" i="20"/>
  <c r="CY86" i="19"/>
  <c r="CY86" i="18"/>
  <c r="CY86" i="17"/>
  <c r="CY86" i="16"/>
  <c r="CY86" i="15"/>
  <c r="CY137" i="14"/>
  <c r="CX86" i="22"/>
  <c r="CX86" i="21"/>
  <c r="CX86" i="20"/>
  <c r="CX86" i="19"/>
  <c r="CX86" i="18"/>
  <c r="CX86" i="17"/>
  <c r="CX86" i="16"/>
  <c r="CX86" i="15"/>
  <c r="CX137" i="14"/>
  <c r="CW86" i="22"/>
  <c r="CW86" i="21"/>
  <c r="CW86" i="20"/>
  <c r="CW86" i="19"/>
  <c r="CW86" i="18"/>
  <c r="CW86" i="17"/>
  <c r="CW86" i="16"/>
  <c r="CW86" i="15"/>
  <c r="CW137" i="14"/>
  <c r="CV86" i="22"/>
  <c r="CV86" i="21"/>
  <c r="CV86" i="20"/>
  <c r="CV86" i="19"/>
  <c r="CV86" i="18"/>
  <c r="CV86" i="17"/>
  <c r="CV86" i="16"/>
  <c r="CV86" i="15"/>
  <c r="CV137" i="14"/>
  <c r="CU86" i="22"/>
  <c r="CU86" i="21"/>
  <c r="CU86" i="20"/>
  <c r="CU86" i="19"/>
  <c r="CU86" i="18"/>
  <c r="CU86" i="17"/>
  <c r="CU86" i="16"/>
  <c r="CU86" i="15"/>
  <c r="CU137" i="14"/>
  <c r="CT86" i="22"/>
  <c r="CT86" i="21"/>
  <c r="CT86" i="20"/>
  <c r="CT86" i="19"/>
  <c r="CT86" i="18"/>
  <c r="CT86" i="17"/>
  <c r="CT86" i="16"/>
  <c r="CT86" i="15"/>
  <c r="CT137" i="14"/>
  <c r="CS86" i="22"/>
  <c r="CS86" i="21"/>
  <c r="CS86" i="20"/>
  <c r="CS86" i="19"/>
  <c r="CS86" i="18"/>
  <c r="CS86" i="17"/>
  <c r="CS86" i="16"/>
  <c r="CS86" i="15"/>
  <c r="CS137" i="14"/>
  <c r="CR86" i="22"/>
  <c r="CR86" i="21"/>
  <c r="CR86" i="20"/>
  <c r="CR86" i="19"/>
  <c r="CR86" i="18"/>
  <c r="CR86" i="17"/>
  <c r="CR86" i="16"/>
  <c r="CR86" i="15"/>
  <c r="CR137" i="14"/>
  <c r="CQ86" i="22"/>
  <c r="CQ86" i="21"/>
  <c r="CQ86" i="20"/>
  <c r="CQ86" i="19"/>
  <c r="CQ86" i="18"/>
  <c r="CQ86" i="17"/>
  <c r="CQ86" i="16"/>
  <c r="CQ86" i="15"/>
  <c r="CQ137" i="14"/>
  <c r="CP86" i="22"/>
  <c r="CP86" i="21"/>
  <c r="CP86" i="20"/>
  <c r="CP86" i="19"/>
  <c r="CP86" i="18"/>
  <c r="CP86" i="17"/>
  <c r="CP86" i="16"/>
  <c r="CP86" i="15"/>
  <c r="CP137" i="14"/>
  <c r="CO86" i="22"/>
  <c r="CO86" i="21"/>
  <c r="CO86" i="20"/>
  <c r="CO86" i="19"/>
  <c r="CO86" i="18"/>
  <c r="CO86" i="17"/>
  <c r="CO86" i="16"/>
  <c r="CO86" i="15"/>
  <c r="CO137" i="14"/>
  <c r="CN86" i="22"/>
  <c r="CN86" i="21"/>
  <c r="CN86" i="20"/>
  <c r="CN86" i="19"/>
  <c r="CN86" i="18"/>
  <c r="CN86" i="17"/>
  <c r="CN86" i="16"/>
  <c r="CN86" i="15"/>
  <c r="CN137" i="14"/>
  <c r="CM86" i="22"/>
  <c r="CM86" i="21"/>
  <c r="CM86" i="20"/>
  <c r="CM86" i="19"/>
  <c r="CM86" i="18"/>
  <c r="CM86" i="17"/>
  <c r="CM86" i="16"/>
  <c r="CM86" i="15"/>
  <c r="CM137" i="14"/>
  <c r="CL86" i="22"/>
  <c r="CL86" i="21"/>
  <c r="CL86" i="20"/>
  <c r="CL86" i="19"/>
  <c r="CL86" i="18"/>
  <c r="CL86" i="17"/>
  <c r="CL86" i="16"/>
  <c r="CL86" i="15"/>
  <c r="CL137" i="14"/>
  <c r="CK86" i="22"/>
  <c r="CK86" i="21"/>
  <c r="CK86" i="20"/>
  <c r="CK86" i="19"/>
  <c r="CK86" i="18"/>
  <c r="CK86" i="17"/>
  <c r="CK86" i="16"/>
  <c r="CK86" i="15"/>
  <c r="CK137" i="14"/>
  <c r="CJ86" i="22"/>
  <c r="CJ86" i="21"/>
  <c r="CJ86" i="20"/>
  <c r="CJ86" i="19"/>
  <c r="CJ86" i="18"/>
  <c r="CJ86" i="17"/>
  <c r="CJ86" i="16"/>
  <c r="CJ86" i="15"/>
  <c r="CJ137" i="14"/>
  <c r="CI86" i="22"/>
  <c r="CI86" i="21"/>
  <c r="CI86" i="20"/>
  <c r="CI86" i="19"/>
  <c r="CI86" i="18"/>
  <c r="CI86" i="17"/>
  <c r="CI86" i="16"/>
  <c r="CI86" i="15"/>
  <c r="CI137" i="14"/>
  <c r="CH86" i="22"/>
  <c r="CH86" i="21"/>
  <c r="CH86" i="20"/>
  <c r="CH86" i="19"/>
  <c r="CH86" i="18"/>
  <c r="CH86" i="17"/>
  <c r="CH86" i="16"/>
  <c r="CH86" i="15"/>
  <c r="CH137" i="14"/>
  <c r="CG86" i="22"/>
  <c r="CG86" i="21"/>
  <c r="CG86" i="20"/>
  <c r="CG86" i="19"/>
  <c r="CG86" i="18"/>
  <c r="CG86" i="17"/>
  <c r="CG86" i="16"/>
  <c r="CG86" i="15"/>
  <c r="CG137" i="14"/>
  <c r="CF86" i="22"/>
  <c r="CF86" i="21"/>
  <c r="CF86" i="20"/>
  <c r="CF86" i="19"/>
  <c r="CF86" i="18"/>
  <c r="CF86" i="17"/>
  <c r="CF86" i="16"/>
  <c r="CF86" i="15"/>
  <c r="CF137" i="14"/>
  <c r="CE86" i="22"/>
  <c r="CE86" i="21"/>
  <c r="CE86" i="20"/>
  <c r="CE86" i="19"/>
  <c r="CE86" i="18"/>
  <c r="CE86" i="17"/>
  <c r="CE86" i="16"/>
  <c r="CE86" i="15"/>
  <c r="CE137" i="14"/>
  <c r="CD86" i="22"/>
  <c r="CD86" i="21"/>
  <c r="CD86" i="20"/>
  <c r="CD86" i="19"/>
  <c r="CD86" i="18"/>
  <c r="CD86" i="17"/>
  <c r="CD86" i="16"/>
  <c r="CD86" i="15"/>
  <c r="CD137" i="14"/>
  <c r="CC86" i="22"/>
  <c r="CC86" i="21"/>
  <c r="CC86" i="20"/>
  <c r="CC86" i="19"/>
  <c r="CC86" i="18"/>
  <c r="CC86" i="17"/>
  <c r="CC86" i="16"/>
  <c r="CC86" i="15"/>
  <c r="CC137" i="14"/>
  <c r="CB86" i="22"/>
  <c r="CB86" i="21"/>
  <c r="CB86" i="20"/>
  <c r="CB86" i="19"/>
  <c r="CB86" i="18"/>
  <c r="CB86" i="17"/>
  <c r="CB86" i="16"/>
  <c r="CB86" i="15"/>
  <c r="CB137" i="14"/>
  <c r="CA86" i="22"/>
  <c r="CA86" i="21"/>
  <c r="CA86" i="20"/>
  <c r="CA86" i="19"/>
  <c r="CA86" i="18"/>
  <c r="CA86" i="17"/>
  <c r="CA86" i="16"/>
  <c r="CA86" i="15"/>
  <c r="CA137" i="14"/>
  <c r="BZ86" i="22"/>
  <c r="BZ86" i="21"/>
  <c r="BZ86" i="20"/>
  <c r="BZ86" i="19"/>
  <c r="BZ86" i="18"/>
  <c r="BZ86" i="17"/>
  <c r="BZ86" i="16"/>
  <c r="BZ86" i="15"/>
  <c r="BZ137" i="14"/>
  <c r="BY86" i="22"/>
  <c r="BY86" i="21"/>
  <c r="BY86" i="20"/>
  <c r="BY86" i="19"/>
  <c r="BY86" i="18"/>
  <c r="BY86" i="17"/>
  <c r="BY86" i="16"/>
  <c r="BY86" i="15"/>
  <c r="BY137" i="14"/>
  <c r="BX86" i="22"/>
  <c r="BX86" i="21"/>
  <c r="BX86" i="20"/>
  <c r="BX86" i="19"/>
  <c r="BX86" i="18"/>
  <c r="BX86" i="17"/>
  <c r="BX86" i="16"/>
  <c r="BX86" i="15"/>
  <c r="BX137" i="14"/>
  <c r="BW86" i="22"/>
  <c r="BW86" i="21"/>
  <c r="BW86" i="20"/>
  <c r="BW86" i="19"/>
  <c r="BW86" i="18"/>
  <c r="BW86" i="17"/>
  <c r="BW86" i="16"/>
  <c r="BW86" i="15"/>
  <c r="BW137" i="14"/>
  <c r="BV86" i="22"/>
  <c r="BV86" i="21"/>
  <c r="BV86" i="20"/>
  <c r="BV86" i="19"/>
  <c r="BV86" i="18"/>
  <c r="BV86" i="17"/>
  <c r="BV86" i="16"/>
  <c r="BV86" i="15"/>
  <c r="BV137" i="14"/>
  <c r="BU86" i="22"/>
  <c r="BU86" i="21"/>
  <c r="BU86" i="20"/>
  <c r="BU86" i="19"/>
  <c r="BU86" i="18"/>
  <c r="BU86" i="17"/>
  <c r="BU86" i="16"/>
  <c r="BU86" i="15"/>
  <c r="BU137" i="14"/>
  <c r="BT86" i="22"/>
  <c r="BT86" i="21"/>
  <c r="BT86" i="20"/>
  <c r="BT86" i="19"/>
  <c r="BT86" i="18"/>
  <c r="BT86" i="17"/>
  <c r="BT86" i="16"/>
  <c r="BT86" i="15"/>
  <c r="BT137" i="14"/>
  <c r="BS86" i="22"/>
  <c r="BS86" i="21"/>
  <c r="BS86" i="20"/>
  <c r="BS86" i="19"/>
  <c r="BS86" i="18"/>
  <c r="BS86" i="17"/>
  <c r="BS86" i="16"/>
  <c r="BS86" i="15"/>
  <c r="BS137" i="14"/>
  <c r="BR86" i="22"/>
  <c r="BR86" i="21"/>
  <c r="BR86" i="20"/>
  <c r="BR86" i="19"/>
  <c r="BR86" i="18"/>
  <c r="BR86" i="17"/>
  <c r="BR86" i="16"/>
  <c r="BR86" i="15"/>
  <c r="BR137" i="14"/>
  <c r="BQ86" i="22"/>
  <c r="BQ86" i="21"/>
  <c r="BQ86" i="20"/>
  <c r="BQ86" i="19"/>
  <c r="BQ86" i="18"/>
  <c r="BQ86" i="17"/>
  <c r="BQ86" i="16"/>
  <c r="BQ86" i="15"/>
  <c r="BQ137" i="14"/>
  <c r="BP86" i="22"/>
  <c r="BP86" i="21"/>
  <c r="BP86" i="20"/>
  <c r="BP86" i="19"/>
  <c r="BP86" i="18"/>
  <c r="BP86" i="17"/>
  <c r="BP86" i="16"/>
  <c r="BP86" i="15"/>
  <c r="BP137" i="14"/>
  <c r="BO86" i="22"/>
  <c r="BO86" i="21"/>
  <c r="BO86" i="20"/>
  <c r="BO86" i="19"/>
  <c r="BO86" i="18"/>
  <c r="BO86" i="17"/>
  <c r="BO86" i="16"/>
  <c r="BO86" i="15"/>
  <c r="BO137" i="14"/>
  <c r="BN86" i="22"/>
  <c r="BN86" i="21"/>
  <c r="BN86" i="20"/>
  <c r="BN86" i="19"/>
  <c r="BN86" i="18"/>
  <c r="BN86" i="17"/>
  <c r="BN86" i="16"/>
  <c r="BN86" i="15"/>
  <c r="BN137" i="14"/>
  <c r="BM86" i="22"/>
  <c r="BM86" i="21"/>
  <c r="BM86" i="20"/>
  <c r="BM86" i="19"/>
  <c r="BM86" i="18"/>
  <c r="BM86" i="17"/>
  <c r="BM86" i="16"/>
  <c r="BM86" i="15"/>
  <c r="BM137" i="14"/>
  <c r="BL86" i="22"/>
  <c r="BL86" i="21"/>
  <c r="BL86" i="20"/>
  <c r="BL86" i="19"/>
  <c r="BL86" i="18"/>
  <c r="BL86" i="17"/>
  <c r="BL86" i="16"/>
  <c r="BL86" i="15"/>
  <c r="BL137" i="14"/>
  <c r="BK86" i="22"/>
  <c r="BK86" i="21"/>
  <c r="BK86" i="20"/>
  <c r="BK86" i="19"/>
  <c r="BK86" i="18"/>
  <c r="BK86" i="17"/>
  <c r="BK86" i="16"/>
  <c r="BK86" i="15"/>
  <c r="BK137" i="14"/>
  <c r="BJ86" i="22"/>
  <c r="BJ86" i="21"/>
  <c r="BJ86" i="20"/>
  <c r="BJ86" i="19"/>
  <c r="BJ86" i="18"/>
  <c r="BJ86" i="17"/>
  <c r="BJ86" i="16"/>
  <c r="BJ86" i="15"/>
  <c r="BJ137" i="14"/>
  <c r="BI86" i="22"/>
  <c r="BI86" i="21"/>
  <c r="BI86" i="20"/>
  <c r="BI86" i="19"/>
  <c r="BI86" i="18"/>
  <c r="BI86" i="17"/>
  <c r="BI86" i="16"/>
  <c r="BI86" i="15"/>
  <c r="BI137" i="14"/>
  <c r="BH86" i="22"/>
  <c r="BH86" i="21"/>
  <c r="BH86" i="20"/>
  <c r="BH86" i="19"/>
  <c r="BH86" i="18"/>
  <c r="BH86" i="17"/>
  <c r="BH86" i="16"/>
  <c r="BH86" i="15"/>
  <c r="BH137" i="14"/>
  <c r="BG86" i="22"/>
  <c r="BG86" i="21"/>
  <c r="BG86" i="20"/>
  <c r="BG86" i="19"/>
  <c r="BG86" i="18"/>
  <c r="BG86" i="17"/>
  <c r="BG86" i="16"/>
  <c r="BG86" i="15"/>
  <c r="BG137" i="14"/>
  <c r="BF86" i="22"/>
  <c r="BF86" i="21"/>
  <c r="BF86" i="20"/>
  <c r="BF86" i="19"/>
  <c r="BF86" i="18"/>
  <c r="BF86" i="17"/>
  <c r="BF86" i="16"/>
  <c r="BF86" i="15"/>
  <c r="BF137" i="14"/>
  <c r="BE86" i="22"/>
  <c r="BE86" i="21"/>
  <c r="BE86" i="20"/>
  <c r="BE86" i="19"/>
  <c r="BE86" i="18"/>
  <c r="BE86" i="17"/>
  <c r="BE86" i="16"/>
  <c r="BE86" i="15"/>
  <c r="BE137" i="14"/>
  <c r="BD86" i="22"/>
  <c r="BD86" i="21"/>
  <c r="BD86" i="20"/>
  <c r="BD86" i="19"/>
  <c r="BD86" i="18"/>
  <c r="BD86" i="17"/>
  <c r="BD86" i="16"/>
  <c r="BD86" i="15"/>
  <c r="BD137" i="14"/>
  <c r="BC86" i="22"/>
  <c r="BC86" i="21"/>
  <c r="BC86" i="20"/>
  <c r="BC86" i="19"/>
  <c r="BC86" i="18"/>
  <c r="BC86" i="17"/>
  <c r="BC86" i="16"/>
  <c r="BC86" i="15"/>
  <c r="BC137" i="14"/>
  <c r="BB86" i="22"/>
  <c r="BB86" i="21"/>
  <c r="BB86" i="20"/>
  <c r="BB86" i="19"/>
  <c r="BB86" i="18"/>
  <c r="BB86" i="17"/>
  <c r="BB86" i="16"/>
  <c r="BB86" i="15"/>
  <c r="BB137" i="14"/>
  <c r="BA86" i="22"/>
  <c r="BA86" i="21"/>
  <c r="BA86" i="20"/>
  <c r="BA86" i="19"/>
  <c r="BA86" i="18"/>
  <c r="BA86" i="17"/>
  <c r="BA86" i="16"/>
  <c r="BA86" i="15"/>
  <c r="BA137" i="14"/>
  <c r="AZ86" i="22"/>
  <c r="AZ86" i="21"/>
  <c r="AZ86" i="20"/>
  <c r="AZ86" i="19"/>
  <c r="AZ86" i="18"/>
  <c r="AZ86" i="17"/>
  <c r="AZ86" i="16"/>
  <c r="AZ86" i="15"/>
  <c r="AZ137" i="14"/>
  <c r="AY86" i="22"/>
  <c r="AY86" i="21"/>
  <c r="AY86" i="20"/>
  <c r="AY86" i="19"/>
  <c r="AY86" i="18"/>
  <c r="AY86" i="17"/>
  <c r="AY86" i="16"/>
  <c r="AY86" i="15"/>
  <c r="AY137" i="14"/>
  <c r="AX86" i="22"/>
  <c r="AX86" i="21"/>
  <c r="AX86" i="20"/>
  <c r="AX86" i="19"/>
  <c r="AX86" i="18"/>
  <c r="AX86" i="17"/>
  <c r="AX86" i="16"/>
  <c r="AX86" i="15"/>
  <c r="AX137" i="14"/>
  <c r="AW86" i="22"/>
  <c r="AW86" i="21"/>
  <c r="AW86" i="20"/>
  <c r="AW86" i="19"/>
  <c r="AW86" i="18"/>
  <c r="AW86" i="17"/>
  <c r="AW86" i="16"/>
  <c r="AW86" i="15"/>
  <c r="AW137" i="14"/>
  <c r="AV86" i="22"/>
  <c r="AV86" i="21"/>
  <c r="AV86" i="20"/>
  <c r="AV86" i="19"/>
  <c r="AV86" i="18"/>
  <c r="AV86" i="17"/>
  <c r="AV86" i="16"/>
  <c r="AV86" i="15"/>
  <c r="AV137" i="14"/>
  <c r="AU86" i="22"/>
  <c r="AU86" i="21"/>
  <c r="AU86" i="20"/>
  <c r="AU86" i="19"/>
  <c r="AU86" i="18"/>
  <c r="AU86" i="17"/>
  <c r="AU86" i="16"/>
  <c r="AU86" i="15"/>
  <c r="AU137" i="14"/>
  <c r="AT86" i="22"/>
  <c r="AT86" i="21"/>
  <c r="AT86" i="20"/>
  <c r="AT86" i="19"/>
  <c r="AT86" i="18"/>
  <c r="AT86" i="17"/>
  <c r="AT86" i="16"/>
  <c r="AT86" i="15"/>
  <c r="AT137" i="14"/>
  <c r="AS86" i="22"/>
  <c r="AS86" i="21"/>
  <c r="AS86" i="20"/>
  <c r="AS86" i="19"/>
  <c r="AS86" i="18"/>
  <c r="AS86" i="17"/>
  <c r="AS86" i="16"/>
  <c r="AS86" i="15"/>
  <c r="AS137" i="14"/>
  <c r="AR86" i="22"/>
  <c r="AR86" i="21"/>
  <c r="AR86" i="20"/>
  <c r="AR86" i="19"/>
  <c r="AR86" i="18"/>
  <c r="AR86" i="17"/>
  <c r="AR86" i="16"/>
  <c r="AR86" i="15"/>
  <c r="AR137" i="14"/>
  <c r="AQ86" i="22"/>
  <c r="AQ86" i="21"/>
  <c r="AQ86" i="20"/>
  <c r="AQ86" i="19"/>
  <c r="AQ86" i="18"/>
  <c r="AQ86" i="17"/>
  <c r="AQ86" i="16"/>
  <c r="AQ86" i="15"/>
  <c r="AQ137" i="14"/>
  <c r="AP86" i="22"/>
  <c r="AP86" i="21"/>
  <c r="AP86" i="20"/>
  <c r="AP86" i="19"/>
  <c r="AP86" i="18"/>
  <c r="AP86" i="17"/>
  <c r="AP86" i="16"/>
  <c r="AP86" i="15"/>
  <c r="AP137" i="14"/>
  <c r="AO86" i="22"/>
  <c r="AO86" i="21"/>
  <c r="AO86" i="20"/>
  <c r="AO86" i="19"/>
  <c r="AO86" i="18"/>
  <c r="AO86" i="17"/>
  <c r="AO86" i="16"/>
  <c r="AO86" i="15"/>
  <c r="AO137" i="14"/>
  <c r="AN86" i="22"/>
  <c r="AN86" i="21"/>
  <c r="AN86" i="20"/>
  <c r="AN86" i="19"/>
  <c r="AN86" i="18"/>
  <c r="AN86" i="17"/>
  <c r="AN86" i="16"/>
  <c r="AN86" i="15"/>
  <c r="AN137" i="14"/>
  <c r="AM86" i="22"/>
  <c r="AM86" i="21"/>
  <c r="AM86" i="20"/>
  <c r="AM86" i="19"/>
  <c r="AM86" i="18"/>
  <c r="AM86" i="17"/>
  <c r="AM86" i="16"/>
  <c r="AM86" i="15"/>
  <c r="AM137" i="14"/>
  <c r="AL86" i="22"/>
  <c r="AL86" i="21"/>
  <c r="AL86" i="20"/>
  <c r="AL86" i="19"/>
  <c r="AL86" i="18"/>
  <c r="AL86" i="17"/>
  <c r="AL86" i="16"/>
  <c r="AL86" i="15"/>
  <c r="AL137" i="14"/>
  <c r="AK86" i="22"/>
  <c r="AK86" i="21"/>
  <c r="AK86" i="20"/>
  <c r="AK86" i="19"/>
  <c r="AK86" i="18"/>
  <c r="AK86" i="17"/>
  <c r="AK86" i="16"/>
  <c r="AK86" i="15"/>
  <c r="AK137" i="14"/>
  <c r="AJ86" i="22"/>
  <c r="AJ86" i="21"/>
  <c r="AJ86" i="20"/>
  <c r="AJ86" i="19"/>
  <c r="AJ86" i="18"/>
  <c r="AJ86" i="17"/>
  <c r="AJ86" i="16"/>
  <c r="AJ86" i="15"/>
  <c r="AJ137" i="14"/>
  <c r="AI86" i="22"/>
  <c r="AI86" i="21"/>
  <c r="AI86" i="20"/>
  <c r="AI86" i="19"/>
  <c r="AI86" i="18"/>
  <c r="AI86" i="17"/>
  <c r="AI86" i="16"/>
  <c r="AI86" i="15"/>
  <c r="AI137" i="14"/>
  <c r="AH86" i="22"/>
  <c r="AH86" i="21"/>
  <c r="AH86" i="20"/>
  <c r="AH86" i="19"/>
  <c r="AH86" i="18"/>
  <c r="AH86" i="17"/>
  <c r="AH86" i="16"/>
  <c r="AH86" i="15"/>
  <c r="AH137" i="14"/>
  <c r="AG86" i="22"/>
  <c r="AG86" i="21"/>
  <c r="AG86" i="20"/>
  <c r="AG86" i="19"/>
  <c r="AG86" i="18"/>
  <c r="AG86" i="17"/>
  <c r="AG86" i="16"/>
  <c r="AG86" i="15"/>
  <c r="AG137" i="14"/>
  <c r="AF86" i="22"/>
  <c r="AF86" i="21"/>
  <c r="AF86" i="20"/>
  <c r="AF86" i="19"/>
  <c r="AF86" i="18"/>
  <c r="AF86" i="17"/>
  <c r="AF86" i="16"/>
  <c r="AF86" i="15"/>
  <c r="AF137" i="14"/>
  <c r="AE86" i="22"/>
  <c r="AE86" i="21"/>
  <c r="AE86" i="20"/>
  <c r="AE86" i="19"/>
  <c r="AE86" i="18"/>
  <c r="AE86" i="17"/>
  <c r="AE86" i="16"/>
  <c r="AE86" i="15"/>
  <c r="AE137" i="14"/>
  <c r="AD86" i="22"/>
  <c r="AD86" i="21"/>
  <c r="AD86" i="20"/>
  <c r="AD86" i="19"/>
  <c r="AD86" i="18"/>
  <c r="AD86" i="17"/>
  <c r="AD86" i="16"/>
  <c r="AD86" i="15"/>
  <c r="AD137" i="14"/>
  <c r="AC86" i="22"/>
  <c r="AC86" i="21"/>
  <c r="AC86" i="20"/>
  <c r="AC86" i="19"/>
  <c r="AC86" i="18"/>
  <c r="AC86" i="17"/>
  <c r="AC86" i="16"/>
  <c r="AC86" i="15"/>
  <c r="AC137" i="14"/>
  <c r="AB86" i="22"/>
  <c r="AB86" i="21"/>
  <c r="AB86" i="20"/>
  <c r="AB86" i="19"/>
  <c r="AB86" i="18"/>
  <c r="AB86" i="17"/>
  <c r="AB86" i="16"/>
  <c r="AB86" i="15"/>
  <c r="AB137" i="14"/>
  <c r="D137" i="14" s="1"/>
  <c r="AA86" i="22"/>
  <c r="AA86" i="21"/>
  <c r="AA86" i="20"/>
  <c r="AA86" i="19"/>
  <c r="AA86" i="18"/>
  <c r="AA86" i="17"/>
  <c r="AA86" i="16"/>
  <c r="AA86" i="15"/>
  <c r="AA137" i="14"/>
  <c r="Z86" i="22"/>
  <c r="Z86" i="21"/>
  <c r="Z86" i="20"/>
  <c r="Z86" i="19"/>
  <c r="Z86" i="18"/>
  <c r="Z86" i="17"/>
  <c r="Z86" i="16"/>
  <c r="Z86" i="15"/>
  <c r="Z137" i="14"/>
  <c r="Y86" i="22"/>
  <c r="Y86" i="21"/>
  <c r="Y86" i="20"/>
  <c r="Y86" i="19"/>
  <c r="Y86" i="18"/>
  <c r="Y86" i="17"/>
  <c r="Y86" i="16"/>
  <c r="Y86" i="15"/>
  <c r="Y137" i="14"/>
  <c r="X86" i="22"/>
  <c r="X86" i="21"/>
  <c r="X86" i="20"/>
  <c r="X86" i="19"/>
  <c r="X86" i="18"/>
  <c r="X86" i="17"/>
  <c r="X86" i="16"/>
  <c r="X86" i="15"/>
  <c r="X137" i="14"/>
  <c r="W86" i="22"/>
  <c r="W86" i="21"/>
  <c r="W86" i="20"/>
  <c r="W86" i="19"/>
  <c r="W86" i="18"/>
  <c r="W86" i="17"/>
  <c r="W86" i="16"/>
  <c r="W86" i="15"/>
  <c r="W137" i="14"/>
  <c r="V86" i="22"/>
  <c r="V86" i="21"/>
  <c r="V86" i="20"/>
  <c r="V86" i="19"/>
  <c r="V86" i="18"/>
  <c r="V86" i="17"/>
  <c r="V86" i="16"/>
  <c r="V86" i="15"/>
  <c r="V137" i="14"/>
  <c r="U86" i="22"/>
  <c r="U86" i="21"/>
  <c r="U86" i="20"/>
  <c r="U86" i="19"/>
  <c r="U86" i="18"/>
  <c r="U86" i="17"/>
  <c r="U86" i="16"/>
  <c r="U86" i="15"/>
  <c r="U137" i="14"/>
  <c r="CY72" i="22"/>
  <c r="CY72" i="21"/>
  <c r="CY72" i="20"/>
  <c r="CY72" i="19"/>
  <c r="CY72" i="18"/>
  <c r="CY72" i="17"/>
  <c r="CY72" i="16"/>
  <c r="CY72" i="15"/>
  <c r="CY123" i="14"/>
  <c r="CX72" i="22"/>
  <c r="CX72" i="21"/>
  <c r="CX72" i="20"/>
  <c r="CX72" i="19"/>
  <c r="CX72" i="18"/>
  <c r="CX72" i="17"/>
  <c r="CX72" i="16"/>
  <c r="CX72" i="15"/>
  <c r="CX123" i="14"/>
  <c r="CW72" i="22"/>
  <c r="CW72" i="21"/>
  <c r="CW72" i="20"/>
  <c r="CW72" i="19"/>
  <c r="CW72" i="18"/>
  <c r="CW72" i="17"/>
  <c r="CW72" i="16"/>
  <c r="CW72" i="15"/>
  <c r="CW123" i="14"/>
  <c r="CV72" i="22"/>
  <c r="CV72" i="21"/>
  <c r="CV72" i="20"/>
  <c r="CV72" i="19"/>
  <c r="CV72" i="18"/>
  <c r="CV72" i="17"/>
  <c r="CV72" i="16"/>
  <c r="CV72" i="15"/>
  <c r="CV123" i="14"/>
  <c r="CU72" i="22"/>
  <c r="CU72" i="21"/>
  <c r="CU72" i="20"/>
  <c r="CU72" i="19"/>
  <c r="CU72" i="18"/>
  <c r="CU72" i="17"/>
  <c r="CU72" i="16"/>
  <c r="CU72" i="15"/>
  <c r="CU123" i="14"/>
  <c r="CT72" i="22"/>
  <c r="CT72" i="21"/>
  <c r="CT72" i="20"/>
  <c r="CT72" i="19"/>
  <c r="CT72" i="18"/>
  <c r="CT72" i="17"/>
  <c r="CT72" i="16"/>
  <c r="CT72" i="15"/>
  <c r="CT123" i="14"/>
  <c r="CS72" i="22"/>
  <c r="CS72" i="21"/>
  <c r="CS72" i="20"/>
  <c r="CS72" i="19"/>
  <c r="CS72" i="18"/>
  <c r="CS72" i="17"/>
  <c r="CS72" i="16"/>
  <c r="CS72" i="15"/>
  <c r="CS123" i="14"/>
  <c r="CR72" i="22"/>
  <c r="CR72" i="21"/>
  <c r="CR72" i="20"/>
  <c r="CR72" i="19"/>
  <c r="CR72" i="18"/>
  <c r="CR72" i="17"/>
  <c r="CR72" i="16"/>
  <c r="CR72" i="15"/>
  <c r="CR123" i="14"/>
  <c r="CQ72" i="22"/>
  <c r="CQ72" i="21"/>
  <c r="CQ72" i="20"/>
  <c r="CQ72" i="19"/>
  <c r="CQ72" i="18"/>
  <c r="CQ72" i="17"/>
  <c r="CQ72" i="16"/>
  <c r="CQ72" i="15"/>
  <c r="CQ123" i="14"/>
  <c r="CP72" i="22"/>
  <c r="CP72" i="21"/>
  <c r="CP72" i="20"/>
  <c r="CP72" i="19"/>
  <c r="CP72" i="18"/>
  <c r="CP72" i="17"/>
  <c r="CP72" i="16"/>
  <c r="CP72" i="15"/>
  <c r="CP123" i="14"/>
  <c r="CO72" i="22"/>
  <c r="CO72" i="21"/>
  <c r="CO72" i="20"/>
  <c r="CO72" i="19"/>
  <c r="CO72" i="18"/>
  <c r="CO72" i="17"/>
  <c r="CO72" i="16"/>
  <c r="CO72" i="15"/>
  <c r="CO123" i="14"/>
  <c r="CN72" i="22"/>
  <c r="CN72" i="21"/>
  <c r="CN72" i="20"/>
  <c r="CN72" i="19"/>
  <c r="CN72" i="18"/>
  <c r="CN72" i="17"/>
  <c r="CN72" i="16"/>
  <c r="CN72" i="15"/>
  <c r="CN123" i="14"/>
  <c r="CM72" i="22"/>
  <c r="CM72" i="21"/>
  <c r="CM72" i="20"/>
  <c r="CM72" i="19"/>
  <c r="CM72" i="18"/>
  <c r="CM72" i="17"/>
  <c r="CM72" i="16"/>
  <c r="CM72" i="15"/>
  <c r="CM123" i="14"/>
  <c r="CL72" i="22"/>
  <c r="CL72" i="21"/>
  <c r="CL72" i="20"/>
  <c r="CL72" i="19"/>
  <c r="CL72" i="18"/>
  <c r="CL72" i="17"/>
  <c r="CL72" i="16"/>
  <c r="CL72" i="15"/>
  <c r="CL123" i="14"/>
  <c r="CK72" i="22"/>
  <c r="CK72" i="21"/>
  <c r="CK72" i="20"/>
  <c r="CK72" i="19"/>
  <c r="CK72" i="18"/>
  <c r="CK72" i="17"/>
  <c r="CK72" i="16"/>
  <c r="CK72" i="15"/>
  <c r="CK123" i="14"/>
  <c r="CJ72" i="22"/>
  <c r="CJ72" i="21"/>
  <c r="CJ72" i="20"/>
  <c r="CJ72" i="19"/>
  <c r="CJ72" i="18"/>
  <c r="CJ72" i="17"/>
  <c r="CJ72" i="16"/>
  <c r="CJ72" i="15"/>
  <c r="CJ123" i="14"/>
  <c r="CI72" i="22"/>
  <c r="CI72" i="21"/>
  <c r="CI72" i="20"/>
  <c r="CI72" i="19"/>
  <c r="CI72" i="18"/>
  <c r="CI72" i="17"/>
  <c r="CI72" i="16"/>
  <c r="CI72" i="15"/>
  <c r="CI123" i="14"/>
  <c r="CH72" i="22"/>
  <c r="CH72" i="21"/>
  <c r="CH72" i="20"/>
  <c r="CH72" i="19"/>
  <c r="CH72" i="18"/>
  <c r="CH72" i="17"/>
  <c r="CH72" i="16"/>
  <c r="CH72" i="15"/>
  <c r="CH123" i="14"/>
  <c r="CG72" i="22"/>
  <c r="CG72" i="21"/>
  <c r="CG72" i="20"/>
  <c r="CG72" i="19"/>
  <c r="CG72" i="18"/>
  <c r="CG72" i="17"/>
  <c r="CG72" i="16"/>
  <c r="CG72" i="15"/>
  <c r="CG123" i="14"/>
  <c r="CF72" i="22"/>
  <c r="CF72" i="21"/>
  <c r="CF72" i="20"/>
  <c r="CF72" i="19"/>
  <c r="CF72" i="18"/>
  <c r="CF72" i="17"/>
  <c r="CF72" i="16"/>
  <c r="CF72" i="15"/>
  <c r="CF123" i="14"/>
  <c r="CE72" i="22"/>
  <c r="CE72" i="21"/>
  <c r="CE72" i="20"/>
  <c r="CE72" i="19"/>
  <c r="CE72" i="18"/>
  <c r="CE72" i="17"/>
  <c r="CE72" i="16"/>
  <c r="CE72" i="15"/>
  <c r="CE123" i="14"/>
  <c r="CD72" i="22"/>
  <c r="CD72" i="21"/>
  <c r="CD72" i="20"/>
  <c r="CD72" i="19"/>
  <c r="CD72" i="18"/>
  <c r="CD72" i="17"/>
  <c r="CD72" i="16"/>
  <c r="CD72" i="15"/>
  <c r="CD123" i="14"/>
  <c r="CC72" i="22"/>
  <c r="CC72" i="21"/>
  <c r="CC72" i="20"/>
  <c r="CC72" i="19"/>
  <c r="CC72" i="18"/>
  <c r="CC72" i="17"/>
  <c r="CC72" i="16"/>
  <c r="CC72" i="15"/>
  <c r="CC123" i="14"/>
  <c r="CB72" i="22"/>
  <c r="CB72" i="21"/>
  <c r="CB72" i="20"/>
  <c r="CB72" i="19"/>
  <c r="CB72" i="18"/>
  <c r="CB72" i="17"/>
  <c r="CB72" i="16"/>
  <c r="CB72" i="15"/>
  <c r="CB123" i="14"/>
  <c r="CA72" i="22"/>
  <c r="CA72" i="21"/>
  <c r="CA72" i="20"/>
  <c r="CA72" i="19"/>
  <c r="CA72" i="18"/>
  <c r="CA72" i="17"/>
  <c r="CA72" i="16"/>
  <c r="CA72" i="15"/>
  <c r="CA123" i="14"/>
  <c r="BZ72" i="22"/>
  <c r="BZ72" i="21"/>
  <c r="BZ72" i="20"/>
  <c r="BZ72" i="19"/>
  <c r="BZ72" i="18"/>
  <c r="BZ72" i="17"/>
  <c r="BZ72" i="16"/>
  <c r="BZ72" i="15"/>
  <c r="BZ123" i="14"/>
  <c r="BY72" i="22"/>
  <c r="BY72" i="21"/>
  <c r="BY72" i="20"/>
  <c r="BY72" i="19"/>
  <c r="BY72" i="18"/>
  <c r="BY72" i="17"/>
  <c r="BY72" i="16"/>
  <c r="BY72" i="15"/>
  <c r="BY123" i="14"/>
  <c r="BX72" i="22"/>
  <c r="BX72" i="21"/>
  <c r="BX72" i="20"/>
  <c r="BX72" i="19"/>
  <c r="BX72" i="18"/>
  <c r="BX72" i="17"/>
  <c r="BX72" i="16"/>
  <c r="BX72" i="15"/>
  <c r="BX123" i="14"/>
  <c r="BW72" i="22"/>
  <c r="BW72" i="21"/>
  <c r="BW72" i="20"/>
  <c r="BW72" i="19"/>
  <c r="BW72" i="18"/>
  <c r="BW72" i="17"/>
  <c r="BW72" i="16"/>
  <c r="BW72" i="15"/>
  <c r="BW123" i="14"/>
  <c r="BV72" i="22"/>
  <c r="BV72" i="21"/>
  <c r="BV72" i="20"/>
  <c r="BV72" i="19"/>
  <c r="BV72" i="18"/>
  <c r="BV72" i="17"/>
  <c r="BV72" i="16"/>
  <c r="BV72" i="15"/>
  <c r="BV123" i="14"/>
  <c r="BU72" i="22"/>
  <c r="BU72" i="21"/>
  <c r="BU72" i="20"/>
  <c r="BU72" i="19"/>
  <c r="BU72" i="18"/>
  <c r="BU72" i="17"/>
  <c r="BU72" i="16"/>
  <c r="BU72" i="15"/>
  <c r="BU123" i="14"/>
  <c r="BT72" i="22"/>
  <c r="BT72" i="21"/>
  <c r="BT72" i="20"/>
  <c r="BT72" i="19"/>
  <c r="BT72" i="18"/>
  <c r="BT72" i="17"/>
  <c r="BT72" i="16"/>
  <c r="BT72" i="15"/>
  <c r="BT123" i="14"/>
  <c r="BS72" i="22"/>
  <c r="BS72" i="21"/>
  <c r="BS72" i="20"/>
  <c r="BS72" i="19"/>
  <c r="BS72" i="18"/>
  <c r="BS72" i="17"/>
  <c r="BS72" i="16"/>
  <c r="BS72" i="15"/>
  <c r="BS123" i="14"/>
  <c r="BR72" i="22"/>
  <c r="BR72" i="21"/>
  <c r="BR72" i="20"/>
  <c r="BR72" i="19"/>
  <c r="BR72" i="18"/>
  <c r="BR72" i="17"/>
  <c r="BR72" i="16"/>
  <c r="BR72" i="15"/>
  <c r="BR123" i="14"/>
  <c r="BQ72" i="22"/>
  <c r="BQ72" i="21"/>
  <c r="BQ72" i="20"/>
  <c r="BQ72" i="19"/>
  <c r="BQ72" i="18"/>
  <c r="BQ72" i="17"/>
  <c r="BQ72" i="16"/>
  <c r="BQ72" i="15"/>
  <c r="BQ123" i="14"/>
  <c r="BP72" i="22"/>
  <c r="BP72" i="21"/>
  <c r="BP72" i="20"/>
  <c r="BP72" i="19"/>
  <c r="BP72" i="18"/>
  <c r="BP72" i="17"/>
  <c r="BP72" i="16"/>
  <c r="BP72" i="15"/>
  <c r="BP123" i="14"/>
  <c r="BO72" i="22"/>
  <c r="BO72" i="21"/>
  <c r="BO72" i="20"/>
  <c r="BO72" i="19"/>
  <c r="BO72" i="18"/>
  <c r="BO72" i="17"/>
  <c r="BO72" i="16"/>
  <c r="BO72" i="15"/>
  <c r="BO123" i="14"/>
  <c r="BN72" i="22"/>
  <c r="BN72" i="21"/>
  <c r="BN72" i="20"/>
  <c r="BN72" i="19"/>
  <c r="BN72" i="18"/>
  <c r="BN72" i="17"/>
  <c r="BN72" i="16"/>
  <c r="BN72" i="15"/>
  <c r="BN123" i="14"/>
  <c r="BM72" i="22"/>
  <c r="BM72" i="21"/>
  <c r="BM72" i="20"/>
  <c r="BM72" i="19"/>
  <c r="BM72" i="18"/>
  <c r="BM72" i="17"/>
  <c r="BM72" i="16"/>
  <c r="BM72" i="15"/>
  <c r="BM123" i="14"/>
  <c r="BL72" i="22"/>
  <c r="BL72" i="21"/>
  <c r="BL72" i="20"/>
  <c r="BL72" i="19"/>
  <c r="BL72" i="18"/>
  <c r="BL72" i="17"/>
  <c r="BL72" i="16"/>
  <c r="BL72" i="15"/>
  <c r="BL123" i="14"/>
  <c r="BK72" i="22"/>
  <c r="BK72" i="21"/>
  <c r="BK72" i="20"/>
  <c r="BK72" i="19"/>
  <c r="BK72" i="18"/>
  <c r="BK72" i="17"/>
  <c r="BK72" i="16"/>
  <c r="BK72" i="15"/>
  <c r="BK123" i="14"/>
  <c r="BJ72" i="22"/>
  <c r="BJ72" i="21"/>
  <c r="BJ72" i="20"/>
  <c r="BJ72" i="19"/>
  <c r="BJ72" i="18"/>
  <c r="BJ72" i="17"/>
  <c r="BJ72" i="16"/>
  <c r="BJ72" i="15"/>
  <c r="BJ123" i="14"/>
  <c r="BI72" i="22"/>
  <c r="BI72" i="21"/>
  <c r="BI72" i="20"/>
  <c r="BI72" i="19"/>
  <c r="BI72" i="18"/>
  <c r="BI72" i="17"/>
  <c r="BI72" i="16"/>
  <c r="BI72" i="15"/>
  <c r="BI123" i="14"/>
  <c r="BH72" i="22"/>
  <c r="BH72" i="21"/>
  <c r="BH72" i="20"/>
  <c r="BH72" i="19"/>
  <c r="BH72" i="18"/>
  <c r="BH72" i="17"/>
  <c r="BH72" i="16"/>
  <c r="BH72" i="15"/>
  <c r="BH123" i="14"/>
  <c r="BG72" i="22"/>
  <c r="BG72" i="21"/>
  <c r="BG72" i="20"/>
  <c r="BG72" i="19"/>
  <c r="BG72" i="18"/>
  <c r="BG72" i="17"/>
  <c r="BG72" i="16"/>
  <c r="BG72" i="15"/>
  <c r="BG123" i="14"/>
  <c r="BF72" i="22"/>
  <c r="BF72" i="21"/>
  <c r="BF72" i="20"/>
  <c r="BF72" i="19"/>
  <c r="BF72" i="18"/>
  <c r="BF72" i="17"/>
  <c r="BF72" i="16"/>
  <c r="BF72" i="15"/>
  <c r="BF123" i="14"/>
  <c r="BE72" i="22"/>
  <c r="BE72" i="21"/>
  <c r="BE72" i="20"/>
  <c r="BE72" i="19"/>
  <c r="BE72" i="18"/>
  <c r="BE72" i="17"/>
  <c r="BE72" i="16"/>
  <c r="BE72" i="15"/>
  <c r="BE123" i="14"/>
  <c r="BD72" i="22"/>
  <c r="BD72" i="21"/>
  <c r="BD72" i="20"/>
  <c r="BD72" i="19"/>
  <c r="BD72" i="18"/>
  <c r="BD72" i="17"/>
  <c r="BD72" i="16"/>
  <c r="BD72" i="15"/>
  <c r="BD123" i="14"/>
  <c r="BC72" i="22"/>
  <c r="BC72" i="21"/>
  <c r="BC72" i="20"/>
  <c r="BC72" i="19"/>
  <c r="BC72" i="18"/>
  <c r="BC72" i="17"/>
  <c r="BC72" i="16"/>
  <c r="BC72" i="15"/>
  <c r="BC123" i="14"/>
  <c r="BB72" i="22"/>
  <c r="BB72" i="21"/>
  <c r="BB72" i="20"/>
  <c r="BB72" i="19"/>
  <c r="BB72" i="18"/>
  <c r="BB72" i="17"/>
  <c r="BB72" i="16"/>
  <c r="BB72" i="15"/>
  <c r="BB123" i="14"/>
  <c r="BA72" i="22"/>
  <c r="BA72" i="21"/>
  <c r="BA72" i="20"/>
  <c r="BA72" i="19"/>
  <c r="BA72" i="18"/>
  <c r="BA72" i="17"/>
  <c r="BA72" i="16"/>
  <c r="BA72" i="15"/>
  <c r="BA123" i="14"/>
  <c r="AZ72" i="22"/>
  <c r="AZ72" i="21"/>
  <c r="AZ72" i="20"/>
  <c r="AZ72" i="19"/>
  <c r="AZ72" i="18"/>
  <c r="AZ72" i="17"/>
  <c r="AZ72" i="16"/>
  <c r="AZ72" i="15"/>
  <c r="AZ123" i="14"/>
  <c r="AY72" i="22"/>
  <c r="AY72" i="21"/>
  <c r="AY72" i="20"/>
  <c r="AY72" i="19"/>
  <c r="AY72" i="18"/>
  <c r="AY72" i="17"/>
  <c r="AY72" i="16"/>
  <c r="AY72" i="15"/>
  <c r="AY123" i="14"/>
  <c r="AX72" i="22"/>
  <c r="AX72" i="21"/>
  <c r="AX72" i="20"/>
  <c r="AX72" i="19"/>
  <c r="AX72" i="18"/>
  <c r="AX72" i="17"/>
  <c r="AX72" i="16"/>
  <c r="AX72" i="15"/>
  <c r="AX123" i="14"/>
  <c r="AW72" i="22"/>
  <c r="AW72" i="21"/>
  <c r="AW72" i="20"/>
  <c r="AW72" i="19"/>
  <c r="AW72" i="18"/>
  <c r="AW72" i="17"/>
  <c r="AW72" i="16"/>
  <c r="AW72" i="15"/>
  <c r="AW123" i="14"/>
  <c r="AV72" i="22"/>
  <c r="AV72" i="21"/>
  <c r="AV72" i="20"/>
  <c r="AV72" i="19"/>
  <c r="AV72" i="18"/>
  <c r="AV72" i="17"/>
  <c r="AV72" i="16"/>
  <c r="AV72" i="15"/>
  <c r="AV123" i="14"/>
  <c r="AU72" i="22"/>
  <c r="AU72" i="21"/>
  <c r="AU72" i="20"/>
  <c r="AU72" i="19"/>
  <c r="AU72" i="18"/>
  <c r="AU72" i="17"/>
  <c r="AU72" i="16"/>
  <c r="AU72" i="15"/>
  <c r="AU123" i="14"/>
  <c r="AT72" i="22"/>
  <c r="AT72" i="21"/>
  <c r="AT72" i="20"/>
  <c r="AT72" i="19"/>
  <c r="AT72" i="18"/>
  <c r="AT72" i="17"/>
  <c r="AT72" i="16"/>
  <c r="AT72" i="15"/>
  <c r="AT123" i="14"/>
  <c r="AS72" i="22"/>
  <c r="AS72" i="21"/>
  <c r="AS72" i="20"/>
  <c r="AS72" i="19"/>
  <c r="AS72" i="18"/>
  <c r="AS72" i="17"/>
  <c r="AS72" i="16"/>
  <c r="AS72" i="15"/>
  <c r="AS123" i="14"/>
  <c r="AR72" i="22"/>
  <c r="AR72" i="21"/>
  <c r="AR72" i="20"/>
  <c r="AR72" i="19"/>
  <c r="AR72" i="18"/>
  <c r="AR72" i="17"/>
  <c r="AR72" i="16"/>
  <c r="AR72" i="15"/>
  <c r="AR123" i="14"/>
  <c r="AQ72" i="22"/>
  <c r="AQ72" i="21"/>
  <c r="AQ72" i="20"/>
  <c r="AQ72" i="19"/>
  <c r="AQ72" i="18"/>
  <c r="AQ72" i="17"/>
  <c r="AQ72" i="16"/>
  <c r="AQ72" i="15"/>
  <c r="AQ123" i="14"/>
  <c r="AP72" i="22"/>
  <c r="AP72" i="21"/>
  <c r="AP72" i="20"/>
  <c r="AP72" i="19"/>
  <c r="AP72" i="18"/>
  <c r="AP72" i="17"/>
  <c r="AP72" i="16"/>
  <c r="AP72" i="15"/>
  <c r="AP123" i="14"/>
  <c r="AO72" i="22"/>
  <c r="AO72" i="21"/>
  <c r="AO72" i="20"/>
  <c r="AO72" i="19"/>
  <c r="AO72" i="18"/>
  <c r="AO72" i="17"/>
  <c r="AO72" i="16"/>
  <c r="AO72" i="15"/>
  <c r="AO123" i="14"/>
  <c r="AN72" i="22"/>
  <c r="AN72" i="21"/>
  <c r="AN72" i="20"/>
  <c r="AN72" i="19"/>
  <c r="AN72" i="18"/>
  <c r="AN72" i="17"/>
  <c r="AN72" i="16"/>
  <c r="AN72" i="15"/>
  <c r="AN123" i="14"/>
  <c r="AM72" i="22"/>
  <c r="AM72" i="21"/>
  <c r="AM72" i="20"/>
  <c r="AM72" i="19"/>
  <c r="AM72" i="18"/>
  <c r="AM72" i="17"/>
  <c r="AM72" i="16"/>
  <c r="AM72" i="15"/>
  <c r="AM123" i="14"/>
  <c r="AL72" i="22"/>
  <c r="AL72" i="21"/>
  <c r="AL72" i="20"/>
  <c r="AL72" i="19"/>
  <c r="AL72" i="18"/>
  <c r="AL72" i="17"/>
  <c r="AL72" i="16"/>
  <c r="AL72" i="15"/>
  <c r="AL123" i="14"/>
  <c r="AK72" i="22"/>
  <c r="AK72" i="21"/>
  <c r="AK72" i="20"/>
  <c r="AK72" i="19"/>
  <c r="AK72" i="18"/>
  <c r="AK72" i="17"/>
  <c r="AK72" i="16"/>
  <c r="AK72" i="15"/>
  <c r="AK123" i="14"/>
  <c r="AJ72" i="22"/>
  <c r="AJ72" i="21"/>
  <c r="AJ72" i="20"/>
  <c r="AJ72" i="19"/>
  <c r="AJ72" i="18"/>
  <c r="AJ72" i="17"/>
  <c r="AJ72" i="16"/>
  <c r="AJ72" i="15"/>
  <c r="AJ123" i="14"/>
  <c r="AI72" i="22"/>
  <c r="AI72" i="21"/>
  <c r="AI72" i="20"/>
  <c r="AI72" i="19"/>
  <c r="AI72" i="18"/>
  <c r="AI72" i="17"/>
  <c r="AI72" i="16"/>
  <c r="AI72" i="15"/>
  <c r="AI123" i="14"/>
  <c r="AH72" i="22"/>
  <c r="AH72" i="21"/>
  <c r="AH72" i="20"/>
  <c r="AH72" i="19"/>
  <c r="AH72" i="18"/>
  <c r="AH72" i="17"/>
  <c r="AH72" i="16"/>
  <c r="AH72" i="15"/>
  <c r="AH123" i="14"/>
  <c r="AG72" i="22"/>
  <c r="AG72" i="21"/>
  <c r="AG72" i="20"/>
  <c r="AG72" i="19"/>
  <c r="AG72" i="18"/>
  <c r="AG72" i="17"/>
  <c r="AG72" i="16"/>
  <c r="AG72" i="15"/>
  <c r="AG123" i="14"/>
  <c r="AF72" i="22"/>
  <c r="AF72" i="21"/>
  <c r="AF72" i="20"/>
  <c r="AF72" i="19"/>
  <c r="AF72" i="18"/>
  <c r="AF72" i="17"/>
  <c r="AF72" i="16"/>
  <c r="AF72" i="15"/>
  <c r="AF123" i="14"/>
  <c r="AE72" i="22"/>
  <c r="AE72" i="21"/>
  <c r="AE72" i="20"/>
  <c r="AE72" i="19"/>
  <c r="AE72" i="18"/>
  <c r="AE72" i="17"/>
  <c r="AE72" i="16"/>
  <c r="AE72" i="15"/>
  <c r="AE123" i="14"/>
  <c r="AD72" i="22"/>
  <c r="AD72" i="21"/>
  <c r="AD72" i="20"/>
  <c r="AD72" i="19"/>
  <c r="AD72" i="18"/>
  <c r="AD72" i="17"/>
  <c r="AD72" i="16"/>
  <c r="AD72" i="15"/>
  <c r="AD123" i="14"/>
  <c r="AC72" i="22"/>
  <c r="AC72" i="21"/>
  <c r="AC72" i="20"/>
  <c r="AC72" i="19"/>
  <c r="AC72" i="18"/>
  <c r="AC72" i="17"/>
  <c r="AC72" i="16"/>
  <c r="AC72" i="15"/>
  <c r="AC123" i="14"/>
  <c r="AB72" i="22"/>
  <c r="AB72" i="21"/>
  <c r="AB72" i="20"/>
  <c r="AB72" i="19"/>
  <c r="AB72" i="18"/>
  <c r="AB72" i="17"/>
  <c r="AB72" i="16"/>
  <c r="AB72" i="15"/>
  <c r="AB123" i="14"/>
  <c r="AA72" i="22"/>
  <c r="AA72" i="21"/>
  <c r="AA72" i="20"/>
  <c r="AA72" i="19"/>
  <c r="AA72" i="18"/>
  <c r="AA72" i="17"/>
  <c r="AA72" i="16"/>
  <c r="AA72" i="15"/>
  <c r="AA123" i="14"/>
  <c r="Z72" i="22"/>
  <c r="Z72" i="21"/>
  <c r="Z72" i="20"/>
  <c r="Z72" i="19"/>
  <c r="Z72" i="18"/>
  <c r="Z72" i="17"/>
  <c r="Z72" i="16"/>
  <c r="Z72" i="15"/>
  <c r="Z123" i="14"/>
  <c r="Y72" i="22"/>
  <c r="Y72" i="21"/>
  <c r="Y72" i="20"/>
  <c r="Y72" i="19"/>
  <c r="Y72" i="18"/>
  <c r="Y72" i="17"/>
  <c r="Y72" i="16"/>
  <c r="Y72" i="15"/>
  <c r="Y123" i="14"/>
  <c r="X72" i="22"/>
  <c r="X72" i="21"/>
  <c r="X72" i="20"/>
  <c r="X72" i="19"/>
  <c r="X72" i="18"/>
  <c r="X72" i="17"/>
  <c r="X72" i="16"/>
  <c r="X72" i="15"/>
  <c r="X123" i="14"/>
  <c r="W72" i="22"/>
  <c r="W72" i="21"/>
  <c r="W72" i="20"/>
  <c r="W72" i="19"/>
  <c r="W72" i="18"/>
  <c r="W72" i="17"/>
  <c r="W72" i="16"/>
  <c r="W72" i="15"/>
  <c r="W123" i="14"/>
  <c r="V72" i="22"/>
  <c r="V72" i="21"/>
  <c r="V72" i="20"/>
  <c r="V72" i="19"/>
  <c r="V72" i="18"/>
  <c r="V72" i="17"/>
  <c r="V72" i="16"/>
  <c r="V72" i="15"/>
  <c r="V123" i="14"/>
  <c r="U72" i="22"/>
  <c r="U72" i="21"/>
  <c r="U72" i="20"/>
  <c r="U72" i="19"/>
  <c r="U72" i="18"/>
  <c r="U72" i="17"/>
  <c r="U72" i="16"/>
  <c r="U72" i="15"/>
  <c r="U123" i="14"/>
  <c r="CY70" i="22"/>
  <c r="CY70" i="21"/>
  <c r="CY70" i="20"/>
  <c r="CY70" i="19"/>
  <c r="CY70" i="18"/>
  <c r="CY70" i="17"/>
  <c r="CY70" i="16"/>
  <c r="CY70" i="15"/>
  <c r="CY121" i="14"/>
  <c r="CX70" i="22"/>
  <c r="CX70" i="21"/>
  <c r="CX70" i="20"/>
  <c r="CX70" i="19"/>
  <c r="CX70" i="18"/>
  <c r="CX70" i="17"/>
  <c r="CX70" i="16"/>
  <c r="CX70" i="15"/>
  <c r="CX121" i="14"/>
  <c r="CW70" i="22"/>
  <c r="CW70" i="21"/>
  <c r="CW70" i="20"/>
  <c r="CW70" i="19"/>
  <c r="CW70" i="18"/>
  <c r="CW70" i="17"/>
  <c r="CW70" i="16"/>
  <c r="CW70" i="15"/>
  <c r="CW121" i="14"/>
  <c r="CV70" i="22"/>
  <c r="CV70" i="21"/>
  <c r="CV70" i="20"/>
  <c r="CV70" i="19"/>
  <c r="CV70" i="18"/>
  <c r="CV70" i="17"/>
  <c r="CV70" i="16"/>
  <c r="CV70" i="15"/>
  <c r="CV121" i="14"/>
  <c r="CU70" i="22"/>
  <c r="CU70" i="21"/>
  <c r="CU70" i="20"/>
  <c r="CU70" i="19"/>
  <c r="CU70" i="18"/>
  <c r="CU70" i="17"/>
  <c r="CU70" i="16"/>
  <c r="CU70" i="15"/>
  <c r="CU121" i="14"/>
  <c r="CT70" i="22"/>
  <c r="CT70" i="21"/>
  <c r="CT70" i="20"/>
  <c r="CT70" i="19"/>
  <c r="CT70" i="18"/>
  <c r="CT70" i="17"/>
  <c r="CT70" i="16"/>
  <c r="CT70" i="15"/>
  <c r="CT121" i="14"/>
  <c r="CS70" i="22"/>
  <c r="CS70" i="21"/>
  <c r="CS70" i="20"/>
  <c r="CS70" i="19"/>
  <c r="CS70" i="18"/>
  <c r="CS70" i="17"/>
  <c r="CS70" i="16"/>
  <c r="CS70" i="15"/>
  <c r="CS121" i="14"/>
  <c r="CR70" i="22"/>
  <c r="CR70" i="21"/>
  <c r="CR70" i="20"/>
  <c r="CR70" i="19"/>
  <c r="CR70" i="18"/>
  <c r="CR70" i="17"/>
  <c r="CR70" i="16"/>
  <c r="CR70" i="15"/>
  <c r="CR121" i="14"/>
  <c r="CQ70" i="22"/>
  <c r="CQ70" i="21"/>
  <c r="CQ70" i="20"/>
  <c r="CQ70" i="19"/>
  <c r="CQ70" i="18"/>
  <c r="CQ70" i="17"/>
  <c r="CQ70" i="16"/>
  <c r="CQ70" i="15"/>
  <c r="CQ121" i="14"/>
  <c r="CP70" i="22"/>
  <c r="CP70" i="21"/>
  <c r="CP70" i="20"/>
  <c r="CP70" i="19"/>
  <c r="CP70" i="18"/>
  <c r="CP70" i="17"/>
  <c r="CP70" i="16"/>
  <c r="CP70" i="15"/>
  <c r="CP121" i="14"/>
  <c r="CO70" i="22"/>
  <c r="CO70" i="21"/>
  <c r="CO70" i="20"/>
  <c r="CO70" i="19"/>
  <c r="CO70" i="18"/>
  <c r="CO70" i="17"/>
  <c r="CO70" i="16"/>
  <c r="CO70" i="15"/>
  <c r="CO121" i="14"/>
  <c r="CN70" i="22"/>
  <c r="CN70" i="21"/>
  <c r="CN70" i="20"/>
  <c r="CN70" i="19"/>
  <c r="CN70" i="18"/>
  <c r="CN70" i="17"/>
  <c r="CN70" i="16"/>
  <c r="CN70" i="15"/>
  <c r="CN121" i="14"/>
  <c r="CM70" i="22"/>
  <c r="CM70" i="21"/>
  <c r="CM70" i="20"/>
  <c r="CM70" i="19"/>
  <c r="CM70" i="18"/>
  <c r="CM70" i="17"/>
  <c r="CM70" i="16"/>
  <c r="CM70" i="15"/>
  <c r="CM121" i="14"/>
  <c r="CL70" i="22"/>
  <c r="CL70" i="21"/>
  <c r="CL70" i="20"/>
  <c r="CL70" i="19"/>
  <c r="CL70" i="18"/>
  <c r="CL70" i="17"/>
  <c r="CL70" i="16"/>
  <c r="CL70" i="15"/>
  <c r="CL121" i="14"/>
  <c r="CK70" i="22"/>
  <c r="CK70" i="21"/>
  <c r="CK70" i="20"/>
  <c r="CK70" i="19"/>
  <c r="CK70" i="18"/>
  <c r="CK70" i="17"/>
  <c r="CK70" i="16"/>
  <c r="CK70" i="15"/>
  <c r="CK121" i="14"/>
  <c r="CJ70" i="22"/>
  <c r="CJ70" i="21"/>
  <c r="CJ70" i="20"/>
  <c r="CJ70" i="19"/>
  <c r="CJ70" i="18"/>
  <c r="CJ70" i="17"/>
  <c r="CJ70" i="16"/>
  <c r="CJ70" i="15"/>
  <c r="CJ121" i="14"/>
  <c r="CI70" i="22"/>
  <c r="CI70" i="21"/>
  <c r="CI70" i="20"/>
  <c r="CI70" i="19"/>
  <c r="CI70" i="18"/>
  <c r="CI70" i="17"/>
  <c r="CI70" i="16"/>
  <c r="CI70" i="15"/>
  <c r="CI121" i="14"/>
  <c r="CH70" i="22"/>
  <c r="CH70" i="21"/>
  <c r="CH70" i="20"/>
  <c r="CH70" i="19"/>
  <c r="CH70" i="18"/>
  <c r="CH70" i="17"/>
  <c r="CH70" i="16"/>
  <c r="CH70" i="15"/>
  <c r="CH121" i="14"/>
  <c r="CG70" i="22"/>
  <c r="CG70" i="21"/>
  <c r="CG70" i="20"/>
  <c r="CG70" i="19"/>
  <c r="CG70" i="18"/>
  <c r="CG70" i="17"/>
  <c r="CG70" i="16"/>
  <c r="CG70" i="15"/>
  <c r="CG121" i="14"/>
  <c r="CF70" i="22"/>
  <c r="CF70" i="21"/>
  <c r="CF70" i="20"/>
  <c r="CF70" i="19"/>
  <c r="CF70" i="18"/>
  <c r="CF70" i="17"/>
  <c r="CF70" i="16"/>
  <c r="CF70" i="15"/>
  <c r="CF121" i="14"/>
  <c r="CE70" i="22"/>
  <c r="CE70" i="21"/>
  <c r="CE70" i="20"/>
  <c r="CE70" i="19"/>
  <c r="CE70" i="18"/>
  <c r="CE70" i="17"/>
  <c r="CE70" i="16"/>
  <c r="CE70" i="15"/>
  <c r="CE121" i="14"/>
  <c r="CD70" i="22"/>
  <c r="CD70" i="21"/>
  <c r="CD70" i="20"/>
  <c r="CD70" i="19"/>
  <c r="CD70" i="18"/>
  <c r="CD70" i="17"/>
  <c r="CD70" i="16"/>
  <c r="CD70" i="15"/>
  <c r="CD121" i="14"/>
  <c r="CC70" i="22"/>
  <c r="CC70" i="21"/>
  <c r="CC70" i="20"/>
  <c r="CC70" i="19"/>
  <c r="CC70" i="18"/>
  <c r="CC70" i="17"/>
  <c r="CC70" i="16"/>
  <c r="CC70" i="15"/>
  <c r="CC121" i="14"/>
  <c r="CB70" i="22"/>
  <c r="CB70" i="21"/>
  <c r="CB70" i="20"/>
  <c r="CB70" i="19"/>
  <c r="CB70" i="18"/>
  <c r="CB70" i="17"/>
  <c r="CB70" i="16"/>
  <c r="CB70" i="15"/>
  <c r="CB121" i="14"/>
  <c r="CA70" i="22"/>
  <c r="CA70" i="21"/>
  <c r="CA70" i="20"/>
  <c r="CA70" i="19"/>
  <c r="CA70" i="18"/>
  <c r="CA70" i="17"/>
  <c r="CA70" i="16"/>
  <c r="CA70" i="15"/>
  <c r="CA121" i="14"/>
  <c r="BZ70" i="22"/>
  <c r="BZ70" i="21"/>
  <c r="BZ70" i="20"/>
  <c r="BZ70" i="19"/>
  <c r="BZ70" i="18"/>
  <c r="BZ70" i="17"/>
  <c r="BZ70" i="16"/>
  <c r="BZ70" i="15"/>
  <c r="BZ121" i="14"/>
  <c r="BY70" i="22"/>
  <c r="BY70" i="21"/>
  <c r="BY70" i="20"/>
  <c r="BY70" i="19"/>
  <c r="BY70" i="18"/>
  <c r="BY70" i="17"/>
  <c r="BY70" i="16"/>
  <c r="BY70" i="15"/>
  <c r="BY121" i="14"/>
  <c r="BX70" i="22"/>
  <c r="BX70" i="21"/>
  <c r="BX70" i="20"/>
  <c r="BX70" i="19"/>
  <c r="BX70" i="18"/>
  <c r="BX70" i="17"/>
  <c r="BX70" i="16"/>
  <c r="BX70" i="15"/>
  <c r="BX121" i="14"/>
  <c r="BW70" i="22"/>
  <c r="BW70" i="21"/>
  <c r="BW70" i="20"/>
  <c r="BW70" i="19"/>
  <c r="BW70" i="18"/>
  <c r="BW70" i="17"/>
  <c r="BW70" i="16"/>
  <c r="BW70" i="15"/>
  <c r="BW121" i="14"/>
  <c r="BV70" i="22"/>
  <c r="BV70" i="21"/>
  <c r="BV70" i="20"/>
  <c r="BV70" i="19"/>
  <c r="BV70" i="18"/>
  <c r="BV70" i="17"/>
  <c r="BV70" i="16"/>
  <c r="BV70" i="15"/>
  <c r="BV121" i="14"/>
  <c r="BU70" i="22"/>
  <c r="BU70" i="21"/>
  <c r="BU70" i="20"/>
  <c r="BU70" i="19"/>
  <c r="BU70" i="18"/>
  <c r="BU70" i="17"/>
  <c r="BU70" i="16"/>
  <c r="BU70" i="15"/>
  <c r="BU121" i="14"/>
  <c r="BT70" i="22"/>
  <c r="BT70" i="21"/>
  <c r="BT70" i="20"/>
  <c r="BT70" i="19"/>
  <c r="BT70" i="18"/>
  <c r="BT70" i="17"/>
  <c r="BT70" i="16"/>
  <c r="BT70" i="15"/>
  <c r="BT121" i="14"/>
  <c r="BS70" i="22"/>
  <c r="BS70" i="21"/>
  <c r="BS70" i="20"/>
  <c r="BS70" i="19"/>
  <c r="BS70" i="18"/>
  <c r="BS70" i="17"/>
  <c r="BS70" i="16"/>
  <c r="BS70" i="15"/>
  <c r="BS121" i="14"/>
  <c r="BR70" i="22"/>
  <c r="BR70" i="21"/>
  <c r="BR70" i="20"/>
  <c r="BR70" i="19"/>
  <c r="BR70" i="18"/>
  <c r="BR70" i="17"/>
  <c r="BR70" i="16"/>
  <c r="BR70" i="15"/>
  <c r="BR121" i="14"/>
  <c r="BQ70" i="22"/>
  <c r="BQ70" i="21"/>
  <c r="BQ70" i="20"/>
  <c r="BQ70" i="19"/>
  <c r="BQ70" i="18"/>
  <c r="BQ70" i="17"/>
  <c r="BQ70" i="16"/>
  <c r="BQ70" i="15"/>
  <c r="BQ121" i="14"/>
  <c r="BP70" i="22"/>
  <c r="BP70" i="21"/>
  <c r="BP70" i="20"/>
  <c r="BP70" i="19"/>
  <c r="BP70" i="18"/>
  <c r="BP70" i="17"/>
  <c r="BP70" i="16"/>
  <c r="BP70" i="15"/>
  <c r="BP121" i="14"/>
  <c r="BO70" i="22"/>
  <c r="BO70" i="21"/>
  <c r="BO70" i="20"/>
  <c r="BO70" i="19"/>
  <c r="BO70" i="18"/>
  <c r="BO70" i="17"/>
  <c r="BO70" i="16"/>
  <c r="BO70" i="15"/>
  <c r="BO121" i="14"/>
  <c r="BN70" i="22"/>
  <c r="BN70" i="21"/>
  <c r="BN70" i="20"/>
  <c r="BN70" i="19"/>
  <c r="BN70" i="18"/>
  <c r="BN70" i="17"/>
  <c r="BN70" i="16"/>
  <c r="BN70" i="15"/>
  <c r="BN121" i="14"/>
  <c r="BM70" i="22"/>
  <c r="BM70" i="21"/>
  <c r="BM70" i="20"/>
  <c r="BM70" i="19"/>
  <c r="BM70" i="18"/>
  <c r="BM70" i="17"/>
  <c r="BM70" i="16"/>
  <c r="BM70" i="15"/>
  <c r="BM121" i="14"/>
  <c r="BL70" i="22"/>
  <c r="BL70" i="21"/>
  <c r="BL70" i="20"/>
  <c r="BL70" i="19"/>
  <c r="BL70" i="18"/>
  <c r="BL70" i="17"/>
  <c r="BL70" i="16"/>
  <c r="BL70" i="15"/>
  <c r="BL121" i="14"/>
  <c r="BK70" i="22"/>
  <c r="BK70" i="21"/>
  <c r="BK70" i="20"/>
  <c r="BK70" i="19"/>
  <c r="BK70" i="18"/>
  <c r="BK70" i="17"/>
  <c r="BK70" i="16"/>
  <c r="BK70" i="15"/>
  <c r="BK121" i="14"/>
  <c r="BJ70" i="22"/>
  <c r="BJ70" i="21"/>
  <c r="BJ70" i="20"/>
  <c r="BJ70" i="19"/>
  <c r="BJ70" i="18"/>
  <c r="BJ70" i="17"/>
  <c r="BJ70" i="16"/>
  <c r="BJ70" i="15"/>
  <c r="BJ121" i="14"/>
  <c r="BI70" i="22"/>
  <c r="BI70" i="21"/>
  <c r="BI70" i="20"/>
  <c r="BI70" i="19"/>
  <c r="BI70" i="18"/>
  <c r="BI70" i="17"/>
  <c r="BI70" i="16"/>
  <c r="BI70" i="15"/>
  <c r="BI121" i="14"/>
  <c r="BH70" i="22"/>
  <c r="BH70" i="21"/>
  <c r="BH70" i="20"/>
  <c r="BH70" i="19"/>
  <c r="BH70" i="18"/>
  <c r="BH70" i="17"/>
  <c r="BH70" i="16"/>
  <c r="BH70" i="15"/>
  <c r="BH121" i="14"/>
  <c r="BG70" i="22"/>
  <c r="BG70" i="21"/>
  <c r="BG70" i="20"/>
  <c r="BG70" i="19"/>
  <c r="BG70" i="18"/>
  <c r="BG70" i="17"/>
  <c r="BG70" i="16"/>
  <c r="BG70" i="15"/>
  <c r="BG121" i="14"/>
  <c r="BF70" i="22"/>
  <c r="BF70" i="21"/>
  <c r="BF70" i="20"/>
  <c r="BF70" i="19"/>
  <c r="BF70" i="18"/>
  <c r="BF70" i="17"/>
  <c r="BF70" i="16"/>
  <c r="BF70" i="15"/>
  <c r="BF121" i="14"/>
  <c r="BE70" i="22"/>
  <c r="BE70" i="21"/>
  <c r="BE70" i="20"/>
  <c r="BE70" i="19"/>
  <c r="BE70" i="18"/>
  <c r="BE70" i="17"/>
  <c r="BE70" i="16"/>
  <c r="BE70" i="15"/>
  <c r="BE121" i="14"/>
  <c r="BD70" i="22"/>
  <c r="BD70" i="21"/>
  <c r="BD70" i="20"/>
  <c r="BD70" i="19"/>
  <c r="BD70" i="18"/>
  <c r="BD70" i="17"/>
  <c r="BD70" i="16"/>
  <c r="BD70" i="15"/>
  <c r="BD121" i="14"/>
  <c r="BC70" i="22"/>
  <c r="BC70" i="21"/>
  <c r="BC70" i="20"/>
  <c r="BC70" i="19"/>
  <c r="BC70" i="18"/>
  <c r="BC70" i="17"/>
  <c r="BC70" i="16"/>
  <c r="BC70" i="15"/>
  <c r="BC121" i="14"/>
  <c r="BB70" i="22"/>
  <c r="BB70" i="21"/>
  <c r="BB70" i="20"/>
  <c r="BB70" i="19"/>
  <c r="BB70" i="18"/>
  <c r="BB70" i="17"/>
  <c r="BB70" i="16"/>
  <c r="BB70" i="15"/>
  <c r="BB121" i="14"/>
  <c r="BA70" i="22"/>
  <c r="BA70" i="21"/>
  <c r="BA70" i="20"/>
  <c r="BA70" i="19"/>
  <c r="BA70" i="18"/>
  <c r="BA70" i="17"/>
  <c r="BA70" i="16"/>
  <c r="BA70" i="15"/>
  <c r="BA121" i="14"/>
  <c r="AZ70" i="22"/>
  <c r="AZ70" i="21"/>
  <c r="AZ70" i="20"/>
  <c r="AZ70" i="19"/>
  <c r="AZ70" i="18"/>
  <c r="AZ70" i="17"/>
  <c r="AZ70" i="16"/>
  <c r="AZ70" i="15"/>
  <c r="AZ121" i="14"/>
  <c r="AY70" i="22"/>
  <c r="AY70" i="21"/>
  <c r="AY70" i="20"/>
  <c r="AY70" i="19"/>
  <c r="AY70" i="18"/>
  <c r="AY70" i="17"/>
  <c r="AY70" i="16"/>
  <c r="AY70" i="15"/>
  <c r="AY121" i="14"/>
  <c r="AX70" i="22"/>
  <c r="AX70" i="21"/>
  <c r="AX70" i="20"/>
  <c r="AX70" i="19"/>
  <c r="AX70" i="18"/>
  <c r="AX70" i="17"/>
  <c r="AX70" i="16"/>
  <c r="AX70" i="15"/>
  <c r="AX121" i="14"/>
  <c r="AW70" i="22"/>
  <c r="AW70" i="21"/>
  <c r="AW70" i="20"/>
  <c r="AW70" i="19"/>
  <c r="AW70" i="18"/>
  <c r="AW70" i="17"/>
  <c r="AW70" i="16"/>
  <c r="AW70" i="15"/>
  <c r="AW121" i="14"/>
  <c r="AV70" i="22"/>
  <c r="AV70" i="21"/>
  <c r="AV70" i="20"/>
  <c r="AV70" i="19"/>
  <c r="AV70" i="18"/>
  <c r="AV70" i="17"/>
  <c r="AV70" i="16"/>
  <c r="AV70" i="15"/>
  <c r="AV121" i="14"/>
  <c r="AU70" i="22"/>
  <c r="AU70" i="21"/>
  <c r="AU70" i="20"/>
  <c r="AU70" i="19"/>
  <c r="AU70" i="18"/>
  <c r="AU70" i="17"/>
  <c r="AU70" i="16"/>
  <c r="AU70" i="15"/>
  <c r="AU121" i="14"/>
  <c r="AT70" i="22"/>
  <c r="AT70" i="21"/>
  <c r="AT70" i="20"/>
  <c r="AT70" i="19"/>
  <c r="AT70" i="18"/>
  <c r="AT70" i="17"/>
  <c r="AT70" i="16"/>
  <c r="AT70" i="15"/>
  <c r="AT121" i="14"/>
  <c r="AS70" i="22"/>
  <c r="AS70" i="21"/>
  <c r="AS70" i="20"/>
  <c r="AS70" i="19"/>
  <c r="AS70" i="18"/>
  <c r="AS70" i="17"/>
  <c r="AS70" i="16"/>
  <c r="AS70" i="15"/>
  <c r="AS121" i="14"/>
  <c r="AR70" i="22"/>
  <c r="AR70" i="21"/>
  <c r="AR70" i="20"/>
  <c r="AR70" i="19"/>
  <c r="AR70" i="18"/>
  <c r="AR70" i="17"/>
  <c r="AR70" i="16"/>
  <c r="AR70" i="15"/>
  <c r="AR121" i="14"/>
  <c r="AQ70" i="22"/>
  <c r="AQ70" i="21"/>
  <c r="AQ70" i="20"/>
  <c r="AQ70" i="19"/>
  <c r="AQ70" i="18"/>
  <c r="AQ70" i="17"/>
  <c r="AQ70" i="16"/>
  <c r="AQ70" i="15"/>
  <c r="AQ121" i="14"/>
  <c r="AP70" i="22"/>
  <c r="AP70" i="21"/>
  <c r="AP70" i="20"/>
  <c r="AP70" i="19"/>
  <c r="AP70" i="18"/>
  <c r="AP70" i="17"/>
  <c r="AP70" i="16"/>
  <c r="AP70" i="15"/>
  <c r="AP121" i="14"/>
  <c r="AO70" i="22"/>
  <c r="AO70" i="21"/>
  <c r="AO70" i="20"/>
  <c r="AO70" i="19"/>
  <c r="AO70" i="18"/>
  <c r="AO70" i="17"/>
  <c r="AO70" i="16"/>
  <c r="AO70" i="15"/>
  <c r="AO121" i="14"/>
  <c r="AN70" i="22"/>
  <c r="AN70" i="21"/>
  <c r="AN70" i="20"/>
  <c r="AN70" i="19"/>
  <c r="AN70" i="18"/>
  <c r="AN70" i="17"/>
  <c r="AN70" i="16"/>
  <c r="AN70" i="15"/>
  <c r="AN121" i="14"/>
  <c r="AM70" i="22"/>
  <c r="AM70" i="21"/>
  <c r="AM70" i="20"/>
  <c r="AM70" i="19"/>
  <c r="AM70" i="18"/>
  <c r="AM70" i="17"/>
  <c r="AM70" i="16"/>
  <c r="AM70" i="15"/>
  <c r="AM121" i="14"/>
  <c r="AL70" i="22"/>
  <c r="AL70" i="21"/>
  <c r="AL70" i="20"/>
  <c r="AL70" i="19"/>
  <c r="AL70" i="18"/>
  <c r="AL70" i="17"/>
  <c r="AL70" i="16"/>
  <c r="AL70" i="15"/>
  <c r="AL121" i="14"/>
  <c r="AK70" i="22"/>
  <c r="AK70" i="21"/>
  <c r="AK70" i="20"/>
  <c r="AK70" i="19"/>
  <c r="AK70" i="18"/>
  <c r="AK70" i="17"/>
  <c r="AK70" i="16"/>
  <c r="AK70" i="15"/>
  <c r="AK121" i="14"/>
  <c r="AJ70" i="22"/>
  <c r="AJ70" i="21"/>
  <c r="AJ70" i="20"/>
  <c r="AJ70" i="19"/>
  <c r="AJ70" i="18"/>
  <c r="AJ70" i="17"/>
  <c r="AJ70" i="16"/>
  <c r="AJ70" i="15"/>
  <c r="AJ121" i="14"/>
  <c r="AI70" i="22"/>
  <c r="AI70" i="21"/>
  <c r="AI70" i="20"/>
  <c r="AI70" i="19"/>
  <c r="AI70" i="18"/>
  <c r="AI70" i="17"/>
  <c r="AI70" i="16"/>
  <c r="AI70" i="15"/>
  <c r="AI121" i="14"/>
  <c r="AH70" i="22"/>
  <c r="AH70" i="21"/>
  <c r="AH70" i="20"/>
  <c r="AH70" i="19"/>
  <c r="AH70" i="18"/>
  <c r="AH70" i="17"/>
  <c r="AH70" i="16"/>
  <c r="AH70" i="15"/>
  <c r="AH121" i="14"/>
  <c r="AG70" i="22"/>
  <c r="AG70" i="21"/>
  <c r="AG70" i="20"/>
  <c r="AG70" i="19"/>
  <c r="AG70" i="18"/>
  <c r="AG70" i="17"/>
  <c r="AG70" i="16"/>
  <c r="AG70" i="15"/>
  <c r="AG121" i="14"/>
  <c r="AF70" i="22"/>
  <c r="AF70" i="21"/>
  <c r="AF70" i="20"/>
  <c r="AF70" i="19"/>
  <c r="AF70" i="18"/>
  <c r="AF70" i="17"/>
  <c r="AF70" i="16"/>
  <c r="AF70" i="15"/>
  <c r="AF121" i="14"/>
  <c r="AE70" i="22"/>
  <c r="AE70" i="21"/>
  <c r="AE70" i="20"/>
  <c r="AE70" i="19"/>
  <c r="AE70" i="18"/>
  <c r="AE70" i="17"/>
  <c r="AE70" i="16"/>
  <c r="AE70" i="15"/>
  <c r="AE121" i="14"/>
  <c r="AD70" i="22"/>
  <c r="AD70" i="21"/>
  <c r="AD70" i="20"/>
  <c r="AD70" i="19"/>
  <c r="AD70" i="18"/>
  <c r="AD70" i="17"/>
  <c r="AD70" i="16"/>
  <c r="AD70" i="15"/>
  <c r="AD121" i="14"/>
  <c r="AC70" i="22"/>
  <c r="AC70" i="21"/>
  <c r="AC70" i="20"/>
  <c r="AC70" i="19"/>
  <c r="AC70" i="18"/>
  <c r="AC70" i="17"/>
  <c r="AC70" i="16"/>
  <c r="AC70" i="15"/>
  <c r="AC121" i="14"/>
  <c r="AB70" i="22"/>
  <c r="AB70" i="21"/>
  <c r="AB70" i="20"/>
  <c r="AB70" i="19"/>
  <c r="AB70" i="18"/>
  <c r="AB70" i="17"/>
  <c r="AB70" i="16"/>
  <c r="AB70" i="15"/>
  <c r="AB121" i="14"/>
  <c r="AA70" i="22"/>
  <c r="AA70" i="21"/>
  <c r="AA70" i="20"/>
  <c r="AA70" i="19"/>
  <c r="AA70" i="18"/>
  <c r="AA70" i="17"/>
  <c r="AA70" i="16"/>
  <c r="AA70" i="15"/>
  <c r="AA121" i="14"/>
  <c r="Z70" i="22"/>
  <c r="Z70" i="21"/>
  <c r="Z70" i="20"/>
  <c r="Z70" i="19"/>
  <c r="Z70" i="18"/>
  <c r="Z70" i="17"/>
  <c r="Z70" i="16"/>
  <c r="Z70" i="15"/>
  <c r="Z121" i="14"/>
  <c r="Y70" i="22"/>
  <c r="Y70" i="21"/>
  <c r="Y70" i="20"/>
  <c r="Y70" i="19"/>
  <c r="Y70" i="18"/>
  <c r="Y70" i="17"/>
  <c r="Y70" i="16"/>
  <c r="Y70" i="15"/>
  <c r="Y121" i="14"/>
  <c r="X70" i="22"/>
  <c r="X70" i="21"/>
  <c r="X70" i="20"/>
  <c r="X70" i="19"/>
  <c r="X70" i="18"/>
  <c r="X70" i="17"/>
  <c r="X70" i="16"/>
  <c r="X70" i="15"/>
  <c r="X121" i="14"/>
  <c r="W70" i="22"/>
  <c r="W70" i="21"/>
  <c r="W70" i="20"/>
  <c r="W70" i="19"/>
  <c r="W70" i="18"/>
  <c r="W70" i="17"/>
  <c r="W70" i="16"/>
  <c r="W70" i="15"/>
  <c r="W121" i="14"/>
  <c r="V70" i="22"/>
  <c r="V70" i="21"/>
  <c r="V70" i="20"/>
  <c r="V70" i="19"/>
  <c r="V70" i="18"/>
  <c r="V70" i="17"/>
  <c r="V70" i="16"/>
  <c r="V70" i="15"/>
  <c r="V121" i="14"/>
  <c r="U70" i="22"/>
  <c r="U70" i="21"/>
  <c r="U70" i="20"/>
  <c r="U70" i="19"/>
  <c r="U70" i="18"/>
  <c r="U70" i="17"/>
  <c r="U70" i="16"/>
  <c r="U70" i="15"/>
  <c r="U121" i="14"/>
  <c r="CY68" i="22"/>
  <c r="CY68" i="21"/>
  <c r="CY68" i="20"/>
  <c r="CY68" i="19"/>
  <c r="CY68" i="18"/>
  <c r="CY68" i="17"/>
  <c r="CY68" i="16"/>
  <c r="CY68" i="15"/>
  <c r="CY119" i="14"/>
  <c r="CX68" i="22"/>
  <c r="CX68" i="21"/>
  <c r="CX68" i="20"/>
  <c r="CX68" i="19"/>
  <c r="CX68" i="18"/>
  <c r="CX68" i="17"/>
  <c r="CX68" i="16"/>
  <c r="CX68" i="15"/>
  <c r="CX119" i="14"/>
  <c r="CW68" i="22"/>
  <c r="CW68" i="21"/>
  <c r="CW68" i="20"/>
  <c r="CW68" i="19"/>
  <c r="CW68" i="18"/>
  <c r="CW68" i="17"/>
  <c r="CW68" i="16"/>
  <c r="CW68" i="15"/>
  <c r="CW119" i="14"/>
  <c r="CV68" i="22"/>
  <c r="CV68" i="21"/>
  <c r="CV68" i="20"/>
  <c r="CV68" i="19"/>
  <c r="CV68" i="18"/>
  <c r="CV68" i="17"/>
  <c r="CV68" i="16"/>
  <c r="CV68" i="15"/>
  <c r="CV119" i="14"/>
  <c r="CU68" i="22"/>
  <c r="CU68" i="21"/>
  <c r="CU68" i="20"/>
  <c r="CU68" i="19"/>
  <c r="CU68" i="18"/>
  <c r="CU68" i="17"/>
  <c r="CU68" i="16"/>
  <c r="CU68" i="15"/>
  <c r="CU119" i="14"/>
  <c r="CT68" i="22"/>
  <c r="CT68" i="21"/>
  <c r="CT68" i="20"/>
  <c r="CT68" i="19"/>
  <c r="CT68" i="18"/>
  <c r="CT68" i="17"/>
  <c r="CT68" i="16"/>
  <c r="CT68" i="15"/>
  <c r="CT119" i="14"/>
  <c r="CS68" i="22"/>
  <c r="CS68" i="21"/>
  <c r="CS68" i="20"/>
  <c r="CS68" i="19"/>
  <c r="CS68" i="18"/>
  <c r="CS68" i="17"/>
  <c r="CS68" i="16"/>
  <c r="CS68" i="15"/>
  <c r="CS119" i="14"/>
  <c r="CR68" i="22"/>
  <c r="CR68" i="21"/>
  <c r="CR68" i="20"/>
  <c r="CR68" i="19"/>
  <c r="CR68" i="18"/>
  <c r="CR68" i="17"/>
  <c r="CR68" i="16"/>
  <c r="CR68" i="15"/>
  <c r="CR119" i="14"/>
  <c r="CQ68" i="22"/>
  <c r="CQ68" i="21"/>
  <c r="CQ68" i="20"/>
  <c r="CQ68" i="19"/>
  <c r="CQ68" i="18"/>
  <c r="CQ68" i="17"/>
  <c r="CQ68" i="16"/>
  <c r="CQ68" i="15"/>
  <c r="CQ119" i="14"/>
  <c r="CP68" i="22"/>
  <c r="CP68" i="21"/>
  <c r="CP68" i="20"/>
  <c r="CP68" i="19"/>
  <c r="CP68" i="18"/>
  <c r="CP68" i="17"/>
  <c r="CP68" i="16"/>
  <c r="CP68" i="15"/>
  <c r="CP119" i="14"/>
  <c r="CO68" i="22"/>
  <c r="CO68" i="21"/>
  <c r="CO68" i="20"/>
  <c r="CO68" i="19"/>
  <c r="CO68" i="18"/>
  <c r="CO68" i="17"/>
  <c r="CO68" i="16"/>
  <c r="CO68" i="15"/>
  <c r="CO119" i="14"/>
  <c r="CN68" i="22"/>
  <c r="CN68" i="21"/>
  <c r="CN68" i="20"/>
  <c r="CN68" i="19"/>
  <c r="CN68" i="18"/>
  <c r="CN68" i="17"/>
  <c r="CN68" i="16"/>
  <c r="CN68" i="15"/>
  <c r="CN119" i="14"/>
  <c r="CM68" i="22"/>
  <c r="CM68" i="21"/>
  <c r="CM68" i="20"/>
  <c r="CM68" i="19"/>
  <c r="CM68" i="18"/>
  <c r="CM68" i="17"/>
  <c r="CM68" i="16"/>
  <c r="CM68" i="15"/>
  <c r="CM119" i="14"/>
  <c r="CL68" i="22"/>
  <c r="CL68" i="21"/>
  <c r="CL68" i="20"/>
  <c r="CL68" i="19"/>
  <c r="CL68" i="18"/>
  <c r="CL68" i="17"/>
  <c r="CL68" i="16"/>
  <c r="CL68" i="15"/>
  <c r="CL119" i="14"/>
  <c r="CK68" i="22"/>
  <c r="CK68" i="21"/>
  <c r="CK68" i="20"/>
  <c r="CK68" i="19"/>
  <c r="CK68" i="18"/>
  <c r="CK68" i="17"/>
  <c r="CK68" i="16"/>
  <c r="CK68" i="15"/>
  <c r="CK119" i="14"/>
  <c r="CJ68" i="22"/>
  <c r="CJ68" i="21"/>
  <c r="CJ68" i="20"/>
  <c r="CJ68" i="19"/>
  <c r="CJ68" i="18"/>
  <c r="CJ68" i="17"/>
  <c r="CJ68" i="16"/>
  <c r="CJ68" i="15"/>
  <c r="CJ119" i="14"/>
  <c r="CI68" i="22"/>
  <c r="CI68" i="21"/>
  <c r="CI68" i="20"/>
  <c r="CI68" i="19"/>
  <c r="CI68" i="18"/>
  <c r="CI68" i="17"/>
  <c r="CI68" i="16"/>
  <c r="CI68" i="15"/>
  <c r="CI119" i="14"/>
  <c r="CH68" i="22"/>
  <c r="CH68" i="21"/>
  <c r="CH68" i="20"/>
  <c r="CH68" i="19"/>
  <c r="CH68" i="18"/>
  <c r="CH68" i="17"/>
  <c r="CH68" i="16"/>
  <c r="CH68" i="15"/>
  <c r="CH119" i="14"/>
  <c r="CG68" i="22"/>
  <c r="CG68" i="21"/>
  <c r="CG68" i="20"/>
  <c r="CG68" i="19"/>
  <c r="CG68" i="18"/>
  <c r="CG68" i="17"/>
  <c r="CG68" i="16"/>
  <c r="CG68" i="15"/>
  <c r="CG119" i="14"/>
  <c r="CF68" i="22"/>
  <c r="CF68" i="21"/>
  <c r="CF68" i="20"/>
  <c r="CF68" i="19"/>
  <c r="CF68" i="18"/>
  <c r="CF68" i="17"/>
  <c r="CF68" i="16"/>
  <c r="CF68" i="15"/>
  <c r="CF119" i="14"/>
  <c r="CE68" i="22"/>
  <c r="CE68" i="21"/>
  <c r="CE68" i="20"/>
  <c r="CE68" i="19"/>
  <c r="CE68" i="18"/>
  <c r="CE68" i="17"/>
  <c r="CE68" i="16"/>
  <c r="CE68" i="15"/>
  <c r="CE119" i="14"/>
  <c r="CD68" i="22"/>
  <c r="CD68" i="21"/>
  <c r="CD68" i="20"/>
  <c r="CD68" i="19"/>
  <c r="CD68" i="18"/>
  <c r="CD68" i="17"/>
  <c r="CD68" i="16"/>
  <c r="CD68" i="15"/>
  <c r="CD119" i="14"/>
  <c r="CC68" i="22"/>
  <c r="CC68" i="21"/>
  <c r="CC68" i="20"/>
  <c r="CC68" i="19"/>
  <c r="CC68" i="18"/>
  <c r="CC68" i="17"/>
  <c r="CC68" i="16"/>
  <c r="CC68" i="15"/>
  <c r="CC119" i="14"/>
  <c r="CB68" i="22"/>
  <c r="CB68" i="21"/>
  <c r="CB68" i="20"/>
  <c r="CB68" i="19"/>
  <c r="CB68" i="18"/>
  <c r="CB68" i="17"/>
  <c r="CB68" i="16"/>
  <c r="CB68" i="15"/>
  <c r="CB119" i="14"/>
  <c r="CA68" i="22"/>
  <c r="CA68" i="21"/>
  <c r="CA68" i="20"/>
  <c r="CA68" i="19"/>
  <c r="CA68" i="18"/>
  <c r="CA68" i="17"/>
  <c r="CA68" i="16"/>
  <c r="CA68" i="15"/>
  <c r="CA119" i="14"/>
  <c r="BZ68" i="22"/>
  <c r="BZ68" i="21"/>
  <c r="BZ68" i="20"/>
  <c r="BZ68" i="19"/>
  <c r="BZ68" i="18"/>
  <c r="BZ68" i="17"/>
  <c r="BZ68" i="16"/>
  <c r="BZ68" i="15"/>
  <c r="BZ119" i="14"/>
  <c r="BY68" i="22"/>
  <c r="BY68" i="21"/>
  <c r="BY68" i="20"/>
  <c r="BY68" i="19"/>
  <c r="BY68" i="18"/>
  <c r="BY68" i="17"/>
  <c r="BY68" i="16"/>
  <c r="BY68" i="15"/>
  <c r="BY119" i="14"/>
  <c r="BX68" i="22"/>
  <c r="BX68" i="21"/>
  <c r="BX68" i="20"/>
  <c r="BX68" i="19"/>
  <c r="BX68" i="18"/>
  <c r="BX68" i="17"/>
  <c r="BX68" i="16"/>
  <c r="BX68" i="15"/>
  <c r="BX119" i="14"/>
  <c r="BW68" i="22"/>
  <c r="BW68" i="21"/>
  <c r="BW68" i="20"/>
  <c r="BW68" i="19"/>
  <c r="BW68" i="18"/>
  <c r="BW68" i="17"/>
  <c r="BW68" i="16"/>
  <c r="BW68" i="15"/>
  <c r="BW119" i="14"/>
  <c r="BV68" i="22"/>
  <c r="BV68" i="21"/>
  <c r="BV68" i="20"/>
  <c r="BV68" i="19"/>
  <c r="BV68" i="18"/>
  <c r="BV68" i="17"/>
  <c r="BV68" i="16"/>
  <c r="BV68" i="15"/>
  <c r="BV119" i="14"/>
  <c r="BU68" i="22"/>
  <c r="BU68" i="21"/>
  <c r="BU68" i="20"/>
  <c r="BU68" i="19"/>
  <c r="BU68" i="18"/>
  <c r="BU68" i="17"/>
  <c r="BU68" i="16"/>
  <c r="BU68" i="15"/>
  <c r="BU119" i="14"/>
  <c r="BT68" i="22"/>
  <c r="BT68" i="21"/>
  <c r="BT68" i="20"/>
  <c r="BT68" i="19"/>
  <c r="BT68" i="18"/>
  <c r="BT68" i="17"/>
  <c r="BT68" i="16"/>
  <c r="BT68" i="15"/>
  <c r="BT119" i="14"/>
  <c r="BS68" i="22"/>
  <c r="BS68" i="21"/>
  <c r="BS68" i="20"/>
  <c r="BS68" i="19"/>
  <c r="BS68" i="18"/>
  <c r="BS68" i="17"/>
  <c r="BS68" i="16"/>
  <c r="BS68" i="15"/>
  <c r="BS119" i="14"/>
  <c r="BR68" i="22"/>
  <c r="BR68" i="21"/>
  <c r="BR68" i="20"/>
  <c r="BR68" i="19"/>
  <c r="BR68" i="18"/>
  <c r="BR68" i="17"/>
  <c r="BR68" i="16"/>
  <c r="BR68" i="15"/>
  <c r="BR119" i="14"/>
  <c r="BQ68" i="22"/>
  <c r="BQ68" i="21"/>
  <c r="BQ68" i="20"/>
  <c r="BQ68" i="19"/>
  <c r="BQ68" i="18"/>
  <c r="BQ68" i="17"/>
  <c r="BQ68" i="16"/>
  <c r="BQ68" i="15"/>
  <c r="BQ119" i="14"/>
  <c r="BP68" i="22"/>
  <c r="BP68" i="21"/>
  <c r="BP68" i="20"/>
  <c r="BP68" i="19"/>
  <c r="BP68" i="18"/>
  <c r="BP68" i="17"/>
  <c r="BP68" i="16"/>
  <c r="BP68" i="15"/>
  <c r="BP119" i="14"/>
  <c r="BO68" i="22"/>
  <c r="BO68" i="21"/>
  <c r="BO68" i="20"/>
  <c r="BO68" i="19"/>
  <c r="BO68" i="18"/>
  <c r="BO68" i="17"/>
  <c r="BO68" i="16"/>
  <c r="BO68" i="15"/>
  <c r="BO119" i="14"/>
  <c r="BN68" i="22"/>
  <c r="BN68" i="21"/>
  <c r="BN68" i="20"/>
  <c r="BN68" i="19"/>
  <c r="BN68" i="18"/>
  <c r="BN68" i="17"/>
  <c r="BN68" i="16"/>
  <c r="BN68" i="15"/>
  <c r="BN119" i="14"/>
  <c r="BM68" i="22"/>
  <c r="BM68" i="21"/>
  <c r="BM68" i="20"/>
  <c r="BM68" i="19"/>
  <c r="BM68" i="18"/>
  <c r="BM68" i="17"/>
  <c r="BM68" i="16"/>
  <c r="BM68" i="15"/>
  <c r="BM119" i="14"/>
  <c r="BL68" i="22"/>
  <c r="BL68" i="21"/>
  <c r="BL68" i="20"/>
  <c r="BL68" i="19"/>
  <c r="BL68" i="18"/>
  <c r="BL68" i="17"/>
  <c r="BL68" i="16"/>
  <c r="BL68" i="15"/>
  <c r="BL119" i="14"/>
  <c r="BK68" i="22"/>
  <c r="BK68" i="21"/>
  <c r="BK68" i="20"/>
  <c r="BK68" i="19"/>
  <c r="BK68" i="18"/>
  <c r="BK68" i="17"/>
  <c r="BK68" i="16"/>
  <c r="BK68" i="15"/>
  <c r="BK119" i="14"/>
  <c r="BJ68" i="22"/>
  <c r="BJ68" i="21"/>
  <c r="BJ68" i="20"/>
  <c r="BJ68" i="19"/>
  <c r="BJ68" i="18"/>
  <c r="BJ68" i="17"/>
  <c r="BJ68" i="16"/>
  <c r="BJ68" i="15"/>
  <c r="BJ119" i="14"/>
  <c r="BI68" i="22"/>
  <c r="BI68" i="21"/>
  <c r="BI68" i="20"/>
  <c r="BI68" i="19"/>
  <c r="BI68" i="18"/>
  <c r="BI68" i="17"/>
  <c r="BI68" i="16"/>
  <c r="BI68" i="15"/>
  <c r="BI119" i="14"/>
  <c r="BH68" i="22"/>
  <c r="BH68" i="21"/>
  <c r="BH68" i="20"/>
  <c r="BH68" i="19"/>
  <c r="BH68" i="18"/>
  <c r="BH68" i="17"/>
  <c r="BH68" i="16"/>
  <c r="BH68" i="15"/>
  <c r="BH119" i="14"/>
  <c r="BG68" i="22"/>
  <c r="BG68" i="21"/>
  <c r="BG68" i="20"/>
  <c r="BG68" i="19"/>
  <c r="BG68" i="18"/>
  <c r="BG68" i="17"/>
  <c r="BG68" i="16"/>
  <c r="BG68" i="15"/>
  <c r="BG119" i="14"/>
  <c r="BF68" i="22"/>
  <c r="BF68" i="21"/>
  <c r="BF68" i="20"/>
  <c r="BF68" i="19"/>
  <c r="BF68" i="18"/>
  <c r="BF68" i="17"/>
  <c r="BF68" i="16"/>
  <c r="BF68" i="15"/>
  <c r="BF119" i="14"/>
  <c r="BE68" i="22"/>
  <c r="BE68" i="21"/>
  <c r="BE68" i="20"/>
  <c r="BE68" i="19"/>
  <c r="BE68" i="18"/>
  <c r="BE68" i="17"/>
  <c r="BE68" i="16"/>
  <c r="BE68" i="15"/>
  <c r="BE119" i="14"/>
  <c r="BD68" i="22"/>
  <c r="BD68" i="21"/>
  <c r="BD68" i="20"/>
  <c r="BD68" i="19"/>
  <c r="BD68" i="18"/>
  <c r="BD68" i="17"/>
  <c r="BD68" i="16"/>
  <c r="BD68" i="15"/>
  <c r="BD119" i="14"/>
  <c r="BC68" i="22"/>
  <c r="BC68" i="21"/>
  <c r="BC68" i="20"/>
  <c r="BC68" i="19"/>
  <c r="BC68" i="18"/>
  <c r="BC68" i="17"/>
  <c r="BC68" i="16"/>
  <c r="BC68" i="15"/>
  <c r="BC119" i="14"/>
  <c r="BB68" i="22"/>
  <c r="BB68" i="21"/>
  <c r="BB68" i="20"/>
  <c r="BB68" i="19"/>
  <c r="BB68" i="18"/>
  <c r="BB68" i="17"/>
  <c r="BB68" i="16"/>
  <c r="BB68" i="15"/>
  <c r="BB119" i="14"/>
  <c r="BA68" i="22"/>
  <c r="BA68" i="21"/>
  <c r="BA68" i="20"/>
  <c r="BA68" i="19"/>
  <c r="BA68" i="18"/>
  <c r="BA68" i="17"/>
  <c r="BA68" i="16"/>
  <c r="BA68" i="15"/>
  <c r="BA119" i="14"/>
  <c r="AZ68" i="22"/>
  <c r="AZ68" i="21"/>
  <c r="AZ68" i="20"/>
  <c r="AZ68" i="19"/>
  <c r="AZ68" i="18"/>
  <c r="AZ68" i="17"/>
  <c r="AZ68" i="16"/>
  <c r="AZ68" i="15"/>
  <c r="AZ119" i="14"/>
  <c r="AY68" i="22"/>
  <c r="AY68" i="21"/>
  <c r="AY68" i="20"/>
  <c r="AY68" i="19"/>
  <c r="AY68" i="18"/>
  <c r="AY68" i="17"/>
  <c r="AY68" i="16"/>
  <c r="AY68" i="15"/>
  <c r="AY119" i="14"/>
  <c r="AX68" i="22"/>
  <c r="AX68" i="21"/>
  <c r="AX68" i="20"/>
  <c r="AX68" i="19"/>
  <c r="AX68" i="18"/>
  <c r="AX68" i="17"/>
  <c r="AX68" i="16"/>
  <c r="AX68" i="15"/>
  <c r="AX119" i="14"/>
  <c r="AW68" i="22"/>
  <c r="AW68" i="21"/>
  <c r="AW68" i="20"/>
  <c r="AW68" i="19"/>
  <c r="AW68" i="18"/>
  <c r="AW68" i="17"/>
  <c r="AW68" i="16"/>
  <c r="AW68" i="15"/>
  <c r="AW119" i="14"/>
  <c r="AV68" i="22"/>
  <c r="AV68" i="21"/>
  <c r="AV68" i="20"/>
  <c r="AV68" i="19"/>
  <c r="AV68" i="18"/>
  <c r="AV68" i="17"/>
  <c r="AV68" i="16"/>
  <c r="AV68" i="15"/>
  <c r="AV119" i="14"/>
  <c r="AU68" i="22"/>
  <c r="AU68" i="21"/>
  <c r="AU68" i="20"/>
  <c r="AU68" i="19"/>
  <c r="AU68" i="18"/>
  <c r="AU68" i="17"/>
  <c r="AU68" i="16"/>
  <c r="AU68" i="15"/>
  <c r="AU119" i="14"/>
  <c r="AT68" i="22"/>
  <c r="AT68" i="21"/>
  <c r="AT68" i="20"/>
  <c r="AT68" i="19"/>
  <c r="AT68" i="18"/>
  <c r="AT68" i="17"/>
  <c r="AT68" i="16"/>
  <c r="AT68" i="15"/>
  <c r="AT119" i="14"/>
  <c r="AS68" i="22"/>
  <c r="AS68" i="21"/>
  <c r="AS68" i="20"/>
  <c r="AS68" i="19"/>
  <c r="AS68" i="18"/>
  <c r="AS68" i="17"/>
  <c r="AS68" i="16"/>
  <c r="AS68" i="15"/>
  <c r="AS119" i="14"/>
  <c r="AR68" i="22"/>
  <c r="AR68" i="21"/>
  <c r="AR68" i="20"/>
  <c r="AR68" i="19"/>
  <c r="AR68" i="18"/>
  <c r="AR68" i="17"/>
  <c r="AR68" i="16"/>
  <c r="AR68" i="15"/>
  <c r="AR119" i="14"/>
  <c r="AQ68" i="22"/>
  <c r="AQ68" i="21"/>
  <c r="AQ68" i="20"/>
  <c r="AQ68" i="19"/>
  <c r="AQ68" i="18"/>
  <c r="AQ68" i="17"/>
  <c r="AQ68" i="16"/>
  <c r="AQ68" i="15"/>
  <c r="AQ119" i="14"/>
  <c r="AP68" i="22"/>
  <c r="AP68" i="21"/>
  <c r="AP68" i="20"/>
  <c r="AP68" i="19"/>
  <c r="AP68" i="18"/>
  <c r="AP68" i="17"/>
  <c r="AP68" i="16"/>
  <c r="AP68" i="15"/>
  <c r="AP119" i="14"/>
  <c r="AO68" i="22"/>
  <c r="AO68" i="21"/>
  <c r="AO68" i="20"/>
  <c r="AO68" i="19"/>
  <c r="AO68" i="18"/>
  <c r="AO68" i="17"/>
  <c r="AO68" i="16"/>
  <c r="AO68" i="15"/>
  <c r="AO119" i="14"/>
  <c r="AN68" i="22"/>
  <c r="AN68" i="21"/>
  <c r="AN68" i="20"/>
  <c r="AN68" i="19"/>
  <c r="AN68" i="18"/>
  <c r="AN68" i="17"/>
  <c r="AN68" i="16"/>
  <c r="AN68" i="15"/>
  <c r="AN119" i="14"/>
  <c r="AM68" i="22"/>
  <c r="AM68" i="21"/>
  <c r="AM68" i="20"/>
  <c r="AM68" i="19"/>
  <c r="AM68" i="18"/>
  <c r="AM68" i="17"/>
  <c r="AM68" i="16"/>
  <c r="AM68" i="15"/>
  <c r="AM119" i="14"/>
  <c r="AL68" i="22"/>
  <c r="AL68" i="21"/>
  <c r="AL68" i="20"/>
  <c r="AL68" i="19"/>
  <c r="AL68" i="18"/>
  <c r="AL68" i="17"/>
  <c r="AL68" i="16"/>
  <c r="AL68" i="15"/>
  <c r="AL119" i="14"/>
  <c r="AK68" i="22"/>
  <c r="AK68" i="21"/>
  <c r="AK68" i="20"/>
  <c r="AK68" i="19"/>
  <c r="AK68" i="18"/>
  <c r="AK68" i="17"/>
  <c r="AK68" i="16"/>
  <c r="AK68" i="15"/>
  <c r="AK119" i="14"/>
  <c r="AJ68" i="22"/>
  <c r="AJ68" i="21"/>
  <c r="AJ68" i="20"/>
  <c r="AJ68" i="19"/>
  <c r="AJ68" i="18"/>
  <c r="AJ68" i="17"/>
  <c r="AJ68" i="16"/>
  <c r="AJ68" i="15"/>
  <c r="AJ119" i="14"/>
  <c r="AI68" i="22"/>
  <c r="AI68" i="21"/>
  <c r="AI68" i="20"/>
  <c r="AI68" i="19"/>
  <c r="AI68" i="18"/>
  <c r="AI68" i="17"/>
  <c r="AI68" i="16"/>
  <c r="AI68" i="15"/>
  <c r="AI119" i="14"/>
  <c r="AH68" i="22"/>
  <c r="AH68" i="21"/>
  <c r="AH68" i="20"/>
  <c r="AH68" i="19"/>
  <c r="AH68" i="18"/>
  <c r="AH68" i="17"/>
  <c r="AH68" i="16"/>
  <c r="AH68" i="15"/>
  <c r="AH119" i="14"/>
  <c r="AG68" i="22"/>
  <c r="AG68" i="21"/>
  <c r="AG68" i="20"/>
  <c r="AG68" i="19"/>
  <c r="AG68" i="18"/>
  <c r="AG68" i="17"/>
  <c r="AG68" i="16"/>
  <c r="AG68" i="15"/>
  <c r="AG119" i="14"/>
  <c r="AF68" i="22"/>
  <c r="AF68" i="21"/>
  <c r="AF68" i="20"/>
  <c r="AF68" i="19"/>
  <c r="AF68" i="18"/>
  <c r="AF68" i="17"/>
  <c r="AF68" i="16"/>
  <c r="AF68" i="15"/>
  <c r="AF119" i="14"/>
  <c r="AE68" i="22"/>
  <c r="AE68" i="21"/>
  <c r="AE68" i="20"/>
  <c r="AE68" i="19"/>
  <c r="AE68" i="18"/>
  <c r="AE68" i="17"/>
  <c r="AE68" i="16"/>
  <c r="AE68" i="15"/>
  <c r="AE119" i="14"/>
  <c r="AD68" i="22"/>
  <c r="AD68" i="21"/>
  <c r="AD68" i="20"/>
  <c r="AD68" i="19"/>
  <c r="AD68" i="18"/>
  <c r="AD68" i="17"/>
  <c r="AD68" i="16"/>
  <c r="AD68" i="15"/>
  <c r="AD119" i="14"/>
  <c r="AC68" i="22"/>
  <c r="AC68" i="21"/>
  <c r="AC68" i="20"/>
  <c r="AC68" i="19"/>
  <c r="AC68" i="18"/>
  <c r="AC68" i="17"/>
  <c r="AC68" i="16"/>
  <c r="AC68" i="15"/>
  <c r="AC119" i="14"/>
  <c r="AB68" i="22"/>
  <c r="AB68" i="21"/>
  <c r="AB68" i="20"/>
  <c r="AB68" i="19"/>
  <c r="AB68" i="18"/>
  <c r="AB68" i="17"/>
  <c r="AB68" i="16"/>
  <c r="AB68" i="15"/>
  <c r="AB119" i="14"/>
  <c r="AA68" i="22"/>
  <c r="AA68" i="21"/>
  <c r="AA68" i="20"/>
  <c r="AA68" i="19"/>
  <c r="AA68" i="18"/>
  <c r="AA68" i="17"/>
  <c r="AA68" i="16"/>
  <c r="AA68" i="15"/>
  <c r="AA119" i="14"/>
  <c r="Z68" i="22"/>
  <c r="Z68" i="21"/>
  <c r="Z68" i="20"/>
  <c r="Z68" i="19"/>
  <c r="Z68" i="18"/>
  <c r="Z68" i="17"/>
  <c r="Z68" i="16"/>
  <c r="Z68" i="15"/>
  <c r="Z119" i="14"/>
  <c r="Y68" i="22"/>
  <c r="Y68" i="21"/>
  <c r="Y68" i="20"/>
  <c r="Y68" i="19"/>
  <c r="Y68" i="18"/>
  <c r="Y68" i="17"/>
  <c r="Y68" i="16"/>
  <c r="Y68" i="15"/>
  <c r="Y119" i="14"/>
  <c r="X68" i="22"/>
  <c r="X68" i="21"/>
  <c r="X68" i="20"/>
  <c r="X68" i="19"/>
  <c r="X68" i="18"/>
  <c r="X68" i="17"/>
  <c r="X68" i="16"/>
  <c r="X68" i="15"/>
  <c r="X119" i="14"/>
  <c r="W68" i="22"/>
  <c r="W68" i="21"/>
  <c r="W68" i="20"/>
  <c r="W68" i="19"/>
  <c r="W68" i="18"/>
  <c r="W68" i="17"/>
  <c r="W68" i="16"/>
  <c r="W68" i="15"/>
  <c r="W119" i="14"/>
  <c r="V68" i="22"/>
  <c r="V68" i="21"/>
  <c r="V68" i="20"/>
  <c r="V68" i="19"/>
  <c r="V68" i="18"/>
  <c r="V68" i="17"/>
  <c r="V68" i="16"/>
  <c r="V68" i="15"/>
  <c r="V119" i="14"/>
  <c r="U68" i="22"/>
  <c r="U68" i="21"/>
  <c r="U68" i="20"/>
  <c r="U68" i="19"/>
  <c r="U68" i="18"/>
  <c r="U68" i="17"/>
  <c r="U68" i="16"/>
  <c r="U68" i="15"/>
  <c r="U119" i="14"/>
  <c r="CY62" i="22"/>
  <c r="CY62" i="21"/>
  <c r="CY62" i="20"/>
  <c r="CY62" i="19"/>
  <c r="CY62" i="18"/>
  <c r="CY62" i="17"/>
  <c r="CY62" i="16"/>
  <c r="CY62" i="15"/>
  <c r="CY113" i="14"/>
  <c r="CX62" i="22"/>
  <c r="CX62" i="21"/>
  <c r="CX62" i="20"/>
  <c r="CX62" i="19"/>
  <c r="CX62" i="18"/>
  <c r="CX62" i="17"/>
  <c r="CX62" i="16"/>
  <c r="CX62" i="15"/>
  <c r="CX113" i="14"/>
  <c r="CW62" i="22"/>
  <c r="CW62" i="21"/>
  <c r="CW62" i="20"/>
  <c r="CW62" i="19"/>
  <c r="CW62" i="18"/>
  <c r="CW62" i="17"/>
  <c r="CW62" i="16"/>
  <c r="CW62" i="15"/>
  <c r="CW113" i="14"/>
  <c r="CV62" i="22"/>
  <c r="CV62" i="21"/>
  <c r="CV62" i="20"/>
  <c r="CV62" i="19"/>
  <c r="CV62" i="18"/>
  <c r="CV62" i="17"/>
  <c r="CV62" i="16"/>
  <c r="CV62" i="15"/>
  <c r="CV113" i="14"/>
  <c r="CU62" i="22"/>
  <c r="CU62" i="21"/>
  <c r="CU62" i="20"/>
  <c r="CU62" i="19"/>
  <c r="CU62" i="18"/>
  <c r="CU62" i="17"/>
  <c r="CU62" i="16"/>
  <c r="CU62" i="15"/>
  <c r="CU113" i="14"/>
  <c r="CT62" i="22"/>
  <c r="CT62" i="21"/>
  <c r="CT62" i="20"/>
  <c r="CT62" i="19"/>
  <c r="CT62" i="18"/>
  <c r="CT62" i="17"/>
  <c r="CT62" i="16"/>
  <c r="CT62" i="15"/>
  <c r="CT113" i="14"/>
  <c r="CS62" i="22"/>
  <c r="CS62" i="21"/>
  <c r="CS62" i="20"/>
  <c r="CS62" i="19"/>
  <c r="CS62" i="18"/>
  <c r="CS62" i="17"/>
  <c r="CS62" i="16"/>
  <c r="CS62" i="15"/>
  <c r="CS113" i="14"/>
  <c r="CR62" i="22"/>
  <c r="CR62" i="21"/>
  <c r="CR62" i="20"/>
  <c r="CR62" i="19"/>
  <c r="CR62" i="18"/>
  <c r="CR62" i="17"/>
  <c r="CR62" i="16"/>
  <c r="CR62" i="15"/>
  <c r="CR113" i="14"/>
  <c r="CQ62" i="22"/>
  <c r="CQ62" i="21"/>
  <c r="CQ62" i="20"/>
  <c r="CQ62" i="19"/>
  <c r="CQ62" i="18"/>
  <c r="CQ62" i="17"/>
  <c r="CQ62" i="16"/>
  <c r="CQ62" i="15"/>
  <c r="CQ113" i="14"/>
  <c r="CP62" i="22"/>
  <c r="CP62" i="21"/>
  <c r="CP62" i="20"/>
  <c r="CP62" i="19"/>
  <c r="CP62" i="18"/>
  <c r="CP62" i="17"/>
  <c r="CP62" i="16"/>
  <c r="CP62" i="15"/>
  <c r="CP113" i="14"/>
  <c r="CO62" i="22"/>
  <c r="CO62" i="21"/>
  <c r="CO62" i="20"/>
  <c r="CO62" i="19"/>
  <c r="CO62" i="18"/>
  <c r="CO62" i="17"/>
  <c r="CO62" i="16"/>
  <c r="CO62" i="15"/>
  <c r="CO113" i="14"/>
  <c r="CN62" i="22"/>
  <c r="CN62" i="21"/>
  <c r="CN62" i="20"/>
  <c r="CN62" i="19"/>
  <c r="CN62" i="18"/>
  <c r="CN62" i="17"/>
  <c r="CN62" i="16"/>
  <c r="CN62" i="15"/>
  <c r="CN113" i="14"/>
  <c r="CM62" i="22"/>
  <c r="CM62" i="21"/>
  <c r="CM62" i="20"/>
  <c r="CM62" i="19"/>
  <c r="CM62" i="18"/>
  <c r="CM62" i="17"/>
  <c r="CM62" i="16"/>
  <c r="CM62" i="15"/>
  <c r="CM113" i="14"/>
  <c r="CL62" i="22"/>
  <c r="CL62" i="21"/>
  <c r="CL62" i="20"/>
  <c r="CL62" i="19"/>
  <c r="CL62" i="18"/>
  <c r="CL62" i="17"/>
  <c r="CL62" i="16"/>
  <c r="CL62" i="15"/>
  <c r="CL113" i="14"/>
  <c r="CK62" i="22"/>
  <c r="CK62" i="21"/>
  <c r="CK62" i="20"/>
  <c r="CK62" i="19"/>
  <c r="CK62" i="18"/>
  <c r="CK62" i="17"/>
  <c r="CK62" i="16"/>
  <c r="CK62" i="15"/>
  <c r="CK113" i="14"/>
  <c r="CJ62" i="22"/>
  <c r="CJ62" i="21"/>
  <c r="CJ62" i="20"/>
  <c r="CJ62" i="19"/>
  <c r="CJ62" i="18"/>
  <c r="CJ62" i="17"/>
  <c r="CJ62" i="16"/>
  <c r="CJ62" i="15"/>
  <c r="CJ113" i="14"/>
  <c r="CI62" i="22"/>
  <c r="CI62" i="21"/>
  <c r="CI62" i="20"/>
  <c r="CI62" i="19"/>
  <c r="CI62" i="18"/>
  <c r="CI62" i="17"/>
  <c r="CI62" i="16"/>
  <c r="CI62" i="15"/>
  <c r="CI113" i="14"/>
  <c r="CH62" i="22"/>
  <c r="CH62" i="21"/>
  <c r="CH62" i="20"/>
  <c r="CH62" i="19"/>
  <c r="CH62" i="18"/>
  <c r="CH62" i="17"/>
  <c r="CH62" i="16"/>
  <c r="CH62" i="15"/>
  <c r="CH113" i="14"/>
  <c r="CG62" i="22"/>
  <c r="CG62" i="21"/>
  <c r="CG62" i="20"/>
  <c r="CG62" i="19"/>
  <c r="CG62" i="18"/>
  <c r="CG62" i="17"/>
  <c r="CG62" i="16"/>
  <c r="CG62" i="15"/>
  <c r="CG113" i="14"/>
  <c r="CF62" i="22"/>
  <c r="CF62" i="21"/>
  <c r="CF62" i="20"/>
  <c r="CF62" i="19"/>
  <c r="CF62" i="18"/>
  <c r="CF62" i="17"/>
  <c r="CF62" i="16"/>
  <c r="CF62" i="15"/>
  <c r="CF113" i="14"/>
  <c r="CE62" i="22"/>
  <c r="CE62" i="21"/>
  <c r="CE62" i="20"/>
  <c r="CE62" i="19"/>
  <c r="CE62" i="18"/>
  <c r="CE62" i="17"/>
  <c r="CE62" i="16"/>
  <c r="CE62" i="15"/>
  <c r="CE113" i="14"/>
  <c r="CD62" i="22"/>
  <c r="CD62" i="21"/>
  <c r="CD62" i="20"/>
  <c r="CD62" i="19"/>
  <c r="CD62" i="18"/>
  <c r="CD62" i="17"/>
  <c r="CD62" i="16"/>
  <c r="CD62" i="15"/>
  <c r="CD113" i="14"/>
  <c r="CC62" i="22"/>
  <c r="CC62" i="21"/>
  <c r="CC62" i="20"/>
  <c r="CC62" i="19"/>
  <c r="CC62" i="18"/>
  <c r="CC62" i="17"/>
  <c r="CC62" i="16"/>
  <c r="CC62" i="15"/>
  <c r="CC113" i="14"/>
  <c r="CB62" i="22"/>
  <c r="CB62" i="21"/>
  <c r="CB62" i="20"/>
  <c r="CB62" i="19"/>
  <c r="CB62" i="18"/>
  <c r="CB62" i="17"/>
  <c r="CB62" i="16"/>
  <c r="CB62" i="15"/>
  <c r="CB113" i="14"/>
  <c r="CA62" i="22"/>
  <c r="CA62" i="21"/>
  <c r="CA62" i="20"/>
  <c r="CA62" i="19"/>
  <c r="CA62" i="18"/>
  <c r="CA62" i="17"/>
  <c r="CA62" i="16"/>
  <c r="CA62" i="15"/>
  <c r="CA113" i="14"/>
  <c r="BZ62" i="22"/>
  <c r="BZ62" i="21"/>
  <c r="BZ62" i="20"/>
  <c r="BZ62" i="19"/>
  <c r="BZ62" i="18"/>
  <c r="BZ62" i="17"/>
  <c r="BZ62" i="16"/>
  <c r="BZ62" i="15"/>
  <c r="BZ113" i="14"/>
  <c r="BY62" i="22"/>
  <c r="BY62" i="21"/>
  <c r="BY62" i="20"/>
  <c r="BY62" i="19"/>
  <c r="BY62" i="18"/>
  <c r="BY62" i="17"/>
  <c r="BY62" i="16"/>
  <c r="BY62" i="15"/>
  <c r="BY113" i="14"/>
  <c r="BX62" i="22"/>
  <c r="BX62" i="21"/>
  <c r="BX62" i="20"/>
  <c r="BX62" i="19"/>
  <c r="BX62" i="18"/>
  <c r="BX62" i="17"/>
  <c r="BX62" i="16"/>
  <c r="BX62" i="15"/>
  <c r="BX113" i="14"/>
  <c r="BW62" i="22"/>
  <c r="BW62" i="21"/>
  <c r="BW62" i="20"/>
  <c r="BW62" i="19"/>
  <c r="BW62" i="18"/>
  <c r="BW62" i="17"/>
  <c r="BW62" i="16"/>
  <c r="BW62" i="15"/>
  <c r="BW113" i="14"/>
  <c r="BV62" i="22"/>
  <c r="BV62" i="21"/>
  <c r="BV62" i="20"/>
  <c r="BV62" i="19"/>
  <c r="BV62" i="18"/>
  <c r="BV62" i="17"/>
  <c r="BV62" i="16"/>
  <c r="BV62" i="15"/>
  <c r="BV113" i="14"/>
  <c r="BU62" i="22"/>
  <c r="BU62" i="21"/>
  <c r="BU62" i="20"/>
  <c r="BU62" i="19"/>
  <c r="BU62" i="18"/>
  <c r="BU62" i="17"/>
  <c r="BU62" i="16"/>
  <c r="BU62" i="15"/>
  <c r="BU113" i="14"/>
  <c r="BT62" i="22"/>
  <c r="BT62" i="21"/>
  <c r="BT62" i="20"/>
  <c r="BT62" i="19"/>
  <c r="BT62" i="18"/>
  <c r="BT62" i="17"/>
  <c r="BT62" i="16"/>
  <c r="BT62" i="15"/>
  <c r="BT113" i="14"/>
  <c r="BS62" i="22"/>
  <c r="BS62" i="21"/>
  <c r="BS62" i="20"/>
  <c r="BS62" i="19"/>
  <c r="BS62" i="18"/>
  <c r="BS62" i="17"/>
  <c r="BS62" i="16"/>
  <c r="BS62" i="15"/>
  <c r="BS113" i="14"/>
  <c r="BR62" i="22"/>
  <c r="BR62" i="21"/>
  <c r="BR62" i="20"/>
  <c r="BR62" i="19"/>
  <c r="BR62" i="18"/>
  <c r="BR62" i="17"/>
  <c r="BR62" i="16"/>
  <c r="BR62" i="15"/>
  <c r="BR113" i="14"/>
  <c r="BQ62" i="22"/>
  <c r="BQ62" i="21"/>
  <c r="BQ62" i="20"/>
  <c r="BQ62" i="19"/>
  <c r="BQ62" i="18"/>
  <c r="BQ62" i="17"/>
  <c r="BQ62" i="16"/>
  <c r="BQ62" i="15"/>
  <c r="BQ113" i="14"/>
  <c r="BP62" i="22"/>
  <c r="BP62" i="21"/>
  <c r="BP62" i="20"/>
  <c r="BP62" i="19"/>
  <c r="BP62" i="18"/>
  <c r="BP62" i="17"/>
  <c r="BP62" i="16"/>
  <c r="BP62" i="15"/>
  <c r="BP113" i="14"/>
  <c r="BO62" i="22"/>
  <c r="BO62" i="21"/>
  <c r="BO62" i="20"/>
  <c r="BO62" i="19"/>
  <c r="BO62" i="18"/>
  <c r="BO62" i="17"/>
  <c r="BO62" i="16"/>
  <c r="BO62" i="15"/>
  <c r="BO113" i="14"/>
  <c r="BN62" i="22"/>
  <c r="BN62" i="21"/>
  <c r="BN62" i="20"/>
  <c r="BN62" i="19"/>
  <c r="BN62" i="18"/>
  <c r="BN62" i="17"/>
  <c r="BN62" i="16"/>
  <c r="BN62" i="15"/>
  <c r="BN113" i="14"/>
  <c r="BM62" i="22"/>
  <c r="BM62" i="21"/>
  <c r="BM62" i="20"/>
  <c r="BM62" i="19"/>
  <c r="BM62" i="18"/>
  <c r="BM62" i="17"/>
  <c r="BM62" i="16"/>
  <c r="BM62" i="15"/>
  <c r="BM113" i="14"/>
  <c r="BL62" i="22"/>
  <c r="BL62" i="21"/>
  <c r="BL62" i="20"/>
  <c r="BL62" i="19"/>
  <c r="BL62" i="18"/>
  <c r="BL62" i="17"/>
  <c r="BL62" i="16"/>
  <c r="BL62" i="15"/>
  <c r="BL113" i="14"/>
  <c r="BK62" i="22"/>
  <c r="BK62" i="21"/>
  <c r="BK62" i="20"/>
  <c r="BK62" i="19"/>
  <c r="BK62" i="18"/>
  <c r="BK62" i="17"/>
  <c r="BK62" i="16"/>
  <c r="BK62" i="15"/>
  <c r="BK113" i="14"/>
  <c r="BJ62" i="22"/>
  <c r="BJ62" i="21"/>
  <c r="BJ62" i="20"/>
  <c r="BJ62" i="19"/>
  <c r="BJ62" i="18"/>
  <c r="BJ62" i="17"/>
  <c r="BJ62" i="16"/>
  <c r="BJ62" i="15"/>
  <c r="BJ113" i="14"/>
  <c r="BI62" i="22"/>
  <c r="BI62" i="21"/>
  <c r="BI62" i="20"/>
  <c r="BI62" i="19"/>
  <c r="BI62" i="18"/>
  <c r="BI62" i="17"/>
  <c r="BI62" i="16"/>
  <c r="BI62" i="15"/>
  <c r="BI113" i="14"/>
  <c r="BH62" i="22"/>
  <c r="BH62" i="21"/>
  <c r="BH62" i="20"/>
  <c r="BH62" i="19"/>
  <c r="BH62" i="18"/>
  <c r="BH62" i="17"/>
  <c r="BH62" i="16"/>
  <c r="BH62" i="15"/>
  <c r="BH113" i="14"/>
  <c r="BG62" i="22"/>
  <c r="BG62" i="21"/>
  <c r="BG62" i="20"/>
  <c r="BG62" i="19"/>
  <c r="BG62" i="18"/>
  <c r="BG62" i="17"/>
  <c r="BG62" i="16"/>
  <c r="BG62" i="15"/>
  <c r="BG113" i="14"/>
  <c r="BF62" i="22"/>
  <c r="BF62" i="21"/>
  <c r="BF62" i="20"/>
  <c r="BF62" i="19"/>
  <c r="BF62" i="18"/>
  <c r="BF62" i="17"/>
  <c r="BF62" i="16"/>
  <c r="BF62" i="15"/>
  <c r="BF113" i="14"/>
  <c r="BE62" i="22"/>
  <c r="BE62" i="21"/>
  <c r="BE62" i="20"/>
  <c r="BE62" i="19"/>
  <c r="BE62" i="18"/>
  <c r="BE62" i="17"/>
  <c r="BE62" i="16"/>
  <c r="BE62" i="15"/>
  <c r="BE113" i="14"/>
  <c r="BD62" i="22"/>
  <c r="BD62" i="21"/>
  <c r="BD62" i="20"/>
  <c r="BD62" i="19"/>
  <c r="BD62" i="18"/>
  <c r="BD62" i="17"/>
  <c r="BD62" i="16"/>
  <c r="BD62" i="15"/>
  <c r="BD113" i="14"/>
  <c r="BC62" i="22"/>
  <c r="BC62" i="21"/>
  <c r="BC62" i="20"/>
  <c r="BC62" i="19"/>
  <c r="BC62" i="18"/>
  <c r="BC62" i="17"/>
  <c r="BC62" i="16"/>
  <c r="BC62" i="15"/>
  <c r="BC113" i="14"/>
  <c r="BB62" i="22"/>
  <c r="BB62" i="21"/>
  <c r="BB62" i="20"/>
  <c r="BB62" i="19"/>
  <c r="BB62" i="18"/>
  <c r="BB62" i="17"/>
  <c r="BB62" i="16"/>
  <c r="BB62" i="15"/>
  <c r="BB113" i="14"/>
  <c r="BA62" i="22"/>
  <c r="BA62" i="21"/>
  <c r="BA62" i="20"/>
  <c r="BA62" i="19"/>
  <c r="BA62" i="18"/>
  <c r="BA62" i="17"/>
  <c r="BA62" i="16"/>
  <c r="BA62" i="15"/>
  <c r="BA113" i="14"/>
  <c r="AZ62" i="22"/>
  <c r="AZ62" i="21"/>
  <c r="AZ62" i="20"/>
  <c r="AZ62" i="19"/>
  <c r="AZ62" i="18"/>
  <c r="AZ62" i="17"/>
  <c r="AZ62" i="16"/>
  <c r="AZ62" i="15"/>
  <c r="AZ113" i="14"/>
  <c r="AY62" i="22"/>
  <c r="AY62" i="21"/>
  <c r="AY62" i="20"/>
  <c r="AY62" i="19"/>
  <c r="AY62" i="18"/>
  <c r="AY62" i="17"/>
  <c r="AY62" i="16"/>
  <c r="AY62" i="15"/>
  <c r="AY113" i="14"/>
  <c r="AX62" i="22"/>
  <c r="AX62" i="21"/>
  <c r="AX62" i="20"/>
  <c r="AX62" i="19"/>
  <c r="AX62" i="18"/>
  <c r="AX62" i="17"/>
  <c r="AX62" i="16"/>
  <c r="AX62" i="15"/>
  <c r="AX113" i="14"/>
  <c r="AW62" i="22"/>
  <c r="AW62" i="21"/>
  <c r="AW62" i="20"/>
  <c r="AW62" i="19"/>
  <c r="AW62" i="18"/>
  <c r="AW62" i="17"/>
  <c r="AW62" i="16"/>
  <c r="AW62" i="15"/>
  <c r="AW113" i="14"/>
  <c r="AV62" i="22"/>
  <c r="AV62" i="21"/>
  <c r="AV62" i="20"/>
  <c r="AV62" i="19"/>
  <c r="AV62" i="18"/>
  <c r="AV62" i="17"/>
  <c r="AV62" i="16"/>
  <c r="AV62" i="15"/>
  <c r="AV113" i="14"/>
  <c r="AU62" i="22"/>
  <c r="AU62" i="21"/>
  <c r="AU62" i="20"/>
  <c r="AU62" i="19"/>
  <c r="AU62" i="18"/>
  <c r="AU62" i="17"/>
  <c r="AU62" i="16"/>
  <c r="AU62" i="15"/>
  <c r="AU113" i="14"/>
  <c r="AT62" i="22"/>
  <c r="AT62" i="21"/>
  <c r="AT62" i="20"/>
  <c r="AT62" i="19"/>
  <c r="AT62" i="18"/>
  <c r="AT62" i="17"/>
  <c r="AT62" i="16"/>
  <c r="AT62" i="15"/>
  <c r="AT113" i="14"/>
  <c r="AS62" i="22"/>
  <c r="AS62" i="21"/>
  <c r="AS62" i="20"/>
  <c r="AS62" i="19"/>
  <c r="AS62" i="18"/>
  <c r="AS62" i="17"/>
  <c r="AS62" i="16"/>
  <c r="AS62" i="15"/>
  <c r="AS113" i="14"/>
  <c r="AR62" i="22"/>
  <c r="AR62" i="21"/>
  <c r="AR62" i="20"/>
  <c r="AR62" i="19"/>
  <c r="AR62" i="18"/>
  <c r="AR62" i="17"/>
  <c r="AR62" i="16"/>
  <c r="AR62" i="15"/>
  <c r="AR113" i="14"/>
  <c r="AQ62" i="22"/>
  <c r="AQ62" i="21"/>
  <c r="AQ62" i="20"/>
  <c r="AQ62" i="19"/>
  <c r="AQ62" i="18"/>
  <c r="AQ62" i="17"/>
  <c r="AQ62" i="16"/>
  <c r="AQ62" i="15"/>
  <c r="AQ113" i="14"/>
  <c r="AP62" i="22"/>
  <c r="AP62" i="21"/>
  <c r="AP62" i="20"/>
  <c r="AP62" i="19"/>
  <c r="AP62" i="18"/>
  <c r="AP62" i="17"/>
  <c r="AP62" i="16"/>
  <c r="AP62" i="15"/>
  <c r="AP113" i="14"/>
  <c r="AO62" i="22"/>
  <c r="AO62" i="21"/>
  <c r="AO62" i="20"/>
  <c r="AO62" i="19"/>
  <c r="AO62" i="18"/>
  <c r="AO62" i="17"/>
  <c r="AO62" i="16"/>
  <c r="AO62" i="15"/>
  <c r="AO113" i="14"/>
  <c r="AN62" i="22"/>
  <c r="AN62" i="21"/>
  <c r="AN62" i="20"/>
  <c r="AN62" i="19"/>
  <c r="AN62" i="18"/>
  <c r="AN62" i="17"/>
  <c r="AN62" i="16"/>
  <c r="AN62" i="15"/>
  <c r="AN113" i="14"/>
  <c r="AM62" i="22"/>
  <c r="AM62" i="21"/>
  <c r="AM62" i="20"/>
  <c r="AM62" i="19"/>
  <c r="AM62" i="18"/>
  <c r="AM62" i="17"/>
  <c r="AM62" i="16"/>
  <c r="AM62" i="15"/>
  <c r="AM113" i="14"/>
  <c r="AL62" i="22"/>
  <c r="AL62" i="21"/>
  <c r="AL62" i="20"/>
  <c r="AL62" i="19"/>
  <c r="AL62" i="18"/>
  <c r="AL62" i="17"/>
  <c r="AL62" i="16"/>
  <c r="AL62" i="15"/>
  <c r="AL113" i="14"/>
  <c r="AK62" i="22"/>
  <c r="AK62" i="21"/>
  <c r="AK62" i="20"/>
  <c r="AK62" i="19"/>
  <c r="AK62" i="18"/>
  <c r="AK62" i="17"/>
  <c r="AK62" i="16"/>
  <c r="AK62" i="15"/>
  <c r="AK113" i="14"/>
  <c r="AJ62" i="22"/>
  <c r="AJ62" i="21"/>
  <c r="AJ62" i="20"/>
  <c r="AJ62" i="19"/>
  <c r="AJ62" i="18"/>
  <c r="AJ62" i="17"/>
  <c r="AJ62" i="16"/>
  <c r="AJ62" i="15"/>
  <c r="AJ113" i="14"/>
  <c r="AI62" i="22"/>
  <c r="AI62" i="21"/>
  <c r="AI62" i="20"/>
  <c r="AI62" i="19"/>
  <c r="AI62" i="18"/>
  <c r="AI62" i="17"/>
  <c r="AI62" i="16"/>
  <c r="AI62" i="15"/>
  <c r="AI113" i="14"/>
  <c r="AH62" i="22"/>
  <c r="AH62" i="21"/>
  <c r="AH62" i="20"/>
  <c r="AH62" i="19"/>
  <c r="AH62" i="18"/>
  <c r="AH62" i="17"/>
  <c r="AH62" i="16"/>
  <c r="AH62" i="15"/>
  <c r="AH113" i="14"/>
  <c r="AG62" i="22"/>
  <c r="AG62" i="21"/>
  <c r="AG62" i="20"/>
  <c r="AG62" i="19"/>
  <c r="AG62" i="18"/>
  <c r="AG62" i="17"/>
  <c r="AG62" i="16"/>
  <c r="AG62" i="15"/>
  <c r="AG113" i="14"/>
  <c r="AF62" i="22"/>
  <c r="AF62" i="21"/>
  <c r="AF62" i="20"/>
  <c r="AF62" i="19"/>
  <c r="AF62" i="18"/>
  <c r="AF62" i="17"/>
  <c r="AF62" i="16"/>
  <c r="AF62" i="15"/>
  <c r="AF113" i="14"/>
  <c r="AE62" i="22"/>
  <c r="AE62" i="21"/>
  <c r="AE62" i="20"/>
  <c r="AE62" i="19"/>
  <c r="AE62" i="18"/>
  <c r="AE62" i="17"/>
  <c r="AE62" i="16"/>
  <c r="AE62" i="15"/>
  <c r="AE113" i="14"/>
  <c r="AD62" i="22"/>
  <c r="AD62" i="21"/>
  <c r="AD62" i="20"/>
  <c r="AD62" i="19"/>
  <c r="AD62" i="18"/>
  <c r="AD62" i="17"/>
  <c r="AD62" i="16"/>
  <c r="AD62" i="15"/>
  <c r="AD113" i="14"/>
  <c r="AC62" i="22"/>
  <c r="AC62" i="21"/>
  <c r="AC62" i="20"/>
  <c r="AC62" i="19"/>
  <c r="AC62" i="18"/>
  <c r="AC62" i="17"/>
  <c r="AC62" i="16"/>
  <c r="AC62" i="15"/>
  <c r="AC113" i="14"/>
  <c r="AB62" i="22"/>
  <c r="AB62" i="21"/>
  <c r="AB62" i="20"/>
  <c r="AB62" i="19"/>
  <c r="AB62" i="18"/>
  <c r="AB62" i="17"/>
  <c r="AB62" i="16"/>
  <c r="AB62" i="15"/>
  <c r="AB113" i="14"/>
  <c r="AA62" i="22"/>
  <c r="AA62" i="21"/>
  <c r="AA62" i="20"/>
  <c r="AA62" i="19"/>
  <c r="AA62" i="18"/>
  <c r="AA62" i="17"/>
  <c r="AA62" i="16"/>
  <c r="AA62" i="15"/>
  <c r="AA113" i="14"/>
  <c r="Z62" i="22"/>
  <c r="Z62" i="21"/>
  <c r="Z62" i="20"/>
  <c r="Z62" i="19"/>
  <c r="Z62" i="18"/>
  <c r="Z62" i="17"/>
  <c r="Z62" i="16"/>
  <c r="Z62" i="15"/>
  <c r="Z113" i="14"/>
  <c r="Y62" i="22"/>
  <c r="Y62" i="21"/>
  <c r="Y62" i="20"/>
  <c r="Y62" i="19"/>
  <c r="Y62" i="18"/>
  <c r="Y62" i="17"/>
  <c r="Y62" i="16"/>
  <c r="Y62" i="15"/>
  <c r="Y113" i="14"/>
  <c r="X62" i="22"/>
  <c r="X62" i="21"/>
  <c r="X62" i="20"/>
  <c r="X62" i="19"/>
  <c r="X62" i="18"/>
  <c r="X62" i="17"/>
  <c r="X62" i="16"/>
  <c r="X62" i="15"/>
  <c r="X113" i="14"/>
  <c r="W62" i="22"/>
  <c r="W62" i="21"/>
  <c r="W62" i="20"/>
  <c r="W62" i="19"/>
  <c r="W62" i="18"/>
  <c r="W62" i="17"/>
  <c r="W62" i="16"/>
  <c r="W62" i="15"/>
  <c r="W113" i="14"/>
  <c r="V62" i="22"/>
  <c r="V62" i="21"/>
  <c r="V62" i="20"/>
  <c r="V62" i="19"/>
  <c r="V62" i="18"/>
  <c r="V62" i="17"/>
  <c r="V62" i="16"/>
  <c r="V62" i="15"/>
  <c r="V113" i="14"/>
  <c r="U62" i="22"/>
  <c r="U62" i="21"/>
  <c r="U62" i="20"/>
  <c r="U62" i="19"/>
  <c r="U62" i="18"/>
  <c r="U62" i="17"/>
  <c r="U62" i="16"/>
  <c r="U62" i="15"/>
  <c r="U113" i="14"/>
  <c r="CY46" i="22"/>
  <c r="CY46" i="21"/>
  <c r="CY46" i="20"/>
  <c r="CY46" i="19"/>
  <c r="CY46" i="18"/>
  <c r="CY46" i="17"/>
  <c r="CY46" i="16"/>
  <c r="CY46" i="15"/>
  <c r="CY97" i="14"/>
  <c r="CX46" i="22"/>
  <c r="CX46" i="21"/>
  <c r="CX46" i="20"/>
  <c r="CX46" i="19"/>
  <c r="CX46" i="18"/>
  <c r="CX46" i="17"/>
  <c r="CX46" i="16"/>
  <c r="CX46" i="15"/>
  <c r="CX97" i="14"/>
  <c r="CW46" i="22"/>
  <c r="CW46" i="21"/>
  <c r="CW46" i="20"/>
  <c r="CW46" i="19"/>
  <c r="CW46" i="18"/>
  <c r="CW46" i="17"/>
  <c r="CW46" i="16"/>
  <c r="CW46" i="15"/>
  <c r="CW97" i="14"/>
  <c r="CV46" i="22"/>
  <c r="CV46" i="21"/>
  <c r="CV46" i="20"/>
  <c r="CV46" i="19"/>
  <c r="CV46" i="18"/>
  <c r="CV46" i="17"/>
  <c r="CV46" i="16"/>
  <c r="CV46" i="15"/>
  <c r="CV97" i="14"/>
  <c r="CU46" i="22"/>
  <c r="CU46" i="21"/>
  <c r="CU46" i="20"/>
  <c r="CU46" i="19"/>
  <c r="CU46" i="18"/>
  <c r="CU46" i="17"/>
  <c r="CU46" i="16"/>
  <c r="CU46" i="15"/>
  <c r="CU97" i="14"/>
  <c r="CT46" i="22"/>
  <c r="CT46" i="21"/>
  <c r="CT46" i="20"/>
  <c r="CT46" i="19"/>
  <c r="CT46" i="18"/>
  <c r="CT46" i="17"/>
  <c r="CT46" i="16"/>
  <c r="CT46" i="15"/>
  <c r="CT97" i="14"/>
  <c r="CS46" i="22"/>
  <c r="CS46" i="21"/>
  <c r="CS46" i="20"/>
  <c r="CS46" i="19"/>
  <c r="CS46" i="18"/>
  <c r="CS46" i="17"/>
  <c r="CS46" i="16"/>
  <c r="CS46" i="15"/>
  <c r="CS97" i="14"/>
  <c r="CR46" i="22"/>
  <c r="CR46" i="21"/>
  <c r="CR46" i="20"/>
  <c r="CR46" i="19"/>
  <c r="CR46" i="18"/>
  <c r="CR46" i="17"/>
  <c r="CR46" i="16"/>
  <c r="CR46" i="15"/>
  <c r="CR97" i="14"/>
  <c r="CQ46" i="22"/>
  <c r="CQ46" i="21"/>
  <c r="CQ46" i="20"/>
  <c r="CQ46" i="19"/>
  <c r="CQ46" i="18"/>
  <c r="CQ46" i="17"/>
  <c r="CQ46" i="16"/>
  <c r="CQ46" i="15"/>
  <c r="CQ97" i="14"/>
  <c r="CP46" i="22"/>
  <c r="CP46" i="21"/>
  <c r="CP46" i="20"/>
  <c r="CP46" i="19"/>
  <c r="CP46" i="18"/>
  <c r="CP46" i="17"/>
  <c r="CP46" i="16"/>
  <c r="CP46" i="15"/>
  <c r="CP97" i="14"/>
  <c r="CO46" i="22"/>
  <c r="CO46" i="21"/>
  <c r="CO46" i="20"/>
  <c r="CO46" i="19"/>
  <c r="CO46" i="18"/>
  <c r="CO46" i="17"/>
  <c r="CO46" i="16"/>
  <c r="CO46" i="15"/>
  <c r="CO97" i="14"/>
  <c r="CN46" i="22"/>
  <c r="CN46" i="21"/>
  <c r="CN46" i="20"/>
  <c r="CN46" i="19"/>
  <c r="CN46" i="18"/>
  <c r="CN46" i="17"/>
  <c r="CN46" i="16"/>
  <c r="CN46" i="15"/>
  <c r="CN97" i="14"/>
  <c r="CM46" i="22"/>
  <c r="CM46" i="21"/>
  <c r="CM46" i="20"/>
  <c r="CM46" i="19"/>
  <c r="CM46" i="18"/>
  <c r="CM46" i="17"/>
  <c r="CM46" i="16"/>
  <c r="CM46" i="15"/>
  <c r="CM97" i="14"/>
  <c r="CL46" i="22"/>
  <c r="CL46" i="21"/>
  <c r="CL46" i="20"/>
  <c r="CL46" i="19"/>
  <c r="CL46" i="18"/>
  <c r="CL46" i="17"/>
  <c r="CL46" i="16"/>
  <c r="CL46" i="15"/>
  <c r="CL97" i="14"/>
  <c r="CK46" i="22"/>
  <c r="CK46" i="21"/>
  <c r="CK46" i="20"/>
  <c r="CK46" i="19"/>
  <c r="CK46" i="18"/>
  <c r="CK46" i="17"/>
  <c r="CK46" i="16"/>
  <c r="CK46" i="15"/>
  <c r="CK97" i="14"/>
  <c r="CJ46" i="22"/>
  <c r="CJ46" i="21"/>
  <c r="CJ46" i="20"/>
  <c r="CJ46" i="19"/>
  <c r="CJ46" i="18"/>
  <c r="CJ46" i="17"/>
  <c r="CJ46" i="16"/>
  <c r="CJ46" i="15"/>
  <c r="CJ97" i="14"/>
  <c r="CI46" i="22"/>
  <c r="CI46" i="21"/>
  <c r="CI46" i="20"/>
  <c r="CI46" i="19"/>
  <c r="CI46" i="18"/>
  <c r="CI46" i="17"/>
  <c r="CI46" i="16"/>
  <c r="CI46" i="15"/>
  <c r="CI97" i="14"/>
  <c r="CH46" i="22"/>
  <c r="CH46" i="21"/>
  <c r="CH46" i="20"/>
  <c r="CH46" i="19"/>
  <c r="CH46" i="18"/>
  <c r="CH46" i="17"/>
  <c r="CH46" i="16"/>
  <c r="CH46" i="15"/>
  <c r="CH97" i="14"/>
  <c r="CG46" i="22"/>
  <c r="CG46" i="21"/>
  <c r="CG46" i="20"/>
  <c r="CG46" i="19"/>
  <c r="CG46" i="18"/>
  <c r="CG46" i="17"/>
  <c r="CG46" i="16"/>
  <c r="CG46" i="15"/>
  <c r="CG97" i="14"/>
  <c r="CF46" i="22"/>
  <c r="CF46" i="21"/>
  <c r="CF46" i="20"/>
  <c r="CF46" i="19"/>
  <c r="CF46" i="18"/>
  <c r="CF46" i="17"/>
  <c r="CF46" i="16"/>
  <c r="CF46" i="15"/>
  <c r="CF97" i="14"/>
  <c r="CE46" i="22"/>
  <c r="CE46" i="21"/>
  <c r="CE46" i="20"/>
  <c r="CE46" i="19"/>
  <c r="CE46" i="18"/>
  <c r="CE46" i="17"/>
  <c r="CE46" i="16"/>
  <c r="CE46" i="15"/>
  <c r="CE97" i="14"/>
  <c r="CD46" i="22"/>
  <c r="CD46" i="21"/>
  <c r="CD46" i="20"/>
  <c r="CD46" i="19"/>
  <c r="CD46" i="18"/>
  <c r="CD46" i="17"/>
  <c r="CD46" i="16"/>
  <c r="CD46" i="15"/>
  <c r="CD97" i="14"/>
  <c r="CC46" i="22"/>
  <c r="CC46" i="21"/>
  <c r="CC46" i="20"/>
  <c r="CC46" i="19"/>
  <c r="CC46" i="18"/>
  <c r="CC46" i="17"/>
  <c r="CC46" i="16"/>
  <c r="CC46" i="15"/>
  <c r="CC97" i="14"/>
  <c r="CB46" i="22"/>
  <c r="CB46" i="21"/>
  <c r="CB46" i="20"/>
  <c r="CB46" i="19"/>
  <c r="CB46" i="18"/>
  <c r="CB46" i="17"/>
  <c r="CB46" i="16"/>
  <c r="CB46" i="15"/>
  <c r="CB97" i="14"/>
  <c r="CA46" i="22"/>
  <c r="CA46" i="21"/>
  <c r="CA46" i="20"/>
  <c r="CA46" i="19"/>
  <c r="CA46" i="18"/>
  <c r="CA46" i="17"/>
  <c r="CA46" i="16"/>
  <c r="CA46" i="15"/>
  <c r="CA97" i="14"/>
  <c r="BZ46" i="22"/>
  <c r="BZ46" i="21"/>
  <c r="BZ46" i="20"/>
  <c r="BZ46" i="19"/>
  <c r="BZ46" i="18"/>
  <c r="BZ46" i="17"/>
  <c r="BZ46" i="16"/>
  <c r="BZ46" i="15"/>
  <c r="BZ97" i="14"/>
  <c r="BY46" i="22"/>
  <c r="BY46" i="21"/>
  <c r="BY46" i="20"/>
  <c r="BY46" i="19"/>
  <c r="BY46" i="18"/>
  <c r="BY46" i="17"/>
  <c r="BY46" i="16"/>
  <c r="BY46" i="15"/>
  <c r="BY97" i="14"/>
  <c r="BX46" i="22"/>
  <c r="BX46" i="21"/>
  <c r="BX46" i="20"/>
  <c r="BX46" i="19"/>
  <c r="BX46" i="18"/>
  <c r="BX46" i="17"/>
  <c r="BX46" i="16"/>
  <c r="BX46" i="15"/>
  <c r="BX97" i="14"/>
  <c r="BW46" i="22"/>
  <c r="BW46" i="21"/>
  <c r="BW46" i="20"/>
  <c r="BW46" i="19"/>
  <c r="BW46" i="18"/>
  <c r="BW46" i="17"/>
  <c r="BW46" i="16"/>
  <c r="BW46" i="15"/>
  <c r="BW97" i="14"/>
  <c r="BV46" i="22"/>
  <c r="BV46" i="21"/>
  <c r="BV46" i="20"/>
  <c r="BV46" i="19"/>
  <c r="BV46" i="18"/>
  <c r="BV46" i="17"/>
  <c r="BV46" i="16"/>
  <c r="BV46" i="15"/>
  <c r="BV97" i="14"/>
  <c r="BU46" i="22"/>
  <c r="BU46" i="21"/>
  <c r="BU46" i="20"/>
  <c r="BU46" i="19"/>
  <c r="BU46" i="18"/>
  <c r="BU46" i="17"/>
  <c r="BU46" i="16"/>
  <c r="BU46" i="15"/>
  <c r="BU97" i="14"/>
  <c r="BT46" i="22"/>
  <c r="BT46" i="21"/>
  <c r="BT46" i="20"/>
  <c r="BT46" i="19"/>
  <c r="BT46" i="18"/>
  <c r="BT46" i="17"/>
  <c r="BT46" i="16"/>
  <c r="BT46" i="15"/>
  <c r="BT97" i="14"/>
  <c r="BS46" i="22"/>
  <c r="BS46" i="21"/>
  <c r="BS46" i="20"/>
  <c r="BS46" i="19"/>
  <c r="BS46" i="18"/>
  <c r="BS46" i="17"/>
  <c r="BS46" i="16"/>
  <c r="BS46" i="15"/>
  <c r="BS97" i="14"/>
  <c r="BR46" i="22"/>
  <c r="BR46" i="21"/>
  <c r="BR46" i="20"/>
  <c r="BR46" i="19"/>
  <c r="BR46" i="18"/>
  <c r="BR46" i="17"/>
  <c r="BR46" i="16"/>
  <c r="BR46" i="15"/>
  <c r="BR97" i="14"/>
  <c r="BQ46" i="22"/>
  <c r="BQ46" i="21"/>
  <c r="BQ46" i="20"/>
  <c r="BQ46" i="19"/>
  <c r="BQ46" i="18"/>
  <c r="BQ46" i="17"/>
  <c r="BQ46" i="16"/>
  <c r="BQ46" i="15"/>
  <c r="BQ97" i="14"/>
  <c r="BP46" i="22"/>
  <c r="BP46" i="21"/>
  <c r="BP46" i="20"/>
  <c r="BP46" i="19"/>
  <c r="BP46" i="18"/>
  <c r="BP46" i="17"/>
  <c r="BP46" i="16"/>
  <c r="BP46" i="15"/>
  <c r="BP97" i="14"/>
  <c r="BO46" i="22"/>
  <c r="BO46" i="21"/>
  <c r="BO46" i="20"/>
  <c r="BO46" i="19"/>
  <c r="BO46" i="18"/>
  <c r="BO46" i="17"/>
  <c r="BO46" i="16"/>
  <c r="BO46" i="15"/>
  <c r="BO97" i="14"/>
  <c r="BN46" i="22"/>
  <c r="BN46" i="21"/>
  <c r="BN46" i="20"/>
  <c r="BN46" i="19"/>
  <c r="BN46" i="18"/>
  <c r="BN46" i="17"/>
  <c r="BN46" i="16"/>
  <c r="BN46" i="15"/>
  <c r="BN97" i="14"/>
  <c r="BM46" i="22"/>
  <c r="BM46" i="21"/>
  <c r="BM46" i="20"/>
  <c r="BM46" i="19"/>
  <c r="BM46" i="18"/>
  <c r="BM46" i="17"/>
  <c r="BM46" i="16"/>
  <c r="BM46" i="15"/>
  <c r="BM97" i="14"/>
  <c r="BL46" i="22"/>
  <c r="BL46" i="21"/>
  <c r="BL46" i="20"/>
  <c r="BL46" i="19"/>
  <c r="BL46" i="18"/>
  <c r="BL46" i="17"/>
  <c r="BL46" i="16"/>
  <c r="BL46" i="15"/>
  <c r="BL97" i="14"/>
  <c r="BK46" i="22"/>
  <c r="BK46" i="21"/>
  <c r="BK46" i="20"/>
  <c r="BK46" i="19"/>
  <c r="BK46" i="18"/>
  <c r="BK46" i="17"/>
  <c r="BK46" i="16"/>
  <c r="BK46" i="15"/>
  <c r="BK97" i="14"/>
  <c r="BJ46" i="22"/>
  <c r="BJ46" i="21"/>
  <c r="BJ46" i="20"/>
  <c r="BJ46" i="19"/>
  <c r="BJ46" i="18"/>
  <c r="BJ46" i="17"/>
  <c r="BJ46" i="16"/>
  <c r="BJ46" i="15"/>
  <c r="BJ97" i="14"/>
  <c r="BI46" i="22"/>
  <c r="BI46" i="21"/>
  <c r="BI46" i="20"/>
  <c r="BI46" i="19"/>
  <c r="BI46" i="18"/>
  <c r="BI46" i="17"/>
  <c r="BI46" i="16"/>
  <c r="BI46" i="15"/>
  <c r="BI97" i="14"/>
  <c r="BH46" i="22"/>
  <c r="BH46" i="21"/>
  <c r="BH46" i="20"/>
  <c r="BH46" i="19"/>
  <c r="BH46" i="18"/>
  <c r="BH46" i="17"/>
  <c r="BH46" i="16"/>
  <c r="BH46" i="15"/>
  <c r="BH97" i="14"/>
  <c r="BG46" i="22"/>
  <c r="BG46" i="21"/>
  <c r="BG46" i="20"/>
  <c r="BG46" i="19"/>
  <c r="BG46" i="18"/>
  <c r="BG46" i="17"/>
  <c r="BG46" i="16"/>
  <c r="BG46" i="15"/>
  <c r="BG97" i="14"/>
  <c r="BF46" i="22"/>
  <c r="BF46" i="21"/>
  <c r="BF46" i="20"/>
  <c r="BF46" i="19"/>
  <c r="BF46" i="18"/>
  <c r="BF46" i="17"/>
  <c r="BF46" i="16"/>
  <c r="BF46" i="15"/>
  <c r="BF97" i="14"/>
  <c r="BE46" i="22"/>
  <c r="BE46" i="21"/>
  <c r="BE46" i="20"/>
  <c r="BE46" i="19"/>
  <c r="BE46" i="18"/>
  <c r="BE46" i="17"/>
  <c r="BE46" i="16"/>
  <c r="BE46" i="15"/>
  <c r="BE97" i="14"/>
  <c r="BD46" i="22"/>
  <c r="BD46" i="21"/>
  <c r="BD46" i="20"/>
  <c r="BD46" i="19"/>
  <c r="BD46" i="18"/>
  <c r="BD46" i="17"/>
  <c r="BD46" i="16"/>
  <c r="BD46" i="15"/>
  <c r="BD97" i="14"/>
  <c r="BC46" i="22"/>
  <c r="BC46" i="21"/>
  <c r="BC46" i="20"/>
  <c r="BC46" i="19"/>
  <c r="BC46" i="18"/>
  <c r="BC46" i="17"/>
  <c r="BC46" i="16"/>
  <c r="BC46" i="15"/>
  <c r="BC97" i="14"/>
  <c r="BB46" i="22"/>
  <c r="BB46" i="21"/>
  <c r="BB46" i="20"/>
  <c r="BB46" i="19"/>
  <c r="BB46" i="18"/>
  <c r="BB46" i="17"/>
  <c r="BB46" i="16"/>
  <c r="BB46" i="15"/>
  <c r="BB97" i="14"/>
  <c r="BA46" i="22"/>
  <c r="BA46" i="21"/>
  <c r="BA46" i="20"/>
  <c r="BA46" i="19"/>
  <c r="BA46" i="18"/>
  <c r="BA46" i="17"/>
  <c r="BA46" i="16"/>
  <c r="BA46" i="15"/>
  <c r="BA97" i="14"/>
  <c r="AZ46" i="22"/>
  <c r="AZ46" i="21"/>
  <c r="AZ46" i="20"/>
  <c r="AZ46" i="19"/>
  <c r="AZ46" i="18"/>
  <c r="AZ46" i="17"/>
  <c r="AZ46" i="16"/>
  <c r="AZ46" i="15"/>
  <c r="AZ97" i="14"/>
  <c r="AY46" i="22"/>
  <c r="AY46" i="21"/>
  <c r="AY46" i="20"/>
  <c r="AY46" i="19"/>
  <c r="AY46" i="18"/>
  <c r="AY46" i="17"/>
  <c r="AY46" i="16"/>
  <c r="AY46" i="15"/>
  <c r="AY97" i="14"/>
  <c r="AX46" i="22"/>
  <c r="AX46" i="21"/>
  <c r="AX46" i="20"/>
  <c r="AX46" i="19"/>
  <c r="AX46" i="18"/>
  <c r="AX46" i="17"/>
  <c r="AX46" i="16"/>
  <c r="AX46" i="15"/>
  <c r="AX97" i="14"/>
  <c r="AW46" i="22"/>
  <c r="AW46" i="21"/>
  <c r="AW46" i="20"/>
  <c r="AW46" i="19"/>
  <c r="AW46" i="18"/>
  <c r="AW46" i="17"/>
  <c r="AW46" i="16"/>
  <c r="AW46" i="15"/>
  <c r="AW97" i="14"/>
  <c r="AV46" i="22"/>
  <c r="AV46" i="21"/>
  <c r="AV46" i="20"/>
  <c r="AV46" i="19"/>
  <c r="AV46" i="18"/>
  <c r="AV46" i="17"/>
  <c r="AV46" i="16"/>
  <c r="AV46" i="15"/>
  <c r="AV97" i="14"/>
  <c r="AU46" i="22"/>
  <c r="AU46" i="21"/>
  <c r="AU46" i="20"/>
  <c r="AU46" i="19"/>
  <c r="AU46" i="18"/>
  <c r="AU46" i="17"/>
  <c r="AU46" i="16"/>
  <c r="AU46" i="15"/>
  <c r="AU97" i="14"/>
  <c r="AT46" i="22"/>
  <c r="AT46" i="21"/>
  <c r="AT46" i="20"/>
  <c r="AT46" i="19"/>
  <c r="AT46" i="18"/>
  <c r="AT46" i="17"/>
  <c r="AT46" i="16"/>
  <c r="AT46" i="15"/>
  <c r="AT97" i="14"/>
  <c r="AS46" i="22"/>
  <c r="AS46" i="21"/>
  <c r="AS46" i="20"/>
  <c r="AS46" i="19"/>
  <c r="AS46" i="18"/>
  <c r="AS46" i="17"/>
  <c r="AS46" i="16"/>
  <c r="AS46" i="15"/>
  <c r="AS97" i="14"/>
  <c r="AR46" i="22"/>
  <c r="AR46" i="21"/>
  <c r="AR46" i="20"/>
  <c r="AR46" i="19"/>
  <c r="AR46" i="18"/>
  <c r="AR46" i="17"/>
  <c r="AR46" i="16"/>
  <c r="AR46" i="15"/>
  <c r="AR97" i="14"/>
  <c r="AQ46" i="22"/>
  <c r="AQ46" i="21"/>
  <c r="AQ46" i="20"/>
  <c r="AQ46" i="19"/>
  <c r="AQ46" i="18"/>
  <c r="AQ46" i="17"/>
  <c r="AQ46" i="16"/>
  <c r="AQ46" i="15"/>
  <c r="AQ97" i="14"/>
  <c r="AP46" i="22"/>
  <c r="AP46" i="21"/>
  <c r="AP46" i="20"/>
  <c r="AP46" i="19"/>
  <c r="AP46" i="18"/>
  <c r="AP46" i="17"/>
  <c r="AP46" i="16"/>
  <c r="AP46" i="15"/>
  <c r="AP97" i="14"/>
  <c r="AO46" i="22"/>
  <c r="AO46" i="21"/>
  <c r="AO46" i="20"/>
  <c r="AO46" i="19"/>
  <c r="AO46" i="18"/>
  <c r="AO46" i="17"/>
  <c r="AO46" i="16"/>
  <c r="AO46" i="15"/>
  <c r="AO97" i="14"/>
  <c r="AN46" i="22"/>
  <c r="AN46" i="21"/>
  <c r="AN46" i="20"/>
  <c r="AN46" i="19"/>
  <c r="AN46" i="18"/>
  <c r="AN46" i="17"/>
  <c r="AN46" i="16"/>
  <c r="AN46" i="15"/>
  <c r="AN97" i="14"/>
  <c r="AM46" i="22"/>
  <c r="AM46" i="21"/>
  <c r="AM46" i="20"/>
  <c r="AM46" i="19"/>
  <c r="AM46" i="18"/>
  <c r="AM46" i="17"/>
  <c r="AM46" i="16"/>
  <c r="AM46" i="15"/>
  <c r="AM97" i="14"/>
  <c r="AL46" i="22"/>
  <c r="AL46" i="21"/>
  <c r="AL46" i="20"/>
  <c r="AL46" i="19"/>
  <c r="AL46" i="18"/>
  <c r="AL46" i="17"/>
  <c r="AL46" i="16"/>
  <c r="AL46" i="15"/>
  <c r="AL97" i="14"/>
  <c r="AK46" i="22"/>
  <c r="AK46" i="21"/>
  <c r="AK46" i="20"/>
  <c r="AK46" i="19"/>
  <c r="AK46" i="18"/>
  <c r="AK46" i="17"/>
  <c r="AK46" i="16"/>
  <c r="AK46" i="15"/>
  <c r="AK97" i="14"/>
  <c r="AJ46" i="22"/>
  <c r="AJ46" i="21"/>
  <c r="AJ46" i="20"/>
  <c r="AJ46" i="19"/>
  <c r="AJ46" i="18"/>
  <c r="AJ46" i="17"/>
  <c r="AJ46" i="16"/>
  <c r="AJ46" i="15"/>
  <c r="AJ97" i="14"/>
  <c r="AI46" i="22"/>
  <c r="AI46" i="21"/>
  <c r="AI46" i="20"/>
  <c r="AI46" i="19"/>
  <c r="AI46" i="18"/>
  <c r="AI46" i="17"/>
  <c r="AI46" i="16"/>
  <c r="AI46" i="15"/>
  <c r="AI97" i="14"/>
  <c r="AH46" i="22"/>
  <c r="AH46" i="21"/>
  <c r="AH46" i="20"/>
  <c r="AH46" i="19"/>
  <c r="AH46" i="18"/>
  <c r="AH46" i="17"/>
  <c r="AH46" i="16"/>
  <c r="AH46" i="15"/>
  <c r="AH97" i="14"/>
  <c r="AG46" i="22"/>
  <c r="AG46" i="21"/>
  <c r="AG46" i="20"/>
  <c r="AG46" i="19"/>
  <c r="AG46" i="18"/>
  <c r="AG46" i="17"/>
  <c r="AG46" i="16"/>
  <c r="AG46" i="15"/>
  <c r="AG97" i="14"/>
  <c r="AF46" i="22"/>
  <c r="AF46" i="21"/>
  <c r="AF46" i="20"/>
  <c r="AF46" i="19"/>
  <c r="AF46" i="18"/>
  <c r="AF46" i="17"/>
  <c r="AF46" i="16"/>
  <c r="AF46" i="15"/>
  <c r="AF97" i="14"/>
  <c r="AE46" i="22"/>
  <c r="AE46" i="21"/>
  <c r="AE46" i="20"/>
  <c r="AE46" i="19"/>
  <c r="AE46" i="18"/>
  <c r="AE46" i="17"/>
  <c r="AE46" i="16"/>
  <c r="AE46" i="15"/>
  <c r="AE97" i="14"/>
  <c r="AD46" i="22"/>
  <c r="AD46" i="21"/>
  <c r="AD46" i="20"/>
  <c r="AD46" i="19"/>
  <c r="AD46" i="18"/>
  <c r="AD46" i="17"/>
  <c r="AD46" i="16"/>
  <c r="AD46" i="15"/>
  <c r="AD97" i="14"/>
  <c r="AC46" i="22"/>
  <c r="AC46" i="21"/>
  <c r="AC46" i="20"/>
  <c r="AC46" i="19"/>
  <c r="AC46" i="18"/>
  <c r="AC46" i="17"/>
  <c r="AC46" i="16"/>
  <c r="AC46" i="15"/>
  <c r="AC97" i="14"/>
  <c r="AB46" i="22"/>
  <c r="AB46" i="21"/>
  <c r="AB46" i="20"/>
  <c r="AB46" i="19"/>
  <c r="AB46" i="18"/>
  <c r="AB46" i="17"/>
  <c r="AB46" i="16"/>
  <c r="AB46" i="15"/>
  <c r="AB97" i="14"/>
  <c r="AA46" i="22"/>
  <c r="AA46" i="21"/>
  <c r="AA46" i="20"/>
  <c r="AA46" i="19"/>
  <c r="AA46" i="18"/>
  <c r="AA46" i="17"/>
  <c r="AA46" i="16"/>
  <c r="AA46" i="15"/>
  <c r="AA97" i="14"/>
  <c r="Z46" i="22"/>
  <c r="Z46" i="21"/>
  <c r="Z46" i="20"/>
  <c r="Z46" i="19"/>
  <c r="Z46" i="18"/>
  <c r="Z46" i="17"/>
  <c r="Z46" i="16"/>
  <c r="Z46" i="15"/>
  <c r="Z97" i="14"/>
  <c r="Y46" i="22"/>
  <c r="Y46" i="21"/>
  <c r="Y46" i="20"/>
  <c r="Y46" i="19"/>
  <c r="Y46" i="18"/>
  <c r="Y46" i="17"/>
  <c r="Y46" i="16"/>
  <c r="Y46" i="15"/>
  <c r="Y97" i="14"/>
  <c r="X46" i="22"/>
  <c r="X46" i="21"/>
  <c r="X46" i="20"/>
  <c r="X46" i="19"/>
  <c r="X46" i="18"/>
  <c r="X46" i="17"/>
  <c r="X46" i="16"/>
  <c r="X46" i="15"/>
  <c r="X97" i="14"/>
  <c r="W46" i="22"/>
  <c r="W46" i="21"/>
  <c r="W46" i="20"/>
  <c r="W46" i="19"/>
  <c r="W46" i="18"/>
  <c r="W46" i="17"/>
  <c r="W46" i="16"/>
  <c r="W46" i="15"/>
  <c r="W97" i="14"/>
  <c r="V46" i="22"/>
  <c r="V46" i="21"/>
  <c r="V46" i="20"/>
  <c r="V46" i="19"/>
  <c r="V46" i="18"/>
  <c r="V46" i="17"/>
  <c r="V46" i="16"/>
  <c r="V46" i="15"/>
  <c r="V97" i="14"/>
  <c r="U46" i="22"/>
  <c r="U46" i="21"/>
  <c r="U46" i="20"/>
  <c r="U46" i="19"/>
  <c r="U46" i="18"/>
  <c r="U46" i="17"/>
  <c r="U46" i="16"/>
  <c r="U46" i="15"/>
  <c r="U97" i="14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2" i="19"/>
  <c r="D101" i="17"/>
  <c r="D102" i="17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2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AA10" i="13"/>
  <c r="AB10" i="13"/>
  <c r="AA15" i="13"/>
  <c r="AB15" i="13"/>
  <c r="CY102" i="22"/>
  <c r="CY102" i="21"/>
  <c r="CY102" i="20"/>
  <c r="CY102" i="19"/>
  <c r="CY102" i="18"/>
  <c r="CY102" i="17"/>
  <c r="CY102" i="16"/>
  <c r="CY102" i="15"/>
  <c r="CY153" i="14"/>
  <c r="CX102" i="22"/>
  <c r="CX102" i="21"/>
  <c r="CX102" i="20"/>
  <c r="CX102" i="19"/>
  <c r="CX102" i="18"/>
  <c r="CX102" i="17"/>
  <c r="CX102" i="16"/>
  <c r="CX102" i="15"/>
  <c r="CX153" i="14"/>
  <c r="CW102" i="22"/>
  <c r="CW102" i="21"/>
  <c r="CW102" i="20"/>
  <c r="CW102" i="19"/>
  <c r="CW102" i="18"/>
  <c r="CW102" i="17"/>
  <c r="CW102" i="16"/>
  <c r="CW102" i="15"/>
  <c r="CW153" i="14"/>
  <c r="CV102" i="22"/>
  <c r="CV102" i="21"/>
  <c r="CV102" i="20"/>
  <c r="CV102" i="19"/>
  <c r="CV102" i="18"/>
  <c r="CV102" i="17"/>
  <c r="CV102" i="16"/>
  <c r="CV102" i="15"/>
  <c r="CV153" i="14"/>
  <c r="CU102" i="22"/>
  <c r="CU102" i="21"/>
  <c r="CU102" i="20"/>
  <c r="CU102" i="19"/>
  <c r="CU102" i="18"/>
  <c r="CU102" i="17"/>
  <c r="CU102" i="16"/>
  <c r="CU102" i="15"/>
  <c r="CU153" i="14"/>
  <c r="CT102" i="22"/>
  <c r="CT102" i="21"/>
  <c r="CT102" i="20"/>
  <c r="CT102" i="19"/>
  <c r="CT102" i="18"/>
  <c r="CT102" i="17"/>
  <c r="CT102" i="16"/>
  <c r="CT102" i="15"/>
  <c r="CT153" i="14"/>
  <c r="CS102" i="22"/>
  <c r="CS102" i="21"/>
  <c r="CS102" i="20"/>
  <c r="CS102" i="19"/>
  <c r="CS102" i="18"/>
  <c r="CS102" i="17"/>
  <c r="CS102" i="16"/>
  <c r="CS102" i="15"/>
  <c r="CS153" i="14"/>
  <c r="CR102" i="22"/>
  <c r="CR102" i="21"/>
  <c r="CR102" i="20"/>
  <c r="CR102" i="19"/>
  <c r="CR102" i="18"/>
  <c r="CR102" i="17"/>
  <c r="CR102" i="16"/>
  <c r="CR102" i="15"/>
  <c r="CR153" i="14"/>
  <c r="CQ102" i="22"/>
  <c r="CQ102" i="21"/>
  <c r="CQ102" i="20"/>
  <c r="CQ102" i="19"/>
  <c r="CQ102" i="18"/>
  <c r="CQ102" i="17"/>
  <c r="CQ102" i="16"/>
  <c r="CQ102" i="15"/>
  <c r="CQ153" i="14"/>
  <c r="CP102" i="22"/>
  <c r="CP102" i="21"/>
  <c r="CP102" i="20"/>
  <c r="CP102" i="19"/>
  <c r="CP102" i="18"/>
  <c r="CP102" i="17"/>
  <c r="CP102" i="16"/>
  <c r="CP102" i="15"/>
  <c r="CP153" i="14"/>
  <c r="CO102" i="22"/>
  <c r="CO102" i="21"/>
  <c r="CO102" i="20"/>
  <c r="CO102" i="19"/>
  <c r="CO102" i="18"/>
  <c r="CO102" i="17"/>
  <c r="CO102" i="16"/>
  <c r="CO102" i="15"/>
  <c r="CO153" i="14"/>
  <c r="CN102" i="22"/>
  <c r="CN102" i="21"/>
  <c r="CN102" i="20"/>
  <c r="CN102" i="19"/>
  <c r="CN102" i="18"/>
  <c r="CN102" i="17"/>
  <c r="CN102" i="16"/>
  <c r="CN102" i="15"/>
  <c r="CN153" i="14"/>
  <c r="CM102" i="22"/>
  <c r="CM102" i="21"/>
  <c r="CM102" i="20"/>
  <c r="CM102" i="19"/>
  <c r="CM102" i="18"/>
  <c r="CM102" i="17"/>
  <c r="CM102" i="16"/>
  <c r="CM102" i="15"/>
  <c r="CM153" i="14"/>
  <c r="CL102" i="22"/>
  <c r="CL102" i="21"/>
  <c r="CL102" i="20"/>
  <c r="CL102" i="19"/>
  <c r="CL102" i="18"/>
  <c r="CL102" i="17"/>
  <c r="CL102" i="16"/>
  <c r="CL102" i="15"/>
  <c r="CL153" i="14"/>
  <c r="CK102" i="22"/>
  <c r="CK102" i="21"/>
  <c r="CK102" i="20"/>
  <c r="CK102" i="19"/>
  <c r="CK102" i="18"/>
  <c r="CK102" i="17"/>
  <c r="CK102" i="16"/>
  <c r="CK102" i="15"/>
  <c r="CK153" i="14"/>
  <c r="CJ102" i="22"/>
  <c r="CJ102" i="21"/>
  <c r="CJ102" i="20"/>
  <c r="CJ102" i="19"/>
  <c r="CJ102" i="18"/>
  <c r="CJ102" i="17"/>
  <c r="CJ102" i="16"/>
  <c r="CJ102" i="15"/>
  <c r="CJ153" i="14"/>
  <c r="CI102" i="22"/>
  <c r="CI102" i="21"/>
  <c r="CI102" i="20"/>
  <c r="CI102" i="19"/>
  <c r="CI102" i="18"/>
  <c r="CI102" i="17"/>
  <c r="CI102" i="16"/>
  <c r="CI102" i="15"/>
  <c r="CI153" i="14"/>
  <c r="CH102" i="22"/>
  <c r="CH102" i="21"/>
  <c r="CH102" i="20"/>
  <c r="CH102" i="19"/>
  <c r="CH102" i="18"/>
  <c r="CH102" i="17"/>
  <c r="CH102" i="16"/>
  <c r="CH102" i="15"/>
  <c r="CH153" i="14"/>
  <c r="CG102" i="22"/>
  <c r="CG102" i="21"/>
  <c r="CG102" i="20"/>
  <c r="CG102" i="19"/>
  <c r="CG102" i="18"/>
  <c r="CG102" i="17"/>
  <c r="CG102" i="16"/>
  <c r="CG102" i="15"/>
  <c r="CG153" i="14"/>
  <c r="CF102" i="22"/>
  <c r="CF102" i="21"/>
  <c r="CF102" i="20"/>
  <c r="CF102" i="19"/>
  <c r="CF102" i="18"/>
  <c r="CF102" i="17"/>
  <c r="CF102" i="16"/>
  <c r="CF102" i="15"/>
  <c r="CF153" i="14"/>
  <c r="CE102" i="22"/>
  <c r="CE102" i="21"/>
  <c r="CE102" i="20"/>
  <c r="CE102" i="19"/>
  <c r="CE102" i="18"/>
  <c r="CE102" i="17"/>
  <c r="CE102" i="16"/>
  <c r="CE102" i="15"/>
  <c r="CE153" i="14"/>
  <c r="CD102" i="22"/>
  <c r="CD102" i="21"/>
  <c r="CD102" i="20"/>
  <c r="CD102" i="19"/>
  <c r="CD102" i="18"/>
  <c r="CD102" i="17"/>
  <c r="CD102" i="16"/>
  <c r="CD102" i="15"/>
  <c r="CD153" i="14"/>
  <c r="CC102" i="22"/>
  <c r="CC102" i="21"/>
  <c r="CC102" i="20"/>
  <c r="CC102" i="19"/>
  <c r="CC102" i="18"/>
  <c r="CC102" i="17"/>
  <c r="CC102" i="16"/>
  <c r="CC102" i="15"/>
  <c r="CC153" i="14"/>
  <c r="CB102" i="22"/>
  <c r="CB102" i="21"/>
  <c r="CB102" i="20"/>
  <c r="CB102" i="19"/>
  <c r="CB102" i="18"/>
  <c r="CB102" i="17"/>
  <c r="CB102" i="16"/>
  <c r="CB102" i="15"/>
  <c r="CB153" i="14"/>
  <c r="CA102" i="22"/>
  <c r="CA102" i="21"/>
  <c r="CA102" i="20"/>
  <c r="CA102" i="19"/>
  <c r="CA102" i="18"/>
  <c r="CA102" i="17"/>
  <c r="CA102" i="16"/>
  <c r="CA102" i="15"/>
  <c r="CA153" i="14"/>
  <c r="BZ102" i="22"/>
  <c r="BZ102" i="21"/>
  <c r="BZ102" i="20"/>
  <c r="BZ102" i="19"/>
  <c r="BZ102" i="18"/>
  <c r="BZ102" i="17"/>
  <c r="BZ102" i="16"/>
  <c r="BZ102" i="15"/>
  <c r="BZ153" i="14"/>
  <c r="BY102" i="22"/>
  <c r="BY102" i="21"/>
  <c r="BY102" i="20"/>
  <c r="BY102" i="19"/>
  <c r="BY102" i="18"/>
  <c r="BY102" i="17"/>
  <c r="BY102" i="16"/>
  <c r="BY102" i="15"/>
  <c r="BY153" i="14"/>
  <c r="BX102" i="22"/>
  <c r="BX102" i="21"/>
  <c r="BX102" i="20"/>
  <c r="BX102" i="19"/>
  <c r="BX102" i="18"/>
  <c r="BX102" i="17"/>
  <c r="BX102" i="16"/>
  <c r="BX102" i="15"/>
  <c r="BX153" i="14"/>
  <c r="BW102" i="22"/>
  <c r="BW102" i="21"/>
  <c r="BW102" i="20"/>
  <c r="BW102" i="19"/>
  <c r="BW102" i="18"/>
  <c r="BW102" i="17"/>
  <c r="BW102" i="16"/>
  <c r="BW102" i="15"/>
  <c r="BW153" i="14"/>
  <c r="BV102" i="22"/>
  <c r="BV102" i="21"/>
  <c r="BV102" i="20"/>
  <c r="BV102" i="19"/>
  <c r="BV102" i="18"/>
  <c r="BV102" i="17"/>
  <c r="BV102" i="16"/>
  <c r="BV102" i="15"/>
  <c r="BV153" i="14"/>
  <c r="BU102" i="22"/>
  <c r="BU102" i="21"/>
  <c r="BU102" i="20"/>
  <c r="BU102" i="19"/>
  <c r="BU102" i="18"/>
  <c r="BU102" i="17"/>
  <c r="BU102" i="16"/>
  <c r="BU102" i="15"/>
  <c r="BU153" i="14"/>
  <c r="BT102" i="22"/>
  <c r="BT102" i="21"/>
  <c r="BT102" i="20"/>
  <c r="BT102" i="19"/>
  <c r="BT102" i="18"/>
  <c r="BT102" i="17"/>
  <c r="BT102" i="16"/>
  <c r="BT102" i="15"/>
  <c r="BT153" i="14"/>
  <c r="BS102" i="22"/>
  <c r="BS102" i="21"/>
  <c r="BS102" i="20"/>
  <c r="BS102" i="19"/>
  <c r="BS102" i="18"/>
  <c r="BS102" i="17"/>
  <c r="BS102" i="16"/>
  <c r="BS102" i="15"/>
  <c r="BS153" i="14"/>
  <c r="BR102" i="22"/>
  <c r="BR102" i="21"/>
  <c r="BR102" i="20"/>
  <c r="BR102" i="19"/>
  <c r="BR102" i="18"/>
  <c r="BR102" i="17"/>
  <c r="BR102" i="16"/>
  <c r="BR102" i="15"/>
  <c r="BR153" i="14"/>
  <c r="BQ102" i="22"/>
  <c r="BQ102" i="21"/>
  <c r="BQ102" i="20"/>
  <c r="BQ102" i="19"/>
  <c r="BQ102" i="18"/>
  <c r="BQ102" i="17"/>
  <c r="BQ102" i="16"/>
  <c r="BQ102" i="15"/>
  <c r="BQ153" i="14"/>
  <c r="BP102" i="22"/>
  <c r="BP102" i="21"/>
  <c r="BP102" i="20"/>
  <c r="BP102" i="19"/>
  <c r="BP102" i="18"/>
  <c r="BP102" i="17"/>
  <c r="BP102" i="16"/>
  <c r="BP102" i="15"/>
  <c r="BP153" i="14"/>
  <c r="BO102" i="22"/>
  <c r="BO102" i="21"/>
  <c r="BO102" i="20"/>
  <c r="BO102" i="19"/>
  <c r="BO102" i="18"/>
  <c r="BO102" i="17"/>
  <c r="BO102" i="16"/>
  <c r="BO102" i="15"/>
  <c r="BO153" i="14"/>
  <c r="BN102" i="22"/>
  <c r="BN102" i="21"/>
  <c r="BN102" i="20"/>
  <c r="BN102" i="19"/>
  <c r="BN102" i="18"/>
  <c r="BN102" i="17"/>
  <c r="BN102" i="16"/>
  <c r="BN102" i="15"/>
  <c r="BN153" i="14"/>
  <c r="BM102" i="22"/>
  <c r="BM102" i="21"/>
  <c r="BM102" i="20"/>
  <c r="BM102" i="19"/>
  <c r="BM102" i="18"/>
  <c r="BM102" i="17"/>
  <c r="BM102" i="16"/>
  <c r="BM102" i="15"/>
  <c r="BM153" i="14"/>
  <c r="BL102" i="22"/>
  <c r="BL102" i="21"/>
  <c r="BL102" i="20"/>
  <c r="BL102" i="19"/>
  <c r="BL102" i="18"/>
  <c r="BL102" i="17"/>
  <c r="BL102" i="16"/>
  <c r="BL102" i="15"/>
  <c r="BL153" i="14"/>
  <c r="BK102" i="22"/>
  <c r="BK102" i="21"/>
  <c r="BK102" i="20"/>
  <c r="BK102" i="19"/>
  <c r="BK102" i="18"/>
  <c r="BK102" i="17"/>
  <c r="BK102" i="16"/>
  <c r="BK102" i="15"/>
  <c r="BK153" i="14"/>
  <c r="BJ102" i="22"/>
  <c r="BJ102" i="21"/>
  <c r="BJ102" i="20"/>
  <c r="BJ102" i="19"/>
  <c r="BJ102" i="18"/>
  <c r="BJ102" i="17"/>
  <c r="BJ102" i="16"/>
  <c r="BJ102" i="15"/>
  <c r="BJ153" i="14"/>
  <c r="BI102" i="22"/>
  <c r="BI102" i="21"/>
  <c r="BI102" i="20"/>
  <c r="BI102" i="19"/>
  <c r="BI102" i="18"/>
  <c r="BI102" i="17"/>
  <c r="BI102" i="16"/>
  <c r="BI102" i="15"/>
  <c r="BI153" i="14"/>
  <c r="BH102" i="22"/>
  <c r="BH102" i="21"/>
  <c r="BH102" i="20"/>
  <c r="BH102" i="19"/>
  <c r="BH102" i="18"/>
  <c r="BH102" i="17"/>
  <c r="BH102" i="16"/>
  <c r="BH102" i="15"/>
  <c r="BH153" i="14"/>
  <c r="BG102" i="22"/>
  <c r="BG102" i="21"/>
  <c r="BG102" i="20"/>
  <c r="BG102" i="19"/>
  <c r="BG102" i="18"/>
  <c r="BG102" i="17"/>
  <c r="BG102" i="16"/>
  <c r="BG102" i="15"/>
  <c r="BG153" i="14"/>
  <c r="BF102" i="22"/>
  <c r="BF102" i="21"/>
  <c r="BF102" i="20"/>
  <c r="BF102" i="19"/>
  <c r="BF102" i="18"/>
  <c r="BF102" i="17"/>
  <c r="BF102" i="16"/>
  <c r="BF102" i="15"/>
  <c r="BF153" i="14"/>
  <c r="BE102" i="22"/>
  <c r="BE102" i="21"/>
  <c r="BE102" i="20"/>
  <c r="BE102" i="19"/>
  <c r="BE102" i="18"/>
  <c r="BE102" i="17"/>
  <c r="BE102" i="16"/>
  <c r="BE102" i="15"/>
  <c r="BE153" i="14"/>
  <c r="BD102" i="22"/>
  <c r="BD102" i="21"/>
  <c r="BD102" i="20"/>
  <c r="BD102" i="19"/>
  <c r="BD102" i="18"/>
  <c r="BD102" i="17"/>
  <c r="BD102" i="16"/>
  <c r="BD102" i="15"/>
  <c r="BD153" i="14"/>
  <c r="BC102" i="22"/>
  <c r="BC102" i="21"/>
  <c r="BC102" i="20"/>
  <c r="BC102" i="19"/>
  <c r="BC102" i="18"/>
  <c r="BC102" i="17"/>
  <c r="BC102" i="16"/>
  <c r="BC102" i="15"/>
  <c r="BC153" i="14"/>
  <c r="BB102" i="22"/>
  <c r="BB102" i="21"/>
  <c r="BB102" i="20"/>
  <c r="BB102" i="19"/>
  <c r="BB102" i="18"/>
  <c r="BB102" i="17"/>
  <c r="BB102" i="16"/>
  <c r="BB102" i="15"/>
  <c r="BB153" i="14"/>
  <c r="BA102" i="22"/>
  <c r="BA102" i="21"/>
  <c r="BA102" i="20"/>
  <c r="BA102" i="19"/>
  <c r="BA102" i="18"/>
  <c r="BA102" i="17"/>
  <c r="BA102" i="16"/>
  <c r="BA102" i="15"/>
  <c r="BA153" i="14"/>
  <c r="AZ102" i="22"/>
  <c r="AZ102" i="21"/>
  <c r="AZ102" i="20"/>
  <c r="AZ102" i="19"/>
  <c r="AZ102" i="18"/>
  <c r="AZ102" i="17"/>
  <c r="AZ102" i="16"/>
  <c r="AZ102" i="15"/>
  <c r="AZ153" i="14"/>
  <c r="AY102" i="22"/>
  <c r="AY102" i="21"/>
  <c r="AY102" i="20"/>
  <c r="AY102" i="19"/>
  <c r="AY102" i="18"/>
  <c r="AY102" i="17"/>
  <c r="AY102" i="16"/>
  <c r="AY102" i="15"/>
  <c r="AY153" i="14"/>
  <c r="AX102" i="22"/>
  <c r="AX102" i="21"/>
  <c r="AX102" i="20"/>
  <c r="AX102" i="19"/>
  <c r="AX102" i="18"/>
  <c r="AX102" i="17"/>
  <c r="AX102" i="16"/>
  <c r="AX102" i="15"/>
  <c r="AX153" i="14"/>
  <c r="AW102" i="22"/>
  <c r="AW102" i="21"/>
  <c r="AW102" i="20"/>
  <c r="AW102" i="19"/>
  <c r="AW102" i="18"/>
  <c r="AW102" i="17"/>
  <c r="AW102" i="16"/>
  <c r="AW102" i="15"/>
  <c r="AW153" i="14"/>
  <c r="AV102" i="22"/>
  <c r="AV102" i="21"/>
  <c r="AV102" i="20"/>
  <c r="AV102" i="19"/>
  <c r="AV102" i="18"/>
  <c r="AV102" i="17"/>
  <c r="AV102" i="16"/>
  <c r="AV102" i="15"/>
  <c r="AV153" i="14"/>
  <c r="AU102" i="22"/>
  <c r="AU102" i="21"/>
  <c r="AU102" i="20"/>
  <c r="AU102" i="19"/>
  <c r="AU102" i="18"/>
  <c r="AU102" i="17"/>
  <c r="AU102" i="16"/>
  <c r="AU102" i="15"/>
  <c r="AU153" i="14"/>
  <c r="AT102" i="22"/>
  <c r="AT102" i="21"/>
  <c r="AT102" i="20"/>
  <c r="AT102" i="19"/>
  <c r="AT102" i="18"/>
  <c r="AT102" i="17"/>
  <c r="AT102" i="16"/>
  <c r="AT102" i="15"/>
  <c r="AT153" i="14"/>
  <c r="AS102" i="22"/>
  <c r="AS102" i="21"/>
  <c r="AS102" i="20"/>
  <c r="AS102" i="19"/>
  <c r="AS102" i="18"/>
  <c r="AS102" i="17"/>
  <c r="AS102" i="16"/>
  <c r="AS102" i="15"/>
  <c r="AS153" i="14"/>
  <c r="AR102" i="22"/>
  <c r="AR102" i="21"/>
  <c r="AR102" i="20"/>
  <c r="AR102" i="19"/>
  <c r="AR102" i="18"/>
  <c r="AR102" i="17"/>
  <c r="AR102" i="16"/>
  <c r="AR102" i="15"/>
  <c r="AR153" i="14"/>
  <c r="AQ102" i="22"/>
  <c r="AQ102" i="21"/>
  <c r="AQ102" i="20"/>
  <c r="AQ102" i="19"/>
  <c r="AQ102" i="18"/>
  <c r="AQ102" i="17"/>
  <c r="AQ102" i="16"/>
  <c r="AQ102" i="15"/>
  <c r="AQ153" i="14"/>
  <c r="AP102" i="22"/>
  <c r="AP102" i="21"/>
  <c r="AP102" i="20"/>
  <c r="AP102" i="19"/>
  <c r="AP102" i="18"/>
  <c r="AP102" i="17"/>
  <c r="AP102" i="16"/>
  <c r="AP102" i="15"/>
  <c r="AP153" i="14"/>
  <c r="AO102" i="22"/>
  <c r="AO102" i="21"/>
  <c r="AO102" i="20"/>
  <c r="AO102" i="19"/>
  <c r="AO102" i="18"/>
  <c r="AO102" i="17"/>
  <c r="AO102" i="16"/>
  <c r="AO102" i="15"/>
  <c r="AO153" i="14"/>
  <c r="AN102" i="22"/>
  <c r="AN102" i="21"/>
  <c r="AN102" i="20"/>
  <c r="AN102" i="19"/>
  <c r="AN102" i="18"/>
  <c r="AN102" i="17"/>
  <c r="AN102" i="16"/>
  <c r="AN102" i="15"/>
  <c r="AN153" i="14"/>
  <c r="AM102" i="22"/>
  <c r="AM102" i="21"/>
  <c r="AM102" i="20"/>
  <c r="AM102" i="19"/>
  <c r="AM102" i="18"/>
  <c r="AM102" i="17"/>
  <c r="AM102" i="16"/>
  <c r="AM102" i="15"/>
  <c r="AM153" i="14"/>
  <c r="AL102" i="22"/>
  <c r="AL102" i="21"/>
  <c r="AL102" i="20"/>
  <c r="AL102" i="19"/>
  <c r="AL102" i="18"/>
  <c r="AL102" i="17"/>
  <c r="AL102" i="16"/>
  <c r="AL102" i="15"/>
  <c r="AL153" i="14"/>
  <c r="AK102" i="22"/>
  <c r="AK102" i="21"/>
  <c r="AK102" i="20"/>
  <c r="AK102" i="19"/>
  <c r="AK102" i="18"/>
  <c r="AK102" i="17"/>
  <c r="AK102" i="16"/>
  <c r="AK102" i="15"/>
  <c r="AK153" i="14"/>
  <c r="AJ102" i="22"/>
  <c r="AJ102" i="21"/>
  <c r="AJ102" i="20"/>
  <c r="AJ102" i="19"/>
  <c r="AJ102" i="18"/>
  <c r="AJ102" i="17"/>
  <c r="AJ102" i="16"/>
  <c r="AJ102" i="15"/>
  <c r="AJ153" i="14"/>
  <c r="AI102" i="22"/>
  <c r="AI102" i="21"/>
  <c r="AI102" i="20"/>
  <c r="AI102" i="19"/>
  <c r="AI102" i="18"/>
  <c r="AI102" i="17"/>
  <c r="AI102" i="16"/>
  <c r="AI102" i="15"/>
  <c r="AI153" i="14"/>
  <c r="AH102" i="22"/>
  <c r="AH102" i="21"/>
  <c r="AH102" i="20"/>
  <c r="AH102" i="19"/>
  <c r="AH102" i="18"/>
  <c r="AH102" i="17"/>
  <c r="AH102" i="16"/>
  <c r="AH102" i="15"/>
  <c r="AH153" i="14"/>
  <c r="AG102" i="22"/>
  <c r="AG102" i="21"/>
  <c r="AG102" i="20"/>
  <c r="AG102" i="19"/>
  <c r="AG102" i="18"/>
  <c r="AG102" i="17"/>
  <c r="AG102" i="16"/>
  <c r="AG102" i="15"/>
  <c r="AG153" i="14"/>
  <c r="AF102" i="22"/>
  <c r="AF102" i="21"/>
  <c r="AF102" i="20"/>
  <c r="AF102" i="19"/>
  <c r="AF102" i="18"/>
  <c r="AF102" i="17"/>
  <c r="AF102" i="16"/>
  <c r="AF102" i="15"/>
  <c r="AF153" i="14"/>
  <c r="AE102" i="22"/>
  <c r="AE102" i="21"/>
  <c r="AE102" i="20"/>
  <c r="AE102" i="19"/>
  <c r="AE102" i="18"/>
  <c r="AE102" i="17"/>
  <c r="AE102" i="16"/>
  <c r="AE102" i="15"/>
  <c r="AE153" i="14"/>
  <c r="AD102" i="22"/>
  <c r="AD102" i="21"/>
  <c r="AD102" i="20"/>
  <c r="AD102" i="19"/>
  <c r="AD102" i="18"/>
  <c r="AD102" i="17"/>
  <c r="AD102" i="16"/>
  <c r="AD102" i="15"/>
  <c r="AD153" i="14"/>
  <c r="AC102" i="22"/>
  <c r="AC102" i="21"/>
  <c r="AC102" i="20"/>
  <c r="AC102" i="19"/>
  <c r="AC102" i="18"/>
  <c r="AC102" i="17"/>
  <c r="AC102" i="16"/>
  <c r="AC102" i="15"/>
  <c r="AC153" i="14"/>
  <c r="AB102" i="22"/>
  <c r="AB102" i="21"/>
  <c r="AB102" i="20"/>
  <c r="AB102" i="19"/>
  <c r="AB102" i="18"/>
  <c r="AB102" i="17"/>
  <c r="AB102" i="16"/>
  <c r="AB102" i="15"/>
  <c r="AB153" i="14"/>
  <c r="AA102" i="22"/>
  <c r="AA102" i="21"/>
  <c r="AA102" i="20"/>
  <c r="AA102" i="19"/>
  <c r="AA102" i="18"/>
  <c r="AA102" i="17"/>
  <c r="AA102" i="16"/>
  <c r="AA102" i="15"/>
  <c r="AA153" i="14"/>
  <c r="Z102" i="22"/>
  <c r="Z102" i="21"/>
  <c r="Z102" i="20"/>
  <c r="Z102" i="19"/>
  <c r="Z102" i="18"/>
  <c r="Z102" i="17"/>
  <c r="Z102" i="16"/>
  <c r="Z102" i="15"/>
  <c r="Z153" i="14"/>
  <c r="Y102" i="22"/>
  <c r="Y102" i="21"/>
  <c r="Y102" i="20"/>
  <c r="Y102" i="19"/>
  <c r="Y102" i="18"/>
  <c r="Y102" i="17"/>
  <c r="Y102" i="16"/>
  <c r="Y102" i="15"/>
  <c r="Y153" i="14"/>
  <c r="X102" i="22"/>
  <c r="X102" i="21"/>
  <c r="X102" i="20"/>
  <c r="X102" i="19"/>
  <c r="X102" i="18"/>
  <c r="X102" i="17"/>
  <c r="X102" i="16"/>
  <c r="X102" i="15"/>
  <c r="X153" i="14"/>
  <c r="W102" i="22"/>
  <c r="W102" i="21"/>
  <c r="W102" i="20"/>
  <c r="W102" i="19"/>
  <c r="W102" i="18"/>
  <c r="W102" i="17"/>
  <c r="W102" i="16"/>
  <c r="W102" i="15"/>
  <c r="W153" i="14"/>
  <c r="V102" i="22"/>
  <c r="V102" i="21"/>
  <c r="V102" i="20"/>
  <c r="V102" i="19"/>
  <c r="V102" i="18"/>
  <c r="V102" i="17"/>
  <c r="V102" i="16"/>
  <c r="V102" i="15"/>
  <c r="V153" i="14"/>
  <c r="U102" i="22"/>
  <c r="U102" i="21"/>
  <c r="U102" i="20"/>
  <c r="U102" i="19"/>
  <c r="U102" i="18"/>
  <c r="U102" i="17"/>
  <c r="U102" i="16"/>
  <c r="U102" i="15"/>
  <c r="U153" i="14"/>
  <c r="D102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97" i="17"/>
  <c r="D90" i="17"/>
  <c r="D63" i="17"/>
  <c r="D64" i="17"/>
  <c r="D65" i="17"/>
  <c r="D66" i="17"/>
  <c r="D67" i="17"/>
  <c r="D69" i="17"/>
  <c r="D71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7" i="17"/>
  <c r="D88" i="17"/>
  <c r="D89" i="17"/>
  <c r="D92" i="17"/>
  <c r="D93" i="17"/>
  <c r="D94" i="17"/>
  <c r="D96" i="17"/>
  <c r="D98" i="17"/>
  <c r="D99" i="17"/>
  <c r="D100" i="17"/>
  <c r="D97" i="19"/>
  <c r="D90" i="19"/>
  <c r="D63" i="19"/>
  <c r="D64" i="19"/>
  <c r="D65" i="19"/>
  <c r="D66" i="19"/>
  <c r="D67" i="19"/>
  <c r="D69" i="19"/>
  <c r="D71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7" i="19"/>
  <c r="D88" i="19"/>
  <c r="D89" i="19"/>
  <c r="D92" i="19"/>
  <c r="D93" i="19"/>
  <c r="D94" i="19"/>
  <c r="D96" i="19"/>
  <c r="D98" i="19"/>
  <c r="D99" i="19"/>
  <c r="D100" i="19"/>
  <c r="D46" i="21"/>
  <c r="D46" i="17"/>
  <c r="D46" i="19"/>
  <c r="D46" i="18"/>
  <c r="D46" i="20"/>
  <c r="D46" i="16"/>
  <c r="D46" i="15"/>
  <c r="Y15" i="13"/>
  <c r="X15" i="13" s="1"/>
  <c r="W15" i="13"/>
  <c r="V15" i="13" s="1"/>
  <c r="U15" i="13"/>
  <c r="T15" i="13" s="1"/>
  <c r="S15" i="13"/>
  <c r="R15" i="13" s="1"/>
  <c r="L8" i="13"/>
  <c r="Q15" i="13"/>
  <c r="O15" i="13"/>
  <c r="M15" i="13"/>
  <c r="D26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BA27" i="15"/>
  <c r="BB27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CM27" i="15"/>
  <c r="CN27" i="15"/>
  <c r="CO27" i="15"/>
  <c r="CP27" i="15"/>
  <c r="CQ27" i="15"/>
  <c r="CR27" i="15"/>
  <c r="CS27" i="15"/>
  <c r="CT27" i="15"/>
  <c r="CU27" i="15"/>
  <c r="CV27" i="15"/>
  <c r="CW27" i="15"/>
  <c r="CX27" i="15"/>
  <c r="CY27" i="15"/>
  <c r="CZ27" i="15"/>
  <c r="DA27" i="15"/>
  <c r="D27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28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CM29" i="15"/>
  <c r="CN29" i="15"/>
  <c r="CO29" i="15"/>
  <c r="CP29" i="15"/>
  <c r="CQ29" i="15"/>
  <c r="CR29" i="15"/>
  <c r="CS29" i="15"/>
  <c r="CT29" i="15"/>
  <c r="CU29" i="15"/>
  <c r="CV29" i="15"/>
  <c r="CW29" i="15"/>
  <c r="CX29" i="15"/>
  <c r="CY29" i="15"/>
  <c r="CZ29" i="15"/>
  <c r="DA29" i="15"/>
  <c r="D29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BA30" i="15"/>
  <c r="BB30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CM30" i="15"/>
  <c r="CN30" i="15"/>
  <c r="CO30" i="15"/>
  <c r="CP30" i="15"/>
  <c r="CQ30" i="15"/>
  <c r="CR30" i="15"/>
  <c r="CS30" i="15"/>
  <c r="CT30" i="15"/>
  <c r="CU30" i="15"/>
  <c r="CV30" i="15"/>
  <c r="CW30" i="15"/>
  <c r="CX30" i="15"/>
  <c r="CY30" i="15"/>
  <c r="CZ30" i="15"/>
  <c r="DA30" i="15"/>
  <c r="D30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CM31" i="15"/>
  <c r="CN31" i="15"/>
  <c r="CO31" i="15"/>
  <c r="CP31" i="15"/>
  <c r="CQ31" i="15"/>
  <c r="CR31" i="15"/>
  <c r="CS31" i="15"/>
  <c r="CT31" i="15"/>
  <c r="CU31" i="15"/>
  <c r="CV31" i="15"/>
  <c r="CW31" i="15"/>
  <c r="CX31" i="15"/>
  <c r="CY31" i="15"/>
  <c r="CZ31" i="15"/>
  <c r="DA31" i="15"/>
  <c r="D31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BA33" i="15"/>
  <c r="BB33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CM33" i="15"/>
  <c r="CN33" i="15"/>
  <c r="CO33" i="15"/>
  <c r="CP33" i="15"/>
  <c r="CQ33" i="15"/>
  <c r="CR33" i="15"/>
  <c r="CS33" i="15"/>
  <c r="CT33" i="15"/>
  <c r="CU33" i="15"/>
  <c r="CV33" i="15"/>
  <c r="CW33" i="15"/>
  <c r="CX33" i="15"/>
  <c r="CY33" i="15"/>
  <c r="CZ33" i="15"/>
  <c r="DA33" i="15"/>
  <c r="D33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BA34" i="15"/>
  <c r="BB34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CM34" i="15"/>
  <c r="CN34" i="15"/>
  <c r="CO34" i="15"/>
  <c r="CP34" i="15"/>
  <c r="CQ34" i="15"/>
  <c r="CR34" i="15"/>
  <c r="CS34" i="15"/>
  <c r="CT34" i="15"/>
  <c r="CU34" i="15"/>
  <c r="CV34" i="15"/>
  <c r="CW34" i="15"/>
  <c r="CX34" i="15"/>
  <c r="CY34" i="15"/>
  <c r="CZ34" i="15"/>
  <c r="DA34" i="15"/>
  <c r="D34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BA35" i="15"/>
  <c r="BB35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CM35" i="15"/>
  <c r="CN35" i="15"/>
  <c r="CO35" i="15"/>
  <c r="CP35" i="15"/>
  <c r="CQ35" i="15"/>
  <c r="CR35" i="15"/>
  <c r="CS35" i="15"/>
  <c r="CT35" i="15"/>
  <c r="CU35" i="15"/>
  <c r="CV35" i="15"/>
  <c r="CW35" i="15"/>
  <c r="CX35" i="15"/>
  <c r="CY35" i="15"/>
  <c r="CZ35" i="15"/>
  <c r="DA35" i="15"/>
  <c r="D35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BA36" i="15"/>
  <c r="BB36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CM36" i="15"/>
  <c r="CN36" i="15"/>
  <c r="CO36" i="15"/>
  <c r="CP36" i="15"/>
  <c r="CQ36" i="15"/>
  <c r="CR36" i="15"/>
  <c r="CS36" i="15"/>
  <c r="CT36" i="15"/>
  <c r="CU36" i="15"/>
  <c r="CV36" i="15"/>
  <c r="CW36" i="15"/>
  <c r="CX36" i="15"/>
  <c r="CY36" i="15"/>
  <c r="CZ36" i="15"/>
  <c r="DA36" i="15"/>
  <c r="D36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BA37" i="15"/>
  <c r="BB37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CM37" i="15"/>
  <c r="CN37" i="15"/>
  <c r="CO37" i="15"/>
  <c r="CP37" i="15"/>
  <c r="CQ37" i="15"/>
  <c r="CR37" i="15"/>
  <c r="CS37" i="15"/>
  <c r="CT37" i="15"/>
  <c r="CU37" i="15"/>
  <c r="CV37" i="15"/>
  <c r="CW37" i="15"/>
  <c r="CX37" i="15"/>
  <c r="CY37" i="15"/>
  <c r="CZ37" i="15"/>
  <c r="DA37" i="15"/>
  <c r="D37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CM38" i="15"/>
  <c r="CN38" i="15"/>
  <c r="CO38" i="15"/>
  <c r="CP38" i="15"/>
  <c r="CQ38" i="15"/>
  <c r="CR38" i="15"/>
  <c r="CS38" i="15"/>
  <c r="CT38" i="15"/>
  <c r="CU38" i="15"/>
  <c r="CV38" i="15"/>
  <c r="CW38" i="15"/>
  <c r="CX38" i="15"/>
  <c r="CY38" i="15"/>
  <c r="CZ38" i="15"/>
  <c r="DA38" i="15"/>
  <c r="D38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BA39" i="15"/>
  <c r="BB39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CM39" i="15"/>
  <c r="CN39" i="15"/>
  <c r="CO39" i="15"/>
  <c r="CP39" i="15"/>
  <c r="CQ39" i="15"/>
  <c r="CR39" i="15"/>
  <c r="CS39" i="15"/>
  <c r="CT39" i="15"/>
  <c r="CU39" i="15"/>
  <c r="CV39" i="15"/>
  <c r="CW39" i="15"/>
  <c r="CX39" i="15"/>
  <c r="CY39" i="15"/>
  <c r="CZ39" i="15"/>
  <c r="DA39" i="15"/>
  <c r="D39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BA40" i="15"/>
  <c r="BB40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CM40" i="15"/>
  <c r="CN40" i="15"/>
  <c r="CO40" i="15"/>
  <c r="CP40" i="15"/>
  <c r="CQ40" i="15"/>
  <c r="CR40" i="15"/>
  <c r="CS40" i="15"/>
  <c r="CT40" i="15"/>
  <c r="CU40" i="15"/>
  <c r="CV40" i="15"/>
  <c r="CW40" i="15"/>
  <c r="CX40" i="15"/>
  <c r="CY40" i="15"/>
  <c r="CZ40" i="15"/>
  <c r="DA40" i="15"/>
  <c r="D40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BA41" i="15"/>
  <c r="BB41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CM41" i="15"/>
  <c r="CN41" i="15"/>
  <c r="CO41" i="15"/>
  <c r="CP41" i="15"/>
  <c r="CQ41" i="15"/>
  <c r="CR41" i="15"/>
  <c r="CS41" i="15"/>
  <c r="CT41" i="15"/>
  <c r="CU41" i="15"/>
  <c r="CV41" i="15"/>
  <c r="CW41" i="15"/>
  <c r="CX41" i="15"/>
  <c r="CY41" i="15"/>
  <c r="CZ41" i="15"/>
  <c r="DA41" i="15"/>
  <c r="D41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CM42" i="15"/>
  <c r="CN42" i="15"/>
  <c r="CO42" i="15"/>
  <c r="CP42" i="15"/>
  <c r="CQ42" i="15"/>
  <c r="CR42" i="15"/>
  <c r="CS42" i="15"/>
  <c r="CT42" i="15"/>
  <c r="CU42" i="15"/>
  <c r="CV42" i="15"/>
  <c r="CW42" i="15"/>
  <c r="CX42" i="15"/>
  <c r="CY42" i="15"/>
  <c r="CZ42" i="15"/>
  <c r="DA42" i="15"/>
  <c r="D42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BA43" i="15"/>
  <c r="BB43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CM43" i="15"/>
  <c r="CN43" i="15"/>
  <c r="CO43" i="15"/>
  <c r="CP43" i="15"/>
  <c r="CQ43" i="15"/>
  <c r="CR43" i="15"/>
  <c r="CS43" i="15"/>
  <c r="CT43" i="15"/>
  <c r="CU43" i="15"/>
  <c r="CV43" i="15"/>
  <c r="CW43" i="15"/>
  <c r="CX43" i="15"/>
  <c r="CY43" i="15"/>
  <c r="CZ43" i="15"/>
  <c r="DA43" i="15"/>
  <c r="D43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BA44" i="15"/>
  <c r="BB44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CM44" i="15"/>
  <c r="CN44" i="15"/>
  <c r="CO44" i="15"/>
  <c r="CP44" i="15"/>
  <c r="CQ44" i="15"/>
  <c r="CR44" i="15"/>
  <c r="CS44" i="15"/>
  <c r="CT44" i="15"/>
  <c r="CU44" i="15"/>
  <c r="CV44" i="15"/>
  <c r="CW44" i="15"/>
  <c r="CX44" i="15"/>
  <c r="CY44" i="15"/>
  <c r="CZ44" i="15"/>
  <c r="DA44" i="15"/>
  <c r="D44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BA45" i="15"/>
  <c r="BB45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CM45" i="15"/>
  <c r="CN45" i="15"/>
  <c r="CO45" i="15"/>
  <c r="CP45" i="15"/>
  <c r="CQ45" i="15"/>
  <c r="CR45" i="15"/>
  <c r="CS45" i="15"/>
  <c r="CT45" i="15"/>
  <c r="CU45" i="15"/>
  <c r="CV45" i="15"/>
  <c r="CW45" i="15"/>
  <c r="CX45" i="15"/>
  <c r="CY45" i="15"/>
  <c r="CZ45" i="15"/>
  <c r="DA45" i="15"/>
  <c r="D45" i="15"/>
  <c r="CZ46" i="15"/>
  <c r="DA46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BA47" i="15"/>
  <c r="BB47" i="15"/>
  <c r="BC47" i="15"/>
  <c r="BD47" i="15"/>
  <c r="BE47" i="15"/>
  <c r="BF47" i="15"/>
  <c r="BG47" i="15"/>
  <c r="BH47" i="15"/>
  <c r="BI47" i="15"/>
  <c r="BJ47" i="15"/>
  <c r="BK47" i="15"/>
  <c r="BL47" i="15"/>
  <c r="BM47" i="15"/>
  <c r="BN47" i="15"/>
  <c r="BO47" i="15"/>
  <c r="BP47" i="15"/>
  <c r="BQ47" i="15"/>
  <c r="BR47" i="15"/>
  <c r="BS47" i="15"/>
  <c r="BT47" i="15"/>
  <c r="BU47" i="15"/>
  <c r="BV47" i="15"/>
  <c r="BW47" i="15"/>
  <c r="BX47" i="15"/>
  <c r="BY47" i="15"/>
  <c r="BZ47" i="15"/>
  <c r="CA47" i="15"/>
  <c r="CB47" i="15"/>
  <c r="CC47" i="15"/>
  <c r="CD47" i="15"/>
  <c r="CE47" i="15"/>
  <c r="CF47" i="15"/>
  <c r="CG47" i="15"/>
  <c r="CH47" i="15"/>
  <c r="CI47" i="15"/>
  <c r="CJ47" i="15"/>
  <c r="CK47" i="15"/>
  <c r="CL47" i="15"/>
  <c r="CM47" i="15"/>
  <c r="CN47" i="15"/>
  <c r="CO47" i="15"/>
  <c r="CP47" i="15"/>
  <c r="CQ47" i="15"/>
  <c r="CR47" i="15"/>
  <c r="CS47" i="15"/>
  <c r="CT47" i="15"/>
  <c r="CU47" i="15"/>
  <c r="CV47" i="15"/>
  <c r="CW47" i="15"/>
  <c r="CX47" i="15"/>
  <c r="CY47" i="15"/>
  <c r="CZ47" i="15"/>
  <c r="DA47" i="15"/>
  <c r="D47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BA48" i="15"/>
  <c r="BB48" i="15"/>
  <c r="BC48" i="15"/>
  <c r="BD48" i="15"/>
  <c r="BE48" i="15"/>
  <c r="BF48" i="15"/>
  <c r="BG48" i="15"/>
  <c r="BH48" i="15"/>
  <c r="BI48" i="15"/>
  <c r="BJ48" i="15"/>
  <c r="BK48" i="15"/>
  <c r="BL48" i="15"/>
  <c r="BM48" i="15"/>
  <c r="BN48" i="15"/>
  <c r="BO48" i="15"/>
  <c r="BP48" i="15"/>
  <c r="BQ48" i="15"/>
  <c r="BR48" i="15"/>
  <c r="BS48" i="15"/>
  <c r="BT48" i="15"/>
  <c r="BU48" i="15"/>
  <c r="BV48" i="15"/>
  <c r="BW48" i="15"/>
  <c r="BX48" i="15"/>
  <c r="BY48" i="15"/>
  <c r="BZ48" i="15"/>
  <c r="CA48" i="15"/>
  <c r="CB48" i="15"/>
  <c r="CC48" i="15"/>
  <c r="CD48" i="15"/>
  <c r="CE48" i="15"/>
  <c r="CF48" i="15"/>
  <c r="CG48" i="15"/>
  <c r="CH48" i="15"/>
  <c r="CI48" i="15"/>
  <c r="CJ48" i="15"/>
  <c r="CK48" i="15"/>
  <c r="CL48" i="15"/>
  <c r="CM48" i="15"/>
  <c r="CN48" i="15"/>
  <c r="CO48" i="15"/>
  <c r="CP48" i="15"/>
  <c r="CQ48" i="15"/>
  <c r="CR48" i="15"/>
  <c r="CS48" i="15"/>
  <c r="CT48" i="15"/>
  <c r="CU48" i="15"/>
  <c r="CV48" i="15"/>
  <c r="CW48" i="15"/>
  <c r="CX48" i="15"/>
  <c r="CY48" i="15"/>
  <c r="CZ48" i="15"/>
  <c r="DA48" i="15"/>
  <c r="D48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BA49" i="15"/>
  <c r="BB49" i="15"/>
  <c r="BC49" i="15"/>
  <c r="BD49" i="15"/>
  <c r="BE49" i="15"/>
  <c r="BF49" i="15"/>
  <c r="BG49" i="15"/>
  <c r="BH49" i="15"/>
  <c r="BI49" i="15"/>
  <c r="BJ49" i="15"/>
  <c r="BK49" i="15"/>
  <c r="BL49" i="15"/>
  <c r="BM49" i="15"/>
  <c r="BN49" i="15"/>
  <c r="BO49" i="15"/>
  <c r="BP49" i="15"/>
  <c r="BQ49" i="15"/>
  <c r="BR49" i="15"/>
  <c r="BS49" i="15"/>
  <c r="BT49" i="15"/>
  <c r="BU49" i="15"/>
  <c r="BV49" i="15"/>
  <c r="BW49" i="15"/>
  <c r="BX49" i="15"/>
  <c r="BY49" i="15"/>
  <c r="BZ49" i="15"/>
  <c r="CA49" i="15"/>
  <c r="CB49" i="15"/>
  <c r="CC49" i="15"/>
  <c r="CD49" i="15"/>
  <c r="CE49" i="15"/>
  <c r="CF49" i="15"/>
  <c r="CG49" i="15"/>
  <c r="CH49" i="15"/>
  <c r="CI49" i="15"/>
  <c r="CJ49" i="15"/>
  <c r="CK49" i="15"/>
  <c r="CL49" i="15"/>
  <c r="CM49" i="15"/>
  <c r="CN49" i="15"/>
  <c r="CO49" i="15"/>
  <c r="CP49" i="15"/>
  <c r="CQ49" i="15"/>
  <c r="CR49" i="15"/>
  <c r="CS49" i="15"/>
  <c r="CT49" i="15"/>
  <c r="CU49" i="15"/>
  <c r="CV49" i="15"/>
  <c r="CW49" i="15"/>
  <c r="CX49" i="15"/>
  <c r="CY49" i="15"/>
  <c r="CZ49" i="15"/>
  <c r="DA49" i="15"/>
  <c r="D49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BA50" i="15"/>
  <c r="BB50" i="15"/>
  <c r="BC50" i="15"/>
  <c r="BD50" i="15"/>
  <c r="BE50" i="15"/>
  <c r="BF50" i="15"/>
  <c r="BG50" i="15"/>
  <c r="BH50" i="15"/>
  <c r="BI50" i="15"/>
  <c r="BJ50" i="15"/>
  <c r="BK50" i="15"/>
  <c r="BL50" i="15"/>
  <c r="BM50" i="15"/>
  <c r="BN50" i="15"/>
  <c r="BO50" i="15"/>
  <c r="BP50" i="15"/>
  <c r="BQ50" i="15"/>
  <c r="BR50" i="15"/>
  <c r="BS50" i="15"/>
  <c r="BT50" i="15"/>
  <c r="BU50" i="15"/>
  <c r="BV50" i="15"/>
  <c r="BW50" i="15"/>
  <c r="BX50" i="15"/>
  <c r="BY50" i="15"/>
  <c r="BZ50" i="15"/>
  <c r="CA50" i="15"/>
  <c r="CB50" i="15"/>
  <c r="CC50" i="15"/>
  <c r="CD50" i="15"/>
  <c r="CE50" i="15"/>
  <c r="CF50" i="15"/>
  <c r="CG50" i="15"/>
  <c r="CH50" i="15"/>
  <c r="CI50" i="15"/>
  <c r="CJ50" i="15"/>
  <c r="CK50" i="15"/>
  <c r="CL50" i="15"/>
  <c r="CM50" i="15"/>
  <c r="CN50" i="15"/>
  <c r="CO50" i="15"/>
  <c r="CP50" i="15"/>
  <c r="CQ50" i="15"/>
  <c r="CR50" i="15"/>
  <c r="CS50" i="15"/>
  <c r="CT50" i="15"/>
  <c r="CU50" i="15"/>
  <c r="CV50" i="15"/>
  <c r="CW50" i="15"/>
  <c r="CX50" i="15"/>
  <c r="CY50" i="15"/>
  <c r="CZ50" i="15"/>
  <c r="DA50" i="15"/>
  <c r="D50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BA51" i="15"/>
  <c r="BB51" i="15"/>
  <c r="BC51" i="15"/>
  <c r="BD51" i="15"/>
  <c r="BE51" i="15"/>
  <c r="BF51" i="15"/>
  <c r="BG51" i="15"/>
  <c r="BH51" i="15"/>
  <c r="BI51" i="15"/>
  <c r="BJ51" i="15"/>
  <c r="BK51" i="15"/>
  <c r="BL51" i="15"/>
  <c r="BM51" i="15"/>
  <c r="BN51" i="15"/>
  <c r="BO51" i="15"/>
  <c r="BP51" i="15"/>
  <c r="BQ51" i="15"/>
  <c r="BR51" i="15"/>
  <c r="BS51" i="15"/>
  <c r="BT51" i="15"/>
  <c r="BU51" i="15"/>
  <c r="BV51" i="15"/>
  <c r="BW51" i="15"/>
  <c r="BX51" i="15"/>
  <c r="BY51" i="15"/>
  <c r="BZ51" i="15"/>
  <c r="CA51" i="15"/>
  <c r="CB51" i="15"/>
  <c r="CC51" i="15"/>
  <c r="CD51" i="15"/>
  <c r="CE51" i="15"/>
  <c r="CF51" i="15"/>
  <c r="CG51" i="15"/>
  <c r="CH51" i="15"/>
  <c r="CI51" i="15"/>
  <c r="CJ51" i="15"/>
  <c r="CK51" i="15"/>
  <c r="CL51" i="15"/>
  <c r="CM51" i="15"/>
  <c r="CN51" i="15"/>
  <c r="CO51" i="15"/>
  <c r="CP51" i="15"/>
  <c r="CQ51" i="15"/>
  <c r="CR51" i="15"/>
  <c r="CS51" i="15"/>
  <c r="CT51" i="15"/>
  <c r="CU51" i="15"/>
  <c r="CV51" i="15"/>
  <c r="CW51" i="15"/>
  <c r="CX51" i="15"/>
  <c r="CY51" i="15"/>
  <c r="CZ51" i="15"/>
  <c r="DA51" i="15"/>
  <c r="D51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BA52" i="15"/>
  <c r="BB52" i="15"/>
  <c r="BC52" i="15"/>
  <c r="BD52" i="15"/>
  <c r="BE52" i="15"/>
  <c r="BF52" i="15"/>
  <c r="BG52" i="15"/>
  <c r="BH52" i="15"/>
  <c r="BI52" i="15"/>
  <c r="BJ52" i="15"/>
  <c r="BK52" i="15"/>
  <c r="BL52" i="15"/>
  <c r="BM52" i="15"/>
  <c r="BN52" i="15"/>
  <c r="BO52" i="15"/>
  <c r="BP52" i="15"/>
  <c r="BQ52" i="15"/>
  <c r="BR52" i="15"/>
  <c r="BS52" i="15"/>
  <c r="BT52" i="15"/>
  <c r="BU52" i="15"/>
  <c r="BV52" i="15"/>
  <c r="BW52" i="15"/>
  <c r="BX52" i="15"/>
  <c r="BY52" i="15"/>
  <c r="BZ52" i="15"/>
  <c r="CA52" i="15"/>
  <c r="CB52" i="15"/>
  <c r="CC52" i="15"/>
  <c r="CD52" i="15"/>
  <c r="CE52" i="15"/>
  <c r="CF52" i="15"/>
  <c r="CG52" i="15"/>
  <c r="CH52" i="15"/>
  <c r="CI52" i="15"/>
  <c r="CJ52" i="15"/>
  <c r="CK52" i="15"/>
  <c r="CL52" i="15"/>
  <c r="CM52" i="15"/>
  <c r="CN52" i="15"/>
  <c r="CO52" i="15"/>
  <c r="CP52" i="15"/>
  <c r="CQ52" i="15"/>
  <c r="CR52" i="15"/>
  <c r="CS52" i="15"/>
  <c r="CT52" i="15"/>
  <c r="CU52" i="15"/>
  <c r="CV52" i="15"/>
  <c r="CW52" i="15"/>
  <c r="CX52" i="15"/>
  <c r="CY52" i="15"/>
  <c r="CZ52" i="15"/>
  <c r="DA52" i="15"/>
  <c r="D52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BA53" i="15"/>
  <c r="BB53" i="15"/>
  <c r="BC53" i="15"/>
  <c r="BD53" i="15"/>
  <c r="BE53" i="15"/>
  <c r="BF53" i="15"/>
  <c r="BG53" i="15"/>
  <c r="BH53" i="15"/>
  <c r="BI53" i="15"/>
  <c r="BJ53" i="15"/>
  <c r="BK53" i="15"/>
  <c r="BL53" i="15"/>
  <c r="BM53" i="15"/>
  <c r="BN53" i="15"/>
  <c r="BO53" i="15"/>
  <c r="BP53" i="15"/>
  <c r="BQ53" i="15"/>
  <c r="BR53" i="15"/>
  <c r="BS53" i="15"/>
  <c r="BT53" i="15"/>
  <c r="BU53" i="15"/>
  <c r="BV53" i="15"/>
  <c r="BW53" i="15"/>
  <c r="BX53" i="15"/>
  <c r="BY53" i="15"/>
  <c r="BZ53" i="15"/>
  <c r="CA53" i="15"/>
  <c r="CB53" i="15"/>
  <c r="CC53" i="15"/>
  <c r="CD53" i="15"/>
  <c r="CE53" i="15"/>
  <c r="CF53" i="15"/>
  <c r="CG53" i="15"/>
  <c r="CH53" i="15"/>
  <c r="CI53" i="15"/>
  <c r="CJ53" i="15"/>
  <c r="CK53" i="15"/>
  <c r="CL53" i="15"/>
  <c r="CM53" i="15"/>
  <c r="CN53" i="15"/>
  <c r="CO53" i="15"/>
  <c r="CP53" i="15"/>
  <c r="CQ53" i="15"/>
  <c r="CR53" i="15"/>
  <c r="CS53" i="15"/>
  <c r="CT53" i="15"/>
  <c r="CU53" i="15"/>
  <c r="CV53" i="15"/>
  <c r="CW53" i="15"/>
  <c r="CX53" i="15"/>
  <c r="CY53" i="15"/>
  <c r="CZ53" i="15"/>
  <c r="DA53" i="15"/>
  <c r="D53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BA54" i="15"/>
  <c r="BB54" i="15"/>
  <c r="BC54" i="15"/>
  <c r="BD54" i="15"/>
  <c r="BE54" i="15"/>
  <c r="BF54" i="15"/>
  <c r="BG54" i="15"/>
  <c r="BH54" i="15"/>
  <c r="BI54" i="15"/>
  <c r="BJ54" i="15"/>
  <c r="BK54" i="15"/>
  <c r="BL54" i="15"/>
  <c r="BM54" i="15"/>
  <c r="BN54" i="15"/>
  <c r="BO54" i="15"/>
  <c r="BP54" i="15"/>
  <c r="BQ54" i="15"/>
  <c r="BR54" i="15"/>
  <c r="BS54" i="15"/>
  <c r="BT54" i="15"/>
  <c r="BU54" i="15"/>
  <c r="BV54" i="15"/>
  <c r="BW54" i="15"/>
  <c r="BX54" i="15"/>
  <c r="BY54" i="15"/>
  <c r="BZ54" i="15"/>
  <c r="CA54" i="15"/>
  <c r="CB54" i="15"/>
  <c r="CC54" i="15"/>
  <c r="CD54" i="15"/>
  <c r="CE54" i="15"/>
  <c r="CF54" i="15"/>
  <c r="CG54" i="15"/>
  <c r="CH54" i="15"/>
  <c r="CI54" i="15"/>
  <c r="CJ54" i="15"/>
  <c r="CK54" i="15"/>
  <c r="CL54" i="15"/>
  <c r="CM54" i="15"/>
  <c r="CN54" i="15"/>
  <c r="CO54" i="15"/>
  <c r="CP54" i="15"/>
  <c r="CQ54" i="15"/>
  <c r="CR54" i="15"/>
  <c r="CS54" i="15"/>
  <c r="CT54" i="15"/>
  <c r="CU54" i="15"/>
  <c r="CV54" i="15"/>
  <c r="CW54" i="15"/>
  <c r="CX54" i="15"/>
  <c r="CY54" i="15"/>
  <c r="CZ54" i="15"/>
  <c r="DA54" i="15"/>
  <c r="D54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J13" i="13"/>
  <c r="B6" i="3"/>
  <c r="U22" i="11"/>
  <c r="S22" i="11"/>
  <c r="U20" i="11"/>
  <c r="S20" i="11"/>
  <c r="T18" i="11"/>
  <c r="U18" i="11"/>
  <c r="S18" i="11"/>
  <c r="U16" i="11"/>
  <c r="S16" i="11"/>
  <c r="U14" i="11"/>
  <c r="T14" i="11"/>
  <c r="S14" i="11"/>
  <c r="U12" i="11"/>
  <c r="T12" i="11"/>
  <c r="S12" i="11"/>
  <c r="T10" i="11"/>
  <c r="U10" i="11"/>
  <c r="S10" i="11"/>
  <c r="T8" i="11"/>
  <c r="U8" i="11"/>
  <c r="S8" i="11"/>
  <c r="T6" i="11"/>
  <c r="S6" i="11"/>
  <c r="U6" i="11"/>
  <c r="CD26" i="3"/>
  <c r="A20" i="3"/>
  <c r="BS20" i="3" s="1"/>
  <c r="A21" i="3"/>
  <c r="BS21" i="3" s="1"/>
  <c r="A22" i="3"/>
  <c r="BS22" i="3" s="1"/>
  <c r="A23" i="3"/>
  <c r="BS23" i="3" s="1"/>
  <c r="A24" i="3"/>
  <c r="BS24" i="3" s="1"/>
  <c r="A25" i="3"/>
  <c r="BS25" i="3" s="1"/>
  <c r="A26" i="3"/>
  <c r="BS26" i="3" s="1"/>
  <c r="CD27" i="3"/>
  <c r="A27" i="3"/>
  <c r="BS27" i="3" s="1"/>
  <c r="CD28" i="3"/>
  <c r="A28" i="3"/>
  <c r="BS28" i="3" s="1"/>
  <c r="A18" i="3"/>
  <c r="BS18" i="3" s="1"/>
  <c r="A19" i="3"/>
  <c r="BS19" i="3" s="1"/>
  <c r="A29" i="3"/>
  <c r="BS29" i="3" s="1"/>
  <c r="A30" i="3"/>
  <c r="BS30" i="3" s="1"/>
  <c r="A31" i="3"/>
  <c r="BS31" i="3" s="1"/>
  <c r="CD25" i="3"/>
  <c r="CD29" i="3"/>
  <c r="CD30" i="3"/>
  <c r="A32" i="3"/>
  <c r="BS32" i="3" s="1"/>
  <c r="A33" i="3"/>
  <c r="BS33" i="3" s="1"/>
  <c r="A34" i="3"/>
  <c r="BS34" i="3" s="1"/>
  <c r="A35" i="3"/>
  <c r="BS35" i="3" s="1"/>
  <c r="A36" i="3"/>
  <c r="BS36" i="3" s="1"/>
  <c r="A37" i="3"/>
  <c r="BS37" i="3" s="1"/>
  <c r="A38" i="3"/>
  <c r="BS38" i="3" s="1"/>
  <c r="A39" i="3"/>
  <c r="BS39" i="3" s="1"/>
  <c r="A40" i="3"/>
  <c r="BS40" i="3" s="1"/>
  <c r="A41" i="3"/>
  <c r="BS41" i="3" s="1"/>
  <c r="A42" i="3"/>
  <c r="BS42" i="3" s="1"/>
  <c r="A43" i="3"/>
  <c r="BS43" i="3" s="1"/>
  <c r="A44" i="3"/>
  <c r="BS44" i="3" s="1"/>
  <c r="A45" i="3"/>
  <c r="BS45" i="3" s="1"/>
  <c r="A46" i="3"/>
  <c r="BS46" i="3" s="1"/>
  <c r="A47" i="3"/>
  <c r="BS47" i="3" s="1"/>
  <c r="A48" i="3"/>
  <c r="BS48" i="3" s="1"/>
  <c r="A49" i="3"/>
  <c r="BS49" i="3" s="1"/>
  <c r="A50" i="3"/>
  <c r="BS50" i="3" s="1"/>
  <c r="A51" i="3"/>
  <c r="BS51" i="3" s="1"/>
  <c r="A52" i="3"/>
  <c r="BS52" i="3" s="1"/>
  <c r="A53" i="3"/>
  <c r="BS53" i="3" s="1"/>
  <c r="A54" i="3"/>
  <c r="BS54" i="3" s="1"/>
  <c r="A55" i="3"/>
  <c r="A56" i="3"/>
  <c r="BS56" i="3" s="1"/>
  <c r="A57" i="3"/>
  <c r="BS57" i="3" s="1"/>
  <c r="A58" i="3"/>
  <c r="BS58" i="3" s="1"/>
  <c r="A59" i="3"/>
  <c r="BS59" i="3" s="1"/>
  <c r="A60" i="3"/>
  <c r="A61" i="3"/>
  <c r="BS61" i="3" s="1"/>
  <c r="A62" i="3"/>
  <c r="BS62" i="3" s="1"/>
  <c r="A63" i="3"/>
  <c r="BS63" i="3" s="1"/>
  <c r="A64" i="3"/>
  <c r="BS64" i="3" s="1"/>
  <c r="A65" i="3"/>
  <c r="BS65" i="3" s="1"/>
  <c r="A66" i="3"/>
  <c r="BS66" i="3" s="1"/>
  <c r="A67" i="3"/>
  <c r="BS67" i="3" s="1"/>
  <c r="A68" i="3"/>
  <c r="BS68" i="3" s="1"/>
  <c r="A69" i="3"/>
  <c r="A70" i="3"/>
  <c r="BS70" i="3" s="1"/>
  <c r="A71" i="3"/>
  <c r="BS71" i="3" s="1"/>
  <c r="A72" i="3"/>
  <c r="BS72" i="3" s="1"/>
  <c r="A73" i="3"/>
  <c r="BS73" i="3" s="1"/>
  <c r="A74" i="3"/>
  <c r="BS74" i="3" s="1"/>
  <c r="A75" i="3"/>
  <c r="BS75" i="3" s="1"/>
  <c r="A76" i="3"/>
  <c r="BS76" i="3" s="1"/>
  <c r="A77" i="3"/>
  <c r="BS77" i="3" s="1"/>
  <c r="A78" i="3"/>
  <c r="BS78" i="3" s="1"/>
  <c r="A79" i="3"/>
  <c r="BS79" i="3" s="1"/>
  <c r="A80" i="3"/>
  <c r="BS80" i="3" s="1"/>
  <c r="A81" i="3"/>
  <c r="BS81" i="3" s="1"/>
  <c r="A82" i="3"/>
  <c r="BS82" i="3" s="1"/>
  <c r="A83" i="3"/>
  <c r="BS83" i="3" s="1"/>
  <c r="A84" i="3"/>
  <c r="A85" i="3"/>
  <c r="BS85" i="3" s="1"/>
  <c r="A86" i="3"/>
  <c r="A87" i="3"/>
  <c r="BS87" i="3" s="1"/>
  <c r="A88" i="3"/>
  <c r="BS88" i="3" s="1"/>
  <c r="A89" i="3"/>
  <c r="BS89" i="3" s="1"/>
  <c r="A90" i="3"/>
  <c r="BS90" i="3" s="1"/>
  <c r="A91" i="3"/>
  <c r="A92" i="3"/>
  <c r="BS92" i="3" s="1"/>
  <c r="A93" i="3"/>
  <c r="BS93" i="3" s="1"/>
  <c r="A94" i="3"/>
  <c r="BS94" i="3" s="1"/>
  <c r="A95" i="3"/>
  <c r="BS95" i="3" s="1"/>
  <c r="A96" i="3"/>
  <c r="BS96" i="3" s="1"/>
  <c r="A97" i="3"/>
  <c r="BS97" i="3" s="1"/>
  <c r="A98" i="3"/>
  <c r="BS98" i="3" s="1"/>
  <c r="A99" i="3"/>
  <c r="BS99" i="3" s="1"/>
  <c r="A100" i="3"/>
  <c r="A101" i="3"/>
  <c r="BS101" i="3" s="1"/>
  <c r="A102" i="3"/>
  <c r="A103" i="3"/>
  <c r="BS103" i="3" s="1"/>
  <c r="A104" i="3"/>
  <c r="BS104" i="3" s="1"/>
  <c r="A105" i="3"/>
  <c r="BS105" i="3" s="1"/>
  <c r="A106" i="3"/>
  <c r="BS106" i="3" s="1"/>
  <c r="A107" i="3"/>
  <c r="BS107" i="3" s="1"/>
  <c r="A108" i="3"/>
  <c r="BS108" i="3" s="1"/>
  <c r="A109" i="3"/>
  <c r="BS109" i="3" s="1"/>
  <c r="A110" i="3"/>
  <c r="A111" i="3"/>
  <c r="BS111" i="3" s="1"/>
  <c r="A112" i="3"/>
  <c r="BS112" i="3" s="1"/>
  <c r="A113" i="3"/>
  <c r="A114" i="3"/>
  <c r="BS114" i="3" s="1"/>
  <c r="A115" i="3"/>
  <c r="A116" i="3"/>
  <c r="BS116" i="3" s="1"/>
  <c r="A117" i="3"/>
  <c r="BS117" i="3" s="1"/>
  <c r="A118" i="3"/>
  <c r="BS118" i="3" s="1"/>
  <c r="A119" i="3"/>
  <c r="BS119" i="3" s="1"/>
  <c r="A120" i="3"/>
  <c r="BS120" i="3" s="1"/>
  <c r="A121" i="3"/>
  <c r="A122" i="3"/>
  <c r="BS122" i="3" s="1"/>
  <c r="A123" i="3"/>
  <c r="BS123" i="3" s="1"/>
  <c r="A124" i="3"/>
  <c r="BS124" i="3" s="1"/>
  <c r="A125" i="3"/>
  <c r="BS125" i="3" s="1"/>
  <c r="A126" i="3"/>
  <c r="BS126" i="3" s="1"/>
  <c r="A127" i="3"/>
  <c r="BS127" i="3" s="1"/>
  <c r="A128" i="3"/>
  <c r="BS128" i="3" s="1"/>
  <c r="A129" i="3"/>
  <c r="BS129" i="3" s="1"/>
  <c r="A130" i="3"/>
  <c r="BS130" i="3" s="1"/>
  <c r="A131" i="3"/>
  <c r="BS131" i="3" s="1"/>
  <c r="A132" i="3"/>
  <c r="BS132" i="3" s="1"/>
  <c r="A133" i="3"/>
  <c r="BS133" i="3" s="1"/>
  <c r="A134" i="3"/>
  <c r="BS134" i="3" s="1"/>
  <c r="A135" i="3"/>
  <c r="BS135" i="3" s="1"/>
  <c r="A136" i="3"/>
  <c r="BS136" i="3" s="1"/>
  <c r="A137" i="3"/>
  <c r="BS137" i="3" s="1"/>
  <c r="A138" i="3"/>
  <c r="BS138" i="3" s="1"/>
  <c r="A139" i="3"/>
  <c r="BS139" i="3" s="1"/>
  <c r="A140" i="3"/>
  <c r="BS140" i="3" s="1"/>
  <c r="A141" i="3"/>
  <c r="BS141" i="3" s="1"/>
  <c r="A142" i="3"/>
  <c r="BS142" i="3" s="1"/>
  <c r="A143" i="3"/>
  <c r="BS143" i="3" s="1"/>
  <c r="A144" i="3"/>
  <c r="BS144" i="3" s="1"/>
  <c r="A145" i="3"/>
  <c r="BS145" i="3" s="1"/>
  <c r="A146" i="3"/>
  <c r="BS146" i="3" s="1"/>
  <c r="A147" i="3"/>
  <c r="BS147" i="3" s="1"/>
  <c r="A148" i="3"/>
  <c r="BS148" i="3" s="1"/>
  <c r="A149" i="3"/>
  <c r="BS149" i="3" s="1"/>
  <c r="A150" i="3"/>
  <c r="BS150" i="3" s="1"/>
  <c r="A151" i="3"/>
  <c r="BS151" i="3" s="1"/>
  <c r="A152" i="3"/>
  <c r="BS152" i="3" s="1"/>
  <c r="A153" i="3"/>
  <c r="BS153" i="3" s="1"/>
  <c r="A154" i="3"/>
  <c r="BS154" i="3" s="1"/>
  <c r="A155" i="3"/>
  <c r="BS155" i="3" s="1"/>
  <c r="A156" i="3"/>
  <c r="BS156" i="3" s="1"/>
  <c r="A157" i="3"/>
  <c r="BS157" i="3" s="1"/>
  <c r="A158" i="3"/>
  <c r="BS158" i="3" s="1"/>
  <c r="A159" i="3"/>
  <c r="BS159" i="3" s="1"/>
  <c r="A160" i="3"/>
  <c r="BS160" i="3" s="1"/>
  <c r="A161" i="3"/>
  <c r="BS161" i="3" s="1"/>
  <c r="A162" i="3"/>
  <c r="BS162" i="3" s="1"/>
  <c r="A163" i="3"/>
  <c r="BS163" i="3" s="1"/>
  <c r="A164" i="3"/>
  <c r="BS164" i="3" s="1"/>
  <c r="A165" i="3"/>
  <c r="BS165" i="3" s="1"/>
  <c r="A166" i="3"/>
  <c r="BS166" i="3" s="1"/>
  <c r="A167" i="3"/>
  <c r="BS167" i="3" s="1"/>
  <c r="A168" i="3"/>
  <c r="BS168" i="3" s="1"/>
  <c r="A169" i="3"/>
  <c r="A170" i="3"/>
  <c r="BS170" i="3" s="1"/>
  <c r="A171" i="3"/>
  <c r="BS171" i="3" s="1"/>
  <c r="A172" i="3"/>
  <c r="BS172" i="3" s="1"/>
  <c r="A173" i="3"/>
  <c r="BS173" i="3" s="1"/>
  <c r="A174" i="3"/>
  <c r="BS174" i="3" s="1"/>
  <c r="A175" i="3"/>
  <c r="BS175" i="3" s="1"/>
  <c r="A176" i="3"/>
  <c r="BS176" i="3" s="1"/>
  <c r="A177" i="3"/>
  <c r="BS177" i="3" s="1"/>
  <c r="A178" i="3"/>
  <c r="BS178" i="3" s="1"/>
  <c r="A179" i="3"/>
  <c r="BS179" i="3" s="1"/>
  <c r="A180" i="3"/>
  <c r="BS180" i="3" s="1"/>
  <c r="A181" i="3"/>
  <c r="BS181" i="3" s="1"/>
  <c r="A182" i="3"/>
  <c r="BS182" i="3" s="1"/>
  <c r="A183" i="3"/>
  <c r="BS183" i="3" s="1"/>
  <c r="A184" i="3"/>
  <c r="BS184" i="3" s="1"/>
  <c r="A185" i="3"/>
  <c r="BS185" i="3" s="1"/>
  <c r="A186" i="3"/>
  <c r="BS186" i="3" s="1"/>
  <c r="A187" i="3"/>
  <c r="BS187" i="3" s="1"/>
  <c r="A188" i="3"/>
  <c r="BS188" i="3" s="1"/>
  <c r="A189" i="3"/>
  <c r="BS189" i="3" s="1"/>
  <c r="CY55" i="22"/>
  <c r="CY55" i="21"/>
  <c r="CY55" i="20"/>
  <c r="CY55" i="19"/>
  <c r="CY55" i="18"/>
  <c r="CY55" i="17"/>
  <c r="CY55" i="16"/>
  <c r="CY106" i="14"/>
  <c r="CX55" i="22"/>
  <c r="CX55" i="21"/>
  <c r="CX55" i="20"/>
  <c r="CX55" i="19"/>
  <c r="CX55" i="18"/>
  <c r="CX55" i="17"/>
  <c r="CX55" i="16"/>
  <c r="CX106" i="14"/>
  <c r="CW55" i="22"/>
  <c r="CW55" i="21"/>
  <c r="CW55" i="20"/>
  <c r="CW55" i="19"/>
  <c r="CW55" i="18"/>
  <c r="CW55" i="17"/>
  <c r="CW55" i="16"/>
  <c r="CW106" i="14"/>
  <c r="CV55" i="22"/>
  <c r="CV55" i="21"/>
  <c r="CV55" i="20"/>
  <c r="CV55" i="19"/>
  <c r="CV55" i="18"/>
  <c r="CV55" i="17"/>
  <c r="CV55" i="16"/>
  <c r="CV106" i="14"/>
  <c r="CU55" i="22"/>
  <c r="CU55" i="21"/>
  <c r="CU55" i="20"/>
  <c r="CU55" i="19"/>
  <c r="CU55" i="18"/>
  <c r="CU55" i="17"/>
  <c r="CU55" i="16"/>
  <c r="CU106" i="14"/>
  <c r="CT55" i="22"/>
  <c r="CT55" i="21"/>
  <c r="CT55" i="20"/>
  <c r="CT55" i="19"/>
  <c r="CT55" i="18"/>
  <c r="CT55" i="17"/>
  <c r="CT55" i="16"/>
  <c r="CT106" i="14"/>
  <c r="CS55" i="22"/>
  <c r="CS55" i="21"/>
  <c r="CS55" i="20"/>
  <c r="CS55" i="19"/>
  <c r="CS55" i="18"/>
  <c r="CS55" i="17"/>
  <c r="CS55" i="16"/>
  <c r="CS106" i="14"/>
  <c r="CR55" i="22"/>
  <c r="CR55" i="21"/>
  <c r="CR55" i="20"/>
  <c r="CR55" i="19"/>
  <c r="CR55" i="18"/>
  <c r="CR55" i="17"/>
  <c r="CR55" i="16"/>
  <c r="CR106" i="14"/>
  <c r="CQ55" i="22"/>
  <c r="CQ55" i="21"/>
  <c r="CQ55" i="20"/>
  <c r="CQ55" i="19"/>
  <c r="CQ55" i="18"/>
  <c r="CQ55" i="17"/>
  <c r="CQ55" i="16"/>
  <c r="CQ106" i="14"/>
  <c r="CP55" i="22"/>
  <c r="CP55" i="21"/>
  <c r="CP55" i="20"/>
  <c r="CP55" i="19"/>
  <c r="CP55" i="18"/>
  <c r="CP55" i="17"/>
  <c r="CP55" i="16"/>
  <c r="CP106" i="14"/>
  <c r="CO55" i="22"/>
  <c r="CO55" i="21"/>
  <c r="CO55" i="20"/>
  <c r="CO55" i="19"/>
  <c r="CO55" i="18"/>
  <c r="CO55" i="17"/>
  <c r="CO55" i="16"/>
  <c r="CO106" i="14"/>
  <c r="CN55" i="22"/>
  <c r="CN55" i="21"/>
  <c r="CN55" i="20"/>
  <c r="CN55" i="19"/>
  <c r="CN55" i="18"/>
  <c r="CN55" i="17"/>
  <c r="CN55" i="16"/>
  <c r="CN106" i="14"/>
  <c r="CM55" i="22"/>
  <c r="CM55" i="21"/>
  <c r="CM55" i="20"/>
  <c r="CM55" i="19"/>
  <c r="CM55" i="18"/>
  <c r="CM55" i="17"/>
  <c r="CM55" i="16"/>
  <c r="CM106" i="14"/>
  <c r="CL55" i="22"/>
  <c r="CL55" i="21"/>
  <c r="CL55" i="20"/>
  <c r="CL55" i="19"/>
  <c r="CL55" i="18"/>
  <c r="CL55" i="17"/>
  <c r="CL55" i="16"/>
  <c r="CL106" i="14"/>
  <c r="CK55" i="22"/>
  <c r="CK55" i="21"/>
  <c r="CK55" i="20"/>
  <c r="CK55" i="19"/>
  <c r="CK55" i="18"/>
  <c r="CK55" i="17"/>
  <c r="CK55" i="16"/>
  <c r="CK106" i="14"/>
  <c r="CJ55" i="22"/>
  <c r="CJ55" i="21"/>
  <c r="CJ55" i="20"/>
  <c r="CJ55" i="19"/>
  <c r="CJ55" i="18"/>
  <c r="CJ55" i="17"/>
  <c r="CJ55" i="16"/>
  <c r="CJ106" i="14"/>
  <c r="CI55" i="22"/>
  <c r="CI55" i="21"/>
  <c r="CI55" i="20"/>
  <c r="CI55" i="19"/>
  <c r="CI55" i="18"/>
  <c r="CI55" i="17"/>
  <c r="CI55" i="16"/>
  <c r="CI106" i="14"/>
  <c r="CH55" i="22"/>
  <c r="CH55" i="21"/>
  <c r="CH55" i="20"/>
  <c r="CH55" i="19"/>
  <c r="CH55" i="18"/>
  <c r="CH55" i="17"/>
  <c r="CH55" i="16"/>
  <c r="CH106" i="14"/>
  <c r="CG55" i="22"/>
  <c r="CG55" i="21"/>
  <c r="CG55" i="20"/>
  <c r="CG55" i="19"/>
  <c r="CG55" i="18"/>
  <c r="CG55" i="17"/>
  <c r="CG55" i="16"/>
  <c r="CG106" i="14"/>
  <c r="CF55" i="22"/>
  <c r="CF55" i="21"/>
  <c r="CF55" i="20"/>
  <c r="CF55" i="19"/>
  <c r="CF55" i="18"/>
  <c r="CF55" i="17"/>
  <c r="CF55" i="16"/>
  <c r="CF106" i="14"/>
  <c r="CE55" i="22"/>
  <c r="CE55" i="21"/>
  <c r="CE55" i="20"/>
  <c r="CE55" i="19"/>
  <c r="CE55" i="18"/>
  <c r="CE55" i="17"/>
  <c r="CE55" i="16"/>
  <c r="CE106" i="14"/>
  <c r="CD55" i="22"/>
  <c r="CD55" i="21"/>
  <c r="CD55" i="20"/>
  <c r="CD55" i="19"/>
  <c r="CD55" i="18"/>
  <c r="CD55" i="17"/>
  <c r="CD55" i="16"/>
  <c r="CD106" i="14"/>
  <c r="CC55" i="22"/>
  <c r="CC55" i="21"/>
  <c r="CC55" i="20"/>
  <c r="CC55" i="19"/>
  <c r="CC55" i="18"/>
  <c r="CC55" i="17"/>
  <c r="CC55" i="16"/>
  <c r="CC106" i="14"/>
  <c r="CB55" i="22"/>
  <c r="CB55" i="21"/>
  <c r="CB55" i="20"/>
  <c r="CB55" i="19"/>
  <c r="CB55" i="18"/>
  <c r="CB55" i="17"/>
  <c r="CB55" i="16"/>
  <c r="CB106" i="14"/>
  <c r="CA55" i="22"/>
  <c r="CA55" i="21"/>
  <c r="CA55" i="20"/>
  <c r="CA55" i="19"/>
  <c r="CA55" i="18"/>
  <c r="CA55" i="17"/>
  <c r="CA55" i="16"/>
  <c r="CA106" i="14"/>
  <c r="BZ55" i="22"/>
  <c r="BZ55" i="21"/>
  <c r="BZ55" i="20"/>
  <c r="BZ55" i="19"/>
  <c r="BZ55" i="18"/>
  <c r="BZ55" i="17"/>
  <c r="BZ55" i="16"/>
  <c r="BZ106" i="14"/>
  <c r="BY55" i="22"/>
  <c r="BY55" i="21"/>
  <c r="BY55" i="20"/>
  <c r="BY55" i="19"/>
  <c r="BY55" i="18"/>
  <c r="BY55" i="17"/>
  <c r="BY55" i="16"/>
  <c r="BY106" i="14"/>
  <c r="BX55" i="22"/>
  <c r="BX55" i="21"/>
  <c r="BX55" i="20"/>
  <c r="BX55" i="19"/>
  <c r="BX55" i="18"/>
  <c r="BX55" i="17"/>
  <c r="BX55" i="16"/>
  <c r="BX106" i="14"/>
  <c r="BW55" i="22"/>
  <c r="BW55" i="21"/>
  <c r="BW55" i="20"/>
  <c r="BW55" i="19"/>
  <c r="BW55" i="18"/>
  <c r="BW55" i="17"/>
  <c r="BW55" i="16"/>
  <c r="BW106" i="14"/>
  <c r="BV55" i="22"/>
  <c r="BV55" i="21"/>
  <c r="BV55" i="20"/>
  <c r="BV55" i="19"/>
  <c r="BV55" i="18"/>
  <c r="BV55" i="17"/>
  <c r="BV55" i="16"/>
  <c r="BV106" i="14"/>
  <c r="BU55" i="22"/>
  <c r="BU55" i="21"/>
  <c r="BU55" i="20"/>
  <c r="BU55" i="19"/>
  <c r="BU55" i="18"/>
  <c r="BU55" i="17"/>
  <c r="BU55" i="16"/>
  <c r="BU106" i="14"/>
  <c r="BT55" i="22"/>
  <c r="BT55" i="21"/>
  <c r="BT55" i="20"/>
  <c r="BT55" i="19"/>
  <c r="BT55" i="18"/>
  <c r="BT55" i="17"/>
  <c r="BT55" i="16"/>
  <c r="BT106" i="14"/>
  <c r="BS55" i="22"/>
  <c r="BS55" i="21"/>
  <c r="BS55" i="20"/>
  <c r="BS55" i="19"/>
  <c r="BS55" i="18"/>
  <c r="BS55" i="17"/>
  <c r="BS55" i="16"/>
  <c r="BS106" i="14"/>
  <c r="BR55" i="22"/>
  <c r="BR55" i="21"/>
  <c r="BR55" i="20"/>
  <c r="BR55" i="19"/>
  <c r="BR55" i="18"/>
  <c r="BR55" i="17"/>
  <c r="BR55" i="16"/>
  <c r="BR106" i="14"/>
  <c r="BQ55" i="22"/>
  <c r="BQ55" i="21"/>
  <c r="BQ55" i="20"/>
  <c r="BQ55" i="19"/>
  <c r="BQ55" i="18"/>
  <c r="BQ55" i="17"/>
  <c r="BQ55" i="16"/>
  <c r="BQ106" i="14"/>
  <c r="BP55" i="22"/>
  <c r="BP55" i="21"/>
  <c r="BP55" i="20"/>
  <c r="BP55" i="19"/>
  <c r="BP55" i="18"/>
  <c r="BP55" i="17"/>
  <c r="BP55" i="16"/>
  <c r="BP106" i="14"/>
  <c r="BO55" i="22"/>
  <c r="BO55" i="21"/>
  <c r="BO55" i="20"/>
  <c r="BO55" i="19"/>
  <c r="BO55" i="18"/>
  <c r="BO55" i="17"/>
  <c r="BO55" i="16"/>
  <c r="BO106" i="14"/>
  <c r="BN55" i="22"/>
  <c r="BN55" i="21"/>
  <c r="BN55" i="20"/>
  <c r="BN55" i="19"/>
  <c r="BN55" i="18"/>
  <c r="BN55" i="17"/>
  <c r="BN55" i="16"/>
  <c r="BN106" i="14"/>
  <c r="BM55" i="22"/>
  <c r="BM55" i="21"/>
  <c r="BM55" i="20"/>
  <c r="BM55" i="19"/>
  <c r="BM55" i="18"/>
  <c r="BM55" i="17"/>
  <c r="BM55" i="16"/>
  <c r="BM106" i="14"/>
  <c r="BL55" i="22"/>
  <c r="BL55" i="21"/>
  <c r="BL55" i="20"/>
  <c r="BL55" i="19"/>
  <c r="BL55" i="18"/>
  <c r="BL55" i="17"/>
  <c r="BL55" i="16"/>
  <c r="BL106" i="14"/>
  <c r="BK55" i="22"/>
  <c r="BK55" i="21"/>
  <c r="BK55" i="20"/>
  <c r="BK55" i="19"/>
  <c r="BK55" i="18"/>
  <c r="BK55" i="17"/>
  <c r="BK55" i="16"/>
  <c r="BK106" i="14"/>
  <c r="BJ55" i="22"/>
  <c r="BJ55" i="21"/>
  <c r="BJ55" i="20"/>
  <c r="BJ55" i="19"/>
  <c r="BJ55" i="18"/>
  <c r="BJ55" i="17"/>
  <c r="BJ55" i="16"/>
  <c r="BJ106" i="14"/>
  <c r="BI55" i="22"/>
  <c r="BI55" i="21"/>
  <c r="BI55" i="20"/>
  <c r="BI55" i="19"/>
  <c r="BI55" i="18"/>
  <c r="BI55" i="17"/>
  <c r="BI55" i="16"/>
  <c r="BI106" i="14"/>
  <c r="BH55" i="22"/>
  <c r="BH55" i="21"/>
  <c r="BH55" i="20"/>
  <c r="BH55" i="19"/>
  <c r="BH55" i="18"/>
  <c r="BH55" i="17"/>
  <c r="BH55" i="16"/>
  <c r="BH106" i="14"/>
  <c r="BG55" i="22"/>
  <c r="BG55" i="21"/>
  <c r="BG55" i="20"/>
  <c r="BG55" i="19"/>
  <c r="BG55" i="18"/>
  <c r="BG55" i="17"/>
  <c r="BG55" i="16"/>
  <c r="BG106" i="14"/>
  <c r="BF55" i="22"/>
  <c r="BF55" i="21"/>
  <c r="BF55" i="20"/>
  <c r="BF55" i="19"/>
  <c r="BF55" i="18"/>
  <c r="BF55" i="17"/>
  <c r="BF55" i="16"/>
  <c r="BF106" i="14"/>
  <c r="BE55" i="22"/>
  <c r="BE55" i="21"/>
  <c r="BE55" i="20"/>
  <c r="BE55" i="19"/>
  <c r="BE55" i="18"/>
  <c r="BE55" i="17"/>
  <c r="BE55" i="16"/>
  <c r="BE106" i="14"/>
  <c r="BD55" i="22"/>
  <c r="BD55" i="21"/>
  <c r="BD55" i="20"/>
  <c r="BD55" i="19"/>
  <c r="BD55" i="18"/>
  <c r="BD55" i="17"/>
  <c r="BD55" i="16"/>
  <c r="BD106" i="14"/>
  <c r="BC55" i="22"/>
  <c r="BC55" i="21"/>
  <c r="BC55" i="20"/>
  <c r="BC55" i="19"/>
  <c r="BC55" i="18"/>
  <c r="BC55" i="17"/>
  <c r="BC55" i="16"/>
  <c r="BC106" i="14"/>
  <c r="BB55" i="22"/>
  <c r="BB55" i="21"/>
  <c r="BB55" i="20"/>
  <c r="BB55" i="19"/>
  <c r="BB55" i="18"/>
  <c r="BB55" i="17"/>
  <c r="BB55" i="16"/>
  <c r="BB106" i="14"/>
  <c r="BA55" i="22"/>
  <c r="BA55" i="21"/>
  <c r="BA55" i="20"/>
  <c r="BA55" i="19"/>
  <c r="BA55" i="18"/>
  <c r="BA55" i="17"/>
  <c r="BA55" i="16"/>
  <c r="BA106" i="14"/>
  <c r="AZ55" i="22"/>
  <c r="AZ55" i="21"/>
  <c r="AZ55" i="20"/>
  <c r="AZ55" i="19"/>
  <c r="AZ55" i="18"/>
  <c r="AZ55" i="17"/>
  <c r="AZ55" i="16"/>
  <c r="AZ106" i="14"/>
  <c r="AY55" i="22"/>
  <c r="AY55" i="21"/>
  <c r="AY55" i="20"/>
  <c r="AY55" i="19"/>
  <c r="AY55" i="18"/>
  <c r="AY55" i="17"/>
  <c r="AY55" i="16"/>
  <c r="AY106" i="14"/>
  <c r="AX55" i="22"/>
  <c r="AX55" i="21"/>
  <c r="AX55" i="20"/>
  <c r="AX55" i="19"/>
  <c r="AX55" i="18"/>
  <c r="AX55" i="17"/>
  <c r="AX55" i="16"/>
  <c r="AX106" i="14"/>
  <c r="AW55" i="22"/>
  <c r="AW55" i="21"/>
  <c r="AW55" i="20"/>
  <c r="AW55" i="19"/>
  <c r="AW55" i="18"/>
  <c r="AW55" i="17"/>
  <c r="AW55" i="16"/>
  <c r="AW106" i="14"/>
  <c r="AV55" i="22"/>
  <c r="AV55" i="21"/>
  <c r="AV55" i="20"/>
  <c r="AV55" i="19"/>
  <c r="AV55" i="18"/>
  <c r="AV55" i="17"/>
  <c r="AV55" i="16"/>
  <c r="AV106" i="14"/>
  <c r="AU55" i="22"/>
  <c r="AU55" i="21"/>
  <c r="AU55" i="20"/>
  <c r="AU55" i="19"/>
  <c r="AU55" i="18"/>
  <c r="AU55" i="17"/>
  <c r="AU55" i="16"/>
  <c r="AU106" i="14"/>
  <c r="AT55" i="22"/>
  <c r="AT55" i="21"/>
  <c r="AT55" i="20"/>
  <c r="AT55" i="19"/>
  <c r="AT55" i="18"/>
  <c r="AT55" i="17"/>
  <c r="AT55" i="16"/>
  <c r="AT106" i="14"/>
  <c r="AS55" i="22"/>
  <c r="AS55" i="21"/>
  <c r="AS55" i="20"/>
  <c r="AS55" i="19"/>
  <c r="AS55" i="18"/>
  <c r="AS55" i="17"/>
  <c r="AS55" i="16"/>
  <c r="AS106" i="14"/>
  <c r="AR55" i="22"/>
  <c r="AR55" i="21"/>
  <c r="AR55" i="20"/>
  <c r="AR55" i="19"/>
  <c r="AR55" i="18"/>
  <c r="AR55" i="17"/>
  <c r="AR55" i="16"/>
  <c r="AR106" i="14"/>
  <c r="AQ55" i="22"/>
  <c r="AQ55" i="21"/>
  <c r="AQ55" i="20"/>
  <c r="AQ55" i="19"/>
  <c r="AQ55" i="18"/>
  <c r="AQ55" i="17"/>
  <c r="AQ55" i="16"/>
  <c r="AQ106" i="14"/>
  <c r="AP55" i="22"/>
  <c r="AP55" i="21"/>
  <c r="AP55" i="20"/>
  <c r="AP55" i="19"/>
  <c r="AP55" i="18"/>
  <c r="AP55" i="17"/>
  <c r="AP55" i="16"/>
  <c r="AP106" i="14"/>
  <c r="AO55" i="22"/>
  <c r="AO55" i="21"/>
  <c r="AO55" i="20"/>
  <c r="AO55" i="19"/>
  <c r="AO55" i="18"/>
  <c r="AO55" i="17"/>
  <c r="AO55" i="16"/>
  <c r="AO106" i="14"/>
  <c r="AN55" i="22"/>
  <c r="AN55" i="21"/>
  <c r="AN55" i="20"/>
  <c r="AN55" i="19"/>
  <c r="AN55" i="18"/>
  <c r="AN55" i="17"/>
  <c r="AN55" i="16"/>
  <c r="AN106" i="14"/>
  <c r="AM55" i="22"/>
  <c r="AM55" i="21"/>
  <c r="AM55" i="20"/>
  <c r="AM55" i="19"/>
  <c r="AM55" i="18"/>
  <c r="AM55" i="17"/>
  <c r="AM55" i="16"/>
  <c r="AM106" i="14"/>
  <c r="AL55" i="22"/>
  <c r="AL55" i="21"/>
  <c r="AL55" i="20"/>
  <c r="AL55" i="19"/>
  <c r="AL55" i="18"/>
  <c r="AL55" i="17"/>
  <c r="AL55" i="16"/>
  <c r="AL106" i="14"/>
  <c r="AK55" i="22"/>
  <c r="AK55" i="21"/>
  <c r="AK55" i="20"/>
  <c r="AK55" i="19"/>
  <c r="AK55" i="18"/>
  <c r="AK55" i="17"/>
  <c r="AK55" i="16"/>
  <c r="AK106" i="14"/>
  <c r="AJ55" i="22"/>
  <c r="AJ55" i="21"/>
  <c r="AJ55" i="20"/>
  <c r="AJ55" i="19"/>
  <c r="AJ55" i="18"/>
  <c r="AJ55" i="17"/>
  <c r="AJ55" i="16"/>
  <c r="AJ106" i="14"/>
  <c r="AI55" i="22"/>
  <c r="AI55" i="21"/>
  <c r="AI55" i="20"/>
  <c r="AI55" i="19"/>
  <c r="AI55" i="18"/>
  <c r="AI55" i="17"/>
  <c r="AI55" i="16"/>
  <c r="AI106" i="14"/>
  <c r="AH55" i="22"/>
  <c r="AH55" i="21"/>
  <c r="AH55" i="20"/>
  <c r="AH55" i="19"/>
  <c r="AH55" i="18"/>
  <c r="AH55" i="17"/>
  <c r="AH55" i="16"/>
  <c r="AH106" i="14"/>
  <c r="AG55" i="22"/>
  <c r="AG55" i="21"/>
  <c r="AG55" i="20"/>
  <c r="AG55" i="19"/>
  <c r="AG55" i="18"/>
  <c r="AG55" i="17"/>
  <c r="AG55" i="16"/>
  <c r="AG106" i="14"/>
  <c r="AF55" i="22"/>
  <c r="AF55" i="21"/>
  <c r="AF55" i="20"/>
  <c r="AF55" i="19"/>
  <c r="AF55" i="18"/>
  <c r="AF55" i="17"/>
  <c r="AF55" i="16"/>
  <c r="AF106" i="14"/>
  <c r="AE55" i="22"/>
  <c r="AE55" i="21"/>
  <c r="AE55" i="20"/>
  <c r="AE55" i="19"/>
  <c r="AE55" i="18"/>
  <c r="AE55" i="17"/>
  <c r="AE55" i="16"/>
  <c r="AE106" i="14"/>
  <c r="AD55" i="22"/>
  <c r="AD55" i="21"/>
  <c r="AD55" i="20"/>
  <c r="AD55" i="19"/>
  <c r="AD55" i="18"/>
  <c r="AD55" i="17"/>
  <c r="AD55" i="16"/>
  <c r="AD106" i="14"/>
  <c r="AC55" i="22"/>
  <c r="AC55" i="21"/>
  <c r="AC55" i="20"/>
  <c r="AC55" i="19"/>
  <c r="AC55" i="18"/>
  <c r="AC55" i="17"/>
  <c r="AC55" i="16"/>
  <c r="AC106" i="14"/>
  <c r="AB55" i="22"/>
  <c r="AB55" i="21"/>
  <c r="AB55" i="20"/>
  <c r="AB55" i="19"/>
  <c r="AB55" i="18"/>
  <c r="AB55" i="17"/>
  <c r="AB55" i="16"/>
  <c r="AB106" i="14"/>
  <c r="AA55" i="22"/>
  <c r="AA55" i="21"/>
  <c r="AA55" i="20"/>
  <c r="AA55" i="19"/>
  <c r="AA55" i="18"/>
  <c r="AA55" i="17"/>
  <c r="AA55" i="16"/>
  <c r="AA106" i="14"/>
  <c r="Z55" i="22"/>
  <c r="Z55" i="21"/>
  <c r="Z55" i="20"/>
  <c r="Z55" i="19"/>
  <c r="Z55" i="18"/>
  <c r="Z55" i="17"/>
  <c r="Z55" i="16"/>
  <c r="Z106" i="14"/>
  <c r="Y55" i="22"/>
  <c r="Y55" i="21"/>
  <c r="Y55" i="20"/>
  <c r="Y55" i="19"/>
  <c r="Y55" i="18"/>
  <c r="Y55" i="17"/>
  <c r="Y55" i="16"/>
  <c r="Y106" i="14"/>
  <c r="X55" i="22"/>
  <c r="X55" i="21"/>
  <c r="X55" i="20"/>
  <c r="X55" i="19"/>
  <c r="X55" i="18"/>
  <c r="X55" i="17"/>
  <c r="X55" i="16"/>
  <c r="X106" i="14"/>
  <c r="W55" i="22"/>
  <c r="W55" i="21"/>
  <c r="W55" i="20"/>
  <c r="W55" i="19"/>
  <c r="W55" i="18"/>
  <c r="W55" i="17"/>
  <c r="W55" i="16"/>
  <c r="W106" i="14"/>
  <c r="V55" i="22"/>
  <c r="V55" i="21"/>
  <c r="V55" i="20"/>
  <c r="V55" i="19"/>
  <c r="V55" i="18"/>
  <c r="V55" i="17"/>
  <c r="V55" i="16"/>
  <c r="V106" i="14"/>
  <c r="U55" i="22"/>
  <c r="D55" i="22" s="1"/>
  <c r="U55" i="21"/>
  <c r="U55" i="20"/>
  <c r="U55" i="19"/>
  <c r="U55" i="18"/>
  <c r="U55" i="17"/>
  <c r="U55" i="16"/>
  <c r="U106" i="14"/>
  <c r="CY61" i="22"/>
  <c r="CY61" i="21"/>
  <c r="CY61" i="20"/>
  <c r="CY61" i="19"/>
  <c r="CY61" i="18"/>
  <c r="CY61" i="17"/>
  <c r="CY61" i="16"/>
  <c r="CY61" i="15"/>
  <c r="CY112" i="14"/>
  <c r="CX61" i="22"/>
  <c r="CX61" i="21"/>
  <c r="CX61" i="20"/>
  <c r="CX61" i="19"/>
  <c r="CX61" i="18"/>
  <c r="CX61" i="17"/>
  <c r="CX61" i="16"/>
  <c r="CX61" i="15"/>
  <c r="CX112" i="14"/>
  <c r="CW61" i="22"/>
  <c r="CW61" i="21"/>
  <c r="CW61" i="20"/>
  <c r="CW61" i="19"/>
  <c r="CW61" i="18"/>
  <c r="CW61" i="17"/>
  <c r="CW61" i="16"/>
  <c r="CW61" i="15"/>
  <c r="CW112" i="14"/>
  <c r="CV61" i="22"/>
  <c r="CV61" i="21"/>
  <c r="CV61" i="20"/>
  <c r="CV61" i="19"/>
  <c r="CV61" i="18"/>
  <c r="CV61" i="17"/>
  <c r="CV61" i="16"/>
  <c r="CV61" i="15"/>
  <c r="CV112" i="14"/>
  <c r="CU61" i="22"/>
  <c r="CU61" i="21"/>
  <c r="CU61" i="20"/>
  <c r="CU61" i="19"/>
  <c r="CU61" i="18"/>
  <c r="CU61" i="17"/>
  <c r="CU61" i="16"/>
  <c r="CU61" i="15"/>
  <c r="CU112" i="14"/>
  <c r="CT61" i="22"/>
  <c r="CT61" i="21"/>
  <c r="CT61" i="20"/>
  <c r="CT61" i="19"/>
  <c r="CT61" i="18"/>
  <c r="CT61" i="17"/>
  <c r="CT61" i="16"/>
  <c r="CT61" i="15"/>
  <c r="CT112" i="14"/>
  <c r="CS61" i="22"/>
  <c r="CS61" i="21"/>
  <c r="CS61" i="20"/>
  <c r="CS61" i="19"/>
  <c r="CS61" i="18"/>
  <c r="CS61" i="17"/>
  <c r="CS61" i="16"/>
  <c r="CS61" i="15"/>
  <c r="CS112" i="14"/>
  <c r="CR61" i="22"/>
  <c r="CR61" i="21"/>
  <c r="CR61" i="20"/>
  <c r="CR61" i="19"/>
  <c r="CR61" i="18"/>
  <c r="CR61" i="17"/>
  <c r="CR61" i="16"/>
  <c r="CR61" i="15"/>
  <c r="CR112" i="14"/>
  <c r="CQ61" i="22"/>
  <c r="CQ61" i="21"/>
  <c r="CQ61" i="20"/>
  <c r="CQ61" i="19"/>
  <c r="CQ61" i="18"/>
  <c r="CQ61" i="17"/>
  <c r="CQ61" i="16"/>
  <c r="CQ61" i="15"/>
  <c r="CQ112" i="14"/>
  <c r="CP61" i="22"/>
  <c r="CP61" i="21"/>
  <c r="CP61" i="20"/>
  <c r="CP61" i="19"/>
  <c r="CP61" i="18"/>
  <c r="CP61" i="17"/>
  <c r="CP61" i="16"/>
  <c r="CP61" i="15"/>
  <c r="CP112" i="14"/>
  <c r="CO61" i="22"/>
  <c r="CO61" i="21"/>
  <c r="CO61" i="20"/>
  <c r="CO61" i="19"/>
  <c r="CO61" i="18"/>
  <c r="CO61" i="17"/>
  <c r="CO61" i="16"/>
  <c r="CO61" i="15"/>
  <c r="CO112" i="14"/>
  <c r="CN61" i="22"/>
  <c r="CN61" i="21"/>
  <c r="CN61" i="20"/>
  <c r="CN61" i="19"/>
  <c r="CN61" i="18"/>
  <c r="CN61" i="17"/>
  <c r="CN61" i="16"/>
  <c r="CN61" i="15"/>
  <c r="CN112" i="14"/>
  <c r="CM61" i="22"/>
  <c r="CM61" i="21"/>
  <c r="CM61" i="20"/>
  <c r="CM61" i="19"/>
  <c r="CM61" i="18"/>
  <c r="CM61" i="17"/>
  <c r="CM61" i="16"/>
  <c r="CM61" i="15"/>
  <c r="CM112" i="14"/>
  <c r="CL61" i="22"/>
  <c r="CL61" i="21"/>
  <c r="CL61" i="20"/>
  <c r="CL61" i="19"/>
  <c r="CL61" i="18"/>
  <c r="CL61" i="17"/>
  <c r="CL61" i="16"/>
  <c r="CL61" i="15"/>
  <c r="CL112" i="14"/>
  <c r="CK61" i="22"/>
  <c r="CK61" i="21"/>
  <c r="CK61" i="20"/>
  <c r="CK61" i="19"/>
  <c r="CK61" i="18"/>
  <c r="CK61" i="17"/>
  <c r="CK61" i="16"/>
  <c r="CK61" i="15"/>
  <c r="CK112" i="14"/>
  <c r="CJ61" i="22"/>
  <c r="CJ61" i="21"/>
  <c r="CJ61" i="20"/>
  <c r="CJ61" i="19"/>
  <c r="CJ61" i="18"/>
  <c r="CJ61" i="17"/>
  <c r="CJ61" i="16"/>
  <c r="CJ61" i="15"/>
  <c r="CJ112" i="14"/>
  <c r="CI61" i="22"/>
  <c r="CI61" i="21"/>
  <c r="CI61" i="20"/>
  <c r="CI61" i="19"/>
  <c r="CI61" i="18"/>
  <c r="CI61" i="17"/>
  <c r="CI61" i="16"/>
  <c r="CI61" i="15"/>
  <c r="CI112" i="14"/>
  <c r="CH61" i="22"/>
  <c r="CH61" i="21"/>
  <c r="CH61" i="20"/>
  <c r="CH61" i="19"/>
  <c r="CH61" i="18"/>
  <c r="CH61" i="17"/>
  <c r="CH61" i="16"/>
  <c r="CH61" i="15"/>
  <c r="CH112" i="14"/>
  <c r="CG61" i="22"/>
  <c r="CG61" i="21"/>
  <c r="CG61" i="20"/>
  <c r="CG61" i="19"/>
  <c r="CG61" i="18"/>
  <c r="CG61" i="17"/>
  <c r="CG61" i="16"/>
  <c r="CG61" i="15"/>
  <c r="CG112" i="14"/>
  <c r="CF61" i="22"/>
  <c r="CF61" i="21"/>
  <c r="CF61" i="20"/>
  <c r="CF61" i="19"/>
  <c r="CF61" i="18"/>
  <c r="CF61" i="17"/>
  <c r="CF61" i="16"/>
  <c r="CF61" i="15"/>
  <c r="CF112" i="14"/>
  <c r="CE61" i="22"/>
  <c r="CE61" i="21"/>
  <c r="CE61" i="20"/>
  <c r="CE61" i="19"/>
  <c r="CE61" i="18"/>
  <c r="CE61" i="17"/>
  <c r="CE61" i="16"/>
  <c r="CE61" i="15"/>
  <c r="CE112" i="14"/>
  <c r="CD61" i="22"/>
  <c r="CD61" i="21"/>
  <c r="CD61" i="20"/>
  <c r="CD61" i="19"/>
  <c r="CD61" i="18"/>
  <c r="CD61" i="17"/>
  <c r="CD61" i="16"/>
  <c r="CD61" i="15"/>
  <c r="CD112" i="14"/>
  <c r="CC61" i="22"/>
  <c r="CC61" i="21"/>
  <c r="CC61" i="20"/>
  <c r="CC61" i="19"/>
  <c r="CC61" i="18"/>
  <c r="CC61" i="17"/>
  <c r="CC61" i="16"/>
  <c r="CC61" i="15"/>
  <c r="CC112" i="14"/>
  <c r="CB61" i="22"/>
  <c r="CB61" i="21"/>
  <c r="CB61" i="20"/>
  <c r="CB61" i="19"/>
  <c r="CB61" i="18"/>
  <c r="CB61" i="17"/>
  <c r="CB61" i="16"/>
  <c r="CB61" i="15"/>
  <c r="CB112" i="14"/>
  <c r="CA61" i="22"/>
  <c r="CA61" i="21"/>
  <c r="CA61" i="20"/>
  <c r="CA61" i="19"/>
  <c r="CA61" i="18"/>
  <c r="CA61" i="17"/>
  <c r="CA61" i="16"/>
  <c r="CA61" i="15"/>
  <c r="CA112" i="14"/>
  <c r="BZ61" i="22"/>
  <c r="BZ61" i="21"/>
  <c r="BZ61" i="20"/>
  <c r="BZ61" i="19"/>
  <c r="BZ61" i="18"/>
  <c r="BZ61" i="17"/>
  <c r="BZ61" i="16"/>
  <c r="BZ61" i="15"/>
  <c r="BZ112" i="14"/>
  <c r="BY61" i="22"/>
  <c r="BY61" i="21"/>
  <c r="BY61" i="20"/>
  <c r="BY61" i="19"/>
  <c r="BY61" i="18"/>
  <c r="BY61" i="17"/>
  <c r="BY61" i="16"/>
  <c r="BY61" i="15"/>
  <c r="BY112" i="14"/>
  <c r="BX61" i="22"/>
  <c r="BX61" i="21"/>
  <c r="BX61" i="20"/>
  <c r="BX61" i="19"/>
  <c r="BX61" i="18"/>
  <c r="BX61" i="17"/>
  <c r="BX61" i="16"/>
  <c r="BX61" i="15"/>
  <c r="BX112" i="14"/>
  <c r="BW61" i="22"/>
  <c r="BW61" i="21"/>
  <c r="BW61" i="20"/>
  <c r="BW61" i="19"/>
  <c r="BW61" i="18"/>
  <c r="BW61" i="17"/>
  <c r="BW61" i="16"/>
  <c r="BW61" i="15"/>
  <c r="BW112" i="14"/>
  <c r="BV61" i="22"/>
  <c r="BV61" i="21"/>
  <c r="BV61" i="20"/>
  <c r="BV61" i="19"/>
  <c r="BV61" i="18"/>
  <c r="BV61" i="17"/>
  <c r="BV61" i="16"/>
  <c r="BV61" i="15"/>
  <c r="BV112" i="14"/>
  <c r="BU61" i="22"/>
  <c r="BU61" i="21"/>
  <c r="BU61" i="20"/>
  <c r="BU61" i="19"/>
  <c r="BU61" i="18"/>
  <c r="BU61" i="17"/>
  <c r="BU61" i="16"/>
  <c r="BU61" i="15"/>
  <c r="BU112" i="14"/>
  <c r="BT61" i="22"/>
  <c r="BT61" i="21"/>
  <c r="BT61" i="20"/>
  <c r="BT61" i="19"/>
  <c r="BT61" i="18"/>
  <c r="BT61" i="17"/>
  <c r="BT61" i="16"/>
  <c r="BT61" i="15"/>
  <c r="BT112" i="14"/>
  <c r="BS61" i="22"/>
  <c r="BS61" i="21"/>
  <c r="BS61" i="20"/>
  <c r="BS61" i="19"/>
  <c r="BS61" i="18"/>
  <c r="BS61" i="17"/>
  <c r="BS61" i="16"/>
  <c r="BS61" i="15"/>
  <c r="BS112" i="14"/>
  <c r="BR61" i="22"/>
  <c r="BR61" i="21"/>
  <c r="BR61" i="20"/>
  <c r="BR61" i="19"/>
  <c r="BR61" i="18"/>
  <c r="BR61" i="17"/>
  <c r="BR61" i="16"/>
  <c r="BR61" i="15"/>
  <c r="BR112" i="14"/>
  <c r="BQ61" i="22"/>
  <c r="BQ61" i="21"/>
  <c r="BQ61" i="20"/>
  <c r="BQ61" i="19"/>
  <c r="BQ61" i="18"/>
  <c r="BQ61" i="17"/>
  <c r="BQ61" i="16"/>
  <c r="BQ61" i="15"/>
  <c r="BQ112" i="14"/>
  <c r="BP61" i="22"/>
  <c r="BP61" i="21"/>
  <c r="BP61" i="20"/>
  <c r="BP61" i="19"/>
  <c r="BP61" i="18"/>
  <c r="BP61" i="17"/>
  <c r="BP61" i="16"/>
  <c r="BP61" i="15"/>
  <c r="BP112" i="14"/>
  <c r="BO61" i="22"/>
  <c r="BO61" i="21"/>
  <c r="BO61" i="20"/>
  <c r="BO61" i="19"/>
  <c r="BO61" i="18"/>
  <c r="BO61" i="17"/>
  <c r="BO61" i="16"/>
  <c r="BO61" i="15"/>
  <c r="BO112" i="14"/>
  <c r="BN61" i="22"/>
  <c r="BN61" i="21"/>
  <c r="BN61" i="20"/>
  <c r="BN61" i="19"/>
  <c r="BN61" i="18"/>
  <c r="BN61" i="17"/>
  <c r="BN61" i="16"/>
  <c r="BN61" i="15"/>
  <c r="BN112" i="14"/>
  <c r="BM61" i="22"/>
  <c r="BM61" i="21"/>
  <c r="BM61" i="20"/>
  <c r="BM61" i="19"/>
  <c r="BM61" i="18"/>
  <c r="BM61" i="17"/>
  <c r="BM61" i="16"/>
  <c r="BM61" i="15"/>
  <c r="BM112" i="14"/>
  <c r="BL61" i="22"/>
  <c r="BL61" i="21"/>
  <c r="BL61" i="20"/>
  <c r="BL61" i="19"/>
  <c r="BL61" i="18"/>
  <c r="BL61" i="17"/>
  <c r="BL61" i="16"/>
  <c r="BL61" i="15"/>
  <c r="BL112" i="14"/>
  <c r="BK61" i="22"/>
  <c r="BK61" i="21"/>
  <c r="BK61" i="20"/>
  <c r="BK61" i="19"/>
  <c r="BK61" i="18"/>
  <c r="BK61" i="17"/>
  <c r="BK61" i="16"/>
  <c r="BK61" i="15"/>
  <c r="BK112" i="14"/>
  <c r="BJ61" i="22"/>
  <c r="BJ61" i="21"/>
  <c r="BJ61" i="20"/>
  <c r="BJ61" i="19"/>
  <c r="BJ61" i="18"/>
  <c r="BJ61" i="17"/>
  <c r="BJ61" i="16"/>
  <c r="BJ61" i="15"/>
  <c r="BJ112" i="14"/>
  <c r="BI61" i="22"/>
  <c r="BI61" i="21"/>
  <c r="BI61" i="20"/>
  <c r="BI61" i="19"/>
  <c r="BI61" i="18"/>
  <c r="BI61" i="17"/>
  <c r="BI61" i="16"/>
  <c r="BI61" i="15"/>
  <c r="BI112" i="14"/>
  <c r="BH61" i="22"/>
  <c r="BH61" i="21"/>
  <c r="BH61" i="20"/>
  <c r="BH61" i="19"/>
  <c r="BH61" i="18"/>
  <c r="BH61" i="17"/>
  <c r="BH61" i="16"/>
  <c r="BH61" i="15"/>
  <c r="BH112" i="14"/>
  <c r="BG61" i="22"/>
  <c r="BG61" i="21"/>
  <c r="BG61" i="20"/>
  <c r="BG61" i="19"/>
  <c r="BG61" i="18"/>
  <c r="BG61" i="17"/>
  <c r="BG61" i="16"/>
  <c r="BG61" i="15"/>
  <c r="BG112" i="14"/>
  <c r="BF61" i="22"/>
  <c r="BF61" i="21"/>
  <c r="BF61" i="20"/>
  <c r="BF61" i="19"/>
  <c r="BF61" i="18"/>
  <c r="BF61" i="17"/>
  <c r="BF61" i="16"/>
  <c r="BF61" i="15"/>
  <c r="BF112" i="14"/>
  <c r="BE61" i="22"/>
  <c r="BE61" i="21"/>
  <c r="BE61" i="20"/>
  <c r="BE61" i="19"/>
  <c r="BE61" i="18"/>
  <c r="BE61" i="17"/>
  <c r="BE61" i="16"/>
  <c r="BE61" i="15"/>
  <c r="BE112" i="14"/>
  <c r="BD61" i="22"/>
  <c r="BD61" i="21"/>
  <c r="BD61" i="20"/>
  <c r="BD61" i="19"/>
  <c r="BD61" i="18"/>
  <c r="BD61" i="17"/>
  <c r="BD61" i="16"/>
  <c r="BD61" i="15"/>
  <c r="BD112" i="14"/>
  <c r="BC61" i="22"/>
  <c r="BC61" i="21"/>
  <c r="BC61" i="20"/>
  <c r="BC61" i="19"/>
  <c r="BC61" i="18"/>
  <c r="BC61" i="17"/>
  <c r="BC61" i="16"/>
  <c r="BC61" i="15"/>
  <c r="BC112" i="14"/>
  <c r="BB61" i="22"/>
  <c r="BB61" i="21"/>
  <c r="BB61" i="20"/>
  <c r="BB61" i="19"/>
  <c r="BB61" i="18"/>
  <c r="BB61" i="17"/>
  <c r="BB61" i="16"/>
  <c r="BB61" i="15"/>
  <c r="BB112" i="14"/>
  <c r="BA61" i="22"/>
  <c r="BA61" i="21"/>
  <c r="BA61" i="20"/>
  <c r="BA61" i="19"/>
  <c r="BA61" i="18"/>
  <c r="BA61" i="17"/>
  <c r="BA61" i="16"/>
  <c r="BA61" i="15"/>
  <c r="BA112" i="14"/>
  <c r="AZ61" i="22"/>
  <c r="AZ61" i="21"/>
  <c r="AZ61" i="20"/>
  <c r="AZ61" i="19"/>
  <c r="AZ61" i="18"/>
  <c r="AZ61" i="17"/>
  <c r="AZ61" i="16"/>
  <c r="AZ61" i="15"/>
  <c r="AZ112" i="14"/>
  <c r="AY61" i="22"/>
  <c r="AY61" i="21"/>
  <c r="AY61" i="20"/>
  <c r="AY61" i="19"/>
  <c r="AY61" i="18"/>
  <c r="AY61" i="17"/>
  <c r="AY61" i="16"/>
  <c r="AY61" i="15"/>
  <c r="AY112" i="14"/>
  <c r="AX61" i="22"/>
  <c r="AX61" i="21"/>
  <c r="AX61" i="20"/>
  <c r="AX61" i="19"/>
  <c r="AX61" i="18"/>
  <c r="AX61" i="17"/>
  <c r="AX61" i="16"/>
  <c r="AX61" i="15"/>
  <c r="AX112" i="14"/>
  <c r="AW61" i="22"/>
  <c r="AW61" i="21"/>
  <c r="AW61" i="20"/>
  <c r="AW61" i="19"/>
  <c r="AW61" i="18"/>
  <c r="AW61" i="17"/>
  <c r="AW61" i="16"/>
  <c r="AW61" i="15"/>
  <c r="AW112" i="14"/>
  <c r="AV61" i="22"/>
  <c r="AV61" i="21"/>
  <c r="AV61" i="20"/>
  <c r="AV61" i="19"/>
  <c r="AV61" i="18"/>
  <c r="AV61" i="17"/>
  <c r="AV61" i="16"/>
  <c r="AV61" i="15"/>
  <c r="AV112" i="14"/>
  <c r="AU61" i="22"/>
  <c r="AU61" i="21"/>
  <c r="AU61" i="20"/>
  <c r="AU61" i="19"/>
  <c r="AU61" i="18"/>
  <c r="AU61" i="17"/>
  <c r="AU61" i="16"/>
  <c r="AU61" i="15"/>
  <c r="AU112" i="14"/>
  <c r="AT61" i="22"/>
  <c r="AT61" i="21"/>
  <c r="AT61" i="20"/>
  <c r="AT61" i="19"/>
  <c r="AT61" i="18"/>
  <c r="AT61" i="17"/>
  <c r="AT61" i="16"/>
  <c r="AT61" i="15"/>
  <c r="AT112" i="14"/>
  <c r="AS61" i="22"/>
  <c r="AS61" i="21"/>
  <c r="AS61" i="20"/>
  <c r="AS61" i="19"/>
  <c r="AS61" i="18"/>
  <c r="AS61" i="17"/>
  <c r="AS61" i="16"/>
  <c r="AS61" i="15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AC112" i="14"/>
  <c r="AB112" i="14"/>
  <c r="AA112" i="14"/>
  <c r="Z112" i="14"/>
  <c r="Y112" i="14"/>
  <c r="X112" i="14"/>
  <c r="W112" i="14"/>
  <c r="V112" i="14"/>
  <c r="U112" i="14"/>
  <c r="CY60" i="22"/>
  <c r="CY60" i="21"/>
  <c r="CY60" i="20"/>
  <c r="CY60" i="19"/>
  <c r="CY60" i="18"/>
  <c r="CY60" i="17"/>
  <c r="CY60" i="16"/>
  <c r="CY60" i="15"/>
  <c r="CY111" i="14"/>
  <c r="CX60" i="22"/>
  <c r="CX60" i="21"/>
  <c r="CX60" i="20"/>
  <c r="CX60" i="19"/>
  <c r="CX60" i="18"/>
  <c r="CX60" i="17"/>
  <c r="CX60" i="16"/>
  <c r="CX60" i="15"/>
  <c r="CX111" i="14"/>
  <c r="CW60" i="22"/>
  <c r="CW60" i="21"/>
  <c r="CW60" i="20"/>
  <c r="CW60" i="19"/>
  <c r="CW60" i="18"/>
  <c r="CW60" i="17"/>
  <c r="CW60" i="16"/>
  <c r="CW60" i="15"/>
  <c r="CW111" i="14"/>
  <c r="CV60" i="22"/>
  <c r="CV60" i="21"/>
  <c r="CV60" i="20"/>
  <c r="CV60" i="19"/>
  <c r="CV60" i="18"/>
  <c r="CV60" i="17"/>
  <c r="CV60" i="16"/>
  <c r="CV60" i="15"/>
  <c r="CV111" i="14"/>
  <c r="CU60" i="22"/>
  <c r="CU60" i="21"/>
  <c r="CU60" i="20"/>
  <c r="CU60" i="19"/>
  <c r="CU60" i="18"/>
  <c r="CU60" i="17"/>
  <c r="CU60" i="16"/>
  <c r="CU60" i="15"/>
  <c r="CU111" i="14"/>
  <c r="CT60" i="22"/>
  <c r="CT60" i="21"/>
  <c r="CT60" i="20"/>
  <c r="CT60" i="19"/>
  <c r="CT60" i="18"/>
  <c r="CT60" i="17"/>
  <c r="CT60" i="16"/>
  <c r="CT60" i="15"/>
  <c r="CT111" i="14"/>
  <c r="CS60" i="22"/>
  <c r="CS60" i="21"/>
  <c r="CS60" i="20"/>
  <c r="CS60" i="19"/>
  <c r="CS60" i="18"/>
  <c r="CS60" i="17"/>
  <c r="CS60" i="16"/>
  <c r="CS60" i="15"/>
  <c r="CS111" i="14"/>
  <c r="CR60" i="22"/>
  <c r="CR60" i="21"/>
  <c r="CR60" i="20"/>
  <c r="CR60" i="19"/>
  <c r="CR60" i="18"/>
  <c r="CR60" i="17"/>
  <c r="CR60" i="16"/>
  <c r="CR60" i="15"/>
  <c r="CR111" i="14"/>
  <c r="CQ60" i="22"/>
  <c r="CQ60" i="21"/>
  <c r="CQ60" i="20"/>
  <c r="CQ60" i="19"/>
  <c r="CQ60" i="18"/>
  <c r="CQ60" i="17"/>
  <c r="CQ60" i="16"/>
  <c r="CQ60" i="15"/>
  <c r="CQ111" i="14"/>
  <c r="CP60" i="22"/>
  <c r="CP60" i="21"/>
  <c r="CP60" i="20"/>
  <c r="CP60" i="19"/>
  <c r="CP60" i="18"/>
  <c r="CP60" i="17"/>
  <c r="CP60" i="16"/>
  <c r="CP60" i="15"/>
  <c r="CP111" i="14"/>
  <c r="CO60" i="22"/>
  <c r="CO60" i="21"/>
  <c r="CO60" i="20"/>
  <c r="CO60" i="19"/>
  <c r="CO60" i="18"/>
  <c r="CO60" i="17"/>
  <c r="CO60" i="16"/>
  <c r="CO60" i="15"/>
  <c r="CO111" i="14"/>
  <c r="CN60" i="22"/>
  <c r="CN60" i="21"/>
  <c r="CN60" i="20"/>
  <c r="CN60" i="19"/>
  <c r="CN60" i="18"/>
  <c r="CN60" i="17"/>
  <c r="CN60" i="16"/>
  <c r="CN60" i="15"/>
  <c r="CN111" i="14"/>
  <c r="CM60" i="22"/>
  <c r="CM60" i="21"/>
  <c r="CM60" i="20"/>
  <c r="CM60" i="19"/>
  <c r="CM60" i="18"/>
  <c r="CM60" i="17"/>
  <c r="CM60" i="16"/>
  <c r="CM60" i="15"/>
  <c r="CM111" i="14"/>
  <c r="CL60" i="22"/>
  <c r="CL60" i="21"/>
  <c r="CL60" i="20"/>
  <c r="CL60" i="19"/>
  <c r="CL60" i="18"/>
  <c r="CL60" i="17"/>
  <c r="CL60" i="16"/>
  <c r="CL60" i="15"/>
  <c r="CL111" i="14"/>
  <c r="CK60" i="22"/>
  <c r="CK60" i="21"/>
  <c r="CK60" i="20"/>
  <c r="CK60" i="19"/>
  <c r="CK60" i="18"/>
  <c r="CK60" i="17"/>
  <c r="CK60" i="16"/>
  <c r="CK60" i="15"/>
  <c r="CK111" i="14"/>
  <c r="CJ60" i="22"/>
  <c r="CJ60" i="21"/>
  <c r="CJ60" i="20"/>
  <c r="CJ60" i="19"/>
  <c r="CJ60" i="18"/>
  <c r="CJ60" i="17"/>
  <c r="CJ60" i="16"/>
  <c r="CJ60" i="15"/>
  <c r="CJ111" i="14"/>
  <c r="CI60" i="22"/>
  <c r="CI60" i="21"/>
  <c r="CI60" i="20"/>
  <c r="CI60" i="19"/>
  <c r="CI60" i="18"/>
  <c r="CI60" i="17"/>
  <c r="CI60" i="16"/>
  <c r="CI60" i="15"/>
  <c r="CI111" i="14"/>
  <c r="CH60" i="22"/>
  <c r="CH60" i="21"/>
  <c r="CH60" i="20"/>
  <c r="CH60" i="19"/>
  <c r="CH60" i="18"/>
  <c r="CH60" i="17"/>
  <c r="CH60" i="16"/>
  <c r="CH60" i="15"/>
  <c r="CH111" i="14"/>
  <c r="CG60" i="22"/>
  <c r="CG60" i="21"/>
  <c r="CG60" i="20"/>
  <c r="CG60" i="19"/>
  <c r="CG60" i="18"/>
  <c r="CG60" i="17"/>
  <c r="CG60" i="16"/>
  <c r="CG60" i="15"/>
  <c r="CG111" i="14"/>
  <c r="CF60" i="22"/>
  <c r="CF60" i="21"/>
  <c r="CF60" i="20"/>
  <c r="CF60" i="19"/>
  <c r="CF60" i="18"/>
  <c r="CF60" i="17"/>
  <c r="CF60" i="16"/>
  <c r="CF60" i="15"/>
  <c r="CF111" i="14"/>
  <c r="CE60" i="22"/>
  <c r="CE60" i="21"/>
  <c r="CE60" i="20"/>
  <c r="CE60" i="19"/>
  <c r="CE60" i="18"/>
  <c r="CE60" i="17"/>
  <c r="CE60" i="16"/>
  <c r="CE60" i="15"/>
  <c r="CE111" i="14"/>
  <c r="CD60" i="22"/>
  <c r="CD60" i="21"/>
  <c r="CD60" i="20"/>
  <c r="CD60" i="19"/>
  <c r="CD60" i="18"/>
  <c r="CD60" i="17"/>
  <c r="CD60" i="16"/>
  <c r="CD60" i="15"/>
  <c r="CD111" i="14"/>
  <c r="CC60" i="22"/>
  <c r="CC60" i="21"/>
  <c r="CC60" i="20"/>
  <c r="CC60" i="19"/>
  <c r="CC60" i="18"/>
  <c r="CC60" i="17"/>
  <c r="CC60" i="16"/>
  <c r="CC60" i="15"/>
  <c r="CC111" i="14"/>
  <c r="CB60" i="22"/>
  <c r="CB60" i="21"/>
  <c r="CB60" i="20"/>
  <c r="CB60" i="19"/>
  <c r="CB60" i="18"/>
  <c r="CB60" i="17"/>
  <c r="CB60" i="16"/>
  <c r="CB60" i="15"/>
  <c r="CB111" i="14"/>
  <c r="CA60" i="22"/>
  <c r="CA60" i="21"/>
  <c r="CA60" i="20"/>
  <c r="CA60" i="19"/>
  <c r="CA60" i="18"/>
  <c r="CA60" i="17"/>
  <c r="CA60" i="16"/>
  <c r="CA60" i="15"/>
  <c r="CA111" i="14"/>
  <c r="BZ60" i="22"/>
  <c r="BZ60" i="21"/>
  <c r="BZ60" i="20"/>
  <c r="BZ60" i="19"/>
  <c r="BZ60" i="18"/>
  <c r="BZ60" i="17"/>
  <c r="BZ60" i="16"/>
  <c r="BZ60" i="15"/>
  <c r="BZ111" i="14"/>
  <c r="BY60" i="22"/>
  <c r="BY60" i="21"/>
  <c r="BY60" i="20"/>
  <c r="BY60" i="19"/>
  <c r="BY60" i="18"/>
  <c r="BY60" i="17"/>
  <c r="BY60" i="16"/>
  <c r="BY60" i="15"/>
  <c r="BY111" i="14"/>
  <c r="BX60" i="22"/>
  <c r="BX60" i="21"/>
  <c r="BX60" i="20"/>
  <c r="BX60" i="19"/>
  <c r="BX60" i="18"/>
  <c r="BX60" i="17"/>
  <c r="BX60" i="16"/>
  <c r="BX60" i="15"/>
  <c r="BX111" i="14"/>
  <c r="BW60" i="22"/>
  <c r="BW60" i="21"/>
  <c r="BW60" i="20"/>
  <c r="BW60" i="19"/>
  <c r="BW60" i="18"/>
  <c r="BW60" i="17"/>
  <c r="BW60" i="16"/>
  <c r="BW60" i="15"/>
  <c r="BW111" i="14"/>
  <c r="BV60" i="22"/>
  <c r="BV60" i="21"/>
  <c r="BV60" i="20"/>
  <c r="BV60" i="19"/>
  <c r="BV60" i="18"/>
  <c r="BV60" i="17"/>
  <c r="BV60" i="16"/>
  <c r="BV60" i="15"/>
  <c r="BV111" i="14"/>
  <c r="BU60" i="22"/>
  <c r="BU60" i="21"/>
  <c r="BU60" i="20"/>
  <c r="BU60" i="19"/>
  <c r="BU60" i="18"/>
  <c r="BU60" i="17"/>
  <c r="BU60" i="16"/>
  <c r="BU60" i="15"/>
  <c r="BU111" i="14"/>
  <c r="BT60" i="22"/>
  <c r="BT60" i="21"/>
  <c r="BT60" i="20"/>
  <c r="BT60" i="19"/>
  <c r="BT60" i="18"/>
  <c r="BT60" i="17"/>
  <c r="BT60" i="16"/>
  <c r="BT60" i="15"/>
  <c r="BT111" i="14"/>
  <c r="BS60" i="22"/>
  <c r="BS60" i="21"/>
  <c r="BS60" i="20"/>
  <c r="BS60" i="19"/>
  <c r="BS60" i="18"/>
  <c r="BS60" i="17"/>
  <c r="BS60" i="16"/>
  <c r="BS60" i="15"/>
  <c r="BS111" i="14"/>
  <c r="BR60" i="22"/>
  <c r="BR60" i="21"/>
  <c r="BR60" i="20"/>
  <c r="BR60" i="19"/>
  <c r="BR60" i="18"/>
  <c r="BR60" i="17"/>
  <c r="BR60" i="16"/>
  <c r="BR60" i="15"/>
  <c r="BR111" i="14"/>
  <c r="BQ60" i="22"/>
  <c r="BQ60" i="21"/>
  <c r="BQ60" i="20"/>
  <c r="BQ60" i="19"/>
  <c r="BQ60" i="18"/>
  <c r="BQ60" i="17"/>
  <c r="BQ60" i="16"/>
  <c r="BQ60" i="15"/>
  <c r="BQ111" i="14"/>
  <c r="BP60" i="22"/>
  <c r="BP60" i="21"/>
  <c r="BP60" i="20"/>
  <c r="BP60" i="19"/>
  <c r="BP60" i="18"/>
  <c r="BP60" i="17"/>
  <c r="BP60" i="16"/>
  <c r="BP60" i="15"/>
  <c r="BP111" i="14"/>
  <c r="BO60" i="22"/>
  <c r="BO60" i="21"/>
  <c r="BO60" i="20"/>
  <c r="BO60" i="19"/>
  <c r="BO60" i="18"/>
  <c r="BO60" i="17"/>
  <c r="BO60" i="16"/>
  <c r="BO60" i="15"/>
  <c r="BO111" i="14"/>
  <c r="BN60" i="22"/>
  <c r="BN60" i="21"/>
  <c r="BN60" i="20"/>
  <c r="BN60" i="19"/>
  <c r="BN60" i="18"/>
  <c r="BN60" i="17"/>
  <c r="BN60" i="16"/>
  <c r="BN60" i="15"/>
  <c r="BN111" i="14"/>
  <c r="BM60" i="22"/>
  <c r="BM60" i="21"/>
  <c r="BM60" i="20"/>
  <c r="BM60" i="19"/>
  <c r="BM60" i="18"/>
  <c r="BM60" i="17"/>
  <c r="BM60" i="16"/>
  <c r="BM60" i="15"/>
  <c r="BM111" i="14"/>
  <c r="BL60" i="22"/>
  <c r="BL60" i="21"/>
  <c r="BL60" i="20"/>
  <c r="BL60" i="19"/>
  <c r="BL60" i="18"/>
  <c r="BL60" i="17"/>
  <c r="BL60" i="16"/>
  <c r="BL60" i="15"/>
  <c r="BL111" i="14"/>
  <c r="BK60" i="22"/>
  <c r="BK60" i="21"/>
  <c r="BK60" i="20"/>
  <c r="BK60" i="19"/>
  <c r="BK60" i="18"/>
  <c r="BK60" i="17"/>
  <c r="BK60" i="16"/>
  <c r="BK60" i="15"/>
  <c r="BK111" i="14"/>
  <c r="BJ60" i="22"/>
  <c r="BJ60" i="21"/>
  <c r="BJ60" i="20"/>
  <c r="BJ60" i="19"/>
  <c r="BJ60" i="18"/>
  <c r="BJ60" i="17"/>
  <c r="BJ60" i="16"/>
  <c r="BJ60" i="15"/>
  <c r="BJ111" i="14"/>
  <c r="BI60" i="22"/>
  <c r="BI60" i="21"/>
  <c r="BI60" i="20"/>
  <c r="BI60" i="19"/>
  <c r="BI60" i="18"/>
  <c r="BI60" i="17"/>
  <c r="BI60" i="16"/>
  <c r="BI60" i="15"/>
  <c r="BI111" i="14"/>
  <c r="BH60" i="22"/>
  <c r="BH60" i="21"/>
  <c r="BH60" i="20"/>
  <c r="BH60" i="19"/>
  <c r="BH60" i="18"/>
  <c r="BH60" i="17"/>
  <c r="BH60" i="16"/>
  <c r="BH60" i="15"/>
  <c r="BH111" i="14"/>
  <c r="BG60" i="22"/>
  <c r="BG60" i="21"/>
  <c r="BG60" i="20"/>
  <c r="BG60" i="19"/>
  <c r="BG60" i="18"/>
  <c r="BG60" i="17"/>
  <c r="BG60" i="16"/>
  <c r="BG60" i="15"/>
  <c r="BG111" i="14"/>
  <c r="BF60" i="22"/>
  <c r="BF60" i="21"/>
  <c r="BF60" i="20"/>
  <c r="BF60" i="19"/>
  <c r="BF60" i="18"/>
  <c r="BF60" i="17"/>
  <c r="BF60" i="16"/>
  <c r="BF60" i="15"/>
  <c r="BF111" i="14"/>
  <c r="BE60" i="22"/>
  <c r="BE60" i="21"/>
  <c r="BE60" i="20"/>
  <c r="BE60" i="19"/>
  <c r="BE60" i="18"/>
  <c r="BE60" i="17"/>
  <c r="BE60" i="16"/>
  <c r="BE60" i="15"/>
  <c r="BE111" i="14"/>
  <c r="BD60" i="22"/>
  <c r="BD60" i="21"/>
  <c r="BD60" i="20"/>
  <c r="BD60" i="19"/>
  <c r="BD60" i="18"/>
  <c r="BD60" i="17"/>
  <c r="BD60" i="16"/>
  <c r="BD60" i="15"/>
  <c r="BD111" i="14"/>
  <c r="BC60" i="22"/>
  <c r="BC60" i="21"/>
  <c r="BC60" i="20"/>
  <c r="BC60" i="19"/>
  <c r="BC60" i="18"/>
  <c r="BC60" i="17"/>
  <c r="BC60" i="16"/>
  <c r="BC60" i="15"/>
  <c r="BC111" i="14"/>
  <c r="BB60" i="22"/>
  <c r="BB60" i="21"/>
  <c r="BB60" i="20"/>
  <c r="BB60" i="19"/>
  <c r="BB60" i="18"/>
  <c r="BB60" i="17"/>
  <c r="BB60" i="16"/>
  <c r="BB60" i="15"/>
  <c r="BB111" i="14"/>
  <c r="BA60" i="22"/>
  <c r="BA60" i="21"/>
  <c r="BA60" i="20"/>
  <c r="BA60" i="19"/>
  <c r="BA60" i="18"/>
  <c r="BA60" i="17"/>
  <c r="BA60" i="16"/>
  <c r="BA60" i="15"/>
  <c r="BA111" i="14"/>
  <c r="AZ60" i="22"/>
  <c r="AZ60" i="21"/>
  <c r="AZ60" i="20"/>
  <c r="AZ60" i="19"/>
  <c r="AZ60" i="18"/>
  <c r="AZ60" i="17"/>
  <c r="AZ60" i="16"/>
  <c r="AZ60" i="15"/>
  <c r="AZ111" i="14"/>
  <c r="AY60" i="22"/>
  <c r="AY60" i="21"/>
  <c r="AY60" i="20"/>
  <c r="AY60" i="19"/>
  <c r="AY60" i="18"/>
  <c r="AY60" i="17"/>
  <c r="AY60" i="16"/>
  <c r="AY60" i="15"/>
  <c r="AY111" i="14"/>
  <c r="AX60" i="22"/>
  <c r="AX60" i="21"/>
  <c r="AX60" i="20"/>
  <c r="AX60" i="19"/>
  <c r="AX60" i="18"/>
  <c r="AX60" i="17"/>
  <c r="AX60" i="16"/>
  <c r="AX60" i="15"/>
  <c r="AX111" i="14"/>
  <c r="AW60" i="22"/>
  <c r="AW60" i="21"/>
  <c r="AW60" i="20"/>
  <c r="AW60" i="19"/>
  <c r="AW60" i="18"/>
  <c r="AW60" i="17"/>
  <c r="AW60" i="16"/>
  <c r="AW60" i="15"/>
  <c r="AW111" i="14"/>
  <c r="AV60" i="22"/>
  <c r="AV60" i="21"/>
  <c r="AV60" i="20"/>
  <c r="AV60" i="19"/>
  <c r="AV60" i="18"/>
  <c r="AV60" i="17"/>
  <c r="AV60" i="16"/>
  <c r="AV60" i="15"/>
  <c r="AV111" i="14"/>
  <c r="AU60" i="22"/>
  <c r="AU60" i="21"/>
  <c r="AU60" i="20"/>
  <c r="AU60" i="19"/>
  <c r="AU60" i="18"/>
  <c r="AU60" i="17"/>
  <c r="AU60" i="16"/>
  <c r="AU60" i="15"/>
  <c r="AU111" i="14"/>
  <c r="AT60" i="22"/>
  <c r="AT60" i="21"/>
  <c r="AT60" i="20"/>
  <c r="AT60" i="19"/>
  <c r="AT60" i="18"/>
  <c r="AT60" i="17"/>
  <c r="AT60" i="16"/>
  <c r="AT60" i="15"/>
  <c r="AT111" i="14"/>
  <c r="AS60" i="22"/>
  <c r="AS60" i="21"/>
  <c r="AS60" i="20"/>
  <c r="AS60" i="19"/>
  <c r="AS60" i="18"/>
  <c r="AS60" i="17"/>
  <c r="AS60" i="16"/>
  <c r="AS60" i="15"/>
  <c r="AS111" i="14"/>
  <c r="AR60" i="22"/>
  <c r="AR60" i="21"/>
  <c r="AR60" i="20"/>
  <c r="AR60" i="19"/>
  <c r="AR60" i="18"/>
  <c r="AR60" i="17"/>
  <c r="AR60" i="16"/>
  <c r="AR60" i="15"/>
  <c r="AR111" i="14"/>
  <c r="AQ60" i="22"/>
  <c r="AQ60" i="21"/>
  <c r="AQ60" i="20"/>
  <c r="AQ60" i="19"/>
  <c r="AQ60" i="18"/>
  <c r="AQ60" i="17"/>
  <c r="AQ60" i="16"/>
  <c r="AQ60" i="15"/>
  <c r="AQ111" i="14"/>
  <c r="AP60" i="22"/>
  <c r="AP60" i="21"/>
  <c r="AP60" i="20"/>
  <c r="AP60" i="19"/>
  <c r="AP60" i="18"/>
  <c r="AP60" i="17"/>
  <c r="AP60" i="16"/>
  <c r="AP60" i="15"/>
  <c r="AP111" i="14"/>
  <c r="AO60" i="22"/>
  <c r="AO60" i="21"/>
  <c r="AO60" i="20"/>
  <c r="AO60" i="19"/>
  <c r="AO60" i="18"/>
  <c r="AO60" i="17"/>
  <c r="AO60" i="16"/>
  <c r="AO60" i="15"/>
  <c r="AO111" i="14"/>
  <c r="AN60" i="22"/>
  <c r="AN60" i="21"/>
  <c r="AN60" i="20"/>
  <c r="AN60" i="19"/>
  <c r="AN60" i="18"/>
  <c r="AN60" i="17"/>
  <c r="AN60" i="16"/>
  <c r="AN60" i="15"/>
  <c r="AN111" i="14"/>
  <c r="AM60" i="22"/>
  <c r="AM60" i="21"/>
  <c r="AM60" i="20"/>
  <c r="AM60" i="19"/>
  <c r="AM60" i="18"/>
  <c r="AM60" i="17"/>
  <c r="AM60" i="16"/>
  <c r="AM60" i="15"/>
  <c r="AM111" i="14"/>
  <c r="AL60" i="22"/>
  <c r="AL60" i="21"/>
  <c r="AL60" i="20"/>
  <c r="AL60" i="19"/>
  <c r="AL60" i="18"/>
  <c r="AL60" i="17"/>
  <c r="AL60" i="16"/>
  <c r="AL60" i="15"/>
  <c r="AL111" i="14"/>
  <c r="AK60" i="22"/>
  <c r="AK60" i="21"/>
  <c r="AK60" i="20"/>
  <c r="AK60" i="19"/>
  <c r="AK60" i="18"/>
  <c r="AK60" i="17"/>
  <c r="AK60" i="16"/>
  <c r="AK60" i="15"/>
  <c r="AK111" i="14"/>
  <c r="AJ60" i="22"/>
  <c r="AJ60" i="21"/>
  <c r="AJ60" i="20"/>
  <c r="AJ60" i="19"/>
  <c r="AJ60" i="18"/>
  <c r="AJ60" i="17"/>
  <c r="AJ60" i="16"/>
  <c r="AJ60" i="15"/>
  <c r="AJ111" i="14"/>
  <c r="AI60" i="22"/>
  <c r="AI60" i="21"/>
  <c r="AI60" i="20"/>
  <c r="AI60" i="19"/>
  <c r="AI60" i="18"/>
  <c r="AI60" i="17"/>
  <c r="AI60" i="16"/>
  <c r="AI60" i="15"/>
  <c r="AI111" i="14"/>
  <c r="AH60" i="22"/>
  <c r="AH60" i="21"/>
  <c r="AH60" i="20"/>
  <c r="AH60" i="19"/>
  <c r="AH60" i="18"/>
  <c r="AH60" i="17"/>
  <c r="AH60" i="16"/>
  <c r="AH60" i="15"/>
  <c r="AH111" i="14"/>
  <c r="AG60" i="22"/>
  <c r="AG60" i="21"/>
  <c r="AG60" i="20"/>
  <c r="AG60" i="19"/>
  <c r="AG60" i="18"/>
  <c r="AG60" i="17"/>
  <c r="AG60" i="16"/>
  <c r="AG60" i="15"/>
  <c r="AG111" i="14"/>
  <c r="AF60" i="22"/>
  <c r="AF60" i="21"/>
  <c r="AF60" i="20"/>
  <c r="AF60" i="19"/>
  <c r="AF60" i="18"/>
  <c r="AF60" i="17"/>
  <c r="AF60" i="16"/>
  <c r="AF60" i="15"/>
  <c r="AF111" i="14"/>
  <c r="AE60" i="22"/>
  <c r="AE60" i="21"/>
  <c r="AE60" i="20"/>
  <c r="AE60" i="19"/>
  <c r="AE60" i="18"/>
  <c r="AE60" i="17"/>
  <c r="AE60" i="16"/>
  <c r="AE60" i="15"/>
  <c r="AE111" i="14"/>
  <c r="AD60" i="22"/>
  <c r="AD60" i="21"/>
  <c r="AD60" i="20"/>
  <c r="AD60" i="19"/>
  <c r="AD60" i="18"/>
  <c r="AD60" i="17"/>
  <c r="AD60" i="16"/>
  <c r="AD60" i="15"/>
  <c r="AD111" i="14"/>
  <c r="AC60" i="22"/>
  <c r="AC60" i="21"/>
  <c r="AC60" i="20"/>
  <c r="AC60" i="19"/>
  <c r="AC60" i="18"/>
  <c r="AC60" i="17"/>
  <c r="AC60" i="16"/>
  <c r="AC60" i="15"/>
  <c r="AC111" i="14"/>
  <c r="AB60" i="22"/>
  <c r="AB60" i="21"/>
  <c r="AB60" i="20"/>
  <c r="AB60" i="19"/>
  <c r="AB60" i="18"/>
  <c r="AB60" i="17"/>
  <c r="AB60" i="16"/>
  <c r="AB60" i="15"/>
  <c r="AB111" i="14"/>
  <c r="AA60" i="22"/>
  <c r="AA60" i="21"/>
  <c r="AA60" i="20"/>
  <c r="AA60" i="19"/>
  <c r="AA60" i="18"/>
  <c r="AA60" i="17"/>
  <c r="AA60" i="16"/>
  <c r="AA60" i="15"/>
  <c r="AA111" i="14"/>
  <c r="Z60" i="22"/>
  <c r="Z60" i="21"/>
  <c r="Z60" i="20"/>
  <c r="Z60" i="19"/>
  <c r="Z60" i="18"/>
  <c r="Z60" i="17"/>
  <c r="Z60" i="16"/>
  <c r="Z60" i="15"/>
  <c r="Z111" i="14"/>
  <c r="Y60" i="22"/>
  <c r="Y60" i="21"/>
  <c r="Y60" i="20"/>
  <c r="Y60" i="19"/>
  <c r="Y60" i="18"/>
  <c r="Y60" i="17"/>
  <c r="Y60" i="16"/>
  <c r="Y60" i="15"/>
  <c r="Y111" i="14"/>
  <c r="X60" i="22"/>
  <c r="X60" i="21"/>
  <c r="X60" i="20"/>
  <c r="X60" i="19"/>
  <c r="X60" i="18"/>
  <c r="X60" i="17"/>
  <c r="X60" i="16"/>
  <c r="X60" i="15"/>
  <c r="X111" i="14"/>
  <c r="W60" i="22"/>
  <c r="W60" i="21"/>
  <c r="W60" i="20"/>
  <c r="W60" i="19"/>
  <c r="W60" i="18"/>
  <c r="W60" i="17"/>
  <c r="W60" i="16"/>
  <c r="W60" i="15"/>
  <c r="W111" i="14"/>
  <c r="V60" i="22"/>
  <c r="V60" i="21"/>
  <c r="V60" i="20"/>
  <c r="V60" i="19"/>
  <c r="V60" i="18"/>
  <c r="V60" i="17"/>
  <c r="V60" i="16"/>
  <c r="V60" i="15"/>
  <c r="V111" i="14"/>
  <c r="U60" i="22"/>
  <c r="U60" i="21"/>
  <c r="U60" i="20"/>
  <c r="U60" i="19"/>
  <c r="U60" i="18"/>
  <c r="U60" i="17"/>
  <c r="U60" i="16"/>
  <c r="U60" i="15"/>
  <c r="U111" i="14"/>
  <c r="CY59" i="22"/>
  <c r="CY59" i="21"/>
  <c r="CY59" i="20"/>
  <c r="CY59" i="19"/>
  <c r="CY59" i="18"/>
  <c r="CY59" i="17"/>
  <c r="CY59" i="16"/>
  <c r="CY59" i="15"/>
  <c r="CY110" i="14"/>
  <c r="CX59" i="22"/>
  <c r="CX59" i="21"/>
  <c r="CX59" i="20"/>
  <c r="CX59" i="19"/>
  <c r="CX59" i="18"/>
  <c r="CX59" i="17"/>
  <c r="CX59" i="16"/>
  <c r="CX59" i="15"/>
  <c r="CX110" i="14"/>
  <c r="CW59" i="22"/>
  <c r="CW59" i="21"/>
  <c r="CW59" i="20"/>
  <c r="CW59" i="19"/>
  <c r="CW59" i="18"/>
  <c r="CW59" i="17"/>
  <c r="CW59" i="16"/>
  <c r="CW59" i="15"/>
  <c r="CW110" i="14"/>
  <c r="CV59" i="22"/>
  <c r="CV59" i="21"/>
  <c r="CV59" i="20"/>
  <c r="CV59" i="19"/>
  <c r="CV59" i="18"/>
  <c r="CV59" i="17"/>
  <c r="CV59" i="16"/>
  <c r="CV59" i="15"/>
  <c r="CV110" i="14"/>
  <c r="CU59" i="22"/>
  <c r="CU59" i="21"/>
  <c r="CU59" i="20"/>
  <c r="CU59" i="19"/>
  <c r="CU59" i="18"/>
  <c r="CU59" i="17"/>
  <c r="CU59" i="16"/>
  <c r="CU59" i="15"/>
  <c r="CU110" i="14"/>
  <c r="CT59" i="22"/>
  <c r="CT59" i="21"/>
  <c r="CT59" i="20"/>
  <c r="CT59" i="19"/>
  <c r="CT59" i="18"/>
  <c r="CT59" i="17"/>
  <c r="CT59" i="16"/>
  <c r="CT59" i="15"/>
  <c r="CT110" i="14"/>
  <c r="CS59" i="22"/>
  <c r="CS59" i="21"/>
  <c r="CS59" i="20"/>
  <c r="CS59" i="19"/>
  <c r="CS59" i="18"/>
  <c r="CS59" i="17"/>
  <c r="CS59" i="16"/>
  <c r="CS59" i="15"/>
  <c r="CS110" i="14"/>
  <c r="CR59" i="22"/>
  <c r="CR59" i="21"/>
  <c r="CR59" i="20"/>
  <c r="CR59" i="19"/>
  <c r="CR59" i="18"/>
  <c r="CR59" i="17"/>
  <c r="CR59" i="16"/>
  <c r="CR59" i="15"/>
  <c r="CR110" i="14"/>
  <c r="CQ59" i="22"/>
  <c r="CQ59" i="21"/>
  <c r="CQ59" i="20"/>
  <c r="CQ59" i="19"/>
  <c r="CQ59" i="18"/>
  <c r="CQ59" i="17"/>
  <c r="CQ59" i="16"/>
  <c r="CQ59" i="15"/>
  <c r="CQ110" i="14"/>
  <c r="CP59" i="22"/>
  <c r="CP59" i="21"/>
  <c r="CP59" i="20"/>
  <c r="CP59" i="19"/>
  <c r="CP59" i="18"/>
  <c r="CP59" i="17"/>
  <c r="CP59" i="16"/>
  <c r="CP59" i="15"/>
  <c r="CP110" i="14"/>
  <c r="CO59" i="22"/>
  <c r="CO59" i="21"/>
  <c r="CO59" i="20"/>
  <c r="CO59" i="19"/>
  <c r="CO59" i="18"/>
  <c r="CO59" i="17"/>
  <c r="CO59" i="16"/>
  <c r="CO59" i="15"/>
  <c r="CO110" i="14"/>
  <c r="CN59" i="22"/>
  <c r="CN59" i="21"/>
  <c r="CN59" i="20"/>
  <c r="CN59" i="19"/>
  <c r="CN59" i="18"/>
  <c r="CN59" i="17"/>
  <c r="CN59" i="16"/>
  <c r="CN59" i="15"/>
  <c r="CN110" i="14"/>
  <c r="CM59" i="22"/>
  <c r="CM59" i="21"/>
  <c r="CM59" i="20"/>
  <c r="CM59" i="19"/>
  <c r="CM59" i="18"/>
  <c r="CM59" i="17"/>
  <c r="CM59" i="16"/>
  <c r="CM59" i="15"/>
  <c r="CM110" i="14"/>
  <c r="CL59" i="22"/>
  <c r="CL59" i="21"/>
  <c r="CL59" i="20"/>
  <c r="CL59" i="19"/>
  <c r="CL59" i="18"/>
  <c r="CL59" i="17"/>
  <c r="CL59" i="16"/>
  <c r="CL59" i="15"/>
  <c r="CL110" i="14"/>
  <c r="CK59" i="22"/>
  <c r="CK59" i="21"/>
  <c r="CK59" i="20"/>
  <c r="CK59" i="19"/>
  <c r="CK59" i="18"/>
  <c r="CK59" i="17"/>
  <c r="CK59" i="16"/>
  <c r="CK59" i="15"/>
  <c r="CK110" i="14"/>
  <c r="CJ59" i="22"/>
  <c r="CJ59" i="21"/>
  <c r="CJ59" i="20"/>
  <c r="CJ59" i="19"/>
  <c r="CJ59" i="18"/>
  <c r="CJ59" i="17"/>
  <c r="CJ59" i="16"/>
  <c r="CJ59" i="15"/>
  <c r="CJ110" i="14"/>
  <c r="CI59" i="22"/>
  <c r="CI59" i="21"/>
  <c r="CI59" i="20"/>
  <c r="CI59" i="19"/>
  <c r="CI59" i="18"/>
  <c r="CI59" i="17"/>
  <c r="CI59" i="16"/>
  <c r="CI59" i="15"/>
  <c r="CI110" i="14"/>
  <c r="CH59" i="22"/>
  <c r="CH59" i="21"/>
  <c r="CH59" i="20"/>
  <c r="CH59" i="19"/>
  <c r="CH59" i="18"/>
  <c r="CH59" i="17"/>
  <c r="CH59" i="16"/>
  <c r="CH59" i="15"/>
  <c r="CH110" i="14"/>
  <c r="CG59" i="22"/>
  <c r="CG59" i="21"/>
  <c r="CG59" i="20"/>
  <c r="CG59" i="19"/>
  <c r="CG59" i="18"/>
  <c r="CG59" i="17"/>
  <c r="CG59" i="16"/>
  <c r="CG59" i="15"/>
  <c r="CG110" i="14"/>
  <c r="CF59" i="22"/>
  <c r="CF59" i="21"/>
  <c r="CF59" i="20"/>
  <c r="CF59" i="19"/>
  <c r="CF59" i="18"/>
  <c r="CF59" i="17"/>
  <c r="CF59" i="16"/>
  <c r="CF59" i="15"/>
  <c r="CF110" i="14"/>
  <c r="CE59" i="22"/>
  <c r="CE59" i="21"/>
  <c r="CE59" i="20"/>
  <c r="CE59" i="19"/>
  <c r="CE59" i="18"/>
  <c r="CE59" i="17"/>
  <c r="CE59" i="16"/>
  <c r="CE59" i="15"/>
  <c r="CE110" i="14"/>
  <c r="CD59" i="22"/>
  <c r="CD59" i="21"/>
  <c r="CD59" i="20"/>
  <c r="CD59" i="19"/>
  <c r="CD59" i="18"/>
  <c r="CD59" i="17"/>
  <c r="CD59" i="16"/>
  <c r="CD59" i="15"/>
  <c r="CD110" i="14"/>
  <c r="CC59" i="22"/>
  <c r="CC59" i="21"/>
  <c r="CC59" i="20"/>
  <c r="CC59" i="19"/>
  <c r="CC59" i="18"/>
  <c r="CC59" i="17"/>
  <c r="CC59" i="16"/>
  <c r="CC59" i="15"/>
  <c r="CC110" i="14"/>
  <c r="CB59" i="22"/>
  <c r="CB59" i="21"/>
  <c r="CB59" i="20"/>
  <c r="CB59" i="19"/>
  <c r="CB59" i="18"/>
  <c r="CB59" i="17"/>
  <c r="CB59" i="16"/>
  <c r="CB59" i="15"/>
  <c r="CB110" i="14"/>
  <c r="CA59" i="22"/>
  <c r="CA59" i="21"/>
  <c r="CA59" i="20"/>
  <c r="CA59" i="19"/>
  <c r="CA59" i="18"/>
  <c r="CA59" i="17"/>
  <c r="CA59" i="16"/>
  <c r="CA59" i="15"/>
  <c r="CA110" i="14"/>
  <c r="BZ59" i="22"/>
  <c r="BZ59" i="21"/>
  <c r="BZ59" i="20"/>
  <c r="BZ59" i="19"/>
  <c r="BZ59" i="18"/>
  <c r="BZ59" i="17"/>
  <c r="BZ59" i="16"/>
  <c r="BZ59" i="15"/>
  <c r="BZ110" i="14"/>
  <c r="BY59" i="22"/>
  <c r="BY59" i="21"/>
  <c r="BY59" i="20"/>
  <c r="BY59" i="19"/>
  <c r="BY59" i="18"/>
  <c r="BY59" i="17"/>
  <c r="BY59" i="16"/>
  <c r="BY59" i="15"/>
  <c r="BY110" i="14"/>
  <c r="BX59" i="22"/>
  <c r="BX59" i="21"/>
  <c r="BX59" i="20"/>
  <c r="BX59" i="19"/>
  <c r="BX59" i="18"/>
  <c r="BX59" i="17"/>
  <c r="BX59" i="16"/>
  <c r="BX59" i="15"/>
  <c r="BX110" i="14"/>
  <c r="BW59" i="22"/>
  <c r="BW59" i="21"/>
  <c r="BW59" i="20"/>
  <c r="BW59" i="19"/>
  <c r="BW59" i="18"/>
  <c r="BW59" i="17"/>
  <c r="BW59" i="16"/>
  <c r="BW59" i="15"/>
  <c r="BW110" i="14"/>
  <c r="BV59" i="22"/>
  <c r="BV59" i="21"/>
  <c r="BV59" i="20"/>
  <c r="BV59" i="19"/>
  <c r="BV59" i="18"/>
  <c r="BV59" i="17"/>
  <c r="BV59" i="16"/>
  <c r="BV59" i="15"/>
  <c r="BV110" i="14"/>
  <c r="BU59" i="22"/>
  <c r="BU59" i="21"/>
  <c r="BU59" i="20"/>
  <c r="BU59" i="19"/>
  <c r="BU59" i="18"/>
  <c r="BU59" i="17"/>
  <c r="BU59" i="16"/>
  <c r="BU59" i="15"/>
  <c r="BU110" i="14"/>
  <c r="BT59" i="22"/>
  <c r="BT59" i="21"/>
  <c r="BT59" i="20"/>
  <c r="BT59" i="19"/>
  <c r="BT59" i="18"/>
  <c r="BT59" i="17"/>
  <c r="BT59" i="16"/>
  <c r="BT59" i="15"/>
  <c r="BT110" i="14"/>
  <c r="BS59" i="22"/>
  <c r="BS59" i="21"/>
  <c r="BS59" i="20"/>
  <c r="BS59" i="19"/>
  <c r="BS59" i="18"/>
  <c r="BS59" i="17"/>
  <c r="BS59" i="16"/>
  <c r="BS59" i="15"/>
  <c r="BS110" i="14"/>
  <c r="BR59" i="22"/>
  <c r="BR59" i="21"/>
  <c r="BR59" i="20"/>
  <c r="BR59" i="19"/>
  <c r="BR59" i="18"/>
  <c r="BR59" i="17"/>
  <c r="BR59" i="16"/>
  <c r="BR59" i="15"/>
  <c r="BR110" i="14"/>
  <c r="BQ59" i="22"/>
  <c r="BQ59" i="21"/>
  <c r="BQ59" i="20"/>
  <c r="BQ59" i="19"/>
  <c r="BQ59" i="18"/>
  <c r="BQ59" i="17"/>
  <c r="BQ59" i="16"/>
  <c r="BQ59" i="15"/>
  <c r="BQ110" i="14"/>
  <c r="BP59" i="22"/>
  <c r="BP59" i="21"/>
  <c r="BP59" i="20"/>
  <c r="BP59" i="19"/>
  <c r="BP59" i="18"/>
  <c r="BP59" i="17"/>
  <c r="BP59" i="16"/>
  <c r="BP59" i="15"/>
  <c r="BP110" i="14"/>
  <c r="BO59" i="22"/>
  <c r="BO59" i="21"/>
  <c r="BO59" i="20"/>
  <c r="BO59" i="19"/>
  <c r="BO59" i="18"/>
  <c r="BO59" i="17"/>
  <c r="BO59" i="16"/>
  <c r="BO59" i="15"/>
  <c r="BO110" i="14"/>
  <c r="BN59" i="22"/>
  <c r="BN59" i="21"/>
  <c r="BN59" i="20"/>
  <c r="BN59" i="19"/>
  <c r="BN59" i="18"/>
  <c r="BN59" i="17"/>
  <c r="BN59" i="16"/>
  <c r="BN59" i="15"/>
  <c r="BN110" i="14"/>
  <c r="BM59" i="22"/>
  <c r="BM59" i="21"/>
  <c r="BM59" i="20"/>
  <c r="BM59" i="19"/>
  <c r="BM59" i="18"/>
  <c r="BM59" i="17"/>
  <c r="BM59" i="16"/>
  <c r="BM59" i="15"/>
  <c r="BM110" i="14"/>
  <c r="BL59" i="22"/>
  <c r="BL59" i="21"/>
  <c r="BL59" i="20"/>
  <c r="BL59" i="19"/>
  <c r="BL59" i="18"/>
  <c r="BL59" i="17"/>
  <c r="BL59" i="16"/>
  <c r="BL59" i="15"/>
  <c r="BL110" i="14"/>
  <c r="BK59" i="22"/>
  <c r="BK59" i="21"/>
  <c r="BK59" i="20"/>
  <c r="BK59" i="19"/>
  <c r="BK59" i="18"/>
  <c r="BK59" i="17"/>
  <c r="BK59" i="16"/>
  <c r="BK59" i="15"/>
  <c r="BK110" i="14"/>
  <c r="BJ59" i="22"/>
  <c r="BJ59" i="21"/>
  <c r="BJ59" i="20"/>
  <c r="BJ59" i="19"/>
  <c r="BJ59" i="18"/>
  <c r="BJ59" i="17"/>
  <c r="BJ59" i="16"/>
  <c r="BJ59" i="15"/>
  <c r="BJ110" i="14"/>
  <c r="BI59" i="22"/>
  <c r="BI59" i="21"/>
  <c r="BI59" i="20"/>
  <c r="BI59" i="19"/>
  <c r="BI59" i="18"/>
  <c r="BI59" i="17"/>
  <c r="BI59" i="16"/>
  <c r="BI59" i="15"/>
  <c r="BI110" i="14"/>
  <c r="BH59" i="22"/>
  <c r="BH59" i="21"/>
  <c r="BH59" i="20"/>
  <c r="BH59" i="19"/>
  <c r="BH59" i="18"/>
  <c r="BH59" i="17"/>
  <c r="BH59" i="16"/>
  <c r="BH59" i="15"/>
  <c r="BH110" i="14"/>
  <c r="BG59" i="22"/>
  <c r="BG59" i="21"/>
  <c r="BG59" i="20"/>
  <c r="BG59" i="19"/>
  <c r="BG59" i="18"/>
  <c r="BG59" i="17"/>
  <c r="BG59" i="16"/>
  <c r="BG59" i="15"/>
  <c r="BG110" i="14"/>
  <c r="BF59" i="22"/>
  <c r="BF59" i="21"/>
  <c r="BF59" i="20"/>
  <c r="BF59" i="19"/>
  <c r="BF59" i="18"/>
  <c r="BF59" i="17"/>
  <c r="BF59" i="16"/>
  <c r="BF59" i="15"/>
  <c r="BF110" i="14"/>
  <c r="BE59" i="22"/>
  <c r="BE59" i="21"/>
  <c r="BE59" i="20"/>
  <c r="BE59" i="19"/>
  <c r="BE59" i="18"/>
  <c r="BE59" i="17"/>
  <c r="BE59" i="16"/>
  <c r="BE59" i="15"/>
  <c r="BE110" i="14"/>
  <c r="BD59" i="22"/>
  <c r="BD59" i="21"/>
  <c r="BD59" i="20"/>
  <c r="BD59" i="19"/>
  <c r="BD59" i="18"/>
  <c r="BD59" i="17"/>
  <c r="BD59" i="16"/>
  <c r="BD59" i="15"/>
  <c r="BD110" i="14"/>
  <c r="BC59" i="22"/>
  <c r="BC59" i="21"/>
  <c r="BC59" i="20"/>
  <c r="BC59" i="19"/>
  <c r="BC59" i="18"/>
  <c r="BC59" i="17"/>
  <c r="BC59" i="16"/>
  <c r="BC59" i="15"/>
  <c r="BC110" i="14"/>
  <c r="BB59" i="22"/>
  <c r="BB59" i="21"/>
  <c r="BB59" i="20"/>
  <c r="BB59" i="19"/>
  <c r="BB59" i="18"/>
  <c r="BB59" i="17"/>
  <c r="BB59" i="16"/>
  <c r="BB59" i="15"/>
  <c r="BB110" i="14"/>
  <c r="BA59" i="22"/>
  <c r="BA59" i="21"/>
  <c r="BA59" i="20"/>
  <c r="BA59" i="19"/>
  <c r="BA59" i="18"/>
  <c r="BA59" i="17"/>
  <c r="BA59" i="16"/>
  <c r="BA59" i="15"/>
  <c r="BA110" i="14"/>
  <c r="AZ59" i="22"/>
  <c r="AZ59" i="21"/>
  <c r="AZ59" i="20"/>
  <c r="AZ59" i="19"/>
  <c r="AZ59" i="18"/>
  <c r="AZ59" i="17"/>
  <c r="AZ59" i="16"/>
  <c r="AZ59" i="15"/>
  <c r="AZ110" i="14"/>
  <c r="AY59" i="22"/>
  <c r="AY59" i="21"/>
  <c r="AY59" i="20"/>
  <c r="AY59" i="19"/>
  <c r="AY59" i="18"/>
  <c r="AY59" i="17"/>
  <c r="AY59" i="16"/>
  <c r="AY59" i="15"/>
  <c r="AY110" i="14"/>
  <c r="AX59" i="22"/>
  <c r="AX59" i="21"/>
  <c r="AX59" i="20"/>
  <c r="AX59" i="19"/>
  <c r="AX59" i="18"/>
  <c r="AX59" i="17"/>
  <c r="AX59" i="16"/>
  <c r="AX59" i="15"/>
  <c r="AX110" i="14"/>
  <c r="AW59" i="22"/>
  <c r="AW59" i="21"/>
  <c r="AW59" i="20"/>
  <c r="AW59" i="19"/>
  <c r="AW59" i="18"/>
  <c r="AW59" i="17"/>
  <c r="AW59" i="16"/>
  <c r="AW59" i="15"/>
  <c r="AW110" i="14"/>
  <c r="AV59" i="22"/>
  <c r="AV59" i="21"/>
  <c r="AV59" i="20"/>
  <c r="AV59" i="19"/>
  <c r="AV59" i="18"/>
  <c r="AV59" i="17"/>
  <c r="AV59" i="16"/>
  <c r="AV59" i="15"/>
  <c r="AV110" i="14"/>
  <c r="AU59" i="22"/>
  <c r="AU59" i="21"/>
  <c r="AU59" i="20"/>
  <c r="AU59" i="19"/>
  <c r="AU59" i="18"/>
  <c r="AU59" i="17"/>
  <c r="AU59" i="16"/>
  <c r="AU59" i="15"/>
  <c r="AU110" i="14"/>
  <c r="AT59" i="22"/>
  <c r="AT59" i="21"/>
  <c r="AT59" i="20"/>
  <c r="AT59" i="19"/>
  <c r="AT59" i="18"/>
  <c r="AT59" i="17"/>
  <c r="AT59" i="16"/>
  <c r="AT59" i="15"/>
  <c r="AT110" i="14"/>
  <c r="AS59" i="22"/>
  <c r="AS59" i="21"/>
  <c r="AS59" i="20"/>
  <c r="AS59" i="19"/>
  <c r="AS59" i="18"/>
  <c r="AS59" i="17"/>
  <c r="AS59" i="16"/>
  <c r="AS59" i="15"/>
  <c r="AS110" i="14"/>
  <c r="AR59" i="22"/>
  <c r="AR59" i="21"/>
  <c r="AR59" i="20"/>
  <c r="AR59" i="19"/>
  <c r="AR59" i="18"/>
  <c r="AR59" i="17"/>
  <c r="AR59" i="16"/>
  <c r="AR59" i="15"/>
  <c r="AR110" i="14"/>
  <c r="AQ59" i="22"/>
  <c r="AQ59" i="21"/>
  <c r="AQ59" i="20"/>
  <c r="AQ59" i="19"/>
  <c r="AQ59" i="18"/>
  <c r="AQ59" i="17"/>
  <c r="AQ59" i="16"/>
  <c r="AQ59" i="15"/>
  <c r="AQ110" i="14"/>
  <c r="AP59" i="22"/>
  <c r="AP59" i="21"/>
  <c r="AP59" i="20"/>
  <c r="AP59" i="19"/>
  <c r="AP59" i="18"/>
  <c r="AP59" i="17"/>
  <c r="AP59" i="16"/>
  <c r="AP59" i="15"/>
  <c r="AP110" i="14"/>
  <c r="AO59" i="22"/>
  <c r="AO59" i="21"/>
  <c r="AO59" i="20"/>
  <c r="AO59" i="19"/>
  <c r="AO59" i="18"/>
  <c r="AO59" i="17"/>
  <c r="AO59" i="16"/>
  <c r="AO59" i="15"/>
  <c r="AO110" i="14"/>
  <c r="AN59" i="22"/>
  <c r="AN59" i="21"/>
  <c r="AN59" i="20"/>
  <c r="AN59" i="19"/>
  <c r="AN59" i="18"/>
  <c r="AN59" i="17"/>
  <c r="AN59" i="16"/>
  <c r="AN59" i="15"/>
  <c r="AN110" i="14"/>
  <c r="AM59" i="22"/>
  <c r="AM59" i="21"/>
  <c r="AM59" i="20"/>
  <c r="AM59" i="19"/>
  <c r="AM59" i="18"/>
  <c r="AM59" i="17"/>
  <c r="AM59" i="16"/>
  <c r="AM59" i="15"/>
  <c r="AM110" i="14"/>
  <c r="AL59" i="22"/>
  <c r="AL59" i="21"/>
  <c r="AL59" i="20"/>
  <c r="AL59" i="19"/>
  <c r="AL59" i="18"/>
  <c r="AL59" i="17"/>
  <c r="AL59" i="16"/>
  <c r="AL59" i="15"/>
  <c r="AL110" i="14"/>
  <c r="AK59" i="22"/>
  <c r="AK59" i="21"/>
  <c r="AK59" i="20"/>
  <c r="AK59" i="19"/>
  <c r="AK59" i="18"/>
  <c r="AK59" i="17"/>
  <c r="AK59" i="16"/>
  <c r="AK59" i="15"/>
  <c r="AK110" i="14"/>
  <c r="AJ59" i="22"/>
  <c r="AJ59" i="21"/>
  <c r="AJ59" i="20"/>
  <c r="AJ59" i="19"/>
  <c r="AJ59" i="18"/>
  <c r="AJ59" i="17"/>
  <c r="AJ59" i="16"/>
  <c r="AJ59" i="15"/>
  <c r="AJ110" i="14"/>
  <c r="AI59" i="22"/>
  <c r="AI59" i="21"/>
  <c r="AI59" i="20"/>
  <c r="AI59" i="19"/>
  <c r="AI59" i="18"/>
  <c r="AI59" i="17"/>
  <c r="AI59" i="16"/>
  <c r="AI59" i="15"/>
  <c r="AI110" i="14"/>
  <c r="AH59" i="22"/>
  <c r="AH59" i="21"/>
  <c r="AH59" i="20"/>
  <c r="AH59" i="19"/>
  <c r="AH59" i="18"/>
  <c r="AH59" i="17"/>
  <c r="AH59" i="16"/>
  <c r="AH59" i="15"/>
  <c r="AH110" i="14"/>
  <c r="AG59" i="22"/>
  <c r="AG59" i="21"/>
  <c r="AG59" i="20"/>
  <c r="AG59" i="19"/>
  <c r="AG59" i="18"/>
  <c r="AG59" i="17"/>
  <c r="AG59" i="16"/>
  <c r="AG59" i="15"/>
  <c r="AG110" i="14"/>
  <c r="AF59" i="22"/>
  <c r="AF59" i="21"/>
  <c r="AF59" i="20"/>
  <c r="AF59" i="19"/>
  <c r="AF59" i="18"/>
  <c r="AF59" i="17"/>
  <c r="AF59" i="16"/>
  <c r="AF59" i="15"/>
  <c r="AF110" i="14"/>
  <c r="AE59" i="22"/>
  <c r="AE59" i="21"/>
  <c r="AE59" i="20"/>
  <c r="AE59" i="19"/>
  <c r="AE59" i="18"/>
  <c r="AE59" i="17"/>
  <c r="AE59" i="16"/>
  <c r="AE59" i="15"/>
  <c r="AE110" i="14"/>
  <c r="AD59" i="22"/>
  <c r="AD59" i="21"/>
  <c r="AD59" i="20"/>
  <c r="AD59" i="19"/>
  <c r="AD59" i="18"/>
  <c r="AD59" i="17"/>
  <c r="AD59" i="16"/>
  <c r="AD59" i="15"/>
  <c r="AD110" i="14"/>
  <c r="AC59" i="22"/>
  <c r="AC59" i="21"/>
  <c r="AC59" i="20"/>
  <c r="AC59" i="19"/>
  <c r="AC59" i="18"/>
  <c r="AC59" i="17"/>
  <c r="AC59" i="16"/>
  <c r="AC59" i="15"/>
  <c r="AC110" i="14"/>
  <c r="AB59" i="22"/>
  <c r="AB59" i="21"/>
  <c r="AB59" i="20"/>
  <c r="AB59" i="19"/>
  <c r="AB59" i="18"/>
  <c r="AB59" i="17"/>
  <c r="AB59" i="16"/>
  <c r="AB59" i="15"/>
  <c r="AB110" i="14"/>
  <c r="AA59" i="22"/>
  <c r="AA59" i="21"/>
  <c r="AA59" i="20"/>
  <c r="AA59" i="19"/>
  <c r="AA59" i="18"/>
  <c r="AA59" i="17"/>
  <c r="AA59" i="16"/>
  <c r="AA59" i="15"/>
  <c r="AA110" i="14"/>
  <c r="Z59" i="22"/>
  <c r="Z59" i="21"/>
  <c r="Z59" i="20"/>
  <c r="Z59" i="19"/>
  <c r="Z59" i="18"/>
  <c r="Z59" i="17"/>
  <c r="Z59" i="16"/>
  <c r="Z59" i="15"/>
  <c r="Z110" i="14"/>
  <c r="Y59" i="22"/>
  <c r="Y59" i="21"/>
  <c r="Y59" i="20"/>
  <c r="Y59" i="19"/>
  <c r="Y59" i="18"/>
  <c r="Y59" i="17"/>
  <c r="Y59" i="16"/>
  <c r="Y59" i="15"/>
  <c r="Y110" i="14"/>
  <c r="X59" i="22"/>
  <c r="X59" i="21"/>
  <c r="X59" i="20"/>
  <c r="X59" i="19"/>
  <c r="X59" i="18"/>
  <c r="X59" i="17"/>
  <c r="X59" i="16"/>
  <c r="X59" i="15"/>
  <c r="X110" i="14"/>
  <c r="W59" i="22"/>
  <c r="W59" i="21"/>
  <c r="W59" i="20"/>
  <c r="W59" i="19"/>
  <c r="W59" i="18"/>
  <c r="W59" i="17"/>
  <c r="W59" i="16"/>
  <c r="W59" i="15"/>
  <c r="W110" i="14"/>
  <c r="V59" i="22"/>
  <c r="V59" i="21"/>
  <c r="V59" i="20"/>
  <c r="V59" i="19"/>
  <c r="V59" i="18"/>
  <c r="V59" i="17"/>
  <c r="V59" i="16"/>
  <c r="V59" i="15"/>
  <c r="V110" i="14"/>
  <c r="U59" i="22"/>
  <c r="U59" i="21"/>
  <c r="U59" i="20"/>
  <c r="U59" i="19"/>
  <c r="U59" i="18"/>
  <c r="U59" i="17"/>
  <c r="U59" i="16"/>
  <c r="U59" i="15"/>
  <c r="U110" i="14"/>
  <c r="CY58" i="22"/>
  <c r="CY58" i="21"/>
  <c r="CY58" i="20"/>
  <c r="CY58" i="19"/>
  <c r="CY58" i="18"/>
  <c r="CY58" i="17"/>
  <c r="CY58" i="16"/>
  <c r="CY58" i="15"/>
  <c r="CY109" i="14"/>
  <c r="CX58" i="22"/>
  <c r="CX58" i="21"/>
  <c r="CX58" i="20"/>
  <c r="CX58" i="19"/>
  <c r="CX58" i="18"/>
  <c r="CX58" i="17"/>
  <c r="CX58" i="16"/>
  <c r="CX58" i="15"/>
  <c r="CX109" i="14"/>
  <c r="CW58" i="22"/>
  <c r="CW58" i="21"/>
  <c r="CW58" i="20"/>
  <c r="CW58" i="19"/>
  <c r="CW58" i="18"/>
  <c r="CW58" i="17"/>
  <c r="CW58" i="16"/>
  <c r="CW58" i="15"/>
  <c r="CW109" i="14"/>
  <c r="CV58" i="22"/>
  <c r="CV58" i="21"/>
  <c r="CV58" i="20"/>
  <c r="CV58" i="19"/>
  <c r="CV58" i="18"/>
  <c r="CV58" i="17"/>
  <c r="CV58" i="16"/>
  <c r="CV58" i="15"/>
  <c r="CV109" i="14"/>
  <c r="CU58" i="22"/>
  <c r="CU58" i="21"/>
  <c r="CU58" i="20"/>
  <c r="CU58" i="19"/>
  <c r="CU58" i="18"/>
  <c r="CU58" i="17"/>
  <c r="CU58" i="16"/>
  <c r="CU58" i="15"/>
  <c r="CU109" i="14"/>
  <c r="CT58" i="22"/>
  <c r="CT58" i="21"/>
  <c r="CT58" i="20"/>
  <c r="CT58" i="19"/>
  <c r="CT58" i="18"/>
  <c r="CT58" i="17"/>
  <c r="CT58" i="16"/>
  <c r="CT58" i="15"/>
  <c r="CT109" i="14"/>
  <c r="CS58" i="22"/>
  <c r="CS58" i="21"/>
  <c r="CS58" i="20"/>
  <c r="CS58" i="19"/>
  <c r="CS58" i="18"/>
  <c r="CS58" i="17"/>
  <c r="CS58" i="16"/>
  <c r="CS58" i="15"/>
  <c r="CS109" i="14"/>
  <c r="CR58" i="22"/>
  <c r="CR58" i="21"/>
  <c r="CR58" i="20"/>
  <c r="CR58" i="19"/>
  <c r="CR58" i="18"/>
  <c r="CR58" i="17"/>
  <c r="CR58" i="16"/>
  <c r="CR58" i="15"/>
  <c r="CR109" i="14"/>
  <c r="CQ58" i="22"/>
  <c r="CQ58" i="21"/>
  <c r="CQ58" i="20"/>
  <c r="CQ58" i="19"/>
  <c r="CQ58" i="18"/>
  <c r="CQ58" i="17"/>
  <c r="CQ58" i="16"/>
  <c r="CQ58" i="15"/>
  <c r="CQ109" i="14"/>
  <c r="CP58" i="22"/>
  <c r="CP58" i="21"/>
  <c r="CP58" i="20"/>
  <c r="CP58" i="19"/>
  <c r="CP58" i="18"/>
  <c r="CP58" i="17"/>
  <c r="CP58" i="16"/>
  <c r="CP58" i="15"/>
  <c r="CP109" i="14"/>
  <c r="CO58" i="22"/>
  <c r="CO58" i="21"/>
  <c r="CO58" i="20"/>
  <c r="CO58" i="19"/>
  <c r="CO58" i="18"/>
  <c r="CO58" i="17"/>
  <c r="CO58" i="16"/>
  <c r="CO58" i="15"/>
  <c r="CO109" i="14"/>
  <c r="CN58" i="22"/>
  <c r="CN58" i="21"/>
  <c r="CN58" i="20"/>
  <c r="CN58" i="19"/>
  <c r="CN58" i="18"/>
  <c r="CN58" i="17"/>
  <c r="CN58" i="16"/>
  <c r="CN58" i="15"/>
  <c r="CN109" i="14"/>
  <c r="CM58" i="22"/>
  <c r="CM58" i="21"/>
  <c r="CM58" i="20"/>
  <c r="CM58" i="19"/>
  <c r="CM58" i="18"/>
  <c r="CM58" i="17"/>
  <c r="CM58" i="16"/>
  <c r="CM58" i="15"/>
  <c r="CM109" i="14"/>
  <c r="CL58" i="22"/>
  <c r="CL58" i="21"/>
  <c r="CL58" i="20"/>
  <c r="CL58" i="19"/>
  <c r="CL58" i="18"/>
  <c r="CL58" i="17"/>
  <c r="CL58" i="16"/>
  <c r="CL58" i="15"/>
  <c r="CL109" i="14"/>
  <c r="CK58" i="22"/>
  <c r="CK58" i="21"/>
  <c r="CK58" i="20"/>
  <c r="CK58" i="19"/>
  <c r="CK58" i="18"/>
  <c r="CK58" i="17"/>
  <c r="CK58" i="16"/>
  <c r="CK58" i="15"/>
  <c r="CK109" i="14"/>
  <c r="CJ58" i="22"/>
  <c r="CJ58" i="21"/>
  <c r="CJ58" i="20"/>
  <c r="CJ58" i="19"/>
  <c r="CJ58" i="18"/>
  <c r="CJ58" i="17"/>
  <c r="CJ58" i="16"/>
  <c r="CJ58" i="15"/>
  <c r="CJ109" i="14"/>
  <c r="CI58" i="22"/>
  <c r="CI58" i="21"/>
  <c r="CI58" i="20"/>
  <c r="CI58" i="19"/>
  <c r="CI58" i="18"/>
  <c r="CI58" i="17"/>
  <c r="CI58" i="16"/>
  <c r="CI58" i="15"/>
  <c r="CI109" i="14"/>
  <c r="CH58" i="22"/>
  <c r="CH58" i="21"/>
  <c r="CH58" i="20"/>
  <c r="CH58" i="19"/>
  <c r="CH58" i="18"/>
  <c r="CH58" i="17"/>
  <c r="CH58" i="16"/>
  <c r="CH58" i="15"/>
  <c r="CH109" i="14"/>
  <c r="CG58" i="22"/>
  <c r="CG58" i="21"/>
  <c r="CG58" i="20"/>
  <c r="CG58" i="19"/>
  <c r="CG58" i="18"/>
  <c r="CG58" i="17"/>
  <c r="CG58" i="16"/>
  <c r="CG58" i="15"/>
  <c r="CG109" i="14"/>
  <c r="CF58" i="22"/>
  <c r="CF58" i="21"/>
  <c r="CF58" i="20"/>
  <c r="CF58" i="19"/>
  <c r="CF58" i="18"/>
  <c r="CF58" i="17"/>
  <c r="CF58" i="16"/>
  <c r="CF58" i="15"/>
  <c r="CF109" i="14"/>
  <c r="CE58" i="22"/>
  <c r="CE58" i="21"/>
  <c r="CE58" i="20"/>
  <c r="CE58" i="19"/>
  <c r="CE58" i="18"/>
  <c r="CE58" i="17"/>
  <c r="CE58" i="16"/>
  <c r="CE58" i="15"/>
  <c r="CE109" i="14"/>
  <c r="CD58" i="22"/>
  <c r="CD58" i="21"/>
  <c r="CD58" i="20"/>
  <c r="CD58" i="19"/>
  <c r="CD58" i="18"/>
  <c r="CD58" i="17"/>
  <c r="CD58" i="16"/>
  <c r="CD58" i="15"/>
  <c r="CD109" i="14"/>
  <c r="CC58" i="22"/>
  <c r="CC58" i="21"/>
  <c r="CC58" i="20"/>
  <c r="CC58" i="19"/>
  <c r="CC58" i="18"/>
  <c r="CC58" i="17"/>
  <c r="CC58" i="16"/>
  <c r="CC58" i="15"/>
  <c r="CC109" i="14"/>
  <c r="CB58" i="22"/>
  <c r="CB58" i="21"/>
  <c r="CB58" i="20"/>
  <c r="CB58" i="19"/>
  <c r="CB58" i="18"/>
  <c r="CB58" i="17"/>
  <c r="CB58" i="16"/>
  <c r="CB58" i="15"/>
  <c r="CB109" i="14"/>
  <c r="CA58" i="22"/>
  <c r="CA58" i="21"/>
  <c r="CA58" i="20"/>
  <c r="CA58" i="19"/>
  <c r="CA58" i="18"/>
  <c r="CA58" i="17"/>
  <c r="CA58" i="16"/>
  <c r="CA58" i="15"/>
  <c r="CA109" i="14"/>
  <c r="BZ58" i="22"/>
  <c r="BZ58" i="21"/>
  <c r="BZ58" i="20"/>
  <c r="BZ58" i="19"/>
  <c r="BZ58" i="18"/>
  <c r="BZ58" i="17"/>
  <c r="BZ58" i="16"/>
  <c r="BZ58" i="15"/>
  <c r="BZ109" i="14"/>
  <c r="BY58" i="22"/>
  <c r="BY58" i="21"/>
  <c r="BY58" i="20"/>
  <c r="BY58" i="19"/>
  <c r="BY58" i="18"/>
  <c r="BY58" i="17"/>
  <c r="BY58" i="16"/>
  <c r="BY58" i="15"/>
  <c r="BY109" i="14"/>
  <c r="BX58" i="22"/>
  <c r="BX58" i="21"/>
  <c r="BX58" i="20"/>
  <c r="BX58" i="19"/>
  <c r="BX58" i="18"/>
  <c r="BX58" i="17"/>
  <c r="BX58" i="16"/>
  <c r="BX58" i="15"/>
  <c r="BX109" i="14"/>
  <c r="BW58" i="22"/>
  <c r="BW58" i="21"/>
  <c r="BW58" i="20"/>
  <c r="BW58" i="19"/>
  <c r="BW58" i="18"/>
  <c r="BW58" i="17"/>
  <c r="BW58" i="16"/>
  <c r="BW58" i="15"/>
  <c r="BW109" i="14"/>
  <c r="BV58" i="22"/>
  <c r="BV58" i="21"/>
  <c r="BV58" i="20"/>
  <c r="BV58" i="19"/>
  <c r="BV58" i="18"/>
  <c r="BV58" i="17"/>
  <c r="BV58" i="16"/>
  <c r="BV58" i="15"/>
  <c r="BV109" i="14"/>
  <c r="BU58" i="22"/>
  <c r="BU58" i="21"/>
  <c r="BU58" i="20"/>
  <c r="BU58" i="19"/>
  <c r="BU58" i="18"/>
  <c r="BU58" i="17"/>
  <c r="BU58" i="16"/>
  <c r="BU58" i="15"/>
  <c r="BU109" i="14"/>
  <c r="BT58" i="22"/>
  <c r="BT58" i="21"/>
  <c r="BT58" i="20"/>
  <c r="BT58" i="19"/>
  <c r="BT58" i="18"/>
  <c r="BT58" i="17"/>
  <c r="BT58" i="16"/>
  <c r="BT58" i="15"/>
  <c r="BT109" i="14"/>
  <c r="BS58" i="22"/>
  <c r="BS58" i="21"/>
  <c r="BS58" i="20"/>
  <c r="BS58" i="19"/>
  <c r="BS58" i="18"/>
  <c r="BS58" i="17"/>
  <c r="BS58" i="16"/>
  <c r="BS58" i="15"/>
  <c r="BS109" i="14"/>
  <c r="BR58" i="22"/>
  <c r="BR58" i="21"/>
  <c r="BR58" i="20"/>
  <c r="BR58" i="19"/>
  <c r="BR58" i="18"/>
  <c r="BR58" i="17"/>
  <c r="BR58" i="16"/>
  <c r="BR58" i="15"/>
  <c r="BR109" i="14"/>
  <c r="BQ58" i="22"/>
  <c r="BQ58" i="21"/>
  <c r="BQ58" i="20"/>
  <c r="BQ58" i="19"/>
  <c r="BQ58" i="18"/>
  <c r="BQ58" i="17"/>
  <c r="BQ58" i="16"/>
  <c r="BQ58" i="15"/>
  <c r="BQ109" i="14"/>
  <c r="BP58" i="22"/>
  <c r="BP58" i="21"/>
  <c r="BP58" i="20"/>
  <c r="BP58" i="19"/>
  <c r="BP58" i="18"/>
  <c r="BP58" i="17"/>
  <c r="BP58" i="16"/>
  <c r="BP58" i="15"/>
  <c r="BP109" i="14"/>
  <c r="BO58" i="22"/>
  <c r="BO58" i="21"/>
  <c r="BO58" i="20"/>
  <c r="BO58" i="19"/>
  <c r="BO58" i="18"/>
  <c r="BO58" i="17"/>
  <c r="BO58" i="16"/>
  <c r="BO58" i="15"/>
  <c r="BO109" i="14"/>
  <c r="BN58" i="22"/>
  <c r="BN58" i="21"/>
  <c r="BN58" i="20"/>
  <c r="BN58" i="19"/>
  <c r="BN58" i="18"/>
  <c r="BN58" i="17"/>
  <c r="BN58" i="16"/>
  <c r="BN58" i="15"/>
  <c r="BN109" i="14"/>
  <c r="BM58" i="22"/>
  <c r="BM58" i="21"/>
  <c r="BM58" i="20"/>
  <c r="BM58" i="19"/>
  <c r="BM58" i="18"/>
  <c r="BM58" i="17"/>
  <c r="BM58" i="16"/>
  <c r="BM58" i="15"/>
  <c r="BM109" i="14"/>
  <c r="BL58" i="22"/>
  <c r="BL58" i="21"/>
  <c r="BL58" i="20"/>
  <c r="BL58" i="19"/>
  <c r="BL58" i="18"/>
  <c r="BL58" i="17"/>
  <c r="BL58" i="16"/>
  <c r="BL58" i="15"/>
  <c r="BL109" i="14"/>
  <c r="BK58" i="22"/>
  <c r="BK58" i="21"/>
  <c r="BK58" i="20"/>
  <c r="BK58" i="19"/>
  <c r="BK58" i="18"/>
  <c r="BK58" i="17"/>
  <c r="BK58" i="16"/>
  <c r="BK58" i="15"/>
  <c r="BK109" i="14"/>
  <c r="BJ58" i="22"/>
  <c r="BJ58" i="21"/>
  <c r="BJ58" i="20"/>
  <c r="BJ58" i="19"/>
  <c r="BJ58" i="18"/>
  <c r="BJ58" i="17"/>
  <c r="BJ58" i="16"/>
  <c r="BJ58" i="15"/>
  <c r="BJ109" i="14"/>
  <c r="BI58" i="22"/>
  <c r="BI58" i="21"/>
  <c r="BI58" i="20"/>
  <c r="BI58" i="19"/>
  <c r="BI58" i="18"/>
  <c r="BI58" i="17"/>
  <c r="BI58" i="16"/>
  <c r="BI58" i="15"/>
  <c r="BI109" i="14"/>
  <c r="BH58" i="22"/>
  <c r="BH58" i="21"/>
  <c r="BH58" i="20"/>
  <c r="BH58" i="19"/>
  <c r="BH58" i="18"/>
  <c r="BH58" i="17"/>
  <c r="BH58" i="16"/>
  <c r="BH58" i="15"/>
  <c r="BH109" i="14"/>
  <c r="BG58" i="22"/>
  <c r="BG58" i="21"/>
  <c r="BG58" i="20"/>
  <c r="BG58" i="19"/>
  <c r="BG58" i="18"/>
  <c r="BG58" i="17"/>
  <c r="BG58" i="16"/>
  <c r="BG58" i="15"/>
  <c r="BG109" i="14"/>
  <c r="BF58" i="22"/>
  <c r="BF58" i="21"/>
  <c r="BF58" i="20"/>
  <c r="BF58" i="19"/>
  <c r="BF58" i="18"/>
  <c r="BF58" i="17"/>
  <c r="BF58" i="16"/>
  <c r="BF58" i="15"/>
  <c r="BF109" i="14"/>
  <c r="BE58" i="22"/>
  <c r="BE58" i="21"/>
  <c r="BE58" i="20"/>
  <c r="BE58" i="19"/>
  <c r="BE58" i="18"/>
  <c r="BE58" i="17"/>
  <c r="BE58" i="16"/>
  <c r="BE58" i="15"/>
  <c r="BE109" i="14"/>
  <c r="BD58" i="22"/>
  <c r="BD58" i="21"/>
  <c r="BD58" i="20"/>
  <c r="BD58" i="19"/>
  <c r="BD58" i="18"/>
  <c r="BD58" i="17"/>
  <c r="BD58" i="16"/>
  <c r="BD58" i="15"/>
  <c r="BD109" i="14"/>
  <c r="BC58" i="22"/>
  <c r="BC58" i="21"/>
  <c r="BC58" i="20"/>
  <c r="BC58" i="19"/>
  <c r="BC58" i="18"/>
  <c r="BC58" i="17"/>
  <c r="BC58" i="16"/>
  <c r="BC58" i="15"/>
  <c r="BC109" i="14"/>
  <c r="BB58" i="22"/>
  <c r="BB58" i="21"/>
  <c r="BB58" i="20"/>
  <c r="BB58" i="19"/>
  <c r="BB58" i="18"/>
  <c r="BB58" i="17"/>
  <c r="BB58" i="16"/>
  <c r="BB58" i="15"/>
  <c r="BB109" i="14"/>
  <c r="BA58" i="22"/>
  <c r="BA58" i="21"/>
  <c r="BA58" i="20"/>
  <c r="BA58" i="19"/>
  <c r="BA58" i="18"/>
  <c r="BA58" i="17"/>
  <c r="BA58" i="16"/>
  <c r="BA58" i="15"/>
  <c r="BA109" i="14"/>
  <c r="AZ58" i="22"/>
  <c r="AZ58" i="21"/>
  <c r="AZ58" i="20"/>
  <c r="AZ58" i="19"/>
  <c r="AZ58" i="18"/>
  <c r="AZ58" i="17"/>
  <c r="AZ58" i="16"/>
  <c r="AZ58" i="15"/>
  <c r="AZ109" i="14"/>
  <c r="AY58" i="22"/>
  <c r="AY58" i="21"/>
  <c r="AY58" i="20"/>
  <c r="AY58" i="19"/>
  <c r="AY58" i="18"/>
  <c r="AY58" i="17"/>
  <c r="AY58" i="16"/>
  <c r="AY58" i="15"/>
  <c r="AY109" i="14"/>
  <c r="AX58" i="22"/>
  <c r="AX58" i="21"/>
  <c r="AX58" i="20"/>
  <c r="AX58" i="19"/>
  <c r="AX58" i="18"/>
  <c r="AX58" i="17"/>
  <c r="AX58" i="16"/>
  <c r="AX58" i="15"/>
  <c r="AX109" i="14"/>
  <c r="AW58" i="22"/>
  <c r="AW58" i="21"/>
  <c r="AW58" i="20"/>
  <c r="AW58" i="19"/>
  <c r="AW58" i="18"/>
  <c r="AW58" i="17"/>
  <c r="AW58" i="16"/>
  <c r="AW58" i="15"/>
  <c r="AW109" i="14"/>
  <c r="AV58" i="22"/>
  <c r="AV58" i="21"/>
  <c r="AV58" i="20"/>
  <c r="AV58" i="19"/>
  <c r="AV58" i="18"/>
  <c r="AV58" i="17"/>
  <c r="AV58" i="16"/>
  <c r="AV58" i="15"/>
  <c r="AV109" i="14"/>
  <c r="AU58" i="22"/>
  <c r="AU58" i="21"/>
  <c r="AU58" i="20"/>
  <c r="AU58" i="19"/>
  <c r="AU58" i="18"/>
  <c r="AU58" i="17"/>
  <c r="AU58" i="16"/>
  <c r="AU58" i="15"/>
  <c r="AU109" i="14"/>
  <c r="AT58" i="22"/>
  <c r="AT58" i="21"/>
  <c r="AT58" i="20"/>
  <c r="AT58" i="19"/>
  <c r="AT58" i="18"/>
  <c r="AT58" i="17"/>
  <c r="AT58" i="16"/>
  <c r="AT58" i="15"/>
  <c r="AT109" i="14"/>
  <c r="AS58" i="22"/>
  <c r="AS58" i="21"/>
  <c r="AS58" i="20"/>
  <c r="AS58" i="19"/>
  <c r="AS58" i="18"/>
  <c r="AS58" i="17"/>
  <c r="AS58" i="16"/>
  <c r="AS58" i="15"/>
  <c r="AS109" i="14"/>
  <c r="AR58" i="22"/>
  <c r="AR58" i="21"/>
  <c r="AR58" i="20"/>
  <c r="AR58" i="19"/>
  <c r="AR58" i="18"/>
  <c r="AR58" i="17"/>
  <c r="AR58" i="16"/>
  <c r="AR58" i="15"/>
  <c r="AR109" i="14"/>
  <c r="AQ58" i="22"/>
  <c r="AQ58" i="21"/>
  <c r="AQ58" i="20"/>
  <c r="AQ58" i="19"/>
  <c r="AQ58" i="18"/>
  <c r="AQ58" i="17"/>
  <c r="AQ58" i="16"/>
  <c r="AQ58" i="15"/>
  <c r="AQ109" i="14"/>
  <c r="AP58" i="22"/>
  <c r="AP58" i="21"/>
  <c r="AP58" i="20"/>
  <c r="AP58" i="19"/>
  <c r="AP58" i="18"/>
  <c r="AP58" i="17"/>
  <c r="AP58" i="16"/>
  <c r="AP58" i="15"/>
  <c r="AP109" i="14"/>
  <c r="AO58" i="22"/>
  <c r="AO58" i="21"/>
  <c r="AO58" i="20"/>
  <c r="AO58" i="19"/>
  <c r="AO58" i="18"/>
  <c r="AO58" i="17"/>
  <c r="AO58" i="16"/>
  <c r="AO58" i="15"/>
  <c r="AO109" i="14"/>
  <c r="AN58" i="22"/>
  <c r="AN58" i="21"/>
  <c r="AN58" i="20"/>
  <c r="AN58" i="19"/>
  <c r="AN58" i="18"/>
  <c r="AN58" i="17"/>
  <c r="AN58" i="16"/>
  <c r="AN58" i="15"/>
  <c r="AN109" i="14"/>
  <c r="AM58" i="22"/>
  <c r="AM58" i="21"/>
  <c r="AM58" i="20"/>
  <c r="AM58" i="19"/>
  <c r="AM58" i="18"/>
  <c r="AM58" i="17"/>
  <c r="AM58" i="16"/>
  <c r="AM58" i="15"/>
  <c r="AM109" i="14"/>
  <c r="AL58" i="22"/>
  <c r="AL58" i="21"/>
  <c r="AL58" i="20"/>
  <c r="AL58" i="19"/>
  <c r="AL58" i="18"/>
  <c r="AL58" i="17"/>
  <c r="AL58" i="16"/>
  <c r="AL58" i="15"/>
  <c r="AL109" i="14"/>
  <c r="AK58" i="22"/>
  <c r="AK58" i="21"/>
  <c r="AK58" i="20"/>
  <c r="AK58" i="19"/>
  <c r="AK58" i="18"/>
  <c r="AK58" i="17"/>
  <c r="AK58" i="16"/>
  <c r="AK58" i="15"/>
  <c r="AK109" i="14"/>
  <c r="AJ58" i="22"/>
  <c r="AJ58" i="21"/>
  <c r="AJ58" i="20"/>
  <c r="AJ58" i="19"/>
  <c r="AJ58" i="18"/>
  <c r="AJ58" i="17"/>
  <c r="AJ58" i="16"/>
  <c r="AJ58" i="15"/>
  <c r="AJ109" i="14"/>
  <c r="AI58" i="22"/>
  <c r="AI58" i="21"/>
  <c r="AI58" i="20"/>
  <c r="AI58" i="19"/>
  <c r="AI58" i="18"/>
  <c r="AI58" i="17"/>
  <c r="AI58" i="16"/>
  <c r="AI58" i="15"/>
  <c r="AI109" i="14"/>
  <c r="AH58" i="22"/>
  <c r="AH58" i="21"/>
  <c r="AH58" i="20"/>
  <c r="AH58" i="19"/>
  <c r="AH58" i="18"/>
  <c r="AH58" i="17"/>
  <c r="AH58" i="16"/>
  <c r="AH58" i="15"/>
  <c r="AH109" i="14"/>
  <c r="AG58" i="22"/>
  <c r="AG58" i="21"/>
  <c r="AG58" i="20"/>
  <c r="AG58" i="19"/>
  <c r="AG58" i="18"/>
  <c r="AG58" i="17"/>
  <c r="AG58" i="16"/>
  <c r="AG58" i="15"/>
  <c r="AG109" i="14"/>
  <c r="AF58" i="22"/>
  <c r="AF58" i="21"/>
  <c r="AF58" i="20"/>
  <c r="AF58" i="19"/>
  <c r="AF58" i="18"/>
  <c r="AF58" i="17"/>
  <c r="AF58" i="16"/>
  <c r="AF58" i="15"/>
  <c r="AF109" i="14"/>
  <c r="AE58" i="22"/>
  <c r="AE58" i="21"/>
  <c r="AE58" i="20"/>
  <c r="AE58" i="19"/>
  <c r="AE58" i="18"/>
  <c r="AE58" i="17"/>
  <c r="AE58" i="16"/>
  <c r="AE58" i="15"/>
  <c r="AE109" i="14"/>
  <c r="AD58" i="22"/>
  <c r="AD58" i="21"/>
  <c r="AD58" i="20"/>
  <c r="AD58" i="19"/>
  <c r="AD58" i="18"/>
  <c r="AD58" i="17"/>
  <c r="AD58" i="16"/>
  <c r="AD58" i="15"/>
  <c r="AD109" i="14"/>
  <c r="AC58" i="22"/>
  <c r="AC58" i="21"/>
  <c r="AC58" i="20"/>
  <c r="AC58" i="19"/>
  <c r="AC58" i="18"/>
  <c r="AC58" i="17"/>
  <c r="AC58" i="16"/>
  <c r="AC58" i="15"/>
  <c r="AC109" i="14"/>
  <c r="AB58" i="22"/>
  <c r="AB58" i="21"/>
  <c r="AB58" i="20"/>
  <c r="AB58" i="19"/>
  <c r="AB58" i="18"/>
  <c r="AB58" i="17"/>
  <c r="AB58" i="16"/>
  <c r="AB58" i="15"/>
  <c r="AB109" i="14"/>
  <c r="AA58" i="22"/>
  <c r="AA58" i="21"/>
  <c r="AA58" i="20"/>
  <c r="AA58" i="19"/>
  <c r="AA58" i="18"/>
  <c r="AA58" i="17"/>
  <c r="AA58" i="16"/>
  <c r="AA58" i="15"/>
  <c r="AA109" i="14"/>
  <c r="Z58" i="22"/>
  <c r="Z58" i="21"/>
  <c r="Z58" i="20"/>
  <c r="Z58" i="19"/>
  <c r="Z58" i="18"/>
  <c r="Z58" i="17"/>
  <c r="Z58" i="16"/>
  <c r="Z58" i="15"/>
  <c r="Z109" i="14"/>
  <c r="Y58" i="22"/>
  <c r="Y58" i="21"/>
  <c r="Y58" i="20"/>
  <c r="Y58" i="19"/>
  <c r="Y58" i="18"/>
  <c r="Y58" i="17"/>
  <c r="Y58" i="16"/>
  <c r="Y58" i="15"/>
  <c r="Y109" i="14"/>
  <c r="X58" i="22"/>
  <c r="X58" i="21"/>
  <c r="X58" i="20"/>
  <c r="X58" i="19"/>
  <c r="X58" i="18"/>
  <c r="X58" i="17"/>
  <c r="X58" i="16"/>
  <c r="X58" i="15"/>
  <c r="X109" i="14"/>
  <c r="W58" i="22"/>
  <c r="W58" i="21"/>
  <c r="W58" i="20"/>
  <c r="W58" i="19"/>
  <c r="W58" i="18"/>
  <c r="W58" i="17"/>
  <c r="W58" i="16"/>
  <c r="W58" i="15"/>
  <c r="W109" i="14"/>
  <c r="V58" i="22"/>
  <c r="V58" i="21"/>
  <c r="V58" i="20"/>
  <c r="V58" i="19"/>
  <c r="V58" i="18"/>
  <c r="V58" i="17"/>
  <c r="V58" i="16"/>
  <c r="V58" i="15"/>
  <c r="V109" i="14"/>
  <c r="U58" i="22"/>
  <c r="U58" i="21"/>
  <c r="U58" i="20"/>
  <c r="U58" i="19"/>
  <c r="U58" i="18"/>
  <c r="U58" i="17"/>
  <c r="U58" i="16"/>
  <c r="U58" i="15"/>
  <c r="U109" i="14"/>
  <c r="CY57" i="22"/>
  <c r="CY57" i="21"/>
  <c r="CY57" i="20"/>
  <c r="CY57" i="19"/>
  <c r="CY57" i="18"/>
  <c r="CY57" i="17"/>
  <c r="CY57" i="16"/>
  <c r="CY57" i="15"/>
  <c r="CY108" i="14"/>
  <c r="CX57" i="22"/>
  <c r="CX57" i="21"/>
  <c r="CX57" i="20"/>
  <c r="CX57" i="19"/>
  <c r="CX57" i="18"/>
  <c r="CX57" i="17"/>
  <c r="CX57" i="16"/>
  <c r="CX57" i="15"/>
  <c r="CX108" i="14"/>
  <c r="CW57" i="22"/>
  <c r="CW57" i="21"/>
  <c r="CW57" i="20"/>
  <c r="CW57" i="19"/>
  <c r="CW57" i="18"/>
  <c r="CW57" i="17"/>
  <c r="CW57" i="16"/>
  <c r="CW57" i="15"/>
  <c r="CW108" i="14"/>
  <c r="CV57" i="22"/>
  <c r="CV57" i="21"/>
  <c r="CV57" i="20"/>
  <c r="CV57" i="19"/>
  <c r="CV57" i="18"/>
  <c r="CV57" i="17"/>
  <c r="CV57" i="16"/>
  <c r="CV57" i="15"/>
  <c r="CV108" i="14"/>
  <c r="CU57" i="22"/>
  <c r="CU57" i="21"/>
  <c r="CU57" i="20"/>
  <c r="CU57" i="19"/>
  <c r="CU57" i="18"/>
  <c r="CU57" i="17"/>
  <c r="CU57" i="16"/>
  <c r="CU57" i="15"/>
  <c r="CU108" i="14"/>
  <c r="CT57" i="22"/>
  <c r="CT57" i="21"/>
  <c r="CT57" i="20"/>
  <c r="CT57" i="19"/>
  <c r="CT57" i="18"/>
  <c r="CT57" i="17"/>
  <c r="CT57" i="16"/>
  <c r="CT57" i="15"/>
  <c r="CT108" i="14"/>
  <c r="CS57" i="22"/>
  <c r="CS57" i="21"/>
  <c r="CS57" i="20"/>
  <c r="CS57" i="19"/>
  <c r="CS57" i="18"/>
  <c r="CS57" i="17"/>
  <c r="CS57" i="16"/>
  <c r="CS57" i="15"/>
  <c r="CS108" i="14"/>
  <c r="CR57" i="22"/>
  <c r="CR57" i="21"/>
  <c r="CR57" i="20"/>
  <c r="CR57" i="19"/>
  <c r="CR57" i="18"/>
  <c r="CR57" i="17"/>
  <c r="CR57" i="16"/>
  <c r="CR57" i="15"/>
  <c r="CR108" i="14"/>
  <c r="CQ57" i="22"/>
  <c r="CQ57" i="21"/>
  <c r="CQ57" i="20"/>
  <c r="CQ57" i="19"/>
  <c r="CQ57" i="18"/>
  <c r="CQ57" i="17"/>
  <c r="CQ57" i="16"/>
  <c r="CQ57" i="15"/>
  <c r="CQ108" i="14"/>
  <c r="CP57" i="22"/>
  <c r="CP57" i="21"/>
  <c r="CP57" i="20"/>
  <c r="CP57" i="19"/>
  <c r="CP57" i="18"/>
  <c r="CP57" i="17"/>
  <c r="CP57" i="16"/>
  <c r="CP57" i="15"/>
  <c r="CP108" i="14"/>
  <c r="CO57" i="22"/>
  <c r="CO57" i="21"/>
  <c r="CO57" i="20"/>
  <c r="CO57" i="19"/>
  <c r="CO57" i="18"/>
  <c r="CO57" i="17"/>
  <c r="CO57" i="16"/>
  <c r="CO57" i="15"/>
  <c r="CO108" i="14"/>
  <c r="CN57" i="22"/>
  <c r="CN57" i="21"/>
  <c r="CN57" i="20"/>
  <c r="CN57" i="19"/>
  <c r="CN57" i="18"/>
  <c r="CN57" i="17"/>
  <c r="CN57" i="16"/>
  <c r="CN57" i="15"/>
  <c r="CN108" i="14"/>
  <c r="CM57" i="22"/>
  <c r="CM57" i="21"/>
  <c r="CM57" i="20"/>
  <c r="CM57" i="19"/>
  <c r="CM57" i="18"/>
  <c r="CM57" i="17"/>
  <c r="CM57" i="16"/>
  <c r="CM57" i="15"/>
  <c r="CM108" i="14"/>
  <c r="CL57" i="22"/>
  <c r="CL57" i="21"/>
  <c r="CL57" i="20"/>
  <c r="CL57" i="19"/>
  <c r="CL57" i="18"/>
  <c r="CL57" i="17"/>
  <c r="CL57" i="16"/>
  <c r="CL57" i="15"/>
  <c r="CL108" i="14"/>
  <c r="CK57" i="22"/>
  <c r="CK57" i="21"/>
  <c r="CK57" i="20"/>
  <c r="CK57" i="19"/>
  <c r="CK57" i="18"/>
  <c r="CK57" i="17"/>
  <c r="CK57" i="16"/>
  <c r="CK57" i="15"/>
  <c r="CK108" i="14"/>
  <c r="CJ57" i="22"/>
  <c r="CJ57" i="21"/>
  <c r="CJ57" i="20"/>
  <c r="CJ57" i="19"/>
  <c r="CJ57" i="18"/>
  <c r="CJ57" i="17"/>
  <c r="CJ57" i="16"/>
  <c r="CJ57" i="15"/>
  <c r="CJ108" i="14"/>
  <c r="CI57" i="22"/>
  <c r="CI57" i="21"/>
  <c r="CI57" i="20"/>
  <c r="CI57" i="19"/>
  <c r="CI57" i="18"/>
  <c r="CI57" i="17"/>
  <c r="CI57" i="16"/>
  <c r="CI57" i="15"/>
  <c r="CI108" i="14"/>
  <c r="CH57" i="22"/>
  <c r="CH57" i="21"/>
  <c r="CH57" i="20"/>
  <c r="CH57" i="19"/>
  <c r="CH57" i="18"/>
  <c r="CH57" i="17"/>
  <c r="CH57" i="16"/>
  <c r="CH57" i="15"/>
  <c r="CH108" i="14"/>
  <c r="CG57" i="22"/>
  <c r="CG57" i="21"/>
  <c r="CG57" i="20"/>
  <c r="CG57" i="19"/>
  <c r="CG57" i="18"/>
  <c r="CG57" i="17"/>
  <c r="CG57" i="16"/>
  <c r="CG57" i="15"/>
  <c r="CG108" i="14"/>
  <c r="CF57" i="22"/>
  <c r="CF57" i="21"/>
  <c r="CF57" i="20"/>
  <c r="CF57" i="19"/>
  <c r="CF57" i="18"/>
  <c r="CF57" i="17"/>
  <c r="CF57" i="16"/>
  <c r="CF57" i="15"/>
  <c r="CF108" i="14"/>
  <c r="CE57" i="22"/>
  <c r="CE57" i="21"/>
  <c r="CE57" i="20"/>
  <c r="CE57" i="19"/>
  <c r="CE57" i="18"/>
  <c r="CE57" i="17"/>
  <c r="CE57" i="16"/>
  <c r="CE57" i="15"/>
  <c r="CE108" i="14"/>
  <c r="CD57" i="22"/>
  <c r="CD57" i="21"/>
  <c r="CD57" i="20"/>
  <c r="CD57" i="19"/>
  <c r="CD57" i="18"/>
  <c r="CD57" i="17"/>
  <c r="CD57" i="16"/>
  <c r="CD57" i="15"/>
  <c r="CD108" i="14"/>
  <c r="CC57" i="22"/>
  <c r="CC57" i="21"/>
  <c r="CC57" i="20"/>
  <c r="CC57" i="19"/>
  <c r="CC57" i="18"/>
  <c r="CC57" i="17"/>
  <c r="CC57" i="16"/>
  <c r="CC57" i="15"/>
  <c r="CC108" i="14"/>
  <c r="CB57" i="22"/>
  <c r="CB57" i="21"/>
  <c r="CB57" i="20"/>
  <c r="CB57" i="19"/>
  <c r="CB57" i="18"/>
  <c r="CB57" i="17"/>
  <c r="CB57" i="16"/>
  <c r="CB57" i="15"/>
  <c r="CB108" i="14"/>
  <c r="CA57" i="22"/>
  <c r="CA57" i="21"/>
  <c r="CA57" i="20"/>
  <c r="CA57" i="19"/>
  <c r="CA57" i="18"/>
  <c r="CA57" i="17"/>
  <c r="CA57" i="16"/>
  <c r="CA57" i="15"/>
  <c r="CA108" i="14"/>
  <c r="BZ57" i="22"/>
  <c r="BZ57" i="21"/>
  <c r="BZ57" i="20"/>
  <c r="BZ57" i="19"/>
  <c r="BZ57" i="18"/>
  <c r="BZ57" i="17"/>
  <c r="BZ57" i="16"/>
  <c r="BZ57" i="15"/>
  <c r="BZ108" i="14"/>
  <c r="BY57" i="22"/>
  <c r="BY57" i="21"/>
  <c r="BY57" i="20"/>
  <c r="BY57" i="19"/>
  <c r="BY57" i="18"/>
  <c r="BY57" i="17"/>
  <c r="BY57" i="16"/>
  <c r="BY57" i="15"/>
  <c r="BY108" i="14"/>
  <c r="BX57" i="22"/>
  <c r="BX57" i="21"/>
  <c r="BX57" i="20"/>
  <c r="BX57" i="19"/>
  <c r="BX57" i="18"/>
  <c r="BX57" i="17"/>
  <c r="BX57" i="16"/>
  <c r="BX57" i="15"/>
  <c r="BX108" i="14"/>
  <c r="BW57" i="22"/>
  <c r="BW57" i="21"/>
  <c r="BW57" i="20"/>
  <c r="BW57" i="19"/>
  <c r="BW57" i="18"/>
  <c r="BW57" i="17"/>
  <c r="BW57" i="16"/>
  <c r="BW57" i="15"/>
  <c r="BW108" i="14"/>
  <c r="BV57" i="22"/>
  <c r="BV57" i="21"/>
  <c r="BV57" i="20"/>
  <c r="BV57" i="19"/>
  <c r="BV57" i="18"/>
  <c r="BV57" i="17"/>
  <c r="BV57" i="16"/>
  <c r="BV57" i="15"/>
  <c r="BV108" i="14"/>
  <c r="BU57" i="22"/>
  <c r="BU57" i="21"/>
  <c r="BU57" i="20"/>
  <c r="BU57" i="19"/>
  <c r="BU57" i="18"/>
  <c r="BU57" i="17"/>
  <c r="BU57" i="16"/>
  <c r="BU57" i="15"/>
  <c r="BU108" i="14"/>
  <c r="BT57" i="22"/>
  <c r="BT57" i="21"/>
  <c r="BT57" i="20"/>
  <c r="BT57" i="19"/>
  <c r="BT57" i="18"/>
  <c r="BT57" i="17"/>
  <c r="BT57" i="16"/>
  <c r="BT57" i="15"/>
  <c r="BT108" i="14"/>
  <c r="BS57" i="22"/>
  <c r="BS57" i="21"/>
  <c r="BS57" i="20"/>
  <c r="BS57" i="19"/>
  <c r="BS57" i="18"/>
  <c r="BS57" i="17"/>
  <c r="BS57" i="16"/>
  <c r="BS57" i="15"/>
  <c r="BS108" i="14"/>
  <c r="BR57" i="22"/>
  <c r="BR57" i="21"/>
  <c r="BR57" i="20"/>
  <c r="BR57" i="19"/>
  <c r="BR57" i="18"/>
  <c r="BR57" i="17"/>
  <c r="BR57" i="16"/>
  <c r="BR57" i="15"/>
  <c r="BR108" i="14"/>
  <c r="BQ57" i="22"/>
  <c r="BQ57" i="21"/>
  <c r="BQ57" i="20"/>
  <c r="BQ57" i="19"/>
  <c r="BQ57" i="18"/>
  <c r="BQ57" i="17"/>
  <c r="BQ57" i="16"/>
  <c r="BQ57" i="15"/>
  <c r="BQ108" i="14"/>
  <c r="BP57" i="22"/>
  <c r="BP57" i="21"/>
  <c r="BP57" i="20"/>
  <c r="BP57" i="19"/>
  <c r="BP57" i="18"/>
  <c r="BP57" i="17"/>
  <c r="BP57" i="16"/>
  <c r="BP57" i="15"/>
  <c r="BP108" i="14"/>
  <c r="BO57" i="22"/>
  <c r="BO57" i="21"/>
  <c r="BO57" i="20"/>
  <c r="BO57" i="19"/>
  <c r="BO57" i="18"/>
  <c r="BO57" i="17"/>
  <c r="BO57" i="16"/>
  <c r="BO57" i="15"/>
  <c r="BO108" i="14"/>
  <c r="BN57" i="22"/>
  <c r="BN57" i="21"/>
  <c r="BN57" i="20"/>
  <c r="BN57" i="19"/>
  <c r="BN57" i="18"/>
  <c r="BN57" i="17"/>
  <c r="BN57" i="16"/>
  <c r="BN57" i="15"/>
  <c r="BN108" i="14"/>
  <c r="BM57" i="22"/>
  <c r="BM57" i="21"/>
  <c r="BM57" i="20"/>
  <c r="BM57" i="19"/>
  <c r="BM57" i="18"/>
  <c r="BM57" i="17"/>
  <c r="BM57" i="16"/>
  <c r="BM57" i="15"/>
  <c r="BM108" i="14"/>
  <c r="BL57" i="22"/>
  <c r="BL57" i="21"/>
  <c r="BL57" i="20"/>
  <c r="BL57" i="19"/>
  <c r="BL57" i="18"/>
  <c r="BL57" i="17"/>
  <c r="BL57" i="16"/>
  <c r="BL57" i="15"/>
  <c r="BL108" i="14"/>
  <c r="BK57" i="22"/>
  <c r="BK57" i="21"/>
  <c r="BK57" i="20"/>
  <c r="BK57" i="19"/>
  <c r="BK57" i="18"/>
  <c r="BK57" i="17"/>
  <c r="BK57" i="16"/>
  <c r="BK57" i="15"/>
  <c r="BK108" i="14"/>
  <c r="BJ57" i="22"/>
  <c r="BJ57" i="21"/>
  <c r="BJ57" i="20"/>
  <c r="BJ57" i="19"/>
  <c r="BJ57" i="18"/>
  <c r="BJ57" i="17"/>
  <c r="BJ57" i="16"/>
  <c r="BJ57" i="15"/>
  <c r="BJ108" i="14"/>
  <c r="BI57" i="22"/>
  <c r="BI57" i="21"/>
  <c r="BI57" i="20"/>
  <c r="BI57" i="19"/>
  <c r="BI57" i="18"/>
  <c r="BI57" i="17"/>
  <c r="BI57" i="16"/>
  <c r="BI57" i="15"/>
  <c r="BI108" i="14"/>
  <c r="BH57" i="22"/>
  <c r="BH57" i="21"/>
  <c r="BH57" i="20"/>
  <c r="BH57" i="19"/>
  <c r="BH57" i="18"/>
  <c r="BH57" i="17"/>
  <c r="BH57" i="16"/>
  <c r="BH57" i="15"/>
  <c r="BH108" i="14"/>
  <c r="BG57" i="22"/>
  <c r="BG57" i="21"/>
  <c r="BG57" i="20"/>
  <c r="BG57" i="19"/>
  <c r="BG57" i="18"/>
  <c r="BG57" i="17"/>
  <c r="BG57" i="16"/>
  <c r="BG57" i="15"/>
  <c r="BG108" i="14"/>
  <c r="BF57" i="22"/>
  <c r="BF57" i="21"/>
  <c r="BF57" i="20"/>
  <c r="BF57" i="19"/>
  <c r="BF57" i="18"/>
  <c r="BF57" i="17"/>
  <c r="BF57" i="16"/>
  <c r="BF57" i="15"/>
  <c r="BF108" i="14"/>
  <c r="BE57" i="22"/>
  <c r="BE57" i="21"/>
  <c r="BE57" i="20"/>
  <c r="BE57" i="19"/>
  <c r="BE57" i="18"/>
  <c r="BE57" i="17"/>
  <c r="BE57" i="16"/>
  <c r="BE57" i="15"/>
  <c r="BE108" i="14"/>
  <c r="BD57" i="22"/>
  <c r="BD57" i="21"/>
  <c r="BD57" i="20"/>
  <c r="BD57" i="19"/>
  <c r="BD57" i="18"/>
  <c r="BD57" i="17"/>
  <c r="BD57" i="16"/>
  <c r="BD57" i="15"/>
  <c r="BD108" i="14"/>
  <c r="BC57" i="22"/>
  <c r="BC57" i="21"/>
  <c r="BC57" i="20"/>
  <c r="BC57" i="19"/>
  <c r="BC57" i="18"/>
  <c r="BC57" i="17"/>
  <c r="BC57" i="16"/>
  <c r="BC57" i="15"/>
  <c r="BC108" i="14"/>
  <c r="BB57" i="22"/>
  <c r="BB57" i="21"/>
  <c r="BB57" i="20"/>
  <c r="BB57" i="19"/>
  <c r="BB57" i="18"/>
  <c r="BB57" i="17"/>
  <c r="BB57" i="16"/>
  <c r="BB57" i="15"/>
  <c r="BB108" i="14"/>
  <c r="BA57" i="22"/>
  <c r="BA57" i="21"/>
  <c r="BA57" i="20"/>
  <c r="BA57" i="19"/>
  <c r="BA57" i="18"/>
  <c r="BA57" i="17"/>
  <c r="BA57" i="16"/>
  <c r="BA57" i="15"/>
  <c r="BA108" i="14"/>
  <c r="AZ57" i="22"/>
  <c r="AZ57" i="21"/>
  <c r="AZ57" i="20"/>
  <c r="AZ57" i="19"/>
  <c r="AZ57" i="18"/>
  <c r="AZ57" i="17"/>
  <c r="AZ57" i="16"/>
  <c r="AZ57" i="15"/>
  <c r="AZ108" i="14"/>
  <c r="AY57" i="22"/>
  <c r="AY57" i="21"/>
  <c r="AY57" i="20"/>
  <c r="AY57" i="19"/>
  <c r="AY57" i="18"/>
  <c r="AY57" i="17"/>
  <c r="AY57" i="16"/>
  <c r="AY57" i="15"/>
  <c r="AY108" i="14"/>
  <c r="AX57" i="22"/>
  <c r="AX57" i="21"/>
  <c r="AX57" i="20"/>
  <c r="AX57" i="19"/>
  <c r="AX57" i="18"/>
  <c r="AX57" i="17"/>
  <c r="AX57" i="16"/>
  <c r="AX57" i="15"/>
  <c r="AX108" i="14"/>
  <c r="AW57" i="22"/>
  <c r="AW57" i="21"/>
  <c r="AW57" i="20"/>
  <c r="AW57" i="19"/>
  <c r="AW57" i="18"/>
  <c r="AW57" i="17"/>
  <c r="AW57" i="16"/>
  <c r="AW57" i="15"/>
  <c r="AW108" i="14"/>
  <c r="AV57" i="22"/>
  <c r="AV57" i="21"/>
  <c r="AV57" i="20"/>
  <c r="AV57" i="19"/>
  <c r="AV57" i="18"/>
  <c r="AV57" i="17"/>
  <c r="AV57" i="16"/>
  <c r="AV57" i="15"/>
  <c r="AV108" i="14"/>
  <c r="AU57" i="22"/>
  <c r="AU57" i="21"/>
  <c r="AU57" i="20"/>
  <c r="AU57" i="19"/>
  <c r="AU57" i="18"/>
  <c r="AU57" i="17"/>
  <c r="AU57" i="16"/>
  <c r="AU57" i="15"/>
  <c r="AU108" i="14"/>
  <c r="AT57" i="22"/>
  <c r="AT57" i="21"/>
  <c r="AT57" i="20"/>
  <c r="AT57" i="19"/>
  <c r="AT57" i="18"/>
  <c r="AT57" i="17"/>
  <c r="AT57" i="16"/>
  <c r="AT57" i="15"/>
  <c r="AT108" i="14"/>
  <c r="AS57" i="22"/>
  <c r="AS57" i="21"/>
  <c r="AS57" i="20"/>
  <c r="AS57" i="19"/>
  <c r="AS57" i="18"/>
  <c r="AS57" i="17"/>
  <c r="AS57" i="16"/>
  <c r="AS57" i="15"/>
  <c r="AS108" i="14"/>
  <c r="AR57" i="22"/>
  <c r="AR57" i="21"/>
  <c r="AR57" i="20"/>
  <c r="AR57" i="19"/>
  <c r="AR57" i="18"/>
  <c r="AR57" i="17"/>
  <c r="AR57" i="16"/>
  <c r="AR57" i="15"/>
  <c r="AR108" i="14"/>
  <c r="AQ57" i="22"/>
  <c r="AQ57" i="21"/>
  <c r="AQ57" i="20"/>
  <c r="AQ57" i="19"/>
  <c r="AQ57" i="18"/>
  <c r="AQ57" i="17"/>
  <c r="AQ57" i="16"/>
  <c r="AQ57" i="15"/>
  <c r="AQ108" i="14"/>
  <c r="AP57" i="22"/>
  <c r="AP57" i="21"/>
  <c r="AP57" i="20"/>
  <c r="AP57" i="19"/>
  <c r="AP57" i="18"/>
  <c r="AP57" i="17"/>
  <c r="AP57" i="16"/>
  <c r="AP57" i="15"/>
  <c r="AP108" i="14"/>
  <c r="AO57" i="22"/>
  <c r="AO57" i="21"/>
  <c r="AO57" i="20"/>
  <c r="AO57" i="19"/>
  <c r="AO57" i="18"/>
  <c r="AO57" i="17"/>
  <c r="AO57" i="16"/>
  <c r="AO57" i="15"/>
  <c r="AO108" i="14"/>
  <c r="AN57" i="22"/>
  <c r="AN57" i="21"/>
  <c r="AN57" i="20"/>
  <c r="AN57" i="19"/>
  <c r="AN57" i="18"/>
  <c r="AN57" i="17"/>
  <c r="AN57" i="16"/>
  <c r="AN57" i="15"/>
  <c r="AN108" i="14"/>
  <c r="AM57" i="22"/>
  <c r="AM57" i="21"/>
  <c r="AM57" i="20"/>
  <c r="AM57" i="19"/>
  <c r="AM57" i="18"/>
  <c r="AM57" i="17"/>
  <c r="AM57" i="16"/>
  <c r="AM57" i="15"/>
  <c r="AM108" i="14"/>
  <c r="AL57" i="22"/>
  <c r="AL57" i="21"/>
  <c r="AL57" i="20"/>
  <c r="AL57" i="19"/>
  <c r="AL57" i="18"/>
  <c r="AL57" i="17"/>
  <c r="AL57" i="16"/>
  <c r="AL57" i="15"/>
  <c r="AL108" i="14"/>
  <c r="AK57" i="22"/>
  <c r="AK57" i="21"/>
  <c r="AK57" i="20"/>
  <c r="AK57" i="19"/>
  <c r="AK57" i="18"/>
  <c r="AK57" i="17"/>
  <c r="AK57" i="16"/>
  <c r="AK57" i="15"/>
  <c r="AK108" i="14"/>
  <c r="AJ57" i="22"/>
  <c r="AJ57" i="21"/>
  <c r="AJ57" i="20"/>
  <c r="AJ57" i="19"/>
  <c r="AJ57" i="18"/>
  <c r="AJ57" i="17"/>
  <c r="AJ57" i="16"/>
  <c r="AJ57" i="15"/>
  <c r="AJ108" i="14"/>
  <c r="AI57" i="22"/>
  <c r="AI57" i="21"/>
  <c r="AI57" i="20"/>
  <c r="AI57" i="19"/>
  <c r="AI57" i="18"/>
  <c r="AI57" i="17"/>
  <c r="AI57" i="16"/>
  <c r="AI57" i="15"/>
  <c r="AI108" i="14"/>
  <c r="AH57" i="22"/>
  <c r="AH57" i="21"/>
  <c r="AH57" i="20"/>
  <c r="AH57" i="19"/>
  <c r="AH57" i="18"/>
  <c r="AH57" i="17"/>
  <c r="AH57" i="16"/>
  <c r="AH57" i="15"/>
  <c r="AH108" i="14"/>
  <c r="AG57" i="22"/>
  <c r="AG57" i="21"/>
  <c r="AG57" i="20"/>
  <c r="AG57" i="19"/>
  <c r="AG57" i="18"/>
  <c r="AG57" i="17"/>
  <c r="AG57" i="16"/>
  <c r="AG57" i="15"/>
  <c r="AG108" i="14"/>
  <c r="AF57" i="22"/>
  <c r="AF57" i="21"/>
  <c r="AF57" i="20"/>
  <c r="AF57" i="19"/>
  <c r="AF57" i="18"/>
  <c r="AF57" i="17"/>
  <c r="AF57" i="16"/>
  <c r="AF57" i="15"/>
  <c r="AF108" i="14"/>
  <c r="AE57" i="22"/>
  <c r="AE57" i="21"/>
  <c r="AE57" i="20"/>
  <c r="AE57" i="19"/>
  <c r="AE57" i="18"/>
  <c r="AE57" i="17"/>
  <c r="AE57" i="16"/>
  <c r="AE57" i="15"/>
  <c r="AE108" i="14"/>
  <c r="AD57" i="22"/>
  <c r="AD57" i="21"/>
  <c r="AD57" i="20"/>
  <c r="AD57" i="19"/>
  <c r="AD57" i="18"/>
  <c r="AD57" i="17"/>
  <c r="AD57" i="16"/>
  <c r="AD57" i="15"/>
  <c r="AD108" i="14"/>
  <c r="AC57" i="22"/>
  <c r="AC57" i="21"/>
  <c r="AC57" i="20"/>
  <c r="AC57" i="19"/>
  <c r="AC57" i="18"/>
  <c r="AC57" i="17"/>
  <c r="AC57" i="16"/>
  <c r="AC57" i="15"/>
  <c r="AC108" i="14"/>
  <c r="AB57" i="22"/>
  <c r="AB57" i="21"/>
  <c r="AB57" i="20"/>
  <c r="AB57" i="19"/>
  <c r="AB57" i="18"/>
  <c r="AB57" i="17"/>
  <c r="AB57" i="16"/>
  <c r="AB57" i="15"/>
  <c r="AB108" i="14"/>
  <c r="AA57" i="22"/>
  <c r="AA57" i="21"/>
  <c r="AA57" i="20"/>
  <c r="AA57" i="19"/>
  <c r="AA57" i="18"/>
  <c r="AA57" i="17"/>
  <c r="AA57" i="16"/>
  <c r="AA57" i="15"/>
  <c r="AA108" i="14"/>
  <c r="Z57" i="22"/>
  <c r="Z57" i="21"/>
  <c r="Z57" i="20"/>
  <c r="Z57" i="19"/>
  <c r="Z57" i="18"/>
  <c r="Z57" i="17"/>
  <c r="Z57" i="16"/>
  <c r="Z57" i="15"/>
  <c r="Z108" i="14"/>
  <c r="Y57" i="22"/>
  <c r="Y57" i="21"/>
  <c r="Y57" i="20"/>
  <c r="Y57" i="19"/>
  <c r="Y57" i="18"/>
  <c r="Y57" i="17"/>
  <c r="Y57" i="16"/>
  <c r="Y57" i="15"/>
  <c r="Y108" i="14"/>
  <c r="X57" i="22"/>
  <c r="X57" i="21"/>
  <c r="X57" i="20"/>
  <c r="X57" i="19"/>
  <c r="X57" i="18"/>
  <c r="X57" i="17"/>
  <c r="X57" i="16"/>
  <c r="X57" i="15"/>
  <c r="X108" i="14"/>
  <c r="W57" i="22"/>
  <c r="W57" i="21"/>
  <c r="W57" i="20"/>
  <c r="W57" i="19"/>
  <c r="W57" i="18"/>
  <c r="W57" i="17"/>
  <c r="W57" i="16"/>
  <c r="W57" i="15"/>
  <c r="W108" i="14"/>
  <c r="V57" i="22"/>
  <c r="V57" i="21"/>
  <c r="V57" i="20"/>
  <c r="V57" i="19"/>
  <c r="V57" i="18"/>
  <c r="V57" i="17"/>
  <c r="V57" i="16"/>
  <c r="V57" i="15"/>
  <c r="V108" i="14"/>
  <c r="U57" i="22"/>
  <c r="U57" i="21"/>
  <c r="U57" i="20"/>
  <c r="U57" i="19"/>
  <c r="U57" i="18"/>
  <c r="U57" i="17"/>
  <c r="U57" i="16"/>
  <c r="U57" i="15"/>
  <c r="U108" i="14"/>
  <c r="CY54" i="22"/>
  <c r="CY54" i="21"/>
  <c r="CY54" i="20"/>
  <c r="CY54" i="19"/>
  <c r="CY54" i="18"/>
  <c r="CY54" i="17"/>
  <c r="CY54" i="16"/>
  <c r="CY105" i="14"/>
  <c r="CX54" i="22"/>
  <c r="CX54" i="21"/>
  <c r="CX54" i="20"/>
  <c r="CX54" i="19"/>
  <c r="CX54" i="18"/>
  <c r="CX54" i="17"/>
  <c r="CX54" i="16"/>
  <c r="CX105" i="14"/>
  <c r="CW54" i="22"/>
  <c r="CW54" i="21"/>
  <c r="CW54" i="20"/>
  <c r="CW54" i="19"/>
  <c r="CW54" i="18"/>
  <c r="CW54" i="17"/>
  <c r="CW54" i="16"/>
  <c r="CW105" i="14"/>
  <c r="CV54" i="22"/>
  <c r="CV54" i="21"/>
  <c r="CV54" i="20"/>
  <c r="CV54" i="19"/>
  <c r="CV54" i="18"/>
  <c r="CV54" i="17"/>
  <c r="CV54" i="16"/>
  <c r="CV105" i="14"/>
  <c r="CU54" i="22"/>
  <c r="CU54" i="21"/>
  <c r="CU54" i="20"/>
  <c r="CU54" i="19"/>
  <c r="CU54" i="18"/>
  <c r="CU54" i="17"/>
  <c r="CU54" i="16"/>
  <c r="CU105" i="14"/>
  <c r="CT54" i="22"/>
  <c r="CT54" i="21"/>
  <c r="CT54" i="20"/>
  <c r="CT54" i="19"/>
  <c r="CT54" i="18"/>
  <c r="CT54" i="17"/>
  <c r="CT54" i="16"/>
  <c r="CT105" i="14"/>
  <c r="CS54" i="22"/>
  <c r="CS54" i="21"/>
  <c r="CS54" i="20"/>
  <c r="CS54" i="19"/>
  <c r="CS54" i="18"/>
  <c r="CS54" i="17"/>
  <c r="CS54" i="16"/>
  <c r="CS105" i="14"/>
  <c r="CR54" i="22"/>
  <c r="CR54" i="21"/>
  <c r="CR54" i="20"/>
  <c r="CR54" i="19"/>
  <c r="CR54" i="18"/>
  <c r="CR54" i="17"/>
  <c r="CR54" i="16"/>
  <c r="CR105" i="14"/>
  <c r="CQ54" i="22"/>
  <c r="CQ54" i="21"/>
  <c r="CQ54" i="20"/>
  <c r="CQ54" i="19"/>
  <c r="CQ54" i="18"/>
  <c r="CQ54" i="17"/>
  <c r="CQ54" i="16"/>
  <c r="CQ105" i="14"/>
  <c r="CP54" i="22"/>
  <c r="CP54" i="21"/>
  <c r="CP54" i="20"/>
  <c r="CP54" i="19"/>
  <c r="CP54" i="18"/>
  <c r="CP54" i="17"/>
  <c r="CP54" i="16"/>
  <c r="CP105" i="14"/>
  <c r="CO54" i="22"/>
  <c r="CO54" i="21"/>
  <c r="CO54" i="20"/>
  <c r="CO54" i="19"/>
  <c r="CO54" i="18"/>
  <c r="CO54" i="17"/>
  <c r="CO54" i="16"/>
  <c r="CO105" i="14"/>
  <c r="CN54" i="22"/>
  <c r="CN54" i="21"/>
  <c r="CN54" i="20"/>
  <c r="CN54" i="19"/>
  <c r="CN54" i="18"/>
  <c r="CN54" i="17"/>
  <c r="CN54" i="16"/>
  <c r="CN105" i="14"/>
  <c r="CM54" i="22"/>
  <c r="CM54" i="21"/>
  <c r="CM54" i="20"/>
  <c r="CM54" i="19"/>
  <c r="CM54" i="18"/>
  <c r="CM54" i="17"/>
  <c r="CM54" i="16"/>
  <c r="CM105" i="14"/>
  <c r="CL54" i="22"/>
  <c r="CL54" i="21"/>
  <c r="CL54" i="20"/>
  <c r="CL54" i="19"/>
  <c r="CL54" i="18"/>
  <c r="CL54" i="17"/>
  <c r="CL54" i="16"/>
  <c r="CL105" i="14"/>
  <c r="CK54" i="22"/>
  <c r="CK54" i="21"/>
  <c r="CK54" i="20"/>
  <c r="CK54" i="19"/>
  <c r="CK54" i="18"/>
  <c r="CK54" i="17"/>
  <c r="CK54" i="16"/>
  <c r="CK105" i="14"/>
  <c r="CJ54" i="22"/>
  <c r="CJ54" i="21"/>
  <c r="CJ54" i="20"/>
  <c r="CJ54" i="19"/>
  <c r="CJ54" i="18"/>
  <c r="CJ54" i="17"/>
  <c r="CJ54" i="16"/>
  <c r="CJ105" i="14"/>
  <c r="CI54" i="22"/>
  <c r="CI54" i="21"/>
  <c r="CI54" i="20"/>
  <c r="CI54" i="19"/>
  <c r="CI54" i="18"/>
  <c r="CI54" i="17"/>
  <c r="CI54" i="16"/>
  <c r="CI105" i="14"/>
  <c r="CH54" i="22"/>
  <c r="CH54" i="21"/>
  <c r="CH54" i="20"/>
  <c r="CH54" i="19"/>
  <c r="CH54" i="18"/>
  <c r="CH54" i="17"/>
  <c r="CH54" i="16"/>
  <c r="CH105" i="14"/>
  <c r="CG54" i="22"/>
  <c r="CG54" i="21"/>
  <c r="CG54" i="20"/>
  <c r="CG54" i="19"/>
  <c r="CG54" i="18"/>
  <c r="CG54" i="17"/>
  <c r="CG54" i="16"/>
  <c r="CG105" i="14"/>
  <c r="CF54" i="22"/>
  <c r="CF54" i="21"/>
  <c r="CF54" i="20"/>
  <c r="CF54" i="19"/>
  <c r="CF54" i="18"/>
  <c r="CF54" i="17"/>
  <c r="CF54" i="16"/>
  <c r="CF105" i="14"/>
  <c r="CE54" i="22"/>
  <c r="CE54" i="21"/>
  <c r="CE54" i="20"/>
  <c r="CE54" i="19"/>
  <c r="CE54" i="18"/>
  <c r="CE54" i="17"/>
  <c r="CE54" i="16"/>
  <c r="CE105" i="14"/>
  <c r="CD54" i="22"/>
  <c r="CD54" i="21"/>
  <c r="CD54" i="20"/>
  <c r="CD54" i="19"/>
  <c r="CD54" i="18"/>
  <c r="CD54" i="17"/>
  <c r="CD54" i="16"/>
  <c r="CD105" i="14"/>
  <c r="CC54" i="22"/>
  <c r="CC54" i="21"/>
  <c r="CC54" i="20"/>
  <c r="CC54" i="19"/>
  <c r="CC54" i="18"/>
  <c r="CC54" i="17"/>
  <c r="CC54" i="16"/>
  <c r="CC105" i="14"/>
  <c r="CB54" i="22"/>
  <c r="CB54" i="21"/>
  <c r="CB54" i="20"/>
  <c r="CB54" i="19"/>
  <c r="CB54" i="18"/>
  <c r="CB54" i="17"/>
  <c r="CB54" i="16"/>
  <c r="CB105" i="14"/>
  <c r="CA54" i="22"/>
  <c r="CA54" i="21"/>
  <c r="CA54" i="20"/>
  <c r="CA54" i="19"/>
  <c r="CA54" i="18"/>
  <c r="CA54" i="17"/>
  <c r="CA54" i="16"/>
  <c r="CA105" i="14"/>
  <c r="BZ54" i="22"/>
  <c r="BZ54" i="21"/>
  <c r="BZ54" i="20"/>
  <c r="BZ54" i="19"/>
  <c r="BZ54" i="18"/>
  <c r="BZ54" i="17"/>
  <c r="BZ54" i="16"/>
  <c r="BZ105" i="14"/>
  <c r="BY54" i="22"/>
  <c r="BY54" i="21"/>
  <c r="BY54" i="20"/>
  <c r="BY54" i="19"/>
  <c r="BY54" i="18"/>
  <c r="BY54" i="17"/>
  <c r="BY54" i="16"/>
  <c r="BY105" i="14"/>
  <c r="BX54" i="22"/>
  <c r="BX54" i="21"/>
  <c r="BX54" i="20"/>
  <c r="BX54" i="19"/>
  <c r="BX54" i="18"/>
  <c r="BX54" i="17"/>
  <c r="BX54" i="16"/>
  <c r="BX105" i="14"/>
  <c r="BW54" i="22"/>
  <c r="BW54" i="21"/>
  <c r="BW54" i="20"/>
  <c r="BW54" i="19"/>
  <c r="BW54" i="18"/>
  <c r="BW54" i="17"/>
  <c r="BW54" i="16"/>
  <c r="BW105" i="14"/>
  <c r="BV54" i="22"/>
  <c r="BV54" i="21"/>
  <c r="BV54" i="20"/>
  <c r="BV54" i="19"/>
  <c r="BV54" i="18"/>
  <c r="BV54" i="17"/>
  <c r="BV54" i="16"/>
  <c r="BV105" i="14"/>
  <c r="BU54" i="22"/>
  <c r="BU54" i="21"/>
  <c r="BU54" i="20"/>
  <c r="BU54" i="19"/>
  <c r="BU54" i="18"/>
  <c r="BU54" i="17"/>
  <c r="BU54" i="16"/>
  <c r="BU105" i="14"/>
  <c r="BT54" i="22"/>
  <c r="BT54" i="21"/>
  <c r="BT54" i="20"/>
  <c r="BT54" i="19"/>
  <c r="BT54" i="18"/>
  <c r="BT54" i="17"/>
  <c r="BT54" i="16"/>
  <c r="BT105" i="14"/>
  <c r="BS54" i="22"/>
  <c r="BS54" i="21"/>
  <c r="BS54" i="20"/>
  <c r="BS54" i="19"/>
  <c r="BS54" i="18"/>
  <c r="BS54" i="17"/>
  <c r="BS54" i="16"/>
  <c r="BS105" i="14"/>
  <c r="BR54" i="22"/>
  <c r="BR54" i="21"/>
  <c r="BR54" i="20"/>
  <c r="BR54" i="19"/>
  <c r="BR54" i="18"/>
  <c r="BR54" i="17"/>
  <c r="BR54" i="16"/>
  <c r="BR105" i="14"/>
  <c r="BQ54" i="22"/>
  <c r="BQ54" i="21"/>
  <c r="BQ54" i="20"/>
  <c r="BQ54" i="19"/>
  <c r="BQ54" i="18"/>
  <c r="BQ54" i="17"/>
  <c r="BQ54" i="16"/>
  <c r="BQ105" i="14"/>
  <c r="BP54" i="22"/>
  <c r="BP54" i="21"/>
  <c r="BP54" i="20"/>
  <c r="BP54" i="19"/>
  <c r="BP54" i="18"/>
  <c r="BP54" i="17"/>
  <c r="BP54" i="16"/>
  <c r="BP105" i="14"/>
  <c r="BO54" i="22"/>
  <c r="BO54" i="21"/>
  <c r="BO54" i="20"/>
  <c r="BO54" i="19"/>
  <c r="BO54" i="18"/>
  <c r="BO54" i="17"/>
  <c r="BO54" i="16"/>
  <c r="BO105" i="14"/>
  <c r="BN54" i="22"/>
  <c r="BN54" i="21"/>
  <c r="BN54" i="20"/>
  <c r="BN54" i="19"/>
  <c r="BN54" i="18"/>
  <c r="BN54" i="17"/>
  <c r="BN54" i="16"/>
  <c r="BN105" i="14"/>
  <c r="BM54" i="22"/>
  <c r="BM54" i="21"/>
  <c r="BM54" i="20"/>
  <c r="BM54" i="19"/>
  <c r="BM54" i="18"/>
  <c r="BM54" i="17"/>
  <c r="BM54" i="16"/>
  <c r="BM105" i="14"/>
  <c r="BL54" i="22"/>
  <c r="BL54" i="21"/>
  <c r="BL54" i="20"/>
  <c r="BL54" i="19"/>
  <c r="BL54" i="18"/>
  <c r="BL54" i="17"/>
  <c r="BL54" i="16"/>
  <c r="BL105" i="14"/>
  <c r="BK54" i="22"/>
  <c r="BK54" i="21"/>
  <c r="BK54" i="20"/>
  <c r="BK54" i="19"/>
  <c r="BK54" i="18"/>
  <c r="BK54" i="17"/>
  <c r="BK54" i="16"/>
  <c r="BK105" i="14"/>
  <c r="BJ54" i="22"/>
  <c r="BJ54" i="21"/>
  <c r="BJ54" i="20"/>
  <c r="BJ54" i="19"/>
  <c r="BJ54" i="18"/>
  <c r="BJ54" i="17"/>
  <c r="BJ54" i="16"/>
  <c r="BJ105" i="14"/>
  <c r="BI54" i="22"/>
  <c r="BI54" i="21"/>
  <c r="BI54" i="20"/>
  <c r="BI54" i="19"/>
  <c r="BI54" i="18"/>
  <c r="BI54" i="17"/>
  <c r="BI54" i="16"/>
  <c r="BI105" i="14"/>
  <c r="BH54" i="22"/>
  <c r="BH54" i="21"/>
  <c r="BH54" i="20"/>
  <c r="BH54" i="19"/>
  <c r="BH54" i="18"/>
  <c r="BH54" i="17"/>
  <c r="BH54" i="16"/>
  <c r="BH105" i="14"/>
  <c r="BG54" i="22"/>
  <c r="BG54" i="21"/>
  <c r="BG54" i="20"/>
  <c r="BG54" i="19"/>
  <c r="BG54" i="18"/>
  <c r="BG54" i="17"/>
  <c r="BG54" i="16"/>
  <c r="BG105" i="14"/>
  <c r="BF54" i="22"/>
  <c r="BF54" i="21"/>
  <c r="BF54" i="20"/>
  <c r="BF54" i="19"/>
  <c r="BF54" i="18"/>
  <c r="BF54" i="17"/>
  <c r="BF54" i="16"/>
  <c r="BF105" i="14"/>
  <c r="BE54" i="22"/>
  <c r="BE54" i="21"/>
  <c r="BE54" i="20"/>
  <c r="BE54" i="19"/>
  <c r="BE54" i="18"/>
  <c r="BE54" i="17"/>
  <c r="BE54" i="16"/>
  <c r="BE105" i="14"/>
  <c r="BD54" i="22"/>
  <c r="BD54" i="21"/>
  <c r="BD54" i="20"/>
  <c r="BD54" i="19"/>
  <c r="BD54" i="18"/>
  <c r="BD54" i="17"/>
  <c r="BD54" i="16"/>
  <c r="BD105" i="14"/>
  <c r="BC54" i="22"/>
  <c r="BC54" i="21"/>
  <c r="BC54" i="20"/>
  <c r="BC54" i="19"/>
  <c r="BC54" i="18"/>
  <c r="BC54" i="17"/>
  <c r="BC54" i="16"/>
  <c r="BC105" i="14"/>
  <c r="BB54" i="22"/>
  <c r="BB54" i="21"/>
  <c r="BB54" i="20"/>
  <c r="BB54" i="19"/>
  <c r="BB54" i="18"/>
  <c r="BB54" i="17"/>
  <c r="BB54" i="16"/>
  <c r="BB105" i="14"/>
  <c r="BA54" i="22"/>
  <c r="BA54" i="21"/>
  <c r="BA54" i="20"/>
  <c r="BA54" i="19"/>
  <c r="BA54" i="18"/>
  <c r="BA54" i="17"/>
  <c r="BA54" i="16"/>
  <c r="BA105" i="14"/>
  <c r="AZ54" i="22"/>
  <c r="AZ54" i="21"/>
  <c r="AZ54" i="20"/>
  <c r="AZ54" i="19"/>
  <c r="AZ54" i="18"/>
  <c r="AZ54" i="17"/>
  <c r="AZ54" i="16"/>
  <c r="AZ105" i="14"/>
  <c r="AY54" i="22"/>
  <c r="AY54" i="21"/>
  <c r="AY54" i="20"/>
  <c r="AY54" i="19"/>
  <c r="AY54" i="18"/>
  <c r="AY54" i="17"/>
  <c r="AY54" i="16"/>
  <c r="AY105" i="14"/>
  <c r="AX54" i="22"/>
  <c r="AX54" i="21"/>
  <c r="AX54" i="20"/>
  <c r="AX54" i="19"/>
  <c r="AX54" i="18"/>
  <c r="AX54" i="17"/>
  <c r="AX54" i="16"/>
  <c r="AX105" i="14"/>
  <c r="AW54" i="22"/>
  <c r="AW54" i="21"/>
  <c r="AW54" i="20"/>
  <c r="AW54" i="19"/>
  <c r="AW54" i="18"/>
  <c r="AW54" i="17"/>
  <c r="AW54" i="16"/>
  <c r="AW105" i="14"/>
  <c r="AV54" i="22"/>
  <c r="AV54" i="21"/>
  <c r="AV54" i="20"/>
  <c r="AV54" i="19"/>
  <c r="AV54" i="18"/>
  <c r="AV54" i="17"/>
  <c r="AV54" i="16"/>
  <c r="AV105" i="14"/>
  <c r="AU54" i="22"/>
  <c r="AU54" i="21"/>
  <c r="AU54" i="20"/>
  <c r="AU54" i="19"/>
  <c r="AU54" i="18"/>
  <c r="AU54" i="17"/>
  <c r="AU54" i="16"/>
  <c r="AU105" i="14"/>
  <c r="AT54" i="22"/>
  <c r="AT54" i="21"/>
  <c r="AT54" i="20"/>
  <c r="AT54" i="19"/>
  <c r="AT54" i="18"/>
  <c r="AT54" i="17"/>
  <c r="AT54" i="16"/>
  <c r="AT105" i="14"/>
  <c r="AS54" i="22"/>
  <c r="AS54" i="21"/>
  <c r="AS54" i="20"/>
  <c r="AS54" i="19"/>
  <c r="AS54" i="18"/>
  <c r="AS54" i="17"/>
  <c r="AS54" i="16"/>
  <c r="AS105" i="14"/>
  <c r="AR54" i="22"/>
  <c r="AR54" i="21"/>
  <c r="AR54" i="20"/>
  <c r="AR54" i="19"/>
  <c r="AR54" i="18"/>
  <c r="AR54" i="17"/>
  <c r="AR54" i="16"/>
  <c r="AR105" i="14"/>
  <c r="AQ54" i="22"/>
  <c r="AQ54" i="21"/>
  <c r="AQ54" i="20"/>
  <c r="AQ54" i="19"/>
  <c r="AQ54" i="18"/>
  <c r="AQ54" i="17"/>
  <c r="AQ54" i="16"/>
  <c r="AQ105" i="14"/>
  <c r="AP54" i="22"/>
  <c r="AP54" i="21"/>
  <c r="AP54" i="20"/>
  <c r="AP54" i="19"/>
  <c r="AP54" i="18"/>
  <c r="AP54" i="17"/>
  <c r="AP54" i="16"/>
  <c r="AP105" i="14"/>
  <c r="AO54" i="22"/>
  <c r="AO54" i="21"/>
  <c r="AO54" i="20"/>
  <c r="AO54" i="19"/>
  <c r="AO54" i="18"/>
  <c r="AO54" i="17"/>
  <c r="AO54" i="16"/>
  <c r="AO105" i="14"/>
  <c r="AN54" i="22"/>
  <c r="AN54" i="21"/>
  <c r="AN54" i="20"/>
  <c r="AN54" i="19"/>
  <c r="AN54" i="18"/>
  <c r="AN54" i="17"/>
  <c r="AN54" i="16"/>
  <c r="AN105" i="14"/>
  <c r="AM54" i="22"/>
  <c r="AM54" i="21"/>
  <c r="AM54" i="20"/>
  <c r="AM54" i="19"/>
  <c r="AM54" i="18"/>
  <c r="AM54" i="17"/>
  <c r="AM54" i="16"/>
  <c r="AM105" i="14"/>
  <c r="AL54" i="22"/>
  <c r="AL54" i="21"/>
  <c r="AL54" i="20"/>
  <c r="AL54" i="19"/>
  <c r="AL54" i="18"/>
  <c r="AL54" i="17"/>
  <c r="AL54" i="16"/>
  <c r="AL105" i="14"/>
  <c r="AK54" i="22"/>
  <c r="AK54" i="21"/>
  <c r="AK54" i="20"/>
  <c r="AK54" i="19"/>
  <c r="AK54" i="18"/>
  <c r="AK54" i="17"/>
  <c r="AK54" i="16"/>
  <c r="AK105" i="14"/>
  <c r="AJ54" i="22"/>
  <c r="AJ54" i="21"/>
  <c r="AJ54" i="20"/>
  <c r="AJ54" i="19"/>
  <c r="AJ54" i="18"/>
  <c r="AJ54" i="17"/>
  <c r="AJ54" i="16"/>
  <c r="AJ105" i="14"/>
  <c r="AI54" i="22"/>
  <c r="AI54" i="21"/>
  <c r="AI54" i="20"/>
  <c r="AI54" i="19"/>
  <c r="AI54" i="18"/>
  <c r="AI54" i="17"/>
  <c r="AI54" i="16"/>
  <c r="AI105" i="14"/>
  <c r="AH54" i="22"/>
  <c r="AH54" i="21"/>
  <c r="AH54" i="20"/>
  <c r="AH54" i="19"/>
  <c r="AH54" i="18"/>
  <c r="AH54" i="17"/>
  <c r="AH54" i="16"/>
  <c r="AH105" i="14"/>
  <c r="AG54" i="22"/>
  <c r="AG54" i="21"/>
  <c r="AG54" i="20"/>
  <c r="AG54" i="19"/>
  <c r="AG54" i="18"/>
  <c r="AG54" i="17"/>
  <c r="AG54" i="16"/>
  <c r="AG105" i="14"/>
  <c r="AF54" i="22"/>
  <c r="AF54" i="21"/>
  <c r="AF54" i="20"/>
  <c r="AF54" i="19"/>
  <c r="AF54" i="18"/>
  <c r="AF54" i="17"/>
  <c r="AF54" i="16"/>
  <c r="AF105" i="14"/>
  <c r="AE54" i="22"/>
  <c r="AE54" i="21"/>
  <c r="AE54" i="20"/>
  <c r="AE54" i="19"/>
  <c r="AE54" i="18"/>
  <c r="AE54" i="17"/>
  <c r="AE54" i="16"/>
  <c r="AE105" i="14"/>
  <c r="AD54" i="22"/>
  <c r="AD54" i="21"/>
  <c r="AD54" i="20"/>
  <c r="AD54" i="19"/>
  <c r="AD54" i="18"/>
  <c r="AD54" i="17"/>
  <c r="AD54" i="16"/>
  <c r="AD105" i="14"/>
  <c r="AC54" i="22"/>
  <c r="AC54" i="21"/>
  <c r="AC54" i="20"/>
  <c r="AC54" i="19"/>
  <c r="AC54" i="18"/>
  <c r="AC54" i="17"/>
  <c r="AC54" i="16"/>
  <c r="AC105" i="14"/>
  <c r="AB54" i="22"/>
  <c r="AB54" i="21"/>
  <c r="AB54" i="20"/>
  <c r="AB54" i="19"/>
  <c r="AB54" i="18"/>
  <c r="AB54" i="17"/>
  <c r="AB54" i="16"/>
  <c r="AB105" i="14"/>
  <c r="AA54" i="22"/>
  <c r="AA54" i="21"/>
  <c r="AA54" i="20"/>
  <c r="AA54" i="19"/>
  <c r="AA54" i="18"/>
  <c r="AA54" i="17"/>
  <c r="AA54" i="16"/>
  <c r="AA105" i="14"/>
  <c r="Z54" i="22"/>
  <c r="Z54" i="21"/>
  <c r="Z54" i="20"/>
  <c r="Z54" i="19"/>
  <c r="Z54" i="18"/>
  <c r="Z54" i="17"/>
  <c r="Z54" i="16"/>
  <c r="Z105" i="14"/>
  <c r="Y54" i="22"/>
  <c r="Y54" i="21"/>
  <c r="Y54" i="20"/>
  <c r="Y54" i="19"/>
  <c r="Y54" i="18"/>
  <c r="Y54" i="17"/>
  <c r="Y54" i="16"/>
  <c r="Y105" i="14"/>
  <c r="X54" i="22"/>
  <c r="X54" i="21"/>
  <c r="X54" i="20"/>
  <c r="X54" i="19"/>
  <c r="X54" i="18"/>
  <c r="X54" i="17"/>
  <c r="X54" i="16"/>
  <c r="X105" i="14"/>
  <c r="W54" i="22"/>
  <c r="W54" i="21"/>
  <c r="W54" i="20"/>
  <c r="W54" i="19"/>
  <c r="W54" i="18"/>
  <c r="W54" i="17"/>
  <c r="W54" i="16"/>
  <c r="W105" i="14"/>
  <c r="V54" i="22"/>
  <c r="V54" i="21"/>
  <c r="V54" i="20"/>
  <c r="V54" i="19"/>
  <c r="V54" i="18"/>
  <c r="V54" i="17"/>
  <c r="V54" i="16"/>
  <c r="V105" i="14"/>
  <c r="U54" i="22"/>
  <c r="U54" i="21"/>
  <c r="U54" i="20"/>
  <c r="U54" i="19"/>
  <c r="U54" i="18"/>
  <c r="U54" i="17"/>
  <c r="U54" i="16"/>
  <c r="U105" i="14"/>
  <c r="CY53" i="22"/>
  <c r="CY53" i="21"/>
  <c r="CY53" i="20"/>
  <c r="CY53" i="19"/>
  <c r="CY53" i="18"/>
  <c r="CY53" i="17"/>
  <c r="CY53" i="16"/>
  <c r="CY104" i="14"/>
  <c r="CX53" i="22"/>
  <c r="CX53" i="21"/>
  <c r="CX53" i="20"/>
  <c r="CX53" i="19"/>
  <c r="CX53" i="18"/>
  <c r="CX53" i="17"/>
  <c r="CX53" i="16"/>
  <c r="CX104" i="14"/>
  <c r="CW53" i="22"/>
  <c r="CW53" i="21"/>
  <c r="CW53" i="20"/>
  <c r="CW53" i="19"/>
  <c r="CW53" i="18"/>
  <c r="CW53" i="17"/>
  <c r="CW53" i="16"/>
  <c r="CW104" i="14"/>
  <c r="CV53" i="22"/>
  <c r="CV53" i="21"/>
  <c r="CV53" i="20"/>
  <c r="CV53" i="19"/>
  <c r="CV53" i="18"/>
  <c r="CV53" i="17"/>
  <c r="CV53" i="16"/>
  <c r="CV104" i="14"/>
  <c r="CU53" i="22"/>
  <c r="CU53" i="21"/>
  <c r="CU53" i="20"/>
  <c r="CU53" i="19"/>
  <c r="CU53" i="18"/>
  <c r="CU53" i="17"/>
  <c r="CU53" i="16"/>
  <c r="CU104" i="14"/>
  <c r="CT53" i="22"/>
  <c r="CT53" i="21"/>
  <c r="CT53" i="20"/>
  <c r="CT53" i="19"/>
  <c r="CT53" i="18"/>
  <c r="CT53" i="17"/>
  <c r="CT53" i="16"/>
  <c r="CT104" i="14"/>
  <c r="CS53" i="22"/>
  <c r="CS53" i="21"/>
  <c r="CS53" i="20"/>
  <c r="CS53" i="19"/>
  <c r="CS53" i="18"/>
  <c r="CS53" i="17"/>
  <c r="CS53" i="16"/>
  <c r="CS104" i="14"/>
  <c r="CR53" i="22"/>
  <c r="CR53" i="21"/>
  <c r="CR53" i="20"/>
  <c r="CR53" i="19"/>
  <c r="CR53" i="18"/>
  <c r="CR53" i="17"/>
  <c r="CR53" i="16"/>
  <c r="CR104" i="14"/>
  <c r="CQ53" i="22"/>
  <c r="CQ53" i="21"/>
  <c r="CQ53" i="20"/>
  <c r="CQ53" i="19"/>
  <c r="CQ53" i="18"/>
  <c r="CQ53" i="17"/>
  <c r="CQ53" i="16"/>
  <c r="CQ104" i="14"/>
  <c r="CP53" i="22"/>
  <c r="CP53" i="21"/>
  <c r="CP53" i="20"/>
  <c r="CP53" i="19"/>
  <c r="CP53" i="18"/>
  <c r="CP53" i="17"/>
  <c r="CP53" i="16"/>
  <c r="CP104" i="14"/>
  <c r="CO53" i="22"/>
  <c r="CO53" i="21"/>
  <c r="CO53" i="20"/>
  <c r="CO53" i="19"/>
  <c r="CO53" i="18"/>
  <c r="CO53" i="17"/>
  <c r="CO53" i="16"/>
  <c r="CO104" i="14"/>
  <c r="CN53" i="22"/>
  <c r="CN53" i="21"/>
  <c r="CN53" i="20"/>
  <c r="CN53" i="19"/>
  <c r="CN53" i="18"/>
  <c r="CN53" i="17"/>
  <c r="CN53" i="16"/>
  <c r="CN104" i="14"/>
  <c r="CM53" i="22"/>
  <c r="CM53" i="21"/>
  <c r="CM53" i="20"/>
  <c r="CM53" i="19"/>
  <c r="CM53" i="18"/>
  <c r="CM53" i="17"/>
  <c r="CM53" i="16"/>
  <c r="CM104" i="14"/>
  <c r="CL53" i="22"/>
  <c r="CL53" i="21"/>
  <c r="CL53" i="20"/>
  <c r="CL53" i="19"/>
  <c r="CL53" i="18"/>
  <c r="CL53" i="17"/>
  <c r="CL53" i="16"/>
  <c r="CL104" i="14"/>
  <c r="CK53" i="22"/>
  <c r="CK53" i="21"/>
  <c r="CK53" i="20"/>
  <c r="CK53" i="19"/>
  <c r="CK53" i="18"/>
  <c r="CK53" i="17"/>
  <c r="CK53" i="16"/>
  <c r="CK104" i="14"/>
  <c r="CJ53" i="22"/>
  <c r="CJ53" i="21"/>
  <c r="CJ53" i="20"/>
  <c r="CJ53" i="19"/>
  <c r="CJ53" i="18"/>
  <c r="CJ53" i="17"/>
  <c r="CJ53" i="16"/>
  <c r="CJ104" i="14"/>
  <c r="CI53" i="22"/>
  <c r="CI53" i="21"/>
  <c r="CI53" i="20"/>
  <c r="CI53" i="19"/>
  <c r="CI53" i="18"/>
  <c r="CI53" i="17"/>
  <c r="CI53" i="16"/>
  <c r="CI104" i="14"/>
  <c r="CH53" i="22"/>
  <c r="CH53" i="21"/>
  <c r="CH53" i="20"/>
  <c r="CH53" i="19"/>
  <c r="CH53" i="18"/>
  <c r="CH53" i="17"/>
  <c r="CH53" i="16"/>
  <c r="CH104" i="14"/>
  <c r="CG53" i="22"/>
  <c r="CG53" i="21"/>
  <c r="CG53" i="20"/>
  <c r="CG53" i="19"/>
  <c r="CG53" i="18"/>
  <c r="CG53" i="17"/>
  <c r="CG53" i="16"/>
  <c r="CG104" i="14"/>
  <c r="CF53" i="22"/>
  <c r="CF53" i="21"/>
  <c r="CF53" i="20"/>
  <c r="CF53" i="19"/>
  <c r="CF53" i="18"/>
  <c r="CF53" i="17"/>
  <c r="CF53" i="16"/>
  <c r="CF104" i="14"/>
  <c r="CE53" i="22"/>
  <c r="CE53" i="21"/>
  <c r="CE53" i="20"/>
  <c r="CE53" i="19"/>
  <c r="CE53" i="18"/>
  <c r="CE53" i="17"/>
  <c r="CE53" i="16"/>
  <c r="CE104" i="14"/>
  <c r="CD53" i="22"/>
  <c r="CD53" i="21"/>
  <c r="CD53" i="20"/>
  <c r="CD53" i="19"/>
  <c r="CD53" i="18"/>
  <c r="CD53" i="17"/>
  <c r="CD53" i="16"/>
  <c r="CD104" i="14"/>
  <c r="CC53" i="22"/>
  <c r="CC53" i="21"/>
  <c r="CC53" i="20"/>
  <c r="CC53" i="19"/>
  <c r="CC53" i="18"/>
  <c r="CC53" i="17"/>
  <c r="CC53" i="16"/>
  <c r="CC104" i="14"/>
  <c r="CB53" i="22"/>
  <c r="CB53" i="21"/>
  <c r="CB53" i="20"/>
  <c r="CB53" i="19"/>
  <c r="CB53" i="18"/>
  <c r="CB53" i="17"/>
  <c r="CB53" i="16"/>
  <c r="CB104" i="14"/>
  <c r="CA53" i="22"/>
  <c r="CA53" i="21"/>
  <c r="CA53" i="20"/>
  <c r="CA53" i="19"/>
  <c r="CA53" i="18"/>
  <c r="CA53" i="17"/>
  <c r="CA53" i="16"/>
  <c r="CA104" i="14"/>
  <c r="BZ53" i="22"/>
  <c r="BZ53" i="21"/>
  <c r="BZ53" i="20"/>
  <c r="BZ53" i="19"/>
  <c r="BZ53" i="18"/>
  <c r="BZ53" i="17"/>
  <c r="BZ53" i="16"/>
  <c r="BZ104" i="14"/>
  <c r="BY53" i="22"/>
  <c r="BY53" i="21"/>
  <c r="BY53" i="20"/>
  <c r="BY53" i="19"/>
  <c r="BY53" i="18"/>
  <c r="BY53" i="17"/>
  <c r="BY53" i="16"/>
  <c r="BY104" i="14"/>
  <c r="BX53" i="22"/>
  <c r="BX53" i="21"/>
  <c r="BX53" i="20"/>
  <c r="BX53" i="19"/>
  <c r="BX53" i="18"/>
  <c r="BX53" i="17"/>
  <c r="BX53" i="16"/>
  <c r="BX104" i="14"/>
  <c r="BW53" i="22"/>
  <c r="BW53" i="21"/>
  <c r="BW53" i="20"/>
  <c r="BW53" i="19"/>
  <c r="BW53" i="18"/>
  <c r="BW53" i="17"/>
  <c r="BW53" i="16"/>
  <c r="BW104" i="14"/>
  <c r="BV53" i="22"/>
  <c r="BV53" i="21"/>
  <c r="BV53" i="20"/>
  <c r="BV53" i="19"/>
  <c r="BV53" i="18"/>
  <c r="BV53" i="17"/>
  <c r="BV53" i="16"/>
  <c r="BV104" i="14"/>
  <c r="BU53" i="22"/>
  <c r="BU53" i="21"/>
  <c r="BU53" i="20"/>
  <c r="BU53" i="19"/>
  <c r="BU53" i="18"/>
  <c r="BU53" i="17"/>
  <c r="BU53" i="16"/>
  <c r="BU104" i="14"/>
  <c r="BT53" i="22"/>
  <c r="BT53" i="21"/>
  <c r="BT53" i="20"/>
  <c r="BT53" i="19"/>
  <c r="BT53" i="18"/>
  <c r="BT53" i="17"/>
  <c r="BT53" i="16"/>
  <c r="BT104" i="14"/>
  <c r="BS53" i="22"/>
  <c r="BS53" i="21"/>
  <c r="BS53" i="20"/>
  <c r="BS53" i="19"/>
  <c r="BS53" i="18"/>
  <c r="BS53" i="17"/>
  <c r="BS53" i="16"/>
  <c r="BS104" i="14"/>
  <c r="BR53" i="22"/>
  <c r="BR53" i="21"/>
  <c r="BR53" i="20"/>
  <c r="BR53" i="19"/>
  <c r="BR53" i="18"/>
  <c r="BR53" i="17"/>
  <c r="BR53" i="16"/>
  <c r="BR104" i="14"/>
  <c r="BQ53" i="22"/>
  <c r="BQ53" i="21"/>
  <c r="BQ53" i="20"/>
  <c r="BQ53" i="19"/>
  <c r="BQ53" i="18"/>
  <c r="BQ53" i="17"/>
  <c r="BQ53" i="16"/>
  <c r="BQ104" i="14"/>
  <c r="BP53" i="22"/>
  <c r="BP53" i="21"/>
  <c r="BP53" i="20"/>
  <c r="BP53" i="19"/>
  <c r="BP53" i="18"/>
  <c r="BP53" i="17"/>
  <c r="BP53" i="16"/>
  <c r="BP104" i="14"/>
  <c r="BO53" i="22"/>
  <c r="BO53" i="21"/>
  <c r="BO53" i="20"/>
  <c r="BO53" i="19"/>
  <c r="BO53" i="18"/>
  <c r="BO53" i="17"/>
  <c r="BO53" i="16"/>
  <c r="BO104" i="14"/>
  <c r="BN53" i="22"/>
  <c r="BN53" i="21"/>
  <c r="BN53" i="20"/>
  <c r="BN53" i="19"/>
  <c r="BN53" i="18"/>
  <c r="BN53" i="17"/>
  <c r="BN53" i="16"/>
  <c r="BN104" i="14"/>
  <c r="BM53" i="22"/>
  <c r="BM53" i="21"/>
  <c r="BM53" i="20"/>
  <c r="BM53" i="19"/>
  <c r="BM53" i="18"/>
  <c r="BM53" i="17"/>
  <c r="BM53" i="16"/>
  <c r="BM104" i="14"/>
  <c r="BL53" i="22"/>
  <c r="BL53" i="21"/>
  <c r="BL53" i="20"/>
  <c r="BL53" i="19"/>
  <c r="BL53" i="18"/>
  <c r="BL53" i="17"/>
  <c r="BL53" i="16"/>
  <c r="BL104" i="14"/>
  <c r="BK53" i="22"/>
  <c r="BK53" i="21"/>
  <c r="BK53" i="20"/>
  <c r="BK53" i="19"/>
  <c r="BK53" i="18"/>
  <c r="BK53" i="17"/>
  <c r="BK53" i="16"/>
  <c r="BK104" i="14"/>
  <c r="BJ53" i="22"/>
  <c r="BJ53" i="21"/>
  <c r="BJ53" i="20"/>
  <c r="BJ53" i="19"/>
  <c r="BJ53" i="18"/>
  <c r="BJ53" i="17"/>
  <c r="BJ53" i="16"/>
  <c r="BJ104" i="14"/>
  <c r="BI53" i="22"/>
  <c r="BI53" i="21"/>
  <c r="BI53" i="20"/>
  <c r="BI53" i="19"/>
  <c r="BI53" i="18"/>
  <c r="BI53" i="17"/>
  <c r="BI53" i="16"/>
  <c r="BI104" i="14"/>
  <c r="BH53" i="22"/>
  <c r="BH53" i="21"/>
  <c r="BH53" i="20"/>
  <c r="BH53" i="19"/>
  <c r="BH53" i="18"/>
  <c r="BH53" i="17"/>
  <c r="BH53" i="16"/>
  <c r="BH104" i="14"/>
  <c r="BG53" i="22"/>
  <c r="BG53" i="21"/>
  <c r="BG53" i="20"/>
  <c r="BG53" i="19"/>
  <c r="BG53" i="18"/>
  <c r="BG53" i="17"/>
  <c r="BG53" i="16"/>
  <c r="BG104" i="14"/>
  <c r="BF53" i="22"/>
  <c r="BF53" i="21"/>
  <c r="BF53" i="20"/>
  <c r="BF53" i="19"/>
  <c r="BF53" i="18"/>
  <c r="BF53" i="17"/>
  <c r="BF53" i="16"/>
  <c r="BF104" i="14"/>
  <c r="BE53" i="22"/>
  <c r="BE53" i="21"/>
  <c r="BE53" i="20"/>
  <c r="BE53" i="19"/>
  <c r="BE53" i="18"/>
  <c r="BE53" i="17"/>
  <c r="BE53" i="16"/>
  <c r="BE104" i="14"/>
  <c r="BD53" i="22"/>
  <c r="BD53" i="21"/>
  <c r="BD53" i="20"/>
  <c r="BD53" i="19"/>
  <c r="BD53" i="18"/>
  <c r="BD53" i="17"/>
  <c r="BD53" i="16"/>
  <c r="BD104" i="14"/>
  <c r="BC53" i="22"/>
  <c r="BC53" i="21"/>
  <c r="BC53" i="20"/>
  <c r="BC53" i="19"/>
  <c r="BC53" i="18"/>
  <c r="BC53" i="17"/>
  <c r="BC53" i="16"/>
  <c r="BC104" i="14"/>
  <c r="BB53" i="22"/>
  <c r="BB53" i="21"/>
  <c r="BB53" i="20"/>
  <c r="BB53" i="19"/>
  <c r="BB53" i="18"/>
  <c r="BB53" i="17"/>
  <c r="BB53" i="16"/>
  <c r="BB104" i="14"/>
  <c r="BA53" i="22"/>
  <c r="BA53" i="21"/>
  <c r="BA53" i="20"/>
  <c r="BA53" i="19"/>
  <c r="BA53" i="18"/>
  <c r="BA53" i="17"/>
  <c r="BA53" i="16"/>
  <c r="BA104" i="14"/>
  <c r="AZ53" i="22"/>
  <c r="AZ53" i="21"/>
  <c r="AZ53" i="20"/>
  <c r="AZ53" i="19"/>
  <c r="AZ53" i="18"/>
  <c r="AZ53" i="17"/>
  <c r="AZ53" i="16"/>
  <c r="AZ104" i="14"/>
  <c r="AY53" i="22"/>
  <c r="AY53" i="21"/>
  <c r="AY53" i="20"/>
  <c r="AY53" i="19"/>
  <c r="AY53" i="18"/>
  <c r="AY53" i="17"/>
  <c r="AY53" i="16"/>
  <c r="AY104" i="14"/>
  <c r="AX53" i="22"/>
  <c r="AX53" i="21"/>
  <c r="AX53" i="20"/>
  <c r="AX53" i="19"/>
  <c r="AX53" i="18"/>
  <c r="AX53" i="17"/>
  <c r="AX53" i="16"/>
  <c r="AX104" i="14"/>
  <c r="AW53" i="22"/>
  <c r="AW53" i="21"/>
  <c r="AW53" i="20"/>
  <c r="AW53" i="19"/>
  <c r="AW53" i="18"/>
  <c r="AW53" i="17"/>
  <c r="AW53" i="16"/>
  <c r="AW104" i="14"/>
  <c r="AV53" i="22"/>
  <c r="AV53" i="21"/>
  <c r="AV53" i="20"/>
  <c r="AV53" i="19"/>
  <c r="AV53" i="18"/>
  <c r="AV53" i="17"/>
  <c r="AV53" i="16"/>
  <c r="AV104" i="14"/>
  <c r="AU53" i="22"/>
  <c r="AU53" i="21"/>
  <c r="AU53" i="20"/>
  <c r="AU53" i="19"/>
  <c r="AU53" i="18"/>
  <c r="AU53" i="17"/>
  <c r="AU53" i="16"/>
  <c r="AU104" i="14"/>
  <c r="AT53" i="22"/>
  <c r="AT53" i="21"/>
  <c r="AT53" i="20"/>
  <c r="AT53" i="19"/>
  <c r="AT53" i="18"/>
  <c r="AT53" i="17"/>
  <c r="AT53" i="16"/>
  <c r="AT104" i="14"/>
  <c r="AS53" i="22"/>
  <c r="AS53" i="21"/>
  <c r="AS53" i="20"/>
  <c r="AS53" i="19"/>
  <c r="AS53" i="18"/>
  <c r="AS53" i="17"/>
  <c r="AS53" i="16"/>
  <c r="AS104" i="14"/>
  <c r="AR53" i="22"/>
  <c r="AR53" i="21"/>
  <c r="AR53" i="20"/>
  <c r="AR53" i="19"/>
  <c r="AR53" i="18"/>
  <c r="AR53" i="17"/>
  <c r="AR53" i="16"/>
  <c r="AR104" i="14"/>
  <c r="AQ53" i="22"/>
  <c r="AQ53" i="21"/>
  <c r="AQ53" i="20"/>
  <c r="AQ53" i="19"/>
  <c r="AQ53" i="18"/>
  <c r="AQ53" i="17"/>
  <c r="AQ53" i="16"/>
  <c r="AQ104" i="14"/>
  <c r="AP53" i="22"/>
  <c r="AP53" i="21"/>
  <c r="AP53" i="20"/>
  <c r="AP53" i="19"/>
  <c r="AP53" i="18"/>
  <c r="AP53" i="17"/>
  <c r="AP53" i="16"/>
  <c r="AP104" i="14"/>
  <c r="AO53" i="22"/>
  <c r="AO53" i="21"/>
  <c r="AO53" i="20"/>
  <c r="AO53" i="19"/>
  <c r="AO53" i="18"/>
  <c r="AO53" i="17"/>
  <c r="AO53" i="16"/>
  <c r="AO104" i="14"/>
  <c r="AN53" i="22"/>
  <c r="AN53" i="21"/>
  <c r="AN53" i="20"/>
  <c r="AN53" i="19"/>
  <c r="AN53" i="18"/>
  <c r="AN53" i="17"/>
  <c r="AN53" i="16"/>
  <c r="AN104" i="14"/>
  <c r="AM53" i="22"/>
  <c r="AM53" i="21"/>
  <c r="AM53" i="20"/>
  <c r="AM53" i="19"/>
  <c r="AM53" i="18"/>
  <c r="AM53" i="17"/>
  <c r="AM53" i="16"/>
  <c r="AM104" i="14"/>
  <c r="AL53" i="22"/>
  <c r="AL53" i="21"/>
  <c r="AL53" i="20"/>
  <c r="AL53" i="19"/>
  <c r="AL53" i="18"/>
  <c r="AL53" i="17"/>
  <c r="AL53" i="16"/>
  <c r="AL104" i="14"/>
  <c r="AK53" i="22"/>
  <c r="AK53" i="21"/>
  <c r="AK53" i="20"/>
  <c r="AK53" i="19"/>
  <c r="AK53" i="18"/>
  <c r="AK53" i="17"/>
  <c r="AK53" i="16"/>
  <c r="AK104" i="14"/>
  <c r="AJ53" i="22"/>
  <c r="AJ53" i="21"/>
  <c r="AJ53" i="20"/>
  <c r="AJ53" i="19"/>
  <c r="AJ53" i="18"/>
  <c r="AJ53" i="17"/>
  <c r="AJ53" i="16"/>
  <c r="AJ104" i="14"/>
  <c r="AI53" i="22"/>
  <c r="AI53" i="21"/>
  <c r="AI53" i="20"/>
  <c r="AI53" i="19"/>
  <c r="AI53" i="18"/>
  <c r="AI53" i="17"/>
  <c r="AI53" i="16"/>
  <c r="AI104" i="14"/>
  <c r="AH53" i="22"/>
  <c r="AH53" i="21"/>
  <c r="AH53" i="20"/>
  <c r="AH53" i="19"/>
  <c r="AH53" i="18"/>
  <c r="AH53" i="17"/>
  <c r="AH53" i="16"/>
  <c r="AH104" i="14"/>
  <c r="AG53" i="22"/>
  <c r="AG53" i="21"/>
  <c r="AG53" i="20"/>
  <c r="AG53" i="19"/>
  <c r="AG53" i="18"/>
  <c r="AG53" i="17"/>
  <c r="AG53" i="16"/>
  <c r="AG104" i="14"/>
  <c r="AF53" i="22"/>
  <c r="AF53" i="21"/>
  <c r="AF53" i="20"/>
  <c r="AF53" i="19"/>
  <c r="AF53" i="18"/>
  <c r="AF53" i="17"/>
  <c r="AF53" i="16"/>
  <c r="AF104" i="14"/>
  <c r="AE53" i="22"/>
  <c r="AE53" i="21"/>
  <c r="AE53" i="20"/>
  <c r="AE53" i="19"/>
  <c r="AE53" i="18"/>
  <c r="AE53" i="17"/>
  <c r="AE53" i="16"/>
  <c r="AE104" i="14"/>
  <c r="AD53" i="22"/>
  <c r="AD53" i="21"/>
  <c r="AD53" i="20"/>
  <c r="AD53" i="19"/>
  <c r="AD53" i="18"/>
  <c r="AD53" i="17"/>
  <c r="AD53" i="16"/>
  <c r="AD104" i="14"/>
  <c r="AC53" i="22"/>
  <c r="AC53" i="21"/>
  <c r="AC53" i="20"/>
  <c r="AC53" i="19"/>
  <c r="AC53" i="18"/>
  <c r="AC53" i="17"/>
  <c r="AC53" i="16"/>
  <c r="AC104" i="14"/>
  <c r="AB53" i="22"/>
  <c r="AB53" i="21"/>
  <c r="AB53" i="20"/>
  <c r="AB53" i="19"/>
  <c r="AB53" i="18"/>
  <c r="AB53" i="17"/>
  <c r="AB53" i="16"/>
  <c r="AB104" i="14"/>
  <c r="AA53" i="22"/>
  <c r="AA53" i="21"/>
  <c r="AA53" i="20"/>
  <c r="AA53" i="19"/>
  <c r="AA53" i="18"/>
  <c r="AA53" i="17"/>
  <c r="AA53" i="16"/>
  <c r="AA104" i="14"/>
  <c r="Z53" i="22"/>
  <c r="Z53" i="21"/>
  <c r="Z53" i="20"/>
  <c r="Z53" i="19"/>
  <c r="Z53" i="18"/>
  <c r="Z53" i="17"/>
  <c r="Z53" i="16"/>
  <c r="Z104" i="14"/>
  <c r="Y53" i="22"/>
  <c r="Y53" i="21"/>
  <c r="Y53" i="20"/>
  <c r="Y53" i="19"/>
  <c r="Y53" i="18"/>
  <c r="Y53" i="17"/>
  <c r="Y53" i="16"/>
  <c r="Y104" i="14"/>
  <c r="X53" i="22"/>
  <c r="X53" i="21"/>
  <c r="X53" i="20"/>
  <c r="X53" i="19"/>
  <c r="X53" i="18"/>
  <c r="X53" i="17"/>
  <c r="X53" i="16"/>
  <c r="X104" i="14"/>
  <c r="W53" i="22"/>
  <c r="W53" i="21"/>
  <c r="W53" i="20"/>
  <c r="W53" i="19"/>
  <c r="W53" i="18"/>
  <c r="W53" i="17"/>
  <c r="W53" i="16"/>
  <c r="W104" i="14"/>
  <c r="V53" i="22"/>
  <c r="V53" i="21"/>
  <c r="V53" i="20"/>
  <c r="V53" i="19"/>
  <c r="V53" i="18"/>
  <c r="V53" i="17"/>
  <c r="V53" i="16"/>
  <c r="V104" i="14"/>
  <c r="U53" i="22"/>
  <c r="D53" i="22" s="1"/>
  <c r="U53" i="21"/>
  <c r="U53" i="20"/>
  <c r="U53" i="19"/>
  <c r="U53" i="18"/>
  <c r="U53" i="17"/>
  <c r="U53" i="16"/>
  <c r="U104" i="14"/>
  <c r="CY52" i="22"/>
  <c r="CY52" i="21"/>
  <c r="CY52" i="20"/>
  <c r="CY52" i="19"/>
  <c r="CY52" i="18"/>
  <c r="CY52" i="17"/>
  <c r="CY52" i="16"/>
  <c r="CY103" i="14"/>
  <c r="CX52" i="22"/>
  <c r="CX52" i="21"/>
  <c r="CX52" i="20"/>
  <c r="CX52" i="19"/>
  <c r="CX52" i="18"/>
  <c r="CX52" i="17"/>
  <c r="CX52" i="16"/>
  <c r="CX103" i="14"/>
  <c r="CW52" i="22"/>
  <c r="CW52" i="21"/>
  <c r="CW52" i="20"/>
  <c r="CW52" i="19"/>
  <c r="CW52" i="18"/>
  <c r="CW52" i="17"/>
  <c r="CW52" i="16"/>
  <c r="CW103" i="14"/>
  <c r="CV52" i="22"/>
  <c r="CV52" i="21"/>
  <c r="CV52" i="20"/>
  <c r="CV52" i="19"/>
  <c r="CV52" i="18"/>
  <c r="CV52" i="17"/>
  <c r="CV52" i="16"/>
  <c r="CV103" i="14"/>
  <c r="CU52" i="22"/>
  <c r="CU52" i="21"/>
  <c r="CU52" i="20"/>
  <c r="CU52" i="19"/>
  <c r="CU52" i="18"/>
  <c r="CU52" i="17"/>
  <c r="CU52" i="16"/>
  <c r="CU103" i="14"/>
  <c r="CT52" i="22"/>
  <c r="CT52" i="21"/>
  <c r="CT52" i="20"/>
  <c r="CT52" i="19"/>
  <c r="CT52" i="18"/>
  <c r="CT52" i="17"/>
  <c r="CT52" i="16"/>
  <c r="CT103" i="14"/>
  <c r="CS52" i="22"/>
  <c r="CS52" i="21"/>
  <c r="CS52" i="20"/>
  <c r="CS52" i="19"/>
  <c r="CS52" i="18"/>
  <c r="CS52" i="17"/>
  <c r="CS52" i="16"/>
  <c r="CS103" i="14"/>
  <c r="CR52" i="22"/>
  <c r="CR52" i="21"/>
  <c r="CR52" i="20"/>
  <c r="CR52" i="19"/>
  <c r="CR52" i="18"/>
  <c r="CR52" i="17"/>
  <c r="CR52" i="16"/>
  <c r="CR103" i="14"/>
  <c r="CQ52" i="22"/>
  <c r="CQ52" i="21"/>
  <c r="CQ52" i="20"/>
  <c r="CQ52" i="19"/>
  <c r="CQ52" i="18"/>
  <c r="CQ52" i="17"/>
  <c r="CQ52" i="16"/>
  <c r="CQ103" i="14"/>
  <c r="CP52" i="22"/>
  <c r="CP52" i="21"/>
  <c r="CP52" i="20"/>
  <c r="CP52" i="19"/>
  <c r="CP52" i="18"/>
  <c r="CP52" i="17"/>
  <c r="CP52" i="16"/>
  <c r="CP103" i="14"/>
  <c r="CO52" i="22"/>
  <c r="CO52" i="21"/>
  <c r="CO52" i="20"/>
  <c r="CO52" i="19"/>
  <c r="CO52" i="18"/>
  <c r="CO52" i="17"/>
  <c r="CO52" i="16"/>
  <c r="CO103" i="14"/>
  <c r="CN52" i="22"/>
  <c r="CN52" i="21"/>
  <c r="CN52" i="20"/>
  <c r="CN52" i="19"/>
  <c r="CN52" i="18"/>
  <c r="CN52" i="17"/>
  <c r="CN52" i="16"/>
  <c r="CN103" i="14"/>
  <c r="CM52" i="22"/>
  <c r="CM52" i="21"/>
  <c r="CM52" i="20"/>
  <c r="CM52" i="19"/>
  <c r="CM52" i="18"/>
  <c r="CM52" i="17"/>
  <c r="CM52" i="16"/>
  <c r="CM103" i="14"/>
  <c r="CL52" i="22"/>
  <c r="CL52" i="21"/>
  <c r="CL52" i="20"/>
  <c r="CL52" i="19"/>
  <c r="CL52" i="18"/>
  <c r="CL52" i="17"/>
  <c r="CL52" i="16"/>
  <c r="CL103" i="14"/>
  <c r="CK52" i="22"/>
  <c r="CK52" i="21"/>
  <c r="CK52" i="20"/>
  <c r="CK52" i="19"/>
  <c r="CK52" i="18"/>
  <c r="CK52" i="17"/>
  <c r="CK52" i="16"/>
  <c r="CK103" i="14"/>
  <c r="CJ52" i="22"/>
  <c r="CJ52" i="21"/>
  <c r="CJ52" i="20"/>
  <c r="CJ52" i="19"/>
  <c r="CJ52" i="18"/>
  <c r="CJ52" i="17"/>
  <c r="CJ52" i="16"/>
  <c r="CJ103" i="14"/>
  <c r="CI52" i="22"/>
  <c r="CI52" i="21"/>
  <c r="CI52" i="20"/>
  <c r="CI52" i="19"/>
  <c r="CI52" i="18"/>
  <c r="CI52" i="17"/>
  <c r="CI52" i="16"/>
  <c r="CI103" i="14"/>
  <c r="CH52" i="22"/>
  <c r="CH52" i="21"/>
  <c r="CH52" i="20"/>
  <c r="CH52" i="19"/>
  <c r="CH52" i="18"/>
  <c r="CH52" i="17"/>
  <c r="CH52" i="16"/>
  <c r="CH103" i="14"/>
  <c r="CG52" i="22"/>
  <c r="CG52" i="21"/>
  <c r="CG52" i="20"/>
  <c r="CG52" i="19"/>
  <c r="CG52" i="18"/>
  <c r="CG52" i="17"/>
  <c r="CG52" i="16"/>
  <c r="CG103" i="14"/>
  <c r="CF52" i="22"/>
  <c r="CF52" i="21"/>
  <c r="CF52" i="20"/>
  <c r="CF52" i="19"/>
  <c r="CF52" i="18"/>
  <c r="CF52" i="17"/>
  <c r="CF52" i="16"/>
  <c r="CF103" i="14"/>
  <c r="CE52" i="22"/>
  <c r="CE52" i="21"/>
  <c r="CE52" i="20"/>
  <c r="CE52" i="19"/>
  <c r="CE52" i="18"/>
  <c r="CE52" i="17"/>
  <c r="CE52" i="16"/>
  <c r="CE103" i="14"/>
  <c r="CD52" i="22"/>
  <c r="CD52" i="21"/>
  <c r="CD52" i="20"/>
  <c r="CD52" i="19"/>
  <c r="CD52" i="18"/>
  <c r="CD52" i="17"/>
  <c r="CD52" i="16"/>
  <c r="CD103" i="14"/>
  <c r="CC52" i="22"/>
  <c r="CC52" i="21"/>
  <c r="CC52" i="20"/>
  <c r="CC52" i="19"/>
  <c r="CC52" i="18"/>
  <c r="CC52" i="17"/>
  <c r="CC52" i="16"/>
  <c r="CC103" i="14"/>
  <c r="CB52" i="22"/>
  <c r="CB52" i="21"/>
  <c r="CB52" i="20"/>
  <c r="CB52" i="19"/>
  <c r="CB52" i="18"/>
  <c r="CB52" i="17"/>
  <c r="CB52" i="16"/>
  <c r="CB103" i="14"/>
  <c r="CA52" i="22"/>
  <c r="CA52" i="21"/>
  <c r="CA52" i="20"/>
  <c r="CA52" i="19"/>
  <c r="CA52" i="18"/>
  <c r="CA52" i="17"/>
  <c r="CA52" i="16"/>
  <c r="CA103" i="14"/>
  <c r="BZ52" i="22"/>
  <c r="BZ52" i="21"/>
  <c r="BZ52" i="20"/>
  <c r="BZ52" i="19"/>
  <c r="BZ52" i="18"/>
  <c r="BZ52" i="17"/>
  <c r="BZ52" i="16"/>
  <c r="BZ103" i="14"/>
  <c r="BY52" i="22"/>
  <c r="BY52" i="21"/>
  <c r="BY52" i="20"/>
  <c r="BY52" i="19"/>
  <c r="BY52" i="18"/>
  <c r="BY52" i="17"/>
  <c r="BY52" i="16"/>
  <c r="BY103" i="14"/>
  <c r="BX52" i="22"/>
  <c r="BX52" i="21"/>
  <c r="BX52" i="20"/>
  <c r="BX52" i="19"/>
  <c r="BX52" i="18"/>
  <c r="BX52" i="17"/>
  <c r="BX52" i="16"/>
  <c r="BX103" i="14"/>
  <c r="BW52" i="22"/>
  <c r="BW52" i="21"/>
  <c r="BW52" i="20"/>
  <c r="BW52" i="19"/>
  <c r="BW52" i="18"/>
  <c r="BW52" i="17"/>
  <c r="BW52" i="16"/>
  <c r="BW103" i="14"/>
  <c r="BV52" i="22"/>
  <c r="BV52" i="21"/>
  <c r="BV52" i="20"/>
  <c r="BV52" i="19"/>
  <c r="BV52" i="18"/>
  <c r="BV52" i="17"/>
  <c r="BV52" i="16"/>
  <c r="BV103" i="14"/>
  <c r="BU52" i="22"/>
  <c r="BU52" i="21"/>
  <c r="BU52" i="20"/>
  <c r="BU52" i="19"/>
  <c r="BU52" i="18"/>
  <c r="BU52" i="17"/>
  <c r="BU52" i="16"/>
  <c r="BU103" i="14"/>
  <c r="BT52" i="22"/>
  <c r="BT52" i="21"/>
  <c r="BT52" i="20"/>
  <c r="BT52" i="19"/>
  <c r="BT52" i="18"/>
  <c r="BT52" i="17"/>
  <c r="BT52" i="16"/>
  <c r="BT103" i="14"/>
  <c r="BS52" i="22"/>
  <c r="BS52" i="21"/>
  <c r="BS52" i="20"/>
  <c r="BS52" i="19"/>
  <c r="BS52" i="18"/>
  <c r="BS52" i="17"/>
  <c r="BS52" i="16"/>
  <c r="BS103" i="14"/>
  <c r="BR52" i="22"/>
  <c r="BR52" i="21"/>
  <c r="BR52" i="20"/>
  <c r="BR52" i="19"/>
  <c r="BR52" i="18"/>
  <c r="BR52" i="17"/>
  <c r="BR52" i="16"/>
  <c r="BR103" i="14"/>
  <c r="BQ52" i="22"/>
  <c r="BQ52" i="21"/>
  <c r="BQ52" i="20"/>
  <c r="BQ52" i="19"/>
  <c r="BQ52" i="18"/>
  <c r="BQ52" i="17"/>
  <c r="BQ52" i="16"/>
  <c r="BQ103" i="14"/>
  <c r="BP52" i="22"/>
  <c r="BP52" i="21"/>
  <c r="BP52" i="20"/>
  <c r="BP52" i="19"/>
  <c r="BP52" i="18"/>
  <c r="BP52" i="17"/>
  <c r="BP52" i="16"/>
  <c r="BP103" i="14"/>
  <c r="BO52" i="22"/>
  <c r="BO52" i="21"/>
  <c r="BO52" i="20"/>
  <c r="BO52" i="19"/>
  <c r="BO52" i="18"/>
  <c r="BO52" i="17"/>
  <c r="BO52" i="16"/>
  <c r="BO103" i="14"/>
  <c r="BN52" i="22"/>
  <c r="BN52" i="21"/>
  <c r="BN52" i="20"/>
  <c r="BN52" i="19"/>
  <c r="BN52" i="18"/>
  <c r="BN52" i="17"/>
  <c r="BN52" i="16"/>
  <c r="BN103" i="14"/>
  <c r="BM52" i="22"/>
  <c r="BM52" i="21"/>
  <c r="BM52" i="20"/>
  <c r="BM52" i="19"/>
  <c r="BM52" i="18"/>
  <c r="BM52" i="17"/>
  <c r="BM52" i="16"/>
  <c r="BM103" i="14"/>
  <c r="BL52" i="22"/>
  <c r="BL52" i="21"/>
  <c r="BL52" i="20"/>
  <c r="BL52" i="19"/>
  <c r="BL52" i="18"/>
  <c r="BL52" i="17"/>
  <c r="BL52" i="16"/>
  <c r="BL103" i="14"/>
  <c r="BK52" i="22"/>
  <c r="BK52" i="21"/>
  <c r="BK52" i="20"/>
  <c r="BK52" i="19"/>
  <c r="BK52" i="18"/>
  <c r="BK52" i="17"/>
  <c r="BK52" i="16"/>
  <c r="BK103" i="14"/>
  <c r="BJ52" i="22"/>
  <c r="BJ52" i="21"/>
  <c r="BJ52" i="20"/>
  <c r="BJ52" i="19"/>
  <c r="BJ52" i="18"/>
  <c r="BJ52" i="17"/>
  <c r="BJ52" i="16"/>
  <c r="BJ103" i="14"/>
  <c r="BI52" i="22"/>
  <c r="BI52" i="21"/>
  <c r="BI52" i="20"/>
  <c r="BI52" i="19"/>
  <c r="BI52" i="18"/>
  <c r="BI52" i="17"/>
  <c r="BI52" i="16"/>
  <c r="BI103" i="14"/>
  <c r="BH52" i="22"/>
  <c r="BH52" i="21"/>
  <c r="BH52" i="20"/>
  <c r="BH52" i="19"/>
  <c r="BH52" i="18"/>
  <c r="BH52" i="17"/>
  <c r="BH52" i="16"/>
  <c r="BH103" i="14"/>
  <c r="BG52" i="22"/>
  <c r="BG52" i="21"/>
  <c r="BG52" i="20"/>
  <c r="BG52" i="19"/>
  <c r="BG52" i="18"/>
  <c r="BG52" i="17"/>
  <c r="BG52" i="16"/>
  <c r="BG103" i="14"/>
  <c r="BF52" i="22"/>
  <c r="BF52" i="21"/>
  <c r="BF52" i="20"/>
  <c r="BF52" i="19"/>
  <c r="BF52" i="18"/>
  <c r="BF52" i="17"/>
  <c r="BF52" i="16"/>
  <c r="BF103" i="14"/>
  <c r="BE52" i="22"/>
  <c r="BE52" i="21"/>
  <c r="BE52" i="20"/>
  <c r="BE52" i="19"/>
  <c r="BE52" i="18"/>
  <c r="BE52" i="17"/>
  <c r="BE52" i="16"/>
  <c r="BE103" i="14"/>
  <c r="BD52" i="22"/>
  <c r="BD52" i="21"/>
  <c r="BD52" i="20"/>
  <c r="BD52" i="19"/>
  <c r="BD52" i="18"/>
  <c r="BD52" i="17"/>
  <c r="BD52" i="16"/>
  <c r="BD103" i="14"/>
  <c r="BC52" i="22"/>
  <c r="BC52" i="21"/>
  <c r="BC52" i="20"/>
  <c r="BC52" i="19"/>
  <c r="BC52" i="18"/>
  <c r="BC52" i="17"/>
  <c r="BC52" i="16"/>
  <c r="BC103" i="14"/>
  <c r="BB52" i="22"/>
  <c r="BB52" i="21"/>
  <c r="BB52" i="20"/>
  <c r="BB52" i="19"/>
  <c r="BB52" i="18"/>
  <c r="BB52" i="17"/>
  <c r="BB52" i="16"/>
  <c r="BB103" i="14"/>
  <c r="BA52" i="22"/>
  <c r="BA52" i="21"/>
  <c r="BA52" i="20"/>
  <c r="BA52" i="19"/>
  <c r="BA52" i="18"/>
  <c r="BA52" i="17"/>
  <c r="BA52" i="16"/>
  <c r="BA103" i="14"/>
  <c r="AZ52" i="22"/>
  <c r="AZ52" i="21"/>
  <c r="AZ52" i="20"/>
  <c r="AZ52" i="19"/>
  <c r="AZ52" i="18"/>
  <c r="AZ52" i="17"/>
  <c r="AZ52" i="16"/>
  <c r="AZ103" i="14"/>
  <c r="AY52" i="22"/>
  <c r="AY52" i="21"/>
  <c r="AY52" i="20"/>
  <c r="AY52" i="19"/>
  <c r="AY52" i="18"/>
  <c r="AY52" i="17"/>
  <c r="AY52" i="16"/>
  <c r="AY103" i="14"/>
  <c r="AX52" i="22"/>
  <c r="AX52" i="21"/>
  <c r="AX52" i="20"/>
  <c r="AX52" i="19"/>
  <c r="AX52" i="18"/>
  <c r="AX52" i="17"/>
  <c r="AX52" i="16"/>
  <c r="AX103" i="14"/>
  <c r="AW52" i="22"/>
  <c r="AW52" i="21"/>
  <c r="AW52" i="20"/>
  <c r="AW52" i="19"/>
  <c r="AW52" i="18"/>
  <c r="AW52" i="17"/>
  <c r="AW52" i="16"/>
  <c r="AW103" i="14"/>
  <c r="AV52" i="22"/>
  <c r="AV52" i="21"/>
  <c r="AV52" i="20"/>
  <c r="AV52" i="19"/>
  <c r="AV52" i="18"/>
  <c r="AV52" i="17"/>
  <c r="AV52" i="16"/>
  <c r="AV103" i="14"/>
  <c r="AU52" i="22"/>
  <c r="AU52" i="21"/>
  <c r="AU52" i="20"/>
  <c r="AU52" i="19"/>
  <c r="AU52" i="18"/>
  <c r="AU52" i="17"/>
  <c r="AU52" i="16"/>
  <c r="AU103" i="14"/>
  <c r="AT52" i="22"/>
  <c r="AT52" i="21"/>
  <c r="AT52" i="20"/>
  <c r="AT52" i="19"/>
  <c r="AT52" i="18"/>
  <c r="AT52" i="17"/>
  <c r="AT52" i="16"/>
  <c r="AT103" i="14"/>
  <c r="AS52" i="22"/>
  <c r="AS52" i="21"/>
  <c r="AS52" i="20"/>
  <c r="AS52" i="19"/>
  <c r="AS52" i="18"/>
  <c r="AS52" i="17"/>
  <c r="AS52" i="16"/>
  <c r="AS103" i="14"/>
  <c r="AR52" i="22"/>
  <c r="AR52" i="21"/>
  <c r="AR52" i="20"/>
  <c r="AR52" i="19"/>
  <c r="AR52" i="18"/>
  <c r="AR52" i="17"/>
  <c r="AR52" i="16"/>
  <c r="AR103" i="14"/>
  <c r="AQ52" i="22"/>
  <c r="AQ52" i="21"/>
  <c r="AQ52" i="20"/>
  <c r="AQ52" i="19"/>
  <c r="AQ52" i="18"/>
  <c r="AQ52" i="17"/>
  <c r="AQ52" i="16"/>
  <c r="AQ103" i="14"/>
  <c r="AP52" i="22"/>
  <c r="AP52" i="21"/>
  <c r="AP52" i="20"/>
  <c r="AP52" i="19"/>
  <c r="AP52" i="18"/>
  <c r="AP52" i="17"/>
  <c r="AP52" i="16"/>
  <c r="AP103" i="14"/>
  <c r="AO52" i="22"/>
  <c r="AO52" i="21"/>
  <c r="AO52" i="20"/>
  <c r="AO52" i="19"/>
  <c r="AO52" i="18"/>
  <c r="AO52" i="17"/>
  <c r="AO52" i="16"/>
  <c r="AO103" i="14"/>
  <c r="AN52" i="22"/>
  <c r="AN52" i="21"/>
  <c r="AN52" i="20"/>
  <c r="AN52" i="19"/>
  <c r="AN52" i="18"/>
  <c r="AN52" i="17"/>
  <c r="AN52" i="16"/>
  <c r="AN103" i="14"/>
  <c r="AM52" i="22"/>
  <c r="AM52" i="21"/>
  <c r="AM52" i="20"/>
  <c r="AM52" i="19"/>
  <c r="AM52" i="18"/>
  <c r="AM52" i="17"/>
  <c r="AM52" i="16"/>
  <c r="AM103" i="14"/>
  <c r="AL52" i="22"/>
  <c r="AL52" i="21"/>
  <c r="AL52" i="20"/>
  <c r="AL52" i="19"/>
  <c r="AL52" i="18"/>
  <c r="AL52" i="17"/>
  <c r="AL52" i="16"/>
  <c r="AL103" i="14"/>
  <c r="AK52" i="22"/>
  <c r="AK52" i="21"/>
  <c r="AK52" i="20"/>
  <c r="AK52" i="19"/>
  <c r="AK52" i="18"/>
  <c r="AK52" i="17"/>
  <c r="AK52" i="16"/>
  <c r="AK103" i="14"/>
  <c r="AJ52" i="22"/>
  <c r="AJ52" i="21"/>
  <c r="AJ52" i="20"/>
  <c r="AJ52" i="19"/>
  <c r="AJ52" i="18"/>
  <c r="AJ52" i="17"/>
  <c r="AJ52" i="16"/>
  <c r="AJ103" i="14"/>
  <c r="AI52" i="22"/>
  <c r="AI52" i="21"/>
  <c r="AI52" i="20"/>
  <c r="AI52" i="19"/>
  <c r="AI52" i="18"/>
  <c r="AI52" i="17"/>
  <c r="AI52" i="16"/>
  <c r="AI103" i="14"/>
  <c r="AH52" i="22"/>
  <c r="AH52" i="21"/>
  <c r="AH52" i="20"/>
  <c r="AH52" i="19"/>
  <c r="AH52" i="18"/>
  <c r="AH52" i="17"/>
  <c r="AH52" i="16"/>
  <c r="AH103" i="14"/>
  <c r="AG52" i="22"/>
  <c r="AG52" i="21"/>
  <c r="AG52" i="20"/>
  <c r="AG52" i="19"/>
  <c r="AG52" i="18"/>
  <c r="AG52" i="17"/>
  <c r="AG52" i="16"/>
  <c r="AG103" i="14"/>
  <c r="AF52" i="22"/>
  <c r="AF52" i="21"/>
  <c r="AF52" i="20"/>
  <c r="AF52" i="19"/>
  <c r="AF52" i="18"/>
  <c r="AF52" i="17"/>
  <c r="AF52" i="16"/>
  <c r="AF103" i="14"/>
  <c r="AE52" i="22"/>
  <c r="AE52" i="21"/>
  <c r="AE52" i="20"/>
  <c r="AE52" i="19"/>
  <c r="AE52" i="18"/>
  <c r="AE52" i="17"/>
  <c r="AE52" i="16"/>
  <c r="AE103" i="14"/>
  <c r="AD52" i="22"/>
  <c r="AD52" i="21"/>
  <c r="AD52" i="20"/>
  <c r="AD52" i="19"/>
  <c r="AD52" i="18"/>
  <c r="AD52" i="17"/>
  <c r="AD52" i="16"/>
  <c r="AD103" i="14"/>
  <c r="AC52" i="22"/>
  <c r="AC52" i="21"/>
  <c r="AC52" i="20"/>
  <c r="AC52" i="19"/>
  <c r="AC52" i="18"/>
  <c r="AC52" i="17"/>
  <c r="AC52" i="16"/>
  <c r="AC103" i="14"/>
  <c r="AB52" i="22"/>
  <c r="AB52" i="21"/>
  <c r="AB52" i="20"/>
  <c r="AB52" i="19"/>
  <c r="AB52" i="18"/>
  <c r="AB52" i="17"/>
  <c r="AB52" i="16"/>
  <c r="AB103" i="14"/>
  <c r="AA52" i="22"/>
  <c r="AA52" i="21"/>
  <c r="AA52" i="20"/>
  <c r="AA52" i="19"/>
  <c r="AA52" i="18"/>
  <c r="AA52" i="17"/>
  <c r="AA52" i="16"/>
  <c r="AA103" i="14"/>
  <c r="Z52" i="22"/>
  <c r="Z52" i="21"/>
  <c r="Z52" i="20"/>
  <c r="Z52" i="19"/>
  <c r="Z52" i="18"/>
  <c r="Z52" i="17"/>
  <c r="Z52" i="16"/>
  <c r="Z103" i="14"/>
  <c r="Y52" i="22"/>
  <c r="Y52" i="21"/>
  <c r="Y52" i="20"/>
  <c r="Y52" i="19"/>
  <c r="Y52" i="18"/>
  <c r="Y52" i="17"/>
  <c r="Y52" i="16"/>
  <c r="Y103" i="14"/>
  <c r="X52" i="22"/>
  <c r="X52" i="21"/>
  <c r="X52" i="20"/>
  <c r="X52" i="19"/>
  <c r="X52" i="18"/>
  <c r="X52" i="17"/>
  <c r="X52" i="16"/>
  <c r="X103" i="14"/>
  <c r="W52" i="22"/>
  <c r="W52" i="21"/>
  <c r="W52" i="20"/>
  <c r="W52" i="19"/>
  <c r="W52" i="18"/>
  <c r="W52" i="17"/>
  <c r="W52" i="16"/>
  <c r="W103" i="14"/>
  <c r="V52" i="22"/>
  <c r="V52" i="21"/>
  <c r="V52" i="20"/>
  <c r="V52" i="19"/>
  <c r="V52" i="18"/>
  <c r="V52" i="17"/>
  <c r="V52" i="16"/>
  <c r="V103" i="14"/>
  <c r="U52" i="22"/>
  <c r="D52" i="22" s="1"/>
  <c r="U52" i="21"/>
  <c r="U52" i="20"/>
  <c r="U52" i="19"/>
  <c r="U52" i="18"/>
  <c r="U52" i="17"/>
  <c r="U52" i="16"/>
  <c r="U103" i="14"/>
  <c r="CY51" i="22"/>
  <c r="CY51" i="21"/>
  <c r="CY51" i="20"/>
  <c r="CY51" i="19"/>
  <c r="CY51" i="18"/>
  <c r="CY51" i="17"/>
  <c r="CY51" i="16"/>
  <c r="CY102" i="14"/>
  <c r="CX51" i="22"/>
  <c r="CX51" i="21"/>
  <c r="CX51" i="20"/>
  <c r="CX51" i="19"/>
  <c r="CX51" i="18"/>
  <c r="CX51" i="17"/>
  <c r="CX51" i="16"/>
  <c r="CX102" i="14"/>
  <c r="CW51" i="22"/>
  <c r="CW51" i="21"/>
  <c r="CW51" i="20"/>
  <c r="CW51" i="19"/>
  <c r="CW51" i="18"/>
  <c r="CW51" i="17"/>
  <c r="CW51" i="16"/>
  <c r="CW102" i="14"/>
  <c r="CV51" i="22"/>
  <c r="CV51" i="21"/>
  <c r="CV51" i="20"/>
  <c r="CV51" i="19"/>
  <c r="CV51" i="18"/>
  <c r="CV51" i="17"/>
  <c r="CV51" i="16"/>
  <c r="CV102" i="14"/>
  <c r="CU51" i="22"/>
  <c r="CU51" i="21"/>
  <c r="CU51" i="20"/>
  <c r="CU51" i="19"/>
  <c r="CU51" i="18"/>
  <c r="CU51" i="17"/>
  <c r="CU51" i="16"/>
  <c r="CU102" i="14"/>
  <c r="CT51" i="22"/>
  <c r="CT51" i="21"/>
  <c r="CT51" i="20"/>
  <c r="CT51" i="19"/>
  <c r="CT51" i="18"/>
  <c r="CT51" i="17"/>
  <c r="CT51" i="16"/>
  <c r="CT102" i="14"/>
  <c r="CS51" i="22"/>
  <c r="CS51" i="21"/>
  <c r="CS51" i="20"/>
  <c r="CS51" i="19"/>
  <c r="CS51" i="18"/>
  <c r="CS51" i="17"/>
  <c r="CS51" i="16"/>
  <c r="CS102" i="14"/>
  <c r="CR51" i="22"/>
  <c r="CR51" i="21"/>
  <c r="CR51" i="20"/>
  <c r="CR51" i="19"/>
  <c r="CR51" i="18"/>
  <c r="CR51" i="17"/>
  <c r="CR51" i="16"/>
  <c r="CR102" i="14"/>
  <c r="CQ51" i="22"/>
  <c r="CQ51" i="21"/>
  <c r="CQ51" i="20"/>
  <c r="CQ51" i="19"/>
  <c r="CQ51" i="18"/>
  <c r="CQ51" i="17"/>
  <c r="CQ51" i="16"/>
  <c r="CQ102" i="14"/>
  <c r="CP51" i="22"/>
  <c r="CP51" i="21"/>
  <c r="CP51" i="20"/>
  <c r="CP51" i="19"/>
  <c r="CP51" i="18"/>
  <c r="CP51" i="17"/>
  <c r="CP51" i="16"/>
  <c r="CP102" i="14"/>
  <c r="CO51" i="22"/>
  <c r="CO51" i="21"/>
  <c r="CO51" i="20"/>
  <c r="CO51" i="19"/>
  <c r="CO51" i="18"/>
  <c r="CO51" i="17"/>
  <c r="CO51" i="16"/>
  <c r="CO102" i="14"/>
  <c r="CN51" i="22"/>
  <c r="CN51" i="21"/>
  <c r="CN51" i="20"/>
  <c r="CN51" i="19"/>
  <c r="CN51" i="18"/>
  <c r="CN51" i="17"/>
  <c r="CN51" i="16"/>
  <c r="CN102" i="14"/>
  <c r="CM51" i="22"/>
  <c r="CM51" i="21"/>
  <c r="CM51" i="20"/>
  <c r="CM51" i="19"/>
  <c r="CM51" i="18"/>
  <c r="CM51" i="17"/>
  <c r="CM51" i="16"/>
  <c r="CM102" i="14"/>
  <c r="CL51" i="22"/>
  <c r="CL51" i="21"/>
  <c r="CL51" i="20"/>
  <c r="CL51" i="19"/>
  <c r="CL51" i="18"/>
  <c r="CL51" i="17"/>
  <c r="CL51" i="16"/>
  <c r="CL102" i="14"/>
  <c r="CK51" i="22"/>
  <c r="CK51" i="21"/>
  <c r="CK51" i="20"/>
  <c r="CK51" i="19"/>
  <c r="CK51" i="18"/>
  <c r="CK51" i="17"/>
  <c r="CK51" i="16"/>
  <c r="CK102" i="14"/>
  <c r="CJ51" i="22"/>
  <c r="CJ51" i="21"/>
  <c r="CJ51" i="20"/>
  <c r="CJ51" i="19"/>
  <c r="CJ51" i="18"/>
  <c r="CJ51" i="17"/>
  <c r="CJ51" i="16"/>
  <c r="CJ102" i="14"/>
  <c r="CI51" i="22"/>
  <c r="CI51" i="21"/>
  <c r="CI51" i="20"/>
  <c r="CI51" i="19"/>
  <c r="CI51" i="18"/>
  <c r="CI51" i="17"/>
  <c r="CI51" i="16"/>
  <c r="CI102" i="14"/>
  <c r="CH51" i="22"/>
  <c r="CH51" i="21"/>
  <c r="CH51" i="20"/>
  <c r="CH51" i="19"/>
  <c r="CH51" i="18"/>
  <c r="CH51" i="17"/>
  <c r="CH51" i="16"/>
  <c r="CH102" i="14"/>
  <c r="CG51" i="22"/>
  <c r="CG51" i="21"/>
  <c r="CG51" i="20"/>
  <c r="CG51" i="19"/>
  <c r="CG51" i="18"/>
  <c r="CG51" i="17"/>
  <c r="CG51" i="16"/>
  <c r="CG102" i="14"/>
  <c r="CF51" i="22"/>
  <c r="CF51" i="21"/>
  <c r="CF51" i="20"/>
  <c r="CF51" i="19"/>
  <c r="CF51" i="18"/>
  <c r="CF51" i="17"/>
  <c r="CF51" i="16"/>
  <c r="CF102" i="14"/>
  <c r="CE51" i="22"/>
  <c r="CE51" i="21"/>
  <c r="CE51" i="20"/>
  <c r="CE51" i="19"/>
  <c r="CE51" i="18"/>
  <c r="CE51" i="17"/>
  <c r="CE51" i="16"/>
  <c r="CE102" i="14"/>
  <c r="CD51" i="22"/>
  <c r="CD51" i="21"/>
  <c r="CD51" i="20"/>
  <c r="CD51" i="19"/>
  <c r="CD51" i="18"/>
  <c r="CD51" i="17"/>
  <c r="CD51" i="16"/>
  <c r="CD102" i="14"/>
  <c r="CC51" i="22"/>
  <c r="CC51" i="21"/>
  <c r="CC51" i="20"/>
  <c r="CC51" i="19"/>
  <c r="CC51" i="18"/>
  <c r="CC51" i="17"/>
  <c r="CC51" i="16"/>
  <c r="CC102" i="14"/>
  <c r="CB51" i="22"/>
  <c r="CB51" i="21"/>
  <c r="CB51" i="20"/>
  <c r="CB51" i="19"/>
  <c r="CB51" i="18"/>
  <c r="CB51" i="17"/>
  <c r="CB51" i="16"/>
  <c r="CB102" i="14"/>
  <c r="CA51" i="22"/>
  <c r="CA51" i="21"/>
  <c r="CA51" i="20"/>
  <c r="CA51" i="19"/>
  <c r="CA51" i="18"/>
  <c r="CA51" i="17"/>
  <c r="CA51" i="16"/>
  <c r="CA102" i="14"/>
  <c r="BZ51" i="22"/>
  <c r="BZ51" i="21"/>
  <c r="BZ51" i="20"/>
  <c r="BZ51" i="19"/>
  <c r="BZ51" i="18"/>
  <c r="BZ51" i="17"/>
  <c r="BZ51" i="16"/>
  <c r="BZ102" i="14"/>
  <c r="BY51" i="22"/>
  <c r="BY51" i="21"/>
  <c r="BY51" i="20"/>
  <c r="BY51" i="19"/>
  <c r="BY51" i="18"/>
  <c r="BY51" i="17"/>
  <c r="BY51" i="16"/>
  <c r="BY102" i="14"/>
  <c r="BX51" i="22"/>
  <c r="BX51" i="21"/>
  <c r="BX51" i="20"/>
  <c r="BX51" i="19"/>
  <c r="BX51" i="18"/>
  <c r="BX51" i="17"/>
  <c r="BX51" i="16"/>
  <c r="BX102" i="14"/>
  <c r="BW51" i="22"/>
  <c r="BW51" i="21"/>
  <c r="BW51" i="20"/>
  <c r="BW51" i="19"/>
  <c r="BW51" i="18"/>
  <c r="BW51" i="17"/>
  <c r="BW51" i="16"/>
  <c r="BW102" i="14"/>
  <c r="BV51" i="22"/>
  <c r="BV51" i="21"/>
  <c r="BV51" i="20"/>
  <c r="BV51" i="19"/>
  <c r="BV51" i="18"/>
  <c r="BV51" i="17"/>
  <c r="BV51" i="16"/>
  <c r="BV102" i="14"/>
  <c r="BU51" i="22"/>
  <c r="BU51" i="21"/>
  <c r="BU51" i="20"/>
  <c r="BU51" i="19"/>
  <c r="BU51" i="18"/>
  <c r="BU51" i="17"/>
  <c r="BU51" i="16"/>
  <c r="BU102" i="14"/>
  <c r="BT51" i="22"/>
  <c r="BT51" i="21"/>
  <c r="BT51" i="20"/>
  <c r="BT51" i="19"/>
  <c r="BT51" i="18"/>
  <c r="BT51" i="17"/>
  <c r="BT51" i="16"/>
  <c r="BT102" i="14"/>
  <c r="BS51" i="22"/>
  <c r="BS51" i="21"/>
  <c r="BS51" i="20"/>
  <c r="BS51" i="19"/>
  <c r="BS51" i="18"/>
  <c r="BS51" i="17"/>
  <c r="BS51" i="16"/>
  <c r="BS102" i="14"/>
  <c r="BR51" i="22"/>
  <c r="BR51" i="21"/>
  <c r="BR51" i="20"/>
  <c r="BR51" i="19"/>
  <c r="BR51" i="18"/>
  <c r="BR51" i="17"/>
  <c r="BR51" i="16"/>
  <c r="BR102" i="14"/>
  <c r="BQ51" i="22"/>
  <c r="BQ51" i="21"/>
  <c r="BQ51" i="20"/>
  <c r="BQ51" i="19"/>
  <c r="BQ51" i="18"/>
  <c r="BQ51" i="17"/>
  <c r="BQ51" i="16"/>
  <c r="BQ102" i="14"/>
  <c r="BP51" i="22"/>
  <c r="BP51" i="21"/>
  <c r="BP51" i="20"/>
  <c r="BP51" i="19"/>
  <c r="BP51" i="18"/>
  <c r="BP51" i="17"/>
  <c r="BP51" i="16"/>
  <c r="BP102" i="14"/>
  <c r="BO51" i="22"/>
  <c r="BO51" i="21"/>
  <c r="BO51" i="20"/>
  <c r="BO51" i="19"/>
  <c r="BO51" i="18"/>
  <c r="BO51" i="17"/>
  <c r="BO51" i="16"/>
  <c r="BO102" i="14"/>
  <c r="BN51" i="22"/>
  <c r="BN51" i="21"/>
  <c r="BN51" i="20"/>
  <c r="BN51" i="19"/>
  <c r="BN51" i="18"/>
  <c r="BN51" i="17"/>
  <c r="BN51" i="16"/>
  <c r="BN102" i="14"/>
  <c r="BM51" i="22"/>
  <c r="BM51" i="21"/>
  <c r="BM51" i="20"/>
  <c r="BM51" i="19"/>
  <c r="BM51" i="18"/>
  <c r="BM51" i="17"/>
  <c r="BM51" i="16"/>
  <c r="BM102" i="14"/>
  <c r="BL51" i="22"/>
  <c r="BL51" i="21"/>
  <c r="BL51" i="20"/>
  <c r="BL51" i="19"/>
  <c r="BL51" i="18"/>
  <c r="BL51" i="17"/>
  <c r="BL51" i="16"/>
  <c r="BL102" i="14"/>
  <c r="BK51" i="22"/>
  <c r="BK51" i="21"/>
  <c r="BK51" i="20"/>
  <c r="BK51" i="19"/>
  <c r="BK51" i="18"/>
  <c r="BK51" i="17"/>
  <c r="BK51" i="16"/>
  <c r="BK102" i="14"/>
  <c r="BJ51" i="22"/>
  <c r="BJ51" i="21"/>
  <c r="BJ51" i="20"/>
  <c r="BJ51" i="19"/>
  <c r="BJ51" i="18"/>
  <c r="BJ51" i="17"/>
  <c r="BJ51" i="16"/>
  <c r="BJ102" i="14"/>
  <c r="BI51" i="22"/>
  <c r="BI51" i="21"/>
  <c r="BI51" i="20"/>
  <c r="BI51" i="19"/>
  <c r="BI51" i="18"/>
  <c r="BI51" i="17"/>
  <c r="BI51" i="16"/>
  <c r="BI102" i="14"/>
  <c r="BH51" i="22"/>
  <c r="BH51" i="21"/>
  <c r="BH51" i="20"/>
  <c r="BH51" i="19"/>
  <c r="BH51" i="18"/>
  <c r="BH51" i="17"/>
  <c r="BH51" i="16"/>
  <c r="BH102" i="14"/>
  <c r="BG51" i="22"/>
  <c r="BG51" i="21"/>
  <c r="BG51" i="20"/>
  <c r="BG51" i="19"/>
  <c r="BG51" i="18"/>
  <c r="BG51" i="17"/>
  <c r="BG51" i="16"/>
  <c r="BG102" i="14"/>
  <c r="BF51" i="22"/>
  <c r="BF51" i="21"/>
  <c r="BF51" i="20"/>
  <c r="BF51" i="19"/>
  <c r="BF51" i="18"/>
  <c r="BF51" i="17"/>
  <c r="BF51" i="16"/>
  <c r="BF102" i="14"/>
  <c r="BE51" i="22"/>
  <c r="BE51" i="21"/>
  <c r="BE51" i="20"/>
  <c r="BE51" i="19"/>
  <c r="BE51" i="18"/>
  <c r="BE51" i="17"/>
  <c r="BE51" i="16"/>
  <c r="BE102" i="14"/>
  <c r="BD51" i="22"/>
  <c r="BD51" i="21"/>
  <c r="BD51" i="20"/>
  <c r="BD51" i="19"/>
  <c r="BD51" i="18"/>
  <c r="BD51" i="17"/>
  <c r="BD51" i="16"/>
  <c r="BD102" i="14"/>
  <c r="BC51" i="22"/>
  <c r="BC51" i="21"/>
  <c r="BC51" i="20"/>
  <c r="BC51" i="19"/>
  <c r="BC51" i="18"/>
  <c r="BC51" i="17"/>
  <c r="BC51" i="16"/>
  <c r="BC102" i="14"/>
  <c r="BB51" i="22"/>
  <c r="BB51" i="21"/>
  <c r="BB51" i="20"/>
  <c r="BB51" i="19"/>
  <c r="BB51" i="18"/>
  <c r="BB51" i="17"/>
  <c r="BB51" i="16"/>
  <c r="BB102" i="14"/>
  <c r="BA51" i="22"/>
  <c r="BA51" i="21"/>
  <c r="BA51" i="20"/>
  <c r="BA51" i="19"/>
  <c r="BA51" i="18"/>
  <c r="BA51" i="17"/>
  <c r="BA51" i="16"/>
  <c r="BA102" i="14"/>
  <c r="AZ51" i="22"/>
  <c r="AZ51" i="21"/>
  <c r="AZ51" i="20"/>
  <c r="AZ51" i="19"/>
  <c r="AZ51" i="18"/>
  <c r="AZ51" i="17"/>
  <c r="AZ51" i="16"/>
  <c r="AZ102" i="14"/>
  <c r="AY51" i="22"/>
  <c r="AY51" i="21"/>
  <c r="AY51" i="20"/>
  <c r="AY51" i="19"/>
  <c r="AY51" i="18"/>
  <c r="AY51" i="17"/>
  <c r="AY51" i="16"/>
  <c r="AY102" i="14"/>
  <c r="AX51" i="22"/>
  <c r="AX51" i="21"/>
  <c r="AX51" i="20"/>
  <c r="AX51" i="19"/>
  <c r="AX51" i="18"/>
  <c r="AX51" i="17"/>
  <c r="AX51" i="16"/>
  <c r="AX102" i="14"/>
  <c r="AW51" i="22"/>
  <c r="AW51" i="21"/>
  <c r="AW51" i="20"/>
  <c r="AW51" i="19"/>
  <c r="AW51" i="18"/>
  <c r="AW51" i="17"/>
  <c r="AW51" i="16"/>
  <c r="AW102" i="14"/>
  <c r="AV51" i="22"/>
  <c r="AV51" i="21"/>
  <c r="AV51" i="20"/>
  <c r="AV51" i="19"/>
  <c r="AV51" i="18"/>
  <c r="AV51" i="17"/>
  <c r="AV51" i="16"/>
  <c r="AV102" i="14"/>
  <c r="AU51" i="22"/>
  <c r="AU51" i="21"/>
  <c r="AU51" i="20"/>
  <c r="AU51" i="19"/>
  <c r="AU51" i="18"/>
  <c r="AU51" i="17"/>
  <c r="AU51" i="16"/>
  <c r="AU102" i="14"/>
  <c r="AT51" i="22"/>
  <c r="AT51" i="21"/>
  <c r="AT51" i="20"/>
  <c r="AT51" i="19"/>
  <c r="AT51" i="18"/>
  <c r="AT51" i="17"/>
  <c r="AT51" i="16"/>
  <c r="AT102" i="14"/>
  <c r="AS51" i="22"/>
  <c r="AS51" i="21"/>
  <c r="AS51" i="20"/>
  <c r="AS51" i="19"/>
  <c r="AS51" i="18"/>
  <c r="AS51" i="17"/>
  <c r="AS51" i="16"/>
  <c r="AS102" i="14"/>
  <c r="AR51" i="22"/>
  <c r="AR51" i="21"/>
  <c r="AR51" i="20"/>
  <c r="AR51" i="19"/>
  <c r="AR51" i="18"/>
  <c r="AR51" i="17"/>
  <c r="AR51" i="16"/>
  <c r="AR102" i="14"/>
  <c r="AQ51" i="22"/>
  <c r="AQ51" i="21"/>
  <c r="AQ51" i="20"/>
  <c r="AQ51" i="19"/>
  <c r="AQ51" i="18"/>
  <c r="AQ51" i="17"/>
  <c r="AQ51" i="16"/>
  <c r="AQ102" i="14"/>
  <c r="AP51" i="22"/>
  <c r="AP51" i="21"/>
  <c r="AP51" i="20"/>
  <c r="AP51" i="19"/>
  <c r="AP51" i="18"/>
  <c r="AP51" i="17"/>
  <c r="AP51" i="16"/>
  <c r="AP102" i="14"/>
  <c r="AO51" i="22"/>
  <c r="AO51" i="21"/>
  <c r="AO51" i="20"/>
  <c r="AO51" i="19"/>
  <c r="AO51" i="18"/>
  <c r="AO51" i="17"/>
  <c r="AO51" i="16"/>
  <c r="AO102" i="14"/>
  <c r="AN51" i="22"/>
  <c r="AN51" i="21"/>
  <c r="AN51" i="20"/>
  <c r="AN51" i="19"/>
  <c r="AN51" i="18"/>
  <c r="AN51" i="17"/>
  <c r="AN51" i="16"/>
  <c r="AN102" i="14"/>
  <c r="AM51" i="22"/>
  <c r="AM51" i="21"/>
  <c r="AM51" i="20"/>
  <c r="AM51" i="19"/>
  <c r="AM51" i="18"/>
  <c r="AM51" i="17"/>
  <c r="AM51" i="16"/>
  <c r="AM102" i="14"/>
  <c r="AL51" i="22"/>
  <c r="AL51" i="21"/>
  <c r="AL51" i="20"/>
  <c r="AL51" i="19"/>
  <c r="AL51" i="18"/>
  <c r="AL51" i="17"/>
  <c r="AL51" i="16"/>
  <c r="AL102" i="14"/>
  <c r="AK51" i="22"/>
  <c r="AK51" i="21"/>
  <c r="AK51" i="20"/>
  <c r="AK51" i="19"/>
  <c r="AK51" i="18"/>
  <c r="AK51" i="17"/>
  <c r="AK51" i="16"/>
  <c r="AK102" i="14"/>
  <c r="AJ51" i="22"/>
  <c r="AJ51" i="21"/>
  <c r="AJ51" i="20"/>
  <c r="AJ51" i="19"/>
  <c r="AJ51" i="18"/>
  <c r="AJ51" i="17"/>
  <c r="AJ51" i="16"/>
  <c r="AJ102" i="14"/>
  <c r="AI51" i="22"/>
  <c r="AI51" i="21"/>
  <c r="AI51" i="20"/>
  <c r="AI51" i="19"/>
  <c r="AI51" i="18"/>
  <c r="AI51" i="17"/>
  <c r="AI51" i="16"/>
  <c r="AI102" i="14"/>
  <c r="AH51" i="22"/>
  <c r="AH51" i="21"/>
  <c r="AH51" i="20"/>
  <c r="AH51" i="19"/>
  <c r="AH51" i="18"/>
  <c r="AH51" i="17"/>
  <c r="AH51" i="16"/>
  <c r="AH102" i="14"/>
  <c r="AG51" i="22"/>
  <c r="AG51" i="21"/>
  <c r="AG51" i="20"/>
  <c r="AG51" i="19"/>
  <c r="AG51" i="18"/>
  <c r="AG51" i="17"/>
  <c r="AG51" i="16"/>
  <c r="AG102" i="14"/>
  <c r="AF51" i="22"/>
  <c r="AF51" i="21"/>
  <c r="AF51" i="20"/>
  <c r="AF51" i="19"/>
  <c r="AF51" i="18"/>
  <c r="AF51" i="17"/>
  <c r="AF51" i="16"/>
  <c r="AF102" i="14"/>
  <c r="AE51" i="22"/>
  <c r="AE51" i="21"/>
  <c r="AE51" i="20"/>
  <c r="AE51" i="19"/>
  <c r="AE51" i="18"/>
  <c r="AE51" i="17"/>
  <c r="AE51" i="16"/>
  <c r="AE102" i="14"/>
  <c r="AD51" i="22"/>
  <c r="AD51" i="21"/>
  <c r="AD51" i="20"/>
  <c r="AD51" i="19"/>
  <c r="AD51" i="18"/>
  <c r="AD51" i="17"/>
  <c r="AD51" i="16"/>
  <c r="AD102" i="14"/>
  <c r="AC51" i="22"/>
  <c r="AC51" i="21"/>
  <c r="AC51" i="20"/>
  <c r="AC51" i="19"/>
  <c r="AC51" i="18"/>
  <c r="AC51" i="17"/>
  <c r="AC51" i="16"/>
  <c r="AC102" i="14"/>
  <c r="AB51" i="22"/>
  <c r="AB51" i="21"/>
  <c r="AB51" i="20"/>
  <c r="AB51" i="19"/>
  <c r="AB51" i="18"/>
  <c r="AB51" i="17"/>
  <c r="AB51" i="16"/>
  <c r="AB102" i="14"/>
  <c r="AA51" i="22"/>
  <c r="AA51" i="21"/>
  <c r="AA51" i="20"/>
  <c r="AA51" i="19"/>
  <c r="AA51" i="18"/>
  <c r="AA51" i="17"/>
  <c r="AA51" i="16"/>
  <c r="AA102" i="14"/>
  <c r="Z51" i="22"/>
  <c r="Z51" i="21"/>
  <c r="Z51" i="20"/>
  <c r="Z51" i="19"/>
  <c r="Z51" i="18"/>
  <c r="Z51" i="17"/>
  <c r="Z51" i="16"/>
  <c r="Z102" i="14"/>
  <c r="Y51" i="22"/>
  <c r="Y51" i="21"/>
  <c r="Y51" i="20"/>
  <c r="Y51" i="19"/>
  <c r="Y51" i="18"/>
  <c r="Y51" i="17"/>
  <c r="Y51" i="16"/>
  <c r="Y102" i="14"/>
  <c r="X51" i="22"/>
  <c r="X51" i="21"/>
  <c r="X51" i="20"/>
  <c r="X51" i="19"/>
  <c r="X51" i="18"/>
  <c r="X51" i="17"/>
  <c r="X51" i="16"/>
  <c r="X102" i="14"/>
  <c r="W51" i="22"/>
  <c r="W51" i="21"/>
  <c r="W51" i="20"/>
  <c r="W51" i="19"/>
  <c r="W51" i="18"/>
  <c r="W51" i="17"/>
  <c r="W51" i="16"/>
  <c r="W102" i="14"/>
  <c r="V51" i="22"/>
  <c r="V51" i="21"/>
  <c r="V51" i="20"/>
  <c r="V51" i="19"/>
  <c r="V51" i="18"/>
  <c r="V51" i="17"/>
  <c r="V51" i="16"/>
  <c r="V102" i="14"/>
  <c r="U51" i="22"/>
  <c r="D51" i="22" s="1"/>
  <c r="U51" i="21"/>
  <c r="U51" i="20"/>
  <c r="U51" i="19"/>
  <c r="U51" i="18"/>
  <c r="U51" i="17"/>
  <c r="U51" i="16"/>
  <c r="U102" i="14"/>
  <c r="CY50" i="22"/>
  <c r="CY50" i="21"/>
  <c r="CY50" i="20"/>
  <c r="CY50" i="19"/>
  <c r="CY50" i="18"/>
  <c r="CY50" i="17"/>
  <c r="CY50" i="16"/>
  <c r="CY101" i="14"/>
  <c r="CX50" i="22"/>
  <c r="CX50" i="21"/>
  <c r="CX50" i="20"/>
  <c r="CX50" i="19"/>
  <c r="CX50" i="18"/>
  <c r="CX50" i="17"/>
  <c r="CX50" i="16"/>
  <c r="CX101" i="14"/>
  <c r="CW50" i="22"/>
  <c r="CW50" i="21"/>
  <c r="CW50" i="20"/>
  <c r="CW50" i="19"/>
  <c r="CW50" i="18"/>
  <c r="CW50" i="17"/>
  <c r="CW50" i="16"/>
  <c r="CW101" i="14"/>
  <c r="CV50" i="22"/>
  <c r="CV50" i="21"/>
  <c r="CV50" i="20"/>
  <c r="CV50" i="19"/>
  <c r="CV50" i="18"/>
  <c r="CV50" i="17"/>
  <c r="CV50" i="16"/>
  <c r="CV101" i="14"/>
  <c r="CU50" i="22"/>
  <c r="CU50" i="21"/>
  <c r="CU50" i="20"/>
  <c r="CU50" i="19"/>
  <c r="CU50" i="18"/>
  <c r="CU50" i="17"/>
  <c r="CU50" i="16"/>
  <c r="CU101" i="14"/>
  <c r="CT50" i="22"/>
  <c r="CT50" i="21"/>
  <c r="CT50" i="20"/>
  <c r="CT50" i="19"/>
  <c r="CT50" i="18"/>
  <c r="CT50" i="17"/>
  <c r="CT50" i="16"/>
  <c r="CT101" i="14"/>
  <c r="CS50" i="22"/>
  <c r="CS50" i="21"/>
  <c r="CS50" i="20"/>
  <c r="CS50" i="19"/>
  <c r="CS50" i="18"/>
  <c r="CS50" i="17"/>
  <c r="CS50" i="16"/>
  <c r="CS101" i="14"/>
  <c r="CR50" i="22"/>
  <c r="CR50" i="21"/>
  <c r="CR50" i="20"/>
  <c r="CR50" i="19"/>
  <c r="CR50" i="18"/>
  <c r="CR50" i="17"/>
  <c r="CR50" i="16"/>
  <c r="CR101" i="14"/>
  <c r="CQ50" i="22"/>
  <c r="CQ50" i="21"/>
  <c r="CQ50" i="20"/>
  <c r="CQ50" i="19"/>
  <c r="CQ50" i="18"/>
  <c r="CQ50" i="17"/>
  <c r="CQ50" i="16"/>
  <c r="CQ101" i="14"/>
  <c r="CP50" i="22"/>
  <c r="CP50" i="21"/>
  <c r="CP50" i="20"/>
  <c r="CP50" i="19"/>
  <c r="CP50" i="18"/>
  <c r="CP50" i="17"/>
  <c r="CP50" i="16"/>
  <c r="CP101" i="14"/>
  <c r="CO50" i="22"/>
  <c r="CO50" i="21"/>
  <c r="CO50" i="20"/>
  <c r="CO50" i="19"/>
  <c r="CO50" i="18"/>
  <c r="CO50" i="17"/>
  <c r="CO50" i="16"/>
  <c r="CO101" i="14"/>
  <c r="CN50" i="22"/>
  <c r="CN50" i="21"/>
  <c r="CN50" i="20"/>
  <c r="CN50" i="19"/>
  <c r="CN50" i="18"/>
  <c r="CN50" i="17"/>
  <c r="CN50" i="16"/>
  <c r="CN101" i="14"/>
  <c r="CM50" i="22"/>
  <c r="CM50" i="21"/>
  <c r="CM50" i="20"/>
  <c r="CM50" i="19"/>
  <c r="CM50" i="18"/>
  <c r="CM50" i="17"/>
  <c r="CM50" i="16"/>
  <c r="CM101" i="14"/>
  <c r="CL50" i="22"/>
  <c r="CL50" i="21"/>
  <c r="CL50" i="20"/>
  <c r="CL50" i="19"/>
  <c r="CL50" i="18"/>
  <c r="CL50" i="17"/>
  <c r="CL50" i="16"/>
  <c r="CL101" i="14"/>
  <c r="CK50" i="22"/>
  <c r="CK50" i="21"/>
  <c r="CK50" i="20"/>
  <c r="CK50" i="19"/>
  <c r="CK50" i="18"/>
  <c r="CK50" i="17"/>
  <c r="CK50" i="16"/>
  <c r="CK101" i="14"/>
  <c r="CJ50" i="22"/>
  <c r="CJ50" i="21"/>
  <c r="CJ50" i="20"/>
  <c r="CJ50" i="19"/>
  <c r="CJ50" i="18"/>
  <c r="CJ50" i="17"/>
  <c r="CJ50" i="16"/>
  <c r="CJ101" i="14"/>
  <c r="CI50" i="22"/>
  <c r="CI50" i="21"/>
  <c r="CI50" i="20"/>
  <c r="CI50" i="19"/>
  <c r="CI50" i="18"/>
  <c r="CI50" i="17"/>
  <c r="CI50" i="16"/>
  <c r="CI101" i="14"/>
  <c r="CH50" i="22"/>
  <c r="CH50" i="21"/>
  <c r="CH50" i="20"/>
  <c r="CH50" i="19"/>
  <c r="CH50" i="18"/>
  <c r="CH50" i="17"/>
  <c r="CH50" i="16"/>
  <c r="CH101" i="14"/>
  <c r="CG50" i="22"/>
  <c r="CG50" i="21"/>
  <c r="CG50" i="20"/>
  <c r="CG50" i="19"/>
  <c r="CG50" i="18"/>
  <c r="CG50" i="17"/>
  <c r="CG50" i="16"/>
  <c r="CG101" i="14"/>
  <c r="CF50" i="22"/>
  <c r="CF50" i="21"/>
  <c r="CF50" i="20"/>
  <c r="CF50" i="19"/>
  <c r="CF50" i="18"/>
  <c r="CF50" i="17"/>
  <c r="CF50" i="16"/>
  <c r="CF101" i="14"/>
  <c r="CE50" i="22"/>
  <c r="CE50" i="21"/>
  <c r="CE50" i="20"/>
  <c r="CE50" i="19"/>
  <c r="CE50" i="18"/>
  <c r="CE50" i="17"/>
  <c r="CE50" i="16"/>
  <c r="CE101" i="14"/>
  <c r="CD50" i="22"/>
  <c r="CD50" i="21"/>
  <c r="CD50" i="20"/>
  <c r="CD50" i="19"/>
  <c r="CD50" i="18"/>
  <c r="CD50" i="17"/>
  <c r="CD50" i="16"/>
  <c r="CD101" i="14"/>
  <c r="CC50" i="22"/>
  <c r="CC50" i="21"/>
  <c r="CC50" i="20"/>
  <c r="CC50" i="19"/>
  <c r="CC50" i="18"/>
  <c r="CC50" i="17"/>
  <c r="CC50" i="16"/>
  <c r="CC101" i="14"/>
  <c r="CB50" i="22"/>
  <c r="CB50" i="21"/>
  <c r="CB50" i="20"/>
  <c r="CB50" i="19"/>
  <c r="CB50" i="18"/>
  <c r="CB50" i="17"/>
  <c r="CB50" i="16"/>
  <c r="CB101" i="14"/>
  <c r="CA50" i="22"/>
  <c r="CA50" i="21"/>
  <c r="CA50" i="20"/>
  <c r="CA50" i="19"/>
  <c r="CA50" i="18"/>
  <c r="CA50" i="17"/>
  <c r="CA50" i="16"/>
  <c r="CA101" i="14"/>
  <c r="BZ50" i="22"/>
  <c r="BZ50" i="21"/>
  <c r="BZ50" i="20"/>
  <c r="BZ50" i="19"/>
  <c r="BZ50" i="18"/>
  <c r="BZ50" i="17"/>
  <c r="BZ50" i="16"/>
  <c r="BZ101" i="14"/>
  <c r="BY50" i="22"/>
  <c r="BY50" i="21"/>
  <c r="BY50" i="20"/>
  <c r="BY50" i="19"/>
  <c r="BY50" i="18"/>
  <c r="BY50" i="17"/>
  <c r="BY50" i="16"/>
  <c r="BY101" i="14"/>
  <c r="BX50" i="22"/>
  <c r="BX50" i="21"/>
  <c r="BX50" i="20"/>
  <c r="BX50" i="19"/>
  <c r="BX50" i="18"/>
  <c r="BX50" i="17"/>
  <c r="BX50" i="16"/>
  <c r="BX101" i="14"/>
  <c r="BW50" i="22"/>
  <c r="BW50" i="21"/>
  <c r="BW50" i="20"/>
  <c r="BW50" i="19"/>
  <c r="BW50" i="18"/>
  <c r="BW50" i="17"/>
  <c r="BW50" i="16"/>
  <c r="BW101" i="14"/>
  <c r="BV50" i="22"/>
  <c r="BV50" i="21"/>
  <c r="BV50" i="20"/>
  <c r="BV50" i="19"/>
  <c r="BV50" i="18"/>
  <c r="BV50" i="17"/>
  <c r="BV50" i="16"/>
  <c r="BV101" i="14"/>
  <c r="BU50" i="22"/>
  <c r="BU50" i="21"/>
  <c r="BU50" i="20"/>
  <c r="BU50" i="19"/>
  <c r="BU50" i="18"/>
  <c r="BU50" i="17"/>
  <c r="BU50" i="16"/>
  <c r="BU101" i="14"/>
  <c r="BT50" i="22"/>
  <c r="BT50" i="21"/>
  <c r="BT50" i="20"/>
  <c r="BT50" i="19"/>
  <c r="BT50" i="18"/>
  <c r="BT50" i="17"/>
  <c r="BT50" i="16"/>
  <c r="BT101" i="14"/>
  <c r="BS50" i="22"/>
  <c r="BS50" i="21"/>
  <c r="BS50" i="20"/>
  <c r="BS50" i="19"/>
  <c r="BS50" i="18"/>
  <c r="BS50" i="17"/>
  <c r="BS50" i="16"/>
  <c r="BS101" i="14"/>
  <c r="BR50" i="22"/>
  <c r="BR50" i="21"/>
  <c r="BR50" i="20"/>
  <c r="BR50" i="19"/>
  <c r="BR50" i="18"/>
  <c r="BR50" i="17"/>
  <c r="BR50" i="16"/>
  <c r="BR101" i="14"/>
  <c r="BQ50" i="22"/>
  <c r="BQ50" i="21"/>
  <c r="BQ50" i="20"/>
  <c r="BQ50" i="19"/>
  <c r="BQ50" i="18"/>
  <c r="BQ50" i="17"/>
  <c r="BQ50" i="16"/>
  <c r="BQ101" i="14"/>
  <c r="BP50" i="22"/>
  <c r="BP50" i="21"/>
  <c r="BP50" i="20"/>
  <c r="BP50" i="19"/>
  <c r="BP50" i="18"/>
  <c r="BP50" i="17"/>
  <c r="BP50" i="16"/>
  <c r="BP101" i="14"/>
  <c r="BO50" i="22"/>
  <c r="BO50" i="21"/>
  <c r="BO50" i="20"/>
  <c r="BO50" i="19"/>
  <c r="BO50" i="18"/>
  <c r="BO50" i="17"/>
  <c r="BO50" i="16"/>
  <c r="BO101" i="14"/>
  <c r="BN50" i="22"/>
  <c r="BN50" i="21"/>
  <c r="BN50" i="20"/>
  <c r="BN50" i="19"/>
  <c r="BN50" i="18"/>
  <c r="BN50" i="17"/>
  <c r="BN50" i="16"/>
  <c r="BN101" i="14"/>
  <c r="BM50" i="22"/>
  <c r="BM50" i="21"/>
  <c r="BM50" i="20"/>
  <c r="BM50" i="19"/>
  <c r="BM50" i="18"/>
  <c r="BM50" i="17"/>
  <c r="BM50" i="16"/>
  <c r="BM101" i="14"/>
  <c r="BL50" i="22"/>
  <c r="BL50" i="21"/>
  <c r="BL50" i="20"/>
  <c r="BL50" i="19"/>
  <c r="BL50" i="18"/>
  <c r="BL50" i="17"/>
  <c r="BL50" i="16"/>
  <c r="BL101" i="14"/>
  <c r="BK50" i="22"/>
  <c r="BK50" i="21"/>
  <c r="BK50" i="20"/>
  <c r="BK50" i="19"/>
  <c r="BK50" i="18"/>
  <c r="BK50" i="17"/>
  <c r="BK50" i="16"/>
  <c r="BK101" i="14"/>
  <c r="BJ50" i="22"/>
  <c r="BJ50" i="21"/>
  <c r="BJ50" i="20"/>
  <c r="BJ50" i="19"/>
  <c r="BJ50" i="18"/>
  <c r="BJ50" i="17"/>
  <c r="BJ50" i="16"/>
  <c r="BJ101" i="14"/>
  <c r="BI50" i="22"/>
  <c r="BI50" i="21"/>
  <c r="BI50" i="20"/>
  <c r="BI50" i="19"/>
  <c r="BI50" i="18"/>
  <c r="BI50" i="17"/>
  <c r="BI50" i="16"/>
  <c r="BI101" i="14"/>
  <c r="BH50" i="22"/>
  <c r="BH50" i="21"/>
  <c r="BH50" i="20"/>
  <c r="BH50" i="19"/>
  <c r="BH50" i="18"/>
  <c r="BH50" i="17"/>
  <c r="BH50" i="16"/>
  <c r="BH101" i="14"/>
  <c r="BG50" i="22"/>
  <c r="BG50" i="21"/>
  <c r="BG50" i="20"/>
  <c r="BG50" i="19"/>
  <c r="BG50" i="18"/>
  <c r="BG50" i="17"/>
  <c r="BG50" i="16"/>
  <c r="BG101" i="14"/>
  <c r="BF50" i="22"/>
  <c r="BF50" i="21"/>
  <c r="BF50" i="20"/>
  <c r="BF50" i="19"/>
  <c r="BF50" i="18"/>
  <c r="BF50" i="17"/>
  <c r="BF50" i="16"/>
  <c r="BF101" i="14"/>
  <c r="BE50" i="22"/>
  <c r="BE50" i="21"/>
  <c r="BE50" i="20"/>
  <c r="BE50" i="19"/>
  <c r="BE50" i="18"/>
  <c r="BE50" i="17"/>
  <c r="BE50" i="16"/>
  <c r="BE101" i="14"/>
  <c r="BD50" i="22"/>
  <c r="BD50" i="21"/>
  <c r="BD50" i="20"/>
  <c r="BD50" i="19"/>
  <c r="BD50" i="18"/>
  <c r="BD50" i="17"/>
  <c r="BD50" i="16"/>
  <c r="BD101" i="14"/>
  <c r="BC50" i="22"/>
  <c r="BC50" i="21"/>
  <c r="BC50" i="20"/>
  <c r="BC50" i="19"/>
  <c r="BC50" i="18"/>
  <c r="BC50" i="17"/>
  <c r="BC50" i="16"/>
  <c r="BC101" i="14"/>
  <c r="BB50" i="22"/>
  <c r="BB50" i="21"/>
  <c r="BB50" i="20"/>
  <c r="BB50" i="19"/>
  <c r="BB50" i="18"/>
  <c r="BB50" i="17"/>
  <c r="BB50" i="16"/>
  <c r="BB101" i="14"/>
  <c r="BA50" i="22"/>
  <c r="BA50" i="21"/>
  <c r="BA50" i="20"/>
  <c r="BA50" i="19"/>
  <c r="BA50" i="18"/>
  <c r="BA50" i="17"/>
  <c r="BA50" i="16"/>
  <c r="BA101" i="14"/>
  <c r="AZ50" i="22"/>
  <c r="AZ50" i="21"/>
  <c r="AZ50" i="20"/>
  <c r="AZ50" i="19"/>
  <c r="AZ50" i="18"/>
  <c r="AZ50" i="17"/>
  <c r="AZ50" i="16"/>
  <c r="AZ101" i="14"/>
  <c r="AY50" i="22"/>
  <c r="AY50" i="21"/>
  <c r="AY50" i="20"/>
  <c r="AY50" i="19"/>
  <c r="AY50" i="18"/>
  <c r="AY50" i="17"/>
  <c r="AY50" i="16"/>
  <c r="AY101" i="14"/>
  <c r="AX50" i="22"/>
  <c r="AX50" i="21"/>
  <c r="AX50" i="20"/>
  <c r="AX50" i="19"/>
  <c r="AX50" i="18"/>
  <c r="AX50" i="17"/>
  <c r="AX50" i="16"/>
  <c r="AX101" i="14"/>
  <c r="AW50" i="22"/>
  <c r="AW50" i="21"/>
  <c r="AW50" i="20"/>
  <c r="AW50" i="19"/>
  <c r="AW50" i="18"/>
  <c r="AW50" i="17"/>
  <c r="AW50" i="16"/>
  <c r="AW101" i="14"/>
  <c r="AV50" i="22"/>
  <c r="AV50" i="21"/>
  <c r="AV50" i="20"/>
  <c r="AV50" i="19"/>
  <c r="AV50" i="18"/>
  <c r="AV50" i="17"/>
  <c r="AV50" i="16"/>
  <c r="AV101" i="14"/>
  <c r="AU50" i="22"/>
  <c r="AU50" i="21"/>
  <c r="AU50" i="20"/>
  <c r="AU50" i="19"/>
  <c r="AU50" i="18"/>
  <c r="AU50" i="17"/>
  <c r="AU50" i="16"/>
  <c r="AU101" i="14"/>
  <c r="AT50" i="22"/>
  <c r="AT50" i="21"/>
  <c r="AT50" i="20"/>
  <c r="AT50" i="19"/>
  <c r="AT50" i="18"/>
  <c r="AT50" i="17"/>
  <c r="AT50" i="16"/>
  <c r="AT101" i="14"/>
  <c r="AS50" i="22"/>
  <c r="AS50" i="21"/>
  <c r="AS50" i="20"/>
  <c r="AS50" i="19"/>
  <c r="AS50" i="18"/>
  <c r="AS50" i="17"/>
  <c r="AS50" i="16"/>
  <c r="AS101" i="14"/>
  <c r="AR50" i="22"/>
  <c r="AR50" i="21"/>
  <c r="AR50" i="20"/>
  <c r="AR50" i="19"/>
  <c r="AR50" i="18"/>
  <c r="AR50" i="17"/>
  <c r="AR50" i="16"/>
  <c r="AR101" i="14"/>
  <c r="AQ50" i="22"/>
  <c r="AQ50" i="21"/>
  <c r="AQ50" i="20"/>
  <c r="AQ50" i="19"/>
  <c r="AQ50" i="18"/>
  <c r="AQ50" i="17"/>
  <c r="AQ50" i="16"/>
  <c r="AQ101" i="14"/>
  <c r="AP50" i="22"/>
  <c r="AP50" i="21"/>
  <c r="AP50" i="20"/>
  <c r="AP50" i="19"/>
  <c r="AP50" i="18"/>
  <c r="AP50" i="17"/>
  <c r="AP50" i="16"/>
  <c r="AP101" i="14"/>
  <c r="AO50" i="22"/>
  <c r="AO50" i="21"/>
  <c r="AO50" i="20"/>
  <c r="AO50" i="19"/>
  <c r="AO50" i="18"/>
  <c r="AO50" i="17"/>
  <c r="AO50" i="16"/>
  <c r="AO101" i="14"/>
  <c r="AN50" i="22"/>
  <c r="AN50" i="21"/>
  <c r="AN50" i="20"/>
  <c r="AN50" i="19"/>
  <c r="AN50" i="18"/>
  <c r="AN50" i="17"/>
  <c r="AN50" i="16"/>
  <c r="AN101" i="14"/>
  <c r="AM50" i="22"/>
  <c r="AM50" i="21"/>
  <c r="AM50" i="20"/>
  <c r="AM50" i="19"/>
  <c r="AM50" i="18"/>
  <c r="AM50" i="17"/>
  <c r="AM50" i="16"/>
  <c r="AM101" i="14"/>
  <c r="AL50" i="22"/>
  <c r="AL50" i="21"/>
  <c r="AL50" i="20"/>
  <c r="AL50" i="19"/>
  <c r="AL50" i="18"/>
  <c r="AL50" i="17"/>
  <c r="AL50" i="16"/>
  <c r="AL101" i="14"/>
  <c r="AK50" i="22"/>
  <c r="AK50" i="21"/>
  <c r="AK50" i="20"/>
  <c r="AK50" i="19"/>
  <c r="AK50" i="18"/>
  <c r="AK50" i="17"/>
  <c r="AK50" i="16"/>
  <c r="AK101" i="14"/>
  <c r="AJ50" i="22"/>
  <c r="AJ50" i="21"/>
  <c r="AJ50" i="20"/>
  <c r="AJ50" i="19"/>
  <c r="AJ50" i="18"/>
  <c r="AJ50" i="17"/>
  <c r="AJ50" i="16"/>
  <c r="AJ101" i="14"/>
  <c r="AI50" i="22"/>
  <c r="AI50" i="21"/>
  <c r="AI50" i="20"/>
  <c r="AI50" i="19"/>
  <c r="AI50" i="18"/>
  <c r="AI50" i="17"/>
  <c r="AI50" i="16"/>
  <c r="AI101" i="14"/>
  <c r="AH50" i="22"/>
  <c r="AH50" i="21"/>
  <c r="AH50" i="20"/>
  <c r="AH50" i="19"/>
  <c r="AH50" i="18"/>
  <c r="AH50" i="17"/>
  <c r="AH50" i="16"/>
  <c r="AH101" i="14"/>
  <c r="AG50" i="22"/>
  <c r="AG50" i="21"/>
  <c r="AG50" i="20"/>
  <c r="AG50" i="19"/>
  <c r="AG50" i="18"/>
  <c r="AG50" i="17"/>
  <c r="AG50" i="16"/>
  <c r="AG101" i="14"/>
  <c r="AF50" i="22"/>
  <c r="AF50" i="21"/>
  <c r="AF50" i="20"/>
  <c r="AF50" i="19"/>
  <c r="AF50" i="18"/>
  <c r="AF50" i="17"/>
  <c r="AF50" i="16"/>
  <c r="AF101" i="14"/>
  <c r="AE50" i="22"/>
  <c r="AE50" i="21"/>
  <c r="AE50" i="20"/>
  <c r="AE50" i="19"/>
  <c r="AE50" i="18"/>
  <c r="AE50" i="17"/>
  <c r="AE50" i="16"/>
  <c r="AE101" i="14"/>
  <c r="AD50" i="22"/>
  <c r="AD50" i="21"/>
  <c r="AD50" i="20"/>
  <c r="AD50" i="19"/>
  <c r="AD50" i="18"/>
  <c r="AD50" i="17"/>
  <c r="AD50" i="16"/>
  <c r="AD101" i="14"/>
  <c r="AC50" i="22"/>
  <c r="AC50" i="21"/>
  <c r="AC50" i="20"/>
  <c r="AC50" i="19"/>
  <c r="AC50" i="18"/>
  <c r="AC50" i="17"/>
  <c r="AC50" i="16"/>
  <c r="AC101" i="14"/>
  <c r="AB50" i="22"/>
  <c r="AB50" i="21"/>
  <c r="AB50" i="20"/>
  <c r="AB50" i="19"/>
  <c r="AB50" i="18"/>
  <c r="AB50" i="17"/>
  <c r="AB50" i="16"/>
  <c r="AB101" i="14"/>
  <c r="AA50" i="22"/>
  <c r="AA50" i="21"/>
  <c r="AA50" i="20"/>
  <c r="AA50" i="19"/>
  <c r="AA50" i="18"/>
  <c r="AA50" i="17"/>
  <c r="AA50" i="16"/>
  <c r="AA101" i="14"/>
  <c r="Z50" i="22"/>
  <c r="Z50" i="21"/>
  <c r="Z50" i="20"/>
  <c r="Z50" i="19"/>
  <c r="Z50" i="18"/>
  <c r="Z50" i="17"/>
  <c r="Z50" i="16"/>
  <c r="Z101" i="14"/>
  <c r="Y50" i="22"/>
  <c r="Y50" i="21"/>
  <c r="Y50" i="20"/>
  <c r="Y50" i="19"/>
  <c r="Y50" i="18"/>
  <c r="Y50" i="17"/>
  <c r="Y50" i="16"/>
  <c r="Y101" i="14"/>
  <c r="X50" i="22"/>
  <c r="X50" i="21"/>
  <c r="X50" i="20"/>
  <c r="X50" i="19"/>
  <c r="X50" i="18"/>
  <c r="X50" i="17"/>
  <c r="X50" i="16"/>
  <c r="X101" i="14"/>
  <c r="W50" i="22"/>
  <c r="W50" i="21"/>
  <c r="W50" i="20"/>
  <c r="W50" i="19"/>
  <c r="W50" i="18"/>
  <c r="W50" i="17"/>
  <c r="W50" i="16"/>
  <c r="W101" i="14"/>
  <c r="V50" i="22"/>
  <c r="V50" i="21"/>
  <c r="V50" i="20"/>
  <c r="V50" i="19"/>
  <c r="V50" i="18"/>
  <c r="V50" i="17"/>
  <c r="V50" i="16"/>
  <c r="V101" i="14"/>
  <c r="U50" i="22"/>
  <c r="D50" i="22" s="1"/>
  <c r="U50" i="21"/>
  <c r="U50" i="20"/>
  <c r="U50" i="19"/>
  <c r="U50" i="18"/>
  <c r="U50" i="17"/>
  <c r="U50" i="16"/>
  <c r="U101" i="14"/>
  <c r="CY44" i="22"/>
  <c r="CY44" i="21"/>
  <c r="CY44" i="20"/>
  <c r="CY44" i="19"/>
  <c r="CY44" i="18"/>
  <c r="CY44" i="17"/>
  <c r="CY44" i="16"/>
  <c r="CY95" i="14"/>
  <c r="CX44" i="22"/>
  <c r="CX44" i="21"/>
  <c r="CX44" i="20"/>
  <c r="CX44" i="19"/>
  <c r="CX44" i="18"/>
  <c r="CX44" i="17"/>
  <c r="CX44" i="16"/>
  <c r="CX95" i="14"/>
  <c r="CW44" i="22"/>
  <c r="CW44" i="21"/>
  <c r="CW44" i="20"/>
  <c r="CW44" i="19"/>
  <c r="CW44" i="18"/>
  <c r="CW44" i="17"/>
  <c r="CW44" i="16"/>
  <c r="CW95" i="14"/>
  <c r="CV44" i="22"/>
  <c r="CV44" i="21"/>
  <c r="CV44" i="20"/>
  <c r="CV44" i="19"/>
  <c r="CV44" i="18"/>
  <c r="CV44" i="17"/>
  <c r="CV44" i="16"/>
  <c r="CV95" i="14"/>
  <c r="CU44" i="22"/>
  <c r="CU44" i="21"/>
  <c r="CU44" i="20"/>
  <c r="CU44" i="19"/>
  <c r="CU44" i="18"/>
  <c r="CU44" i="17"/>
  <c r="CU44" i="16"/>
  <c r="CU95" i="14"/>
  <c r="CT44" i="22"/>
  <c r="CT44" i="21"/>
  <c r="CT44" i="20"/>
  <c r="CT44" i="19"/>
  <c r="CT44" i="18"/>
  <c r="CT44" i="17"/>
  <c r="CT44" i="16"/>
  <c r="CT95" i="14"/>
  <c r="CS44" i="22"/>
  <c r="CS44" i="21"/>
  <c r="CS44" i="20"/>
  <c r="CS44" i="19"/>
  <c r="CS44" i="18"/>
  <c r="CS44" i="17"/>
  <c r="CS44" i="16"/>
  <c r="CS95" i="14"/>
  <c r="CR44" i="22"/>
  <c r="CR44" i="21"/>
  <c r="CR44" i="20"/>
  <c r="CR44" i="19"/>
  <c r="CR44" i="18"/>
  <c r="CR44" i="17"/>
  <c r="CR44" i="16"/>
  <c r="CR95" i="14"/>
  <c r="CQ44" i="22"/>
  <c r="CQ44" i="21"/>
  <c r="CQ44" i="20"/>
  <c r="CQ44" i="19"/>
  <c r="CQ44" i="18"/>
  <c r="CQ44" i="17"/>
  <c r="CQ44" i="16"/>
  <c r="CQ95" i="14"/>
  <c r="CP44" i="22"/>
  <c r="CP44" i="21"/>
  <c r="CP44" i="20"/>
  <c r="CP44" i="19"/>
  <c r="CP44" i="18"/>
  <c r="CP44" i="17"/>
  <c r="CP44" i="16"/>
  <c r="CP95" i="14"/>
  <c r="CO44" i="22"/>
  <c r="CO44" i="21"/>
  <c r="CO44" i="20"/>
  <c r="CO44" i="19"/>
  <c r="CO44" i="18"/>
  <c r="CO44" i="17"/>
  <c r="CO44" i="16"/>
  <c r="CO95" i="14"/>
  <c r="CN44" i="22"/>
  <c r="CN44" i="21"/>
  <c r="CN44" i="20"/>
  <c r="CN44" i="19"/>
  <c r="CN44" i="18"/>
  <c r="CN44" i="17"/>
  <c r="CN44" i="16"/>
  <c r="CN95" i="14"/>
  <c r="CM44" i="22"/>
  <c r="CM44" i="21"/>
  <c r="CM44" i="20"/>
  <c r="CM44" i="19"/>
  <c r="CM44" i="18"/>
  <c r="CM44" i="17"/>
  <c r="CM44" i="16"/>
  <c r="CM95" i="14"/>
  <c r="CL44" i="22"/>
  <c r="CL44" i="21"/>
  <c r="CL44" i="20"/>
  <c r="CL44" i="19"/>
  <c r="CL44" i="18"/>
  <c r="CL44" i="17"/>
  <c r="CL44" i="16"/>
  <c r="CL95" i="14"/>
  <c r="CK44" i="22"/>
  <c r="CK44" i="21"/>
  <c r="CK44" i="20"/>
  <c r="CK44" i="19"/>
  <c r="CK44" i="18"/>
  <c r="CK44" i="17"/>
  <c r="CK44" i="16"/>
  <c r="CK95" i="14"/>
  <c r="CJ44" i="22"/>
  <c r="CJ44" i="21"/>
  <c r="CJ44" i="20"/>
  <c r="CJ44" i="19"/>
  <c r="CJ44" i="18"/>
  <c r="CJ44" i="17"/>
  <c r="CJ44" i="16"/>
  <c r="CJ95" i="14"/>
  <c r="CI44" i="22"/>
  <c r="CI44" i="21"/>
  <c r="CI44" i="20"/>
  <c r="CI44" i="19"/>
  <c r="CI44" i="18"/>
  <c r="CI44" i="17"/>
  <c r="CI44" i="16"/>
  <c r="CI95" i="14"/>
  <c r="CH44" i="22"/>
  <c r="CH44" i="21"/>
  <c r="CH44" i="20"/>
  <c r="CH44" i="19"/>
  <c r="CH44" i="18"/>
  <c r="CH44" i="17"/>
  <c r="CH44" i="16"/>
  <c r="CH95" i="14"/>
  <c r="CG44" i="22"/>
  <c r="CG44" i="21"/>
  <c r="CG44" i="20"/>
  <c r="CG44" i="19"/>
  <c r="CG44" i="18"/>
  <c r="CG44" i="17"/>
  <c r="CG44" i="16"/>
  <c r="CG95" i="14"/>
  <c r="CF44" i="22"/>
  <c r="CF44" i="21"/>
  <c r="CF44" i="20"/>
  <c r="CF44" i="19"/>
  <c r="CF44" i="18"/>
  <c r="CF44" i="17"/>
  <c r="CF44" i="16"/>
  <c r="CF95" i="14"/>
  <c r="CE44" i="22"/>
  <c r="CE44" i="21"/>
  <c r="CE44" i="20"/>
  <c r="CE44" i="19"/>
  <c r="CE44" i="18"/>
  <c r="CE44" i="17"/>
  <c r="CE44" i="16"/>
  <c r="CE95" i="14"/>
  <c r="CD44" i="22"/>
  <c r="CD44" i="21"/>
  <c r="CD44" i="20"/>
  <c r="CD44" i="19"/>
  <c r="CD44" i="18"/>
  <c r="CD44" i="17"/>
  <c r="CD44" i="16"/>
  <c r="CD95" i="14"/>
  <c r="CC44" i="22"/>
  <c r="CC44" i="21"/>
  <c r="CC44" i="20"/>
  <c r="CC44" i="19"/>
  <c r="CC44" i="18"/>
  <c r="CC44" i="17"/>
  <c r="CC44" i="16"/>
  <c r="CC95" i="14"/>
  <c r="CB44" i="22"/>
  <c r="CB44" i="21"/>
  <c r="CB44" i="20"/>
  <c r="CB44" i="19"/>
  <c r="CB44" i="18"/>
  <c r="CB44" i="17"/>
  <c r="CB44" i="16"/>
  <c r="CB95" i="14"/>
  <c r="CA44" i="22"/>
  <c r="CA44" i="21"/>
  <c r="CA44" i="20"/>
  <c r="CA44" i="19"/>
  <c r="CA44" i="18"/>
  <c r="CA44" i="17"/>
  <c r="CA44" i="16"/>
  <c r="CA95" i="14"/>
  <c r="BZ44" i="22"/>
  <c r="BZ44" i="21"/>
  <c r="BZ44" i="20"/>
  <c r="BZ44" i="19"/>
  <c r="BZ44" i="18"/>
  <c r="BZ44" i="17"/>
  <c r="BZ44" i="16"/>
  <c r="BZ95" i="14"/>
  <c r="BY44" i="22"/>
  <c r="BY44" i="21"/>
  <c r="BY44" i="20"/>
  <c r="BY44" i="19"/>
  <c r="BY44" i="18"/>
  <c r="BY44" i="17"/>
  <c r="BY44" i="16"/>
  <c r="BY95" i="14"/>
  <c r="BX44" i="22"/>
  <c r="BX44" i="21"/>
  <c r="BX44" i="20"/>
  <c r="BX44" i="19"/>
  <c r="BX44" i="18"/>
  <c r="BX44" i="17"/>
  <c r="BX44" i="16"/>
  <c r="BX95" i="14"/>
  <c r="BW44" i="22"/>
  <c r="BW44" i="21"/>
  <c r="BW44" i="20"/>
  <c r="BW44" i="19"/>
  <c r="BW44" i="18"/>
  <c r="BW44" i="17"/>
  <c r="BW44" i="16"/>
  <c r="BW95" i="14"/>
  <c r="BV44" i="22"/>
  <c r="BV44" i="21"/>
  <c r="BV44" i="20"/>
  <c r="BV44" i="19"/>
  <c r="BV44" i="18"/>
  <c r="BV44" i="17"/>
  <c r="BV44" i="16"/>
  <c r="BV95" i="14"/>
  <c r="BU44" i="22"/>
  <c r="BU44" i="21"/>
  <c r="BU44" i="20"/>
  <c r="BU44" i="19"/>
  <c r="BU44" i="18"/>
  <c r="BU44" i="17"/>
  <c r="BU44" i="16"/>
  <c r="BU95" i="14"/>
  <c r="BT44" i="22"/>
  <c r="BT44" i="21"/>
  <c r="BT44" i="20"/>
  <c r="BT44" i="19"/>
  <c r="BT44" i="18"/>
  <c r="BT44" i="17"/>
  <c r="BT44" i="16"/>
  <c r="BT95" i="14"/>
  <c r="BS44" i="22"/>
  <c r="BS44" i="21"/>
  <c r="BS44" i="20"/>
  <c r="BS44" i="19"/>
  <c r="BS44" i="18"/>
  <c r="BS44" i="17"/>
  <c r="BS44" i="16"/>
  <c r="BS95" i="14"/>
  <c r="BR44" i="22"/>
  <c r="BR44" i="21"/>
  <c r="BR44" i="20"/>
  <c r="BR44" i="19"/>
  <c r="BR44" i="18"/>
  <c r="BR44" i="17"/>
  <c r="BR44" i="16"/>
  <c r="BR95" i="14"/>
  <c r="BQ44" i="22"/>
  <c r="BQ44" i="21"/>
  <c r="BQ44" i="20"/>
  <c r="BQ44" i="19"/>
  <c r="BQ44" i="18"/>
  <c r="BQ44" i="17"/>
  <c r="BQ44" i="16"/>
  <c r="BQ95" i="14"/>
  <c r="BP44" i="22"/>
  <c r="BP44" i="21"/>
  <c r="BP44" i="20"/>
  <c r="BP44" i="19"/>
  <c r="BP44" i="18"/>
  <c r="BP44" i="17"/>
  <c r="BP44" i="16"/>
  <c r="BP95" i="14"/>
  <c r="BO44" i="22"/>
  <c r="BO44" i="21"/>
  <c r="BO44" i="20"/>
  <c r="BO44" i="19"/>
  <c r="BO44" i="18"/>
  <c r="BO44" i="17"/>
  <c r="BO44" i="16"/>
  <c r="BO95" i="14"/>
  <c r="BN44" i="22"/>
  <c r="BN44" i="21"/>
  <c r="BN44" i="20"/>
  <c r="BN44" i="19"/>
  <c r="BN44" i="18"/>
  <c r="BN44" i="17"/>
  <c r="BN44" i="16"/>
  <c r="BN95" i="14"/>
  <c r="BM44" i="22"/>
  <c r="BM44" i="21"/>
  <c r="BM44" i="20"/>
  <c r="BM44" i="19"/>
  <c r="BM44" i="18"/>
  <c r="BM44" i="17"/>
  <c r="BM44" i="16"/>
  <c r="BM95" i="14"/>
  <c r="BL44" i="22"/>
  <c r="BL44" i="21"/>
  <c r="BL44" i="20"/>
  <c r="BL44" i="19"/>
  <c r="BL44" i="18"/>
  <c r="BL44" i="17"/>
  <c r="BL44" i="16"/>
  <c r="BL95" i="14"/>
  <c r="BK44" i="22"/>
  <c r="BK44" i="21"/>
  <c r="BK44" i="20"/>
  <c r="BK44" i="19"/>
  <c r="BK44" i="18"/>
  <c r="BK44" i="17"/>
  <c r="BK44" i="16"/>
  <c r="BK95" i="14"/>
  <c r="BJ44" i="22"/>
  <c r="BJ44" i="21"/>
  <c r="BJ44" i="20"/>
  <c r="BJ44" i="19"/>
  <c r="BJ44" i="18"/>
  <c r="BJ44" i="17"/>
  <c r="BJ44" i="16"/>
  <c r="BJ95" i="14"/>
  <c r="BI44" i="22"/>
  <c r="BI44" i="21"/>
  <c r="BI44" i="20"/>
  <c r="BI44" i="19"/>
  <c r="BI44" i="18"/>
  <c r="BI44" i="17"/>
  <c r="BI44" i="16"/>
  <c r="BI95" i="14"/>
  <c r="BH44" i="22"/>
  <c r="BH44" i="21"/>
  <c r="BH44" i="20"/>
  <c r="BH44" i="19"/>
  <c r="BH44" i="18"/>
  <c r="BH44" i="17"/>
  <c r="BH44" i="16"/>
  <c r="BH95" i="14"/>
  <c r="BG44" i="22"/>
  <c r="BG44" i="21"/>
  <c r="BG44" i="20"/>
  <c r="BG44" i="19"/>
  <c r="BG44" i="18"/>
  <c r="BG44" i="17"/>
  <c r="BG44" i="16"/>
  <c r="BG95" i="14"/>
  <c r="BF44" i="22"/>
  <c r="BF44" i="21"/>
  <c r="BF44" i="20"/>
  <c r="BF44" i="19"/>
  <c r="BF44" i="18"/>
  <c r="BF44" i="17"/>
  <c r="BF44" i="16"/>
  <c r="BF95" i="14"/>
  <c r="BE44" i="22"/>
  <c r="BE44" i="21"/>
  <c r="BE44" i="20"/>
  <c r="BE44" i="19"/>
  <c r="BE44" i="18"/>
  <c r="BE44" i="17"/>
  <c r="BE44" i="16"/>
  <c r="BE95" i="14"/>
  <c r="BD44" i="22"/>
  <c r="BD44" i="21"/>
  <c r="BD44" i="20"/>
  <c r="BD44" i="19"/>
  <c r="BD44" i="18"/>
  <c r="BD44" i="17"/>
  <c r="BD44" i="16"/>
  <c r="BD95" i="14"/>
  <c r="BC44" i="22"/>
  <c r="BC44" i="21"/>
  <c r="BC44" i="20"/>
  <c r="BC44" i="19"/>
  <c r="BC44" i="18"/>
  <c r="BC44" i="17"/>
  <c r="BC44" i="16"/>
  <c r="BC95" i="14"/>
  <c r="BB44" i="22"/>
  <c r="BB44" i="21"/>
  <c r="BB44" i="20"/>
  <c r="BB44" i="19"/>
  <c r="BB44" i="18"/>
  <c r="BB44" i="17"/>
  <c r="BB44" i="16"/>
  <c r="BB95" i="14"/>
  <c r="BA44" i="22"/>
  <c r="BA44" i="21"/>
  <c r="BA44" i="20"/>
  <c r="BA44" i="19"/>
  <c r="BA44" i="18"/>
  <c r="BA44" i="17"/>
  <c r="BA44" i="16"/>
  <c r="BA95" i="14"/>
  <c r="AZ44" i="22"/>
  <c r="AZ44" i="21"/>
  <c r="AZ44" i="20"/>
  <c r="AZ44" i="19"/>
  <c r="AZ44" i="18"/>
  <c r="AZ44" i="17"/>
  <c r="AZ44" i="16"/>
  <c r="AZ95" i="14"/>
  <c r="AY44" i="22"/>
  <c r="AY44" i="21"/>
  <c r="AY44" i="20"/>
  <c r="AY44" i="19"/>
  <c r="AY44" i="18"/>
  <c r="AY44" i="17"/>
  <c r="AY44" i="16"/>
  <c r="AY95" i="14"/>
  <c r="AX44" i="22"/>
  <c r="AX44" i="21"/>
  <c r="AX44" i="20"/>
  <c r="AX44" i="19"/>
  <c r="AX44" i="18"/>
  <c r="AX44" i="17"/>
  <c r="AX44" i="16"/>
  <c r="AX95" i="14"/>
  <c r="AW44" i="22"/>
  <c r="AW44" i="21"/>
  <c r="AW44" i="20"/>
  <c r="AW44" i="19"/>
  <c r="AW44" i="18"/>
  <c r="AW44" i="17"/>
  <c r="AW44" i="16"/>
  <c r="AW95" i="14"/>
  <c r="AV44" i="22"/>
  <c r="AV44" i="21"/>
  <c r="AV44" i="20"/>
  <c r="AV44" i="19"/>
  <c r="AV44" i="18"/>
  <c r="AV44" i="17"/>
  <c r="AV44" i="16"/>
  <c r="AV95" i="14"/>
  <c r="AU44" i="22"/>
  <c r="AU44" i="21"/>
  <c r="AU44" i="20"/>
  <c r="AU44" i="19"/>
  <c r="AU44" i="18"/>
  <c r="AU44" i="17"/>
  <c r="AU44" i="16"/>
  <c r="AU95" i="14"/>
  <c r="AT44" i="22"/>
  <c r="AT44" i="21"/>
  <c r="AT44" i="20"/>
  <c r="AT44" i="19"/>
  <c r="AT44" i="18"/>
  <c r="AT44" i="17"/>
  <c r="AT44" i="16"/>
  <c r="AT95" i="14"/>
  <c r="AS44" i="22"/>
  <c r="AS44" i="21"/>
  <c r="AS44" i="20"/>
  <c r="AS44" i="19"/>
  <c r="AS44" i="18"/>
  <c r="AS44" i="17"/>
  <c r="AS44" i="16"/>
  <c r="AS95" i="14"/>
  <c r="AR44" i="22"/>
  <c r="AR44" i="21"/>
  <c r="AR44" i="20"/>
  <c r="AR44" i="19"/>
  <c r="AR44" i="18"/>
  <c r="AR44" i="17"/>
  <c r="AR44" i="16"/>
  <c r="AR95" i="14"/>
  <c r="AQ44" i="22"/>
  <c r="AQ44" i="21"/>
  <c r="AQ44" i="20"/>
  <c r="AQ44" i="19"/>
  <c r="AQ44" i="18"/>
  <c r="AQ44" i="17"/>
  <c r="AQ44" i="16"/>
  <c r="AQ95" i="14"/>
  <c r="AP44" i="22"/>
  <c r="AP44" i="21"/>
  <c r="AP44" i="20"/>
  <c r="AP44" i="19"/>
  <c r="AP44" i="18"/>
  <c r="AP44" i="17"/>
  <c r="AP44" i="16"/>
  <c r="AP95" i="14"/>
  <c r="AO44" i="22"/>
  <c r="AO44" i="21"/>
  <c r="AO44" i="20"/>
  <c r="AO44" i="19"/>
  <c r="AO44" i="18"/>
  <c r="AO44" i="17"/>
  <c r="AO44" i="16"/>
  <c r="AO95" i="14"/>
  <c r="AN44" i="22"/>
  <c r="AN44" i="21"/>
  <c r="AN44" i="20"/>
  <c r="AN44" i="19"/>
  <c r="AN44" i="18"/>
  <c r="AN44" i="17"/>
  <c r="AN44" i="16"/>
  <c r="AN95" i="14"/>
  <c r="AM44" i="22"/>
  <c r="AM44" i="21"/>
  <c r="AM44" i="20"/>
  <c r="AM44" i="19"/>
  <c r="AM44" i="18"/>
  <c r="AM44" i="17"/>
  <c r="AM44" i="16"/>
  <c r="AM95" i="14"/>
  <c r="AL44" i="22"/>
  <c r="AL44" i="21"/>
  <c r="AL44" i="20"/>
  <c r="AL44" i="19"/>
  <c r="AL44" i="18"/>
  <c r="AL44" i="17"/>
  <c r="AL44" i="16"/>
  <c r="AL95" i="14"/>
  <c r="AK44" i="22"/>
  <c r="AK44" i="21"/>
  <c r="AK44" i="20"/>
  <c r="AK44" i="19"/>
  <c r="AK44" i="18"/>
  <c r="AK44" i="17"/>
  <c r="AK44" i="16"/>
  <c r="AK95" i="14"/>
  <c r="AJ44" i="22"/>
  <c r="AJ44" i="21"/>
  <c r="AJ44" i="20"/>
  <c r="AJ44" i="19"/>
  <c r="AJ44" i="18"/>
  <c r="AJ44" i="17"/>
  <c r="AJ44" i="16"/>
  <c r="AJ95" i="14"/>
  <c r="AI44" i="22"/>
  <c r="AI44" i="21"/>
  <c r="AI44" i="20"/>
  <c r="AI44" i="19"/>
  <c r="AI44" i="18"/>
  <c r="AI44" i="17"/>
  <c r="AI44" i="16"/>
  <c r="AI95" i="14"/>
  <c r="AH44" i="22"/>
  <c r="AH44" i="21"/>
  <c r="AH44" i="20"/>
  <c r="AH44" i="19"/>
  <c r="AH44" i="18"/>
  <c r="AH44" i="17"/>
  <c r="AH44" i="16"/>
  <c r="AH95" i="14"/>
  <c r="AG44" i="22"/>
  <c r="AG44" i="21"/>
  <c r="AG44" i="20"/>
  <c r="AG44" i="19"/>
  <c r="AG44" i="18"/>
  <c r="AG44" i="17"/>
  <c r="AG44" i="16"/>
  <c r="AG95" i="14"/>
  <c r="AF44" i="22"/>
  <c r="AF44" i="21"/>
  <c r="AF44" i="20"/>
  <c r="AF44" i="19"/>
  <c r="AF44" i="18"/>
  <c r="AF44" i="17"/>
  <c r="AF44" i="16"/>
  <c r="AF95" i="14"/>
  <c r="AE44" i="22"/>
  <c r="AE44" i="21"/>
  <c r="AE44" i="20"/>
  <c r="AE44" i="19"/>
  <c r="AE44" i="18"/>
  <c r="AE44" i="17"/>
  <c r="AE44" i="16"/>
  <c r="AE95" i="14"/>
  <c r="AD44" i="22"/>
  <c r="AD44" i="21"/>
  <c r="AD44" i="20"/>
  <c r="AD44" i="19"/>
  <c r="AD44" i="18"/>
  <c r="AD44" i="17"/>
  <c r="AD44" i="16"/>
  <c r="AD95" i="14"/>
  <c r="AC44" i="22"/>
  <c r="AC44" i="21"/>
  <c r="AC44" i="20"/>
  <c r="AC44" i="19"/>
  <c r="AC44" i="18"/>
  <c r="AC44" i="17"/>
  <c r="AC44" i="16"/>
  <c r="AC95" i="14"/>
  <c r="AB44" i="22"/>
  <c r="AB44" i="21"/>
  <c r="AB44" i="20"/>
  <c r="AB44" i="19"/>
  <c r="AB44" i="18"/>
  <c r="AB44" i="17"/>
  <c r="AB44" i="16"/>
  <c r="AB95" i="14"/>
  <c r="AA44" i="22"/>
  <c r="AA44" i="21"/>
  <c r="AA44" i="20"/>
  <c r="AA44" i="19"/>
  <c r="AA44" i="18"/>
  <c r="AA44" i="17"/>
  <c r="AA44" i="16"/>
  <c r="AA95" i="14"/>
  <c r="Z44" i="22"/>
  <c r="Z44" i="21"/>
  <c r="Z44" i="20"/>
  <c r="Z44" i="19"/>
  <c r="Z44" i="18"/>
  <c r="Z44" i="17"/>
  <c r="Z44" i="16"/>
  <c r="Z95" i="14"/>
  <c r="Y44" i="22"/>
  <c r="Y44" i="21"/>
  <c r="Y44" i="20"/>
  <c r="Y44" i="19"/>
  <c r="Y44" i="18"/>
  <c r="Y44" i="17"/>
  <c r="Y44" i="16"/>
  <c r="Y95" i="14"/>
  <c r="X44" i="22"/>
  <c r="X44" i="21"/>
  <c r="X44" i="20"/>
  <c r="X44" i="19"/>
  <c r="X44" i="18"/>
  <c r="X44" i="17"/>
  <c r="X44" i="16"/>
  <c r="X95" i="14"/>
  <c r="W44" i="22"/>
  <c r="W44" i="21"/>
  <c r="W44" i="20"/>
  <c r="W44" i="19"/>
  <c r="W44" i="18"/>
  <c r="W44" i="17"/>
  <c r="W44" i="16"/>
  <c r="W95" i="14"/>
  <c r="V44" i="22"/>
  <c r="V44" i="21"/>
  <c r="V44" i="20"/>
  <c r="V44" i="19"/>
  <c r="V44" i="18"/>
  <c r="V44" i="17"/>
  <c r="V44" i="16"/>
  <c r="V95" i="14"/>
  <c r="U44" i="22"/>
  <c r="D44" i="22" s="1"/>
  <c r="U44" i="21"/>
  <c r="U44" i="20"/>
  <c r="U44" i="19"/>
  <c r="U44" i="18"/>
  <c r="U44" i="17"/>
  <c r="U44" i="16"/>
  <c r="U95" i="14"/>
  <c r="CY43" i="22"/>
  <c r="CY43" i="21"/>
  <c r="CY43" i="20"/>
  <c r="CY43" i="19"/>
  <c r="CY43" i="18"/>
  <c r="CY43" i="17"/>
  <c r="CY43" i="16"/>
  <c r="CY94" i="14"/>
  <c r="CX43" i="22"/>
  <c r="CX43" i="21"/>
  <c r="CX43" i="20"/>
  <c r="CX43" i="19"/>
  <c r="CX43" i="18"/>
  <c r="CX43" i="17"/>
  <c r="CX43" i="16"/>
  <c r="CX94" i="14"/>
  <c r="CW43" i="22"/>
  <c r="CW43" i="21"/>
  <c r="CW43" i="20"/>
  <c r="CW43" i="19"/>
  <c r="CW43" i="18"/>
  <c r="CW43" i="17"/>
  <c r="CW43" i="16"/>
  <c r="CW94" i="14"/>
  <c r="CV43" i="22"/>
  <c r="CV43" i="21"/>
  <c r="CV43" i="20"/>
  <c r="CV43" i="19"/>
  <c r="CV43" i="18"/>
  <c r="CV43" i="17"/>
  <c r="CV43" i="16"/>
  <c r="CV94" i="14"/>
  <c r="CU43" i="22"/>
  <c r="CU43" i="21"/>
  <c r="CU43" i="20"/>
  <c r="CU43" i="19"/>
  <c r="CU43" i="18"/>
  <c r="CU43" i="17"/>
  <c r="CU43" i="16"/>
  <c r="CU94" i="14"/>
  <c r="CT43" i="22"/>
  <c r="CT43" i="21"/>
  <c r="CT43" i="20"/>
  <c r="CT43" i="19"/>
  <c r="CT43" i="18"/>
  <c r="CT43" i="17"/>
  <c r="CT43" i="16"/>
  <c r="CT94" i="14"/>
  <c r="CS43" i="22"/>
  <c r="CS43" i="21"/>
  <c r="CS43" i="20"/>
  <c r="CS43" i="19"/>
  <c r="CS43" i="18"/>
  <c r="CS43" i="17"/>
  <c r="CS43" i="16"/>
  <c r="CS94" i="14"/>
  <c r="CR43" i="22"/>
  <c r="CR43" i="21"/>
  <c r="CR43" i="20"/>
  <c r="CR43" i="19"/>
  <c r="CR43" i="18"/>
  <c r="CR43" i="17"/>
  <c r="CR43" i="16"/>
  <c r="CR94" i="14"/>
  <c r="CQ43" i="22"/>
  <c r="CQ43" i="21"/>
  <c r="CQ43" i="20"/>
  <c r="CQ43" i="19"/>
  <c r="CQ43" i="18"/>
  <c r="CQ43" i="17"/>
  <c r="CQ43" i="16"/>
  <c r="CQ94" i="14"/>
  <c r="CP43" i="22"/>
  <c r="CP43" i="21"/>
  <c r="CP43" i="20"/>
  <c r="CP43" i="19"/>
  <c r="CP43" i="18"/>
  <c r="CP43" i="17"/>
  <c r="CP43" i="16"/>
  <c r="CP94" i="14"/>
  <c r="CO43" i="22"/>
  <c r="CO43" i="21"/>
  <c r="CO43" i="20"/>
  <c r="CO43" i="19"/>
  <c r="CO43" i="18"/>
  <c r="CO43" i="17"/>
  <c r="CO43" i="16"/>
  <c r="CO94" i="14"/>
  <c r="CN43" i="22"/>
  <c r="CN43" i="21"/>
  <c r="CN43" i="20"/>
  <c r="CN43" i="19"/>
  <c r="CN43" i="18"/>
  <c r="CN43" i="17"/>
  <c r="CN43" i="16"/>
  <c r="CN94" i="14"/>
  <c r="CM43" i="22"/>
  <c r="CM43" i="21"/>
  <c r="CM43" i="20"/>
  <c r="CM43" i="19"/>
  <c r="CM43" i="18"/>
  <c r="CM43" i="17"/>
  <c r="CM43" i="16"/>
  <c r="CM94" i="14"/>
  <c r="CL43" i="22"/>
  <c r="CL43" i="21"/>
  <c r="CL43" i="20"/>
  <c r="CL43" i="19"/>
  <c r="CL43" i="18"/>
  <c r="CL43" i="17"/>
  <c r="CL43" i="16"/>
  <c r="CL94" i="14"/>
  <c r="CK43" i="22"/>
  <c r="CK43" i="21"/>
  <c r="CK43" i="20"/>
  <c r="CK43" i="19"/>
  <c r="CK43" i="18"/>
  <c r="CK43" i="17"/>
  <c r="CK43" i="16"/>
  <c r="CK94" i="14"/>
  <c r="CJ43" i="22"/>
  <c r="CJ43" i="21"/>
  <c r="CJ43" i="20"/>
  <c r="CJ43" i="19"/>
  <c r="CJ43" i="18"/>
  <c r="CJ43" i="17"/>
  <c r="CJ43" i="16"/>
  <c r="CJ94" i="14"/>
  <c r="CI43" i="22"/>
  <c r="CI43" i="21"/>
  <c r="CI43" i="20"/>
  <c r="CI43" i="19"/>
  <c r="CI43" i="18"/>
  <c r="CI43" i="17"/>
  <c r="CI43" i="16"/>
  <c r="CI94" i="14"/>
  <c r="CH43" i="22"/>
  <c r="CH43" i="21"/>
  <c r="CH43" i="20"/>
  <c r="CH43" i="19"/>
  <c r="CH43" i="18"/>
  <c r="CH43" i="17"/>
  <c r="CH43" i="16"/>
  <c r="CH94" i="14"/>
  <c r="CG43" i="22"/>
  <c r="CG43" i="21"/>
  <c r="CG43" i="20"/>
  <c r="CG43" i="19"/>
  <c r="CG43" i="18"/>
  <c r="CG43" i="17"/>
  <c r="CG43" i="16"/>
  <c r="CG94" i="14"/>
  <c r="CF43" i="22"/>
  <c r="CF43" i="21"/>
  <c r="CF43" i="20"/>
  <c r="CF43" i="19"/>
  <c r="CF43" i="18"/>
  <c r="CF43" i="17"/>
  <c r="CF43" i="16"/>
  <c r="CF94" i="14"/>
  <c r="CE43" i="22"/>
  <c r="CE43" i="21"/>
  <c r="CE43" i="20"/>
  <c r="CE43" i="19"/>
  <c r="CE43" i="18"/>
  <c r="CE43" i="17"/>
  <c r="CE43" i="16"/>
  <c r="CE94" i="14"/>
  <c r="CD43" i="22"/>
  <c r="CD43" i="21"/>
  <c r="CD43" i="20"/>
  <c r="CD43" i="19"/>
  <c r="CD43" i="18"/>
  <c r="CD43" i="17"/>
  <c r="CD43" i="16"/>
  <c r="CD94" i="14"/>
  <c r="CC43" i="22"/>
  <c r="CC43" i="21"/>
  <c r="CC43" i="20"/>
  <c r="CC43" i="19"/>
  <c r="CC43" i="18"/>
  <c r="CC43" i="17"/>
  <c r="CC43" i="16"/>
  <c r="CC94" i="14"/>
  <c r="CB43" i="22"/>
  <c r="CB43" i="21"/>
  <c r="CB43" i="20"/>
  <c r="CB43" i="19"/>
  <c r="CB43" i="18"/>
  <c r="CB43" i="17"/>
  <c r="CB43" i="16"/>
  <c r="CB94" i="14"/>
  <c r="CA43" i="22"/>
  <c r="CA43" i="21"/>
  <c r="CA43" i="20"/>
  <c r="CA43" i="19"/>
  <c r="CA43" i="18"/>
  <c r="CA43" i="17"/>
  <c r="CA43" i="16"/>
  <c r="CA94" i="14"/>
  <c r="BZ43" i="22"/>
  <c r="BZ43" i="21"/>
  <c r="BZ43" i="20"/>
  <c r="BZ43" i="19"/>
  <c r="BZ43" i="18"/>
  <c r="BZ43" i="17"/>
  <c r="BZ43" i="16"/>
  <c r="BZ94" i="14"/>
  <c r="BY43" i="22"/>
  <c r="BY43" i="21"/>
  <c r="BY43" i="20"/>
  <c r="BY43" i="19"/>
  <c r="BY43" i="18"/>
  <c r="BY43" i="17"/>
  <c r="BY43" i="16"/>
  <c r="BY94" i="14"/>
  <c r="BX43" i="22"/>
  <c r="BX43" i="21"/>
  <c r="BX43" i="20"/>
  <c r="BX43" i="19"/>
  <c r="BX43" i="18"/>
  <c r="BX43" i="17"/>
  <c r="BX43" i="16"/>
  <c r="BX94" i="14"/>
  <c r="BW43" i="22"/>
  <c r="BW43" i="21"/>
  <c r="BW43" i="20"/>
  <c r="BW43" i="19"/>
  <c r="BW43" i="18"/>
  <c r="BW43" i="17"/>
  <c r="BW43" i="16"/>
  <c r="BW94" i="14"/>
  <c r="BV43" i="22"/>
  <c r="BV43" i="21"/>
  <c r="BV43" i="20"/>
  <c r="BV43" i="19"/>
  <c r="BV43" i="18"/>
  <c r="BV43" i="17"/>
  <c r="BV43" i="16"/>
  <c r="BV94" i="14"/>
  <c r="BU43" i="22"/>
  <c r="BU43" i="21"/>
  <c r="BU43" i="20"/>
  <c r="BU43" i="19"/>
  <c r="BU43" i="18"/>
  <c r="BU43" i="17"/>
  <c r="BU43" i="16"/>
  <c r="BU94" i="14"/>
  <c r="BT43" i="22"/>
  <c r="BT43" i="21"/>
  <c r="BT43" i="20"/>
  <c r="BT43" i="19"/>
  <c r="BT43" i="18"/>
  <c r="BT43" i="17"/>
  <c r="BT43" i="16"/>
  <c r="BT94" i="14"/>
  <c r="BS43" i="22"/>
  <c r="BS43" i="21"/>
  <c r="BS43" i="20"/>
  <c r="BS43" i="19"/>
  <c r="BS43" i="18"/>
  <c r="BS43" i="17"/>
  <c r="BS43" i="16"/>
  <c r="BS94" i="14"/>
  <c r="BR43" i="22"/>
  <c r="BR43" i="21"/>
  <c r="BR43" i="20"/>
  <c r="BR43" i="19"/>
  <c r="BR43" i="18"/>
  <c r="BR43" i="17"/>
  <c r="BR43" i="16"/>
  <c r="BR94" i="14"/>
  <c r="BQ43" i="22"/>
  <c r="BQ43" i="21"/>
  <c r="BQ43" i="20"/>
  <c r="BQ43" i="19"/>
  <c r="BQ43" i="18"/>
  <c r="BQ43" i="17"/>
  <c r="BQ43" i="16"/>
  <c r="BQ94" i="14"/>
  <c r="BP43" i="22"/>
  <c r="BP43" i="21"/>
  <c r="BP43" i="20"/>
  <c r="BP43" i="19"/>
  <c r="BP43" i="18"/>
  <c r="BP43" i="17"/>
  <c r="BP43" i="16"/>
  <c r="BP94" i="14"/>
  <c r="BO43" i="22"/>
  <c r="BO43" i="21"/>
  <c r="BO43" i="20"/>
  <c r="BO43" i="19"/>
  <c r="BO43" i="18"/>
  <c r="BO43" i="17"/>
  <c r="BO43" i="16"/>
  <c r="BO94" i="14"/>
  <c r="BN43" i="22"/>
  <c r="BN43" i="21"/>
  <c r="BN43" i="20"/>
  <c r="BN43" i="19"/>
  <c r="BN43" i="18"/>
  <c r="BN43" i="17"/>
  <c r="BN43" i="16"/>
  <c r="BN94" i="14"/>
  <c r="BM43" i="22"/>
  <c r="BM43" i="21"/>
  <c r="BM43" i="20"/>
  <c r="BM43" i="19"/>
  <c r="BM43" i="18"/>
  <c r="BM43" i="17"/>
  <c r="BM43" i="16"/>
  <c r="BM94" i="14"/>
  <c r="BL43" i="22"/>
  <c r="BL43" i="21"/>
  <c r="BL43" i="20"/>
  <c r="BL43" i="19"/>
  <c r="BL43" i="18"/>
  <c r="BL43" i="17"/>
  <c r="BL43" i="16"/>
  <c r="BL94" i="14"/>
  <c r="BK43" i="22"/>
  <c r="BK43" i="21"/>
  <c r="BK43" i="20"/>
  <c r="BK43" i="19"/>
  <c r="BK43" i="18"/>
  <c r="BK43" i="17"/>
  <c r="BK43" i="16"/>
  <c r="BK94" i="14"/>
  <c r="BJ43" i="22"/>
  <c r="BJ43" i="21"/>
  <c r="BJ43" i="20"/>
  <c r="BJ43" i="19"/>
  <c r="BJ43" i="18"/>
  <c r="BJ43" i="17"/>
  <c r="BJ43" i="16"/>
  <c r="BJ94" i="14"/>
  <c r="BI43" i="22"/>
  <c r="BI43" i="21"/>
  <c r="BI43" i="20"/>
  <c r="BI43" i="19"/>
  <c r="BI43" i="18"/>
  <c r="BI43" i="17"/>
  <c r="BI43" i="16"/>
  <c r="BI94" i="14"/>
  <c r="BH43" i="22"/>
  <c r="BH43" i="21"/>
  <c r="BH43" i="20"/>
  <c r="BH43" i="19"/>
  <c r="BH43" i="18"/>
  <c r="BH43" i="17"/>
  <c r="BH43" i="16"/>
  <c r="BH94" i="14"/>
  <c r="BG43" i="22"/>
  <c r="BG43" i="21"/>
  <c r="BG43" i="20"/>
  <c r="BG43" i="19"/>
  <c r="BG43" i="18"/>
  <c r="BG43" i="17"/>
  <c r="BG43" i="16"/>
  <c r="BG94" i="14"/>
  <c r="BF43" i="22"/>
  <c r="BF43" i="21"/>
  <c r="BF43" i="20"/>
  <c r="BF43" i="19"/>
  <c r="BF43" i="18"/>
  <c r="BF43" i="17"/>
  <c r="BF43" i="16"/>
  <c r="BF94" i="14"/>
  <c r="BE43" i="22"/>
  <c r="BE43" i="21"/>
  <c r="BE43" i="20"/>
  <c r="BE43" i="19"/>
  <c r="BE43" i="18"/>
  <c r="BE43" i="17"/>
  <c r="BE43" i="16"/>
  <c r="BE94" i="14"/>
  <c r="BD43" i="22"/>
  <c r="BD43" i="21"/>
  <c r="BD43" i="20"/>
  <c r="BD43" i="19"/>
  <c r="BD43" i="18"/>
  <c r="BD43" i="17"/>
  <c r="BD43" i="16"/>
  <c r="BD94" i="14"/>
  <c r="BC43" i="22"/>
  <c r="BC43" i="21"/>
  <c r="BC43" i="20"/>
  <c r="BC43" i="19"/>
  <c r="BC43" i="18"/>
  <c r="BC43" i="17"/>
  <c r="BC43" i="16"/>
  <c r="BC94" i="14"/>
  <c r="BB43" i="22"/>
  <c r="BB43" i="21"/>
  <c r="BB43" i="20"/>
  <c r="BB43" i="19"/>
  <c r="BB43" i="18"/>
  <c r="BB43" i="17"/>
  <c r="BB43" i="16"/>
  <c r="BB94" i="14"/>
  <c r="BA43" i="22"/>
  <c r="BA43" i="21"/>
  <c r="BA43" i="20"/>
  <c r="BA43" i="19"/>
  <c r="BA43" i="18"/>
  <c r="BA43" i="17"/>
  <c r="BA43" i="16"/>
  <c r="BA94" i="14"/>
  <c r="AZ43" i="22"/>
  <c r="AZ43" i="21"/>
  <c r="AZ43" i="20"/>
  <c r="AZ43" i="19"/>
  <c r="AZ43" i="18"/>
  <c r="AZ43" i="17"/>
  <c r="AZ43" i="16"/>
  <c r="AZ94" i="14"/>
  <c r="AY43" i="22"/>
  <c r="AY43" i="21"/>
  <c r="AY43" i="20"/>
  <c r="AY43" i="19"/>
  <c r="AY43" i="18"/>
  <c r="AY43" i="17"/>
  <c r="AY43" i="16"/>
  <c r="AY94" i="14"/>
  <c r="AX43" i="22"/>
  <c r="AX43" i="21"/>
  <c r="AX43" i="20"/>
  <c r="AX43" i="19"/>
  <c r="AX43" i="18"/>
  <c r="AX43" i="17"/>
  <c r="AX43" i="16"/>
  <c r="AX94" i="14"/>
  <c r="AW43" i="22"/>
  <c r="AW43" i="21"/>
  <c r="AW43" i="20"/>
  <c r="AW43" i="19"/>
  <c r="AW43" i="18"/>
  <c r="AW43" i="17"/>
  <c r="AW43" i="16"/>
  <c r="AW94" i="14"/>
  <c r="AV43" i="22"/>
  <c r="AV43" i="21"/>
  <c r="AV43" i="20"/>
  <c r="AV43" i="19"/>
  <c r="AV43" i="18"/>
  <c r="AV43" i="17"/>
  <c r="AV43" i="16"/>
  <c r="AV94" i="14"/>
  <c r="AU43" i="22"/>
  <c r="AU43" i="21"/>
  <c r="AU43" i="20"/>
  <c r="AU43" i="19"/>
  <c r="AU43" i="18"/>
  <c r="AU43" i="17"/>
  <c r="AU43" i="16"/>
  <c r="AU94" i="14"/>
  <c r="AT43" i="22"/>
  <c r="AT43" i="21"/>
  <c r="AT43" i="20"/>
  <c r="AT43" i="19"/>
  <c r="AT43" i="18"/>
  <c r="AT43" i="17"/>
  <c r="AT43" i="16"/>
  <c r="AT94" i="14"/>
  <c r="AS43" i="22"/>
  <c r="AS43" i="21"/>
  <c r="AS43" i="20"/>
  <c r="AS43" i="19"/>
  <c r="AS43" i="18"/>
  <c r="AS43" i="17"/>
  <c r="AS43" i="16"/>
  <c r="AS94" i="14"/>
  <c r="AR43" i="22"/>
  <c r="AR43" i="21"/>
  <c r="AR43" i="20"/>
  <c r="AR43" i="19"/>
  <c r="AR43" i="18"/>
  <c r="AR43" i="17"/>
  <c r="AR43" i="16"/>
  <c r="AR94" i="14"/>
  <c r="AQ43" i="22"/>
  <c r="AQ43" i="21"/>
  <c r="AQ43" i="20"/>
  <c r="AQ43" i="19"/>
  <c r="AQ43" i="18"/>
  <c r="AQ43" i="17"/>
  <c r="AQ43" i="16"/>
  <c r="AQ94" i="14"/>
  <c r="AP43" i="22"/>
  <c r="AP43" i="21"/>
  <c r="AP43" i="20"/>
  <c r="AP43" i="19"/>
  <c r="AP43" i="18"/>
  <c r="AP43" i="17"/>
  <c r="AP43" i="16"/>
  <c r="AP94" i="14"/>
  <c r="AO43" i="22"/>
  <c r="AO43" i="21"/>
  <c r="AO43" i="20"/>
  <c r="AO43" i="19"/>
  <c r="AO43" i="18"/>
  <c r="AO43" i="17"/>
  <c r="AO43" i="16"/>
  <c r="AO94" i="14"/>
  <c r="AN43" i="22"/>
  <c r="AN43" i="21"/>
  <c r="AN43" i="20"/>
  <c r="AN43" i="19"/>
  <c r="AN43" i="18"/>
  <c r="AN43" i="17"/>
  <c r="AN43" i="16"/>
  <c r="AN94" i="14"/>
  <c r="AM43" i="22"/>
  <c r="AM43" i="21"/>
  <c r="AM43" i="20"/>
  <c r="AM43" i="19"/>
  <c r="AM43" i="18"/>
  <c r="AM43" i="17"/>
  <c r="AM43" i="16"/>
  <c r="AM94" i="14"/>
  <c r="AL43" i="22"/>
  <c r="AL43" i="21"/>
  <c r="AL43" i="20"/>
  <c r="AL43" i="19"/>
  <c r="AL43" i="18"/>
  <c r="AL43" i="17"/>
  <c r="AL43" i="16"/>
  <c r="AL94" i="14"/>
  <c r="AK43" i="22"/>
  <c r="AK43" i="21"/>
  <c r="AK43" i="20"/>
  <c r="AK43" i="19"/>
  <c r="AK43" i="18"/>
  <c r="AK43" i="17"/>
  <c r="AK43" i="16"/>
  <c r="AK94" i="14"/>
  <c r="AJ43" i="22"/>
  <c r="AJ43" i="21"/>
  <c r="AJ43" i="20"/>
  <c r="AJ43" i="19"/>
  <c r="AJ43" i="18"/>
  <c r="AJ43" i="17"/>
  <c r="AJ43" i="16"/>
  <c r="AJ94" i="14"/>
  <c r="AI43" i="22"/>
  <c r="AI43" i="21"/>
  <c r="AI43" i="20"/>
  <c r="AI43" i="19"/>
  <c r="AI43" i="18"/>
  <c r="AI43" i="17"/>
  <c r="AI43" i="16"/>
  <c r="AI94" i="14"/>
  <c r="AH43" i="22"/>
  <c r="AH43" i="21"/>
  <c r="AH43" i="20"/>
  <c r="AH43" i="19"/>
  <c r="AH43" i="18"/>
  <c r="AH43" i="17"/>
  <c r="AH43" i="16"/>
  <c r="AH94" i="14"/>
  <c r="AG43" i="22"/>
  <c r="AG43" i="21"/>
  <c r="AG43" i="20"/>
  <c r="AG43" i="19"/>
  <c r="AG43" i="18"/>
  <c r="AG43" i="17"/>
  <c r="AG43" i="16"/>
  <c r="AG94" i="14"/>
  <c r="AF43" i="22"/>
  <c r="AF43" i="21"/>
  <c r="AF43" i="20"/>
  <c r="AF43" i="19"/>
  <c r="AF43" i="18"/>
  <c r="AF43" i="17"/>
  <c r="AF43" i="16"/>
  <c r="AF94" i="14"/>
  <c r="AE43" i="22"/>
  <c r="AE43" i="21"/>
  <c r="AE43" i="20"/>
  <c r="AE43" i="19"/>
  <c r="AE43" i="18"/>
  <c r="AE43" i="17"/>
  <c r="AE43" i="16"/>
  <c r="AE94" i="14"/>
  <c r="AD43" i="22"/>
  <c r="AD43" i="21"/>
  <c r="AD43" i="20"/>
  <c r="AD43" i="19"/>
  <c r="AD43" i="18"/>
  <c r="AD43" i="17"/>
  <c r="AD43" i="16"/>
  <c r="AD94" i="14"/>
  <c r="AC43" i="22"/>
  <c r="AC43" i="21"/>
  <c r="AC43" i="20"/>
  <c r="AC43" i="19"/>
  <c r="AC43" i="18"/>
  <c r="AC43" i="17"/>
  <c r="AC43" i="16"/>
  <c r="AC94" i="14"/>
  <c r="AB43" i="22"/>
  <c r="AB43" i="21"/>
  <c r="AB43" i="20"/>
  <c r="AB43" i="19"/>
  <c r="AB43" i="18"/>
  <c r="AB43" i="17"/>
  <c r="AB43" i="16"/>
  <c r="AB94" i="14"/>
  <c r="AA43" i="22"/>
  <c r="AA43" i="21"/>
  <c r="AA43" i="20"/>
  <c r="AA43" i="19"/>
  <c r="AA43" i="18"/>
  <c r="AA43" i="17"/>
  <c r="AA43" i="16"/>
  <c r="AA94" i="14"/>
  <c r="Z43" i="22"/>
  <c r="Z43" i="21"/>
  <c r="Z43" i="20"/>
  <c r="Z43" i="19"/>
  <c r="Z43" i="18"/>
  <c r="Z43" i="17"/>
  <c r="Z43" i="16"/>
  <c r="Z94" i="14"/>
  <c r="Y43" i="22"/>
  <c r="Y43" i="21"/>
  <c r="Y43" i="20"/>
  <c r="Y43" i="19"/>
  <c r="Y43" i="18"/>
  <c r="Y43" i="17"/>
  <c r="Y43" i="16"/>
  <c r="Y94" i="14"/>
  <c r="X43" i="22"/>
  <c r="X43" i="21"/>
  <c r="X43" i="20"/>
  <c r="X43" i="19"/>
  <c r="X43" i="18"/>
  <c r="X43" i="17"/>
  <c r="X43" i="16"/>
  <c r="X94" i="14"/>
  <c r="W43" i="22"/>
  <c r="W43" i="21"/>
  <c r="W43" i="20"/>
  <c r="W43" i="19"/>
  <c r="W43" i="18"/>
  <c r="W43" i="17"/>
  <c r="W43" i="16"/>
  <c r="W94" i="14"/>
  <c r="V43" i="22"/>
  <c r="V43" i="21"/>
  <c r="V43" i="20"/>
  <c r="V43" i="19"/>
  <c r="V43" i="18"/>
  <c r="V43" i="17"/>
  <c r="V43" i="16"/>
  <c r="V94" i="14"/>
  <c r="U43" i="22"/>
  <c r="D43" i="22" s="1"/>
  <c r="U43" i="21"/>
  <c r="U43" i="20"/>
  <c r="U43" i="19"/>
  <c r="U43" i="18"/>
  <c r="U43" i="17"/>
  <c r="U43" i="16"/>
  <c r="U94" i="14"/>
  <c r="CY42" i="22"/>
  <c r="CY42" i="21"/>
  <c r="CY42" i="20"/>
  <c r="CY42" i="19"/>
  <c r="CY42" i="18"/>
  <c r="CY42" i="17"/>
  <c r="CY42" i="16"/>
  <c r="CY93" i="14"/>
  <c r="CX42" i="22"/>
  <c r="CX42" i="21"/>
  <c r="CX42" i="20"/>
  <c r="CX42" i="19"/>
  <c r="CX42" i="18"/>
  <c r="CX42" i="17"/>
  <c r="CX42" i="16"/>
  <c r="CX93" i="14"/>
  <c r="CW42" i="22"/>
  <c r="CW42" i="21"/>
  <c r="CW42" i="20"/>
  <c r="CW42" i="19"/>
  <c r="CW42" i="18"/>
  <c r="CW42" i="17"/>
  <c r="CW42" i="16"/>
  <c r="CW93" i="14"/>
  <c r="CV42" i="22"/>
  <c r="CV42" i="21"/>
  <c r="CV42" i="20"/>
  <c r="CV42" i="19"/>
  <c r="CV42" i="18"/>
  <c r="CV42" i="17"/>
  <c r="CV42" i="16"/>
  <c r="CV93" i="14"/>
  <c r="CU42" i="22"/>
  <c r="CU42" i="21"/>
  <c r="CU42" i="20"/>
  <c r="CU42" i="19"/>
  <c r="CU42" i="18"/>
  <c r="CU42" i="17"/>
  <c r="CU42" i="16"/>
  <c r="CU93" i="14"/>
  <c r="CT42" i="22"/>
  <c r="CT42" i="21"/>
  <c r="CT42" i="20"/>
  <c r="CT42" i="19"/>
  <c r="CT42" i="18"/>
  <c r="CT42" i="17"/>
  <c r="CT42" i="16"/>
  <c r="CT93" i="14"/>
  <c r="CS42" i="22"/>
  <c r="CS42" i="21"/>
  <c r="CS42" i="20"/>
  <c r="CS42" i="19"/>
  <c r="CS42" i="18"/>
  <c r="CS42" i="17"/>
  <c r="CS42" i="16"/>
  <c r="CS93" i="14"/>
  <c r="CR42" i="22"/>
  <c r="CR42" i="21"/>
  <c r="CR42" i="20"/>
  <c r="CR42" i="19"/>
  <c r="CR42" i="18"/>
  <c r="CR42" i="17"/>
  <c r="CR42" i="16"/>
  <c r="CR93" i="14"/>
  <c r="CQ42" i="22"/>
  <c r="CQ42" i="21"/>
  <c r="CQ42" i="20"/>
  <c r="CQ42" i="19"/>
  <c r="CQ42" i="18"/>
  <c r="CQ42" i="17"/>
  <c r="CQ42" i="16"/>
  <c r="CQ93" i="14"/>
  <c r="CP42" i="22"/>
  <c r="CP42" i="21"/>
  <c r="CP42" i="20"/>
  <c r="CP42" i="19"/>
  <c r="CP42" i="18"/>
  <c r="CP42" i="17"/>
  <c r="CP42" i="16"/>
  <c r="CP93" i="14"/>
  <c r="CO42" i="22"/>
  <c r="CO42" i="21"/>
  <c r="CO42" i="20"/>
  <c r="CO42" i="19"/>
  <c r="CO42" i="18"/>
  <c r="CO42" i="17"/>
  <c r="CO42" i="16"/>
  <c r="CO93" i="14"/>
  <c r="CN42" i="22"/>
  <c r="CN42" i="21"/>
  <c r="CN42" i="20"/>
  <c r="CN42" i="19"/>
  <c r="CN42" i="18"/>
  <c r="CN42" i="17"/>
  <c r="CN42" i="16"/>
  <c r="CN93" i="14"/>
  <c r="CM42" i="22"/>
  <c r="CM42" i="21"/>
  <c r="CM42" i="20"/>
  <c r="CM42" i="19"/>
  <c r="CM42" i="18"/>
  <c r="CM42" i="17"/>
  <c r="CM42" i="16"/>
  <c r="CM93" i="14"/>
  <c r="CL42" i="22"/>
  <c r="CL42" i="21"/>
  <c r="CL42" i="20"/>
  <c r="CL42" i="19"/>
  <c r="CL42" i="18"/>
  <c r="CL42" i="17"/>
  <c r="CL42" i="16"/>
  <c r="CL93" i="14"/>
  <c r="CK42" i="22"/>
  <c r="CK42" i="21"/>
  <c r="CK42" i="20"/>
  <c r="CK42" i="19"/>
  <c r="CK42" i="18"/>
  <c r="CK42" i="17"/>
  <c r="CK42" i="16"/>
  <c r="CK93" i="14"/>
  <c r="CJ42" i="22"/>
  <c r="CJ42" i="21"/>
  <c r="CJ42" i="20"/>
  <c r="CJ42" i="19"/>
  <c r="CJ42" i="18"/>
  <c r="CJ42" i="17"/>
  <c r="CJ42" i="16"/>
  <c r="CJ93" i="14"/>
  <c r="CI42" i="22"/>
  <c r="CI42" i="21"/>
  <c r="CI42" i="20"/>
  <c r="CI42" i="19"/>
  <c r="CI42" i="18"/>
  <c r="CI42" i="17"/>
  <c r="CI42" i="16"/>
  <c r="CI93" i="14"/>
  <c r="CH42" i="22"/>
  <c r="CH42" i="21"/>
  <c r="CH42" i="20"/>
  <c r="CH42" i="19"/>
  <c r="CH42" i="18"/>
  <c r="CH42" i="17"/>
  <c r="CH42" i="16"/>
  <c r="CH93" i="14"/>
  <c r="CG42" i="22"/>
  <c r="CG42" i="21"/>
  <c r="CG42" i="20"/>
  <c r="CG42" i="19"/>
  <c r="CG42" i="18"/>
  <c r="CG42" i="17"/>
  <c r="CG42" i="16"/>
  <c r="CG93" i="14"/>
  <c r="CF42" i="22"/>
  <c r="CF42" i="21"/>
  <c r="CF42" i="20"/>
  <c r="CF42" i="19"/>
  <c r="CF42" i="18"/>
  <c r="CF42" i="17"/>
  <c r="CF42" i="16"/>
  <c r="CF93" i="14"/>
  <c r="CE42" i="22"/>
  <c r="CE42" i="21"/>
  <c r="CE42" i="20"/>
  <c r="CE42" i="19"/>
  <c r="CE42" i="18"/>
  <c r="CE42" i="17"/>
  <c r="CE42" i="16"/>
  <c r="CE93" i="14"/>
  <c r="CD42" i="22"/>
  <c r="CD42" i="21"/>
  <c r="CD42" i="20"/>
  <c r="CD42" i="19"/>
  <c r="CD42" i="18"/>
  <c r="CD42" i="17"/>
  <c r="CD42" i="16"/>
  <c r="CD93" i="14"/>
  <c r="CC42" i="22"/>
  <c r="CC42" i="21"/>
  <c r="CC42" i="20"/>
  <c r="CC42" i="19"/>
  <c r="CC42" i="18"/>
  <c r="CC42" i="17"/>
  <c r="CC42" i="16"/>
  <c r="CC93" i="14"/>
  <c r="CB42" i="22"/>
  <c r="CB42" i="21"/>
  <c r="CB42" i="20"/>
  <c r="CB42" i="19"/>
  <c r="CB42" i="18"/>
  <c r="CB42" i="17"/>
  <c r="CB42" i="16"/>
  <c r="CB93" i="14"/>
  <c r="CA42" i="22"/>
  <c r="CA42" i="21"/>
  <c r="CA42" i="20"/>
  <c r="CA42" i="19"/>
  <c r="CA42" i="18"/>
  <c r="CA42" i="17"/>
  <c r="CA42" i="16"/>
  <c r="CA93" i="14"/>
  <c r="BZ42" i="22"/>
  <c r="BZ42" i="21"/>
  <c r="BZ42" i="20"/>
  <c r="BZ42" i="19"/>
  <c r="BZ42" i="18"/>
  <c r="BZ42" i="17"/>
  <c r="BZ42" i="16"/>
  <c r="BZ93" i="14"/>
  <c r="BY42" i="22"/>
  <c r="BY42" i="21"/>
  <c r="BY42" i="20"/>
  <c r="BY42" i="19"/>
  <c r="BY42" i="18"/>
  <c r="BY42" i="17"/>
  <c r="BY42" i="16"/>
  <c r="BY93" i="14"/>
  <c r="BX42" i="22"/>
  <c r="BX42" i="21"/>
  <c r="BX42" i="20"/>
  <c r="BX42" i="19"/>
  <c r="BX42" i="18"/>
  <c r="BX42" i="17"/>
  <c r="BX42" i="16"/>
  <c r="BX93" i="14"/>
  <c r="BW42" i="22"/>
  <c r="BW42" i="21"/>
  <c r="BW42" i="20"/>
  <c r="BW42" i="19"/>
  <c r="BW42" i="18"/>
  <c r="BW42" i="17"/>
  <c r="BW42" i="16"/>
  <c r="BW93" i="14"/>
  <c r="BV42" i="22"/>
  <c r="BV42" i="21"/>
  <c r="BV42" i="20"/>
  <c r="BV42" i="19"/>
  <c r="BV42" i="18"/>
  <c r="BV42" i="17"/>
  <c r="BV42" i="16"/>
  <c r="BV93" i="14"/>
  <c r="BU42" i="22"/>
  <c r="BU42" i="21"/>
  <c r="BU42" i="20"/>
  <c r="BU42" i="19"/>
  <c r="BU42" i="18"/>
  <c r="BU42" i="17"/>
  <c r="BU42" i="16"/>
  <c r="BU93" i="14"/>
  <c r="BT42" i="22"/>
  <c r="BT42" i="21"/>
  <c r="BT42" i="20"/>
  <c r="BT42" i="19"/>
  <c r="BT42" i="18"/>
  <c r="BT42" i="17"/>
  <c r="BT42" i="16"/>
  <c r="BT93" i="14"/>
  <c r="BS42" i="22"/>
  <c r="BS42" i="21"/>
  <c r="BS42" i="20"/>
  <c r="BS42" i="19"/>
  <c r="BS42" i="18"/>
  <c r="BS42" i="17"/>
  <c r="BS42" i="16"/>
  <c r="BS93" i="14"/>
  <c r="BR42" i="22"/>
  <c r="BR42" i="21"/>
  <c r="BR42" i="20"/>
  <c r="BR42" i="19"/>
  <c r="BR42" i="18"/>
  <c r="BR42" i="17"/>
  <c r="BR42" i="16"/>
  <c r="BR93" i="14"/>
  <c r="BQ42" i="22"/>
  <c r="BQ42" i="21"/>
  <c r="BQ42" i="20"/>
  <c r="BQ42" i="19"/>
  <c r="BQ42" i="18"/>
  <c r="BQ42" i="17"/>
  <c r="BQ42" i="16"/>
  <c r="BQ93" i="14"/>
  <c r="BP42" i="22"/>
  <c r="BP42" i="21"/>
  <c r="BP42" i="20"/>
  <c r="BP42" i="19"/>
  <c r="BP42" i="18"/>
  <c r="BP42" i="17"/>
  <c r="BP42" i="16"/>
  <c r="BP93" i="14"/>
  <c r="BO42" i="22"/>
  <c r="BO42" i="21"/>
  <c r="BO42" i="20"/>
  <c r="BO42" i="19"/>
  <c r="BO42" i="18"/>
  <c r="BO42" i="17"/>
  <c r="BO42" i="16"/>
  <c r="BO93" i="14"/>
  <c r="BN42" i="22"/>
  <c r="BN42" i="21"/>
  <c r="BN42" i="20"/>
  <c r="BN42" i="19"/>
  <c r="BN42" i="18"/>
  <c r="BN42" i="17"/>
  <c r="BN42" i="16"/>
  <c r="BN93" i="14"/>
  <c r="BM42" i="22"/>
  <c r="BM42" i="21"/>
  <c r="BM42" i="20"/>
  <c r="BM42" i="19"/>
  <c r="BM42" i="18"/>
  <c r="BM42" i="17"/>
  <c r="BM42" i="16"/>
  <c r="BM93" i="14"/>
  <c r="BL42" i="22"/>
  <c r="BL42" i="21"/>
  <c r="BL42" i="20"/>
  <c r="BL42" i="19"/>
  <c r="BL42" i="18"/>
  <c r="BL42" i="17"/>
  <c r="BL42" i="16"/>
  <c r="BL93" i="14"/>
  <c r="BK42" i="22"/>
  <c r="BK42" i="21"/>
  <c r="BK42" i="20"/>
  <c r="BK42" i="19"/>
  <c r="BK42" i="18"/>
  <c r="BK42" i="17"/>
  <c r="BK42" i="16"/>
  <c r="BK93" i="14"/>
  <c r="BJ42" i="22"/>
  <c r="BJ42" i="21"/>
  <c r="BJ42" i="20"/>
  <c r="BJ42" i="19"/>
  <c r="BJ42" i="18"/>
  <c r="BJ42" i="17"/>
  <c r="BJ42" i="16"/>
  <c r="BJ93" i="14"/>
  <c r="BI42" i="22"/>
  <c r="BI42" i="21"/>
  <c r="BI42" i="20"/>
  <c r="BI42" i="19"/>
  <c r="BI42" i="18"/>
  <c r="BI42" i="17"/>
  <c r="BI42" i="16"/>
  <c r="BI93" i="14"/>
  <c r="BH42" i="22"/>
  <c r="BH42" i="21"/>
  <c r="BH42" i="20"/>
  <c r="BH42" i="19"/>
  <c r="BH42" i="18"/>
  <c r="BH42" i="17"/>
  <c r="BH42" i="16"/>
  <c r="BH93" i="14"/>
  <c r="BG42" i="22"/>
  <c r="BG42" i="21"/>
  <c r="BG42" i="20"/>
  <c r="BG42" i="19"/>
  <c r="BG42" i="18"/>
  <c r="BG42" i="17"/>
  <c r="BG42" i="16"/>
  <c r="BG93" i="14"/>
  <c r="BF42" i="22"/>
  <c r="BF42" i="21"/>
  <c r="BF42" i="20"/>
  <c r="BF42" i="19"/>
  <c r="BF42" i="18"/>
  <c r="BF42" i="17"/>
  <c r="BF42" i="16"/>
  <c r="BF93" i="14"/>
  <c r="BE42" i="22"/>
  <c r="BE42" i="21"/>
  <c r="BE42" i="20"/>
  <c r="BE42" i="19"/>
  <c r="BE42" i="18"/>
  <c r="BE42" i="17"/>
  <c r="BE42" i="16"/>
  <c r="BE93" i="14"/>
  <c r="BD42" i="22"/>
  <c r="BD42" i="21"/>
  <c r="BD42" i="20"/>
  <c r="BD42" i="19"/>
  <c r="BD42" i="18"/>
  <c r="BD42" i="17"/>
  <c r="BD42" i="16"/>
  <c r="BD93" i="14"/>
  <c r="BC42" i="22"/>
  <c r="BC42" i="21"/>
  <c r="BC42" i="20"/>
  <c r="BC42" i="19"/>
  <c r="BC42" i="18"/>
  <c r="BC42" i="17"/>
  <c r="BC42" i="16"/>
  <c r="BC93" i="14"/>
  <c r="BB42" i="22"/>
  <c r="BB42" i="21"/>
  <c r="BB42" i="20"/>
  <c r="BB42" i="19"/>
  <c r="BB42" i="18"/>
  <c r="BB42" i="17"/>
  <c r="BB42" i="16"/>
  <c r="BB93" i="14"/>
  <c r="BA42" i="22"/>
  <c r="BA42" i="21"/>
  <c r="BA42" i="20"/>
  <c r="BA42" i="19"/>
  <c r="BA42" i="18"/>
  <c r="BA42" i="17"/>
  <c r="BA42" i="16"/>
  <c r="BA93" i="14"/>
  <c r="AZ42" i="22"/>
  <c r="AZ42" i="21"/>
  <c r="AZ42" i="20"/>
  <c r="AZ42" i="19"/>
  <c r="AZ42" i="18"/>
  <c r="AZ42" i="17"/>
  <c r="AZ42" i="16"/>
  <c r="AZ93" i="14"/>
  <c r="AY42" i="22"/>
  <c r="AY42" i="21"/>
  <c r="AY42" i="20"/>
  <c r="AY42" i="19"/>
  <c r="AY42" i="18"/>
  <c r="AY42" i="17"/>
  <c r="AY42" i="16"/>
  <c r="AY93" i="14"/>
  <c r="AX42" i="22"/>
  <c r="AX42" i="21"/>
  <c r="AX42" i="20"/>
  <c r="AX42" i="19"/>
  <c r="AX42" i="18"/>
  <c r="AX42" i="17"/>
  <c r="AX42" i="16"/>
  <c r="AX93" i="14"/>
  <c r="AW42" i="22"/>
  <c r="AW42" i="21"/>
  <c r="AW42" i="20"/>
  <c r="AW42" i="19"/>
  <c r="AW42" i="18"/>
  <c r="AW42" i="17"/>
  <c r="AW42" i="16"/>
  <c r="AW93" i="14"/>
  <c r="AV42" i="22"/>
  <c r="AV42" i="21"/>
  <c r="AV42" i="20"/>
  <c r="AV42" i="19"/>
  <c r="AV42" i="18"/>
  <c r="AV42" i="17"/>
  <c r="AV42" i="16"/>
  <c r="AV93" i="14"/>
  <c r="AU42" i="22"/>
  <c r="AU42" i="21"/>
  <c r="AU42" i="20"/>
  <c r="AU42" i="19"/>
  <c r="AU42" i="18"/>
  <c r="AU42" i="17"/>
  <c r="AU42" i="16"/>
  <c r="AU93" i="14"/>
  <c r="AT42" i="22"/>
  <c r="AT42" i="21"/>
  <c r="AT42" i="20"/>
  <c r="AT42" i="19"/>
  <c r="AT42" i="18"/>
  <c r="AT42" i="17"/>
  <c r="AT42" i="16"/>
  <c r="AT93" i="14"/>
  <c r="AS42" i="22"/>
  <c r="AS42" i="21"/>
  <c r="AS42" i="20"/>
  <c r="AS42" i="19"/>
  <c r="AS42" i="18"/>
  <c r="AS42" i="17"/>
  <c r="AS42" i="16"/>
  <c r="AS93" i="14"/>
  <c r="AR42" i="22"/>
  <c r="AR42" i="21"/>
  <c r="AR42" i="20"/>
  <c r="AR42" i="19"/>
  <c r="AR42" i="18"/>
  <c r="AR42" i="17"/>
  <c r="AR42" i="16"/>
  <c r="AR93" i="14"/>
  <c r="AQ42" i="22"/>
  <c r="AQ42" i="21"/>
  <c r="AQ42" i="20"/>
  <c r="AQ42" i="19"/>
  <c r="AQ42" i="18"/>
  <c r="AQ42" i="17"/>
  <c r="AQ42" i="16"/>
  <c r="AQ93" i="14"/>
  <c r="AP42" i="22"/>
  <c r="AP42" i="21"/>
  <c r="AP42" i="20"/>
  <c r="AP42" i="19"/>
  <c r="AP42" i="18"/>
  <c r="AP42" i="17"/>
  <c r="AP42" i="16"/>
  <c r="AP93" i="14"/>
  <c r="AO42" i="22"/>
  <c r="AO42" i="21"/>
  <c r="AO42" i="20"/>
  <c r="AO42" i="19"/>
  <c r="AO42" i="18"/>
  <c r="AO42" i="17"/>
  <c r="AO42" i="16"/>
  <c r="AO93" i="14"/>
  <c r="AN42" i="22"/>
  <c r="AN42" i="21"/>
  <c r="AN42" i="20"/>
  <c r="AN42" i="19"/>
  <c r="AN42" i="18"/>
  <c r="AN42" i="17"/>
  <c r="AN42" i="16"/>
  <c r="AN93" i="14"/>
  <c r="AM42" i="22"/>
  <c r="AM42" i="21"/>
  <c r="AM42" i="20"/>
  <c r="AM42" i="19"/>
  <c r="AM42" i="18"/>
  <c r="AM42" i="17"/>
  <c r="AM42" i="16"/>
  <c r="AM93" i="14"/>
  <c r="AL42" i="22"/>
  <c r="AL42" i="21"/>
  <c r="AL42" i="20"/>
  <c r="AL42" i="19"/>
  <c r="AL42" i="18"/>
  <c r="AL42" i="17"/>
  <c r="AL42" i="16"/>
  <c r="AL93" i="14"/>
  <c r="AK42" i="22"/>
  <c r="AK42" i="21"/>
  <c r="AK42" i="20"/>
  <c r="AK42" i="19"/>
  <c r="AK42" i="18"/>
  <c r="AK42" i="17"/>
  <c r="AK42" i="16"/>
  <c r="AK93" i="14"/>
  <c r="AJ42" i="22"/>
  <c r="AJ42" i="21"/>
  <c r="AJ42" i="20"/>
  <c r="AJ42" i="19"/>
  <c r="AJ42" i="18"/>
  <c r="AJ42" i="17"/>
  <c r="AJ42" i="16"/>
  <c r="AJ93" i="14"/>
  <c r="AI42" i="22"/>
  <c r="AI42" i="21"/>
  <c r="AI42" i="20"/>
  <c r="AI42" i="19"/>
  <c r="AI42" i="18"/>
  <c r="AI42" i="17"/>
  <c r="AI42" i="16"/>
  <c r="AI93" i="14"/>
  <c r="AH42" i="22"/>
  <c r="AH42" i="21"/>
  <c r="AH42" i="20"/>
  <c r="AH42" i="19"/>
  <c r="AH42" i="18"/>
  <c r="AH42" i="17"/>
  <c r="AH42" i="16"/>
  <c r="AH93" i="14"/>
  <c r="AG42" i="22"/>
  <c r="AG42" i="21"/>
  <c r="AG42" i="20"/>
  <c r="AG42" i="19"/>
  <c r="AG42" i="18"/>
  <c r="AG42" i="17"/>
  <c r="AG42" i="16"/>
  <c r="AG93" i="14"/>
  <c r="AF42" i="22"/>
  <c r="AF42" i="21"/>
  <c r="AF42" i="20"/>
  <c r="AF42" i="19"/>
  <c r="AF42" i="18"/>
  <c r="AF42" i="17"/>
  <c r="AF42" i="16"/>
  <c r="AF93" i="14"/>
  <c r="AE42" i="22"/>
  <c r="AE42" i="21"/>
  <c r="AE42" i="20"/>
  <c r="AE42" i="19"/>
  <c r="AE42" i="18"/>
  <c r="AE42" i="17"/>
  <c r="AE42" i="16"/>
  <c r="AE93" i="14"/>
  <c r="AD42" i="22"/>
  <c r="AD42" i="21"/>
  <c r="AD42" i="20"/>
  <c r="AD42" i="19"/>
  <c r="AD42" i="18"/>
  <c r="AD42" i="17"/>
  <c r="AD42" i="16"/>
  <c r="AD93" i="14"/>
  <c r="AC42" i="22"/>
  <c r="AC42" i="21"/>
  <c r="AC42" i="20"/>
  <c r="AC42" i="19"/>
  <c r="AC42" i="18"/>
  <c r="AC42" i="17"/>
  <c r="AC42" i="16"/>
  <c r="AC93" i="14"/>
  <c r="AB42" i="22"/>
  <c r="AB42" i="21"/>
  <c r="AB42" i="20"/>
  <c r="AB42" i="19"/>
  <c r="AB42" i="18"/>
  <c r="AB42" i="17"/>
  <c r="AB42" i="16"/>
  <c r="AB93" i="14"/>
  <c r="AA42" i="22"/>
  <c r="AA42" i="21"/>
  <c r="AA42" i="20"/>
  <c r="AA42" i="19"/>
  <c r="AA42" i="18"/>
  <c r="AA42" i="17"/>
  <c r="AA42" i="16"/>
  <c r="AA93" i="14"/>
  <c r="Z42" i="22"/>
  <c r="Z42" i="21"/>
  <c r="Z42" i="20"/>
  <c r="Z42" i="19"/>
  <c r="Z42" i="18"/>
  <c r="Z42" i="17"/>
  <c r="Z42" i="16"/>
  <c r="Z93" i="14"/>
  <c r="Y42" i="22"/>
  <c r="Y42" i="21"/>
  <c r="Y42" i="20"/>
  <c r="Y42" i="19"/>
  <c r="Y42" i="18"/>
  <c r="Y42" i="17"/>
  <c r="Y42" i="16"/>
  <c r="Y93" i="14"/>
  <c r="X42" i="22"/>
  <c r="X42" i="21"/>
  <c r="X42" i="20"/>
  <c r="X42" i="19"/>
  <c r="X42" i="18"/>
  <c r="X42" i="17"/>
  <c r="X42" i="16"/>
  <c r="X93" i="14"/>
  <c r="W42" i="22"/>
  <c r="W42" i="21"/>
  <c r="W42" i="20"/>
  <c r="W42" i="19"/>
  <c r="W42" i="18"/>
  <c r="W42" i="17"/>
  <c r="W42" i="16"/>
  <c r="W93" i="14"/>
  <c r="V42" i="22"/>
  <c r="V42" i="21"/>
  <c r="V42" i="20"/>
  <c r="V42" i="19"/>
  <c r="V42" i="18"/>
  <c r="V42" i="17"/>
  <c r="V42" i="16"/>
  <c r="V93" i="14"/>
  <c r="U42" i="22"/>
  <c r="D42" i="22" s="1"/>
  <c r="U42" i="21"/>
  <c r="U42" i="20"/>
  <c r="U42" i="19"/>
  <c r="U42" i="18"/>
  <c r="U42" i="17"/>
  <c r="U42" i="16"/>
  <c r="U93" i="14"/>
  <c r="CY40" i="22"/>
  <c r="CY40" i="21"/>
  <c r="CY40" i="20"/>
  <c r="CY40" i="19"/>
  <c r="CY40" i="18"/>
  <c r="CY40" i="17"/>
  <c r="CY40" i="16"/>
  <c r="CY91" i="14"/>
  <c r="CX40" i="22"/>
  <c r="CX40" i="21"/>
  <c r="CX40" i="20"/>
  <c r="CX40" i="19"/>
  <c r="CX40" i="18"/>
  <c r="CX40" i="17"/>
  <c r="CX40" i="16"/>
  <c r="CX91" i="14"/>
  <c r="CW40" i="22"/>
  <c r="CW40" i="21"/>
  <c r="CW40" i="20"/>
  <c r="CW40" i="19"/>
  <c r="CW40" i="18"/>
  <c r="CW40" i="17"/>
  <c r="CW40" i="16"/>
  <c r="CW91" i="14"/>
  <c r="CV40" i="22"/>
  <c r="CV40" i="21"/>
  <c r="CV40" i="20"/>
  <c r="CV40" i="19"/>
  <c r="CV40" i="18"/>
  <c r="CV40" i="17"/>
  <c r="CV40" i="16"/>
  <c r="CV91" i="14"/>
  <c r="CU40" i="22"/>
  <c r="CU40" i="21"/>
  <c r="CU40" i="20"/>
  <c r="CU40" i="19"/>
  <c r="CU40" i="18"/>
  <c r="CU40" i="17"/>
  <c r="CU40" i="16"/>
  <c r="CU91" i="14"/>
  <c r="CT40" i="22"/>
  <c r="CT40" i="21"/>
  <c r="CT40" i="20"/>
  <c r="CT40" i="19"/>
  <c r="CT40" i="18"/>
  <c r="CT40" i="17"/>
  <c r="CT40" i="16"/>
  <c r="CT91" i="14"/>
  <c r="CS40" i="22"/>
  <c r="CS40" i="21"/>
  <c r="CS40" i="20"/>
  <c r="CS40" i="19"/>
  <c r="CS40" i="18"/>
  <c r="CS40" i="17"/>
  <c r="CS40" i="16"/>
  <c r="CS91" i="14"/>
  <c r="CR40" i="22"/>
  <c r="CR40" i="21"/>
  <c r="CR40" i="20"/>
  <c r="CR40" i="19"/>
  <c r="CR40" i="18"/>
  <c r="CR40" i="17"/>
  <c r="CR40" i="16"/>
  <c r="CR91" i="14"/>
  <c r="CQ40" i="22"/>
  <c r="CQ40" i="21"/>
  <c r="CQ40" i="20"/>
  <c r="CQ40" i="19"/>
  <c r="CQ40" i="18"/>
  <c r="CQ40" i="17"/>
  <c r="CQ40" i="16"/>
  <c r="CQ91" i="14"/>
  <c r="CP40" i="22"/>
  <c r="CP40" i="21"/>
  <c r="CP40" i="20"/>
  <c r="CP40" i="19"/>
  <c r="CP40" i="18"/>
  <c r="CP40" i="17"/>
  <c r="CP40" i="16"/>
  <c r="CP91" i="14"/>
  <c r="CO40" i="22"/>
  <c r="CO40" i="21"/>
  <c r="CO40" i="20"/>
  <c r="CO40" i="19"/>
  <c r="CO40" i="18"/>
  <c r="CO40" i="17"/>
  <c r="CO40" i="16"/>
  <c r="CO91" i="14"/>
  <c r="CN40" i="22"/>
  <c r="CN40" i="21"/>
  <c r="CN40" i="20"/>
  <c r="CN40" i="19"/>
  <c r="CN40" i="18"/>
  <c r="CN40" i="17"/>
  <c r="CN40" i="16"/>
  <c r="CN91" i="14"/>
  <c r="CM40" i="22"/>
  <c r="CM40" i="21"/>
  <c r="CM40" i="20"/>
  <c r="CM40" i="19"/>
  <c r="CM40" i="18"/>
  <c r="CM40" i="17"/>
  <c r="CM40" i="16"/>
  <c r="CM91" i="14"/>
  <c r="CL40" i="22"/>
  <c r="CL40" i="21"/>
  <c r="CL40" i="20"/>
  <c r="CL40" i="19"/>
  <c r="CL40" i="18"/>
  <c r="CL40" i="17"/>
  <c r="CL40" i="16"/>
  <c r="CL91" i="14"/>
  <c r="CK40" i="22"/>
  <c r="CK40" i="21"/>
  <c r="CK40" i="20"/>
  <c r="CK40" i="19"/>
  <c r="CK40" i="18"/>
  <c r="CK40" i="17"/>
  <c r="CK40" i="16"/>
  <c r="CK91" i="14"/>
  <c r="CJ40" i="22"/>
  <c r="CJ40" i="21"/>
  <c r="CJ40" i="20"/>
  <c r="CJ40" i="19"/>
  <c r="CJ40" i="18"/>
  <c r="CJ40" i="17"/>
  <c r="CJ40" i="16"/>
  <c r="CJ91" i="14"/>
  <c r="CI40" i="22"/>
  <c r="CI40" i="21"/>
  <c r="CI40" i="20"/>
  <c r="CI40" i="19"/>
  <c r="CI40" i="18"/>
  <c r="CI40" i="17"/>
  <c r="CI40" i="16"/>
  <c r="CI91" i="14"/>
  <c r="CH40" i="22"/>
  <c r="CH40" i="21"/>
  <c r="CH40" i="20"/>
  <c r="CH40" i="19"/>
  <c r="CH40" i="18"/>
  <c r="CH40" i="17"/>
  <c r="CH40" i="16"/>
  <c r="CH91" i="14"/>
  <c r="CG40" i="22"/>
  <c r="CG40" i="21"/>
  <c r="CG40" i="20"/>
  <c r="CG40" i="19"/>
  <c r="CG40" i="18"/>
  <c r="CG40" i="17"/>
  <c r="CG40" i="16"/>
  <c r="CG91" i="14"/>
  <c r="CF40" i="22"/>
  <c r="CF40" i="21"/>
  <c r="CF40" i="20"/>
  <c r="CF40" i="19"/>
  <c r="CF40" i="18"/>
  <c r="CF40" i="17"/>
  <c r="CF40" i="16"/>
  <c r="CF91" i="14"/>
  <c r="CE40" i="22"/>
  <c r="CE40" i="21"/>
  <c r="CE40" i="20"/>
  <c r="CE40" i="19"/>
  <c r="CE40" i="18"/>
  <c r="CE40" i="17"/>
  <c r="CE40" i="16"/>
  <c r="CE91" i="14"/>
  <c r="CD40" i="22"/>
  <c r="CD40" i="21"/>
  <c r="CD40" i="20"/>
  <c r="CD40" i="19"/>
  <c r="CD40" i="18"/>
  <c r="CD40" i="17"/>
  <c r="CD40" i="16"/>
  <c r="CD91" i="14"/>
  <c r="CC40" i="22"/>
  <c r="CC40" i="21"/>
  <c r="CC40" i="20"/>
  <c r="CC40" i="19"/>
  <c r="CC40" i="18"/>
  <c r="CC40" i="17"/>
  <c r="CC40" i="16"/>
  <c r="CC91" i="14"/>
  <c r="CB40" i="22"/>
  <c r="CB40" i="21"/>
  <c r="CB40" i="20"/>
  <c r="CB40" i="19"/>
  <c r="CB40" i="18"/>
  <c r="CB40" i="17"/>
  <c r="CB40" i="16"/>
  <c r="CB91" i="14"/>
  <c r="CA40" i="22"/>
  <c r="CA40" i="21"/>
  <c r="CA40" i="20"/>
  <c r="CA40" i="19"/>
  <c r="CA40" i="18"/>
  <c r="CA40" i="17"/>
  <c r="CA40" i="16"/>
  <c r="CA91" i="14"/>
  <c r="BZ40" i="22"/>
  <c r="BZ40" i="21"/>
  <c r="BZ40" i="20"/>
  <c r="BZ40" i="19"/>
  <c r="BZ40" i="18"/>
  <c r="BZ40" i="17"/>
  <c r="BZ40" i="16"/>
  <c r="BZ91" i="14"/>
  <c r="BY40" i="22"/>
  <c r="BY40" i="21"/>
  <c r="BY40" i="20"/>
  <c r="BY40" i="19"/>
  <c r="BY40" i="18"/>
  <c r="BY40" i="17"/>
  <c r="BY40" i="16"/>
  <c r="BY91" i="14"/>
  <c r="BX40" i="22"/>
  <c r="BX40" i="21"/>
  <c r="BX40" i="20"/>
  <c r="BX40" i="19"/>
  <c r="BX40" i="18"/>
  <c r="BX40" i="17"/>
  <c r="BX40" i="16"/>
  <c r="BX91" i="14"/>
  <c r="BW40" i="22"/>
  <c r="BW40" i="21"/>
  <c r="BW40" i="20"/>
  <c r="BW40" i="19"/>
  <c r="BW40" i="18"/>
  <c r="BW40" i="17"/>
  <c r="BW40" i="16"/>
  <c r="BW91" i="14"/>
  <c r="BV40" i="22"/>
  <c r="BV40" i="21"/>
  <c r="BV40" i="20"/>
  <c r="BV40" i="19"/>
  <c r="BV40" i="18"/>
  <c r="BV40" i="17"/>
  <c r="BV40" i="16"/>
  <c r="BV91" i="14"/>
  <c r="BU40" i="22"/>
  <c r="BU40" i="21"/>
  <c r="BU40" i="20"/>
  <c r="BU40" i="19"/>
  <c r="BU40" i="18"/>
  <c r="BU40" i="17"/>
  <c r="BU40" i="16"/>
  <c r="BU91" i="14"/>
  <c r="BT40" i="22"/>
  <c r="BT40" i="21"/>
  <c r="BT40" i="20"/>
  <c r="BT40" i="19"/>
  <c r="BT40" i="18"/>
  <c r="BT40" i="17"/>
  <c r="BT40" i="16"/>
  <c r="BT91" i="14"/>
  <c r="BS40" i="22"/>
  <c r="BS40" i="21"/>
  <c r="BS40" i="20"/>
  <c r="BS40" i="19"/>
  <c r="BS40" i="18"/>
  <c r="BS40" i="17"/>
  <c r="BS40" i="16"/>
  <c r="BS91" i="14"/>
  <c r="BR40" i="22"/>
  <c r="BR40" i="21"/>
  <c r="BR40" i="20"/>
  <c r="BR40" i="19"/>
  <c r="BR40" i="18"/>
  <c r="BR40" i="17"/>
  <c r="BR40" i="16"/>
  <c r="BR91" i="14"/>
  <c r="BQ40" i="22"/>
  <c r="BQ40" i="21"/>
  <c r="BQ40" i="20"/>
  <c r="BQ40" i="19"/>
  <c r="BQ40" i="18"/>
  <c r="BQ40" i="17"/>
  <c r="BQ40" i="16"/>
  <c r="BQ91" i="14"/>
  <c r="BP40" i="22"/>
  <c r="BP40" i="21"/>
  <c r="BP40" i="20"/>
  <c r="BP40" i="19"/>
  <c r="BP40" i="18"/>
  <c r="BP40" i="17"/>
  <c r="BP40" i="16"/>
  <c r="BP91" i="14"/>
  <c r="BO40" i="22"/>
  <c r="BO40" i="21"/>
  <c r="BO40" i="20"/>
  <c r="BO40" i="19"/>
  <c r="BO40" i="18"/>
  <c r="BO40" i="17"/>
  <c r="BO40" i="16"/>
  <c r="BO91" i="14"/>
  <c r="BN40" i="22"/>
  <c r="BN40" i="21"/>
  <c r="BN40" i="20"/>
  <c r="BN40" i="19"/>
  <c r="BN40" i="18"/>
  <c r="BN40" i="17"/>
  <c r="BN40" i="16"/>
  <c r="BN91" i="14"/>
  <c r="BM40" i="22"/>
  <c r="BM40" i="21"/>
  <c r="BM40" i="20"/>
  <c r="BM40" i="19"/>
  <c r="BM40" i="18"/>
  <c r="BM40" i="17"/>
  <c r="BM40" i="16"/>
  <c r="BM91" i="14"/>
  <c r="BL40" i="22"/>
  <c r="BL40" i="21"/>
  <c r="BL40" i="20"/>
  <c r="BL40" i="19"/>
  <c r="BL40" i="18"/>
  <c r="BL40" i="17"/>
  <c r="BL40" i="16"/>
  <c r="BL91" i="14"/>
  <c r="BK40" i="22"/>
  <c r="BK40" i="21"/>
  <c r="BK40" i="20"/>
  <c r="BK40" i="19"/>
  <c r="BK40" i="18"/>
  <c r="BK40" i="17"/>
  <c r="BK40" i="16"/>
  <c r="BK91" i="14"/>
  <c r="BJ40" i="22"/>
  <c r="BJ40" i="21"/>
  <c r="BJ40" i="20"/>
  <c r="BJ40" i="19"/>
  <c r="BJ40" i="18"/>
  <c r="BJ40" i="17"/>
  <c r="BJ40" i="16"/>
  <c r="BJ91" i="14"/>
  <c r="BI40" i="22"/>
  <c r="BI40" i="21"/>
  <c r="BI40" i="20"/>
  <c r="BI40" i="19"/>
  <c r="BI40" i="18"/>
  <c r="BI40" i="17"/>
  <c r="BI40" i="16"/>
  <c r="BI91" i="14"/>
  <c r="BH40" i="22"/>
  <c r="BH40" i="21"/>
  <c r="BH40" i="20"/>
  <c r="BH40" i="19"/>
  <c r="BH40" i="18"/>
  <c r="BH40" i="17"/>
  <c r="BH40" i="16"/>
  <c r="BH91" i="14"/>
  <c r="BG40" i="22"/>
  <c r="BG40" i="21"/>
  <c r="BG40" i="20"/>
  <c r="BG40" i="19"/>
  <c r="BG40" i="18"/>
  <c r="BG40" i="17"/>
  <c r="BG40" i="16"/>
  <c r="BG91" i="14"/>
  <c r="BF40" i="22"/>
  <c r="BF40" i="21"/>
  <c r="BF40" i="20"/>
  <c r="BF40" i="19"/>
  <c r="BF40" i="18"/>
  <c r="BF40" i="17"/>
  <c r="BF40" i="16"/>
  <c r="BF91" i="14"/>
  <c r="BE40" i="22"/>
  <c r="BE40" i="21"/>
  <c r="BE40" i="20"/>
  <c r="BE40" i="19"/>
  <c r="BE40" i="18"/>
  <c r="BE40" i="17"/>
  <c r="BE40" i="16"/>
  <c r="BE91" i="14"/>
  <c r="BD40" i="22"/>
  <c r="BD40" i="21"/>
  <c r="BD40" i="20"/>
  <c r="BD40" i="19"/>
  <c r="BD40" i="18"/>
  <c r="BD40" i="17"/>
  <c r="BD40" i="16"/>
  <c r="BD91" i="14"/>
  <c r="BC40" i="22"/>
  <c r="BC40" i="21"/>
  <c r="BC40" i="20"/>
  <c r="BC40" i="19"/>
  <c r="BC40" i="18"/>
  <c r="BC40" i="17"/>
  <c r="BC40" i="16"/>
  <c r="BC91" i="14"/>
  <c r="BB40" i="22"/>
  <c r="BB40" i="21"/>
  <c r="BB40" i="20"/>
  <c r="BB40" i="19"/>
  <c r="BB40" i="18"/>
  <c r="BB40" i="17"/>
  <c r="BB40" i="16"/>
  <c r="BB91" i="14"/>
  <c r="BA40" i="22"/>
  <c r="BA40" i="21"/>
  <c r="BA40" i="20"/>
  <c r="BA40" i="19"/>
  <c r="BA40" i="18"/>
  <c r="BA40" i="17"/>
  <c r="BA40" i="16"/>
  <c r="BA91" i="14"/>
  <c r="AZ40" i="22"/>
  <c r="AZ40" i="21"/>
  <c r="AZ40" i="20"/>
  <c r="AZ40" i="19"/>
  <c r="AZ40" i="18"/>
  <c r="AZ40" i="17"/>
  <c r="AZ40" i="16"/>
  <c r="AZ91" i="14"/>
  <c r="AY40" i="22"/>
  <c r="AY40" i="21"/>
  <c r="AY40" i="20"/>
  <c r="AY40" i="19"/>
  <c r="AY40" i="18"/>
  <c r="AY40" i="17"/>
  <c r="AY40" i="16"/>
  <c r="AY91" i="14"/>
  <c r="AX40" i="22"/>
  <c r="AX40" i="21"/>
  <c r="AX40" i="20"/>
  <c r="AX40" i="19"/>
  <c r="AX40" i="18"/>
  <c r="AX40" i="17"/>
  <c r="AX40" i="16"/>
  <c r="AX91" i="14"/>
  <c r="AW40" i="22"/>
  <c r="AW40" i="21"/>
  <c r="AW40" i="20"/>
  <c r="AW40" i="19"/>
  <c r="AW40" i="18"/>
  <c r="AW40" i="17"/>
  <c r="AW40" i="16"/>
  <c r="AW91" i="14"/>
  <c r="AV40" i="22"/>
  <c r="AV40" i="21"/>
  <c r="AV40" i="20"/>
  <c r="AV40" i="19"/>
  <c r="AV40" i="18"/>
  <c r="AV40" i="17"/>
  <c r="AV40" i="16"/>
  <c r="AV91" i="14"/>
  <c r="AU40" i="22"/>
  <c r="AU40" i="21"/>
  <c r="AU40" i="20"/>
  <c r="AU40" i="19"/>
  <c r="AU40" i="18"/>
  <c r="AU40" i="17"/>
  <c r="AU40" i="16"/>
  <c r="AU91" i="14"/>
  <c r="AT40" i="22"/>
  <c r="AT40" i="21"/>
  <c r="AT40" i="20"/>
  <c r="AT40" i="19"/>
  <c r="AT40" i="18"/>
  <c r="AT40" i="17"/>
  <c r="AT40" i="16"/>
  <c r="AT91" i="14"/>
  <c r="AS40" i="22"/>
  <c r="AS40" i="21"/>
  <c r="AS40" i="20"/>
  <c r="AS40" i="19"/>
  <c r="AS40" i="18"/>
  <c r="AS40" i="17"/>
  <c r="AS40" i="16"/>
  <c r="AS91" i="14"/>
  <c r="AR40" i="22"/>
  <c r="AR40" i="21"/>
  <c r="AR40" i="20"/>
  <c r="AR40" i="19"/>
  <c r="AR40" i="18"/>
  <c r="AR40" i="17"/>
  <c r="AR40" i="16"/>
  <c r="AR91" i="14"/>
  <c r="AQ40" i="22"/>
  <c r="AQ40" i="21"/>
  <c r="AQ40" i="20"/>
  <c r="AQ40" i="19"/>
  <c r="AQ40" i="18"/>
  <c r="AQ40" i="17"/>
  <c r="AQ40" i="16"/>
  <c r="AQ91" i="14"/>
  <c r="AP40" i="22"/>
  <c r="AP40" i="21"/>
  <c r="AP40" i="20"/>
  <c r="AP40" i="19"/>
  <c r="AP40" i="18"/>
  <c r="AP40" i="17"/>
  <c r="AP40" i="16"/>
  <c r="AP91" i="14"/>
  <c r="AO40" i="22"/>
  <c r="AO40" i="21"/>
  <c r="AO40" i="20"/>
  <c r="AO40" i="19"/>
  <c r="AO40" i="18"/>
  <c r="AO40" i="17"/>
  <c r="AO40" i="16"/>
  <c r="AO91" i="14"/>
  <c r="AN40" i="22"/>
  <c r="AN40" i="21"/>
  <c r="AN40" i="20"/>
  <c r="AN40" i="19"/>
  <c r="AN40" i="18"/>
  <c r="AN40" i="17"/>
  <c r="AN40" i="16"/>
  <c r="AN91" i="14"/>
  <c r="AM40" i="22"/>
  <c r="AM40" i="21"/>
  <c r="AM40" i="20"/>
  <c r="AM40" i="19"/>
  <c r="AM40" i="18"/>
  <c r="AM40" i="17"/>
  <c r="AM40" i="16"/>
  <c r="AM91" i="14"/>
  <c r="AL40" i="22"/>
  <c r="AL40" i="21"/>
  <c r="AL40" i="20"/>
  <c r="AL40" i="19"/>
  <c r="AL40" i="18"/>
  <c r="AL40" i="17"/>
  <c r="AL40" i="16"/>
  <c r="AL91" i="14"/>
  <c r="AK40" i="22"/>
  <c r="AK40" i="21"/>
  <c r="AK40" i="20"/>
  <c r="AK40" i="19"/>
  <c r="AK40" i="18"/>
  <c r="AK40" i="17"/>
  <c r="AK40" i="16"/>
  <c r="AK91" i="14"/>
  <c r="AJ40" i="22"/>
  <c r="AJ40" i="21"/>
  <c r="AJ40" i="20"/>
  <c r="AJ40" i="19"/>
  <c r="AJ40" i="18"/>
  <c r="AJ40" i="17"/>
  <c r="AJ40" i="16"/>
  <c r="AJ91" i="14"/>
  <c r="AI40" i="22"/>
  <c r="AI40" i="21"/>
  <c r="AI40" i="20"/>
  <c r="AI40" i="19"/>
  <c r="AI40" i="18"/>
  <c r="AI40" i="17"/>
  <c r="AI40" i="16"/>
  <c r="AI91" i="14"/>
  <c r="AH40" i="22"/>
  <c r="AH40" i="21"/>
  <c r="AH40" i="20"/>
  <c r="AH40" i="19"/>
  <c r="AH40" i="18"/>
  <c r="AH40" i="17"/>
  <c r="AH40" i="16"/>
  <c r="AH91" i="14"/>
  <c r="AG40" i="22"/>
  <c r="AG40" i="21"/>
  <c r="AG40" i="20"/>
  <c r="AG40" i="19"/>
  <c r="AG40" i="18"/>
  <c r="AG40" i="17"/>
  <c r="AG40" i="16"/>
  <c r="AG91" i="14"/>
  <c r="AF40" i="22"/>
  <c r="AF40" i="21"/>
  <c r="AF40" i="20"/>
  <c r="AF40" i="19"/>
  <c r="AF40" i="18"/>
  <c r="AF40" i="17"/>
  <c r="AF40" i="16"/>
  <c r="AF91" i="14"/>
  <c r="AE40" i="22"/>
  <c r="AE40" i="21"/>
  <c r="AE40" i="20"/>
  <c r="AE40" i="19"/>
  <c r="AE40" i="18"/>
  <c r="AE40" i="17"/>
  <c r="AE40" i="16"/>
  <c r="AE91" i="14"/>
  <c r="AD40" i="22"/>
  <c r="AD40" i="21"/>
  <c r="AD40" i="20"/>
  <c r="AD40" i="19"/>
  <c r="AD40" i="18"/>
  <c r="AD40" i="17"/>
  <c r="AD40" i="16"/>
  <c r="AD91" i="14"/>
  <c r="AC40" i="22"/>
  <c r="AC40" i="21"/>
  <c r="AC40" i="20"/>
  <c r="AC40" i="19"/>
  <c r="AC40" i="18"/>
  <c r="AC40" i="17"/>
  <c r="AC40" i="16"/>
  <c r="AC91" i="14"/>
  <c r="AB40" i="22"/>
  <c r="AB40" i="21"/>
  <c r="AB40" i="20"/>
  <c r="AB40" i="19"/>
  <c r="AB40" i="18"/>
  <c r="AB40" i="17"/>
  <c r="AB40" i="16"/>
  <c r="AB91" i="14"/>
  <c r="AA40" i="22"/>
  <c r="AA40" i="21"/>
  <c r="AA40" i="20"/>
  <c r="AA40" i="19"/>
  <c r="AA40" i="18"/>
  <c r="AA40" i="17"/>
  <c r="AA40" i="16"/>
  <c r="AA91" i="14"/>
  <c r="Z40" i="22"/>
  <c r="Z40" i="21"/>
  <c r="Z40" i="20"/>
  <c r="Z40" i="19"/>
  <c r="Z40" i="18"/>
  <c r="Z40" i="17"/>
  <c r="Z40" i="16"/>
  <c r="Z91" i="14"/>
  <c r="Y40" i="22"/>
  <c r="Y40" i="21"/>
  <c r="Y40" i="20"/>
  <c r="Y40" i="19"/>
  <c r="Y40" i="18"/>
  <c r="Y40" i="17"/>
  <c r="Y40" i="16"/>
  <c r="Y91" i="14"/>
  <c r="X40" i="22"/>
  <c r="X40" i="21"/>
  <c r="X40" i="20"/>
  <c r="X40" i="19"/>
  <c r="X40" i="18"/>
  <c r="X40" i="17"/>
  <c r="X40" i="16"/>
  <c r="X91" i="14"/>
  <c r="W40" i="22"/>
  <c r="W40" i="21"/>
  <c r="W40" i="20"/>
  <c r="W40" i="19"/>
  <c r="W40" i="18"/>
  <c r="W40" i="17"/>
  <c r="W40" i="16"/>
  <c r="W91" i="14"/>
  <c r="V40" i="22"/>
  <c r="V40" i="21"/>
  <c r="V40" i="20"/>
  <c r="V40" i="19"/>
  <c r="V40" i="18"/>
  <c r="V40" i="17"/>
  <c r="V40" i="16"/>
  <c r="V91" i="14"/>
  <c r="U40" i="22"/>
  <c r="D40" i="22" s="1"/>
  <c r="U40" i="21"/>
  <c r="U40" i="20"/>
  <c r="U40" i="19"/>
  <c r="U40" i="18"/>
  <c r="U40" i="17"/>
  <c r="U40" i="16"/>
  <c r="U91" i="14"/>
  <c r="CY39" i="22"/>
  <c r="CY39" i="21"/>
  <c r="CY39" i="20"/>
  <c r="CY39" i="19"/>
  <c r="CY39" i="18"/>
  <c r="CY39" i="17"/>
  <c r="CY39" i="16"/>
  <c r="CY90" i="14"/>
  <c r="CX39" i="22"/>
  <c r="CX39" i="21"/>
  <c r="CX39" i="20"/>
  <c r="CX39" i="19"/>
  <c r="CX39" i="18"/>
  <c r="CX39" i="17"/>
  <c r="CX39" i="16"/>
  <c r="CX90" i="14"/>
  <c r="CW39" i="22"/>
  <c r="CW39" i="21"/>
  <c r="CW39" i="20"/>
  <c r="CW39" i="19"/>
  <c r="CW39" i="18"/>
  <c r="CW39" i="17"/>
  <c r="CW39" i="16"/>
  <c r="CW90" i="14"/>
  <c r="CV39" i="22"/>
  <c r="CV39" i="21"/>
  <c r="CV39" i="20"/>
  <c r="CV39" i="19"/>
  <c r="CV39" i="18"/>
  <c r="CV39" i="17"/>
  <c r="CV39" i="16"/>
  <c r="CV90" i="14"/>
  <c r="CU39" i="22"/>
  <c r="CU39" i="21"/>
  <c r="CU39" i="20"/>
  <c r="CU39" i="19"/>
  <c r="CU39" i="18"/>
  <c r="CU39" i="17"/>
  <c r="CU39" i="16"/>
  <c r="CU90" i="14"/>
  <c r="CT39" i="22"/>
  <c r="CT39" i="21"/>
  <c r="CT39" i="20"/>
  <c r="CT39" i="19"/>
  <c r="CT39" i="18"/>
  <c r="CT39" i="17"/>
  <c r="CT39" i="16"/>
  <c r="CT90" i="14"/>
  <c r="CS39" i="22"/>
  <c r="CS39" i="21"/>
  <c r="CS39" i="20"/>
  <c r="CS39" i="19"/>
  <c r="CS39" i="18"/>
  <c r="CS39" i="17"/>
  <c r="CS39" i="16"/>
  <c r="CS90" i="14"/>
  <c r="CR39" i="22"/>
  <c r="CR39" i="21"/>
  <c r="CR39" i="20"/>
  <c r="CR39" i="19"/>
  <c r="CR39" i="18"/>
  <c r="CR39" i="17"/>
  <c r="CR39" i="16"/>
  <c r="CR90" i="14"/>
  <c r="CQ39" i="22"/>
  <c r="CQ39" i="21"/>
  <c r="CQ39" i="20"/>
  <c r="CQ39" i="19"/>
  <c r="CQ39" i="18"/>
  <c r="CQ39" i="17"/>
  <c r="CQ39" i="16"/>
  <c r="CQ90" i="14"/>
  <c r="CP39" i="22"/>
  <c r="CP39" i="21"/>
  <c r="CP39" i="20"/>
  <c r="CP39" i="19"/>
  <c r="CP39" i="18"/>
  <c r="CP39" i="17"/>
  <c r="CP39" i="16"/>
  <c r="CP90" i="14"/>
  <c r="CO39" i="22"/>
  <c r="CO39" i="21"/>
  <c r="CO39" i="20"/>
  <c r="CO39" i="19"/>
  <c r="CO39" i="18"/>
  <c r="CO39" i="17"/>
  <c r="CO39" i="16"/>
  <c r="CO90" i="14"/>
  <c r="CN39" i="22"/>
  <c r="CN39" i="21"/>
  <c r="CN39" i="20"/>
  <c r="CN39" i="19"/>
  <c r="CN39" i="18"/>
  <c r="CN39" i="17"/>
  <c r="CN39" i="16"/>
  <c r="CN90" i="14"/>
  <c r="CM39" i="22"/>
  <c r="CM39" i="21"/>
  <c r="CM39" i="20"/>
  <c r="CM39" i="19"/>
  <c r="CM39" i="18"/>
  <c r="CM39" i="17"/>
  <c r="CM39" i="16"/>
  <c r="CM90" i="14"/>
  <c r="CL39" i="22"/>
  <c r="CL39" i="21"/>
  <c r="CL39" i="20"/>
  <c r="CL39" i="19"/>
  <c r="CL39" i="18"/>
  <c r="CL39" i="17"/>
  <c r="CL39" i="16"/>
  <c r="CL90" i="14"/>
  <c r="CK39" i="22"/>
  <c r="CK39" i="21"/>
  <c r="CK39" i="20"/>
  <c r="CK39" i="19"/>
  <c r="CK39" i="18"/>
  <c r="CK39" i="17"/>
  <c r="CK39" i="16"/>
  <c r="CK90" i="14"/>
  <c r="CJ39" i="22"/>
  <c r="CJ39" i="21"/>
  <c r="CJ39" i="20"/>
  <c r="CJ39" i="19"/>
  <c r="CJ39" i="18"/>
  <c r="CJ39" i="17"/>
  <c r="CJ39" i="16"/>
  <c r="CJ90" i="14"/>
  <c r="CI39" i="22"/>
  <c r="CI39" i="21"/>
  <c r="CI39" i="20"/>
  <c r="CI39" i="19"/>
  <c r="CI39" i="18"/>
  <c r="CI39" i="17"/>
  <c r="CI39" i="16"/>
  <c r="CI90" i="14"/>
  <c r="CH39" i="22"/>
  <c r="CH39" i="21"/>
  <c r="CH39" i="20"/>
  <c r="CH39" i="19"/>
  <c r="CH39" i="18"/>
  <c r="CH39" i="17"/>
  <c r="CH39" i="16"/>
  <c r="CH90" i="14"/>
  <c r="CG39" i="22"/>
  <c r="CG39" i="21"/>
  <c r="CG39" i="20"/>
  <c r="CG39" i="19"/>
  <c r="CG39" i="18"/>
  <c r="CG39" i="17"/>
  <c r="CG39" i="16"/>
  <c r="CG90" i="14"/>
  <c r="CF39" i="22"/>
  <c r="CF39" i="21"/>
  <c r="CF39" i="20"/>
  <c r="CF39" i="19"/>
  <c r="CF39" i="18"/>
  <c r="CF39" i="17"/>
  <c r="CF39" i="16"/>
  <c r="CF90" i="14"/>
  <c r="CE39" i="22"/>
  <c r="CE39" i="21"/>
  <c r="CE39" i="20"/>
  <c r="CE39" i="19"/>
  <c r="CE39" i="18"/>
  <c r="CE39" i="17"/>
  <c r="CE39" i="16"/>
  <c r="CE90" i="14"/>
  <c r="CD39" i="22"/>
  <c r="CD39" i="21"/>
  <c r="CD39" i="20"/>
  <c r="CD39" i="19"/>
  <c r="CD39" i="18"/>
  <c r="CD39" i="17"/>
  <c r="CD39" i="16"/>
  <c r="CD90" i="14"/>
  <c r="CC39" i="22"/>
  <c r="CC39" i="21"/>
  <c r="CC39" i="20"/>
  <c r="CC39" i="19"/>
  <c r="CC39" i="18"/>
  <c r="CC39" i="17"/>
  <c r="CC39" i="16"/>
  <c r="CC90" i="14"/>
  <c r="CB39" i="22"/>
  <c r="CB39" i="21"/>
  <c r="CB39" i="20"/>
  <c r="CB39" i="19"/>
  <c r="CB39" i="18"/>
  <c r="CB39" i="17"/>
  <c r="CB39" i="16"/>
  <c r="CB90" i="14"/>
  <c r="CA39" i="22"/>
  <c r="CA39" i="21"/>
  <c r="CA39" i="20"/>
  <c r="CA39" i="19"/>
  <c r="CA39" i="18"/>
  <c r="CA39" i="17"/>
  <c r="CA39" i="16"/>
  <c r="CA90" i="14"/>
  <c r="BZ39" i="22"/>
  <c r="BZ39" i="21"/>
  <c r="BZ39" i="20"/>
  <c r="BZ39" i="19"/>
  <c r="BZ39" i="18"/>
  <c r="BZ39" i="17"/>
  <c r="BZ39" i="16"/>
  <c r="BZ90" i="14"/>
  <c r="BY39" i="22"/>
  <c r="BY39" i="21"/>
  <c r="BY39" i="20"/>
  <c r="BY39" i="19"/>
  <c r="BY39" i="18"/>
  <c r="BY39" i="17"/>
  <c r="BY39" i="16"/>
  <c r="BY90" i="14"/>
  <c r="BX39" i="22"/>
  <c r="BX39" i="21"/>
  <c r="BX39" i="20"/>
  <c r="BX39" i="19"/>
  <c r="BX39" i="18"/>
  <c r="BX39" i="17"/>
  <c r="BX39" i="16"/>
  <c r="BX90" i="14"/>
  <c r="BW39" i="22"/>
  <c r="BW39" i="21"/>
  <c r="BW39" i="20"/>
  <c r="BW39" i="19"/>
  <c r="BW39" i="18"/>
  <c r="BW39" i="17"/>
  <c r="BW39" i="16"/>
  <c r="BW90" i="14"/>
  <c r="BV39" i="22"/>
  <c r="BV39" i="21"/>
  <c r="BV39" i="20"/>
  <c r="BV39" i="19"/>
  <c r="BV39" i="18"/>
  <c r="BV39" i="17"/>
  <c r="BV39" i="16"/>
  <c r="BV90" i="14"/>
  <c r="BU39" i="22"/>
  <c r="BU39" i="21"/>
  <c r="BU39" i="20"/>
  <c r="BU39" i="19"/>
  <c r="BU39" i="18"/>
  <c r="BU39" i="17"/>
  <c r="BU39" i="16"/>
  <c r="BU90" i="14"/>
  <c r="BT39" i="22"/>
  <c r="BT39" i="21"/>
  <c r="BT39" i="20"/>
  <c r="BT39" i="19"/>
  <c r="BT39" i="18"/>
  <c r="BT39" i="17"/>
  <c r="BT39" i="16"/>
  <c r="BT90" i="14"/>
  <c r="BS39" i="22"/>
  <c r="BS39" i="21"/>
  <c r="BS39" i="20"/>
  <c r="BS39" i="19"/>
  <c r="BS39" i="18"/>
  <c r="BS39" i="17"/>
  <c r="BS39" i="16"/>
  <c r="BS90" i="14"/>
  <c r="BR39" i="22"/>
  <c r="BR39" i="21"/>
  <c r="BR39" i="20"/>
  <c r="BR39" i="19"/>
  <c r="BR39" i="18"/>
  <c r="BR39" i="17"/>
  <c r="BR39" i="16"/>
  <c r="BR90" i="14"/>
  <c r="BQ39" i="22"/>
  <c r="BQ39" i="21"/>
  <c r="BQ39" i="20"/>
  <c r="BQ39" i="19"/>
  <c r="BQ39" i="18"/>
  <c r="BQ39" i="17"/>
  <c r="BQ39" i="16"/>
  <c r="BQ90" i="14"/>
  <c r="BP39" i="22"/>
  <c r="BP39" i="21"/>
  <c r="BP39" i="20"/>
  <c r="BP39" i="19"/>
  <c r="BP39" i="18"/>
  <c r="BP39" i="17"/>
  <c r="BP39" i="16"/>
  <c r="BP90" i="14"/>
  <c r="BO39" i="22"/>
  <c r="BO39" i="21"/>
  <c r="BO39" i="20"/>
  <c r="BO39" i="19"/>
  <c r="BO39" i="18"/>
  <c r="BO39" i="17"/>
  <c r="BO39" i="16"/>
  <c r="BO90" i="14"/>
  <c r="BN39" i="22"/>
  <c r="BN39" i="21"/>
  <c r="BN39" i="20"/>
  <c r="BN39" i="19"/>
  <c r="BN39" i="18"/>
  <c r="BN39" i="17"/>
  <c r="BN39" i="16"/>
  <c r="BN90" i="14"/>
  <c r="BM39" i="22"/>
  <c r="BM39" i="21"/>
  <c r="BM39" i="20"/>
  <c r="BM39" i="19"/>
  <c r="BM39" i="18"/>
  <c r="BM39" i="17"/>
  <c r="BM39" i="16"/>
  <c r="BM90" i="14"/>
  <c r="BL39" i="22"/>
  <c r="BL39" i="21"/>
  <c r="BL39" i="20"/>
  <c r="BL39" i="19"/>
  <c r="BL39" i="18"/>
  <c r="BL39" i="17"/>
  <c r="BL39" i="16"/>
  <c r="BL90" i="14"/>
  <c r="BK39" i="22"/>
  <c r="BK39" i="21"/>
  <c r="BK39" i="20"/>
  <c r="BK39" i="19"/>
  <c r="BK39" i="18"/>
  <c r="BK39" i="17"/>
  <c r="BK39" i="16"/>
  <c r="BK90" i="14"/>
  <c r="BJ39" i="22"/>
  <c r="BJ39" i="21"/>
  <c r="BJ39" i="20"/>
  <c r="BJ39" i="19"/>
  <c r="BJ39" i="18"/>
  <c r="BJ39" i="17"/>
  <c r="BJ39" i="16"/>
  <c r="BJ90" i="14"/>
  <c r="BI39" i="22"/>
  <c r="BI39" i="21"/>
  <c r="BI39" i="20"/>
  <c r="BI39" i="19"/>
  <c r="BI39" i="18"/>
  <c r="BI39" i="17"/>
  <c r="BI39" i="16"/>
  <c r="BI90" i="14"/>
  <c r="BH39" i="22"/>
  <c r="BH39" i="21"/>
  <c r="BH39" i="20"/>
  <c r="BH39" i="19"/>
  <c r="BH39" i="18"/>
  <c r="BH39" i="17"/>
  <c r="BH39" i="16"/>
  <c r="BH90" i="14"/>
  <c r="BG39" i="22"/>
  <c r="BG39" i="21"/>
  <c r="BG39" i="20"/>
  <c r="BG39" i="19"/>
  <c r="BG39" i="18"/>
  <c r="BG39" i="17"/>
  <c r="BG39" i="16"/>
  <c r="BG90" i="14"/>
  <c r="BF39" i="22"/>
  <c r="BF39" i="21"/>
  <c r="BF39" i="20"/>
  <c r="BF39" i="19"/>
  <c r="BF39" i="18"/>
  <c r="BF39" i="17"/>
  <c r="BF39" i="16"/>
  <c r="BF90" i="14"/>
  <c r="BE39" i="22"/>
  <c r="BE39" i="21"/>
  <c r="BE39" i="20"/>
  <c r="BE39" i="19"/>
  <c r="BE39" i="18"/>
  <c r="BE39" i="17"/>
  <c r="BE39" i="16"/>
  <c r="BE90" i="14"/>
  <c r="BD39" i="22"/>
  <c r="BD39" i="21"/>
  <c r="BD39" i="20"/>
  <c r="BD39" i="19"/>
  <c r="BD39" i="18"/>
  <c r="BD39" i="17"/>
  <c r="BD39" i="16"/>
  <c r="BD90" i="14"/>
  <c r="BC39" i="22"/>
  <c r="BC39" i="21"/>
  <c r="BC39" i="20"/>
  <c r="BC39" i="19"/>
  <c r="BC39" i="18"/>
  <c r="BC39" i="17"/>
  <c r="BC39" i="16"/>
  <c r="BC90" i="14"/>
  <c r="BB39" i="22"/>
  <c r="BB39" i="21"/>
  <c r="BB39" i="20"/>
  <c r="BB39" i="19"/>
  <c r="BB39" i="18"/>
  <c r="BB39" i="17"/>
  <c r="BB39" i="16"/>
  <c r="BB90" i="14"/>
  <c r="BA39" i="22"/>
  <c r="BA39" i="21"/>
  <c r="BA39" i="20"/>
  <c r="BA39" i="19"/>
  <c r="BA39" i="18"/>
  <c r="BA39" i="17"/>
  <c r="BA39" i="16"/>
  <c r="BA90" i="14"/>
  <c r="AZ39" i="22"/>
  <c r="AZ39" i="21"/>
  <c r="AZ39" i="20"/>
  <c r="AZ39" i="19"/>
  <c r="AZ39" i="18"/>
  <c r="AZ39" i="17"/>
  <c r="AZ39" i="16"/>
  <c r="AZ90" i="14"/>
  <c r="AY39" i="22"/>
  <c r="AY39" i="21"/>
  <c r="AY39" i="20"/>
  <c r="AY39" i="19"/>
  <c r="AY39" i="18"/>
  <c r="AY39" i="17"/>
  <c r="AY39" i="16"/>
  <c r="AY90" i="14"/>
  <c r="AX39" i="22"/>
  <c r="AX39" i="21"/>
  <c r="AX39" i="20"/>
  <c r="AX39" i="19"/>
  <c r="AX39" i="18"/>
  <c r="AX39" i="17"/>
  <c r="AX39" i="16"/>
  <c r="AX90" i="14"/>
  <c r="AW39" i="22"/>
  <c r="AW39" i="21"/>
  <c r="AW39" i="20"/>
  <c r="AW39" i="19"/>
  <c r="AW39" i="18"/>
  <c r="AW39" i="17"/>
  <c r="AW39" i="16"/>
  <c r="AW90" i="14"/>
  <c r="AV39" i="22"/>
  <c r="AV39" i="21"/>
  <c r="AV39" i="20"/>
  <c r="AV39" i="19"/>
  <c r="AV39" i="18"/>
  <c r="AV39" i="17"/>
  <c r="AV39" i="16"/>
  <c r="AV90" i="14"/>
  <c r="AU39" i="22"/>
  <c r="AU39" i="21"/>
  <c r="AU39" i="20"/>
  <c r="AU39" i="19"/>
  <c r="AU39" i="18"/>
  <c r="AU39" i="17"/>
  <c r="AU39" i="16"/>
  <c r="AU90" i="14"/>
  <c r="AT39" i="22"/>
  <c r="AT39" i="21"/>
  <c r="AT39" i="20"/>
  <c r="AT39" i="19"/>
  <c r="AT39" i="18"/>
  <c r="AT39" i="17"/>
  <c r="AT39" i="16"/>
  <c r="AT90" i="14"/>
  <c r="AS39" i="22"/>
  <c r="AS39" i="21"/>
  <c r="AS39" i="20"/>
  <c r="AS39" i="19"/>
  <c r="AS39" i="18"/>
  <c r="AS39" i="17"/>
  <c r="AS39" i="16"/>
  <c r="AS90" i="14"/>
  <c r="AR39" i="22"/>
  <c r="AR39" i="21"/>
  <c r="AR39" i="20"/>
  <c r="AR39" i="19"/>
  <c r="AR39" i="18"/>
  <c r="AR39" i="17"/>
  <c r="AR39" i="16"/>
  <c r="AR90" i="14"/>
  <c r="AQ39" i="22"/>
  <c r="AQ39" i="21"/>
  <c r="AQ39" i="20"/>
  <c r="AQ39" i="19"/>
  <c r="AQ39" i="18"/>
  <c r="AQ39" i="17"/>
  <c r="AQ39" i="16"/>
  <c r="AQ90" i="14"/>
  <c r="AP39" i="22"/>
  <c r="AP39" i="21"/>
  <c r="AP39" i="20"/>
  <c r="AP39" i="19"/>
  <c r="AP39" i="18"/>
  <c r="AP39" i="17"/>
  <c r="AP39" i="16"/>
  <c r="AP90" i="14"/>
  <c r="AO39" i="22"/>
  <c r="AO39" i="21"/>
  <c r="AO39" i="20"/>
  <c r="AO39" i="19"/>
  <c r="AO39" i="18"/>
  <c r="AO39" i="17"/>
  <c r="AO39" i="16"/>
  <c r="AO90" i="14"/>
  <c r="AN39" i="22"/>
  <c r="AN39" i="21"/>
  <c r="AN39" i="20"/>
  <c r="AN39" i="19"/>
  <c r="AN39" i="18"/>
  <c r="AN39" i="17"/>
  <c r="AN39" i="16"/>
  <c r="AN90" i="14"/>
  <c r="AM39" i="22"/>
  <c r="AM39" i="21"/>
  <c r="AM39" i="20"/>
  <c r="AM39" i="19"/>
  <c r="AM39" i="18"/>
  <c r="AM39" i="17"/>
  <c r="AM39" i="16"/>
  <c r="AM90" i="14"/>
  <c r="AL39" i="22"/>
  <c r="AL39" i="21"/>
  <c r="AL39" i="20"/>
  <c r="AL39" i="19"/>
  <c r="AL39" i="18"/>
  <c r="AL39" i="17"/>
  <c r="AL39" i="16"/>
  <c r="AL90" i="14"/>
  <c r="AK39" i="22"/>
  <c r="AK39" i="21"/>
  <c r="AK39" i="20"/>
  <c r="AK39" i="19"/>
  <c r="AK39" i="18"/>
  <c r="AK39" i="17"/>
  <c r="AK39" i="16"/>
  <c r="AK90" i="14"/>
  <c r="AJ39" i="22"/>
  <c r="AJ39" i="21"/>
  <c r="AJ39" i="20"/>
  <c r="AJ39" i="19"/>
  <c r="AJ39" i="18"/>
  <c r="AJ39" i="17"/>
  <c r="AJ39" i="16"/>
  <c r="AJ90" i="14"/>
  <c r="AI39" i="22"/>
  <c r="AI39" i="21"/>
  <c r="AI39" i="20"/>
  <c r="AI39" i="19"/>
  <c r="AI39" i="18"/>
  <c r="AI39" i="17"/>
  <c r="AI39" i="16"/>
  <c r="AI90" i="14"/>
  <c r="AH39" i="22"/>
  <c r="AH39" i="21"/>
  <c r="AH39" i="20"/>
  <c r="AH39" i="19"/>
  <c r="AH39" i="18"/>
  <c r="AH39" i="17"/>
  <c r="AH39" i="16"/>
  <c r="AH90" i="14"/>
  <c r="AG39" i="22"/>
  <c r="AG39" i="21"/>
  <c r="AG39" i="20"/>
  <c r="AG39" i="19"/>
  <c r="AG39" i="18"/>
  <c r="AG39" i="17"/>
  <c r="AG39" i="16"/>
  <c r="AG90" i="14"/>
  <c r="AF39" i="22"/>
  <c r="AF39" i="21"/>
  <c r="AF39" i="20"/>
  <c r="AF39" i="19"/>
  <c r="AF39" i="18"/>
  <c r="AF39" i="17"/>
  <c r="AF39" i="16"/>
  <c r="AF90" i="14"/>
  <c r="AE39" i="22"/>
  <c r="AE39" i="21"/>
  <c r="AE39" i="20"/>
  <c r="AE39" i="19"/>
  <c r="AE39" i="18"/>
  <c r="AE39" i="17"/>
  <c r="AE39" i="16"/>
  <c r="AE90" i="14"/>
  <c r="AD39" i="22"/>
  <c r="AD39" i="21"/>
  <c r="AD39" i="20"/>
  <c r="AD39" i="19"/>
  <c r="AD39" i="18"/>
  <c r="AD39" i="17"/>
  <c r="AD39" i="16"/>
  <c r="AD90" i="14"/>
  <c r="AC39" i="22"/>
  <c r="AC39" i="21"/>
  <c r="AC39" i="20"/>
  <c r="AC39" i="19"/>
  <c r="AC39" i="18"/>
  <c r="AC39" i="17"/>
  <c r="AC39" i="16"/>
  <c r="AC90" i="14"/>
  <c r="AB39" i="22"/>
  <c r="AB39" i="21"/>
  <c r="AB39" i="20"/>
  <c r="AB39" i="19"/>
  <c r="AB39" i="18"/>
  <c r="AB39" i="17"/>
  <c r="AB39" i="16"/>
  <c r="AB90" i="14"/>
  <c r="AA39" i="22"/>
  <c r="AA39" i="21"/>
  <c r="AA39" i="20"/>
  <c r="AA39" i="19"/>
  <c r="AA39" i="18"/>
  <c r="AA39" i="17"/>
  <c r="AA39" i="16"/>
  <c r="AA90" i="14"/>
  <c r="Z39" i="22"/>
  <c r="Z39" i="21"/>
  <c r="Z39" i="20"/>
  <c r="Z39" i="19"/>
  <c r="Z39" i="18"/>
  <c r="Z39" i="17"/>
  <c r="Z39" i="16"/>
  <c r="Z90" i="14"/>
  <c r="Y39" i="22"/>
  <c r="Y39" i="21"/>
  <c r="Y39" i="20"/>
  <c r="Y39" i="19"/>
  <c r="Y39" i="18"/>
  <c r="Y39" i="17"/>
  <c r="Y39" i="16"/>
  <c r="Y90" i="14"/>
  <c r="X39" i="22"/>
  <c r="X39" i="21"/>
  <c r="X39" i="20"/>
  <c r="X39" i="19"/>
  <c r="X39" i="18"/>
  <c r="X39" i="17"/>
  <c r="X39" i="16"/>
  <c r="X90" i="14"/>
  <c r="W39" i="22"/>
  <c r="W39" i="21"/>
  <c r="W39" i="20"/>
  <c r="W39" i="19"/>
  <c r="W39" i="18"/>
  <c r="W39" i="17"/>
  <c r="W39" i="16"/>
  <c r="W90" i="14"/>
  <c r="V39" i="22"/>
  <c r="V39" i="21"/>
  <c r="V39" i="20"/>
  <c r="V39" i="19"/>
  <c r="V39" i="18"/>
  <c r="V39" i="17"/>
  <c r="V39" i="16"/>
  <c r="V90" i="14"/>
  <c r="U39" i="22"/>
  <c r="D39" i="22" s="1"/>
  <c r="U39" i="21"/>
  <c r="U39" i="20"/>
  <c r="U39" i="19"/>
  <c r="U39" i="18"/>
  <c r="U39" i="17"/>
  <c r="U39" i="16"/>
  <c r="U90" i="14"/>
  <c r="CY38" i="22"/>
  <c r="CY38" i="21"/>
  <c r="CY38" i="20"/>
  <c r="CY38" i="19"/>
  <c r="CY38" i="18"/>
  <c r="CY38" i="17"/>
  <c r="CY38" i="16"/>
  <c r="CY89" i="14"/>
  <c r="CX38" i="22"/>
  <c r="CX38" i="21"/>
  <c r="CX38" i="20"/>
  <c r="CX38" i="19"/>
  <c r="CX38" i="18"/>
  <c r="CX38" i="17"/>
  <c r="CX38" i="16"/>
  <c r="CX89" i="14"/>
  <c r="CW38" i="22"/>
  <c r="CW38" i="21"/>
  <c r="CW38" i="20"/>
  <c r="CW38" i="19"/>
  <c r="CW38" i="18"/>
  <c r="CW38" i="17"/>
  <c r="CW38" i="16"/>
  <c r="CW89" i="14"/>
  <c r="CV38" i="22"/>
  <c r="CV38" i="21"/>
  <c r="CV38" i="20"/>
  <c r="CV38" i="19"/>
  <c r="CV38" i="18"/>
  <c r="CV38" i="17"/>
  <c r="CV38" i="16"/>
  <c r="CV89" i="14"/>
  <c r="CU38" i="22"/>
  <c r="CU38" i="21"/>
  <c r="CU38" i="20"/>
  <c r="CU38" i="19"/>
  <c r="CU38" i="18"/>
  <c r="CU38" i="17"/>
  <c r="CU38" i="16"/>
  <c r="CU89" i="14"/>
  <c r="CT38" i="22"/>
  <c r="CT38" i="21"/>
  <c r="CT38" i="20"/>
  <c r="CT38" i="19"/>
  <c r="CT38" i="18"/>
  <c r="CT38" i="17"/>
  <c r="CT38" i="16"/>
  <c r="CT89" i="14"/>
  <c r="CS38" i="22"/>
  <c r="CS38" i="21"/>
  <c r="CS38" i="20"/>
  <c r="CS38" i="19"/>
  <c r="CS38" i="18"/>
  <c r="CS38" i="17"/>
  <c r="CS38" i="16"/>
  <c r="CS89" i="14"/>
  <c r="CR38" i="22"/>
  <c r="CR38" i="21"/>
  <c r="CR38" i="20"/>
  <c r="CR38" i="19"/>
  <c r="CR38" i="18"/>
  <c r="CR38" i="17"/>
  <c r="CR38" i="16"/>
  <c r="CR89" i="14"/>
  <c r="CQ38" i="22"/>
  <c r="CQ38" i="21"/>
  <c r="CQ38" i="20"/>
  <c r="CQ38" i="19"/>
  <c r="CQ38" i="18"/>
  <c r="CQ38" i="17"/>
  <c r="CQ38" i="16"/>
  <c r="CQ89" i="14"/>
  <c r="CP38" i="22"/>
  <c r="CP38" i="21"/>
  <c r="CP38" i="20"/>
  <c r="CP38" i="19"/>
  <c r="CP38" i="18"/>
  <c r="CP38" i="17"/>
  <c r="CP38" i="16"/>
  <c r="CP89" i="14"/>
  <c r="CO38" i="22"/>
  <c r="CO38" i="21"/>
  <c r="CO38" i="20"/>
  <c r="CO38" i="19"/>
  <c r="CO38" i="18"/>
  <c r="CO38" i="17"/>
  <c r="CO38" i="16"/>
  <c r="CO89" i="14"/>
  <c r="CN38" i="22"/>
  <c r="CN38" i="21"/>
  <c r="CN38" i="20"/>
  <c r="CN38" i="19"/>
  <c r="CN38" i="18"/>
  <c r="CN38" i="17"/>
  <c r="CN38" i="16"/>
  <c r="CN89" i="14"/>
  <c r="CM38" i="22"/>
  <c r="CM38" i="21"/>
  <c r="CM38" i="20"/>
  <c r="CM38" i="19"/>
  <c r="CM38" i="18"/>
  <c r="CM38" i="17"/>
  <c r="CM38" i="16"/>
  <c r="CM89" i="14"/>
  <c r="CL38" i="22"/>
  <c r="CL38" i="21"/>
  <c r="CL38" i="20"/>
  <c r="CL38" i="19"/>
  <c r="CL38" i="18"/>
  <c r="CL38" i="17"/>
  <c r="CL38" i="16"/>
  <c r="CL89" i="14"/>
  <c r="CK38" i="22"/>
  <c r="CK38" i="21"/>
  <c r="CK38" i="20"/>
  <c r="CK38" i="19"/>
  <c r="CK38" i="18"/>
  <c r="CK38" i="17"/>
  <c r="CK38" i="16"/>
  <c r="CK89" i="14"/>
  <c r="CJ38" i="22"/>
  <c r="CJ38" i="21"/>
  <c r="CJ38" i="20"/>
  <c r="CJ38" i="19"/>
  <c r="CJ38" i="18"/>
  <c r="CJ38" i="17"/>
  <c r="CJ38" i="16"/>
  <c r="CJ89" i="14"/>
  <c r="CI38" i="22"/>
  <c r="CI38" i="21"/>
  <c r="CI38" i="20"/>
  <c r="CI38" i="19"/>
  <c r="CI38" i="18"/>
  <c r="CI38" i="17"/>
  <c r="CI38" i="16"/>
  <c r="CI89" i="14"/>
  <c r="CH38" i="22"/>
  <c r="CH38" i="21"/>
  <c r="CH38" i="20"/>
  <c r="CH38" i="19"/>
  <c r="CH38" i="18"/>
  <c r="CH38" i="17"/>
  <c r="CH38" i="16"/>
  <c r="CH89" i="14"/>
  <c r="CG38" i="22"/>
  <c r="CG38" i="21"/>
  <c r="CG38" i="20"/>
  <c r="CG38" i="19"/>
  <c r="CG38" i="18"/>
  <c r="CG38" i="17"/>
  <c r="CG38" i="16"/>
  <c r="CG89" i="14"/>
  <c r="CF38" i="22"/>
  <c r="CF38" i="21"/>
  <c r="CF38" i="20"/>
  <c r="CF38" i="19"/>
  <c r="CF38" i="18"/>
  <c r="CF38" i="17"/>
  <c r="CF38" i="16"/>
  <c r="CF89" i="14"/>
  <c r="CE38" i="22"/>
  <c r="CE38" i="21"/>
  <c r="CE38" i="20"/>
  <c r="CE38" i="19"/>
  <c r="CE38" i="18"/>
  <c r="CE38" i="17"/>
  <c r="CE38" i="16"/>
  <c r="CE89" i="14"/>
  <c r="CD38" i="22"/>
  <c r="CD38" i="21"/>
  <c r="CD38" i="20"/>
  <c r="CD38" i="19"/>
  <c r="CD38" i="18"/>
  <c r="CD38" i="17"/>
  <c r="CD38" i="16"/>
  <c r="CD89" i="14"/>
  <c r="CC38" i="22"/>
  <c r="CC38" i="21"/>
  <c r="CC38" i="20"/>
  <c r="CC38" i="19"/>
  <c r="CC38" i="18"/>
  <c r="CC38" i="17"/>
  <c r="CC38" i="16"/>
  <c r="CC89" i="14"/>
  <c r="CB38" i="22"/>
  <c r="CB38" i="21"/>
  <c r="CB38" i="20"/>
  <c r="CB38" i="19"/>
  <c r="CB38" i="18"/>
  <c r="CB38" i="17"/>
  <c r="CB38" i="16"/>
  <c r="CB89" i="14"/>
  <c r="CA38" i="22"/>
  <c r="CA38" i="21"/>
  <c r="CA38" i="20"/>
  <c r="CA38" i="19"/>
  <c r="CA38" i="18"/>
  <c r="CA38" i="17"/>
  <c r="CA38" i="16"/>
  <c r="CA89" i="14"/>
  <c r="BZ38" i="22"/>
  <c r="BZ38" i="21"/>
  <c r="BZ38" i="20"/>
  <c r="BZ38" i="19"/>
  <c r="BZ38" i="18"/>
  <c r="BZ38" i="17"/>
  <c r="BZ38" i="16"/>
  <c r="BZ89" i="14"/>
  <c r="BY38" i="22"/>
  <c r="BY38" i="21"/>
  <c r="BY38" i="20"/>
  <c r="BY38" i="19"/>
  <c r="BY38" i="18"/>
  <c r="BY38" i="17"/>
  <c r="BY38" i="16"/>
  <c r="BY89" i="14"/>
  <c r="BX38" i="22"/>
  <c r="BX38" i="21"/>
  <c r="BX38" i="20"/>
  <c r="BX38" i="19"/>
  <c r="BX38" i="18"/>
  <c r="BX38" i="17"/>
  <c r="BX38" i="16"/>
  <c r="BX89" i="14"/>
  <c r="BW38" i="22"/>
  <c r="BW38" i="21"/>
  <c r="BW38" i="20"/>
  <c r="BW38" i="19"/>
  <c r="BW38" i="18"/>
  <c r="BW38" i="17"/>
  <c r="BW38" i="16"/>
  <c r="BW89" i="14"/>
  <c r="BV38" i="22"/>
  <c r="BV38" i="21"/>
  <c r="BV38" i="20"/>
  <c r="BV38" i="19"/>
  <c r="BV38" i="18"/>
  <c r="BV38" i="17"/>
  <c r="BV38" i="16"/>
  <c r="BV89" i="14"/>
  <c r="BU38" i="22"/>
  <c r="BU38" i="21"/>
  <c r="BU38" i="20"/>
  <c r="BU38" i="19"/>
  <c r="BU38" i="18"/>
  <c r="BU38" i="17"/>
  <c r="BU38" i="16"/>
  <c r="BU89" i="14"/>
  <c r="BT38" i="22"/>
  <c r="BT38" i="21"/>
  <c r="BT38" i="20"/>
  <c r="BT38" i="19"/>
  <c r="BT38" i="18"/>
  <c r="BT38" i="17"/>
  <c r="BT38" i="16"/>
  <c r="BT89" i="14"/>
  <c r="BS38" i="22"/>
  <c r="BS38" i="21"/>
  <c r="BS38" i="20"/>
  <c r="BS38" i="19"/>
  <c r="BS38" i="18"/>
  <c r="BS38" i="17"/>
  <c r="BS38" i="16"/>
  <c r="BS89" i="14"/>
  <c r="BR38" i="22"/>
  <c r="BR38" i="21"/>
  <c r="BR38" i="20"/>
  <c r="BR38" i="19"/>
  <c r="BR38" i="18"/>
  <c r="BR38" i="17"/>
  <c r="BR38" i="16"/>
  <c r="BR89" i="14"/>
  <c r="BQ38" i="22"/>
  <c r="BQ38" i="21"/>
  <c r="BQ38" i="20"/>
  <c r="BQ38" i="19"/>
  <c r="BQ38" i="18"/>
  <c r="BQ38" i="17"/>
  <c r="BQ38" i="16"/>
  <c r="BQ89" i="14"/>
  <c r="BP38" i="22"/>
  <c r="BP38" i="21"/>
  <c r="BP38" i="20"/>
  <c r="BP38" i="19"/>
  <c r="BP38" i="18"/>
  <c r="BP38" i="17"/>
  <c r="BP38" i="16"/>
  <c r="BP89" i="14"/>
  <c r="BO38" i="22"/>
  <c r="BO38" i="21"/>
  <c r="BO38" i="20"/>
  <c r="BO38" i="19"/>
  <c r="BO38" i="18"/>
  <c r="BO38" i="17"/>
  <c r="BO38" i="16"/>
  <c r="BO89" i="14"/>
  <c r="BN38" i="22"/>
  <c r="BN38" i="21"/>
  <c r="BN38" i="20"/>
  <c r="BN38" i="19"/>
  <c r="BN38" i="18"/>
  <c r="BN38" i="17"/>
  <c r="BN38" i="16"/>
  <c r="BN89" i="14"/>
  <c r="BM38" i="22"/>
  <c r="BM38" i="21"/>
  <c r="BM38" i="20"/>
  <c r="BM38" i="19"/>
  <c r="BM38" i="18"/>
  <c r="BM38" i="17"/>
  <c r="BM38" i="16"/>
  <c r="BM89" i="14"/>
  <c r="BL38" i="22"/>
  <c r="BL38" i="21"/>
  <c r="BL38" i="20"/>
  <c r="BL38" i="19"/>
  <c r="BL38" i="18"/>
  <c r="BL38" i="17"/>
  <c r="BL38" i="16"/>
  <c r="BL89" i="14"/>
  <c r="BK38" i="22"/>
  <c r="BK38" i="21"/>
  <c r="BK38" i="20"/>
  <c r="BK38" i="19"/>
  <c r="BK38" i="18"/>
  <c r="BK38" i="17"/>
  <c r="BK38" i="16"/>
  <c r="BK89" i="14"/>
  <c r="BJ38" i="22"/>
  <c r="BJ38" i="21"/>
  <c r="BJ38" i="20"/>
  <c r="BJ38" i="19"/>
  <c r="BJ38" i="18"/>
  <c r="BJ38" i="17"/>
  <c r="BJ38" i="16"/>
  <c r="BJ89" i="14"/>
  <c r="BI38" i="22"/>
  <c r="BI38" i="21"/>
  <c r="BI38" i="20"/>
  <c r="BI38" i="19"/>
  <c r="BI38" i="18"/>
  <c r="BI38" i="17"/>
  <c r="BI38" i="16"/>
  <c r="BI89" i="14"/>
  <c r="BH38" i="22"/>
  <c r="BH38" i="21"/>
  <c r="BH38" i="20"/>
  <c r="BH38" i="19"/>
  <c r="BH38" i="18"/>
  <c r="BH38" i="17"/>
  <c r="BH38" i="16"/>
  <c r="BH89" i="14"/>
  <c r="BG38" i="22"/>
  <c r="BG38" i="21"/>
  <c r="BG38" i="20"/>
  <c r="BG38" i="19"/>
  <c r="BG38" i="18"/>
  <c r="BG38" i="17"/>
  <c r="BG38" i="16"/>
  <c r="BG89" i="14"/>
  <c r="BF38" i="22"/>
  <c r="BF38" i="21"/>
  <c r="BF38" i="20"/>
  <c r="BF38" i="19"/>
  <c r="BF38" i="18"/>
  <c r="BF38" i="17"/>
  <c r="BF38" i="16"/>
  <c r="BF89" i="14"/>
  <c r="BE38" i="22"/>
  <c r="BE38" i="21"/>
  <c r="BE38" i="20"/>
  <c r="BE38" i="19"/>
  <c r="BE38" i="18"/>
  <c r="BE38" i="17"/>
  <c r="BE38" i="16"/>
  <c r="BE89" i="14"/>
  <c r="BD38" i="22"/>
  <c r="BD38" i="21"/>
  <c r="BD38" i="20"/>
  <c r="BD38" i="19"/>
  <c r="BD38" i="18"/>
  <c r="BD38" i="17"/>
  <c r="BD38" i="16"/>
  <c r="BD89" i="14"/>
  <c r="BC38" i="22"/>
  <c r="BC38" i="21"/>
  <c r="BC38" i="20"/>
  <c r="BC38" i="19"/>
  <c r="BC38" i="18"/>
  <c r="BC38" i="17"/>
  <c r="BC38" i="16"/>
  <c r="BC89" i="14"/>
  <c r="BB38" i="22"/>
  <c r="BB38" i="21"/>
  <c r="BB38" i="20"/>
  <c r="BB38" i="19"/>
  <c r="BB38" i="18"/>
  <c r="BB38" i="17"/>
  <c r="BB38" i="16"/>
  <c r="BB89" i="14"/>
  <c r="BA38" i="22"/>
  <c r="BA38" i="21"/>
  <c r="BA38" i="20"/>
  <c r="BA38" i="19"/>
  <c r="BA38" i="18"/>
  <c r="BA38" i="17"/>
  <c r="BA38" i="16"/>
  <c r="BA89" i="14"/>
  <c r="AZ38" i="22"/>
  <c r="AZ38" i="21"/>
  <c r="AZ38" i="20"/>
  <c r="AZ38" i="19"/>
  <c r="AZ38" i="18"/>
  <c r="AZ38" i="17"/>
  <c r="AZ38" i="16"/>
  <c r="AZ89" i="14"/>
  <c r="AY38" i="22"/>
  <c r="AY38" i="21"/>
  <c r="AY38" i="20"/>
  <c r="AY38" i="19"/>
  <c r="AY38" i="18"/>
  <c r="AY38" i="17"/>
  <c r="AY38" i="16"/>
  <c r="AY89" i="14"/>
  <c r="AX38" i="22"/>
  <c r="AX38" i="21"/>
  <c r="AX38" i="20"/>
  <c r="AX38" i="19"/>
  <c r="AX38" i="18"/>
  <c r="AX38" i="17"/>
  <c r="AX38" i="16"/>
  <c r="AX89" i="14"/>
  <c r="AW38" i="22"/>
  <c r="AW38" i="21"/>
  <c r="AW38" i="20"/>
  <c r="AW38" i="19"/>
  <c r="AW38" i="18"/>
  <c r="AW38" i="17"/>
  <c r="AW38" i="16"/>
  <c r="AW89" i="14"/>
  <c r="AV38" i="22"/>
  <c r="AV38" i="21"/>
  <c r="AV38" i="20"/>
  <c r="AV38" i="19"/>
  <c r="AV38" i="18"/>
  <c r="AV38" i="17"/>
  <c r="AV38" i="16"/>
  <c r="AV89" i="14"/>
  <c r="AU38" i="22"/>
  <c r="AU38" i="21"/>
  <c r="AU38" i="20"/>
  <c r="AU38" i="19"/>
  <c r="AU38" i="18"/>
  <c r="AU38" i="17"/>
  <c r="AU38" i="16"/>
  <c r="AU89" i="14"/>
  <c r="AT38" i="22"/>
  <c r="AT38" i="21"/>
  <c r="AT38" i="20"/>
  <c r="AT38" i="19"/>
  <c r="AT38" i="18"/>
  <c r="AT38" i="17"/>
  <c r="AT38" i="16"/>
  <c r="AT89" i="14"/>
  <c r="AS38" i="22"/>
  <c r="AS38" i="21"/>
  <c r="AS38" i="20"/>
  <c r="AS38" i="19"/>
  <c r="AS38" i="18"/>
  <c r="AS38" i="17"/>
  <c r="AS38" i="16"/>
  <c r="AS89" i="14"/>
  <c r="AR38" i="22"/>
  <c r="AR38" i="21"/>
  <c r="AR38" i="20"/>
  <c r="AR38" i="19"/>
  <c r="AR38" i="18"/>
  <c r="AR38" i="17"/>
  <c r="AR38" i="16"/>
  <c r="AR89" i="14"/>
  <c r="AQ38" i="22"/>
  <c r="AQ38" i="21"/>
  <c r="AQ38" i="20"/>
  <c r="AQ38" i="19"/>
  <c r="AQ38" i="18"/>
  <c r="AQ38" i="17"/>
  <c r="AQ38" i="16"/>
  <c r="AQ89" i="14"/>
  <c r="AP38" i="22"/>
  <c r="AP38" i="21"/>
  <c r="AP38" i="20"/>
  <c r="AP38" i="19"/>
  <c r="AP38" i="18"/>
  <c r="AP38" i="17"/>
  <c r="AP38" i="16"/>
  <c r="AP89" i="14"/>
  <c r="AO38" i="22"/>
  <c r="AO38" i="21"/>
  <c r="AO38" i="20"/>
  <c r="AO38" i="19"/>
  <c r="AO38" i="18"/>
  <c r="AO38" i="17"/>
  <c r="AO38" i="16"/>
  <c r="AO89" i="14"/>
  <c r="AN38" i="22"/>
  <c r="AN38" i="21"/>
  <c r="AN38" i="20"/>
  <c r="AN38" i="19"/>
  <c r="AN38" i="18"/>
  <c r="AN38" i="17"/>
  <c r="AN38" i="16"/>
  <c r="AN89" i="14"/>
  <c r="AM38" i="22"/>
  <c r="AM38" i="21"/>
  <c r="AM38" i="20"/>
  <c r="AM38" i="19"/>
  <c r="AM38" i="18"/>
  <c r="AM38" i="17"/>
  <c r="AM38" i="16"/>
  <c r="AM89" i="14"/>
  <c r="AL38" i="22"/>
  <c r="AL38" i="21"/>
  <c r="AL38" i="20"/>
  <c r="AL38" i="19"/>
  <c r="AL38" i="18"/>
  <c r="AL38" i="17"/>
  <c r="AL38" i="16"/>
  <c r="AL89" i="14"/>
  <c r="AK38" i="22"/>
  <c r="AK38" i="21"/>
  <c r="AK38" i="20"/>
  <c r="AK38" i="19"/>
  <c r="AK38" i="18"/>
  <c r="AK38" i="17"/>
  <c r="AK38" i="16"/>
  <c r="AK89" i="14"/>
  <c r="AJ38" i="22"/>
  <c r="AJ38" i="21"/>
  <c r="AJ38" i="20"/>
  <c r="AJ38" i="19"/>
  <c r="AJ38" i="18"/>
  <c r="AJ38" i="17"/>
  <c r="AJ38" i="16"/>
  <c r="AJ89" i="14"/>
  <c r="AI38" i="22"/>
  <c r="AI38" i="21"/>
  <c r="AI38" i="20"/>
  <c r="AI38" i="19"/>
  <c r="AI38" i="18"/>
  <c r="AI38" i="17"/>
  <c r="AI38" i="16"/>
  <c r="AI89" i="14"/>
  <c r="AH38" i="22"/>
  <c r="AH38" i="21"/>
  <c r="AH38" i="20"/>
  <c r="AH38" i="19"/>
  <c r="AH38" i="18"/>
  <c r="AH38" i="17"/>
  <c r="AH38" i="16"/>
  <c r="AH89" i="14"/>
  <c r="AG38" i="22"/>
  <c r="AG38" i="21"/>
  <c r="AG38" i="20"/>
  <c r="AG38" i="19"/>
  <c r="AG38" i="18"/>
  <c r="AG38" i="17"/>
  <c r="AG38" i="16"/>
  <c r="AG89" i="14"/>
  <c r="AF38" i="22"/>
  <c r="AF38" i="21"/>
  <c r="AF38" i="20"/>
  <c r="AF38" i="19"/>
  <c r="AF38" i="18"/>
  <c r="AF38" i="17"/>
  <c r="AF38" i="16"/>
  <c r="AF89" i="14"/>
  <c r="AE38" i="22"/>
  <c r="AE38" i="21"/>
  <c r="AE38" i="20"/>
  <c r="AE38" i="19"/>
  <c r="AE38" i="18"/>
  <c r="AE38" i="17"/>
  <c r="AE38" i="16"/>
  <c r="AE89" i="14"/>
  <c r="AD38" i="22"/>
  <c r="AD38" i="21"/>
  <c r="AD38" i="20"/>
  <c r="AD38" i="19"/>
  <c r="AD38" i="18"/>
  <c r="AD38" i="17"/>
  <c r="AD38" i="16"/>
  <c r="AD89" i="14"/>
  <c r="AC38" i="22"/>
  <c r="AC38" i="21"/>
  <c r="AC38" i="20"/>
  <c r="AC38" i="19"/>
  <c r="AC38" i="18"/>
  <c r="AC38" i="17"/>
  <c r="AC38" i="16"/>
  <c r="AC89" i="14"/>
  <c r="AB38" i="22"/>
  <c r="AB38" i="21"/>
  <c r="AB38" i="20"/>
  <c r="AB38" i="19"/>
  <c r="AB38" i="18"/>
  <c r="AB38" i="17"/>
  <c r="AB38" i="16"/>
  <c r="AB89" i="14"/>
  <c r="AA38" i="22"/>
  <c r="AA38" i="21"/>
  <c r="AA38" i="20"/>
  <c r="AA38" i="19"/>
  <c r="AA38" i="18"/>
  <c r="AA38" i="17"/>
  <c r="AA38" i="16"/>
  <c r="AA89" i="14"/>
  <c r="Z38" i="22"/>
  <c r="Z38" i="21"/>
  <c r="Z38" i="20"/>
  <c r="Z38" i="19"/>
  <c r="Z38" i="18"/>
  <c r="Z38" i="17"/>
  <c r="Z38" i="16"/>
  <c r="Z89" i="14"/>
  <c r="Y38" i="22"/>
  <c r="Y38" i="21"/>
  <c r="Y38" i="20"/>
  <c r="Y38" i="19"/>
  <c r="Y38" i="18"/>
  <c r="Y38" i="17"/>
  <c r="Y38" i="16"/>
  <c r="Y89" i="14"/>
  <c r="X38" i="22"/>
  <c r="X38" i="21"/>
  <c r="X38" i="20"/>
  <c r="X38" i="19"/>
  <c r="X38" i="18"/>
  <c r="X38" i="17"/>
  <c r="X38" i="16"/>
  <c r="X89" i="14"/>
  <c r="W38" i="22"/>
  <c r="W38" i="21"/>
  <c r="W38" i="20"/>
  <c r="W38" i="19"/>
  <c r="W38" i="18"/>
  <c r="W38" i="17"/>
  <c r="W38" i="16"/>
  <c r="W89" i="14"/>
  <c r="V38" i="22"/>
  <c r="V38" i="21"/>
  <c r="V38" i="20"/>
  <c r="V38" i="19"/>
  <c r="V38" i="18"/>
  <c r="V38" i="17"/>
  <c r="V38" i="16"/>
  <c r="V89" i="14"/>
  <c r="U38" i="22"/>
  <c r="U38" i="21"/>
  <c r="U38" i="20"/>
  <c r="U38" i="19"/>
  <c r="U38" i="18"/>
  <c r="U38" i="17"/>
  <c r="U38" i="16"/>
  <c r="U89" i="14"/>
  <c r="CY37" i="22"/>
  <c r="CY37" i="21"/>
  <c r="CY37" i="20"/>
  <c r="CY37" i="19"/>
  <c r="CY37" i="18"/>
  <c r="CY37" i="17"/>
  <c r="CY37" i="16"/>
  <c r="CY88" i="14"/>
  <c r="CX37" i="22"/>
  <c r="CX37" i="21"/>
  <c r="CX37" i="20"/>
  <c r="CX37" i="19"/>
  <c r="CX37" i="18"/>
  <c r="CX37" i="17"/>
  <c r="CX37" i="16"/>
  <c r="CX88" i="14"/>
  <c r="CW37" i="22"/>
  <c r="CW37" i="21"/>
  <c r="CW37" i="20"/>
  <c r="CW37" i="19"/>
  <c r="CW37" i="18"/>
  <c r="CW37" i="17"/>
  <c r="CW37" i="16"/>
  <c r="CW88" i="14"/>
  <c r="CV37" i="22"/>
  <c r="CV37" i="21"/>
  <c r="CV37" i="20"/>
  <c r="CV37" i="19"/>
  <c r="CV37" i="18"/>
  <c r="CV37" i="17"/>
  <c r="CV37" i="16"/>
  <c r="CV88" i="14"/>
  <c r="CU37" i="22"/>
  <c r="CU37" i="21"/>
  <c r="CU37" i="20"/>
  <c r="CU37" i="19"/>
  <c r="CU37" i="18"/>
  <c r="CU37" i="17"/>
  <c r="CU37" i="16"/>
  <c r="CU88" i="14"/>
  <c r="CT37" i="22"/>
  <c r="CT37" i="21"/>
  <c r="CT37" i="20"/>
  <c r="CT37" i="19"/>
  <c r="CT37" i="18"/>
  <c r="CT37" i="17"/>
  <c r="CT37" i="16"/>
  <c r="CT88" i="14"/>
  <c r="CS37" i="22"/>
  <c r="CS37" i="21"/>
  <c r="CS37" i="20"/>
  <c r="CS37" i="19"/>
  <c r="CS37" i="18"/>
  <c r="CS37" i="17"/>
  <c r="CS37" i="16"/>
  <c r="CS88" i="14"/>
  <c r="CR37" i="22"/>
  <c r="CR37" i="21"/>
  <c r="CR37" i="20"/>
  <c r="CR37" i="19"/>
  <c r="CR37" i="18"/>
  <c r="CR37" i="17"/>
  <c r="CR37" i="16"/>
  <c r="CR88" i="14"/>
  <c r="CQ37" i="22"/>
  <c r="CQ37" i="21"/>
  <c r="CQ37" i="20"/>
  <c r="CQ37" i="19"/>
  <c r="CQ37" i="18"/>
  <c r="CQ37" i="17"/>
  <c r="CQ37" i="16"/>
  <c r="CQ88" i="14"/>
  <c r="CP37" i="22"/>
  <c r="CP37" i="21"/>
  <c r="CP37" i="20"/>
  <c r="CP37" i="19"/>
  <c r="CP37" i="18"/>
  <c r="CP37" i="17"/>
  <c r="CP37" i="16"/>
  <c r="CP88" i="14"/>
  <c r="CO37" i="22"/>
  <c r="CO37" i="21"/>
  <c r="CO37" i="20"/>
  <c r="CO37" i="19"/>
  <c r="CO37" i="18"/>
  <c r="CO37" i="17"/>
  <c r="CO37" i="16"/>
  <c r="CO88" i="14"/>
  <c r="CN37" i="22"/>
  <c r="CN37" i="21"/>
  <c r="CN37" i="20"/>
  <c r="CN37" i="19"/>
  <c r="CN37" i="18"/>
  <c r="CN37" i="17"/>
  <c r="CN37" i="16"/>
  <c r="CN88" i="14"/>
  <c r="CM37" i="22"/>
  <c r="CM37" i="21"/>
  <c r="CM37" i="20"/>
  <c r="CM37" i="19"/>
  <c r="CM37" i="18"/>
  <c r="CM37" i="17"/>
  <c r="CM37" i="16"/>
  <c r="CM88" i="14"/>
  <c r="CL37" i="22"/>
  <c r="CL37" i="21"/>
  <c r="CL37" i="20"/>
  <c r="CL37" i="19"/>
  <c r="CL37" i="18"/>
  <c r="CL37" i="17"/>
  <c r="CL37" i="16"/>
  <c r="CL88" i="14"/>
  <c r="CK37" i="22"/>
  <c r="CK37" i="21"/>
  <c r="CK37" i="20"/>
  <c r="CK37" i="19"/>
  <c r="CK37" i="18"/>
  <c r="CK37" i="17"/>
  <c r="CK37" i="16"/>
  <c r="CK88" i="14"/>
  <c r="CJ37" i="22"/>
  <c r="CJ37" i="21"/>
  <c r="CJ37" i="20"/>
  <c r="CJ37" i="19"/>
  <c r="CJ37" i="18"/>
  <c r="CJ37" i="17"/>
  <c r="CJ37" i="16"/>
  <c r="CJ88" i="14"/>
  <c r="CI37" i="22"/>
  <c r="CI37" i="21"/>
  <c r="CI37" i="20"/>
  <c r="CI37" i="19"/>
  <c r="CI37" i="18"/>
  <c r="CI37" i="17"/>
  <c r="CI37" i="16"/>
  <c r="CI88" i="14"/>
  <c r="CH37" i="22"/>
  <c r="CH37" i="21"/>
  <c r="CH37" i="20"/>
  <c r="CH37" i="19"/>
  <c r="CH37" i="18"/>
  <c r="CH37" i="17"/>
  <c r="CH37" i="16"/>
  <c r="CH88" i="14"/>
  <c r="CG37" i="22"/>
  <c r="CG37" i="21"/>
  <c r="CG37" i="20"/>
  <c r="CG37" i="19"/>
  <c r="CG37" i="18"/>
  <c r="CG37" i="17"/>
  <c r="CG37" i="16"/>
  <c r="CG88" i="14"/>
  <c r="CF37" i="22"/>
  <c r="CF37" i="21"/>
  <c r="CF37" i="20"/>
  <c r="CF37" i="19"/>
  <c r="CF37" i="18"/>
  <c r="CF37" i="17"/>
  <c r="CF37" i="16"/>
  <c r="CF88" i="14"/>
  <c r="CE37" i="22"/>
  <c r="CE37" i="21"/>
  <c r="CE37" i="20"/>
  <c r="CE37" i="19"/>
  <c r="CE37" i="18"/>
  <c r="CE37" i="17"/>
  <c r="CE37" i="16"/>
  <c r="CE88" i="14"/>
  <c r="CD37" i="22"/>
  <c r="CD37" i="21"/>
  <c r="CD37" i="20"/>
  <c r="CD37" i="19"/>
  <c r="CD37" i="18"/>
  <c r="CD37" i="17"/>
  <c r="CD37" i="16"/>
  <c r="CD88" i="14"/>
  <c r="CC37" i="22"/>
  <c r="CC37" i="21"/>
  <c r="CC37" i="20"/>
  <c r="CC37" i="19"/>
  <c r="CC37" i="18"/>
  <c r="CC37" i="17"/>
  <c r="CC37" i="16"/>
  <c r="CC88" i="14"/>
  <c r="CB37" i="22"/>
  <c r="CB37" i="21"/>
  <c r="CB37" i="20"/>
  <c r="CB37" i="19"/>
  <c r="CB37" i="18"/>
  <c r="CB37" i="17"/>
  <c r="CB37" i="16"/>
  <c r="CB88" i="14"/>
  <c r="CA37" i="22"/>
  <c r="CA37" i="21"/>
  <c r="CA37" i="20"/>
  <c r="CA37" i="19"/>
  <c r="CA37" i="18"/>
  <c r="CA37" i="17"/>
  <c r="CA37" i="16"/>
  <c r="CA88" i="14"/>
  <c r="BZ37" i="22"/>
  <c r="BZ37" i="21"/>
  <c r="BZ37" i="20"/>
  <c r="BZ37" i="19"/>
  <c r="BZ37" i="18"/>
  <c r="BZ37" i="17"/>
  <c r="BZ37" i="16"/>
  <c r="BZ88" i="14"/>
  <c r="BY37" i="22"/>
  <c r="BY37" i="21"/>
  <c r="BY37" i="20"/>
  <c r="BY37" i="19"/>
  <c r="BY37" i="18"/>
  <c r="BY37" i="17"/>
  <c r="BY37" i="16"/>
  <c r="BY88" i="14"/>
  <c r="BX37" i="22"/>
  <c r="BX37" i="21"/>
  <c r="BX37" i="20"/>
  <c r="BX37" i="19"/>
  <c r="BX37" i="18"/>
  <c r="BX37" i="17"/>
  <c r="BX37" i="16"/>
  <c r="BX88" i="14"/>
  <c r="BW37" i="22"/>
  <c r="BW37" i="21"/>
  <c r="BW37" i="20"/>
  <c r="BW37" i="19"/>
  <c r="BW37" i="18"/>
  <c r="BW37" i="17"/>
  <c r="BW37" i="16"/>
  <c r="BW88" i="14"/>
  <c r="BV37" i="22"/>
  <c r="BV37" i="21"/>
  <c r="BV37" i="20"/>
  <c r="BV37" i="19"/>
  <c r="BV37" i="18"/>
  <c r="BV37" i="17"/>
  <c r="BV37" i="16"/>
  <c r="BV88" i="14"/>
  <c r="BU37" i="22"/>
  <c r="BU37" i="21"/>
  <c r="BU37" i="20"/>
  <c r="BU37" i="19"/>
  <c r="BU37" i="18"/>
  <c r="BU37" i="17"/>
  <c r="BU37" i="16"/>
  <c r="BU88" i="14"/>
  <c r="BT37" i="22"/>
  <c r="BT37" i="21"/>
  <c r="BT37" i="20"/>
  <c r="BT37" i="19"/>
  <c r="BT37" i="18"/>
  <c r="BT37" i="17"/>
  <c r="BT37" i="16"/>
  <c r="BT88" i="14"/>
  <c r="BS37" i="22"/>
  <c r="BS37" i="21"/>
  <c r="BS37" i="20"/>
  <c r="BS37" i="19"/>
  <c r="BS37" i="18"/>
  <c r="BS37" i="17"/>
  <c r="BS37" i="16"/>
  <c r="BS88" i="14"/>
  <c r="BR37" i="22"/>
  <c r="BR37" i="21"/>
  <c r="BR37" i="20"/>
  <c r="BR37" i="19"/>
  <c r="BR37" i="18"/>
  <c r="BR37" i="17"/>
  <c r="BR37" i="16"/>
  <c r="BR88" i="14"/>
  <c r="BQ37" i="22"/>
  <c r="BQ37" i="21"/>
  <c r="BQ37" i="20"/>
  <c r="BQ37" i="19"/>
  <c r="BQ37" i="18"/>
  <c r="BQ37" i="17"/>
  <c r="BQ37" i="16"/>
  <c r="BQ88" i="14"/>
  <c r="BP37" i="22"/>
  <c r="BP37" i="21"/>
  <c r="BP37" i="20"/>
  <c r="BP37" i="19"/>
  <c r="BP37" i="18"/>
  <c r="BP37" i="17"/>
  <c r="BP37" i="16"/>
  <c r="BP88" i="14"/>
  <c r="BO37" i="22"/>
  <c r="BO37" i="21"/>
  <c r="BO37" i="20"/>
  <c r="BO37" i="19"/>
  <c r="BO37" i="18"/>
  <c r="BO37" i="17"/>
  <c r="BO37" i="16"/>
  <c r="BO88" i="14"/>
  <c r="BN37" i="22"/>
  <c r="BN37" i="21"/>
  <c r="BN37" i="20"/>
  <c r="BN37" i="19"/>
  <c r="BN37" i="18"/>
  <c r="BN37" i="17"/>
  <c r="BN37" i="16"/>
  <c r="BN88" i="14"/>
  <c r="BM37" i="22"/>
  <c r="BM37" i="21"/>
  <c r="BM37" i="20"/>
  <c r="BM37" i="19"/>
  <c r="BM37" i="18"/>
  <c r="BM37" i="17"/>
  <c r="BM37" i="16"/>
  <c r="BM88" i="14"/>
  <c r="BL37" i="22"/>
  <c r="BL37" i="21"/>
  <c r="BL37" i="20"/>
  <c r="BL37" i="19"/>
  <c r="BL37" i="18"/>
  <c r="BL37" i="17"/>
  <c r="BL37" i="16"/>
  <c r="BL88" i="14"/>
  <c r="BK37" i="22"/>
  <c r="BK37" i="21"/>
  <c r="BK37" i="20"/>
  <c r="BK37" i="19"/>
  <c r="BK37" i="18"/>
  <c r="BK37" i="17"/>
  <c r="BK37" i="16"/>
  <c r="BK88" i="14"/>
  <c r="BJ37" i="22"/>
  <c r="BJ37" i="21"/>
  <c r="BJ37" i="20"/>
  <c r="BJ37" i="19"/>
  <c r="BJ37" i="18"/>
  <c r="BJ37" i="17"/>
  <c r="BJ37" i="16"/>
  <c r="BJ88" i="14"/>
  <c r="BI37" i="22"/>
  <c r="BI37" i="21"/>
  <c r="BI37" i="20"/>
  <c r="BI37" i="19"/>
  <c r="BI37" i="18"/>
  <c r="BI37" i="17"/>
  <c r="BI37" i="16"/>
  <c r="BI88" i="14"/>
  <c r="BH37" i="22"/>
  <c r="BH37" i="21"/>
  <c r="BH37" i="20"/>
  <c r="BH37" i="19"/>
  <c r="BH37" i="18"/>
  <c r="BH37" i="17"/>
  <c r="BH37" i="16"/>
  <c r="BH88" i="14"/>
  <c r="BG37" i="22"/>
  <c r="BG37" i="21"/>
  <c r="BG37" i="20"/>
  <c r="BG37" i="19"/>
  <c r="BG37" i="18"/>
  <c r="BG37" i="17"/>
  <c r="BG37" i="16"/>
  <c r="BG88" i="14"/>
  <c r="BF37" i="22"/>
  <c r="BF37" i="21"/>
  <c r="BF37" i="20"/>
  <c r="BF37" i="19"/>
  <c r="BF37" i="18"/>
  <c r="BF37" i="17"/>
  <c r="BF37" i="16"/>
  <c r="BF88" i="14"/>
  <c r="BE37" i="22"/>
  <c r="BE37" i="21"/>
  <c r="BE37" i="20"/>
  <c r="BE37" i="19"/>
  <c r="BE37" i="18"/>
  <c r="BE37" i="17"/>
  <c r="BE37" i="16"/>
  <c r="BE88" i="14"/>
  <c r="BD37" i="22"/>
  <c r="BD37" i="21"/>
  <c r="BD37" i="20"/>
  <c r="BD37" i="19"/>
  <c r="BD37" i="18"/>
  <c r="BD37" i="17"/>
  <c r="BD37" i="16"/>
  <c r="BD88" i="14"/>
  <c r="BC37" i="22"/>
  <c r="BC37" i="21"/>
  <c r="BC37" i="20"/>
  <c r="BC37" i="19"/>
  <c r="BC37" i="18"/>
  <c r="BC37" i="17"/>
  <c r="BC37" i="16"/>
  <c r="BC88" i="14"/>
  <c r="BB37" i="22"/>
  <c r="BB37" i="21"/>
  <c r="BB37" i="20"/>
  <c r="BB37" i="19"/>
  <c r="BB37" i="18"/>
  <c r="BB37" i="17"/>
  <c r="BB37" i="16"/>
  <c r="BB88" i="14"/>
  <c r="BA37" i="22"/>
  <c r="BA37" i="21"/>
  <c r="BA37" i="20"/>
  <c r="BA37" i="19"/>
  <c r="BA37" i="18"/>
  <c r="BA37" i="17"/>
  <c r="BA37" i="16"/>
  <c r="BA88" i="14"/>
  <c r="AZ37" i="22"/>
  <c r="AZ37" i="21"/>
  <c r="AZ37" i="20"/>
  <c r="AZ37" i="19"/>
  <c r="AZ37" i="18"/>
  <c r="AZ37" i="17"/>
  <c r="AZ37" i="16"/>
  <c r="AZ88" i="14"/>
  <c r="AY37" i="22"/>
  <c r="AY37" i="21"/>
  <c r="AY37" i="20"/>
  <c r="AY37" i="19"/>
  <c r="AY37" i="18"/>
  <c r="AY37" i="17"/>
  <c r="AY37" i="16"/>
  <c r="AY88" i="14"/>
  <c r="AX37" i="22"/>
  <c r="AX37" i="21"/>
  <c r="AX37" i="20"/>
  <c r="AX37" i="19"/>
  <c r="AX37" i="18"/>
  <c r="AX37" i="17"/>
  <c r="AX37" i="16"/>
  <c r="AX88" i="14"/>
  <c r="AW37" i="22"/>
  <c r="AW37" i="21"/>
  <c r="AW37" i="20"/>
  <c r="AW37" i="19"/>
  <c r="AW37" i="18"/>
  <c r="AW37" i="17"/>
  <c r="AW37" i="16"/>
  <c r="AW88" i="14"/>
  <c r="AV37" i="22"/>
  <c r="AV37" i="21"/>
  <c r="AV37" i="20"/>
  <c r="AV37" i="19"/>
  <c r="AV37" i="18"/>
  <c r="AV37" i="17"/>
  <c r="AV37" i="16"/>
  <c r="AV88" i="14"/>
  <c r="AU37" i="22"/>
  <c r="AU37" i="21"/>
  <c r="AU37" i="20"/>
  <c r="AU37" i="19"/>
  <c r="AU37" i="18"/>
  <c r="AU37" i="17"/>
  <c r="AU37" i="16"/>
  <c r="AU88" i="14"/>
  <c r="AT37" i="22"/>
  <c r="AT37" i="21"/>
  <c r="AT37" i="20"/>
  <c r="AT37" i="19"/>
  <c r="AT37" i="18"/>
  <c r="AT37" i="17"/>
  <c r="AT37" i="16"/>
  <c r="AT88" i="14"/>
  <c r="AS37" i="22"/>
  <c r="AS37" i="21"/>
  <c r="AS37" i="20"/>
  <c r="AS37" i="19"/>
  <c r="AS37" i="18"/>
  <c r="AS37" i="17"/>
  <c r="AS37" i="16"/>
  <c r="AS88" i="14"/>
  <c r="AR37" i="22"/>
  <c r="AR37" i="21"/>
  <c r="AR37" i="20"/>
  <c r="AR37" i="19"/>
  <c r="AR37" i="18"/>
  <c r="AR37" i="17"/>
  <c r="AR37" i="16"/>
  <c r="AR88" i="14"/>
  <c r="AQ37" i="22"/>
  <c r="AQ37" i="21"/>
  <c r="AQ37" i="20"/>
  <c r="AQ37" i="19"/>
  <c r="AQ37" i="18"/>
  <c r="AQ37" i="17"/>
  <c r="AQ37" i="16"/>
  <c r="AQ88" i="14"/>
  <c r="AP37" i="22"/>
  <c r="AP37" i="21"/>
  <c r="AP37" i="20"/>
  <c r="AP37" i="19"/>
  <c r="AP37" i="18"/>
  <c r="AP37" i="17"/>
  <c r="AP37" i="16"/>
  <c r="AP88" i="14"/>
  <c r="AO37" i="22"/>
  <c r="AO37" i="21"/>
  <c r="AO37" i="20"/>
  <c r="AO37" i="19"/>
  <c r="AO37" i="18"/>
  <c r="AO37" i="17"/>
  <c r="AO37" i="16"/>
  <c r="AO88" i="14"/>
  <c r="AN37" i="22"/>
  <c r="AN37" i="21"/>
  <c r="AN37" i="20"/>
  <c r="AN37" i="19"/>
  <c r="AN37" i="18"/>
  <c r="AN37" i="17"/>
  <c r="AN37" i="16"/>
  <c r="AN88" i="14"/>
  <c r="AM37" i="22"/>
  <c r="AM37" i="21"/>
  <c r="AM37" i="20"/>
  <c r="AM37" i="19"/>
  <c r="AM37" i="18"/>
  <c r="AM37" i="17"/>
  <c r="AM37" i="16"/>
  <c r="AM88" i="14"/>
  <c r="AL37" i="22"/>
  <c r="AL37" i="21"/>
  <c r="AL37" i="20"/>
  <c r="AL37" i="19"/>
  <c r="AL37" i="18"/>
  <c r="AL37" i="17"/>
  <c r="AL37" i="16"/>
  <c r="AL88" i="14"/>
  <c r="AK37" i="22"/>
  <c r="AK37" i="21"/>
  <c r="AK37" i="20"/>
  <c r="AK37" i="19"/>
  <c r="AK37" i="18"/>
  <c r="AK37" i="17"/>
  <c r="AK37" i="16"/>
  <c r="AK88" i="14"/>
  <c r="AJ37" i="22"/>
  <c r="AJ37" i="21"/>
  <c r="AJ37" i="20"/>
  <c r="AJ37" i="19"/>
  <c r="AJ37" i="18"/>
  <c r="AJ37" i="17"/>
  <c r="AJ37" i="16"/>
  <c r="AJ88" i="14"/>
  <c r="AI37" i="22"/>
  <c r="AI37" i="21"/>
  <c r="AI37" i="20"/>
  <c r="AI37" i="19"/>
  <c r="AI37" i="18"/>
  <c r="AI37" i="17"/>
  <c r="AI37" i="16"/>
  <c r="AI88" i="14"/>
  <c r="AH37" i="22"/>
  <c r="AH37" i="21"/>
  <c r="AH37" i="20"/>
  <c r="AH37" i="19"/>
  <c r="AH37" i="18"/>
  <c r="AH37" i="17"/>
  <c r="AH37" i="16"/>
  <c r="AH88" i="14"/>
  <c r="AG37" i="22"/>
  <c r="AG37" i="21"/>
  <c r="AG37" i="20"/>
  <c r="AG37" i="19"/>
  <c r="AG37" i="18"/>
  <c r="AG37" i="17"/>
  <c r="AG37" i="16"/>
  <c r="AG88" i="14"/>
  <c r="AF37" i="22"/>
  <c r="AF37" i="21"/>
  <c r="AF37" i="20"/>
  <c r="AF37" i="19"/>
  <c r="AF37" i="18"/>
  <c r="AF37" i="17"/>
  <c r="AF37" i="16"/>
  <c r="AF88" i="14"/>
  <c r="AE37" i="22"/>
  <c r="AE37" i="21"/>
  <c r="AE37" i="20"/>
  <c r="AE37" i="19"/>
  <c r="AE37" i="18"/>
  <c r="AE37" i="17"/>
  <c r="AE37" i="16"/>
  <c r="AE88" i="14"/>
  <c r="AD37" i="22"/>
  <c r="AD37" i="21"/>
  <c r="AD37" i="20"/>
  <c r="AD37" i="19"/>
  <c r="AD37" i="18"/>
  <c r="AD37" i="17"/>
  <c r="AD37" i="16"/>
  <c r="AD88" i="14"/>
  <c r="AC37" i="22"/>
  <c r="AC37" i="21"/>
  <c r="AC37" i="20"/>
  <c r="AC37" i="19"/>
  <c r="AC37" i="18"/>
  <c r="AC37" i="17"/>
  <c r="AC37" i="16"/>
  <c r="AC88" i="14"/>
  <c r="AB37" i="22"/>
  <c r="AB37" i="21"/>
  <c r="AB37" i="20"/>
  <c r="AB37" i="19"/>
  <c r="AB37" i="18"/>
  <c r="AB37" i="17"/>
  <c r="AB37" i="16"/>
  <c r="AB88" i="14"/>
  <c r="AA37" i="22"/>
  <c r="AA37" i="21"/>
  <c r="AA37" i="20"/>
  <c r="AA37" i="19"/>
  <c r="AA37" i="18"/>
  <c r="AA37" i="17"/>
  <c r="AA37" i="16"/>
  <c r="AA88" i="14"/>
  <c r="Z37" i="22"/>
  <c r="Z37" i="21"/>
  <c r="Z37" i="20"/>
  <c r="Z37" i="19"/>
  <c r="Z37" i="18"/>
  <c r="Z37" i="17"/>
  <c r="Z37" i="16"/>
  <c r="Z88" i="14"/>
  <c r="Y37" i="22"/>
  <c r="Y37" i="21"/>
  <c r="Y37" i="20"/>
  <c r="Y37" i="19"/>
  <c r="Y37" i="18"/>
  <c r="Y37" i="17"/>
  <c r="Y37" i="16"/>
  <c r="Y88" i="14"/>
  <c r="X37" i="22"/>
  <c r="X37" i="21"/>
  <c r="X37" i="20"/>
  <c r="X37" i="19"/>
  <c r="X37" i="18"/>
  <c r="X37" i="17"/>
  <c r="X37" i="16"/>
  <c r="X88" i="14"/>
  <c r="W37" i="22"/>
  <c r="W37" i="21"/>
  <c r="W37" i="20"/>
  <c r="W37" i="19"/>
  <c r="W37" i="18"/>
  <c r="W37" i="17"/>
  <c r="W37" i="16"/>
  <c r="W88" i="14"/>
  <c r="V37" i="22"/>
  <c r="V37" i="21"/>
  <c r="V37" i="20"/>
  <c r="V37" i="19"/>
  <c r="V37" i="18"/>
  <c r="V37" i="17"/>
  <c r="V37" i="16"/>
  <c r="V88" i="14"/>
  <c r="U37" i="22"/>
  <c r="D37" i="22" s="1"/>
  <c r="U37" i="21"/>
  <c r="U37" i="20"/>
  <c r="U37" i="19"/>
  <c r="U37" i="18"/>
  <c r="U37" i="17"/>
  <c r="U37" i="16"/>
  <c r="U88" i="14"/>
  <c r="CY36" i="22"/>
  <c r="CY36" i="21"/>
  <c r="CY36" i="20"/>
  <c r="CY36" i="19"/>
  <c r="CY36" i="18"/>
  <c r="CY36" i="17"/>
  <c r="CY36" i="16"/>
  <c r="CY87" i="14"/>
  <c r="CX36" i="22"/>
  <c r="CX36" i="21"/>
  <c r="CX36" i="20"/>
  <c r="CX36" i="19"/>
  <c r="CX36" i="18"/>
  <c r="CX36" i="17"/>
  <c r="CX36" i="16"/>
  <c r="CX87" i="14"/>
  <c r="CW36" i="22"/>
  <c r="CW36" i="21"/>
  <c r="CW36" i="20"/>
  <c r="CW36" i="19"/>
  <c r="CW36" i="18"/>
  <c r="CW36" i="17"/>
  <c r="CW36" i="16"/>
  <c r="CW87" i="14"/>
  <c r="CV36" i="22"/>
  <c r="CV36" i="21"/>
  <c r="CV36" i="20"/>
  <c r="CV36" i="19"/>
  <c r="CV36" i="18"/>
  <c r="CV36" i="17"/>
  <c r="CV36" i="16"/>
  <c r="CV87" i="14"/>
  <c r="CU36" i="22"/>
  <c r="CU36" i="21"/>
  <c r="CU36" i="20"/>
  <c r="CU36" i="19"/>
  <c r="CU36" i="18"/>
  <c r="CU36" i="17"/>
  <c r="CU36" i="16"/>
  <c r="CU87" i="14"/>
  <c r="CT36" i="22"/>
  <c r="CT36" i="21"/>
  <c r="CT36" i="20"/>
  <c r="CT36" i="19"/>
  <c r="CT36" i="18"/>
  <c r="CT36" i="17"/>
  <c r="CT36" i="16"/>
  <c r="CT87" i="14"/>
  <c r="CS36" i="22"/>
  <c r="CS36" i="21"/>
  <c r="CS36" i="20"/>
  <c r="CS36" i="19"/>
  <c r="CS36" i="18"/>
  <c r="CS36" i="17"/>
  <c r="CS36" i="16"/>
  <c r="CS87" i="14"/>
  <c r="CR36" i="22"/>
  <c r="CR36" i="21"/>
  <c r="CR36" i="20"/>
  <c r="CR36" i="19"/>
  <c r="CR36" i="18"/>
  <c r="CR36" i="17"/>
  <c r="CR36" i="16"/>
  <c r="CR87" i="14"/>
  <c r="CQ36" i="22"/>
  <c r="CQ36" i="21"/>
  <c r="CQ36" i="20"/>
  <c r="CQ36" i="19"/>
  <c r="CQ36" i="18"/>
  <c r="CQ36" i="17"/>
  <c r="CQ36" i="16"/>
  <c r="CQ87" i="14"/>
  <c r="CP36" i="22"/>
  <c r="CP36" i="21"/>
  <c r="CP36" i="20"/>
  <c r="CP36" i="19"/>
  <c r="CP36" i="18"/>
  <c r="CP36" i="17"/>
  <c r="CP36" i="16"/>
  <c r="CP87" i="14"/>
  <c r="CO36" i="22"/>
  <c r="CO36" i="21"/>
  <c r="CO36" i="20"/>
  <c r="CO36" i="19"/>
  <c r="CO36" i="18"/>
  <c r="CO36" i="17"/>
  <c r="CO36" i="16"/>
  <c r="CO87" i="14"/>
  <c r="CN36" i="22"/>
  <c r="CN36" i="21"/>
  <c r="CN36" i="20"/>
  <c r="CN36" i="19"/>
  <c r="CN36" i="18"/>
  <c r="CN36" i="17"/>
  <c r="CN36" i="16"/>
  <c r="CN87" i="14"/>
  <c r="CM36" i="22"/>
  <c r="CM36" i="21"/>
  <c r="CM36" i="20"/>
  <c r="CM36" i="19"/>
  <c r="CM36" i="18"/>
  <c r="CM36" i="17"/>
  <c r="CM36" i="16"/>
  <c r="CM87" i="14"/>
  <c r="CL36" i="22"/>
  <c r="CL36" i="21"/>
  <c r="CL36" i="20"/>
  <c r="CL36" i="19"/>
  <c r="CL36" i="18"/>
  <c r="CL36" i="17"/>
  <c r="CL36" i="16"/>
  <c r="CL87" i="14"/>
  <c r="CK36" i="22"/>
  <c r="CK36" i="21"/>
  <c r="CK36" i="20"/>
  <c r="CK36" i="19"/>
  <c r="CK36" i="18"/>
  <c r="CK36" i="17"/>
  <c r="CK36" i="16"/>
  <c r="CK87" i="14"/>
  <c r="CJ36" i="22"/>
  <c r="CJ36" i="21"/>
  <c r="CJ36" i="20"/>
  <c r="CJ36" i="19"/>
  <c r="CJ36" i="18"/>
  <c r="CJ36" i="17"/>
  <c r="CJ36" i="16"/>
  <c r="CJ87" i="14"/>
  <c r="CI36" i="22"/>
  <c r="CI36" i="21"/>
  <c r="CI36" i="20"/>
  <c r="CI36" i="19"/>
  <c r="CI36" i="18"/>
  <c r="CI36" i="17"/>
  <c r="CI36" i="16"/>
  <c r="CI87" i="14"/>
  <c r="CH36" i="22"/>
  <c r="CH36" i="21"/>
  <c r="CH36" i="20"/>
  <c r="CH36" i="19"/>
  <c r="CH36" i="18"/>
  <c r="CH36" i="17"/>
  <c r="CH36" i="16"/>
  <c r="CH87" i="14"/>
  <c r="CG36" i="22"/>
  <c r="CG36" i="21"/>
  <c r="CG36" i="20"/>
  <c r="CG36" i="19"/>
  <c r="CG36" i="18"/>
  <c r="CG36" i="17"/>
  <c r="CG36" i="16"/>
  <c r="CG87" i="14"/>
  <c r="CF36" i="22"/>
  <c r="CF36" i="21"/>
  <c r="CF36" i="20"/>
  <c r="CF36" i="19"/>
  <c r="CF36" i="18"/>
  <c r="CF36" i="17"/>
  <c r="CF36" i="16"/>
  <c r="CF87" i="14"/>
  <c r="CE36" i="22"/>
  <c r="CE36" i="21"/>
  <c r="CE36" i="20"/>
  <c r="CE36" i="19"/>
  <c r="CE36" i="18"/>
  <c r="CE36" i="17"/>
  <c r="CE36" i="16"/>
  <c r="CE87" i="14"/>
  <c r="CD36" i="22"/>
  <c r="CD36" i="21"/>
  <c r="CD36" i="20"/>
  <c r="CD36" i="19"/>
  <c r="CD36" i="18"/>
  <c r="CD36" i="17"/>
  <c r="CD36" i="16"/>
  <c r="CD87" i="14"/>
  <c r="CC36" i="22"/>
  <c r="CC36" i="21"/>
  <c r="CC36" i="20"/>
  <c r="CC36" i="19"/>
  <c r="CC36" i="18"/>
  <c r="CC36" i="17"/>
  <c r="CC36" i="16"/>
  <c r="CC87" i="14"/>
  <c r="CB36" i="22"/>
  <c r="CB36" i="21"/>
  <c r="CB36" i="20"/>
  <c r="CB36" i="19"/>
  <c r="CB36" i="18"/>
  <c r="CB36" i="17"/>
  <c r="CB36" i="16"/>
  <c r="CB87" i="14"/>
  <c r="CA36" i="22"/>
  <c r="CA36" i="21"/>
  <c r="CA36" i="20"/>
  <c r="CA36" i="19"/>
  <c r="CA36" i="18"/>
  <c r="CA36" i="17"/>
  <c r="CA36" i="16"/>
  <c r="CA87" i="14"/>
  <c r="BZ36" i="22"/>
  <c r="BZ36" i="21"/>
  <c r="BZ36" i="20"/>
  <c r="BZ36" i="19"/>
  <c r="BZ36" i="18"/>
  <c r="BZ36" i="17"/>
  <c r="BZ36" i="16"/>
  <c r="BZ87" i="14"/>
  <c r="BY36" i="22"/>
  <c r="BY36" i="21"/>
  <c r="BY36" i="20"/>
  <c r="BY36" i="19"/>
  <c r="BY36" i="18"/>
  <c r="BY36" i="17"/>
  <c r="BY36" i="16"/>
  <c r="BY87" i="14"/>
  <c r="BX36" i="22"/>
  <c r="BX36" i="21"/>
  <c r="BX36" i="20"/>
  <c r="BX36" i="19"/>
  <c r="BX36" i="18"/>
  <c r="BX36" i="17"/>
  <c r="BX36" i="16"/>
  <c r="BX87" i="14"/>
  <c r="BW36" i="22"/>
  <c r="BW36" i="21"/>
  <c r="BW36" i="20"/>
  <c r="BW36" i="19"/>
  <c r="BW36" i="18"/>
  <c r="BW36" i="17"/>
  <c r="BW36" i="16"/>
  <c r="BW87" i="14"/>
  <c r="BV36" i="22"/>
  <c r="BV36" i="21"/>
  <c r="BV36" i="20"/>
  <c r="BV36" i="19"/>
  <c r="BV36" i="18"/>
  <c r="BV36" i="17"/>
  <c r="BV36" i="16"/>
  <c r="BV87" i="14"/>
  <c r="BU36" i="22"/>
  <c r="BU36" i="21"/>
  <c r="BU36" i="20"/>
  <c r="BU36" i="19"/>
  <c r="BU36" i="18"/>
  <c r="BU36" i="17"/>
  <c r="BU36" i="16"/>
  <c r="BU87" i="14"/>
  <c r="BT36" i="22"/>
  <c r="BT36" i="21"/>
  <c r="BT36" i="20"/>
  <c r="BT36" i="19"/>
  <c r="BT36" i="18"/>
  <c r="BT36" i="17"/>
  <c r="BT36" i="16"/>
  <c r="BT87" i="14"/>
  <c r="BS36" i="22"/>
  <c r="BS36" i="21"/>
  <c r="BS36" i="20"/>
  <c r="BS36" i="19"/>
  <c r="BS36" i="18"/>
  <c r="BS36" i="17"/>
  <c r="BS36" i="16"/>
  <c r="BS87" i="14"/>
  <c r="BR36" i="22"/>
  <c r="BR36" i="21"/>
  <c r="BR36" i="20"/>
  <c r="BR36" i="19"/>
  <c r="BR36" i="18"/>
  <c r="BR36" i="17"/>
  <c r="BR36" i="16"/>
  <c r="BR87" i="14"/>
  <c r="BQ36" i="22"/>
  <c r="BQ36" i="21"/>
  <c r="BQ36" i="20"/>
  <c r="BQ36" i="19"/>
  <c r="BQ36" i="18"/>
  <c r="BQ36" i="17"/>
  <c r="BQ36" i="16"/>
  <c r="BQ87" i="14"/>
  <c r="BP36" i="22"/>
  <c r="BP36" i="21"/>
  <c r="BP36" i="20"/>
  <c r="BP36" i="19"/>
  <c r="BP36" i="18"/>
  <c r="BP36" i="17"/>
  <c r="BP36" i="16"/>
  <c r="BP87" i="14"/>
  <c r="BO36" i="22"/>
  <c r="BO36" i="21"/>
  <c r="BO36" i="20"/>
  <c r="BO36" i="19"/>
  <c r="BO36" i="18"/>
  <c r="BO36" i="17"/>
  <c r="BO36" i="16"/>
  <c r="BO87" i="14"/>
  <c r="BN36" i="22"/>
  <c r="BN36" i="21"/>
  <c r="BN36" i="20"/>
  <c r="BN36" i="19"/>
  <c r="BN36" i="18"/>
  <c r="BN36" i="17"/>
  <c r="BN36" i="16"/>
  <c r="BN87" i="14"/>
  <c r="BM36" i="22"/>
  <c r="BM36" i="21"/>
  <c r="BM36" i="20"/>
  <c r="BM36" i="19"/>
  <c r="BM36" i="18"/>
  <c r="BM36" i="17"/>
  <c r="BM36" i="16"/>
  <c r="BM87" i="14"/>
  <c r="BL36" i="22"/>
  <c r="BL36" i="21"/>
  <c r="BL36" i="20"/>
  <c r="BL36" i="19"/>
  <c r="BL36" i="18"/>
  <c r="BL36" i="17"/>
  <c r="BL36" i="16"/>
  <c r="BL87" i="14"/>
  <c r="BK36" i="22"/>
  <c r="BK36" i="21"/>
  <c r="BK36" i="20"/>
  <c r="BK36" i="19"/>
  <c r="BK36" i="18"/>
  <c r="BK36" i="17"/>
  <c r="BK36" i="16"/>
  <c r="BK87" i="14"/>
  <c r="BJ36" i="22"/>
  <c r="BJ36" i="21"/>
  <c r="BJ36" i="20"/>
  <c r="BJ36" i="19"/>
  <c r="BJ36" i="18"/>
  <c r="BJ36" i="17"/>
  <c r="BJ36" i="16"/>
  <c r="BJ87" i="14"/>
  <c r="BI36" i="22"/>
  <c r="BI36" i="21"/>
  <c r="BI36" i="20"/>
  <c r="BI36" i="19"/>
  <c r="BI36" i="18"/>
  <c r="BI36" i="17"/>
  <c r="BI36" i="16"/>
  <c r="BI87" i="14"/>
  <c r="BH36" i="22"/>
  <c r="BH36" i="21"/>
  <c r="BH36" i="20"/>
  <c r="BH36" i="19"/>
  <c r="BH36" i="18"/>
  <c r="BH36" i="17"/>
  <c r="BH36" i="16"/>
  <c r="BH87" i="14"/>
  <c r="BG36" i="22"/>
  <c r="BG36" i="21"/>
  <c r="BG36" i="20"/>
  <c r="BG36" i="19"/>
  <c r="BG36" i="18"/>
  <c r="BG36" i="17"/>
  <c r="BG36" i="16"/>
  <c r="BG87" i="14"/>
  <c r="BF36" i="22"/>
  <c r="BF36" i="21"/>
  <c r="BF36" i="20"/>
  <c r="BF36" i="19"/>
  <c r="BF36" i="18"/>
  <c r="BF36" i="17"/>
  <c r="BF36" i="16"/>
  <c r="BF87" i="14"/>
  <c r="BE36" i="22"/>
  <c r="BE36" i="21"/>
  <c r="BE36" i="20"/>
  <c r="BE36" i="19"/>
  <c r="BE36" i="18"/>
  <c r="BE36" i="17"/>
  <c r="BE36" i="16"/>
  <c r="BE87" i="14"/>
  <c r="BD36" i="22"/>
  <c r="BD36" i="21"/>
  <c r="BD36" i="20"/>
  <c r="BD36" i="19"/>
  <c r="BD36" i="18"/>
  <c r="BD36" i="17"/>
  <c r="BD36" i="16"/>
  <c r="BD87" i="14"/>
  <c r="BC36" i="22"/>
  <c r="BC36" i="21"/>
  <c r="BC36" i="20"/>
  <c r="BC36" i="19"/>
  <c r="BC36" i="18"/>
  <c r="BC36" i="17"/>
  <c r="BC36" i="16"/>
  <c r="BC87" i="14"/>
  <c r="BB36" i="22"/>
  <c r="BB36" i="21"/>
  <c r="BB36" i="20"/>
  <c r="BB36" i="19"/>
  <c r="BB36" i="18"/>
  <c r="BB36" i="17"/>
  <c r="BB36" i="16"/>
  <c r="BB87" i="14"/>
  <c r="BA36" i="22"/>
  <c r="BA36" i="21"/>
  <c r="BA36" i="20"/>
  <c r="BA36" i="19"/>
  <c r="BA36" i="18"/>
  <c r="BA36" i="17"/>
  <c r="BA36" i="16"/>
  <c r="BA87" i="14"/>
  <c r="AZ36" i="22"/>
  <c r="AZ36" i="21"/>
  <c r="AZ36" i="20"/>
  <c r="AZ36" i="19"/>
  <c r="AZ36" i="18"/>
  <c r="AZ36" i="17"/>
  <c r="AZ36" i="16"/>
  <c r="AZ87" i="14"/>
  <c r="AY36" i="22"/>
  <c r="AY36" i="21"/>
  <c r="AY36" i="20"/>
  <c r="AY36" i="19"/>
  <c r="AY36" i="18"/>
  <c r="AY36" i="17"/>
  <c r="AY36" i="16"/>
  <c r="AY87" i="14"/>
  <c r="AX36" i="22"/>
  <c r="AX36" i="21"/>
  <c r="AX36" i="20"/>
  <c r="AX36" i="19"/>
  <c r="AX36" i="18"/>
  <c r="AX36" i="17"/>
  <c r="AX36" i="16"/>
  <c r="AX87" i="14"/>
  <c r="AW36" i="22"/>
  <c r="AW36" i="21"/>
  <c r="AW36" i="20"/>
  <c r="AW36" i="19"/>
  <c r="AW36" i="18"/>
  <c r="AW36" i="17"/>
  <c r="AW36" i="16"/>
  <c r="AW87" i="14"/>
  <c r="AV36" i="22"/>
  <c r="AV36" i="21"/>
  <c r="AV36" i="20"/>
  <c r="AV36" i="19"/>
  <c r="AV36" i="18"/>
  <c r="AV36" i="17"/>
  <c r="AV36" i="16"/>
  <c r="AV87" i="14"/>
  <c r="AU36" i="22"/>
  <c r="AU36" i="21"/>
  <c r="AU36" i="20"/>
  <c r="AU36" i="19"/>
  <c r="AU36" i="18"/>
  <c r="AU36" i="17"/>
  <c r="AU36" i="16"/>
  <c r="AU87" i="14"/>
  <c r="AT36" i="22"/>
  <c r="AT36" i="21"/>
  <c r="AT36" i="20"/>
  <c r="AT36" i="19"/>
  <c r="AT36" i="18"/>
  <c r="AT36" i="17"/>
  <c r="AT36" i="16"/>
  <c r="AT87" i="14"/>
  <c r="AS36" i="22"/>
  <c r="AS36" i="21"/>
  <c r="AS36" i="20"/>
  <c r="AS36" i="19"/>
  <c r="AS36" i="18"/>
  <c r="AS36" i="17"/>
  <c r="AS36" i="16"/>
  <c r="AS87" i="14"/>
  <c r="AR36" i="22"/>
  <c r="AR36" i="21"/>
  <c r="AR36" i="20"/>
  <c r="AR36" i="19"/>
  <c r="AR36" i="18"/>
  <c r="AR36" i="17"/>
  <c r="AR36" i="16"/>
  <c r="AR87" i="14"/>
  <c r="AQ36" i="22"/>
  <c r="AQ36" i="21"/>
  <c r="AQ36" i="20"/>
  <c r="AQ36" i="19"/>
  <c r="AQ36" i="18"/>
  <c r="AQ36" i="17"/>
  <c r="AQ36" i="16"/>
  <c r="AQ87" i="14"/>
  <c r="AP36" i="22"/>
  <c r="AP36" i="21"/>
  <c r="AP36" i="20"/>
  <c r="AP36" i="19"/>
  <c r="AP36" i="18"/>
  <c r="AP36" i="17"/>
  <c r="AP36" i="16"/>
  <c r="AP87" i="14"/>
  <c r="AO36" i="22"/>
  <c r="AO36" i="21"/>
  <c r="AO36" i="20"/>
  <c r="AO36" i="19"/>
  <c r="AO36" i="18"/>
  <c r="AO36" i="17"/>
  <c r="AO36" i="16"/>
  <c r="AO87" i="14"/>
  <c r="AN36" i="22"/>
  <c r="AN36" i="21"/>
  <c r="AN36" i="20"/>
  <c r="AN36" i="19"/>
  <c r="AN36" i="18"/>
  <c r="AN36" i="17"/>
  <c r="AN36" i="16"/>
  <c r="AN87" i="14"/>
  <c r="AM36" i="22"/>
  <c r="AM36" i="21"/>
  <c r="AM36" i="20"/>
  <c r="AM36" i="19"/>
  <c r="AM36" i="18"/>
  <c r="AM36" i="17"/>
  <c r="AM36" i="16"/>
  <c r="AM87" i="14"/>
  <c r="AL36" i="22"/>
  <c r="AL36" i="21"/>
  <c r="AL36" i="20"/>
  <c r="AL36" i="19"/>
  <c r="AL36" i="18"/>
  <c r="AL36" i="17"/>
  <c r="AL36" i="16"/>
  <c r="AL87" i="14"/>
  <c r="AK36" i="22"/>
  <c r="AK36" i="21"/>
  <c r="AK36" i="20"/>
  <c r="AK36" i="19"/>
  <c r="AK36" i="18"/>
  <c r="AK36" i="17"/>
  <c r="AK36" i="16"/>
  <c r="AK87" i="14"/>
  <c r="AJ36" i="22"/>
  <c r="AJ36" i="21"/>
  <c r="AJ36" i="20"/>
  <c r="AJ36" i="19"/>
  <c r="AJ36" i="18"/>
  <c r="AJ36" i="17"/>
  <c r="AJ36" i="16"/>
  <c r="AJ87" i="14"/>
  <c r="AI36" i="22"/>
  <c r="AI36" i="21"/>
  <c r="AI36" i="20"/>
  <c r="AI36" i="19"/>
  <c r="AI36" i="18"/>
  <c r="AI36" i="17"/>
  <c r="AI36" i="16"/>
  <c r="AI87" i="14"/>
  <c r="AH36" i="22"/>
  <c r="AH36" i="21"/>
  <c r="AH36" i="20"/>
  <c r="AH36" i="19"/>
  <c r="AH36" i="18"/>
  <c r="AH36" i="17"/>
  <c r="AH36" i="16"/>
  <c r="AH87" i="14"/>
  <c r="AG36" i="22"/>
  <c r="AG36" i="21"/>
  <c r="AG36" i="20"/>
  <c r="AG36" i="19"/>
  <c r="AG36" i="18"/>
  <c r="AG36" i="17"/>
  <c r="AG36" i="16"/>
  <c r="AG87" i="14"/>
  <c r="AF36" i="22"/>
  <c r="AF36" i="21"/>
  <c r="AF36" i="20"/>
  <c r="AF36" i="19"/>
  <c r="AF36" i="18"/>
  <c r="AF36" i="17"/>
  <c r="AF36" i="16"/>
  <c r="AF87" i="14"/>
  <c r="AE36" i="22"/>
  <c r="AE36" i="21"/>
  <c r="AE36" i="20"/>
  <c r="AE36" i="19"/>
  <c r="AE36" i="18"/>
  <c r="AE36" i="17"/>
  <c r="AE36" i="16"/>
  <c r="AE87" i="14"/>
  <c r="AD36" i="22"/>
  <c r="AD36" i="21"/>
  <c r="AD36" i="20"/>
  <c r="AD36" i="19"/>
  <c r="AD36" i="18"/>
  <c r="AD36" i="17"/>
  <c r="AD36" i="16"/>
  <c r="AD87" i="14"/>
  <c r="AC36" i="22"/>
  <c r="AC36" i="21"/>
  <c r="AC36" i="20"/>
  <c r="AC36" i="19"/>
  <c r="AC36" i="18"/>
  <c r="AC36" i="17"/>
  <c r="AC36" i="16"/>
  <c r="AC87" i="14"/>
  <c r="AB36" i="22"/>
  <c r="AB36" i="21"/>
  <c r="AB36" i="20"/>
  <c r="AB36" i="19"/>
  <c r="AB36" i="18"/>
  <c r="AB36" i="17"/>
  <c r="AB36" i="16"/>
  <c r="AB87" i="14"/>
  <c r="AA36" i="22"/>
  <c r="AA36" i="21"/>
  <c r="AA36" i="20"/>
  <c r="AA36" i="19"/>
  <c r="AA36" i="18"/>
  <c r="AA36" i="17"/>
  <c r="AA36" i="16"/>
  <c r="AA87" i="14"/>
  <c r="Z36" i="22"/>
  <c r="Z36" i="21"/>
  <c r="Z36" i="20"/>
  <c r="Z36" i="19"/>
  <c r="Z36" i="18"/>
  <c r="Z36" i="17"/>
  <c r="Z36" i="16"/>
  <c r="Z87" i="14"/>
  <c r="Y36" i="22"/>
  <c r="Y36" i="21"/>
  <c r="Y36" i="20"/>
  <c r="Y36" i="19"/>
  <c r="Y36" i="18"/>
  <c r="Y36" i="17"/>
  <c r="Y36" i="16"/>
  <c r="Y87" i="14"/>
  <c r="X36" i="22"/>
  <c r="X36" i="21"/>
  <c r="X36" i="20"/>
  <c r="X36" i="19"/>
  <c r="X36" i="18"/>
  <c r="X36" i="17"/>
  <c r="X36" i="16"/>
  <c r="X87" i="14"/>
  <c r="W36" i="22"/>
  <c r="W36" i="21"/>
  <c r="W36" i="20"/>
  <c r="W36" i="19"/>
  <c r="W36" i="18"/>
  <c r="W36" i="17"/>
  <c r="W36" i="16"/>
  <c r="W87" i="14"/>
  <c r="V36" i="22"/>
  <c r="V36" i="21"/>
  <c r="V36" i="20"/>
  <c r="V36" i="19"/>
  <c r="V36" i="18"/>
  <c r="V36" i="17"/>
  <c r="V36" i="16"/>
  <c r="V87" i="14"/>
  <c r="U36" i="22"/>
  <c r="D36" i="22" s="1"/>
  <c r="U36" i="21"/>
  <c r="U36" i="20"/>
  <c r="U36" i="19"/>
  <c r="U36" i="18"/>
  <c r="U36" i="17"/>
  <c r="U36" i="16"/>
  <c r="U87" i="14"/>
  <c r="CY35" i="22"/>
  <c r="CY35" i="21"/>
  <c r="CY35" i="20"/>
  <c r="CY35" i="19"/>
  <c r="CY35" i="18"/>
  <c r="CY35" i="17"/>
  <c r="CY35" i="16"/>
  <c r="CY86" i="14"/>
  <c r="CX35" i="22"/>
  <c r="CX35" i="21"/>
  <c r="CX35" i="20"/>
  <c r="CX35" i="19"/>
  <c r="CX35" i="18"/>
  <c r="CX35" i="17"/>
  <c r="CX35" i="16"/>
  <c r="CX86" i="14"/>
  <c r="CW35" i="22"/>
  <c r="CW35" i="21"/>
  <c r="CW35" i="20"/>
  <c r="CW35" i="19"/>
  <c r="CW35" i="18"/>
  <c r="CW35" i="17"/>
  <c r="CW35" i="16"/>
  <c r="CW86" i="14"/>
  <c r="CV35" i="22"/>
  <c r="CV35" i="21"/>
  <c r="CV35" i="20"/>
  <c r="CV35" i="19"/>
  <c r="CV35" i="18"/>
  <c r="CV35" i="17"/>
  <c r="CV35" i="16"/>
  <c r="CV86" i="14"/>
  <c r="CU35" i="22"/>
  <c r="CU35" i="21"/>
  <c r="CU35" i="20"/>
  <c r="CU35" i="19"/>
  <c r="CU35" i="18"/>
  <c r="CU35" i="17"/>
  <c r="CU35" i="16"/>
  <c r="CU86" i="14"/>
  <c r="CT35" i="22"/>
  <c r="CT35" i="21"/>
  <c r="CT35" i="20"/>
  <c r="CT35" i="19"/>
  <c r="CT35" i="18"/>
  <c r="CT35" i="17"/>
  <c r="CT35" i="16"/>
  <c r="CT86" i="14"/>
  <c r="CS35" i="22"/>
  <c r="CS35" i="21"/>
  <c r="CS35" i="20"/>
  <c r="CS35" i="19"/>
  <c r="CS35" i="18"/>
  <c r="CS35" i="17"/>
  <c r="CS35" i="16"/>
  <c r="CS86" i="14"/>
  <c r="CR35" i="22"/>
  <c r="CR35" i="21"/>
  <c r="CR35" i="20"/>
  <c r="CR35" i="19"/>
  <c r="CR35" i="18"/>
  <c r="CR35" i="17"/>
  <c r="CR35" i="16"/>
  <c r="CR86" i="14"/>
  <c r="CQ35" i="22"/>
  <c r="CQ35" i="21"/>
  <c r="CQ35" i="20"/>
  <c r="CQ35" i="19"/>
  <c r="CQ35" i="18"/>
  <c r="CQ35" i="17"/>
  <c r="CQ35" i="16"/>
  <c r="CQ86" i="14"/>
  <c r="CP35" i="22"/>
  <c r="CP35" i="21"/>
  <c r="CP35" i="20"/>
  <c r="CP35" i="19"/>
  <c r="CP35" i="18"/>
  <c r="CP35" i="17"/>
  <c r="CP35" i="16"/>
  <c r="CP86" i="14"/>
  <c r="CO35" i="22"/>
  <c r="CO35" i="21"/>
  <c r="CO35" i="20"/>
  <c r="CO35" i="19"/>
  <c r="CO35" i="18"/>
  <c r="CO35" i="17"/>
  <c r="CO35" i="16"/>
  <c r="CO86" i="14"/>
  <c r="CN35" i="22"/>
  <c r="CN35" i="21"/>
  <c r="CN35" i="20"/>
  <c r="CN35" i="19"/>
  <c r="CN35" i="18"/>
  <c r="CN35" i="17"/>
  <c r="CN35" i="16"/>
  <c r="CN86" i="14"/>
  <c r="CM35" i="22"/>
  <c r="CM35" i="21"/>
  <c r="CM35" i="20"/>
  <c r="CM35" i="19"/>
  <c r="CM35" i="18"/>
  <c r="CM35" i="17"/>
  <c r="CM35" i="16"/>
  <c r="CM86" i="14"/>
  <c r="CL35" i="22"/>
  <c r="CL35" i="21"/>
  <c r="CL35" i="20"/>
  <c r="CL35" i="19"/>
  <c r="CL35" i="18"/>
  <c r="CL35" i="17"/>
  <c r="CL35" i="16"/>
  <c r="CL86" i="14"/>
  <c r="CK35" i="22"/>
  <c r="CK35" i="21"/>
  <c r="CK35" i="20"/>
  <c r="CK35" i="19"/>
  <c r="CK35" i="18"/>
  <c r="CK35" i="17"/>
  <c r="CK35" i="16"/>
  <c r="CK86" i="14"/>
  <c r="CJ35" i="22"/>
  <c r="CJ35" i="21"/>
  <c r="CJ35" i="20"/>
  <c r="CJ35" i="19"/>
  <c r="CJ35" i="18"/>
  <c r="CJ35" i="17"/>
  <c r="CJ35" i="16"/>
  <c r="CJ86" i="14"/>
  <c r="CI35" i="22"/>
  <c r="CI35" i="21"/>
  <c r="CI35" i="20"/>
  <c r="CI35" i="19"/>
  <c r="CI35" i="18"/>
  <c r="CI35" i="17"/>
  <c r="CI35" i="16"/>
  <c r="CI86" i="14"/>
  <c r="CH35" i="22"/>
  <c r="CH35" i="21"/>
  <c r="CH35" i="20"/>
  <c r="CH35" i="19"/>
  <c r="CH35" i="18"/>
  <c r="CH35" i="17"/>
  <c r="CH35" i="16"/>
  <c r="CH86" i="14"/>
  <c r="CG35" i="22"/>
  <c r="CG35" i="21"/>
  <c r="CG35" i="20"/>
  <c r="CG35" i="19"/>
  <c r="CG35" i="18"/>
  <c r="CG35" i="17"/>
  <c r="CG35" i="16"/>
  <c r="CG86" i="14"/>
  <c r="CF35" i="22"/>
  <c r="CF35" i="21"/>
  <c r="CF35" i="20"/>
  <c r="CF35" i="19"/>
  <c r="CF35" i="18"/>
  <c r="CF35" i="17"/>
  <c r="CF35" i="16"/>
  <c r="CF86" i="14"/>
  <c r="CE35" i="22"/>
  <c r="CE35" i="21"/>
  <c r="CE35" i="20"/>
  <c r="CE35" i="19"/>
  <c r="CE35" i="18"/>
  <c r="CE35" i="17"/>
  <c r="CE35" i="16"/>
  <c r="CE86" i="14"/>
  <c r="CD35" i="22"/>
  <c r="CD35" i="21"/>
  <c r="CD35" i="20"/>
  <c r="CD35" i="19"/>
  <c r="CD35" i="18"/>
  <c r="CD35" i="17"/>
  <c r="CD35" i="16"/>
  <c r="CD86" i="14"/>
  <c r="CC35" i="22"/>
  <c r="CC35" i="21"/>
  <c r="CC35" i="20"/>
  <c r="CC35" i="19"/>
  <c r="CC35" i="18"/>
  <c r="CC35" i="17"/>
  <c r="CC35" i="16"/>
  <c r="CC86" i="14"/>
  <c r="CB35" i="22"/>
  <c r="CB35" i="21"/>
  <c r="CB35" i="20"/>
  <c r="CB35" i="19"/>
  <c r="CB35" i="18"/>
  <c r="CB35" i="17"/>
  <c r="CB35" i="16"/>
  <c r="CB86" i="14"/>
  <c r="CA35" i="22"/>
  <c r="CA35" i="21"/>
  <c r="CA35" i="20"/>
  <c r="CA35" i="19"/>
  <c r="CA35" i="18"/>
  <c r="CA35" i="17"/>
  <c r="CA35" i="16"/>
  <c r="CA86" i="14"/>
  <c r="BZ35" i="22"/>
  <c r="BZ35" i="21"/>
  <c r="BZ35" i="20"/>
  <c r="BZ35" i="19"/>
  <c r="BZ35" i="18"/>
  <c r="BZ35" i="17"/>
  <c r="BZ35" i="16"/>
  <c r="BZ86" i="14"/>
  <c r="BY35" i="22"/>
  <c r="BY35" i="21"/>
  <c r="BY35" i="20"/>
  <c r="BY35" i="19"/>
  <c r="BY35" i="18"/>
  <c r="BY35" i="17"/>
  <c r="BY35" i="16"/>
  <c r="BY86" i="14"/>
  <c r="BX35" i="22"/>
  <c r="BX35" i="21"/>
  <c r="BX35" i="20"/>
  <c r="BX35" i="19"/>
  <c r="BX35" i="18"/>
  <c r="BX35" i="17"/>
  <c r="BX35" i="16"/>
  <c r="BX86" i="14"/>
  <c r="BW35" i="22"/>
  <c r="BW35" i="21"/>
  <c r="BW35" i="20"/>
  <c r="BW35" i="19"/>
  <c r="BW35" i="18"/>
  <c r="BW35" i="17"/>
  <c r="BW35" i="16"/>
  <c r="BW86" i="14"/>
  <c r="BV35" i="22"/>
  <c r="BV35" i="21"/>
  <c r="BV35" i="20"/>
  <c r="BV35" i="19"/>
  <c r="BV35" i="18"/>
  <c r="BV35" i="17"/>
  <c r="BV35" i="16"/>
  <c r="BV86" i="14"/>
  <c r="BU35" i="22"/>
  <c r="BU35" i="21"/>
  <c r="BU35" i="20"/>
  <c r="BU35" i="19"/>
  <c r="BU35" i="18"/>
  <c r="BU35" i="17"/>
  <c r="BU35" i="16"/>
  <c r="BU86" i="14"/>
  <c r="BT35" i="22"/>
  <c r="BT35" i="21"/>
  <c r="BT35" i="20"/>
  <c r="BT35" i="19"/>
  <c r="BT35" i="18"/>
  <c r="BT35" i="17"/>
  <c r="BT35" i="16"/>
  <c r="BT86" i="14"/>
  <c r="BS35" i="22"/>
  <c r="BS35" i="21"/>
  <c r="BS35" i="20"/>
  <c r="BS35" i="19"/>
  <c r="BS35" i="18"/>
  <c r="BS35" i="17"/>
  <c r="BS35" i="16"/>
  <c r="BS86" i="14"/>
  <c r="BR35" i="22"/>
  <c r="BR35" i="21"/>
  <c r="BR35" i="20"/>
  <c r="BR35" i="19"/>
  <c r="BR35" i="18"/>
  <c r="BR35" i="17"/>
  <c r="BR35" i="16"/>
  <c r="BR86" i="14"/>
  <c r="BQ35" i="22"/>
  <c r="BQ35" i="21"/>
  <c r="BQ35" i="20"/>
  <c r="BQ35" i="19"/>
  <c r="BQ35" i="18"/>
  <c r="BQ35" i="17"/>
  <c r="BQ35" i="16"/>
  <c r="BQ86" i="14"/>
  <c r="BP35" i="22"/>
  <c r="BP35" i="21"/>
  <c r="BP35" i="20"/>
  <c r="BP35" i="19"/>
  <c r="BP35" i="18"/>
  <c r="BP35" i="17"/>
  <c r="BP35" i="16"/>
  <c r="BP86" i="14"/>
  <c r="BO35" i="22"/>
  <c r="BO35" i="21"/>
  <c r="BO35" i="20"/>
  <c r="BO35" i="19"/>
  <c r="BO35" i="18"/>
  <c r="BO35" i="17"/>
  <c r="BO35" i="16"/>
  <c r="BO86" i="14"/>
  <c r="BN35" i="22"/>
  <c r="BN35" i="21"/>
  <c r="BN35" i="20"/>
  <c r="BN35" i="19"/>
  <c r="BN35" i="18"/>
  <c r="BN35" i="17"/>
  <c r="BN35" i="16"/>
  <c r="BN86" i="14"/>
  <c r="BM35" i="22"/>
  <c r="BM35" i="21"/>
  <c r="BM35" i="20"/>
  <c r="BM35" i="19"/>
  <c r="BM35" i="18"/>
  <c r="BM35" i="17"/>
  <c r="BM35" i="16"/>
  <c r="BM86" i="14"/>
  <c r="BL35" i="22"/>
  <c r="BL35" i="21"/>
  <c r="BL35" i="20"/>
  <c r="BL35" i="19"/>
  <c r="BL35" i="18"/>
  <c r="BL35" i="17"/>
  <c r="BL35" i="16"/>
  <c r="BL86" i="14"/>
  <c r="BK35" i="22"/>
  <c r="BK35" i="21"/>
  <c r="BK35" i="20"/>
  <c r="BK35" i="19"/>
  <c r="BK35" i="18"/>
  <c r="BK35" i="17"/>
  <c r="BK35" i="16"/>
  <c r="BK86" i="14"/>
  <c r="BJ35" i="22"/>
  <c r="BJ35" i="21"/>
  <c r="BJ35" i="20"/>
  <c r="BJ35" i="19"/>
  <c r="BJ35" i="18"/>
  <c r="BJ35" i="17"/>
  <c r="BJ35" i="16"/>
  <c r="BJ86" i="14"/>
  <c r="BI35" i="22"/>
  <c r="BI35" i="21"/>
  <c r="BI35" i="20"/>
  <c r="BI35" i="19"/>
  <c r="BI35" i="18"/>
  <c r="BI35" i="17"/>
  <c r="BI35" i="16"/>
  <c r="BI86" i="14"/>
  <c r="BH35" i="22"/>
  <c r="BH35" i="21"/>
  <c r="BH35" i="20"/>
  <c r="BH35" i="19"/>
  <c r="BH35" i="18"/>
  <c r="BH35" i="17"/>
  <c r="BH35" i="16"/>
  <c r="BH86" i="14"/>
  <c r="BG35" i="22"/>
  <c r="BG35" i="21"/>
  <c r="BG35" i="20"/>
  <c r="BG35" i="19"/>
  <c r="BG35" i="18"/>
  <c r="BG35" i="17"/>
  <c r="BG35" i="16"/>
  <c r="BG86" i="14"/>
  <c r="BF35" i="22"/>
  <c r="BF35" i="21"/>
  <c r="BF35" i="20"/>
  <c r="BF35" i="19"/>
  <c r="BF35" i="18"/>
  <c r="BF35" i="17"/>
  <c r="BF35" i="16"/>
  <c r="BF86" i="14"/>
  <c r="BE35" i="22"/>
  <c r="BE35" i="21"/>
  <c r="BE35" i="20"/>
  <c r="BE35" i="19"/>
  <c r="BE35" i="18"/>
  <c r="BE35" i="17"/>
  <c r="BE35" i="16"/>
  <c r="BE86" i="14"/>
  <c r="BD35" i="22"/>
  <c r="BD35" i="21"/>
  <c r="BD35" i="20"/>
  <c r="BD35" i="19"/>
  <c r="BD35" i="18"/>
  <c r="BD35" i="17"/>
  <c r="BD35" i="16"/>
  <c r="BD86" i="14"/>
  <c r="BC35" i="22"/>
  <c r="BC35" i="21"/>
  <c r="BC35" i="20"/>
  <c r="BC35" i="19"/>
  <c r="BC35" i="18"/>
  <c r="BC35" i="17"/>
  <c r="BC35" i="16"/>
  <c r="BC86" i="14"/>
  <c r="BB35" i="22"/>
  <c r="BB35" i="21"/>
  <c r="BB35" i="20"/>
  <c r="BB35" i="19"/>
  <c r="BB35" i="18"/>
  <c r="BB35" i="17"/>
  <c r="BB35" i="16"/>
  <c r="BB86" i="14"/>
  <c r="BA35" i="22"/>
  <c r="BA35" i="21"/>
  <c r="BA35" i="20"/>
  <c r="BA35" i="19"/>
  <c r="BA35" i="18"/>
  <c r="BA35" i="17"/>
  <c r="BA35" i="16"/>
  <c r="BA86" i="14"/>
  <c r="AZ35" i="22"/>
  <c r="AZ35" i="21"/>
  <c r="AZ35" i="20"/>
  <c r="AZ35" i="19"/>
  <c r="AZ35" i="18"/>
  <c r="AZ35" i="17"/>
  <c r="AZ35" i="16"/>
  <c r="AZ86" i="14"/>
  <c r="AY35" i="22"/>
  <c r="AY35" i="21"/>
  <c r="AY35" i="20"/>
  <c r="AY35" i="19"/>
  <c r="AY35" i="18"/>
  <c r="AY35" i="17"/>
  <c r="AY35" i="16"/>
  <c r="AY86" i="14"/>
  <c r="AX35" i="22"/>
  <c r="AX35" i="21"/>
  <c r="AX35" i="20"/>
  <c r="AX35" i="19"/>
  <c r="AX35" i="18"/>
  <c r="AX35" i="17"/>
  <c r="AX35" i="16"/>
  <c r="AX86" i="14"/>
  <c r="AW35" i="22"/>
  <c r="AW35" i="21"/>
  <c r="AW35" i="20"/>
  <c r="AW35" i="19"/>
  <c r="AW35" i="18"/>
  <c r="AW35" i="17"/>
  <c r="AW35" i="16"/>
  <c r="AW86" i="14"/>
  <c r="AV35" i="22"/>
  <c r="AV35" i="21"/>
  <c r="AV35" i="20"/>
  <c r="AV35" i="19"/>
  <c r="AV35" i="18"/>
  <c r="AV35" i="17"/>
  <c r="AV35" i="16"/>
  <c r="AV86" i="14"/>
  <c r="AU35" i="22"/>
  <c r="AU35" i="21"/>
  <c r="AU35" i="20"/>
  <c r="AU35" i="19"/>
  <c r="AU35" i="18"/>
  <c r="AU35" i="17"/>
  <c r="AU35" i="16"/>
  <c r="AU86" i="14"/>
  <c r="AT35" i="22"/>
  <c r="AT35" i="21"/>
  <c r="AT35" i="20"/>
  <c r="AT35" i="19"/>
  <c r="AT35" i="18"/>
  <c r="AT35" i="17"/>
  <c r="AT35" i="16"/>
  <c r="AT86" i="14"/>
  <c r="AS35" i="22"/>
  <c r="AS35" i="21"/>
  <c r="AS35" i="20"/>
  <c r="AS35" i="19"/>
  <c r="AS35" i="18"/>
  <c r="AS35" i="17"/>
  <c r="AS35" i="16"/>
  <c r="AS86" i="14"/>
  <c r="AR35" i="22"/>
  <c r="AR35" i="21"/>
  <c r="AR35" i="20"/>
  <c r="AR35" i="19"/>
  <c r="AR35" i="18"/>
  <c r="AR35" i="17"/>
  <c r="AR35" i="16"/>
  <c r="AR86" i="14"/>
  <c r="AQ35" i="22"/>
  <c r="AQ35" i="21"/>
  <c r="AQ35" i="20"/>
  <c r="AQ35" i="19"/>
  <c r="AQ35" i="18"/>
  <c r="AQ35" i="17"/>
  <c r="AQ35" i="16"/>
  <c r="AQ86" i="14"/>
  <c r="AP35" i="22"/>
  <c r="AP35" i="21"/>
  <c r="AP35" i="20"/>
  <c r="AP35" i="19"/>
  <c r="AP35" i="18"/>
  <c r="AP35" i="17"/>
  <c r="AP35" i="16"/>
  <c r="AP86" i="14"/>
  <c r="AO35" i="22"/>
  <c r="AO35" i="21"/>
  <c r="AO35" i="20"/>
  <c r="AO35" i="19"/>
  <c r="AO35" i="18"/>
  <c r="AO35" i="17"/>
  <c r="AO35" i="16"/>
  <c r="AO86" i="14"/>
  <c r="AN35" i="22"/>
  <c r="AN35" i="21"/>
  <c r="AN35" i="20"/>
  <c r="AN35" i="19"/>
  <c r="AN35" i="18"/>
  <c r="AN35" i="17"/>
  <c r="AN35" i="16"/>
  <c r="AN86" i="14"/>
  <c r="AM35" i="22"/>
  <c r="AM35" i="21"/>
  <c r="AM35" i="20"/>
  <c r="AM35" i="19"/>
  <c r="AM35" i="18"/>
  <c r="AM35" i="17"/>
  <c r="AM35" i="16"/>
  <c r="AM86" i="14"/>
  <c r="AL35" i="22"/>
  <c r="AL35" i="21"/>
  <c r="AL35" i="20"/>
  <c r="AL35" i="19"/>
  <c r="AL35" i="18"/>
  <c r="AL35" i="17"/>
  <c r="AL35" i="16"/>
  <c r="AL86" i="14"/>
  <c r="AK35" i="22"/>
  <c r="AK35" i="21"/>
  <c r="AK35" i="20"/>
  <c r="AK35" i="19"/>
  <c r="AK35" i="18"/>
  <c r="AK35" i="17"/>
  <c r="AK35" i="16"/>
  <c r="AK86" i="14"/>
  <c r="AJ35" i="22"/>
  <c r="AJ35" i="21"/>
  <c r="AJ35" i="20"/>
  <c r="AJ35" i="19"/>
  <c r="AJ35" i="18"/>
  <c r="AJ35" i="17"/>
  <c r="AJ35" i="16"/>
  <c r="AJ86" i="14"/>
  <c r="AI35" i="22"/>
  <c r="AI35" i="21"/>
  <c r="AI35" i="20"/>
  <c r="AI35" i="19"/>
  <c r="AI35" i="18"/>
  <c r="AI35" i="17"/>
  <c r="AI35" i="16"/>
  <c r="AI86" i="14"/>
  <c r="AH35" i="22"/>
  <c r="AH35" i="21"/>
  <c r="AH35" i="20"/>
  <c r="AH35" i="19"/>
  <c r="AH35" i="18"/>
  <c r="AH35" i="17"/>
  <c r="AH35" i="16"/>
  <c r="AH86" i="14"/>
  <c r="AG35" i="22"/>
  <c r="AG35" i="21"/>
  <c r="AG35" i="20"/>
  <c r="AG35" i="19"/>
  <c r="AG35" i="18"/>
  <c r="AG35" i="17"/>
  <c r="AG35" i="16"/>
  <c r="AG86" i="14"/>
  <c r="AF35" i="22"/>
  <c r="AF35" i="21"/>
  <c r="AF35" i="20"/>
  <c r="AF35" i="19"/>
  <c r="AF35" i="18"/>
  <c r="AF35" i="17"/>
  <c r="AF35" i="16"/>
  <c r="AF86" i="14"/>
  <c r="AE35" i="22"/>
  <c r="AE35" i="21"/>
  <c r="AE35" i="20"/>
  <c r="AE35" i="19"/>
  <c r="AE35" i="18"/>
  <c r="AE35" i="17"/>
  <c r="AE35" i="16"/>
  <c r="AE86" i="14"/>
  <c r="AD35" i="22"/>
  <c r="AD35" i="21"/>
  <c r="AD35" i="20"/>
  <c r="AD35" i="19"/>
  <c r="AD35" i="18"/>
  <c r="AD35" i="17"/>
  <c r="AD35" i="16"/>
  <c r="AD86" i="14"/>
  <c r="AC35" i="22"/>
  <c r="AC35" i="21"/>
  <c r="AC35" i="20"/>
  <c r="AC35" i="19"/>
  <c r="AC35" i="18"/>
  <c r="AC35" i="17"/>
  <c r="AC35" i="16"/>
  <c r="AC86" i="14"/>
  <c r="AB35" i="22"/>
  <c r="AB35" i="21"/>
  <c r="AB35" i="20"/>
  <c r="AB35" i="19"/>
  <c r="AB35" i="18"/>
  <c r="AB35" i="17"/>
  <c r="AB35" i="16"/>
  <c r="AB86" i="14"/>
  <c r="AA35" i="22"/>
  <c r="AA35" i="21"/>
  <c r="AA35" i="20"/>
  <c r="AA35" i="19"/>
  <c r="AA35" i="18"/>
  <c r="AA35" i="17"/>
  <c r="AA35" i="16"/>
  <c r="AA86" i="14"/>
  <c r="Z35" i="22"/>
  <c r="Z35" i="21"/>
  <c r="Z35" i="20"/>
  <c r="Z35" i="19"/>
  <c r="Z35" i="18"/>
  <c r="Z35" i="17"/>
  <c r="Z35" i="16"/>
  <c r="Z86" i="14"/>
  <c r="Y35" i="22"/>
  <c r="Y35" i="21"/>
  <c r="Y35" i="20"/>
  <c r="Y35" i="19"/>
  <c r="Y35" i="18"/>
  <c r="Y35" i="17"/>
  <c r="Y35" i="16"/>
  <c r="Y86" i="14"/>
  <c r="X35" i="22"/>
  <c r="X35" i="21"/>
  <c r="X35" i="20"/>
  <c r="X35" i="19"/>
  <c r="X35" i="18"/>
  <c r="X35" i="17"/>
  <c r="X35" i="16"/>
  <c r="X86" i="14"/>
  <c r="W35" i="22"/>
  <c r="W35" i="21"/>
  <c r="W35" i="20"/>
  <c r="W35" i="19"/>
  <c r="W35" i="18"/>
  <c r="W35" i="17"/>
  <c r="W35" i="16"/>
  <c r="W86" i="14"/>
  <c r="V35" i="22"/>
  <c r="V35" i="21"/>
  <c r="V35" i="20"/>
  <c r="V35" i="19"/>
  <c r="V35" i="18"/>
  <c r="V35" i="17"/>
  <c r="V35" i="16"/>
  <c r="V86" i="14"/>
  <c r="U35" i="22"/>
  <c r="D35" i="22" s="1"/>
  <c r="U35" i="21"/>
  <c r="U35" i="20"/>
  <c r="U35" i="19"/>
  <c r="U35" i="18"/>
  <c r="U35" i="17"/>
  <c r="U35" i="16"/>
  <c r="U86" i="14"/>
  <c r="CY34" i="22"/>
  <c r="CY34" i="21"/>
  <c r="CY34" i="20"/>
  <c r="CY34" i="19"/>
  <c r="CY34" i="18"/>
  <c r="CY34" i="17"/>
  <c r="CY34" i="16"/>
  <c r="CY85" i="14"/>
  <c r="CX34" i="22"/>
  <c r="CX34" i="21"/>
  <c r="CX34" i="20"/>
  <c r="CX34" i="19"/>
  <c r="CX34" i="18"/>
  <c r="CX34" i="17"/>
  <c r="CX34" i="16"/>
  <c r="CX85" i="14"/>
  <c r="CW34" i="22"/>
  <c r="CW34" i="21"/>
  <c r="CW34" i="20"/>
  <c r="CW34" i="19"/>
  <c r="CW34" i="18"/>
  <c r="CW34" i="17"/>
  <c r="CW34" i="16"/>
  <c r="CW85" i="14"/>
  <c r="CV34" i="22"/>
  <c r="CV34" i="21"/>
  <c r="CV34" i="20"/>
  <c r="CV34" i="19"/>
  <c r="CV34" i="18"/>
  <c r="CV34" i="17"/>
  <c r="CV34" i="16"/>
  <c r="CV85" i="14"/>
  <c r="CU34" i="22"/>
  <c r="CU34" i="21"/>
  <c r="CU34" i="20"/>
  <c r="CU34" i="19"/>
  <c r="CU34" i="18"/>
  <c r="CU34" i="17"/>
  <c r="CU34" i="16"/>
  <c r="CU85" i="14"/>
  <c r="CT34" i="22"/>
  <c r="CT34" i="21"/>
  <c r="CT34" i="20"/>
  <c r="CT34" i="19"/>
  <c r="CT34" i="18"/>
  <c r="CT34" i="17"/>
  <c r="CT34" i="16"/>
  <c r="CT85" i="14"/>
  <c r="CS34" i="22"/>
  <c r="CS34" i="21"/>
  <c r="CS34" i="20"/>
  <c r="CS34" i="19"/>
  <c r="CS34" i="18"/>
  <c r="CS34" i="17"/>
  <c r="CS34" i="16"/>
  <c r="CS85" i="14"/>
  <c r="CR34" i="22"/>
  <c r="CR34" i="21"/>
  <c r="CR34" i="20"/>
  <c r="CR34" i="19"/>
  <c r="CR34" i="18"/>
  <c r="CR34" i="17"/>
  <c r="CR34" i="16"/>
  <c r="CR85" i="14"/>
  <c r="CQ34" i="22"/>
  <c r="CQ34" i="21"/>
  <c r="CQ34" i="20"/>
  <c r="CQ34" i="19"/>
  <c r="CQ34" i="18"/>
  <c r="CQ34" i="17"/>
  <c r="CQ34" i="16"/>
  <c r="CQ85" i="14"/>
  <c r="CP34" i="22"/>
  <c r="CP34" i="21"/>
  <c r="CP34" i="20"/>
  <c r="CP34" i="19"/>
  <c r="CP34" i="18"/>
  <c r="CP34" i="17"/>
  <c r="CP34" i="16"/>
  <c r="CP85" i="14"/>
  <c r="CO34" i="22"/>
  <c r="CO34" i="21"/>
  <c r="CO34" i="20"/>
  <c r="CO34" i="19"/>
  <c r="CO34" i="18"/>
  <c r="CO34" i="17"/>
  <c r="CO34" i="16"/>
  <c r="CO85" i="14"/>
  <c r="CN34" i="22"/>
  <c r="CN34" i="21"/>
  <c r="CN34" i="20"/>
  <c r="CN34" i="19"/>
  <c r="CN34" i="18"/>
  <c r="CN34" i="17"/>
  <c r="CN34" i="16"/>
  <c r="CN85" i="14"/>
  <c r="CM34" i="22"/>
  <c r="CM34" i="21"/>
  <c r="CM34" i="20"/>
  <c r="CM34" i="19"/>
  <c r="CM34" i="18"/>
  <c r="CM34" i="17"/>
  <c r="CM34" i="16"/>
  <c r="CM85" i="14"/>
  <c r="CL34" i="22"/>
  <c r="CL34" i="21"/>
  <c r="CL34" i="20"/>
  <c r="CL34" i="19"/>
  <c r="CL34" i="18"/>
  <c r="CL34" i="17"/>
  <c r="CL34" i="16"/>
  <c r="CL85" i="14"/>
  <c r="CK34" i="22"/>
  <c r="CK34" i="21"/>
  <c r="CK34" i="20"/>
  <c r="CK34" i="19"/>
  <c r="CK34" i="18"/>
  <c r="CK34" i="17"/>
  <c r="CK34" i="16"/>
  <c r="CK85" i="14"/>
  <c r="CJ34" i="22"/>
  <c r="CJ34" i="21"/>
  <c r="CJ34" i="20"/>
  <c r="CJ34" i="19"/>
  <c r="CJ34" i="18"/>
  <c r="CJ34" i="17"/>
  <c r="CJ34" i="16"/>
  <c r="CJ85" i="14"/>
  <c r="CI34" i="22"/>
  <c r="CI34" i="21"/>
  <c r="CI34" i="20"/>
  <c r="CI34" i="19"/>
  <c r="CI34" i="18"/>
  <c r="CI34" i="17"/>
  <c r="CI34" i="16"/>
  <c r="CI85" i="14"/>
  <c r="CH34" i="22"/>
  <c r="CH34" i="21"/>
  <c r="CH34" i="20"/>
  <c r="CH34" i="19"/>
  <c r="CH34" i="18"/>
  <c r="CH34" i="17"/>
  <c r="CH34" i="16"/>
  <c r="CH85" i="14"/>
  <c r="CG34" i="22"/>
  <c r="CG34" i="21"/>
  <c r="CG34" i="20"/>
  <c r="CG34" i="19"/>
  <c r="CG34" i="18"/>
  <c r="CG34" i="17"/>
  <c r="CG34" i="16"/>
  <c r="CG85" i="14"/>
  <c r="CF34" i="22"/>
  <c r="CF34" i="21"/>
  <c r="CF34" i="20"/>
  <c r="CF34" i="19"/>
  <c r="CF34" i="18"/>
  <c r="CF34" i="17"/>
  <c r="CF34" i="16"/>
  <c r="CF85" i="14"/>
  <c r="CE34" i="22"/>
  <c r="CE34" i="21"/>
  <c r="CE34" i="20"/>
  <c r="CE34" i="19"/>
  <c r="CE34" i="18"/>
  <c r="CE34" i="17"/>
  <c r="CE34" i="16"/>
  <c r="CE85" i="14"/>
  <c r="CD34" i="22"/>
  <c r="CD34" i="21"/>
  <c r="CD34" i="20"/>
  <c r="CD34" i="19"/>
  <c r="CD34" i="18"/>
  <c r="CD34" i="17"/>
  <c r="CD34" i="16"/>
  <c r="CD85" i="14"/>
  <c r="CC34" i="22"/>
  <c r="CC34" i="21"/>
  <c r="CC34" i="20"/>
  <c r="CC34" i="19"/>
  <c r="CC34" i="18"/>
  <c r="CC34" i="17"/>
  <c r="CC34" i="16"/>
  <c r="CC85" i="14"/>
  <c r="CB34" i="22"/>
  <c r="CB34" i="21"/>
  <c r="CB34" i="20"/>
  <c r="CB34" i="19"/>
  <c r="CB34" i="18"/>
  <c r="CB34" i="17"/>
  <c r="CB34" i="16"/>
  <c r="CB85" i="14"/>
  <c r="CA34" i="22"/>
  <c r="CA34" i="21"/>
  <c r="CA34" i="20"/>
  <c r="CA34" i="19"/>
  <c r="CA34" i="18"/>
  <c r="CA34" i="17"/>
  <c r="CA34" i="16"/>
  <c r="CA85" i="14"/>
  <c r="BZ34" i="22"/>
  <c r="BZ34" i="21"/>
  <c r="BZ34" i="20"/>
  <c r="BZ34" i="19"/>
  <c r="BZ34" i="18"/>
  <c r="BZ34" i="17"/>
  <c r="BZ34" i="16"/>
  <c r="BZ85" i="14"/>
  <c r="BY34" i="22"/>
  <c r="BY34" i="21"/>
  <c r="BY34" i="20"/>
  <c r="BY34" i="19"/>
  <c r="BY34" i="18"/>
  <c r="BY34" i="17"/>
  <c r="BY34" i="16"/>
  <c r="BY85" i="14"/>
  <c r="BX34" i="22"/>
  <c r="BX34" i="21"/>
  <c r="BX34" i="20"/>
  <c r="BX34" i="19"/>
  <c r="BX34" i="18"/>
  <c r="BX34" i="17"/>
  <c r="BX34" i="16"/>
  <c r="BX85" i="14"/>
  <c r="BW34" i="22"/>
  <c r="BW34" i="21"/>
  <c r="BW34" i="20"/>
  <c r="BW34" i="19"/>
  <c r="BW34" i="18"/>
  <c r="BW34" i="17"/>
  <c r="BW34" i="16"/>
  <c r="BW85" i="14"/>
  <c r="BV34" i="22"/>
  <c r="BV34" i="21"/>
  <c r="BV34" i="20"/>
  <c r="BV34" i="19"/>
  <c r="BV34" i="18"/>
  <c r="BV34" i="17"/>
  <c r="BV34" i="16"/>
  <c r="BV85" i="14"/>
  <c r="BU34" i="22"/>
  <c r="BU34" i="21"/>
  <c r="BU34" i="20"/>
  <c r="BU34" i="19"/>
  <c r="BU34" i="18"/>
  <c r="BU34" i="17"/>
  <c r="BU34" i="16"/>
  <c r="BU85" i="14"/>
  <c r="BT34" i="22"/>
  <c r="BT34" i="21"/>
  <c r="BT34" i="20"/>
  <c r="BT34" i="19"/>
  <c r="BT34" i="18"/>
  <c r="BT34" i="17"/>
  <c r="BT34" i="16"/>
  <c r="BT85" i="14"/>
  <c r="BS34" i="22"/>
  <c r="BS34" i="21"/>
  <c r="BS34" i="20"/>
  <c r="BS34" i="19"/>
  <c r="BS34" i="18"/>
  <c r="BS34" i="17"/>
  <c r="BS34" i="16"/>
  <c r="BS85" i="14"/>
  <c r="BR34" i="22"/>
  <c r="BR34" i="21"/>
  <c r="BR34" i="20"/>
  <c r="BR34" i="19"/>
  <c r="BR34" i="18"/>
  <c r="BR34" i="17"/>
  <c r="BR34" i="16"/>
  <c r="BR85" i="14"/>
  <c r="BQ34" i="22"/>
  <c r="BQ34" i="21"/>
  <c r="BQ34" i="20"/>
  <c r="BQ34" i="19"/>
  <c r="BQ34" i="18"/>
  <c r="BQ34" i="17"/>
  <c r="BQ34" i="16"/>
  <c r="BQ85" i="14"/>
  <c r="BP34" i="22"/>
  <c r="BP34" i="21"/>
  <c r="BP34" i="20"/>
  <c r="BP34" i="19"/>
  <c r="BP34" i="18"/>
  <c r="BP34" i="17"/>
  <c r="BP34" i="16"/>
  <c r="BP85" i="14"/>
  <c r="BO34" i="22"/>
  <c r="BO34" i="21"/>
  <c r="BO34" i="20"/>
  <c r="BO34" i="19"/>
  <c r="BO34" i="18"/>
  <c r="BO34" i="17"/>
  <c r="BO34" i="16"/>
  <c r="BO85" i="14"/>
  <c r="BN34" i="22"/>
  <c r="BN34" i="21"/>
  <c r="BN34" i="20"/>
  <c r="BN34" i="19"/>
  <c r="BN34" i="18"/>
  <c r="BN34" i="17"/>
  <c r="BN34" i="16"/>
  <c r="BN85" i="14"/>
  <c r="BM34" i="22"/>
  <c r="BM34" i="21"/>
  <c r="BM34" i="20"/>
  <c r="BM34" i="19"/>
  <c r="BM34" i="18"/>
  <c r="BM34" i="17"/>
  <c r="BM34" i="16"/>
  <c r="BM85" i="14"/>
  <c r="BL34" i="22"/>
  <c r="BL34" i="21"/>
  <c r="BL34" i="20"/>
  <c r="BL34" i="19"/>
  <c r="BL34" i="18"/>
  <c r="BL34" i="17"/>
  <c r="BL34" i="16"/>
  <c r="BL85" i="14"/>
  <c r="BK34" i="22"/>
  <c r="BK34" i="21"/>
  <c r="BK34" i="20"/>
  <c r="BK34" i="19"/>
  <c r="BK34" i="18"/>
  <c r="BK34" i="17"/>
  <c r="BK34" i="16"/>
  <c r="BK85" i="14"/>
  <c r="BJ34" i="22"/>
  <c r="BJ34" i="21"/>
  <c r="BJ34" i="20"/>
  <c r="BJ34" i="19"/>
  <c r="BJ34" i="18"/>
  <c r="BJ34" i="17"/>
  <c r="BJ34" i="16"/>
  <c r="BJ85" i="14"/>
  <c r="BI34" i="22"/>
  <c r="BI34" i="21"/>
  <c r="BI34" i="20"/>
  <c r="BI34" i="19"/>
  <c r="BI34" i="18"/>
  <c r="BI34" i="17"/>
  <c r="BI34" i="16"/>
  <c r="BI85" i="14"/>
  <c r="BH34" i="22"/>
  <c r="BH34" i="21"/>
  <c r="BH34" i="20"/>
  <c r="BH34" i="19"/>
  <c r="BH34" i="18"/>
  <c r="BH34" i="17"/>
  <c r="BH34" i="16"/>
  <c r="BH85" i="14"/>
  <c r="BG34" i="22"/>
  <c r="BG34" i="21"/>
  <c r="BG34" i="20"/>
  <c r="BG34" i="19"/>
  <c r="BG34" i="18"/>
  <c r="BG34" i="17"/>
  <c r="BG34" i="16"/>
  <c r="BG85" i="14"/>
  <c r="BF34" i="22"/>
  <c r="BF34" i="21"/>
  <c r="BF34" i="20"/>
  <c r="BF34" i="19"/>
  <c r="BF34" i="18"/>
  <c r="BF34" i="17"/>
  <c r="BF34" i="16"/>
  <c r="BF85" i="14"/>
  <c r="BE34" i="22"/>
  <c r="BE34" i="21"/>
  <c r="BE34" i="20"/>
  <c r="BE34" i="19"/>
  <c r="BE34" i="18"/>
  <c r="BE34" i="17"/>
  <c r="BE34" i="16"/>
  <c r="BE85" i="14"/>
  <c r="BD34" i="22"/>
  <c r="BD34" i="21"/>
  <c r="BD34" i="20"/>
  <c r="BD34" i="19"/>
  <c r="BD34" i="18"/>
  <c r="BD34" i="17"/>
  <c r="BD34" i="16"/>
  <c r="BD85" i="14"/>
  <c r="BC34" i="22"/>
  <c r="BC34" i="21"/>
  <c r="BC34" i="20"/>
  <c r="BC34" i="19"/>
  <c r="BC34" i="18"/>
  <c r="BC34" i="17"/>
  <c r="BC34" i="16"/>
  <c r="BC85" i="14"/>
  <c r="BB34" i="22"/>
  <c r="BB34" i="21"/>
  <c r="BB34" i="20"/>
  <c r="BB34" i="19"/>
  <c r="BB34" i="18"/>
  <c r="BB34" i="17"/>
  <c r="BB34" i="16"/>
  <c r="BB85" i="14"/>
  <c r="BA34" i="22"/>
  <c r="BA34" i="21"/>
  <c r="BA34" i="20"/>
  <c r="BA34" i="19"/>
  <c r="BA34" i="18"/>
  <c r="BA34" i="17"/>
  <c r="BA34" i="16"/>
  <c r="BA85" i="14"/>
  <c r="AZ34" i="22"/>
  <c r="AZ34" i="21"/>
  <c r="AZ34" i="20"/>
  <c r="AZ34" i="19"/>
  <c r="AZ34" i="18"/>
  <c r="AZ34" i="17"/>
  <c r="AZ34" i="16"/>
  <c r="AZ85" i="14"/>
  <c r="AY34" i="22"/>
  <c r="AY34" i="21"/>
  <c r="AY34" i="20"/>
  <c r="AY34" i="19"/>
  <c r="AY34" i="18"/>
  <c r="AY34" i="17"/>
  <c r="AY34" i="16"/>
  <c r="AY85" i="14"/>
  <c r="AX34" i="22"/>
  <c r="AX34" i="21"/>
  <c r="AX34" i="20"/>
  <c r="AX34" i="19"/>
  <c r="AX34" i="18"/>
  <c r="AX34" i="17"/>
  <c r="AX34" i="16"/>
  <c r="AX85" i="14"/>
  <c r="AW34" i="22"/>
  <c r="AW34" i="21"/>
  <c r="AW34" i="20"/>
  <c r="AW34" i="19"/>
  <c r="AW34" i="18"/>
  <c r="AW34" i="17"/>
  <c r="AW34" i="16"/>
  <c r="AW85" i="14"/>
  <c r="AV34" i="22"/>
  <c r="AV34" i="21"/>
  <c r="AV34" i="20"/>
  <c r="AV34" i="19"/>
  <c r="AV34" i="18"/>
  <c r="AV34" i="17"/>
  <c r="AV34" i="16"/>
  <c r="AV85" i="14"/>
  <c r="AU34" i="22"/>
  <c r="AU34" i="21"/>
  <c r="AU34" i="20"/>
  <c r="AU34" i="19"/>
  <c r="AU34" i="18"/>
  <c r="AU34" i="17"/>
  <c r="AU34" i="16"/>
  <c r="AU85" i="14"/>
  <c r="AT34" i="22"/>
  <c r="AT34" i="21"/>
  <c r="AT34" i="20"/>
  <c r="AT34" i="19"/>
  <c r="AT34" i="18"/>
  <c r="AT34" i="17"/>
  <c r="AT34" i="16"/>
  <c r="AT85" i="14"/>
  <c r="AS34" i="22"/>
  <c r="AS34" i="21"/>
  <c r="AS34" i="20"/>
  <c r="AS34" i="19"/>
  <c r="AS34" i="18"/>
  <c r="AS34" i="17"/>
  <c r="AS34" i="16"/>
  <c r="AS85" i="14"/>
  <c r="AR34" i="22"/>
  <c r="AR34" i="21"/>
  <c r="AR34" i="20"/>
  <c r="AR34" i="19"/>
  <c r="AR34" i="18"/>
  <c r="AR34" i="17"/>
  <c r="AR34" i="16"/>
  <c r="AR85" i="14"/>
  <c r="AQ34" i="22"/>
  <c r="AQ34" i="21"/>
  <c r="AQ34" i="20"/>
  <c r="AQ34" i="19"/>
  <c r="AQ34" i="18"/>
  <c r="AQ34" i="17"/>
  <c r="AQ34" i="16"/>
  <c r="AQ85" i="14"/>
  <c r="AP34" i="22"/>
  <c r="AP34" i="21"/>
  <c r="AP34" i="20"/>
  <c r="AP34" i="19"/>
  <c r="AP34" i="18"/>
  <c r="AP34" i="17"/>
  <c r="AP34" i="16"/>
  <c r="AP85" i="14"/>
  <c r="AO34" i="22"/>
  <c r="AO34" i="21"/>
  <c r="AO34" i="20"/>
  <c r="AO34" i="19"/>
  <c r="AO34" i="18"/>
  <c r="AO34" i="17"/>
  <c r="AO34" i="16"/>
  <c r="AO85" i="14"/>
  <c r="AN34" i="22"/>
  <c r="AN34" i="21"/>
  <c r="AN34" i="20"/>
  <c r="AN34" i="19"/>
  <c r="AN34" i="18"/>
  <c r="AN34" i="17"/>
  <c r="AN34" i="16"/>
  <c r="AN85" i="14"/>
  <c r="AM34" i="22"/>
  <c r="AM34" i="21"/>
  <c r="AM34" i="20"/>
  <c r="AM34" i="19"/>
  <c r="AM34" i="18"/>
  <c r="AM34" i="17"/>
  <c r="AM34" i="16"/>
  <c r="AM85" i="14"/>
  <c r="AL34" i="22"/>
  <c r="AL34" i="21"/>
  <c r="AL34" i="20"/>
  <c r="AL34" i="19"/>
  <c r="AL34" i="18"/>
  <c r="AL34" i="17"/>
  <c r="AL34" i="16"/>
  <c r="AL85" i="14"/>
  <c r="AK34" i="22"/>
  <c r="AK34" i="21"/>
  <c r="AK34" i="20"/>
  <c r="AK34" i="19"/>
  <c r="AK34" i="18"/>
  <c r="AK34" i="17"/>
  <c r="AK34" i="16"/>
  <c r="AK85" i="14"/>
  <c r="AJ34" i="22"/>
  <c r="AJ34" i="21"/>
  <c r="AJ34" i="20"/>
  <c r="AJ34" i="19"/>
  <c r="AJ34" i="18"/>
  <c r="AJ34" i="17"/>
  <c r="AJ34" i="16"/>
  <c r="AJ85" i="14"/>
  <c r="AI34" i="22"/>
  <c r="AI34" i="21"/>
  <c r="AI34" i="20"/>
  <c r="AI34" i="19"/>
  <c r="AI34" i="18"/>
  <c r="AI34" i="17"/>
  <c r="AI34" i="16"/>
  <c r="AI85" i="14"/>
  <c r="AH34" i="22"/>
  <c r="AH34" i="21"/>
  <c r="AH34" i="20"/>
  <c r="AH34" i="19"/>
  <c r="AH34" i="18"/>
  <c r="AH34" i="17"/>
  <c r="AH34" i="16"/>
  <c r="AH85" i="14"/>
  <c r="AG34" i="22"/>
  <c r="AG34" i="21"/>
  <c r="AG34" i="20"/>
  <c r="AG34" i="19"/>
  <c r="AG34" i="18"/>
  <c r="AG34" i="17"/>
  <c r="AG34" i="16"/>
  <c r="AG85" i="14"/>
  <c r="AF34" i="22"/>
  <c r="AF34" i="21"/>
  <c r="AF34" i="20"/>
  <c r="AF34" i="19"/>
  <c r="AF34" i="18"/>
  <c r="AF34" i="17"/>
  <c r="AF34" i="16"/>
  <c r="AF85" i="14"/>
  <c r="AE34" i="22"/>
  <c r="AE34" i="21"/>
  <c r="AE34" i="20"/>
  <c r="AE34" i="19"/>
  <c r="AE34" i="18"/>
  <c r="AE34" i="17"/>
  <c r="AE34" i="16"/>
  <c r="AE85" i="14"/>
  <c r="AD34" i="22"/>
  <c r="AD34" i="21"/>
  <c r="AD34" i="20"/>
  <c r="AD34" i="19"/>
  <c r="AD34" i="18"/>
  <c r="AD34" i="17"/>
  <c r="AD34" i="16"/>
  <c r="AD85" i="14"/>
  <c r="AC34" i="22"/>
  <c r="AC34" i="21"/>
  <c r="AC34" i="20"/>
  <c r="AC34" i="19"/>
  <c r="AC34" i="18"/>
  <c r="AC34" i="17"/>
  <c r="AC34" i="16"/>
  <c r="AC85" i="14"/>
  <c r="AB34" i="22"/>
  <c r="AB34" i="21"/>
  <c r="AB34" i="20"/>
  <c r="AB34" i="19"/>
  <c r="AB34" i="18"/>
  <c r="AB34" i="17"/>
  <c r="AB34" i="16"/>
  <c r="AB85" i="14"/>
  <c r="AA34" i="22"/>
  <c r="AA34" i="21"/>
  <c r="AA34" i="20"/>
  <c r="AA34" i="19"/>
  <c r="AA34" i="18"/>
  <c r="AA34" i="17"/>
  <c r="AA34" i="16"/>
  <c r="AA85" i="14"/>
  <c r="Z34" i="22"/>
  <c r="Z34" i="21"/>
  <c r="Z34" i="20"/>
  <c r="Z34" i="19"/>
  <c r="Z34" i="18"/>
  <c r="Z34" i="17"/>
  <c r="Z34" i="16"/>
  <c r="Z85" i="14"/>
  <c r="Y34" i="22"/>
  <c r="Y34" i="21"/>
  <c r="Y34" i="20"/>
  <c r="Y34" i="19"/>
  <c r="Y34" i="18"/>
  <c r="Y34" i="17"/>
  <c r="Y34" i="16"/>
  <c r="Y85" i="14"/>
  <c r="X34" i="22"/>
  <c r="X34" i="21"/>
  <c r="X34" i="20"/>
  <c r="X34" i="19"/>
  <c r="X34" i="18"/>
  <c r="X34" i="17"/>
  <c r="X34" i="16"/>
  <c r="X85" i="14"/>
  <c r="W34" i="22"/>
  <c r="W34" i="21"/>
  <c r="W34" i="20"/>
  <c r="W34" i="19"/>
  <c r="W34" i="18"/>
  <c r="W34" i="17"/>
  <c r="W34" i="16"/>
  <c r="W85" i="14"/>
  <c r="V34" i="22"/>
  <c r="V34" i="21"/>
  <c r="V34" i="20"/>
  <c r="V34" i="19"/>
  <c r="V34" i="18"/>
  <c r="V34" i="17"/>
  <c r="V34" i="16"/>
  <c r="V85" i="14"/>
  <c r="U34" i="22"/>
  <c r="D34" i="22" s="1"/>
  <c r="U34" i="21"/>
  <c r="U34" i="20"/>
  <c r="U34" i="19"/>
  <c r="U34" i="18"/>
  <c r="U34" i="17"/>
  <c r="U34" i="16"/>
  <c r="U85" i="14"/>
  <c r="CY33" i="22"/>
  <c r="CY33" i="21"/>
  <c r="CY33" i="20"/>
  <c r="CY33" i="19"/>
  <c r="CY33" i="18"/>
  <c r="CY33" i="17"/>
  <c r="CY33" i="16"/>
  <c r="CY84" i="14"/>
  <c r="CX33" i="22"/>
  <c r="CX33" i="21"/>
  <c r="CX33" i="20"/>
  <c r="CX33" i="19"/>
  <c r="CX33" i="18"/>
  <c r="CX33" i="17"/>
  <c r="CX33" i="16"/>
  <c r="CX84" i="14"/>
  <c r="CW33" i="22"/>
  <c r="CW33" i="21"/>
  <c r="CW33" i="20"/>
  <c r="CW33" i="19"/>
  <c r="CW33" i="18"/>
  <c r="CW33" i="17"/>
  <c r="CW33" i="16"/>
  <c r="CW84" i="14"/>
  <c r="CV33" i="22"/>
  <c r="CV33" i="21"/>
  <c r="CV33" i="20"/>
  <c r="CV33" i="19"/>
  <c r="CV33" i="18"/>
  <c r="CV33" i="17"/>
  <c r="CV33" i="16"/>
  <c r="CV84" i="14"/>
  <c r="CU33" i="22"/>
  <c r="CU33" i="21"/>
  <c r="CU33" i="20"/>
  <c r="CU33" i="19"/>
  <c r="CU33" i="18"/>
  <c r="CU33" i="17"/>
  <c r="CU33" i="16"/>
  <c r="CU84" i="14"/>
  <c r="CT33" i="22"/>
  <c r="CT33" i="21"/>
  <c r="CT33" i="20"/>
  <c r="CT33" i="19"/>
  <c r="CT33" i="18"/>
  <c r="CT33" i="17"/>
  <c r="CT33" i="16"/>
  <c r="CT84" i="14"/>
  <c r="CS33" i="22"/>
  <c r="CS33" i="21"/>
  <c r="CS33" i="20"/>
  <c r="CS33" i="19"/>
  <c r="CS33" i="18"/>
  <c r="CS33" i="17"/>
  <c r="CS33" i="16"/>
  <c r="CS84" i="14"/>
  <c r="CR33" i="22"/>
  <c r="CR33" i="21"/>
  <c r="CR33" i="20"/>
  <c r="CR33" i="19"/>
  <c r="CR33" i="18"/>
  <c r="CR33" i="17"/>
  <c r="CR33" i="16"/>
  <c r="CR84" i="14"/>
  <c r="CQ33" i="22"/>
  <c r="CQ33" i="21"/>
  <c r="CQ33" i="20"/>
  <c r="CQ33" i="19"/>
  <c r="CQ33" i="18"/>
  <c r="CQ33" i="17"/>
  <c r="CQ33" i="16"/>
  <c r="CQ84" i="14"/>
  <c r="CP33" i="22"/>
  <c r="CP33" i="21"/>
  <c r="CP33" i="20"/>
  <c r="CP33" i="19"/>
  <c r="CP33" i="18"/>
  <c r="CP33" i="17"/>
  <c r="CP33" i="16"/>
  <c r="CP84" i="14"/>
  <c r="CO33" i="22"/>
  <c r="CO33" i="21"/>
  <c r="CO33" i="20"/>
  <c r="CO33" i="19"/>
  <c r="CO33" i="18"/>
  <c r="CO33" i="17"/>
  <c r="CO33" i="16"/>
  <c r="CO84" i="14"/>
  <c r="CN33" i="22"/>
  <c r="CN33" i="21"/>
  <c r="CN33" i="20"/>
  <c r="CN33" i="19"/>
  <c r="CN33" i="18"/>
  <c r="CN33" i="17"/>
  <c r="CN33" i="16"/>
  <c r="CN84" i="14"/>
  <c r="CM33" i="22"/>
  <c r="CM33" i="21"/>
  <c r="CM33" i="20"/>
  <c r="CM33" i="19"/>
  <c r="CM33" i="18"/>
  <c r="CM33" i="17"/>
  <c r="CM33" i="16"/>
  <c r="CM84" i="14"/>
  <c r="CL33" i="22"/>
  <c r="CL33" i="21"/>
  <c r="CL33" i="20"/>
  <c r="CL33" i="19"/>
  <c r="CL33" i="18"/>
  <c r="CL33" i="17"/>
  <c r="CL33" i="16"/>
  <c r="CL84" i="14"/>
  <c r="CK33" i="22"/>
  <c r="CK33" i="21"/>
  <c r="CK33" i="20"/>
  <c r="CK33" i="19"/>
  <c r="CK33" i="18"/>
  <c r="CK33" i="17"/>
  <c r="CK33" i="16"/>
  <c r="CK84" i="14"/>
  <c r="CJ33" i="22"/>
  <c r="CJ33" i="21"/>
  <c r="CJ33" i="20"/>
  <c r="CJ33" i="19"/>
  <c r="CJ33" i="18"/>
  <c r="CJ33" i="17"/>
  <c r="CJ33" i="16"/>
  <c r="CJ84" i="14"/>
  <c r="CI33" i="22"/>
  <c r="CI33" i="21"/>
  <c r="CI33" i="20"/>
  <c r="CI33" i="19"/>
  <c r="CI33" i="18"/>
  <c r="CI33" i="17"/>
  <c r="CI33" i="16"/>
  <c r="CI84" i="14"/>
  <c r="CH33" i="22"/>
  <c r="CH33" i="21"/>
  <c r="CH33" i="20"/>
  <c r="CH33" i="19"/>
  <c r="CH33" i="18"/>
  <c r="CH33" i="17"/>
  <c r="CH33" i="16"/>
  <c r="CH84" i="14"/>
  <c r="CG33" i="22"/>
  <c r="CG33" i="21"/>
  <c r="CG33" i="20"/>
  <c r="CG33" i="19"/>
  <c r="CG33" i="18"/>
  <c r="CG33" i="17"/>
  <c r="CG33" i="16"/>
  <c r="CG84" i="14"/>
  <c r="CF33" i="22"/>
  <c r="CF33" i="21"/>
  <c r="CF33" i="20"/>
  <c r="CF33" i="19"/>
  <c r="CF33" i="18"/>
  <c r="CF33" i="17"/>
  <c r="CF33" i="16"/>
  <c r="CF84" i="14"/>
  <c r="CE33" i="22"/>
  <c r="CE33" i="21"/>
  <c r="CE33" i="20"/>
  <c r="CE33" i="19"/>
  <c r="CE33" i="18"/>
  <c r="CE33" i="17"/>
  <c r="CE33" i="16"/>
  <c r="CE84" i="14"/>
  <c r="CD33" i="22"/>
  <c r="CD33" i="21"/>
  <c r="CD33" i="20"/>
  <c r="CD33" i="19"/>
  <c r="CD33" i="18"/>
  <c r="CD33" i="17"/>
  <c r="CD33" i="16"/>
  <c r="CD84" i="14"/>
  <c r="CC33" i="22"/>
  <c r="CC33" i="21"/>
  <c r="CC33" i="20"/>
  <c r="CC33" i="19"/>
  <c r="CC33" i="18"/>
  <c r="CC33" i="17"/>
  <c r="CC33" i="16"/>
  <c r="CC84" i="14"/>
  <c r="CB33" i="22"/>
  <c r="CB33" i="21"/>
  <c r="CB33" i="20"/>
  <c r="CB33" i="19"/>
  <c r="CB33" i="18"/>
  <c r="CB33" i="17"/>
  <c r="CB33" i="16"/>
  <c r="CB84" i="14"/>
  <c r="CA33" i="22"/>
  <c r="CA33" i="21"/>
  <c r="CA33" i="20"/>
  <c r="CA33" i="19"/>
  <c r="CA33" i="18"/>
  <c r="CA33" i="17"/>
  <c r="CA33" i="16"/>
  <c r="CA84" i="14"/>
  <c r="BZ33" i="22"/>
  <c r="BZ33" i="21"/>
  <c r="BZ33" i="20"/>
  <c r="BZ33" i="19"/>
  <c r="BZ33" i="18"/>
  <c r="BZ33" i="17"/>
  <c r="BZ33" i="16"/>
  <c r="BZ84" i="14"/>
  <c r="BY33" i="22"/>
  <c r="BY33" i="21"/>
  <c r="BY33" i="20"/>
  <c r="BY33" i="19"/>
  <c r="BY33" i="18"/>
  <c r="BY33" i="17"/>
  <c r="BY33" i="16"/>
  <c r="BY84" i="14"/>
  <c r="BX33" i="22"/>
  <c r="BX33" i="21"/>
  <c r="BX33" i="20"/>
  <c r="BX33" i="19"/>
  <c r="BX33" i="18"/>
  <c r="BX33" i="17"/>
  <c r="BX33" i="16"/>
  <c r="BX84" i="14"/>
  <c r="BW33" i="22"/>
  <c r="BW33" i="21"/>
  <c r="BW33" i="20"/>
  <c r="BW33" i="19"/>
  <c r="BW33" i="18"/>
  <c r="BW33" i="17"/>
  <c r="BW33" i="16"/>
  <c r="BW84" i="14"/>
  <c r="BV33" i="22"/>
  <c r="BV33" i="21"/>
  <c r="BV33" i="20"/>
  <c r="BV33" i="19"/>
  <c r="BV33" i="18"/>
  <c r="BV33" i="17"/>
  <c r="BV33" i="16"/>
  <c r="BV84" i="14"/>
  <c r="BU33" i="22"/>
  <c r="BU33" i="21"/>
  <c r="BU33" i="20"/>
  <c r="BU33" i="19"/>
  <c r="BU33" i="18"/>
  <c r="BU33" i="17"/>
  <c r="BU33" i="16"/>
  <c r="BU84" i="14"/>
  <c r="BT33" i="22"/>
  <c r="BT33" i="21"/>
  <c r="BT33" i="20"/>
  <c r="BT33" i="19"/>
  <c r="BT33" i="18"/>
  <c r="BT33" i="17"/>
  <c r="BT33" i="16"/>
  <c r="BT84" i="14"/>
  <c r="BS33" i="22"/>
  <c r="BS33" i="21"/>
  <c r="BS33" i="20"/>
  <c r="BS33" i="19"/>
  <c r="BS33" i="18"/>
  <c r="BS33" i="17"/>
  <c r="BS33" i="16"/>
  <c r="BS84" i="14"/>
  <c r="BR33" i="22"/>
  <c r="BR33" i="21"/>
  <c r="BR33" i="20"/>
  <c r="BR33" i="19"/>
  <c r="BR33" i="18"/>
  <c r="BR33" i="17"/>
  <c r="BR33" i="16"/>
  <c r="BR84" i="14"/>
  <c r="BQ33" i="22"/>
  <c r="BQ33" i="21"/>
  <c r="BQ33" i="20"/>
  <c r="BQ33" i="19"/>
  <c r="BQ33" i="18"/>
  <c r="BQ33" i="17"/>
  <c r="BQ33" i="16"/>
  <c r="BQ84" i="14"/>
  <c r="BP33" i="22"/>
  <c r="BP33" i="21"/>
  <c r="BP33" i="20"/>
  <c r="BP33" i="19"/>
  <c r="BP33" i="18"/>
  <c r="BP33" i="17"/>
  <c r="BP33" i="16"/>
  <c r="BP84" i="14"/>
  <c r="BO33" i="22"/>
  <c r="BO33" i="21"/>
  <c r="BO33" i="20"/>
  <c r="BO33" i="19"/>
  <c r="BO33" i="18"/>
  <c r="BO33" i="17"/>
  <c r="BO33" i="16"/>
  <c r="BO84" i="14"/>
  <c r="BN33" i="22"/>
  <c r="BN33" i="21"/>
  <c r="BN33" i="20"/>
  <c r="BN33" i="19"/>
  <c r="BN33" i="18"/>
  <c r="BN33" i="17"/>
  <c r="BN33" i="16"/>
  <c r="BN84" i="14"/>
  <c r="BM33" i="22"/>
  <c r="BM33" i="21"/>
  <c r="BM33" i="20"/>
  <c r="BM33" i="19"/>
  <c r="BM33" i="18"/>
  <c r="BM33" i="17"/>
  <c r="BM33" i="16"/>
  <c r="BM84" i="14"/>
  <c r="BL33" i="22"/>
  <c r="BL33" i="21"/>
  <c r="BL33" i="20"/>
  <c r="BL33" i="19"/>
  <c r="BL33" i="18"/>
  <c r="BL33" i="17"/>
  <c r="BL33" i="16"/>
  <c r="BL84" i="14"/>
  <c r="BK33" i="22"/>
  <c r="BK33" i="21"/>
  <c r="BK33" i="20"/>
  <c r="BK33" i="19"/>
  <c r="BK33" i="18"/>
  <c r="BK33" i="17"/>
  <c r="BK33" i="16"/>
  <c r="BK84" i="14"/>
  <c r="BJ33" i="22"/>
  <c r="BJ33" i="21"/>
  <c r="BJ33" i="20"/>
  <c r="BJ33" i="19"/>
  <c r="BJ33" i="18"/>
  <c r="BJ33" i="17"/>
  <c r="BJ33" i="16"/>
  <c r="BJ84" i="14"/>
  <c r="BI33" i="22"/>
  <c r="BI33" i="21"/>
  <c r="BI33" i="20"/>
  <c r="BI33" i="19"/>
  <c r="BI33" i="18"/>
  <c r="BI33" i="17"/>
  <c r="BI33" i="16"/>
  <c r="BI84" i="14"/>
  <c r="BH33" i="22"/>
  <c r="BH33" i="21"/>
  <c r="BH33" i="20"/>
  <c r="BH33" i="19"/>
  <c r="BH33" i="18"/>
  <c r="BH33" i="17"/>
  <c r="BH33" i="16"/>
  <c r="BH84" i="14"/>
  <c r="BG33" i="22"/>
  <c r="BG33" i="21"/>
  <c r="BG33" i="20"/>
  <c r="BG33" i="19"/>
  <c r="BG33" i="18"/>
  <c r="BG33" i="17"/>
  <c r="BG33" i="16"/>
  <c r="BG84" i="14"/>
  <c r="BF33" i="22"/>
  <c r="BF33" i="21"/>
  <c r="BF33" i="20"/>
  <c r="BF33" i="19"/>
  <c r="BF33" i="18"/>
  <c r="BF33" i="17"/>
  <c r="BF33" i="16"/>
  <c r="BF84" i="14"/>
  <c r="BE33" i="22"/>
  <c r="BE33" i="21"/>
  <c r="BE33" i="20"/>
  <c r="BE33" i="19"/>
  <c r="BE33" i="18"/>
  <c r="BE33" i="17"/>
  <c r="BE33" i="16"/>
  <c r="BE84" i="14"/>
  <c r="BD33" i="22"/>
  <c r="BD33" i="21"/>
  <c r="BD33" i="20"/>
  <c r="BD33" i="19"/>
  <c r="BD33" i="18"/>
  <c r="BD33" i="17"/>
  <c r="BD33" i="16"/>
  <c r="BD84" i="14"/>
  <c r="BC33" i="22"/>
  <c r="BC33" i="21"/>
  <c r="BC33" i="20"/>
  <c r="BC33" i="19"/>
  <c r="BC33" i="18"/>
  <c r="BC33" i="17"/>
  <c r="BC33" i="16"/>
  <c r="BC84" i="14"/>
  <c r="BB33" i="22"/>
  <c r="BB33" i="21"/>
  <c r="BB33" i="20"/>
  <c r="BB33" i="19"/>
  <c r="BB33" i="18"/>
  <c r="BB33" i="17"/>
  <c r="BB33" i="16"/>
  <c r="BB84" i="14"/>
  <c r="BA33" i="22"/>
  <c r="BA33" i="21"/>
  <c r="BA33" i="20"/>
  <c r="BA33" i="19"/>
  <c r="BA33" i="18"/>
  <c r="BA33" i="17"/>
  <c r="BA33" i="16"/>
  <c r="BA84" i="14"/>
  <c r="AZ33" i="22"/>
  <c r="AZ33" i="21"/>
  <c r="AZ33" i="20"/>
  <c r="AZ33" i="19"/>
  <c r="AZ33" i="18"/>
  <c r="AZ33" i="17"/>
  <c r="AZ33" i="16"/>
  <c r="AZ84" i="14"/>
  <c r="AY33" i="22"/>
  <c r="AY33" i="21"/>
  <c r="AY33" i="20"/>
  <c r="AY33" i="19"/>
  <c r="AY33" i="18"/>
  <c r="AY33" i="17"/>
  <c r="AY33" i="16"/>
  <c r="AY84" i="14"/>
  <c r="AX33" i="22"/>
  <c r="AX33" i="21"/>
  <c r="AX33" i="20"/>
  <c r="AX33" i="19"/>
  <c r="AX33" i="18"/>
  <c r="AX33" i="17"/>
  <c r="AX33" i="16"/>
  <c r="AX84" i="14"/>
  <c r="AW33" i="22"/>
  <c r="AW33" i="21"/>
  <c r="AW33" i="20"/>
  <c r="AW33" i="19"/>
  <c r="AW33" i="18"/>
  <c r="AW33" i="17"/>
  <c r="AW33" i="16"/>
  <c r="AW84" i="14"/>
  <c r="AV33" i="22"/>
  <c r="AV33" i="21"/>
  <c r="AV33" i="20"/>
  <c r="AV33" i="19"/>
  <c r="AV33" i="18"/>
  <c r="AV33" i="17"/>
  <c r="AV33" i="16"/>
  <c r="AV84" i="14"/>
  <c r="AU33" i="22"/>
  <c r="AU33" i="21"/>
  <c r="AU33" i="20"/>
  <c r="AU33" i="19"/>
  <c r="AU33" i="18"/>
  <c r="AU33" i="17"/>
  <c r="AU33" i="16"/>
  <c r="AU84" i="14"/>
  <c r="AT33" i="22"/>
  <c r="AT33" i="21"/>
  <c r="AT33" i="20"/>
  <c r="AT33" i="19"/>
  <c r="AT33" i="18"/>
  <c r="AT33" i="17"/>
  <c r="AT33" i="16"/>
  <c r="AT84" i="14"/>
  <c r="AS33" i="22"/>
  <c r="AS33" i="21"/>
  <c r="AS33" i="20"/>
  <c r="AS33" i="19"/>
  <c r="AS33" i="18"/>
  <c r="AS33" i="17"/>
  <c r="AS33" i="16"/>
  <c r="AS84" i="14"/>
  <c r="AR33" i="22"/>
  <c r="AR33" i="21"/>
  <c r="AR33" i="20"/>
  <c r="AR33" i="19"/>
  <c r="AR33" i="18"/>
  <c r="AR33" i="17"/>
  <c r="AR33" i="16"/>
  <c r="AR84" i="14"/>
  <c r="AQ33" i="22"/>
  <c r="AQ33" i="21"/>
  <c r="AQ33" i="20"/>
  <c r="AQ33" i="19"/>
  <c r="AQ33" i="18"/>
  <c r="AQ33" i="17"/>
  <c r="AQ33" i="16"/>
  <c r="AQ84" i="14"/>
  <c r="AP33" i="22"/>
  <c r="AP33" i="21"/>
  <c r="AP33" i="20"/>
  <c r="AP33" i="19"/>
  <c r="AP33" i="18"/>
  <c r="AP33" i="17"/>
  <c r="AP33" i="16"/>
  <c r="AP84" i="14"/>
  <c r="AO33" i="22"/>
  <c r="AO33" i="21"/>
  <c r="AO33" i="20"/>
  <c r="AO33" i="19"/>
  <c r="AO33" i="18"/>
  <c r="AO33" i="17"/>
  <c r="AO33" i="16"/>
  <c r="AO84" i="14"/>
  <c r="AN33" i="22"/>
  <c r="AN33" i="21"/>
  <c r="AN33" i="20"/>
  <c r="AN33" i="19"/>
  <c r="AN33" i="18"/>
  <c r="AN33" i="17"/>
  <c r="AN33" i="16"/>
  <c r="AN84" i="14"/>
  <c r="AM33" i="22"/>
  <c r="AM33" i="21"/>
  <c r="AM33" i="20"/>
  <c r="AM33" i="19"/>
  <c r="AM33" i="18"/>
  <c r="AM33" i="17"/>
  <c r="AM33" i="16"/>
  <c r="AM84" i="14"/>
  <c r="AL33" i="22"/>
  <c r="AL33" i="21"/>
  <c r="AL33" i="20"/>
  <c r="AL33" i="19"/>
  <c r="AL33" i="18"/>
  <c r="AL33" i="17"/>
  <c r="AL33" i="16"/>
  <c r="AL84" i="14"/>
  <c r="AK33" i="22"/>
  <c r="AK33" i="21"/>
  <c r="AK33" i="20"/>
  <c r="AK33" i="19"/>
  <c r="AK33" i="18"/>
  <c r="AK33" i="17"/>
  <c r="AK33" i="16"/>
  <c r="AK84" i="14"/>
  <c r="AJ33" i="22"/>
  <c r="AJ33" i="21"/>
  <c r="AJ33" i="20"/>
  <c r="AJ33" i="19"/>
  <c r="AJ33" i="18"/>
  <c r="AJ33" i="17"/>
  <c r="AJ33" i="16"/>
  <c r="AJ84" i="14"/>
  <c r="AI33" i="22"/>
  <c r="AI33" i="21"/>
  <c r="AI33" i="20"/>
  <c r="AI33" i="19"/>
  <c r="AI33" i="18"/>
  <c r="AI33" i="17"/>
  <c r="AI33" i="16"/>
  <c r="AI84" i="14"/>
  <c r="AH33" i="22"/>
  <c r="AH33" i="21"/>
  <c r="AH33" i="20"/>
  <c r="AH33" i="19"/>
  <c r="AH33" i="18"/>
  <c r="AH33" i="17"/>
  <c r="AH33" i="16"/>
  <c r="AH84" i="14"/>
  <c r="AG33" i="22"/>
  <c r="AG33" i="21"/>
  <c r="AG33" i="20"/>
  <c r="AG33" i="19"/>
  <c r="AG33" i="18"/>
  <c r="AG33" i="17"/>
  <c r="AG33" i="16"/>
  <c r="AG84" i="14"/>
  <c r="AF33" i="22"/>
  <c r="AF33" i="21"/>
  <c r="AF33" i="20"/>
  <c r="AF33" i="19"/>
  <c r="AF33" i="18"/>
  <c r="AF33" i="17"/>
  <c r="AF33" i="16"/>
  <c r="AF84" i="14"/>
  <c r="AE33" i="22"/>
  <c r="AE33" i="21"/>
  <c r="AE33" i="20"/>
  <c r="AE33" i="19"/>
  <c r="AE33" i="18"/>
  <c r="AE33" i="17"/>
  <c r="AE33" i="16"/>
  <c r="AE84" i="14"/>
  <c r="AD33" i="22"/>
  <c r="AD33" i="21"/>
  <c r="AD33" i="20"/>
  <c r="AD33" i="19"/>
  <c r="AD33" i="18"/>
  <c r="AD33" i="17"/>
  <c r="AD33" i="16"/>
  <c r="AD84" i="14"/>
  <c r="AC33" i="22"/>
  <c r="AC33" i="21"/>
  <c r="AC33" i="20"/>
  <c r="AC33" i="19"/>
  <c r="AC33" i="18"/>
  <c r="AC33" i="17"/>
  <c r="AC33" i="16"/>
  <c r="AC84" i="14"/>
  <c r="AB33" i="22"/>
  <c r="AB33" i="21"/>
  <c r="AB33" i="20"/>
  <c r="AB33" i="19"/>
  <c r="AB33" i="18"/>
  <c r="AB33" i="17"/>
  <c r="AB33" i="16"/>
  <c r="AB84" i="14"/>
  <c r="AA33" i="22"/>
  <c r="AA33" i="21"/>
  <c r="AA33" i="20"/>
  <c r="AA33" i="19"/>
  <c r="AA33" i="18"/>
  <c r="AA33" i="17"/>
  <c r="AA33" i="16"/>
  <c r="AA84" i="14"/>
  <c r="Z33" i="22"/>
  <c r="Z33" i="21"/>
  <c r="Z33" i="20"/>
  <c r="Z33" i="19"/>
  <c r="Z33" i="18"/>
  <c r="Z33" i="17"/>
  <c r="Z33" i="16"/>
  <c r="Z84" i="14"/>
  <c r="Y33" i="22"/>
  <c r="Y33" i="21"/>
  <c r="Y33" i="20"/>
  <c r="Y33" i="19"/>
  <c r="Y33" i="18"/>
  <c r="Y33" i="17"/>
  <c r="Y33" i="16"/>
  <c r="Y84" i="14"/>
  <c r="X33" i="22"/>
  <c r="X33" i="21"/>
  <c r="X33" i="20"/>
  <c r="X33" i="19"/>
  <c r="X33" i="18"/>
  <c r="X33" i="17"/>
  <c r="X33" i="16"/>
  <c r="X84" i="14"/>
  <c r="W33" i="22"/>
  <c r="W33" i="21"/>
  <c r="W33" i="20"/>
  <c r="W33" i="19"/>
  <c r="W33" i="18"/>
  <c r="W33" i="17"/>
  <c r="W33" i="16"/>
  <c r="W84" i="14"/>
  <c r="V33" i="22"/>
  <c r="V33" i="21"/>
  <c r="V33" i="20"/>
  <c r="V33" i="19"/>
  <c r="V33" i="18"/>
  <c r="V33" i="17"/>
  <c r="V33" i="16"/>
  <c r="V84" i="14"/>
  <c r="U33" i="22"/>
  <c r="D33" i="22" s="1"/>
  <c r="U33" i="21"/>
  <c r="U33" i="20"/>
  <c r="U33" i="19"/>
  <c r="U33" i="18"/>
  <c r="U33" i="17"/>
  <c r="U33" i="16"/>
  <c r="U84" i="14"/>
  <c r="CY83" i="14"/>
  <c r="CX83" i="14"/>
  <c r="CW83" i="14"/>
  <c r="CV83" i="14"/>
  <c r="CU83" i="14"/>
  <c r="CT83" i="14"/>
  <c r="CS83" i="14"/>
  <c r="CR83" i="14"/>
  <c r="CQ83" i="14"/>
  <c r="CP83" i="14"/>
  <c r="CO83" i="14"/>
  <c r="CN83" i="14"/>
  <c r="CM83" i="14"/>
  <c r="CL83" i="14"/>
  <c r="CK83" i="14"/>
  <c r="CJ83" i="14"/>
  <c r="CI83" i="14"/>
  <c r="CH83" i="14"/>
  <c r="CG83" i="14"/>
  <c r="CF83" i="14"/>
  <c r="CE83" i="14"/>
  <c r="CD83" i="14"/>
  <c r="CC83" i="14"/>
  <c r="CB83" i="14"/>
  <c r="CA83" i="14"/>
  <c r="BZ83" i="14"/>
  <c r="BY83" i="14"/>
  <c r="BX83" i="14"/>
  <c r="BW83" i="14"/>
  <c r="BV83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D32" i="22"/>
  <c r="U83" i="14"/>
  <c r="CY31" i="22"/>
  <c r="CY31" i="21"/>
  <c r="CY31" i="20"/>
  <c r="CY31" i="19"/>
  <c r="CY31" i="18"/>
  <c r="CY31" i="17"/>
  <c r="CY31" i="16"/>
  <c r="CY82" i="14"/>
  <c r="CX31" i="22"/>
  <c r="CX31" i="21"/>
  <c r="CX31" i="20"/>
  <c r="CX31" i="19"/>
  <c r="CX31" i="18"/>
  <c r="CX31" i="17"/>
  <c r="CX31" i="16"/>
  <c r="CX82" i="14"/>
  <c r="CW31" i="22"/>
  <c r="CW31" i="21"/>
  <c r="CW31" i="20"/>
  <c r="CW31" i="19"/>
  <c r="CW31" i="18"/>
  <c r="CW31" i="17"/>
  <c r="CW31" i="16"/>
  <c r="CW82" i="14"/>
  <c r="CV31" i="22"/>
  <c r="CV31" i="21"/>
  <c r="CV31" i="20"/>
  <c r="CV31" i="19"/>
  <c r="CV31" i="18"/>
  <c r="CV31" i="17"/>
  <c r="CV31" i="16"/>
  <c r="CV82" i="14"/>
  <c r="CU31" i="22"/>
  <c r="CU31" i="21"/>
  <c r="CU31" i="20"/>
  <c r="CU31" i="19"/>
  <c r="CU31" i="18"/>
  <c r="CU31" i="17"/>
  <c r="CU31" i="16"/>
  <c r="CU82" i="14"/>
  <c r="CT31" i="22"/>
  <c r="CT31" i="21"/>
  <c r="CT31" i="20"/>
  <c r="CT31" i="19"/>
  <c r="CT31" i="18"/>
  <c r="CT31" i="17"/>
  <c r="CT31" i="16"/>
  <c r="CT82" i="14"/>
  <c r="CS31" i="22"/>
  <c r="CS31" i="21"/>
  <c r="CS31" i="20"/>
  <c r="CS31" i="19"/>
  <c r="CS31" i="18"/>
  <c r="CS31" i="17"/>
  <c r="CS31" i="16"/>
  <c r="CS82" i="14"/>
  <c r="CR31" i="22"/>
  <c r="CR31" i="21"/>
  <c r="CR31" i="20"/>
  <c r="CR31" i="19"/>
  <c r="CR31" i="18"/>
  <c r="CR31" i="17"/>
  <c r="CR31" i="16"/>
  <c r="CR82" i="14"/>
  <c r="CQ31" i="22"/>
  <c r="CQ31" i="21"/>
  <c r="CQ31" i="20"/>
  <c r="CQ31" i="19"/>
  <c r="CQ31" i="18"/>
  <c r="CQ31" i="17"/>
  <c r="CQ31" i="16"/>
  <c r="CQ82" i="14"/>
  <c r="CP31" i="22"/>
  <c r="CP31" i="21"/>
  <c r="CP31" i="20"/>
  <c r="CP31" i="19"/>
  <c r="CP31" i="18"/>
  <c r="CP31" i="17"/>
  <c r="CP31" i="16"/>
  <c r="CP82" i="14"/>
  <c r="CO31" i="22"/>
  <c r="CO31" i="21"/>
  <c r="CO31" i="20"/>
  <c r="CO31" i="19"/>
  <c r="CO31" i="18"/>
  <c r="CO31" i="17"/>
  <c r="CO31" i="16"/>
  <c r="CO82" i="14"/>
  <c r="CN31" i="22"/>
  <c r="CN31" i="21"/>
  <c r="CN31" i="20"/>
  <c r="CN31" i="19"/>
  <c r="CN31" i="18"/>
  <c r="CN31" i="17"/>
  <c r="CN31" i="16"/>
  <c r="CN82" i="14"/>
  <c r="CM31" i="22"/>
  <c r="CM31" i="21"/>
  <c r="CM31" i="20"/>
  <c r="CM31" i="19"/>
  <c r="CM31" i="18"/>
  <c r="CM31" i="17"/>
  <c r="CM31" i="16"/>
  <c r="CM82" i="14"/>
  <c r="CL31" i="22"/>
  <c r="CL31" i="21"/>
  <c r="CL31" i="20"/>
  <c r="CL31" i="19"/>
  <c r="CL31" i="18"/>
  <c r="CL31" i="17"/>
  <c r="CL31" i="16"/>
  <c r="CL82" i="14"/>
  <c r="CK31" i="22"/>
  <c r="CK31" i="21"/>
  <c r="CK31" i="20"/>
  <c r="CK31" i="19"/>
  <c r="CK31" i="18"/>
  <c r="CK31" i="17"/>
  <c r="CK31" i="16"/>
  <c r="CK82" i="14"/>
  <c r="CJ31" i="22"/>
  <c r="CJ31" i="21"/>
  <c r="CJ31" i="20"/>
  <c r="CJ31" i="19"/>
  <c r="CJ31" i="18"/>
  <c r="CJ31" i="17"/>
  <c r="CJ31" i="16"/>
  <c r="CJ82" i="14"/>
  <c r="CI31" i="22"/>
  <c r="CI31" i="21"/>
  <c r="CI31" i="20"/>
  <c r="CI31" i="19"/>
  <c r="CI31" i="18"/>
  <c r="CI31" i="17"/>
  <c r="CI31" i="16"/>
  <c r="CI82" i="14"/>
  <c r="CH31" i="22"/>
  <c r="CH31" i="21"/>
  <c r="CH31" i="20"/>
  <c r="CH31" i="19"/>
  <c r="CH31" i="18"/>
  <c r="CH31" i="17"/>
  <c r="CH31" i="16"/>
  <c r="CH82" i="14"/>
  <c r="CG31" i="22"/>
  <c r="CG31" i="21"/>
  <c r="CG31" i="20"/>
  <c r="CG31" i="19"/>
  <c r="CG31" i="18"/>
  <c r="CG31" i="17"/>
  <c r="CG31" i="16"/>
  <c r="CG82" i="14"/>
  <c r="CF31" i="22"/>
  <c r="CF31" i="21"/>
  <c r="CF31" i="20"/>
  <c r="CF31" i="19"/>
  <c r="CF31" i="18"/>
  <c r="CF31" i="17"/>
  <c r="CF31" i="16"/>
  <c r="CF82" i="14"/>
  <c r="CE31" i="22"/>
  <c r="CE31" i="21"/>
  <c r="CE31" i="20"/>
  <c r="CE31" i="19"/>
  <c r="CE31" i="18"/>
  <c r="CE31" i="17"/>
  <c r="CE31" i="16"/>
  <c r="CE82" i="14"/>
  <c r="CD31" i="22"/>
  <c r="CD31" i="21"/>
  <c r="CD31" i="20"/>
  <c r="CD31" i="19"/>
  <c r="CD31" i="18"/>
  <c r="CD31" i="17"/>
  <c r="CD31" i="16"/>
  <c r="CD82" i="14"/>
  <c r="CC31" i="22"/>
  <c r="CC31" i="21"/>
  <c r="CC31" i="20"/>
  <c r="CC31" i="19"/>
  <c r="CC31" i="18"/>
  <c r="CC31" i="17"/>
  <c r="CC31" i="16"/>
  <c r="CC82" i="14"/>
  <c r="CB31" i="22"/>
  <c r="CB31" i="21"/>
  <c r="CB31" i="20"/>
  <c r="CB31" i="19"/>
  <c r="CB31" i="18"/>
  <c r="CB31" i="17"/>
  <c r="CB31" i="16"/>
  <c r="CB82" i="14"/>
  <c r="CA31" i="22"/>
  <c r="CA31" i="21"/>
  <c r="CA31" i="20"/>
  <c r="CA31" i="19"/>
  <c r="CA31" i="18"/>
  <c r="CA31" i="17"/>
  <c r="CA31" i="16"/>
  <c r="CA82" i="14"/>
  <c r="BZ31" i="22"/>
  <c r="BZ31" i="21"/>
  <c r="BZ31" i="20"/>
  <c r="BZ31" i="19"/>
  <c r="BZ31" i="18"/>
  <c r="BZ31" i="17"/>
  <c r="BZ31" i="16"/>
  <c r="BZ82" i="14"/>
  <c r="BY31" i="22"/>
  <c r="BY31" i="21"/>
  <c r="BY31" i="20"/>
  <c r="BY31" i="19"/>
  <c r="BY31" i="18"/>
  <c r="BY31" i="17"/>
  <c r="BY31" i="16"/>
  <c r="BY82" i="14"/>
  <c r="BX31" i="22"/>
  <c r="BX31" i="21"/>
  <c r="BX31" i="20"/>
  <c r="BX31" i="19"/>
  <c r="BX31" i="18"/>
  <c r="BX31" i="17"/>
  <c r="BX31" i="16"/>
  <c r="BX82" i="14"/>
  <c r="BW31" i="22"/>
  <c r="BW31" i="21"/>
  <c r="BW31" i="20"/>
  <c r="BW31" i="19"/>
  <c r="BW31" i="18"/>
  <c r="BW31" i="17"/>
  <c r="BW31" i="16"/>
  <c r="BW82" i="14"/>
  <c r="BV31" i="22"/>
  <c r="BV31" i="21"/>
  <c r="BV31" i="20"/>
  <c r="BV31" i="19"/>
  <c r="BV31" i="18"/>
  <c r="BV31" i="17"/>
  <c r="BV31" i="16"/>
  <c r="BV82" i="14"/>
  <c r="BU31" i="22"/>
  <c r="BU31" i="21"/>
  <c r="BU31" i="20"/>
  <c r="BU31" i="19"/>
  <c r="BU31" i="18"/>
  <c r="BU31" i="17"/>
  <c r="BU31" i="16"/>
  <c r="BU82" i="14"/>
  <c r="BT31" i="22"/>
  <c r="BT31" i="21"/>
  <c r="BT31" i="20"/>
  <c r="BT31" i="19"/>
  <c r="BT31" i="18"/>
  <c r="BT31" i="17"/>
  <c r="BT31" i="16"/>
  <c r="BT82" i="14"/>
  <c r="BS31" i="22"/>
  <c r="BS31" i="21"/>
  <c r="BS31" i="20"/>
  <c r="BS31" i="19"/>
  <c r="BS31" i="18"/>
  <c r="BS31" i="17"/>
  <c r="BS31" i="16"/>
  <c r="BS82" i="14"/>
  <c r="BR31" i="22"/>
  <c r="BR31" i="21"/>
  <c r="BR31" i="20"/>
  <c r="BR31" i="19"/>
  <c r="BR31" i="18"/>
  <c r="BR31" i="17"/>
  <c r="BR31" i="16"/>
  <c r="BR82" i="14"/>
  <c r="BQ31" i="22"/>
  <c r="BQ31" i="21"/>
  <c r="BQ31" i="20"/>
  <c r="BQ31" i="19"/>
  <c r="BQ31" i="18"/>
  <c r="BQ31" i="17"/>
  <c r="BQ31" i="16"/>
  <c r="BQ82" i="14"/>
  <c r="BP31" i="22"/>
  <c r="BP31" i="21"/>
  <c r="BP31" i="20"/>
  <c r="BP31" i="19"/>
  <c r="BP31" i="18"/>
  <c r="BP31" i="17"/>
  <c r="BP31" i="16"/>
  <c r="BP82" i="14"/>
  <c r="BO31" i="22"/>
  <c r="BO31" i="21"/>
  <c r="BO31" i="20"/>
  <c r="BO31" i="19"/>
  <c r="BO31" i="18"/>
  <c r="BO31" i="17"/>
  <c r="BO31" i="16"/>
  <c r="BO82" i="14"/>
  <c r="BN31" i="22"/>
  <c r="BN31" i="21"/>
  <c r="BN31" i="20"/>
  <c r="BN31" i="19"/>
  <c r="BN31" i="18"/>
  <c r="BN31" i="17"/>
  <c r="BN31" i="16"/>
  <c r="BN82" i="14"/>
  <c r="BM31" i="22"/>
  <c r="BM31" i="21"/>
  <c r="BM31" i="20"/>
  <c r="BM31" i="19"/>
  <c r="BM31" i="18"/>
  <c r="BM31" i="17"/>
  <c r="BM31" i="16"/>
  <c r="BM82" i="14"/>
  <c r="BL31" i="22"/>
  <c r="BL31" i="21"/>
  <c r="BL31" i="20"/>
  <c r="BL31" i="19"/>
  <c r="BL31" i="18"/>
  <c r="BL31" i="17"/>
  <c r="BL31" i="16"/>
  <c r="BL82" i="14"/>
  <c r="BK31" i="22"/>
  <c r="BK31" i="21"/>
  <c r="BK31" i="20"/>
  <c r="BK31" i="19"/>
  <c r="BK31" i="18"/>
  <c r="BK31" i="17"/>
  <c r="BK31" i="16"/>
  <c r="BK82" i="14"/>
  <c r="BJ31" i="22"/>
  <c r="BJ31" i="21"/>
  <c r="BJ31" i="20"/>
  <c r="BJ31" i="19"/>
  <c r="BJ31" i="18"/>
  <c r="BJ31" i="17"/>
  <c r="BJ31" i="16"/>
  <c r="BJ82" i="14"/>
  <c r="BI31" i="22"/>
  <c r="BI31" i="21"/>
  <c r="BI31" i="20"/>
  <c r="BI31" i="19"/>
  <c r="BI31" i="18"/>
  <c r="BI31" i="17"/>
  <c r="BI31" i="16"/>
  <c r="BI82" i="14"/>
  <c r="BH31" i="22"/>
  <c r="BH31" i="21"/>
  <c r="BH31" i="20"/>
  <c r="BH31" i="19"/>
  <c r="BH31" i="18"/>
  <c r="BH31" i="17"/>
  <c r="BH31" i="16"/>
  <c r="BH82" i="14"/>
  <c r="BG31" i="22"/>
  <c r="BG31" i="21"/>
  <c r="BG31" i="20"/>
  <c r="BG31" i="19"/>
  <c r="BG31" i="18"/>
  <c r="BG31" i="17"/>
  <c r="BG31" i="16"/>
  <c r="BG82" i="14"/>
  <c r="BF31" i="22"/>
  <c r="BF31" i="21"/>
  <c r="BF31" i="20"/>
  <c r="BF31" i="19"/>
  <c r="BF31" i="18"/>
  <c r="BF31" i="17"/>
  <c r="BF31" i="16"/>
  <c r="BF82" i="14"/>
  <c r="BE31" i="22"/>
  <c r="BE31" i="21"/>
  <c r="BE31" i="20"/>
  <c r="BE31" i="19"/>
  <c r="BE31" i="18"/>
  <c r="BE31" i="17"/>
  <c r="BE31" i="16"/>
  <c r="BE82" i="14"/>
  <c r="BD31" i="22"/>
  <c r="BD31" i="21"/>
  <c r="BD31" i="20"/>
  <c r="BD31" i="19"/>
  <c r="BD31" i="18"/>
  <c r="BD31" i="17"/>
  <c r="BD31" i="16"/>
  <c r="BD82" i="14"/>
  <c r="BC31" i="22"/>
  <c r="BC31" i="21"/>
  <c r="BC31" i="20"/>
  <c r="BC31" i="19"/>
  <c r="BC31" i="18"/>
  <c r="BC31" i="17"/>
  <c r="BC31" i="16"/>
  <c r="BC82" i="14"/>
  <c r="BB31" i="22"/>
  <c r="BB31" i="21"/>
  <c r="BB31" i="20"/>
  <c r="BB31" i="19"/>
  <c r="BB31" i="18"/>
  <c r="BB31" i="17"/>
  <c r="BB31" i="16"/>
  <c r="BB82" i="14"/>
  <c r="BA31" i="22"/>
  <c r="BA31" i="21"/>
  <c r="BA31" i="20"/>
  <c r="BA31" i="19"/>
  <c r="BA31" i="18"/>
  <c r="BA31" i="17"/>
  <c r="BA31" i="16"/>
  <c r="BA82" i="14"/>
  <c r="AZ31" i="22"/>
  <c r="AZ31" i="21"/>
  <c r="AZ31" i="20"/>
  <c r="AZ31" i="19"/>
  <c r="AZ31" i="18"/>
  <c r="AZ31" i="17"/>
  <c r="AZ31" i="16"/>
  <c r="AZ82" i="14"/>
  <c r="AY31" i="22"/>
  <c r="AY31" i="21"/>
  <c r="AY31" i="20"/>
  <c r="AY31" i="19"/>
  <c r="AY31" i="18"/>
  <c r="AY31" i="17"/>
  <c r="AY31" i="16"/>
  <c r="AY82" i="14"/>
  <c r="AX31" i="22"/>
  <c r="AX31" i="21"/>
  <c r="AX31" i="20"/>
  <c r="AX31" i="19"/>
  <c r="AX31" i="18"/>
  <c r="AX31" i="17"/>
  <c r="AX31" i="16"/>
  <c r="AX82" i="14"/>
  <c r="AW31" i="22"/>
  <c r="AW31" i="21"/>
  <c r="AW31" i="20"/>
  <c r="AW31" i="19"/>
  <c r="AW31" i="18"/>
  <c r="AW31" i="17"/>
  <c r="AW31" i="16"/>
  <c r="AW82" i="14"/>
  <c r="AV31" i="22"/>
  <c r="AV31" i="21"/>
  <c r="AV31" i="20"/>
  <c r="AV31" i="19"/>
  <c r="AV31" i="18"/>
  <c r="AV31" i="17"/>
  <c r="AV31" i="16"/>
  <c r="AV82" i="14"/>
  <c r="AU31" i="22"/>
  <c r="AU31" i="21"/>
  <c r="AU31" i="20"/>
  <c r="AU31" i="19"/>
  <c r="AU31" i="18"/>
  <c r="AU31" i="17"/>
  <c r="AU31" i="16"/>
  <c r="AU82" i="14"/>
  <c r="AT31" i="22"/>
  <c r="AT31" i="21"/>
  <c r="AT31" i="20"/>
  <c r="AT31" i="19"/>
  <c r="AT31" i="18"/>
  <c r="AT31" i="17"/>
  <c r="AT31" i="16"/>
  <c r="AT82" i="14"/>
  <c r="AS31" i="22"/>
  <c r="AS31" i="21"/>
  <c r="AS31" i="20"/>
  <c r="AS31" i="19"/>
  <c r="AS31" i="18"/>
  <c r="AS31" i="17"/>
  <c r="AS31" i="16"/>
  <c r="AS82" i="14"/>
  <c r="AR31" i="22"/>
  <c r="AR31" i="21"/>
  <c r="AR31" i="20"/>
  <c r="AR31" i="19"/>
  <c r="AR31" i="18"/>
  <c r="AR31" i="17"/>
  <c r="AR31" i="16"/>
  <c r="AR82" i="14"/>
  <c r="AQ31" i="22"/>
  <c r="AQ31" i="21"/>
  <c r="AQ31" i="20"/>
  <c r="AQ31" i="19"/>
  <c r="AQ31" i="18"/>
  <c r="AQ31" i="17"/>
  <c r="AQ31" i="16"/>
  <c r="AQ82" i="14"/>
  <c r="AP31" i="22"/>
  <c r="AP31" i="21"/>
  <c r="AP31" i="20"/>
  <c r="AP31" i="19"/>
  <c r="AP31" i="18"/>
  <c r="AP31" i="17"/>
  <c r="AP31" i="16"/>
  <c r="AP82" i="14"/>
  <c r="AO31" i="22"/>
  <c r="AO31" i="21"/>
  <c r="AO31" i="20"/>
  <c r="AO31" i="19"/>
  <c r="AO31" i="18"/>
  <c r="AO31" i="17"/>
  <c r="AO31" i="16"/>
  <c r="AO82" i="14"/>
  <c r="AN31" i="22"/>
  <c r="AN31" i="21"/>
  <c r="AN31" i="20"/>
  <c r="AN31" i="19"/>
  <c r="AN31" i="18"/>
  <c r="AN31" i="17"/>
  <c r="AN31" i="16"/>
  <c r="AN82" i="14"/>
  <c r="AM31" i="22"/>
  <c r="AM31" i="21"/>
  <c r="AM31" i="20"/>
  <c r="AM31" i="19"/>
  <c r="AM31" i="18"/>
  <c r="AM31" i="17"/>
  <c r="AM31" i="16"/>
  <c r="AM82" i="14"/>
  <c r="AL31" i="22"/>
  <c r="AL31" i="21"/>
  <c r="AL31" i="20"/>
  <c r="AL31" i="19"/>
  <c r="AL31" i="18"/>
  <c r="AL31" i="17"/>
  <c r="AL31" i="16"/>
  <c r="AL82" i="14"/>
  <c r="AK31" i="22"/>
  <c r="AK31" i="21"/>
  <c r="AK31" i="20"/>
  <c r="AK31" i="19"/>
  <c r="AK31" i="18"/>
  <c r="AK31" i="17"/>
  <c r="AK31" i="16"/>
  <c r="AK82" i="14"/>
  <c r="AJ31" i="22"/>
  <c r="AJ31" i="21"/>
  <c r="AJ31" i="20"/>
  <c r="AJ31" i="19"/>
  <c r="AJ31" i="18"/>
  <c r="AJ31" i="17"/>
  <c r="AJ31" i="16"/>
  <c r="AJ82" i="14"/>
  <c r="AI31" i="22"/>
  <c r="AI31" i="21"/>
  <c r="AI31" i="20"/>
  <c r="AI31" i="19"/>
  <c r="AI31" i="18"/>
  <c r="AI31" i="17"/>
  <c r="AI31" i="16"/>
  <c r="AI82" i="14"/>
  <c r="AH31" i="22"/>
  <c r="AH31" i="21"/>
  <c r="AH31" i="20"/>
  <c r="AH31" i="19"/>
  <c r="AH31" i="18"/>
  <c r="AH31" i="17"/>
  <c r="AH31" i="16"/>
  <c r="AH82" i="14"/>
  <c r="AG31" i="22"/>
  <c r="AG31" i="21"/>
  <c r="AG31" i="20"/>
  <c r="AG31" i="19"/>
  <c r="AG31" i="18"/>
  <c r="AG31" i="17"/>
  <c r="AG31" i="16"/>
  <c r="AG82" i="14"/>
  <c r="AF31" i="22"/>
  <c r="AF31" i="21"/>
  <c r="AF31" i="20"/>
  <c r="AF31" i="19"/>
  <c r="AF31" i="18"/>
  <c r="AF31" i="17"/>
  <c r="AF31" i="16"/>
  <c r="AF82" i="14"/>
  <c r="AE31" i="22"/>
  <c r="AE31" i="21"/>
  <c r="AE31" i="20"/>
  <c r="AE31" i="19"/>
  <c r="AE31" i="18"/>
  <c r="AE31" i="17"/>
  <c r="AE31" i="16"/>
  <c r="AE82" i="14"/>
  <c r="AD31" i="22"/>
  <c r="AD31" i="21"/>
  <c r="AD31" i="20"/>
  <c r="AD31" i="19"/>
  <c r="AD31" i="18"/>
  <c r="AD31" i="17"/>
  <c r="AD31" i="16"/>
  <c r="AD82" i="14"/>
  <c r="AC31" i="22"/>
  <c r="AC31" i="21"/>
  <c r="AC31" i="20"/>
  <c r="AC31" i="19"/>
  <c r="AC31" i="18"/>
  <c r="AC31" i="17"/>
  <c r="AC31" i="16"/>
  <c r="AC82" i="14"/>
  <c r="AB31" i="22"/>
  <c r="AB31" i="21"/>
  <c r="AB31" i="20"/>
  <c r="AB31" i="19"/>
  <c r="AB31" i="18"/>
  <c r="AB31" i="17"/>
  <c r="AB31" i="16"/>
  <c r="AB82" i="14"/>
  <c r="AA31" i="22"/>
  <c r="AA31" i="21"/>
  <c r="AA31" i="20"/>
  <c r="AA31" i="19"/>
  <c r="AA31" i="18"/>
  <c r="AA31" i="17"/>
  <c r="AA31" i="16"/>
  <c r="AA82" i="14"/>
  <c r="Z31" i="22"/>
  <c r="Z31" i="21"/>
  <c r="Z31" i="20"/>
  <c r="Z31" i="19"/>
  <c r="Z31" i="18"/>
  <c r="Z31" i="17"/>
  <c r="Z31" i="16"/>
  <c r="Z82" i="14"/>
  <c r="Y31" i="22"/>
  <c r="Y31" i="21"/>
  <c r="Y31" i="20"/>
  <c r="Y31" i="19"/>
  <c r="Y31" i="18"/>
  <c r="Y31" i="17"/>
  <c r="Y31" i="16"/>
  <c r="Y82" i="14"/>
  <c r="X31" i="22"/>
  <c r="X31" i="21"/>
  <c r="X31" i="20"/>
  <c r="X31" i="19"/>
  <c r="X31" i="18"/>
  <c r="X31" i="17"/>
  <c r="X31" i="16"/>
  <c r="X82" i="14"/>
  <c r="W31" i="22"/>
  <c r="W31" i="21"/>
  <c r="W31" i="20"/>
  <c r="W31" i="19"/>
  <c r="W31" i="18"/>
  <c r="W31" i="17"/>
  <c r="W31" i="16"/>
  <c r="W82" i="14"/>
  <c r="V31" i="22"/>
  <c r="V31" i="21"/>
  <c r="V31" i="20"/>
  <c r="V31" i="19"/>
  <c r="V31" i="18"/>
  <c r="V31" i="17"/>
  <c r="V31" i="16"/>
  <c r="V82" i="14"/>
  <c r="U31" i="22"/>
  <c r="D31" i="22" s="1"/>
  <c r="U31" i="21"/>
  <c r="U31" i="20"/>
  <c r="U31" i="19"/>
  <c r="U31" i="18"/>
  <c r="U31" i="17"/>
  <c r="U31" i="16"/>
  <c r="U82" i="14"/>
  <c r="CY30" i="22"/>
  <c r="CY30" i="21"/>
  <c r="CY30" i="20"/>
  <c r="CY30" i="19"/>
  <c r="CY30" i="18"/>
  <c r="CY30" i="17"/>
  <c r="CY30" i="16"/>
  <c r="CY81" i="14"/>
  <c r="CX30" i="22"/>
  <c r="CX30" i="21"/>
  <c r="CX30" i="20"/>
  <c r="CX30" i="19"/>
  <c r="CX30" i="18"/>
  <c r="CX30" i="17"/>
  <c r="CX30" i="16"/>
  <c r="CX81" i="14"/>
  <c r="CW30" i="22"/>
  <c r="CW30" i="21"/>
  <c r="CW30" i="20"/>
  <c r="CW30" i="19"/>
  <c r="CW30" i="18"/>
  <c r="CW30" i="17"/>
  <c r="CW30" i="16"/>
  <c r="CW81" i="14"/>
  <c r="CV30" i="22"/>
  <c r="CV30" i="21"/>
  <c r="CV30" i="20"/>
  <c r="CV30" i="19"/>
  <c r="CV30" i="18"/>
  <c r="CV30" i="17"/>
  <c r="CV30" i="16"/>
  <c r="CV81" i="14"/>
  <c r="CU30" i="22"/>
  <c r="CU30" i="21"/>
  <c r="CU30" i="20"/>
  <c r="CU30" i="19"/>
  <c r="CU30" i="18"/>
  <c r="CU30" i="17"/>
  <c r="CU30" i="16"/>
  <c r="CU81" i="14"/>
  <c r="CT30" i="22"/>
  <c r="CT30" i="21"/>
  <c r="CT30" i="20"/>
  <c r="CT30" i="19"/>
  <c r="CT30" i="18"/>
  <c r="CT30" i="17"/>
  <c r="CT30" i="16"/>
  <c r="CT81" i="14"/>
  <c r="CS30" i="22"/>
  <c r="CS30" i="21"/>
  <c r="CS30" i="20"/>
  <c r="CS30" i="19"/>
  <c r="CS30" i="18"/>
  <c r="CS30" i="17"/>
  <c r="CS30" i="16"/>
  <c r="CS81" i="14"/>
  <c r="CR30" i="22"/>
  <c r="CR30" i="21"/>
  <c r="CR30" i="20"/>
  <c r="CR30" i="19"/>
  <c r="CR30" i="18"/>
  <c r="CR30" i="17"/>
  <c r="CR30" i="16"/>
  <c r="CR81" i="14"/>
  <c r="CQ30" i="22"/>
  <c r="CQ30" i="21"/>
  <c r="CQ30" i="20"/>
  <c r="CQ30" i="19"/>
  <c r="CQ30" i="18"/>
  <c r="CQ30" i="17"/>
  <c r="CQ30" i="16"/>
  <c r="CQ81" i="14"/>
  <c r="CP30" i="22"/>
  <c r="CP30" i="21"/>
  <c r="CP30" i="20"/>
  <c r="CP30" i="19"/>
  <c r="CP30" i="18"/>
  <c r="CP30" i="17"/>
  <c r="CP30" i="16"/>
  <c r="CP81" i="14"/>
  <c r="CO30" i="22"/>
  <c r="CO30" i="21"/>
  <c r="CO30" i="20"/>
  <c r="CO30" i="19"/>
  <c r="CO30" i="18"/>
  <c r="CO30" i="17"/>
  <c r="CO30" i="16"/>
  <c r="CO81" i="14"/>
  <c r="CN30" i="22"/>
  <c r="CN30" i="21"/>
  <c r="CN30" i="20"/>
  <c r="CN30" i="19"/>
  <c r="CN30" i="18"/>
  <c r="CN30" i="17"/>
  <c r="CN30" i="16"/>
  <c r="CN81" i="14"/>
  <c r="CM30" i="22"/>
  <c r="CM30" i="21"/>
  <c r="CM30" i="20"/>
  <c r="CM30" i="19"/>
  <c r="CM30" i="18"/>
  <c r="CM30" i="17"/>
  <c r="CM30" i="16"/>
  <c r="CM81" i="14"/>
  <c r="CL30" i="22"/>
  <c r="CL30" i="21"/>
  <c r="CL30" i="20"/>
  <c r="CL30" i="19"/>
  <c r="CL30" i="18"/>
  <c r="CL30" i="17"/>
  <c r="CL30" i="16"/>
  <c r="CL81" i="14"/>
  <c r="CK30" i="22"/>
  <c r="CK30" i="21"/>
  <c r="CK30" i="20"/>
  <c r="CK30" i="19"/>
  <c r="CK30" i="18"/>
  <c r="CK30" i="17"/>
  <c r="CK30" i="16"/>
  <c r="CK81" i="14"/>
  <c r="CJ30" i="22"/>
  <c r="CJ30" i="21"/>
  <c r="CJ30" i="20"/>
  <c r="CJ30" i="19"/>
  <c r="CJ30" i="18"/>
  <c r="CJ30" i="17"/>
  <c r="CJ30" i="16"/>
  <c r="CJ81" i="14"/>
  <c r="CI30" i="22"/>
  <c r="CI30" i="21"/>
  <c r="CI30" i="20"/>
  <c r="CI30" i="19"/>
  <c r="CI30" i="18"/>
  <c r="CI30" i="17"/>
  <c r="CI30" i="16"/>
  <c r="CI81" i="14"/>
  <c r="CH30" i="22"/>
  <c r="CH30" i="21"/>
  <c r="CH30" i="20"/>
  <c r="CH30" i="19"/>
  <c r="CH30" i="18"/>
  <c r="CH30" i="17"/>
  <c r="CH30" i="16"/>
  <c r="CH81" i="14"/>
  <c r="CG30" i="22"/>
  <c r="CG30" i="21"/>
  <c r="CG30" i="20"/>
  <c r="CG30" i="19"/>
  <c r="CG30" i="18"/>
  <c r="CG30" i="17"/>
  <c r="CG30" i="16"/>
  <c r="CG81" i="14"/>
  <c r="CF30" i="22"/>
  <c r="CF30" i="21"/>
  <c r="CF30" i="20"/>
  <c r="CF30" i="19"/>
  <c r="CF30" i="18"/>
  <c r="CF30" i="17"/>
  <c r="CF30" i="16"/>
  <c r="CF81" i="14"/>
  <c r="CE30" i="22"/>
  <c r="CE30" i="21"/>
  <c r="CE30" i="20"/>
  <c r="CE30" i="19"/>
  <c r="CE30" i="18"/>
  <c r="CE30" i="17"/>
  <c r="CE30" i="16"/>
  <c r="CE81" i="14"/>
  <c r="CD30" i="22"/>
  <c r="CD30" i="21"/>
  <c r="CD30" i="20"/>
  <c r="CD30" i="19"/>
  <c r="CD30" i="18"/>
  <c r="CD30" i="17"/>
  <c r="CD30" i="16"/>
  <c r="CD81" i="14"/>
  <c r="CC30" i="22"/>
  <c r="CC30" i="21"/>
  <c r="CC30" i="20"/>
  <c r="CC30" i="19"/>
  <c r="CC30" i="18"/>
  <c r="CC30" i="17"/>
  <c r="CC30" i="16"/>
  <c r="CC81" i="14"/>
  <c r="CB30" i="22"/>
  <c r="CB30" i="21"/>
  <c r="CB30" i="20"/>
  <c r="CB30" i="19"/>
  <c r="CB30" i="18"/>
  <c r="CB30" i="17"/>
  <c r="CB30" i="16"/>
  <c r="CB81" i="14"/>
  <c r="CA30" i="22"/>
  <c r="CA30" i="21"/>
  <c r="CA30" i="20"/>
  <c r="CA30" i="19"/>
  <c r="CA30" i="18"/>
  <c r="CA30" i="17"/>
  <c r="CA30" i="16"/>
  <c r="CA81" i="14"/>
  <c r="BZ30" i="22"/>
  <c r="BZ30" i="21"/>
  <c r="BZ30" i="20"/>
  <c r="BZ30" i="19"/>
  <c r="BZ30" i="18"/>
  <c r="BZ30" i="17"/>
  <c r="BZ30" i="16"/>
  <c r="BZ81" i="14"/>
  <c r="BY30" i="22"/>
  <c r="BY30" i="21"/>
  <c r="BY30" i="20"/>
  <c r="BY30" i="19"/>
  <c r="BY30" i="18"/>
  <c r="BY30" i="17"/>
  <c r="BY30" i="16"/>
  <c r="BY81" i="14"/>
  <c r="BX30" i="22"/>
  <c r="BX30" i="21"/>
  <c r="BX30" i="20"/>
  <c r="BX30" i="19"/>
  <c r="BX30" i="18"/>
  <c r="BX30" i="17"/>
  <c r="BX30" i="16"/>
  <c r="BX81" i="14"/>
  <c r="BW30" i="22"/>
  <c r="BW30" i="21"/>
  <c r="BW30" i="20"/>
  <c r="BW30" i="19"/>
  <c r="BW30" i="18"/>
  <c r="BW30" i="17"/>
  <c r="BW30" i="16"/>
  <c r="BW81" i="14"/>
  <c r="BV30" i="22"/>
  <c r="BV30" i="21"/>
  <c r="BV30" i="20"/>
  <c r="BV30" i="19"/>
  <c r="BV30" i="18"/>
  <c r="BV30" i="17"/>
  <c r="BV30" i="16"/>
  <c r="BV81" i="14"/>
  <c r="BU30" i="22"/>
  <c r="BU30" i="21"/>
  <c r="BU30" i="20"/>
  <c r="BU30" i="19"/>
  <c r="BU30" i="18"/>
  <c r="BU30" i="17"/>
  <c r="BU30" i="16"/>
  <c r="BU81" i="14"/>
  <c r="BT30" i="22"/>
  <c r="BT30" i="21"/>
  <c r="BT30" i="20"/>
  <c r="BT30" i="19"/>
  <c r="BT30" i="18"/>
  <c r="BT30" i="17"/>
  <c r="BT30" i="16"/>
  <c r="BT81" i="14"/>
  <c r="BS30" i="22"/>
  <c r="BS30" i="21"/>
  <c r="BS30" i="20"/>
  <c r="BS30" i="19"/>
  <c r="BS30" i="18"/>
  <c r="BS30" i="17"/>
  <c r="BS30" i="16"/>
  <c r="BS81" i="14"/>
  <c r="BR30" i="22"/>
  <c r="BR30" i="21"/>
  <c r="BR30" i="20"/>
  <c r="BR30" i="19"/>
  <c r="BR30" i="18"/>
  <c r="BR30" i="17"/>
  <c r="BR30" i="16"/>
  <c r="BR81" i="14"/>
  <c r="BQ30" i="22"/>
  <c r="BQ30" i="21"/>
  <c r="BQ30" i="20"/>
  <c r="BQ30" i="19"/>
  <c r="BQ30" i="18"/>
  <c r="BQ30" i="17"/>
  <c r="BQ30" i="16"/>
  <c r="BQ81" i="14"/>
  <c r="BP30" i="22"/>
  <c r="BP30" i="21"/>
  <c r="BP30" i="20"/>
  <c r="BP30" i="19"/>
  <c r="BP30" i="18"/>
  <c r="BP30" i="17"/>
  <c r="BP30" i="16"/>
  <c r="BP81" i="14"/>
  <c r="BO30" i="22"/>
  <c r="BO30" i="21"/>
  <c r="BO30" i="20"/>
  <c r="BO30" i="19"/>
  <c r="BO30" i="18"/>
  <c r="BO30" i="17"/>
  <c r="BO30" i="16"/>
  <c r="BO81" i="14"/>
  <c r="BN30" i="22"/>
  <c r="BN30" i="21"/>
  <c r="BN30" i="20"/>
  <c r="BN30" i="19"/>
  <c r="BN30" i="18"/>
  <c r="BN30" i="17"/>
  <c r="BN30" i="16"/>
  <c r="BN81" i="14"/>
  <c r="BM30" i="22"/>
  <c r="BM30" i="21"/>
  <c r="BM30" i="20"/>
  <c r="BM30" i="19"/>
  <c r="BM30" i="18"/>
  <c r="BM30" i="17"/>
  <c r="BM30" i="16"/>
  <c r="BM81" i="14"/>
  <c r="BL30" i="22"/>
  <c r="BL30" i="21"/>
  <c r="BL30" i="20"/>
  <c r="BL30" i="19"/>
  <c r="BL30" i="18"/>
  <c r="BL30" i="17"/>
  <c r="BL30" i="16"/>
  <c r="BL81" i="14"/>
  <c r="BK30" i="22"/>
  <c r="BK30" i="21"/>
  <c r="BK30" i="20"/>
  <c r="BK30" i="19"/>
  <c r="BK30" i="18"/>
  <c r="BK30" i="17"/>
  <c r="BK30" i="16"/>
  <c r="BK81" i="14"/>
  <c r="BJ30" i="22"/>
  <c r="BJ30" i="21"/>
  <c r="BJ30" i="20"/>
  <c r="BJ30" i="19"/>
  <c r="BJ30" i="18"/>
  <c r="BJ30" i="17"/>
  <c r="BJ30" i="16"/>
  <c r="BJ81" i="14"/>
  <c r="BI30" i="22"/>
  <c r="BI30" i="21"/>
  <c r="BI30" i="20"/>
  <c r="BI30" i="19"/>
  <c r="BI30" i="18"/>
  <c r="BI30" i="17"/>
  <c r="BI30" i="16"/>
  <c r="BI81" i="14"/>
  <c r="BH30" i="22"/>
  <c r="BH30" i="21"/>
  <c r="BH30" i="20"/>
  <c r="BH30" i="19"/>
  <c r="BH30" i="18"/>
  <c r="BH30" i="17"/>
  <c r="BH30" i="16"/>
  <c r="BH81" i="14"/>
  <c r="BG30" i="22"/>
  <c r="BG30" i="21"/>
  <c r="BG30" i="20"/>
  <c r="BG30" i="19"/>
  <c r="BG30" i="18"/>
  <c r="BG30" i="17"/>
  <c r="BG30" i="16"/>
  <c r="BG81" i="14"/>
  <c r="BF30" i="22"/>
  <c r="BF30" i="21"/>
  <c r="BF30" i="20"/>
  <c r="BF30" i="19"/>
  <c r="BF30" i="18"/>
  <c r="BF30" i="17"/>
  <c r="BF30" i="16"/>
  <c r="BF81" i="14"/>
  <c r="BE30" i="22"/>
  <c r="BE30" i="21"/>
  <c r="BE30" i="20"/>
  <c r="BE30" i="19"/>
  <c r="BE30" i="18"/>
  <c r="BE30" i="17"/>
  <c r="BE30" i="16"/>
  <c r="BE81" i="14"/>
  <c r="BD30" i="22"/>
  <c r="BD30" i="21"/>
  <c r="BD30" i="20"/>
  <c r="BD30" i="19"/>
  <c r="BD30" i="18"/>
  <c r="BD30" i="17"/>
  <c r="BD30" i="16"/>
  <c r="BD81" i="14"/>
  <c r="BC30" i="22"/>
  <c r="BC30" i="21"/>
  <c r="BC30" i="20"/>
  <c r="BC30" i="19"/>
  <c r="BC30" i="18"/>
  <c r="BC30" i="17"/>
  <c r="BC30" i="16"/>
  <c r="BC81" i="14"/>
  <c r="BB30" i="22"/>
  <c r="BB30" i="21"/>
  <c r="BB30" i="20"/>
  <c r="BB30" i="19"/>
  <c r="BB30" i="18"/>
  <c r="BB30" i="17"/>
  <c r="BB30" i="16"/>
  <c r="BB81" i="14"/>
  <c r="BA30" i="22"/>
  <c r="BA30" i="21"/>
  <c r="BA30" i="20"/>
  <c r="BA30" i="19"/>
  <c r="BA30" i="18"/>
  <c r="BA30" i="17"/>
  <c r="BA30" i="16"/>
  <c r="BA81" i="14"/>
  <c r="AZ30" i="22"/>
  <c r="AZ30" i="21"/>
  <c r="AZ30" i="20"/>
  <c r="AZ30" i="19"/>
  <c r="AZ30" i="18"/>
  <c r="AZ30" i="17"/>
  <c r="AZ30" i="16"/>
  <c r="AZ81" i="14"/>
  <c r="AY30" i="22"/>
  <c r="AY30" i="21"/>
  <c r="AY30" i="20"/>
  <c r="AY30" i="19"/>
  <c r="AY30" i="18"/>
  <c r="AY30" i="17"/>
  <c r="AY30" i="16"/>
  <c r="AY81" i="14"/>
  <c r="AX30" i="22"/>
  <c r="AX30" i="21"/>
  <c r="AX30" i="20"/>
  <c r="AX30" i="19"/>
  <c r="AX30" i="18"/>
  <c r="AX30" i="17"/>
  <c r="AX30" i="16"/>
  <c r="AX81" i="14"/>
  <c r="AW30" i="22"/>
  <c r="AW30" i="21"/>
  <c r="AW30" i="20"/>
  <c r="AW30" i="19"/>
  <c r="AW30" i="18"/>
  <c r="AW30" i="17"/>
  <c r="AW30" i="16"/>
  <c r="AW81" i="14"/>
  <c r="AV30" i="22"/>
  <c r="AV30" i="21"/>
  <c r="AV30" i="20"/>
  <c r="AV30" i="19"/>
  <c r="AV30" i="18"/>
  <c r="AV30" i="17"/>
  <c r="AV30" i="16"/>
  <c r="AV81" i="14"/>
  <c r="AU30" i="22"/>
  <c r="AU30" i="21"/>
  <c r="AU30" i="20"/>
  <c r="AU30" i="19"/>
  <c r="AU30" i="18"/>
  <c r="AU30" i="17"/>
  <c r="AU30" i="16"/>
  <c r="AU81" i="14"/>
  <c r="AT30" i="22"/>
  <c r="AT30" i="21"/>
  <c r="AT30" i="20"/>
  <c r="AT30" i="19"/>
  <c r="AT30" i="18"/>
  <c r="AT30" i="17"/>
  <c r="AT30" i="16"/>
  <c r="AT81" i="14"/>
  <c r="AS30" i="22"/>
  <c r="AS30" i="21"/>
  <c r="AS30" i="20"/>
  <c r="AS30" i="19"/>
  <c r="AS30" i="18"/>
  <c r="AS30" i="17"/>
  <c r="AS30" i="16"/>
  <c r="AS81" i="14"/>
  <c r="AR30" i="22"/>
  <c r="AR30" i="21"/>
  <c r="AR30" i="20"/>
  <c r="AR30" i="19"/>
  <c r="AR30" i="18"/>
  <c r="AR30" i="17"/>
  <c r="AR30" i="16"/>
  <c r="AR81" i="14"/>
  <c r="AQ30" i="22"/>
  <c r="AQ30" i="21"/>
  <c r="AQ30" i="20"/>
  <c r="AQ30" i="19"/>
  <c r="AQ30" i="18"/>
  <c r="AQ30" i="17"/>
  <c r="AQ30" i="16"/>
  <c r="AQ81" i="14"/>
  <c r="AP30" i="22"/>
  <c r="AP30" i="21"/>
  <c r="AP30" i="20"/>
  <c r="AP30" i="19"/>
  <c r="AP30" i="18"/>
  <c r="AP30" i="17"/>
  <c r="AP30" i="16"/>
  <c r="AP81" i="14"/>
  <c r="AO30" i="22"/>
  <c r="AO30" i="21"/>
  <c r="AO30" i="20"/>
  <c r="AO30" i="19"/>
  <c r="AO30" i="18"/>
  <c r="AO30" i="17"/>
  <c r="AO30" i="16"/>
  <c r="AO81" i="14"/>
  <c r="AN30" i="22"/>
  <c r="AN30" i="21"/>
  <c r="AN30" i="20"/>
  <c r="AN30" i="19"/>
  <c r="AN30" i="18"/>
  <c r="AN30" i="17"/>
  <c r="AN30" i="16"/>
  <c r="AN81" i="14"/>
  <c r="AM30" i="22"/>
  <c r="AM30" i="21"/>
  <c r="AM30" i="20"/>
  <c r="AM30" i="19"/>
  <c r="AM30" i="18"/>
  <c r="AM30" i="17"/>
  <c r="AM30" i="16"/>
  <c r="AM81" i="14"/>
  <c r="AL30" i="22"/>
  <c r="AL30" i="21"/>
  <c r="AL30" i="20"/>
  <c r="AL30" i="19"/>
  <c r="AL30" i="18"/>
  <c r="AL30" i="17"/>
  <c r="AL30" i="16"/>
  <c r="AL81" i="14"/>
  <c r="AK30" i="22"/>
  <c r="AK30" i="21"/>
  <c r="AK30" i="20"/>
  <c r="AK30" i="19"/>
  <c r="AK30" i="18"/>
  <c r="AK30" i="17"/>
  <c r="AK30" i="16"/>
  <c r="AK81" i="14"/>
  <c r="AJ30" i="22"/>
  <c r="AJ30" i="21"/>
  <c r="AJ30" i="20"/>
  <c r="AJ30" i="19"/>
  <c r="AJ30" i="18"/>
  <c r="AJ30" i="17"/>
  <c r="AJ30" i="16"/>
  <c r="AJ81" i="14"/>
  <c r="AI30" i="22"/>
  <c r="AI30" i="21"/>
  <c r="AI30" i="20"/>
  <c r="AI30" i="19"/>
  <c r="AI30" i="18"/>
  <c r="AI30" i="17"/>
  <c r="AI30" i="16"/>
  <c r="AI81" i="14"/>
  <c r="AH30" i="22"/>
  <c r="AH30" i="21"/>
  <c r="AH30" i="20"/>
  <c r="AH30" i="19"/>
  <c r="AH30" i="18"/>
  <c r="AH30" i="17"/>
  <c r="AH30" i="16"/>
  <c r="AH81" i="14"/>
  <c r="AG30" i="22"/>
  <c r="AG30" i="21"/>
  <c r="AG30" i="20"/>
  <c r="AG30" i="19"/>
  <c r="AG30" i="18"/>
  <c r="AG30" i="17"/>
  <c r="AG30" i="16"/>
  <c r="AG81" i="14"/>
  <c r="AF30" i="22"/>
  <c r="AF30" i="21"/>
  <c r="AF30" i="20"/>
  <c r="AF30" i="19"/>
  <c r="AF30" i="18"/>
  <c r="AF30" i="17"/>
  <c r="AF30" i="16"/>
  <c r="AF81" i="14"/>
  <c r="AE30" i="22"/>
  <c r="AE30" i="21"/>
  <c r="AE30" i="20"/>
  <c r="AE30" i="19"/>
  <c r="AE30" i="18"/>
  <c r="AE30" i="17"/>
  <c r="AE30" i="16"/>
  <c r="AE81" i="14"/>
  <c r="AD30" i="22"/>
  <c r="AD30" i="21"/>
  <c r="AD30" i="20"/>
  <c r="AD30" i="19"/>
  <c r="AD30" i="18"/>
  <c r="AD30" i="17"/>
  <c r="AD30" i="16"/>
  <c r="AD81" i="14"/>
  <c r="AC30" i="22"/>
  <c r="AC30" i="21"/>
  <c r="AC30" i="20"/>
  <c r="AC30" i="19"/>
  <c r="AC30" i="18"/>
  <c r="AC30" i="17"/>
  <c r="AC30" i="16"/>
  <c r="AC81" i="14"/>
  <c r="AB30" i="22"/>
  <c r="AB30" i="21"/>
  <c r="AB30" i="20"/>
  <c r="AB30" i="19"/>
  <c r="AB30" i="18"/>
  <c r="AB30" i="17"/>
  <c r="AB30" i="16"/>
  <c r="AB81" i="14"/>
  <c r="AA30" i="22"/>
  <c r="AA30" i="21"/>
  <c r="AA30" i="20"/>
  <c r="AA30" i="19"/>
  <c r="AA30" i="18"/>
  <c r="AA30" i="17"/>
  <c r="AA30" i="16"/>
  <c r="AA81" i="14"/>
  <c r="Z30" i="22"/>
  <c r="Z30" i="21"/>
  <c r="Z30" i="20"/>
  <c r="Z30" i="19"/>
  <c r="Z30" i="18"/>
  <c r="Z30" i="17"/>
  <c r="Z30" i="16"/>
  <c r="Z81" i="14"/>
  <c r="Y30" i="22"/>
  <c r="Y30" i="21"/>
  <c r="Y30" i="20"/>
  <c r="Y30" i="19"/>
  <c r="Y30" i="18"/>
  <c r="Y30" i="17"/>
  <c r="Y30" i="16"/>
  <c r="Y81" i="14"/>
  <c r="X30" i="22"/>
  <c r="X30" i="21"/>
  <c r="X30" i="20"/>
  <c r="X30" i="19"/>
  <c r="X30" i="18"/>
  <c r="X30" i="17"/>
  <c r="X30" i="16"/>
  <c r="X81" i="14"/>
  <c r="W30" i="22"/>
  <c r="W30" i="21"/>
  <c r="W30" i="20"/>
  <c r="W30" i="19"/>
  <c r="W30" i="18"/>
  <c r="W30" i="17"/>
  <c r="W30" i="16"/>
  <c r="W81" i="14"/>
  <c r="V30" i="22"/>
  <c r="V30" i="21"/>
  <c r="V30" i="20"/>
  <c r="V30" i="19"/>
  <c r="V30" i="18"/>
  <c r="V30" i="17"/>
  <c r="V30" i="16"/>
  <c r="V81" i="14"/>
  <c r="U30" i="22"/>
  <c r="U30" i="21"/>
  <c r="U30" i="20"/>
  <c r="U30" i="19"/>
  <c r="U30" i="18"/>
  <c r="U30" i="17"/>
  <c r="U30" i="16"/>
  <c r="U81" i="14"/>
  <c r="CY28" i="22"/>
  <c r="CY28" i="21"/>
  <c r="CY28" i="20"/>
  <c r="CY28" i="19"/>
  <c r="CY28" i="18"/>
  <c r="CY28" i="17"/>
  <c r="CY28" i="16"/>
  <c r="CY79" i="14"/>
  <c r="CX28" i="22"/>
  <c r="CX28" i="21"/>
  <c r="CX28" i="20"/>
  <c r="CX28" i="19"/>
  <c r="CX28" i="18"/>
  <c r="CX28" i="17"/>
  <c r="CX28" i="16"/>
  <c r="CX79" i="14"/>
  <c r="CW28" i="22"/>
  <c r="CW28" i="21"/>
  <c r="CW28" i="20"/>
  <c r="CW28" i="19"/>
  <c r="CW28" i="18"/>
  <c r="CW28" i="17"/>
  <c r="CW28" i="16"/>
  <c r="CW79" i="14"/>
  <c r="CV28" i="22"/>
  <c r="CV28" i="21"/>
  <c r="CV28" i="20"/>
  <c r="CV28" i="19"/>
  <c r="CV28" i="18"/>
  <c r="CV28" i="17"/>
  <c r="CV28" i="16"/>
  <c r="CV79" i="14"/>
  <c r="CU28" i="22"/>
  <c r="CU28" i="21"/>
  <c r="CU28" i="20"/>
  <c r="CU28" i="19"/>
  <c r="CU28" i="18"/>
  <c r="CU28" i="17"/>
  <c r="CU28" i="16"/>
  <c r="CU79" i="14"/>
  <c r="CT28" i="22"/>
  <c r="CT28" i="21"/>
  <c r="CT28" i="20"/>
  <c r="CT28" i="19"/>
  <c r="CT28" i="18"/>
  <c r="CT28" i="17"/>
  <c r="CT28" i="16"/>
  <c r="CT79" i="14"/>
  <c r="CS28" i="22"/>
  <c r="CS28" i="21"/>
  <c r="CS28" i="20"/>
  <c r="CS28" i="19"/>
  <c r="CS28" i="18"/>
  <c r="CS28" i="17"/>
  <c r="CS28" i="16"/>
  <c r="CS79" i="14"/>
  <c r="CR28" i="22"/>
  <c r="CR28" i="21"/>
  <c r="CR28" i="20"/>
  <c r="CR28" i="19"/>
  <c r="CR28" i="18"/>
  <c r="CR28" i="17"/>
  <c r="CR28" i="16"/>
  <c r="CR79" i="14"/>
  <c r="CQ28" i="22"/>
  <c r="CQ28" i="21"/>
  <c r="CQ28" i="20"/>
  <c r="CQ28" i="19"/>
  <c r="CQ28" i="18"/>
  <c r="CQ28" i="17"/>
  <c r="CQ28" i="16"/>
  <c r="CQ79" i="14"/>
  <c r="CP28" i="22"/>
  <c r="CP28" i="21"/>
  <c r="CP28" i="20"/>
  <c r="CP28" i="19"/>
  <c r="CP28" i="18"/>
  <c r="CP28" i="17"/>
  <c r="CP28" i="16"/>
  <c r="CP79" i="14"/>
  <c r="CO28" i="22"/>
  <c r="CO28" i="21"/>
  <c r="CO28" i="20"/>
  <c r="CO28" i="19"/>
  <c r="CO28" i="18"/>
  <c r="CO28" i="17"/>
  <c r="CO28" i="16"/>
  <c r="CO79" i="14"/>
  <c r="CN28" i="22"/>
  <c r="CN28" i="21"/>
  <c r="CN28" i="20"/>
  <c r="CN28" i="19"/>
  <c r="CN28" i="18"/>
  <c r="CN28" i="17"/>
  <c r="CN28" i="16"/>
  <c r="CN79" i="14"/>
  <c r="CM28" i="22"/>
  <c r="CM28" i="21"/>
  <c r="CM28" i="20"/>
  <c r="CM28" i="19"/>
  <c r="CM28" i="18"/>
  <c r="CM28" i="17"/>
  <c r="CM28" i="16"/>
  <c r="CM79" i="14"/>
  <c r="CL28" i="22"/>
  <c r="CL28" i="21"/>
  <c r="CL28" i="20"/>
  <c r="CL28" i="19"/>
  <c r="CL28" i="18"/>
  <c r="CL28" i="17"/>
  <c r="CL28" i="16"/>
  <c r="CL79" i="14"/>
  <c r="CK28" i="22"/>
  <c r="CK28" i="21"/>
  <c r="CK28" i="20"/>
  <c r="CK28" i="19"/>
  <c r="CK28" i="18"/>
  <c r="CK28" i="17"/>
  <c r="CK28" i="16"/>
  <c r="CK79" i="14"/>
  <c r="CJ28" i="22"/>
  <c r="CJ28" i="21"/>
  <c r="CJ28" i="20"/>
  <c r="CJ28" i="19"/>
  <c r="CJ28" i="18"/>
  <c r="CJ28" i="17"/>
  <c r="CJ28" i="16"/>
  <c r="CJ79" i="14"/>
  <c r="CI28" i="22"/>
  <c r="CI28" i="21"/>
  <c r="CI28" i="20"/>
  <c r="CI28" i="19"/>
  <c r="CI28" i="18"/>
  <c r="CI28" i="17"/>
  <c r="CI28" i="16"/>
  <c r="CI79" i="14"/>
  <c r="CH28" i="22"/>
  <c r="CH28" i="21"/>
  <c r="CH28" i="20"/>
  <c r="CH28" i="19"/>
  <c r="CH28" i="18"/>
  <c r="CH28" i="17"/>
  <c r="CH28" i="16"/>
  <c r="CH79" i="14"/>
  <c r="CG28" i="22"/>
  <c r="CG28" i="21"/>
  <c r="CG28" i="20"/>
  <c r="CG28" i="19"/>
  <c r="CG28" i="18"/>
  <c r="CG28" i="17"/>
  <c r="CG28" i="16"/>
  <c r="CG79" i="14"/>
  <c r="CF28" i="22"/>
  <c r="CF28" i="21"/>
  <c r="CF28" i="20"/>
  <c r="CF28" i="19"/>
  <c r="CF28" i="18"/>
  <c r="CF28" i="17"/>
  <c r="CF28" i="16"/>
  <c r="CF79" i="14"/>
  <c r="CE28" i="22"/>
  <c r="CE28" i="21"/>
  <c r="CE28" i="20"/>
  <c r="CE28" i="19"/>
  <c r="CE28" i="18"/>
  <c r="CE28" i="17"/>
  <c r="CE28" i="16"/>
  <c r="CE79" i="14"/>
  <c r="CD28" i="22"/>
  <c r="CD28" i="21"/>
  <c r="CD28" i="20"/>
  <c r="CD28" i="19"/>
  <c r="CD28" i="18"/>
  <c r="CD28" i="17"/>
  <c r="CD28" i="16"/>
  <c r="CD79" i="14"/>
  <c r="CC28" i="22"/>
  <c r="CC28" i="21"/>
  <c r="CC28" i="20"/>
  <c r="CC28" i="19"/>
  <c r="CC28" i="18"/>
  <c r="CC28" i="17"/>
  <c r="CC28" i="16"/>
  <c r="CC79" i="14"/>
  <c r="CB28" i="22"/>
  <c r="CB28" i="21"/>
  <c r="CB28" i="20"/>
  <c r="CB28" i="19"/>
  <c r="CB28" i="18"/>
  <c r="CB28" i="17"/>
  <c r="CB28" i="16"/>
  <c r="CB79" i="14"/>
  <c r="CA28" i="22"/>
  <c r="CA28" i="21"/>
  <c r="CA28" i="20"/>
  <c r="CA28" i="19"/>
  <c r="CA28" i="18"/>
  <c r="CA28" i="17"/>
  <c r="CA28" i="16"/>
  <c r="CA79" i="14"/>
  <c r="BZ28" i="22"/>
  <c r="BZ28" i="21"/>
  <c r="BZ28" i="20"/>
  <c r="BZ28" i="19"/>
  <c r="BZ28" i="18"/>
  <c r="BZ28" i="17"/>
  <c r="BZ28" i="16"/>
  <c r="BZ79" i="14"/>
  <c r="BY28" i="22"/>
  <c r="BY28" i="21"/>
  <c r="BY28" i="20"/>
  <c r="BY28" i="19"/>
  <c r="BY28" i="18"/>
  <c r="BY28" i="17"/>
  <c r="BY28" i="16"/>
  <c r="BY79" i="14"/>
  <c r="BX28" i="22"/>
  <c r="BX28" i="21"/>
  <c r="BX28" i="20"/>
  <c r="BX28" i="19"/>
  <c r="BX28" i="18"/>
  <c r="BX28" i="17"/>
  <c r="BX28" i="16"/>
  <c r="BX79" i="14"/>
  <c r="BW28" i="22"/>
  <c r="BW28" i="21"/>
  <c r="BW28" i="20"/>
  <c r="BW28" i="19"/>
  <c r="BW28" i="18"/>
  <c r="BW28" i="17"/>
  <c r="BW28" i="16"/>
  <c r="BW79" i="14"/>
  <c r="BV28" i="22"/>
  <c r="BV28" i="21"/>
  <c r="BV28" i="20"/>
  <c r="BV28" i="19"/>
  <c r="BV28" i="18"/>
  <c r="BV28" i="17"/>
  <c r="BV28" i="16"/>
  <c r="BV79" i="14"/>
  <c r="BU28" i="22"/>
  <c r="BU28" i="21"/>
  <c r="BU28" i="20"/>
  <c r="BU28" i="19"/>
  <c r="BU28" i="18"/>
  <c r="BU28" i="17"/>
  <c r="BU28" i="16"/>
  <c r="BU79" i="14"/>
  <c r="BT28" i="22"/>
  <c r="BT28" i="21"/>
  <c r="BT28" i="20"/>
  <c r="BT28" i="19"/>
  <c r="BT28" i="18"/>
  <c r="BT28" i="17"/>
  <c r="BT28" i="16"/>
  <c r="BT79" i="14"/>
  <c r="BS28" i="22"/>
  <c r="BS28" i="21"/>
  <c r="BS28" i="20"/>
  <c r="BS28" i="19"/>
  <c r="BS28" i="18"/>
  <c r="BS28" i="17"/>
  <c r="BS28" i="16"/>
  <c r="BS79" i="14"/>
  <c r="BR28" i="22"/>
  <c r="BR28" i="21"/>
  <c r="BR28" i="20"/>
  <c r="BR28" i="19"/>
  <c r="BR28" i="18"/>
  <c r="BR28" i="17"/>
  <c r="BR28" i="16"/>
  <c r="BR79" i="14"/>
  <c r="BQ28" i="22"/>
  <c r="BQ28" i="21"/>
  <c r="BQ28" i="20"/>
  <c r="BQ28" i="19"/>
  <c r="BQ28" i="18"/>
  <c r="BQ28" i="17"/>
  <c r="BQ28" i="16"/>
  <c r="BQ79" i="14"/>
  <c r="BP28" i="22"/>
  <c r="BP28" i="21"/>
  <c r="BP28" i="20"/>
  <c r="BP28" i="19"/>
  <c r="BP28" i="18"/>
  <c r="BP28" i="17"/>
  <c r="BP28" i="16"/>
  <c r="BP79" i="14"/>
  <c r="BO28" i="22"/>
  <c r="BO28" i="21"/>
  <c r="BO28" i="20"/>
  <c r="BO28" i="19"/>
  <c r="BO28" i="18"/>
  <c r="BO28" i="17"/>
  <c r="BO28" i="16"/>
  <c r="BO79" i="14"/>
  <c r="BN28" i="22"/>
  <c r="BN28" i="21"/>
  <c r="BN28" i="20"/>
  <c r="BN28" i="19"/>
  <c r="BN28" i="18"/>
  <c r="BN28" i="17"/>
  <c r="BN28" i="16"/>
  <c r="BN79" i="14"/>
  <c r="BM28" i="22"/>
  <c r="BM28" i="21"/>
  <c r="BM28" i="20"/>
  <c r="BM28" i="19"/>
  <c r="BM28" i="18"/>
  <c r="BM28" i="17"/>
  <c r="BM28" i="16"/>
  <c r="BM79" i="14"/>
  <c r="BL28" i="22"/>
  <c r="BL28" i="21"/>
  <c r="BL28" i="20"/>
  <c r="BL28" i="19"/>
  <c r="BL28" i="18"/>
  <c r="BL28" i="17"/>
  <c r="BL28" i="16"/>
  <c r="BL79" i="14"/>
  <c r="BK28" i="22"/>
  <c r="BK28" i="21"/>
  <c r="BK28" i="20"/>
  <c r="BK28" i="19"/>
  <c r="BK28" i="18"/>
  <c r="BK28" i="17"/>
  <c r="BK28" i="16"/>
  <c r="BK79" i="14"/>
  <c r="BJ28" i="22"/>
  <c r="BJ28" i="21"/>
  <c r="BJ28" i="20"/>
  <c r="BJ28" i="19"/>
  <c r="BJ28" i="18"/>
  <c r="BJ28" i="17"/>
  <c r="BJ28" i="16"/>
  <c r="BJ79" i="14"/>
  <c r="BI28" i="22"/>
  <c r="BI28" i="21"/>
  <c r="BI28" i="20"/>
  <c r="BI28" i="19"/>
  <c r="BI28" i="18"/>
  <c r="BI28" i="17"/>
  <c r="BI28" i="16"/>
  <c r="BI79" i="14"/>
  <c r="BH28" i="22"/>
  <c r="BH28" i="21"/>
  <c r="BH28" i="20"/>
  <c r="BH28" i="19"/>
  <c r="BH28" i="18"/>
  <c r="BH28" i="17"/>
  <c r="BH28" i="16"/>
  <c r="BH79" i="14"/>
  <c r="BG28" i="22"/>
  <c r="BG28" i="21"/>
  <c r="BG28" i="20"/>
  <c r="BG28" i="19"/>
  <c r="BG28" i="18"/>
  <c r="BG28" i="17"/>
  <c r="BG28" i="16"/>
  <c r="BG79" i="14"/>
  <c r="BF28" i="22"/>
  <c r="BF28" i="21"/>
  <c r="BF28" i="20"/>
  <c r="BF28" i="19"/>
  <c r="BF28" i="18"/>
  <c r="BF28" i="17"/>
  <c r="BF28" i="16"/>
  <c r="BF79" i="14"/>
  <c r="BE28" i="22"/>
  <c r="BE28" i="21"/>
  <c r="BE28" i="20"/>
  <c r="BE28" i="19"/>
  <c r="BE28" i="18"/>
  <c r="BE28" i="17"/>
  <c r="BE28" i="16"/>
  <c r="BE79" i="14"/>
  <c r="BD28" i="22"/>
  <c r="BD28" i="21"/>
  <c r="BD28" i="20"/>
  <c r="BD28" i="19"/>
  <c r="BD28" i="18"/>
  <c r="BD28" i="17"/>
  <c r="BD28" i="16"/>
  <c r="BD79" i="14"/>
  <c r="BC28" i="22"/>
  <c r="BC28" i="21"/>
  <c r="BC28" i="20"/>
  <c r="BC28" i="19"/>
  <c r="BC28" i="18"/>
  <c r="BC28" i="17"/>
  <c r="BC28" i="16"/>
  <c r="BC79" i="14"/>
  <c r="BB28" i="22"/>
  <c r="BB28" i="21"/>
  <c r="BB28" i="20"/>
  <c r="BB28" i="19"/>
  <c r="BB28" i="18"/>
  <c r="BB28" i="17"/>
  <c r="BB28" i="16"/>
  <c r="BB79" i="14"/>
  <c r="BA28" i="22"/>
  <c r="BA28" i="21"/>
  <c r="BA28" i="20"/>
  <c r="BA28" i="19"/>
  <c r="BA28" i="18"/>
  <c r="BA28" i="17"/>
  <c r="BA28" i="16"/>
  <c r="BA79" i="14"/>
  <c r="AZ28" i="22"/>
  <c r="AZ28" i="21"/>
  <c r="AZ28" i="20"/>
  <c r="AZ28" i="19"/>
  <c r="AZ28" i="18"/>
  <c r="AZ28" i="17"/>
  <c r="AZ28" i="16"/>
  <c r="AZ79" i="14"/>
  <c r="AY28" i="22"/>
  <c r="AY28" i="21"/>
  <c r="AY28" i="20"/>
  <c r="AY28" i="19"/>
  <c r="AY28" i="18"/>
  <c r="AY28" i="17"/>
  <c r="AY28" i="16"/>
  <c r="AY79" i="14"/>
  <c r="AX28" i="22"/>
  <c r="AX28" i="21"/>
  <c r="AX28" i="20"/>
  <c r="AX28" i="19"/>
  <c r="AX28" i="18"/>
  <c r="AX28" i="17"/>
  <c r="AX28" i="16"/>
  <c r="AX79" i="14"/>
  <c r="AW28" i="22"/>
  <c r="AW28" i="21"/>
  <c r="AW28" i="20"/>
  <c r="AW28" i="19"/>
  <c r="AW28" i="18"/>
  <c r="AW28" i="17"/>
  <c r="AW28" i="16"/>
  <c r="AW79" i="14"/>
  <c r="AV28" i="22"/>
  <c r="AV28" i="21"/>
  <c r="AV28" i="20"/>
  <c r="AV28" i="19"/>
  <c r="AV28" i="18"/>
  <c r="AV28" i="17"/>
  <c r="AV28" i="16"/>
  <c r="AV79" i="14"/>
  <c r="AU28" i="22"/>
  <c r="AU28" i="21"/>
  <c r="AU28" i="20"/>
  <c r="AU28" i="19"/>
  <c r="AU28" i="18"/>
  <c r="AU28" i="17"/>
  <c r="AU28" i="16"/>
  <c r="AU79" i="14"/>
  <c r="AT28" i="22"/>
  <c r="AT28" i="21"/>
  <c r="AT28" i="20"/>
  <c r="AT28" i="19"/>
  <c r="AT28" i="18"/>
  <c r="AT28" i="17"/>
  <c r="AT28" i="16"/>
  <c r="AT79" i="14"/>
  <c r="AS28" i="22"/>
  <c r="AS28" i="21"/>
  <c r="AS28" i="20"/>
  <c r="AS28" i="19"/>
  <c r="AS28" i="18"/>
  <c r="AS28" i="17"/>
  <c r="AS28" i="16"/>
  <c r="AS79" i="14"/>
  <c r="AR28" i="22"/>
  <c r="AR28" i="21"/>
  <c r="AR28" i="20"/>
  <c r="AR28" i="19"/>
  <c r="AR28" i="18"/>
  <c r="AR28" i="17"/>
  <c r="AR28" i="16"/>
  <c r="AR79" i="14"/>
  <c r="AQ28" i="22"/>
  <c r="AQ28" i="21"/>
  <c r="AQ28" i="20"/>
  <c r="AQ28" i="19"/>
  <c r="AQ28" i="18"/>
  <c r="AQ28" i="17"/>
  <c r="AQ28" i="16"/>
  <c r="AQ79" i="14"/>
  <c r="AP28" i="22"/>
  <c r="AP28" i="21"/>
  <c r="AP28" i="20"/>
  <c r="AP28" i="19"/>
  <c r="AP28" i="18"/>
  <c r="AP28" i="17"/>
  <c r="AP28" i="16"/>
  <c r="AP79" i="14"/>
  <c r="AO28" i="22"/>
  <c r="AO28" i="21"/>
  <c r="AO28" i="20"/>
  <c r="AO28" i="19"/>
  <c r="AO28" i="18"/>
  <c r="AO28" i="17"/>
  <c r="AO28" i="16"/>
  <c r="AO79" i="14"/>
  <c r="AN28" i="22"/>
  <c r="AN28" i="21"/>
  <c r="AN28" i="20"/>
  <c r="AN28" i="19"/>
  <c r="AN28" i="18"/>
  <c r="AN28" i="17"/>
  <c r="AN28" i="16"/>
  <c r="AN79" i="14"/>
  <c r="AM28" i="22"/>
  <c r="AM28" i="21"/>
  <c r="AM28" i="20"/>
  <c r="AM28" i="19"/>
  <c r="AM28" i="18"/>
  <c r="AM28" i="17"/>
  <c r="AM28" i="16"/>
  <c r="AM79" i="14"/>
  <c r="AL28" i="22"/>
  <c r="AL28" i="21"/>
  <c r="AL28" i="20"/>
  <c r="AL28" i="19"/>
  <c r="AL28" i="18"/>
  <c r="AL28" i="17"/>
  <c r="AL28" i="16"/>
  <c r="AL79" i="14"/>
  <c r="AK28" i="22"/>
  <c r="AK28" i="21"/>
  <c r="AK28" i="20"/>
  <c r="AK28" i="19"/>
  <c r="AK28" i="18"/>
  <c r="AK28" i="17"/>
  <c r="AK28" i="16"/>
  <c r="AK79" i="14"/>
  <c r="AJ28" i="22"/>
  <c r="AJ28" i="21"/>
  <c r="AJ28" i="20"/>
  <c r="AJ28" i="19"/>
  <c r="AJ28" i="18"/>
  <c r="AJ28" i="17"/>
  <c r="AJ28" i="16"/>
  <c r="AJ79" i="14"/>
  <c r="AI28" i="22"/>
  <c r="AI28" i="21"/>
  <c r="AI28" i="20"/>
  <c r="AI28" i="19"/>
  <c r="AI28" i="18"/>
  <c r="AI28" i="17"/>
  <c r="AI28" i="16"/>
  <c r="AI79" i="14"/>
  <c r="AH28" i="22"/>
  <c r="AH28" i="21"/>
  <c r="AH28" i="20"/>
  <c r="AH28" i="19"/>
  <c r="AH28" i="18"/>
  <c r="AH28" i="17"/>
  <c r="AH28" i="16"/>
  <c r="AH79" i="14"/>
  <c r="AG28" i="22"/>
  <c r="AG28" i="21"/>
  <c r="AG28" i="20"/>
  <c r="AG28" i="19"/>
  <c r="AG28" i="18"/>
  <c r="AG28" i="17"/>
  <c r="AG28" i="16"/>
  <c r="AG79" i="14"/>
  <c r="AF28" i="22"/>
  <c r="AF28" i="21"/>
  <c r="AF28" i="20"/>
  <c r="AF28" i="19"/>
  <c r="AF28" i="18"/>
  <c r="AF28" i="17"/>
  <c r="AF28" i="16"/>
  <c r="AF79" i="14"/>
  <c r="AE28" i="22"/>
  <c r="AE28" i="21"/>
  <c r="AE28" i="20"/>
  <c r="AE28" i="19"/>
  <c r="AE28" i="18"/>
  <c r="AE28" i="17"/>
  <c r="AE28" i="16"/>
  <c r="AE79" i="14"/>
  <c r="AD28" i="22"/>
  <c r="AD28" i="21"/>
  <c r="AD28" i="20"/>
  <c r="AD28" i="19"/>
  <c r="AD28" i="18"/>
  <c r="AD28" i="17"/>
  <c r="AD28" i="16"/>
  <c r="AD79" i="14"/>
  <c r="AC28" i="22"/>
  <c r="AC28" i="21"/>
  <c r="AC28" i="20"/>
  <c r="AC28" i="19"/>
  <c r="AC28" i="18"/>
  <c r="AC28" i="17"/>
  <c r="AC28" i="16"/>
  <c r="AC79" i="14"/>
  <c r="AB28" i="22"/>
  <c r="AB28" i="21"/>
  <c r="AB28" i="20"/>
  <c r="AB28" i="19"/>
  <c r="AB28" i="18"/>
  <c r="AB28" i="17"/>
  <c r="AB28" i="16"/>
  <c r="AB79" i="14"/>
  <c r="AA28" i="22"/>
  <c r="AA28" i="21"/>
  <c r="AA28" i="20"/>
  <c r="AA28" i="19"/>
  <c r="AA28" i="18"/>
  <c r="AA28" i="17"/>
  <c r="AA28" i="16"/>
  <c r="AA79" i="14"/>
  <c r="Z28" i="22"/>
  <c r="Z28" i="21"/>
  <c r="Z28" i="20"/>
  <c r="Z28" i="19"/>
  <c r="Z28" i="18"/>
  <c r="Z28" i="17"/>
  <c r="Z28" i="16"/>
  <c r="Z79" i="14"/>
  <c r="Y28" i="22"/>
  <c r="Y28" i="21"/>
  <c r="Y28" i="20"/>
  <c r="Y28" i="19"/>
  <c r="Y28" i="18"/>
  <c r="Y28" i="17"/>
  <c r="Y28" i="16"/>
  <c r="Y79" i="14"/>
  <c r="X28" i="22"/>
  <c r="X28" i="21"/>
  <c r="X28" i="20"/>
  <c r="X28" i="19"/>
  <c r="X28" i="18"/>
  <c r="X28" i="17"/>
  <c r="X28" i="16"/>
  <c r="X79" i="14"/>
  <c r="W28" i="22"/>
  <c r="W28" i="21"/>
  <c r="W28" i="20"/>
  <c r="W28" i="19"/>
  <c r="W28" i="18"/>
  <c r="W28" i="17"/>
  <c r="W28" i="16"/>
  <c r="W79" i="14"/>
  <c r="V28" i="22"/>
  <c r="V28" i="21"/>
  <c r="V28" i="20"/>
  <c r="V28" i="19"/>
  <c r="V28" i="18"/>
  <c r="V28" i="17"/>
  <c r="V28" i="16"/>
  <c r="V79" i="14"/>
  <c r="U28" i="22"/>
  <c r="D28" i="22" s="1"/>
  <c r="U28" i="21"/>
  <c r="U28" i="20"/>
  <c r="U28" i="19"/>
  <c r="U28" i="18"/>
  <c r="U28" i="17"/>
  <c r="U28" i="16"/>
  <c r="U79" i="14"/>
  <c r="CY29" i="22"/>
  <c r="CY29" i="21"/>
  <c r="CY29" i="20"/>
  <c r="CY29" i="19"/>
  <c r="CY29" i="18"/>
  <c r="CY29" i="17"/>
  <c r="CY29" i="16"/>
  <c r="CY80" i="14"/>
  <c r="CX29" i="22"/>
  <c r="CX29" i="21"/>
  <c r="CX29" i="20"/>
  <c r="CX29" i="19"/>
  <c r="CX29" i="18"/>
  <c r="CX29" i="17"/>
  <c r="CX29" i="16"/>
  <c r="CX80" i="14"/>
  <c r="CW29" i="22"/>
  <c r="CW29" i="21"/>
  <c r="CW29" i="20"/>
  <c r="CW29" i="19"/>
  <c r="CW29" i="18"/>
  <c r="CW29" i="17"/>
  <c r="CW29" i="16"/>
  <c r="CW80" i="14"/>
  <c r="CV29" i="22"/>
  <c r="CV29" i="21"/>
  <c r="CV29" i="20"/>
  <c r="CV29" i="19"/>
  <c r="CV29" i="18"/>
  <c r="CV29" i="17"/>
  <c r="CV29" i="16"/>
  <c r="CV80" i="14"/>
  <c r="CU29" i="22"/>
  <c r="CU29" i="21"/>
  <c r="CU29" i="20"/>
  <c r="CU29" i="19"/>
  <c r="CU29" i="18"/>
  <c r="CU29" i="17"/>
  <c r="CU29" i="16"/>
  <c r="CU80" i="14"/>
  <c r="CT29" i="22"/>
  <c r="CT29" i="21"/>
  <c r="CT29" i="20"/>
  <c r="CT29" i="19"/>
  <c r="CT29" i="18"/>
  <c r="CT29" i="17"/>
  <c r="CT29" i="16"/>
  <c r="CT80" i="14"/>
  <c r="CS29" i="22"/>
  <c r="CS29" i="21"/>
  <c r="CS29" i="20"/>
  <c r="CS29" i="19"/>
  <c r="CS29" i="18"/>
  <c r="CS29" i="17"/>
  <c r="CS29" i="16"/>
  <c r="CS80" i="14"/>
  <c r="CR29" i="22"/>
  <c r="CR29" i="21"/>
  <c r="CR29" i="20"/>
  <c r="CR29" i="19"/>
  <c r="CR29" i="18"/>
  <c r="CR29" i="17"/>
  <c r="CR29" i="16"/>
  <c r="CR80" i="14"/>
  <c r="CQ29" i="22"/>
  <c r="CQ29" i="21"/>
  <c r="CQ29" i="20"/>
  <c r="CQ29" i="19"/>
  <c r="CQ29" i="18"/>
  <c r="CQ29" i="17"/>
  <c r="CQ29" i="16"/>
  <c r="CQ80" i="14"/>
  <c r="CP29" i="22"/>
  <c r="CP29" i="21"/>
  <c r="CP29" i="20"/>
  <c r="CP29" i="19"/>
  <c r="CP29" i="18"/>
  <c r="CP29" i="17"/>
  <c r="CP29" i="16"/>
  <c r="CP80" i="14"/>
  <c r="CO29" i="22"/>
  <c r="CO29" i="21"/>
  <c r="CO29" i="20"/>
  <c r="CO29" i="19"/>
  <c r="CO29" i="18"/>
  <c r="CO29" i="17"/>
  <c r="CO29" i="16"/>
  <c r="CO80" i="14"/>
  <c r="CN29" i="22"/>
  <c r="CN29" i="21"/>
  <c r="CN29" i="20"/>
  <c r="CN29" i="19"/>
  <c r="CN29" i="18"/>
  <c r="CN29" i="17"/>
  <c r="CN29" i="16"/>
  <c r="CN80" i="14"/>
  <c r="CM29" i="22"/>
  <c r="CM29" i="21"/>
  <c r="CM29" i="20"/>
  <c r="CM29" i="19"/>
  <c r="CM29" i="18"/>
  <c r="CM29" i="17"/>
  <c r="CM29" i="16"/>
  <c r="CM80" i="14"/>
  <c r="CL29" i="22"/>
  <c r="CL29" i="21"/>
  <c r="CL29" i="20"/>
  <c r="CL29" i="19"/>
  <c r="CL29" i="18"/>
  <c r="CL29" i="17"/>
  <c r="CL29" i="16"/>
  <c r="CL80" i="14"/>
  <c r="CK29" i="22"/>
  <c r="CK29" i="21"/>
  <c r="CK29" i="20"/>
  <c r="CK29" i="19"/>
  <c r="CK29" i="18"/>
  <c r="CK29" i="17"/>
  <c r="CK29" i="16"/>
  <c r="CK80" i="14"/>
  <c r="CJ29" i="22"/>
  <c r="CJ29" i="21"/>
  <c r="CJ29" i="20"/>
  <c r="CJ29" i="19"/>
  <c r="CJ29" i="18"/>
  <c r="CJ29" i="17"/>
  <c r="CJ29" i="16"/>
  <c r="CJ80" i="14"/>
  <c r="CI29" i="22"/>
  <c r="CI29" i="21"/>
  <c r="CI29" i="20"/>
  <c r="CI29" i="19"/>
  <c r="CI29" i="18"/>
  <c r="CI29" i="17"/>
  <c r="CI29" i="16"/>
  <c r="CI80" i="14"/>
  <c r="CH29" i="22"/>
  <c r="CH29" i="21"/>
  <c r="CH29" i="20"/>
  <c r="CH29" i="19"/>
  <c r="CH29" i="18"/>
  <c r="CH29" i="17"/>
  <c r="CH29" i="16"/>
  <c r="CH80" i="14"/>
  <c r="CG29" i="22"/>
  <c r="CG29" i="21"/>
  <c r="CG29" i="20"/>
  <c r="CG29" i="19"/>
  <c r="CG29" i="18"/>
  <c r="CG29" i="17"/>
  <c r="CG29" i="16"/>
  <c r="CG80" i="14"/>
  <c r="CF29" i="22"/>
  <c r="CF29" i="21"/>
  <c r="CF29" i="20"/>
  <c r="CF29" i="19"/>
  <c r="CF29" i="18"/>
  <c r="CF29" i="17"/>
  <c r="CF29" i="16"/>
  <c r="CF80" i="14"/>
  <c r="CE29" i="22"/>
  <c r="CE29" i="21"/>
  <c r="CE29" i="20"/>
  <c r="CE29" i="19"/>
  <c r="CE29" i="18"/>
  <c r="CE29" i="17"/>
  <c r="CE29" i="16"/>
  <c r="CE80" i="14"/>
  <c r="CD29" i="22"/>
  <c r="CD29" i="21"/>
  <c r="CD29" i="20"/>
  <c r="CD29" i="19"/>
  <c r="CD29" i="18"/>
  <c r="CD29" i="17"/>
  <c r="CD29" i="16"/>
  <c r="CD80" i="14"/>
  <c r="CC29" i="22"/>
  <c r="CC29" i="21"/>
  <c r="CC29" i="20"/>
  <c r="CC29" i="19"/>
  <c r="CC29" i="18"/>
  <c r="CC29" i="17"/>
  <c r="CC29" i="16"/>
  <c r="CC80" i="14"/>
  <c r="CB29" i="22"/>
  <c r="CB29" i="21"/>
  <c r="CB29" i="20"/>
  <c r="CB29" i="19"/>
  <c r="CB29" i="18"/>
  <c r="CB29" i="17"/>
  <c r="CB29" i="16"/>
  <c r="CB80" i="14"/>
  <c r="CA29" i="22"/>
  <c r="CA29" i="21"/>
  <c r="CA29" i="20"/>
  <c r="CA29" i="19"/>
  <c r="CA29" i="18"/>
  <c r="CA29" i="17"/>
  <c r="CA29" i="16"/>
  <c r="CA80" i="14"/>
  <c r="BZ29" i="22"/>
  <c r="BZ29" i="21"/>
  <c r="BZ29" i="20"/>
  <c r="BZ29" i="19"/>
  <c r="BZ29" i="18"/>
  <c r="BZ29" i="17"/>
  <c r="BZ29" i="16"/>
  <c r="BZ80" i="14"/>
  <c r="BY29" i="22"/>
  <c r="BY29" i="21"/>
  <c r="BY29" i="20"/>
  <c r="BY29" i="19"/>
  <c r="BY29" i="18"/>
  <c r="BY29" i="17"/>
  <c r="BY29" i="16"/>
  <c r="BY80" i="14"/>
  <c r="BX29" i="22"/>
  <c r="BX29" i="21"/>
  <c r="BX29" i="20"/>
  <c r="BX29" i="19"/>
  <c r="BX29" i="18"/>
  <c r="BX29" i="17"/>
  <c r="BX29" i="16"/>
  <c r="BX80" i="14"/>
  <c r="BW29" i="22"/>
  <c r="BW29" i="21"/>
  <c r="BW29" i="20"/>
  <c r="BW29" i="19"/>
  <c r="BW29" i="18"/>
  <c r="BW29" i="17"/>
  <c r="BW29" i="16"/>
  <c r="BW80" i="14"/>
  <c r="BV29" i="22"/>
  <c r="BV29" i="21"/>
  <c r="BV29" i="20"/>
  <c r="BV29" i="19"/>
  <c r="BV29" i="18"/>
  <c r="BV29" i="17"/>
  <c r="BV29" i="16"/>
  <c r="BV80" i="14"/>
  <c r="BU29" i="22"/>
  <c r="BU29" i="21"/>
  <c r="BU29" i="20"/>
  <c r="BU29" i="19"/>
  <c r="BU29" i="18"/>
  <c r="BU29" i="17"/>
  <c r="BU29" i="16"/>
  <c r="BU80" i="14"/>
  <c r="BT29" i="22"/>
  <c r="BT29" i="21"/>
  <c r="BT29" i="20"/>
  <c r="BT29" i="19"/>
  <c r="BT29" i="18"/>
  <c r="BT29" i="17"/>
  <c r="BT29" i="16"/>
  <c r="BT80" i="14"/>
  <c r="BS29" i="22"/>
  <c r="BS29" i="21"/>
  <c r="BS29" i="20"/>
  <c r="BS29" i="19"/>
  <c r="BS29" i="18"/>
  <c r="BS29" i="17"/>
  <c r="BS29" i="16"/>
  <c r="BS80" i="14"/>
  <c r="BR29" i="22"/>
  <c r="BR29" i="21"/>
  <c r="BR29" i="20"/>
  <c r="BR29" i="19"/>
  <c r="BR29" i="18"/>
  <c r="BR29" i="17"/>
  <c r="BR29" i="16"/>
  <c r="BR80" i="14"/>
  <c r="BQ29" i="22"/>
  <c r="BQ29" i="21"/>
  <c r="BQ29" i="20"/>
  <c r="BQ29" i="19"/>
  <c r="BQ29" i="18"/>
  <c r="BQ29" i="17"/>
  <c r="BQ29" i="16"/>
  <c r="BQ80" i="14"/>
  <c r="BP29" i="22"/>
  <c r="BP29" i="21"/>
  <c r="BP29" i="20"/>
  <c r="BP29" i="19"/>
  <c r="BP29" i="18"/>
  <c r="BP29" i="17"/>
  <c r="BP29" i="16"/>
  <c r="BP80" i="14"/>
  <c r="BO29" i="22"/>
  <c r="BO29" i="21"/>
  <c r="BO29" i="20"/>
  <c r="BO29" i="19"/>
  <c r="BO29" i="18"/>
  <c r="BO29" i="17"/>
  <c r="BO29" i="16"/>
  <c r="BO80" i="14"/>
  <c r="BN29" i="22"/>
  <c r="BN29" i="21"/>
  <c r="BN29" i="20"/>
  <c r="BN29" i="19"/>
  <c r="BN29" i="18"/>
  <c r="BN29" i="17"/>
  <c r="BN29" i="16"/>
  <c r="BN80" i="14"/>
  <c r="BM29" i="22"/>
  <c r="BM29" i="21"/>
  <c r="BM29" i="20"/>
  <c r="BM29" i="19"/>
  <c r="BM29" i="18"/>
  <c r="BM29" i="17"/>
  <c r="BM29" i="16"/>
  <c r="BM80" i="14"/>
  <c r="BL29" i="22"/>
  <c r="BL29" i="21"/>
  <c r="BL29" i="20"/>
  <c r="BL29" i="19"/>
  <c r="BL29" i="18"/>
  <c r="BL29" i="17"/>
  <c r="BL29" i="16"/>
  <c r="BL80" i="14"/>
  <c r="BK29" i="22"/>
  <c r="BK29" i="21"/>
  <c r="BK29" i="20"/>
  <c r="BK29" i="19"/>
  <c r="BK29" i="18"/>
  <c r="BK29" i="17"/>
  <c r="BK29" i="16"/>
  <c r="BK80" i="14"/>
  <c r="BJ29" i="22"/>
  <c r="BJ29" i="21"/>
  <c r="BJ29" i="20"/>
  <c r="BJ29" i="19"/>
  <c r="BJ29" i="18"/>
  <c r="BJ29" i="17"/>
  <c r="BJ29" i="16"/>
  <c r="BJ80" i="14"/>
  <c r="BI29" i="22"/>
  <c r="BI29" i="21"/>
  <c r="BI29" i="20"/>
  <c r="BI29" i="19"/>
  <c r="BI29" i="18"/>
  <c r="BI29" i="17"/>
  <c r="BI29" i="16"/>
  <c r="BI80" i="14"/>
  <c r="BH29" i="22"/>
  <c r="BH29" i="21"/>
  <c r="BH29" i="20"/>
  <c r="BH29" i="19"/>
  <c r="BH29" i="18"/>
  <c r="BH29" i="17"/>
  <c r="BH29" i="16"/>
  <c r="BH80" i="14"/>
  <c r="BG29" i="22"/>
  <c r="BG29" i="21"/>
  <c r="BG29" i="20"/>
  <c r="BG29" i="19"/>
  <c r="BG29" i="18"/>
  <c r="BG29" i="17"/>
  <c r="BG29" i="16"/>
  <c r="BG80" i="14"/>
  <c r="BF29" i="22"/>
  <c r="BF29" i="21"/>
  <c r="BF29" i="20"/>
  <c r="BF29" i="19"/>
  <c r="BF29" i="18"/>
  <c r="BF29" i="17"/>
  <c r="BF29" i="16"/>
  <c r="BF80" i="14"/>
  <c r="BE29" i="22"/>
  <c r="BE29" i="21"/>
  <c r="BE29" i="20"/>
  <c r="BE29" i="19"/>
  <c r="BE29" i="18"/>
  <c r="BE29" i="17"/>
  <c r="BE29" i="16"/>
  <c r="BE80" i="14"/>
  <c r="BD29" i="22"/>
  <c r="BD29" i="21"/>
  <c r="BD29" i="20"/>
  <c r="BD29" i="19"/>
  <c r="BD29" i="18"/>
  <c r="BD29" i="17"/>
  <c r="BD29" i="16"/>
  <c r="BD80" i="14"/>
  <c r="BC29" i="22"/>
  <c r="BC29" i="21"/>
  <c r="BC29" i="20"/>
  <c r="BC29" i="19"/>
  <c r="BC29" i="18"/>
  <c r="BC29" i="17"/>
  <c r="BC29" i="16"/>
  <c r="BC80" i="14"/>
  <c r="BB29" i="22"/>
  <c r="BB29" i="21"/>
  <c r="BB29" i="20"/>
  <c r="BB29" i="19"/>
  <c r="BB29" i="18"/>
  <c r="BB29" i="17"/>
  <c r="BB29" i="16"/>
  <c r="BB80" i="14"/>
  <c r="BA29" i="22"/>
  <c r="BA29" i="21"/>
  <c r="BA29" i="20"/>
  <c r="BA29" i="19"/>
  <c r="BA29" i="18"/>
  <c r="BA29" i="17"/>
  <c r="BA29" i="16"/>
  <c r="BA80" i="14"/>
  <c r="AZ29" i="22"/>
  <c r="AZ29" i="21"/>
  <c r="AZ29" i="20"/>
  <c r="AZ29" i="19"/>
  <c r="AZ29" i="18"/>
  <c r="AZ29" i="17"/>
  <c r="AZ29" i="16"/>
  <c r="AZ80" i="14"/>
  <c r="AY29" i="22"/>
  <c r="AY29" i="21"/>
  <c r="AY29" i="20"/>
  <c r="AY29" i="19"/>
  <c r="AY29" i="18"/>
  <c r="AY29" i="17"/>
  <c r="AY29" i="16"/>
  <c r="AY80" i="14"/>
  <c r="AX29" i="22"/>
  <c r="AX29" i="21"/>
  <c r="AX29" i="20"/>
  <c r="AX29" i="19"/>
  <c r="AX29" i="18"/>
  <c r="AX29" i="17"/>
  <c r="AX29" i="16"/>
  <c r="AX80" i="14"/>
  <c r="AW29" i="22"/>
  <c r="AW29" i="21"/>
  <c r="AW29" i="20"/>
  <c r="AW29" i="19"/>
  <c r="AW29" i="18"/>
  <c r="AW29" i="17"/>
  <c r="AW29" i="16"/>
  <c r="AW80" i="14"/>
  <c r="AV29" i="22"/>
  <c r="AV29" i="21"/>
  <c r="AV29" i="20"/>
  <c r="AV29" i="19"/>
  <c r="AV29" i="18"/>
  <c r="AV29" i="17"/>
  <c r="AV29" i="16"/>
  <c r="AV80" i="14"/>
  <c r="AU29" i="22"/>
  <c r="AU29" i="21"/>
  <c r="AU29" i="20"/>
  <c r="AU29" i="19"/>
  <c r="AU29" i="18"/>
  <c r="AU29" i="17"/>
  <c r="AU29" i="16"/>
  <c r="AU80" i="14"/>
  <c r="AT29" i="22"/>
  <c r="AT29" i="21"/>
  <c r="AT29" i="20"/>
  <c r="AT29" i="19"/>
  <c r="AT29" i="18"/>
  <c r="AT29" i="17"/>
  <c r="AT29" i="16"/>
  <c r="AT80" i="14"/>
  <c r="AS29" i="22"/>
  <c r="AS29" i="21"/>
  <c r="AS29" i="20"/>
  <c r="AS29" i="19"/>
  <c r="AS29" i="18"/>
  <c r="AS29" i="17"/>
  <c r="AS29" i="16"/>
  <c r="AS80" i="14"/>
  <c r="AR29" i="22"/>
  <c r="AR29" i="21"/>
  <c r="AR29" i="20"/>
  <c r="AR29" i="19"/>
  <c r="AR29" i="18"/>
  <c r="AR29" i="17"/>
  <c r="AR29" i="16"/>
  <c r="AR80" i="14"/>
  <c r="AQ29" i="22"/>
  <c r="AQ29" i="21"/>
  <c r="AQ29" i="20"/>
  <c r="AQ29" i="19"/>
  <c r="AQ29" i="18"/>
  <c r="AQ29" i="17"/>
  <c r="AQ29" i="16"/>
  <c r="AQ80" i="14"/>
  <c r="AP29" i="22"/>
  <c r="AP29" i="21"/>
  <c r="AP29" i="20"/>
  <c r="AP29" i="19"/>
  <c r="AP29" i="18"/>
  <c r="AP29" i="17"/>
  <c r="AP29" i="16"/>
  <c r="AP80" i="14"/>
  <c r="AO29" i="22"/>
  <c r="AO29" i="21"/>
  <c r="AO29" i="20"/>
  <c r="AO29" i="19"/>
  <c r="AO29" i="18"/>
  <c r="AO29" i="17"/>
  <c r="AO29" i="16"/>
  <c r="AO80" i="14"/>
  <c r="AN29" i="22"/>
  <c r="AN29" i="21"/>
  <c r="AN29" i="20"/>
  <c r="AN29" i="19"/>
  <c r="AN29" i="18"/>
  <c r="AN29" i="17"/>
  <c r="AN29" i="16"/>
  <c r="AN80" i="14"/>
  <c r="AM29" i="22"/>
  <c r="AM29" i="21"/>
  <c r="AM29" i="20"/>
  <c r="AM29" i="19"/>
  <c r="AM29" i="18"/>
  <c r="AM29" i="17"/>
  <c r="AM29" i="16"/>
  <c r="AM80" i="14"/>
  <c r="AL29" i="22"/>
  <c r="AL29" i="21"/>
  <c r="AL29" i="20"/>
  <c r="AL29" i="19"/>
  <c r="AL29" i="18"/>
  <c r="AL29" i="17"/>
  <c r="AL29" i="16"/>
  <c r="AL80" i="14"/>
  <c r="AK29" i="22"/>
  <c r="AK29" i="21"/>
  <c r="AK29" i="20"/>
  <c r="AK29" i="19"/>
  <c r="AK29" i="18"/>
  <c r="AK29" i="17"/>
  <c r="AK29" i="16"/>
  <c r="AK80" i="14"/>
  <c r="AJ29" i="22"/>
  <c r="AJ29" i="21"/>
  <c r="AJ29" i="20"/>
  <c r="AJ29" i="19"/>
  <c r="AJ29" i="18"/>
  <c r="AJ29" i="17"/>
  <c r="AJ29" i="16"/>
  <c r="AJ80" i="14"/>
  <c r="AI29" i="22"/>
  <c r="AI29" i="21"/>
  <c r="AI29" i="20"/>
  <c r="AI29" i="19"/>
  <c r="AI29" i="18"/>
  <c r="AI29" i="17"/>
  <c r="AI29" i="16"/>
  <c r="AI80" i="14"/>
  <c r="AH29" i="22"/>
  <c r="AH29" i="21"/>
  <c r="AH29" i="20"/>
  <c r="AH29" i="19"/>
  <c r="AH29" i="18"/>
  <c r="AH29" i="17"/>
  <c r="AH29" i="16"/>
  <c r="AH80" i="14"/>
  <c r="AG29" i="22"/>
  <c r="AG29" i="21"/>
  <c r="AG29" i="20"/>
  <c r="AG29" i="19"/>
  <c r="AG29" i="18"/>
  <c r="AG29" i="17"/>
  <c r="AG29" i="16"/>
  <c r="AG80" i="14"/>
  <c r="AF29" i="22"/>
  <c r="AF29" i="21"/>
  <c r="AF29" i="20"/>
  <c r="AF29" i="19"/>
  <c r="AF29" i="18"/>
  <c r="AF29" i="17"/>
  <c r="AF29" i="16"/>
  <c r="AF80" i="14"/>
  <c r="AE29" i="22"/>
  <c r="AE29" i="21"/>
  <c r="AE29" i="20"/>
  <c r="AE29" i="19"/>
  <c r="AE29" i="18"/>
  <c r="AE29" i="17"/>
  <c r="AE29" i="16"/>
  <c r="AE80" i="14"/>
  <c r="AD29" i="22"/>
  <c r="AD29" i="21"/>
  <c r="AD29" i="20"/>
  <c r="AD29" i="19"/>
  <c r="AD29" i="18"/>
  <c r="AD29" i="17"/>
  <c r="AD29" i="16"/>
  <c r="AD80" i="14"/>
  <c r="AC29" i="22"/>
  <c r="AC29" i="21"/>
  <c r="AC29" i="20"/>
  <c r="AC29" i="19"/>
  <c r="AC29" i="18"/>
  <c r="AC29" i="17"/>
  <c r="AC29" i="16"/>
  <c r="AC80" i="14"/>
  <c r="AB29" i="22"/>
  <c r="AB29" i="21"/>
  <c r="AB29" i="20"/>
  <c r="AB29" i="19"/>
  <c r="AB29" i="18"/>
  <c r="AB29" i="17"/>
  <c r="AB29" i="16"/>
  <c r="AB80" i="14"/>
  <c r="AA29" i="22"/>
  <c r="AA29" i="21"/>
  <c r="AA29" i="20"/>
  <c r="AA29" i="19"/>
  <c r="AA29" i="18"/>
  <c r="AA29" i="17"/>
  <c r="AA29" i="16"/>
  <c r="AA80" i="14"/>
  <c r="Z29" i="22"/>
  <c r="Z29" i="21"/>
  <c r="Z29" i="20"/>
  <c r="Z29" i="19"/>
  <c r="Z29" i="18"/>
  <c r="Z29" i="17"/>
  <c r="Z29" i="16"/>
  <c r="Z80" i="14"/>
  <c r="Y29" i="22"/>
  <c r="Y29" i="21"/>
  <c r="Y29" i="20"/>
  <c r="Y29" i="19"/>
  <c r="Y29" i="18"/>
  <c r="Y29" i="17"/>
  <c r="Y29" i="16"/>
  <c r="Y80" i="14"/>
  <c r="X29" i="22"/>
  <c r="X29" i="21"/>
  <c r="X29" i="20"/>
  <c r="X29" i="19"/>
  <c r="X29" i="18"/>
  <c r="X29" i="17"/>
  <c r="X29" i="16"/>
  <c r="X80" i="14"/>
  <c r="W29" i="22"/>
  <c r="W29" i="21"/>
  <c r="W29" i="20"/>
  <c r="W29" i="19"/>
  <c r="W29" i="18"/>
  <c r="W29" i="17"/>
  <c r="W29" i="16"/>
  <c r="W80" i="14"/>
  <c r="V29" i="22"/>
  <c r="V29" i="21"/>
  <c r="V29" i="20"/>
  <c r="V29" i="19"/>
  <c r="V29" i="18"/>
  <c r="V29" i="17"/>
  <c r="V29" i="16"/>
  <c r="V80" i="14"/>
  <c r="U29" i="22"/>
  <c r="D29" i="22" s="1"/>
  <c r="U29" i="21"/>
  <c r="U29" i="20"/>
  <c r="U29" i="19"/>
  <c r="U29" i="18"/>
  <c r="U29" i="17"/>
  <c r="U29" i="16"/>
  <c r="U80" i="14"/>
  <c r="CY27" i="22"/>
  <c r="CY27" i="21"/>
  <c r="CY27" i="20"/>
  <c r="CY27" i="19"/>
  <c r="CY27" i="18"/>
  <c r="CY27" i="17"/>
  <c r="CY27" i="16"/>
  <c r="CY78" i="14"/>
  <c r="CX27" i="22"/>
  <c r="CX27" i="21"/>
  <c r="CX27" i="20"/>
  <c r="CX27" i="19"/>
  <c r="CX27" i="18"/>
  <c r="CX27" i="17"/>
  <c r="CX27" i="16"/>
  <c r="CX78" i="14"/>
  <c r="CW27" i="22"/>
  <c r="CW27" i="21"/>
  <c r="CW27" i="20"/>
  <c r="CW27" i="19"/>
  <c r="CW27" i="18"/>
  <c r="CW27" i="17"/>
  <c r="CW27" i="16"/>
  <c r="CW78" i="14"/>
  <c r="CV27" i="22"/>
  <c r="CV27" i="21"/>
  <c r="CV27" i="20"/>
  <c r="CV27" i="19"/>
  <c r="CV27" i="18"/>
  <c r="CV27" i="17"/>
  <c r="CV27" i="16"/>
  <c r="CV78" i="14"/>
  <c r="CU27" i="22"/>
  <c r="CU27" i="21"/>
  <c r="CU27" i="20"/>
  <c r="CU27" i="19"/>
  <c r="CU27" i="18"/>
  <c r="CU27" i="17"/>
  <c r="CU27" i="16"/>
  <c r="CU78" i="14"/>
  <c r="CT27" i="22"/>
  <c r="CT27" i="21"/>
  <c r="CT27" i="20"/>
  <c r="CT27" i="19"/>
  <c r="CT27" i="18"/>
  <c r="CT27" i="17"/>
  <c r="CT27" i="16"/>
  <c r="CT78" i="14"/>
  <c r="CS27" i="22"/>
  <c r="CS27" i="21"/>
  <c r="CS27" i="20"/>
  <c r="CS27" i="19"/>
  <c r="CS27" i="18"/>
  <c r="CS27" i="17"/>
  <c r="CS27" i="16"/>
  <c r="CS78" i="14"/>
  <c r="CR27" i="22"/>
  <c r="CR27" i="21"/>
  <c r="CR27" i="20"/>
  <c r="CR27" i="19"/>
  <c r="CR27" i="18"/>
  <c r="CR27" i="17"/>
  <c r="CR27" i="16"/>
  <c r="CR78" i="14"/>
  <c r="CQ27" i="22"/>
  <c r="CQ27" i="21"/>
  <c r="CQ27" i="20"/>
  <c r="CQ27" i="19"/>
  <c r="CQ27" i="18"/>
  <c r="CQ27" i="17"/>
  <c r="CQ27" i="16"/>
  <c r="CQ78" i="14"/>
  <c r="CP27" i="22"/>
  <c r="CP27" i="21"/>
  <c r="CP27" i="20"/>
  <c r="CP27" i="19"/>
  <c r="CP27" i="18"/>
  <c r="CP27" i="17"/>
  <c r="CP27" i="16"/>
  <c r="CP78" i="14"/>
  <c r="CO27" i="22"/>
  <c r="CO27" i="21"/>
  <c r="CO27" i="20"/>
  <c r="CO27" i="19"/>
  <c r="CO27" i="18"/>
  <c r="CO27" i="17"/>
  <c r="CO27" i="16"/>
  <c r="CO78" i="14"/>
  <c r="CN27" i="22"/>
  <c r="CN27" i="21"/>
  <c r="CN27" i="20"/>
  <c r="CN27" i="19"/>
  <c r="CN27" i="18"/>
  <c r="CN27" i="17"/>
  <c r="CN27" i="16"/>
  <c r="CN78" i="14"/>
  <c r="CM27" i="22"/>
  <c r="CM27" i="21"/>
  <c r="CM27" i="20"/>
  <c r="CM27" i="19"/>
  <c r="CM27" i="18"/>
  <c r="CM27" i="17"/>
  <c r="CM27" i="16"/>
  <c r="CM78" i="14"/>
  <c r="CL27" i="22"/>
  <c r="CL27" i="21"/>
  <c r="CL27" i="20"/>
  <c r="CL27" i="19"/>
  <c r="CL27" i="18"/>
  <c r="CL27" i="17"/>
  <c r="CL27" i="16"/>
  <c r="CL78" i="14"/>
  <c r="CK27" i="22"/>
  <c r="CK27" i="21"/>
  <c r="CK27" i="20"/>
  <c r="CK27" i="19"/>
  <c r="CK27" i="18"/>
  <c r="CK27" i="17"/>
  <c r="CK27" i="16"/>
  <c r="CK78" i="14"/>
  <c r="CJ27" i="22"/>
  <c r="CJ27" i="21"/>
  <c r="CJ27" i="20"/>
  <c r="CJ27" i="19"/>
  <c r="CJ27" i="18"/>
  <c r="CJ27" i="17"/>
  <c r="CJ27" i="16"/>
  <c r="CJ78" i="14"/>
  <c r="CI27" i="22"/>
  <c r="CI27" i="21"/>
  <c r="CI27" i="20"/>
  <c r="CI27" i="19"/>
  <c r="CI27" i="18"/>
  <c r="CI27" i="17"/>
  <c r="CI27" i="16"/>
  <c r="CI78" i="14"/>
  <c r="CH27" i="22"/>
  <c r="CH27" i="21"/>
  <c r="CH27" i="20"/>
  <c r="CH27" i="19"/>
  <c r="CH27" i="18"/>
  <c r="CH27" i="17"/>
  <c r="CH27" i="16"/>
  <c r="CH78" i="14"/>
  <c r="CG27" i="22"/>
  <c r="CG27" i="21"/>
  <c r="CG27" i="20"/>
  <c r="CG27" i="19"/>
  <c r="CG27" i="18"/>
  <c r="CG27" i="17"/>
  <c r="CG27" i="16"/>
  <c r="CG78" i="14"/>
  <c r="CF27" i="22"/>
  <c r="CF27" i="21"/>
  <c r="CF27" i="20"/>
  <c r="CF27" i="19"/>
  <c r="CF27" i="18"/>
  <c r="CF27" i="17"/>
  <c r="CF27" i="16"/>
  <c r="CF78" i="14"/>
  <c r="CE27" i="22"/>
  <c r="CE27" i="21"/>
  <c r="CE27" i="20"/>
  <c r="CE27" i="19"/>
  <c r="CE27" i="18"/>
  <c r="CE27" i="17"/>
  <c r="CE27" i="16"/>
  <c r="CE78" i="14"/>
  <c r="CD27" i="22"/>
  <c r="CD27" i="21"/>
  <c r="CD27" i="20"/>
  <c r="CD27" i="19"/>
  <c r="CD27" i="18"/>
  <c r="CD27" i="17"/>
  <c r="CD27" i="16"/>
  <c r="CD78" i="14"/>
  <c r="CC27" i="22"/>
  <c r="CC27" i="21"/>
  <c r="CC27" i="20"/>
  <c r="CC27" i="19"/>
  <c r="CC27" i="18"/>
  <c r="CC27" i="17"/>
  <c r="CC27" i="16"/>
  <c r="CC78" i="14"/>
  <c r="CB27" i="22"/>
  <c r="CB27" i="21"/>
  <c r="CB27" i="20"/>
  <c r="CB27" i="19"/>
  <c r="CB27" i="18"/>
  <c r="CB27" i="17"/>
  <c r="CB27" i="16"/>
  <c r="CB78" i="14"/>
  <c r="CA27" i="22"/>
  <c r="CA27" i="21"/>
  <c r="CA27" i="20"/>
  <c r="CA27" i="19"/>
  <c r="CA27" i="18"/>
  <c r="CA27" i="17"/>
  <c r="CA27" i="16"/>
  <c r="CA78" i="14"/>
  <c r="BZ27" i="22"/>
  <c r="BZ27" i="21"/>
  <c r="BZ27" i="20"/>
  <c r="BZ27" i="19"/>
  <c r="BZ27" i="18"/>
  <c r="BZ27" i="17"/>
  <c r="BZ27" i="16"/>
  <c r="BZ78" i="14"/>
  <c r="BY27" i="22"/>
  <c r="BY27" i="21"/>
  <c r="BY27" i="20"/>
  <c r="BY27" i="19"/>
  <c r="BY27" i="18"/>
  <c r="BY27" i="17"/>
  <c r="BY27" i="16"/>
  <c r="BY78" i="14"/>
  <c r="BX27" i="22"/>
  <c r="BX27" i="21"/>
  <c r="BX27" i="20"/>
  <c r="BX27" i="19"/>
  <c r="BX27" i="18"/>
  <c r="BX27" i="17"/>
  <c r="BX27" i="16"/>
  <c r="BX78" i="14"/>
  <c r="BW27" i="22"/>
  <c r="BW27" i="21"/>
  <c r="BW27" i="20"/>
  <c r="BW27" i="19"/>
  <c r="BW27" i="18"/>
  <c r="BW27" i="17"/>
  <c r="BW27" i="16"/>
  <c r="BW78" i="14"/>
  <c r="BV27" i="22"/>
  <c r="BV27" i="21"/>
  <c r="BV27" i="20"/>
  <c r="BV27" i="19"/>
  <c r="BV27" i="18"/>
  <c r="BV27" i="17"/>
  <c r="BV27" i="16"/>
  <c r="BV78" i="14"/>
  <c r="BU27" i="22"/>
  <c r="BU27" i="21"/>
  <c r="BU27" i="20"/>
  <c r="BU27" i="19"/>
  <c r="BU27" i="18"/>
  <c r="BU27" i="17"/>
  <c r="BU27" i="16"/>
  <c r="BU78" i="14"/>
  <c r="BT27" i="22"/>
  <c r="BT27" i="21"/>
  <c r="BT27" i="20"/>
  <c r="BT27" i="19"/>
  <c r="BT27" i="18"/>
  <c r="BT27" i="17"/>
  <c r="BT27" i="16"/>
  <c r="BT78" i="14"/>
  <c r="BS27" i="22"/>
  <c r="BS27" i="21"/>
  <c r="BS27" i="20"/>
  <c r="BS27" i="19"/>
  <c r="BS27" i="18"/>
  <c r="BS27" i="17"/>
  <c r="BS27" i="16"/>
  <c r="BS78" i="14"/>
  <c r="BR27" i="22"/>
  <c r="BR27" i="21"/>
  <c r="BR27" i="20"/>
  <c r="BR27" i="19"/>
  <c r="BR27" i="18"/>
  <c r="BR27" i="17"/>
  <c r="BR27" i="16"/>
  <c r="BR78" i="14"/>
  <c r="BQ27" i="22"/>
  <c r="BQ27" i="21"/>
  <c r="BQ27" i="20"/>
  <c r="BQ27" i="19"/>
  <c r="BQ27" i="18"/>
  <c r="BQ27" i="17"/>
  <c r="BQ27" i="16"/>
  <c r="BQ78" i="14"/>
  <c r="BP27" i="22"/>
  <c r="BP27" i="21"/>
  <c r="BP27" i="20"/>
  <c r="BP27" i="19"/>
  <c r="BP27" i="18"/>
  <c r="BP27" i="17"/>
  <c r="BP27" i="16"/>
  <c r="BP78" i="14"/>
  <c r="BO27" i="22"/>
  <c r="BO27" i="21"/>
  <c r="BO27" i="20"/>
  <c r="BO27" i="19"/>
  <c r="BO27" i="18"/>
  <c r="BO27" i="17"/>
  <c r="BO27" i="16"/>
  <c r="BO78" i="14"/>
  <c r="BN27" i="22"/>
  <c r="BN27" i="21"/>
  <c r="BN27" i="20"/>
  <c r="BN27" i="19"/>
  <c r="BN27" i="18"/>
  <c r="BN27" i="17"/>
  <c r="BN27" i="16"/>
  <c r="BN78" i="14"/>
  <c r="BM27" i="22"/>
  <c r="BM27" i="21"/>
  <c r="BM27" i="20"/>
  <c r="BM27" i="19"/>
  <c r="BM27" i="18"/>
  <c r="BM27" i="17"/>
  <c r="BM27" i="16"/>
  <c r="BM78" i="14"/>
  <c r="BL27" i="22"/>
  <c r="BL27" i="21"/>
  <c r="BL27" i="20"/>
  <c r="BL27" i="19"/>
  <c r="BL27" i="18"/>
  <c r="BL27" i="17"/>
  <c r="BL27" i="16"/>
  <c r="BL78" i="14"/>
  <c r="BK27" i="22"/>
  <c r="BK27" i="21"/>
  <c r="BK27" i="20"/>
  <c r="BK27" i="19"/>
  <c r="BK27" i="18"/>
  <c r="BK27" i="17"/>
  <c r="BK27" i="16"/>
  <c r="BK78" i="14"/>
  <c r="BJ27" i="22"/>
  <c r="BJ27" i="21"/>
  <c r="BJ27" i="20"/>
  <c r="BJ27" i="19"/>
  <c r="BJ27" i="18"/>
  <c r="BJ27" i="17"/>
  <c r="BJ27" i="16"/>
  <c r="BJ78" i="14"/>
  <c r="BI27" i="22"/>
  <c r="BI27" i="21"/>
  <c r="BI27" i="20"/>
  <c r="BI27" i="19"/>
  <c r="BI27" i="18"/>
  <c r="BI27" i="17"/>
  <c r="BI27" i="16"/>
  <c r="BI78" i="14"/>
  <c r="BH27" i="22"/>
  <c r="BH27" i="21"/>
  <c r="BH27" i="20"/>
  <c r="BH27" i="19"/>
  <c r="BH27" i="18"/>
  <c r="BH27" i="17"/>
  <c r="BH27" i="16"/>
  <c r="BH78" i="14"/>
  <c r="BG27" i="22"/>
  <c r="BG27" i="21"/>
  <c r="BG27" i="20"/>
  <c r="BG27" i="19"/>
  <c r="BG27" i="18"/>
  <c r="BG27" i="17"/>
  <c r="BG27" i="16"/>
  <c r="BG78" i="14"/>
  <c r="BF27" i="22"/>
  <c r="BF27" i="21"/>
  <c r="BF27" i="20"/>
  <c r="BF27" i="19"/>
  <c r="BF27" i="18"/>
  <c r="BF27" i="17"/>
  <c r="BF27" i="16"/>
  <c r="BF78" i="14"/>
  <c r="BE27" i="22"/>
  <c r="BE27" i="21"/>
  <c r="BE27" i="20"/>
  <c r="BE27" i="19"/>
  <c r="BE27" i="18"/>
  <c r="BE27" i="17"/>
  <c r="BE27" i="16"/>
  <c r="BE78" i="14"/>
  <c r="BD27" i="22"/>
  <c r="BD27" i="21"/>
  <c r="BD27" i="20"/>
  <c r="BD27" i="19"/>
  <c r="BD27" i="18"/>
  <c r="BD27" i="17"/>
  <c r="BD27" i="16"/>
  <c r="BD78" i="14"/>
  <c r="BC27" i="22"/>
  <c r="BC27" i="21"/>
  <c r="BC27" i="20"/>
  <c r="BC27" i="19"/>
  <c r="BC27" i="18"/>
  <c r="BC27" i="17"/>
  <c r="BC27" i="16"/>
  <c r="BC78" i="14"/>
  <c r="BB27" i="22"/>
  <c r="BB27" i="21"/>
  <c r="BB27" i="20"/>
  <c r="BB27" i="19"/>
  <c r="BB27" i="18"/>
  <c r="BB27" i="17"/>
  <c r="BB27" i="16"/>
  <c r="BB78" i="14"/>
  <c r="BA27" i="22"/>
  <c r="BA27" i="21"/>
  <c r="BA27" i="20"/>
  <c r="BA27" i="19"/>
  <c r="BA27" i="18"/>
  <c r="BA27" i="17"/>
  <c r="BA27" i="16"/>
  <c r="BA78" i="14"/>
  <c r="AZ27" i="22"/>
  <c r="AZ27" i="21"/>
  <c r="AZ27" i="20"/>
  <c r="AZ27" i="19"/>
  <c r="AZ27" i="18"/>
  <c r="AZ27" i="17"/>
  <c r="AZ27" i="16"/>
  <c r="AZ78" i="14"/>
  <c r="AY27" i="22"/>
  <c r="AY27" i="21"/>
  <c r="AY27" i="20"/>
  <c r="AY27" i="19"/>
  <c r="AY27" i="18"/>
  <c r="AY27" i="17"/>
  <c r="AY27" i="16"/>
  <c r="AY78" i="14"/>
  <c r="AX27" i="22"/>
  <c r="AX27" i="21"/>
  <c r="AX27" i="20"/>
  <c r="AX27" i="19"/>
  <c r="AX27" i="18"/>
  <c r="AX27" i="17"/>
  <c r="AX27" i="16"/>
  <c r="AX78" i="14"/>
  <c r="AW27" i="22"/>
  <c r="AW27" i="21"/>
  <c r="AW27" i="20"/>
  <c r="AW27" i="19"/>
  <c r="AW27" i="18"/>
  <c r="AW27" i="17"/>
  <c r="AW27" i="16"/>
  <c r="AW78" i="14"/>
  <c r="AV27" i="22"/>
  <c r="AV27" i="21"/>
  <c r="AV27" i="20"/>
  <c r="AV27" i="19"/>
  <c r="AV27" i="18"/>
  <c r="AV27" i="17"/>
  <c r="AV27" i="16"/>
  <c r="AV78" i="14"/>
  <c r="AU27" i="22"/>
  <c r="AU27" i="21"/>
  <c r="AU27" i="20"/>
  <c r="AU27" i="19"/>
  <c r="AU27" i="18"/>
  <c r="AU27" i="17"/>
  <c r="AU27" i="16"/>
  <c r="AU78" i="14"/>
  <c r="AT27" i="22"/>
  <c r="AT27" i="21"/>
  <c r="AT27" i="20"/>
  <c r="AT27" i="19"/>
  <c r="AT27" i="18"/>
  <c r="AT27" i="17"/>
  <c r="AT27" i="16"/>
  <c r="AT78" i="14"/>
  <c r="AS27" i="22"/>
  <c r="AS27" i="21"/>
  <c r="AS27" i="20"/>
  <c r="AS27" i="19"/>
  <c r="AS27" i="18"/>
  <c r="AS27" i="17"/>
  <c r="AS27" i="16"/>
  <c r="AS78" i="14"/>
  <c r="AR27" i="22"/>
  <c r="AR27" i="21"/>
  <c r="AR27" i="20"/>
  <c r="AR27" i="19"/>
  <c r="AR27" i="18"/>
  <c r="AR27" i="17"/>
  <c r="AR27" i="16"/>
  <c r="AR78" i="14"/>
  <c r="AQ27" i="22"/>
  <c r="AQ27" i="21"/>
  <c r="AQ27" i="20"/>
  <c r="AQ27" i="19"/>
  <c r="AQ27" i="18"/>
  <c r="AQ27" i="17"/>
  <c r="AQ27" i="16"/>
  <c r="AQ78" i="14"/>
  <c r="AP27" i="22"/>
  <c r="AP27" i="21"/>
  <c r="AP27" i="20"/>
  <c r="AP27" i="19"/>
  <c r="AP27" i="18"/>
  <c r="AP27" i="17"/>
  <c r="AP27" i="16"/>
  <c r="AP78" i="14"/>
  <c r="AO27" i="22"/>
  <c r="AO27" i="21"/>
  <c r="AO27" i="20"/>
  <c r="AO27" i="19"/>
  <c r="AO27" i="18"/>
  <c r="AO27" i="17"/>
  <c r="AO27" i="16"/>
  <c r="AO78" i="14"/>
  <c r="AN27" i="22"/>
  <c r="AN27" i="21"/>
  <c r="AN27" i="20"/>
  <c r="AN27" i="19"/>
  <c r="AN27" i="18"/>
  <c r="AN27" i="17"/>
  <c r="AN27" i="16"/>
  <c r="AN78" i="14"/>
  <c r="AM27" i="22"/>
  <c r="AM27" i="21"/>
  <c r="AM27" i="20"/>
  <c r="AM27" i="19"/>
  <c r="AM27" i="18"/>
  <c r="AM27" i="17"/>
  <c r="AM27" i="16"/>
  <c r="AM78" i="14"/>
  <c r="AL27" i="22"/>
  <c r="AL27" i="21"/>
  <c r="AL27" i="20"/>
  <c r="AL27" i="19"/>
  <c r="AL27" i="18"/>
  <c r="AL27" i="17"/>
  <c r="AL27" i="16"/>
  <c r="AL78" i="14"/>
  <c r="AK27" i="22"/>
  <c r="AK27" i="21"/>
  <c r="AK27" i="20"/>
  <c r="AK27" i="19"/>
  <c r="AK27" i="18"/>
  <c r="AK27" i="17"/>
  <c r="AK27" i="16"/>
  <c r="AK78" i="14"/>
  <c r="AJ27" i="22"/>
  <c r="AJ27" i="21"/>
  <c r="AJ27" i="20"/>
  <c r="AJ27" i="19"/>
  <c r="AJ27" i="18"/>
  <c r="AJ27" i="17"/>
  <c r="AJ27" i="16"/>
  <c r="AJ78" i="14"/>
  <c r="AI27" i="22"/>
  <c r="AI27" i="21"/>
  <c r="AI27" i="20"/>
  <c r="AI27" i="19"/>
  <c r="AI27" i="18"/>
  <c r="AI27" i="17"/>
  <c r="AI27" i="16"/>
  <c r="AI78" i="14"/>
  <c r="AH27" i="22"/>
  <c r="AH27" i="21"/>
  <c r="AH27" i="20"/>
  <c r="AH27" i="19"/>
  <c r="AH27" i="18"/>
  <c r="AH27" i="17"/>
  <c r="AH27" i="16"/>
  <c r="AH78" i="14"/>
  <c r="AG27" i="22"/>
  <c r="AG27" i="21"/>
  <c r="AG27" i="20"/>
  <c r="AG27" i="19"/>
  <c r="AG27" i="18"/>
  <c r="AG27" i="17"/>
  <c r="AG27" i="16"/>
  <c r="AG78" i="14"/>
  <c r="AF27" i="22"/>
  <c r="AF27" i="21"/>
  <c r="AF27" i="20"/>
  <c r="AF27" i="19"/>
  <c r="AF27" i="18"/>
  <c r="AF27" i="17"/>
  <c r="AF27" i="16"/>
  <c r="AF78" i="14"/>
  <c r="AE27" i="22"/>
  <c r="AE27" i="21"/>
  <c r="AE27" i="20"/>
  <c r="AE27" i="19"/>
  <c r="AE27" i="18"/>
  <c r="AE27" i="17"/>
  <c r="AE27" i="16"/>
  <c r="AE78" i="14"/>
  <c r="AD27" i="22"/>
  <c r="AD27" i="21"/>
  <c r="AD27" i="20"/>
  <c r="AD27" i="19"/>
  <c r="AD27" i="18"/>
  <c r="AD27" i="17"/>
  <c r="AD27" i="16"/>
  <c r="AD78" i="14"/>
  <c r="AC27" i="22"/>
  <c r="AC27" i="21"/>
  <c r="AC27" i="20"/>
  <c r="AC27" i="19"/>
  <c r="AC27" i="18"/>
  <c r="AC27" i="17"/>
  <c r="AC27" i="16"/>
  <c r="AC78" i="14"/>
  <c r="AB27" i="22"/>
  <c r="AB27" i="21"/>
  <c r="AB27" i="20"/>
  <c r="AB27" i="19"/>
  <c r="AB27" i="18"/>
  <c r="AB27" i="17"/>
  <c r="AB27" i="16"/>
  <c r="AB78" i="14"/>
  <c r="AA27" i="22"/>
  <c r="AA27" i="21"/>
  <c r="AA27" i="20"/>
  <c r="AA27" i="19"/>
  <c r="AA27" i="18"/>
  <c r="AA27" i="17"/>
  <c r="AA27" i="16"/>
  <c r="AA78" i="14"/>
  <c r="Z27" i="22"/>
  <c r="Z27" i="21"/>
  <c r="Z27" i="20"/>
  <c r="Z27" i="19"/>
  <c r="Z27" i="18"/>
  <c r="Z27" i="17"/>
  <c r="Z27" i="16"/>
  <c r="Z78" i="14"/>
  <c r="Y27" i="22"/>
  <c r="Y27" i="21"/>
  <c r="Y27" i="20"/>
  <c r="Y27" i="19"/>
  <c r="Y27" i="18"/>
  <c r="Y27" i="17"/>
  <c r="Y27" i="16"/>
  <c r="Y78" i="14"/>
  <c r="X27" i="22"/>
  <c r="X27" i="21"/>
  <c r="X27" i="20"/>
  <c r="X27" i="19"/>
  <c r="X27" i="18"/>
  <c r="X27" i="17"/>
  <c r="X27" i="16"/>
  <c r="X78" i="14"/>
  <c r="W27" i="22"/>
  <c r="W27" i="21"/>
  <c r="W27" i="20"/>
  <c r="W27" i="19"/>
  <c r="W27" i="18"/>
  <c r="W27" i="17"/>
  <c r="W27" i="16"/>
  <c r="W78" i="14"/>
  <c r="V27" i="22"/>
  <c r="V27" i="21"/>
  <c r="V27" i="20"/>
  <c r="V27" i="19"/>
  <c r="V27" i="18"/>
  <c r="V27" i="17"/>
  <c r="V27" i="16"/>
  <c r="V78" i="14"/>
  <c r="U27" i="22"/>
  <c r="D27" i="22" s="1"/>
  <c r="U27" i="21"/>
  <c r="U27" i="20"/>
  <c r="U27" i="19"/>
  <c r="U27" i="18"/>
  <c r="U27" i="17"/>
  <c r="U27" i="16"/>
  <c r="U78" i="14"/>
  <c r="CY77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D26" i="22"/>
  <c r="U77" i="14"/>
  <c r="CY76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CY56" i="22"/>
  <c r="CY56" i="21"/>
  <c r="CY56" i="20"/>
  <c r="CY56" i="19"/>
  <c r="CY56" i="18"/>
  <c r="CY56" i="17"/>
  <c r="CY56" i="16"/>
  <c r="CY56" i="15"/>
  <c r="CY107" i="14"/>
  <c r="CX56" i="22"/>
  <c r="CX56" i="21"/>
  <c r="CX56" i="20"/>
  <c r="CX56" i="19"/>
  <c r="CX56" i="18"/>
  <c r="CX56" i="17"/>
  <c r="CX56" i="16"/>
  <c r="CX56" i="15"/>
  <c r="CX107" i="14"/>
  <c r="CW56" i="22"/>
  <c r="CW56" i="21"/>
  <c r="CW56" i="20"/>
  <c r="CW56" i="19"/>
  <c r="CW56" i="18"/>
  <c r="CW56" i="17"/>
  <c r="CW56" i="16"/>
  <c r="CW56" i="15"/>
  <c r="CW107" i="14"/>
  <c r="CV56" i="22"/>
  <c r="CV56" i="21"/>
  <c r="CV56" i="20"/>
  <c r="CV56" i="19"/>
  <c r="CV56" i="18"/>
  <c r="CV56" i="17"/>
  <c r="CV56" i="16"/>
  <c r="CV56" i="15"/>
  <c r="CV107" i="14"/>
  <c r="CU56" i="22"/>
  <c r="CU56" i="21"/>
  <c r="CU56" i="20"/>
  <c r="CU56" i="19"/>
  <c r="CU56" i="18"/>
  <c r="CU56" i="17"/>
  <c r="CU56" i="16"/>
  <c r="CU56" i="15"/>
  <c r="CU107" i="14"/>
  <c r="CT56" i="22"/>
  <c r="CT56" i="21"/>
  <c r="CT56" i="20"/>
  <c r="CT56" i="19"/>
  <c r="CT56" i="18"/>
  <c r="CT56" i="17"/>
  <c r="CT56" i="16"/>
  <c r="CT56" i="15"/>
  <c r="CT107" i="14"/>
  <c r="CS56" i="22"/>
  <c r="CS56" i="21"/>
  <c r="CS56" i="20"/>
  <c r="CS56" i="19"/>
  <c r="CS56" i="18"/>
  <c r="CS56" i="17"/>
  <c r="CS56" i="16"/>
  <c r="CS56" i="15"/>
  <c r="CS107" i="14"/>
  <c r="CR56" i="22"/>
  <c r="CR56" i="21"/>
  <c r="CR56" i="20"/>
  <c r="CR56" i="19"/>
  <c r="CR56" i="18"/>
  <c r="CR56" i="17"/>
  <c r="CR56" i="16"/>
  <c r="CR56" i="15"/>
  <c r="CR107" i="14"/>
  <c r="CQ56" i="22"/>
  <c r="CQ56" i="21"/>
  <c r="CQ56" i="20"/>
  <c r="CQ56" i="19"/>
  <c r="CQ56" i="18"/>
  <c r="CQ56" i="17"/>
  <c r="CQ56" i="16"/>
  <c r="CQ56" i="15"/>
  <c r="CQ107" i="14"/>
  <c r="CP56" i="22"/>
  <c r="CP56" i="21"/>
  <c r="CP56" i="20"/>
  <c r="CP56" i="19"/>
  <c r="CP56" i="18"/>
  <c r="CP56" i="17"/>
  <c r="CP56" i="16"/>
  <c r="CP56" i="15"/>
  <c r="CP107" i="14"/>
  <c r="CO56" i="22"/>
  <c r="CO56" i="21"/>
  <c r="CO56" i="20"/>
  <c r="CO56" i="19"/>
  <c r="CO56" i="18"/>
  <c r="CO56" i="17"/>
  <c r="CO56" i="16"/>
  <c r="CO56" i="15"/>
  <c r="CO107" i="14"/>
  <c r="CN56" i="22"/>
  <c r="CN56" i="21"/>
  <c r="CN56" i="20"/>
  <c r="CN56" i="19"/>
  <c r="CN56" i="18"/>
  <c r="CN56" i="17"/>
  <c r="CN56" i="16"/>
  <c r="CN56" i="15"/>
  <c r="CN107" i="14"/>
  <c r="CM56" i="22"/>
  <c r="CM56" i="21"/>
  <c r="CM56" i="20"/>
  <c r="CM56" i="19"/>
  <c r="CM56" i="18"/>
  <c r="CM56" i="17"/>
  <c r="CM56" i="16"/>
  <c r="CM56" i="15"/>
  <c r="CM107" i="14"/>
  <c r="CL56" i="22"/>
  <c r="CL56" i="21"/>
  <c r="CL56" i="20"/>
  <c r="CL56" i="19"/>
  <c r="CL56" i="18"/>
  <c r="CL56" i="17"/>
  <c r="CL56" i="16"/>
  <c r="CL56" i="15"/>
  <c r="CL107" i="14"/>
  <c r="CK56" i="22"/>
  <c r="CK56" i="21"/>
  <c r="CK56" i="20"/>
  <c r="CK56" i="19"/>
  <c r="CK56" i="18"/>
  <c r="CK56" i="17"/>
  <c r="CK56" i="16"/>
  <c r="CK56" i="15"/>
  <c r="CK107" i="14"/>
  <c r="CJ56" i="22"/>
  <c r="CJ56" i="21"/>
  <c r="CJ56" i="20"/>
  <c r="CJ56" i="19"/>
  <c r="CJ56" i="18"/>
  <c r="CJ56" i="17"/>
  <c r="CJ56" i="16"/>
  <c r="CJ56" i="15"/>
  <c r="CJ107" i="14"/>
  <c r="CI56" i="22"/>
  <c r="CI56" i="21"/>
  <c r="CI56" i="20"/>
  <c r="CI56" i="19"/>
  <c r="CI56" i="18"/>
  <c r="CI56" i="17"/>
  <c r="CI56" i="16"/>
  <c r="CI56" i="15"/>
  <c r="CI107" i="14"/>
  <c r="CH56" i="22"/>
  <c r="CH56" i="21"/>
  <c r="CH56" i="20"/>
  <c r="CH56" i="19"/>
  <c r="CH56" i="18"/>
  <c r="CH56" i="17"/>
  <c r="CH56" i="16"/>
  <c r="CH56" i="15"/>
  <c r="CH107" i="14"/>
  <c r="CG56" i="22"/>
  <c r="CG56" i="21"/>
  <c r="CG56" i="20"/>
  <c r="CG56" i="19"/>
  <c r="CG56" i="18"/>
  <c r="CG56" i="17"/>
  <c r="CG56" i="16"/>
  <c r="CG56" i="15"/>
  <c r="CG107" i="14"/>
  <c r="CF56" i="22"/>
  <c r="CF56" i="21"/>
  <c r="CF56" i="20"/>
  <c r="CF56" i="19"/>
  <c r="CF56" i="18"/>
  <c r="CF56" i="17"/>
  <c r="CF56" i="16"/>
  <c r="CF56" i="15"/>
  <c r="CF107" i="14"/>
  <c r="CE56" i="22"/>
  <c r="CE56" i="21"/>
  <c r="CE56" i="20"/>
  <c r="CE56" i="19"/>
  <c r="CE56" i="18"/>
  <c r="CE56" i="17"/>
  <c r="CE56" i="16"/>
  <c r="CE56" i="15"/>
  <c r="CE107" i="14"/>
  <c r="CD56" i="22"/>
  <c r="CD56" i="21"/>
  <c r="CD56" i="20"/>
  <c r="CD56" i="19"/>
  <c r="CD56" i="18"/>
  <c r="CD56" i="17"/>
  <c r="CD56" i="16"/>
  <c r="CD56" i="15"/>
  <c r="CD107" i="14"/>
  <c r="CC56" i="22"/>
  <c r="CC56" i="21"/>
  <c r="CC56" i="20"/>
  <c r="CC56" i="19"/>
  <c r="CC56" i="18"/>
  <c r="CC56" i="17"/>
  <c r="CC56" i="16"/>
  <c r="CC56" i="15"/>
  <c r="CC107" i="14"/>
  <c r="CB56" i="22"/>
  <c r="CB56" i="21"/>
  <c r="CB56" i="20"/>
  <c r="CB56" i="19"/>
  <c r="CB56" i="18"/>
  <c r="CB56" i="17"/>
  <c r="CB56" i="16"/>
  <c r="CB56" i="15"/>
  <c r="CB107" i="14"/>
  <c r="CA56" i="22"/>
  <c r="CA56" i="21"/>
  <c r="CA56" i="20"/>
  <c r="CA56" i="19"/>
  <c r="CA56" i="18"/>
  <c r="CA56" i="17"/>
  <c r="CA56" i="16"/>
  <c r="CA56" i="15"/>
  <c r="CA107" i="14"/>
  <c r="BZ56" i="22"/>
  <c r="BZ56" i="21"/>
  <c r="BZ56" i="20"/>
  <c r="BZ56" i="19"/>
  <c r="BZ56" i="18"/>
  <c r="BZ56" i="17"/>
  <c r="BZ56" i="16"/>
  <c r="BZ56" i="15"/>
  <c r="BZ107" i="14"/>
  <c r="BY56" i="22"/>
  <c r="BY56" i="21"/>
  <c r="BY56" i="20"/>
  <c r="BY56" i="19"/>
  <c r="BY56" i="18"/>
  <c r="BY56" i="17"/>
  <c r="BY56" i="16"/>
  <c r="BY56" i="15"/>
  <c r="BY107" i="14"/>
  <c r="BX56" i="22"/>
  <c r="BX56" i="21"/>
  <c r="BX56" i="20"/>
  <c r="BX56" i="19"/>
  <c r="BX56" i="18"/>
  <c r="BX56" i="17"/>
  <c r="BX56" i="16"/>
  <c r="BX56" i="15"/>
  <c r="BX107" i="14"/>
  <c r="BW56" i="22"/>
  <c r="BW56" i="21"/>
  <c r="BW56" i="20"/>
  <c r="BW56" i="19"/>
  <c r="BW56" i="18"/>
  <c r="BW56" i="17"/>
  <c r="BW56" i="16"/>
  <c r="BW56" i="15"/>
  <c r="BW107" i="14"/>
  <c r="BV56" i="22"/>
  <c r="BV56" i="21"/>
  <c r="BV56" i="20"/>
  <c r="BV56" i="19"/>
  <c r="BV56" i="18"/>
  <c r="BV56" i="17"/>
  <c r="BV56" i="16"/>
  <c r="BV56" i="15"/>
  <c r="BV107" i="14"/>
  <c r="BU56" i="22"/>
  <c r="BU56" i="21"/>
  <c r="BU56" i="20"/>
  <c r="BU56" i="19"/>
  <c r="BU56" i="18"/>
  <c r="BU56" i="17"/>
  <c r="BU56" i="16"/>
  <c r="BU56" i="15"/>
  <c r="BU107" i="14"/>
  <c r="BT56" i="22"/>
  <c r="BT56" i="21"/>
  <c r="BT56" i="20"/>
  <c r="BT56" i="19"/>
  <c r="BT56" i="18"/>
  <c r="BT56" i="17"/>
  <c r="BT56" i="16"/>
  <c r="BT56" i="15"/>
  <c r="BT107" i="14"/>
  <c r="BS56" i="22"/>
  <c r="BS56" i="21"/>
  <c r="BS56" i="20"/>
  <c r="BS56" i="19"/>
  <c r="BS56" i="18"/>
  <c r="BS56" i="17"/>
  <c r="BS56" i="16"/>
  <c r="BS56" i="15"/>
  <c r="BS107" i="14"/>
  <c r="BR56" i="22"/>
  <c r="BR56" i="21"/>
  <c r="BR56" i="20"/>
  <c r="BR56" i="19"/>
  <c r="BR56" i="18"/>
  <c r="BR56" i="17"/>
  <c r="BR56" i="16"/>
  <c r="BR56" i="15"/>
  <c r="BR107" i="14"/>
  <c r="BQ56" i="22"/>
  <c r="BQ56" i="21"/>
  <c r="BQ56" i="20"/>
  <c r="BQ56" i="19"/>
  <c r="BQ56" i="18"/>
  <c r="BQ56" i="17"/>
  <c r="BQ56" i="16"/>
  <c r="BQ56" i="15"/>
  <c r="BQ107" i="14"/>
  <c r="BP56" i="22"/>
  <c r="BP56" i="21"/>
  <c r="BP56" i="20"/>
  <c r="BP56" i="19"/>
  <c r="BP56" i="18"/>
  <c r="BP56" i="17"/>
  <c r="BP56" i="16"/>
  <c r="BP56" i="15"/>
  <c r="BP107" i="14"/>
  <c r="BO56" i="22"/>
  <c r="BO56" i="21"/>
  <c r="BO56" i="20"/>
  <c r="BO56" i="19"/>
  <c r="BO56" i="18"/>
  <c r="BO56" i="17"/>
  <c r="BO56" i="16"/>
  <c r="BO56" i="15"/>
  <c r="BO107" i="14"/>
  <c r="BN56" i="22"/>
  <c r="BN56" i="21"/>
  <c r="BN56" i="20"/>
  <c r="BN56" i="19"/>
  <c r="BN56" i="18"/>
  <c r="BN56" i="17"/>
  <c r="BN56" i="16"/>
  <c r="BN56" i="15"/>
  <c r="BN107" i="14"/>
  <c r="BM56" i="22"/>
  <c r="BM56" i="21"/>
  <c r="BM56" i="20"/>
  <c r="BM56" i="19"/>
  <c r="BM56" i="18"/>
  <c r="BM56" i="17"/>
  <c r="BM56" i="16"/>
  <c r="BM56" i="15"/>
  <c r="BM107" i="14"/>
  <c r="BL56" i="22"/>
  <c r="BL56" i="21"/>
  <c r="BL56" i="20"/>
  <c r="BL56" i="19"/>
  <c r="BL56" i="18"/>
  <c r="BL56" i="17"/>
  <c r="BL56" i="16"/>
  <c r="BL56" i="15"/>
  <c r="BL107" i="14"/>
  <c r="BK56" i="22"/>
  <c r="BK56" i="21"/>
  <c r="BK56" i="20"/>
  <c r="BK56" i="19"/>
  <c r="BK56" i="18"/>
  <c r="BK56" i="17"/>
  <c r="BK56" i="16"/>
  <c r="BK56" i="15"/>
  <c r="BK107" i="14"/>
  <c r="BJ56" i="22"/>
  <c r="BJ56" i="21"/>
  <c r="BJ56" i="20"/>
  <c r="BJ56" i="19"/>
  <c r="BJ56" i="18"/>
  <c r="BJ56" i="17"/>
  <c r="BJ56" i="16"/>
  <c r="BJ56" i="15"/>
  <c r="BJ107" i="14"/>
  <c r="BI56" i="22"/>
  <c r="BI56" i="21"/>
  <c r="BI56" i="20"/>
  <c r="BI56" i="19"/>
  <c r="BI56" i="18"/>
  <c r="BI56" i="17"/>
  <c r="BI56" i="16"/>
  <c r="BI56" i="15"/>
  <c r="BI107" i="14"/>
  <c r="BH56" i="22"/>
  <c r="BH56" i="21"/>
  <c r="BH56" i="20"/>
  <c r="BH56" i="19"/>
  <c r="BH56" i="18"/>
  <c r="BH56" i="17"/>
  <c r="BH56" i="16"/>
  <c r="BH56" i="15"/>
  <c r="BH107" i="14"/>
  <c r="BG56" i="22"/>
  <c r="BG56" i="21"/>
  <c r="BG56" i="20"/>
  <c r="BG56" i="19"/>
  <c r="BG56" i="18"/>
  <c r="BG56" i="17"/>
  <c r="BG56" i="16"/>
  <c r="BG56" i="15"/>
  <c r="BG107" i="14"/>
  <c r="BF56" i="22"/>
  <c r="BF56" i="21"/>
  <c r="BF56" i="20"/>
  <c r="BF56" i="19"/>
  <c r="BF56" i="18"/>
  <c r="BF56" i="17"/>
  <c r="BF56" i="16"/>
  <c r="BF56" i="15"/>
  <c r="BF107" i="14"/>
  <c r="BE56" i="22"/>
  <c r="BE56" i="21"/>
  <c r="BE56" i="20"/>
  <c r="BE56" i="19"/>
  <c r="BE56" i="18"/>
  <c r="BE56" i="17"/>
  <c r="BE56" i="16"/>
  <c r="BE56" i="15"/>
  <c r="BE107" i="14"/>
  <c r="BD56" i="22"/>
  <c r="BD56" i="21"/>
  <c r="BD56" i="20"/>
  <c r="BD56" i="19"/>
  <c r="BD56" i="18"/>
  <c r="BD56" i="17"/>
  <c r="BD56" i="16"/>
  <c r="BD56" i="15"/>
  <c r="BD107" i="14"/>
  <c r="BC56" i="22"/>
  <c r="BC56" i="21"/>
  <c r="BC56" i="20"/>
  <c r="BC56" i="19"/>
  <c r="BC56" i="18"/>
  <c r="BC56" i="17"/>
  <c r="BC56" i="16"/>
  <c r="BC56" i="15"/>
  <c r="BC107" i="14"/>
  <c r="BB56" i="22"/>
  <c r="BB56" i="21"/>
  <c r="BB56" i="20"/>
  <c r="BB56" i="19"/>
  <c r="BB56" i="18"/>
  <c r="BB56" i="17"/>
  <c r="BB56" i="16"/>
  <c r="BB56" i="15"/>
  <c r="BB107" i="14"/>
  <c r="BA56" i="22"/>
  <c r="BA56" i="21"/>
  <c r="BA56" i="20"/>
  <c r="BA56" i="19"/>
  <c r="BA56" i="18"/>
  <c r="BA56" i="17"/>
  <c r="BA56" i="16"/>
  <c r="BA56" i="15"/>
  <c r="BA107" i="14"/>
  <c r="AZ56" i="22"/>
  <c r="AZ56" i="21"/>
  <c r="AZ56" i="20"/>
  <c r="AZ56" i="19"/>
  <c r="AZ56" i="18"/>
  <c r="AZ56" i="17"/>
  <c r="AZ56" i="16"/>
  <c r="AZ56" i="15"/>
  <c r="AZ107" i="14"/>
  <c r="AY56" i="22"/>
  <c r="AY56" i="21"/>
  <c r="AY56" i="20"/>
  <c r="AY56" i="19"/>
  <c r="AY56" i="18"/>
  <c r="AY56" i="17"/>
  <c r="AY56" i="16"/>
  <c r="AY56" i="15"/>
  <c r="AY107" i="14"/>
  <c r="AX56" i="22"/>
  <c r="AX56" i="21"/>
  <c r="AX56" i="20"/>
  <c r="AX56" i="19"/>
  <c r="AX56" i="18"/>
  <c r="AX56" i="17"/>
  <c r="AX56" i="16"/>
  <c r="AX56" i="15"/>
  <c r="AX107" i="14"/>
  <c r="AW56" i="22"/>
  <c r="AW56" i="21"/>
  <c r="AW56" i="20"/>
  <c r="AW56" i="19"/>
  <c r="AW56" i="18"/>
  <c r="AW56" i="17"/>
  <c r="AW56" i="16"/>
  <c r="AW56" i="15"/>
  <c r="AW107" i="14"/>
  <c r="AV56" i="22"/>
  <c r="AV56" i="21"/>
  <c r="AV56" i="20"/>
  <c r="AV56" i="19"/>
  <c r="AV56" i="18"/>
  <c r="AV56" i="17"/>
  <c r="AV56" i="16"/>
  <c r="AV56" i="15"/>
  <c r="AV107" i="14"/>
  <c r="AU56" i="22"/>
  <c r="AU56" i="21"/>
  <c r="AU56" i="20"/>
  <c r="AU56" i="19"/>
  <c r="AU56" i="18"/>
  <c r="AU56" i="17"/>
  <c r="AU56" i="16"/>
  <c r="AU56" i="15"/>
  <c r="AU107" i="14"/>
  <c r="AT56" i="22"/>
  <c r="AT56" i="21"/>
  <c r="AT56" i="20"/>
  <c r="AT56" i="19"/>
  <c r="AT56" i="18"/>
  <c r="AT56" i="17"/>
  <c r="AT56" i="16"/>
  <c r="AT56" i="15"/>
  <c r="AT107" i="14"/>
  <c r="AS56" i="22"/>
  <c r="AS56" i="21"/>
  <c r="AS56" i="20"/>
  <c r="AS56" i="19"/>
  <c r="AS56" i="18"/>
  <c r="AS56" i="17"/>
  <c r="AS56" i="16"/>
  <c r="AS56" i="15"/>
  <c r="AS107" i="14"/>
  <c r="AR56" i="22"/>
  <c r="AR56" i="21"/>
  <c r="AR56" i="20"/>
  <c r="AR56" i="19"/>
  <c r="AR56" i="18"/>
  <c r="AR56" i="17"/>
  <c r="AR56" i="16"/>
  <c r="AR56" i="15"/>
  <c r="AR107" i="14"/>
  <c r="AQ56" i="22"/>
  <c r="AQ56" i="21"/>
  <c r="AQ56" i="20"/>
  <c r="AQ56" i="19"/>
  <c r="AQ56" i="18"/>
  <c r="AQ56" i="17"/>
  <c r="AQ56" i="16"/>
  <c r="AQ56" i="15"/>
  <c r="AQ107" i="14"/>
  <c r="AP56" i="22"/>
  <c r="AP56" i="21"/>
  <c r="AP56" i="20"/>
  <c r="AP56" i="19"/>
  <c r="AP56" i="18"/>
  <c r="AP56" i="17"/>
  <c r="AP56" i="16"/>
  <c r="AP56" i="15"/>
  <c r="AP107" i="14"/>
  <c r="AO56" i="22"/>
  <c r="AO56" i="21"/>
  <c r="AO56" i="20"/>
  <c r="AO56" i="19"/>
  <c r="AO56" i="18"/>
  <c r="AO56" i="17"/>
  <c r="AO56" i="16"/>
  <c r="AO56" i="15"/>
  <c r="AO107" i="14"/>
  <c r="AN56" i="22"/>
  <c r="AN56" i="21"/>
  <c r="AN56" i="20"/>
  <c r="AN56" i="19"/>
  <c r="AN56" i="18"/>
  <c r="AN56" i="17"/>
  <c r="AN56" i="16"/>
  <c r="AN56" i="15"/>
  <c r="AN107" i="14"/>
  <c r="AM56" i="22"/>
  <c r="AM56" i="21"/>
  <c r="AM56" i="20"/>
  <c r="AM56" i="19"/>
  <c r="AM56" i="18"/>
  <c r="AM56" i="17"/>
  <c r="AM56" i="16"/>
  <c r="AM56" i="15"/>
  <c r="AM107" i="14"/>
  <c r="AL56" i="22"/>
  <c r="AL56" i="21"/>
  <c r="AL56" i="20"/>
  <c r="AL56" i="19"/>
  <c r="AL56" i="18"/>
  <c r="AL56" i="17"/>
  <c r="AL56" i="16"/>
  <c r="AL56" i="15"/>
  <c r="AL107" i="14"/>
  <c r="AK56" i="22"/>
  <c r="AK56" i="21"/>
  <c r="AK56" i="20"/>
  <c r="AK56" i="19"/>
  <c r="AK56" i="18"/>
  <c r="AK56" i="17"/>
  <c r="AK56" i="16"/>
  <c r="AK56" i="15"/>
  <c r="AK107" i="14"/>
  <c r="AJ56" i="22"/>
  <c r="AJ56" i="21"/>
  <c r="AJ56" i="20"/>
  <c r="AJ56" i="19"/>
  <c r="AJ56" i="18"/>
  <c r="AJ56" i="17"/>
  <c r="AJ56" i="16"/>
  <c r="AJ56" i="15"/>
  <c r="AJ107" i="14"/>
  <c r="AI56" i="22"/>
  <c r="AI56" i="21"/>
  <c r="AI56" i="20"/>
  <c r="AI56" i="19"/>
  <c r="AI56" i="18"/>
  <c r="AI56" i="17"/>
  <c r="AI56" i="16"/>
  <c r="AI56" i="15"/>
  <c r="AI107" i="14"/>
  <c r="AH56" i="22"/>
  <c r="AH56" i="21"/>
  <c r="AH56" i="20"/>
  <c r="AH56" i="19"/>
  <c r="AH56" i="18"/>
  <c r="AH56" i="17"/>
  <c r="AH56" i="16"/>
  <c r="AH56" i="15"/>
  <c r="AH107" i="14"/>
  <c r="AG56" i="22"/>
  <c r="AG56" i="21"/>
  <c r="AG56" i="20"/>
  <c r="AG56" i="19"/>
  <c r="AG56" i="18"/>
  <c r="AG56" i="17"/>
  <c r="AG56" i="16"/>
  <c r="AG56" i="15"/>
  <c r="AG107" i="14"/>
  <c r="AF56" i="22"/>
  <c r="AF56" i="21"/>
  <c r="AF56" i="20"/>
  <c r="AF56" i="19"/>
  <c r="AF56" i="18"/>
  <c r="AF56" i="17"/>
  <c r="AF56" i="16"/>
  <c r="AF56" i="15"/>
  <c r="AF107" i="14"/>
  <c r="AE56" i="22"/>
  <c r="AE56" i="21"/>
  <c r="AE56" i="20"/>
  <c r="AE56" i="19"/>
  <c r="AE56" i="18"/>
  <c r="AE56" i="17"/>
  <c r="AE56" i="16"/>
  <c r="AE56" i="15"/>
  <c r="AE107" i="14"/>
  <c r="AD56" i="22"/>
  <c r="AD56" i="21"/>
  <c r="AD56" i="20"/>
  <c r="AD56" i="19"/>
  <c r="AD56" i="18"/>
  <c r="AD56" i="17"/>
  <c r="AD56" i="16"/>
  <c r="AD56" i="15"/>
  <c r="AD107" i="14"/>
  <c r="AC56" i="22"/>
  <c r="AC56" i="21"/>
  <c r="AC56" i="20"/>
  <c r="AC56" i="19"/>
  <c r="AC56" i="18"/>
  <c r="AC56" i="17"/>
  <c r="AC56" i="16"/>
  <c r="AC56" i="15"/>
  <c r="AC107" i="14"/>
  <c r="AB56" i="22"/>
  <c r="AB56" i="21"/>
  <c r="AB56" i="20"/>
  <c r="AB56" i="19"/>
  <c r="AB56" i="18"/>
  <c r="AB56" i="17"/>
  <c r="AB56" i="16"/>
  <c r="AB56" i="15"/>
  <c r="AB107" i="14"/>
  <c r="AA56" i="22"/>
  <c r="AA56" i="21"/>
  <c r="AA56" i="20"/>
  <c r="AA56" i="19"/>
  <c r="AA56" i="18"/>
  <c r="AA56" i="17"/>
  <c r="AA56" i="16"/>
  <c r="AA56" i="15"/>
  <c r="AA107" i="14"/>
  <c r="Z56" i="22"/>
  <c r="Z56" i="21"/>
  <c r="Z56" i="20"/>
  <c r="Z56" i="19"/>
  <c r="Z56" i="18"/>
  <c r="Z56" i="17"/>
  <c r="Z56" i="16"/>
  <c r="Z56" i="15"/>
  <c r="Z107" i="14"/>
  <c r="Y56" i="22"/>
  <c r="Y56" i="21"/>
  <c r="Y56" i="20"/>
  <c r="Y56" i="19"/>
  <c r="Y56" i="18"/>
  <c r="Y56" i="17"/>
  <c r="Y56" i="16"/>
  <c r="Y56" i="15"/>
  <c r="Y107" i="14"/>
  <c r="X56" i="22"/>
  <c r="X56" i="21"/>
  <c r="X56" i="20"/>
  <c r="X56" i="19"/>
  <c r="X56" i="18"/>
  <c r="X56" i="17"/>
  <c r="X56" i="16"/>
  <c r="X56" i="15"/>
  <c r="X107" i="14"/>
  <c r="W56" i="22"/>
  <c r="W56" i="21"/>
  <c r="W56" i="20"/>
  <c r="W56" i="19"/>
  <c r="W56" i="18"/>
  <c r="W56" i="17"/>
  <c r="W56" i="16"/>
  <c r="W56" i="15"/>
  <c r="W107" i="14"/>
  <c r="V56" i="22"/>
  <c r="V56" i="21"/>
  <c r="V56" i="20"/>
  <c r="V56" i="19"/>
  <c r="V56" i="18"/>
  <c r="V56" i="17"/>
  <c r="V56" i="16"/>
  <c r="V56" i="15"/>
  <c r="V107" i="14"/>
  <c r="U56" i="22"/>
  <c r="U56" i="21"/>
  <c r="U56" i="20"/>
  <c r="U56" i="19"/>
  <c r="U56" i="18"/>
  <c r="U56" i="17"/>
  <c r="U56" i="16"/>
  <c r="U56" i="15"/>
  <c r="U107" i="14"/>
  <c r="CY49" i="22"/>
  <c r="CY49" i="21"/>
  <c r="CY49" i="20"/>
  <c r="CY49" i="19"/>
  <c r="CY49" i="18"/>
  <c r="CY49" i="17"/>
  <c r="CY49" i="16"/>
  <c r="CY100" i="14"/>
  <c r="CX49" i="22"/>
  <c r="CX49" i="21"/>
  <c r="CX49" i="20"/>
  <c r="CX49" i="19"/>
  <c r="CX49" i="18"/>
  <c r="CX49" i="17"/>
  <c r="CX49" i="16"/>
  <c r="CX100" i="14"/>
  <c r="CW49" i="22"/>
  <c r="CW49" i="21"/>
  <c r="CW49" i="20"/>
  <c r="CW49" i="19"/>
  <c r="CW49" i="18"/>
  <c r="CW49" i="17"/>
  <c r="CW49" i="16"/>
  <c r="CW100" i="14"/>
  <c r="CV49" i="22"/>
  <c r="CV49" i="21"/>
  <c r="CV49" i="20"/>
  <c r="CV49" i="19"/>
  <c r="CV49" i="18"/>
  <c r="CV49" i="17"/>
  <c r="CV49" i="16"/>
  <c r="CV100" i="14"/>
  <c r="CU49" i="22"/>
  <c r="CU49" i="21"/>
  <c r="CU49" i="20"/>
  <c r="CU49" i="19"/>
  <c r="CU49" i="18"/>
  <c r="CU49" i="17"/>
  <c r="CU49" i="16"/>
  <c r="CU100" i="14"/>
  <c r="CT49" i="22"/>
  <c r="CT49" i="21"/>
  <c r="CT49" i="20"/>
  <c r="CT49" i="19"/>
  <c r="CT49" i="18"/>
  <c r="CT49" i="17"/>
  <c r="CT49" i="16"/>
  <c r="CT100" i="14"/>
  <c r="CS49" i="22"/>
  <c r="CS49" i="21"/>
  <c r="CS49" i="20"/>
  <c r="CS49" i="19"/>
  <c r="CS49" i="18"/>
  <c r="CS49" i="17"/>
  <c r="CS49" i="16"/>
  <c r="CS100" i="14"/>
  <c r="CR49" i="22"/>
  <c r="CR49" i="21"/>
  <c r="CR49" i="20"/>
  <c r="CR49" i="19"/>
  <c r="CR49" i="18"/>
  <c r="CR49" i="17"/>
  <c r="CR49" i="16"/>
  <c r="CR100" i="14"/>
  <c r="CQ49" i="22"/>
  <c r="CQ49" i="21"/>
  <c r="CQ49" i="20"/>
  <c r="CQ49" i="19"/>
  <c r="CQ49" i="18"/>
  <c r="CQ49" i="17"/>
  <c r="CQ49" i="16"/>
  <c r="CQ100" i="14"/>
  <c r="CP49" i="22"/>
  <c r="CP49" i="21"/>
  <c r="CP49" i="20"/>
  <c r="CP49" i="19"/>
  <c r="CP49" i="18"/>
  <c r="CP49" i="17"/>
  <c r="CP49" i="16"/>
  <c r="CP100" i="14"/>
  <c r="CO49" i="22"/>
  <c r="CO49" i="21"/>
  <c r="CO49" i="20"/>
  <c r="CO49" i="19"/>
  <c r="CO49" i="18"/>
  <c r="CO49" i="17"/>
  <c r="CO49" i="16"/>
  <c r="CO100" i="14"/>
  <c r="CN49" i="22"/>
  <c r="CN49" i="21"/>
  <c r="CN49" i="20"/>
  <c r="CN49" i="19"/>
  <c r="CN49" i="18"/>
  <c r="CN49" i="17"/>
  <c r="CN49" i="16"/>
  <c r="CN100" i="14"/>
  <c r="CM49" i="22"/>
  <c r="CM49" i="21"/>
  <c r="CM49" i="20"/>
  <c r="CM49" i="19"/>
  <c r="CM49" i="18"/>
  <c r="CM49" i="17"/>
  <c r="CM49" i="16"/>
  <c r="CM100" i="14"/>
  <c r="CL49" i="22"/>
  <c r="CL49" i="21"/>
  <c r="CL49" i="20"/>
  <c r="CL49" i="19"/>
  <c r="CL49" i="18"/>
  <c r="CL49" i="17"/>
  <c r="CL49" i="16"/>
  <c r="CL100" i="14"/>
  <c r="CK49" i="22"/>
  <c r="CK49" i="21"/>
  <c r="CK49" i="20"/>
  <c r="CK49" i="19"/>
  <c r="CK49" i="18"/>
  <c r="CK49" i="17"/>
  <c r="CK49" i="16"/>
  <c r="CK100" i="14"/>
  <c r="CJ49" i="22"/>
  <c r="CJ49" i="21"/>
  <c r="CJ49" i="20"/>
  <c r="CJ49" i="19"/>
  <c r="CJ49" i="18"/>
  <c r="CJ49" i="17"/>
  <c r="CJ49" i="16"/>
  <c r="CJ100" i="14"/>
  <c r="CI49" i="22"/>
  <c r="CI49" i="21"/>
  <c r="CI49" i="20"/>
  <c r="CI49" i="19"/>
  <c r="CI49" i="18"/>
  <c r="CI49" i="17"/>
  <c r="CI49" i="16"/>
  <c r="CI100" i="14"/>
  <c r="CH49" i="22"/>
  <c r="CH49" i="21"/>
  <c r="CH49" i="20"/>
  <c r="CH49" i="19"/>
  <c r="CH49" i="18"/>
  <c r="CH49" i="17"/>
  <c r="CH49" i="16"/>
  <c r="CH100" i="14"/>
  <c r="CG49" i="22"/>
  <c r="CG49" i="21"/>
  <c r="CG49" i="20"/>
  <c r="CG49" i="19"/>
  <c r="CG49" i="18"/>
  <c r="CG49" i="17"/>
  <c r="CG49" i="16"/>
  <c r="CG100" i="14"/>
  <c r="CF49" i="22"/>
  <c r="CF49" i="21"/>
  <c r="CF49" i="20"/>
  <c r="CF49" i="19"/>
  <c r="CF49" i="18"/>
  <c r="CF49" i="17"/>
  <c r="CF49" i="16"/>
  <c r="CF100" i="14"/>
  <c r="CE49" i="22"/>
  <c r="CE49" i="21"/>
  <c r="CE49" i="20"/>
  <c r="CE49" i="19"/>
  <c r="CE49" i="18"/>
  <c r="CE49" i="17"/>
  <c r="CE49" i="16"/>
  <c r="CE100" i="14"/>
  <c r="CD49" i="22"/>
  <c r="CD49" i="21"/>
  <c r="CD49" i="20"/>
  <c r="CD49" i="19"/>
  <c r="CD49" i="18"/>
  <c r="CD49" i="17"/>
  <c r="CD49" i="16"/>
  <c r="CD100" i="14"/>
  <c r="CC49" i="22"/>
  <c r="CC49" i="21"/>
  <c r="CC49" i="20"/>
  <c r="CC49" i="19"/>
  <c r="CC49" i="18"/>
  <c r="CC49" i="17"/>
  <c r="CC49" i="16"/>
  <c r="CC100" i="14"/>
  <c r="CB49" i="22"/>
  <c r="CB49" i="21"/>
  <c r="CB49" i="20"/>
  <c r="CB49" i="19"/>
  <c r="CB49" i="18"/>
  <c r="CB49" i="17"/>
  <c r="CB49" i="16"/>
  <c r="CB100" i="14"/>
  <c r="CA49" i="22"/>
  <c r="CA49" i="21"/>
  <c r="CA49" i="20"/>
  <c r="CA49" i="19"/>
  <c r="CA49" i="18"/>
  <c r="CA49" i="17"/>
  <c r="CA49" i="16"/>
  <c r="CA100" i="14"/>
  <c r="BZ49" i="22"/>
  <c r="BZ49" i="21"/>
  <c r="BZ49" i="20"/>
  <c r="BZ49" i="19"/>
  <c r="BZ49" i="18"/>
  <c r="BZ49" i="17"/>
  <c r="BZ49" i="16"/>
  <c r="BZ100" i="14"/>
  <c r="BY49" i="22"/>
  <c r="BY49" i="21"/>
  <c r="BY49" i="20"/>
  <c r="BY49" i="19"/>
  <c r="BY49" i="18"/>
  <c r="BY49" i="17"/>
  <c r="BY49" i="16"/>
  <c r="BY100" i="14"/>
  <c r="BX49" i="22"/>
  <c r="BX49" i="21"/>
  <c r="BX49" i="20"/>
  <c r="BX49" i="19"/>
  <c r="BX49" i="18"/>
  <c r="BX49" i="17"/>
  <c r="BX49" i="16"/>
  <c r="BX100" i="14"/>
  <c r="BW49" i="22"/>
  <c r="BW49" i="21"/>
  <c r="BW49" i="20"/>
  <c r="BW49" i="19"/>
  <c r="BW49" i="18"/>
  <c r="BW49" i="17"/>
  <c r="BW49" i="16"/>
  <c r="BW100" i="14"/>
  <c r="BV49" i="22"/>
  <c r="BV49" i="21"/>
  <c r="BV49" i="20"/>
  <c r="BV49" i="19"/>
  <c r="BV49" i="18"/>
  <c r="BV49" i="17"/>
  <c r="BV49" i="16"/>
  <c r="BV100" i="14"/>
  <c r="BU49" i="22"/>
  <c r="BU49" i="21"/>
  <c r="BU49" i="20"/>
  <c r="BU49" i="19"/>
  <c r="BU49" i="18"/>
  <c r="BU49" i="17"/>
  <c r="BU49" i="16"/>
  <c r="BU100" i="14"/>
  <c r="BT49" i="22"/>
  <c r="BT49" i="21"/>
  <c r="BT49" i="20"/>
  <c r="BT49" i="19"/>
  <c r="BT49" i="18"/>
  <c r="BT49" i="17"/>
  <c r="BT49" i="16"/>
  <c r="BT100" i="14"/>
  <c r="BS49" i="22"/>
  <c r="BS49" i="21"/>
  <c r="BS49" i="20"/>
  <c r="BS49" i="19"/>
  <c r="BS49" i="18"/>
  <c r="BS49" i="17"/>
  <c r="BS49" i="16"/>
  <c r="BS100" i="14"/>
  <c r="BR49" i="22"/>
  <c r="BR49" i="21"/>
  <c r="BR49" i="20"/>
  <c r="BR49" i="19"/>
  <c r="BR49" i="18"/>
  <c r="BR49" i="17"/>
  <c r="BR49" i="16"/>
  <c r="BR100" i="14"/>
  <c r="BQ49" i="22"/>
  <c r="BQ49" i="21"/>
  <c r="BQ49" i="20"/>
  <c r="BQ49" i="19"/>
  <c r="BQ49" i="18"/>
  <c r="BQ49" i="17"/>
  <c r="BQ49" i="16"/>
  <c r="BQ100" i="14"/>
  <c r="BP49" i="22"/>
  <c r="BP49" i="21"/>
  <c r="BP49" i="20"/>
  <c r="BP49" i="19"/>
  <c r="BP49" i="18"/>
  <c r="BP49" i="17"/>
  <c r="BP49" i="16"/>
  <c r="BP100" i="14"/>
  <c r="BO49" i="22"/>
  <c r="BO49" i="21"/>
  <c r="BO49" i="20"/>
  <c r="BO49" i="19"/>
  <c r="BO49" i="18"/>
  <c r="BO49" i="17"/>
  <c r="BO49" i="16"/>
  <c r="BO100" i="14"/>
  <c r="BN49" i="22"/>
  <c r="BN49" i="21"/>
  <c r="BN49" i="20"/>
  <c r="BN49" i="19"/>
  <c r="BN49" i="18"/>
  <c r="BN49" i="17"/>
  <c r="BN49" i="16"/>
  <c r="BN100" i="14"/>
  <c r="BM49" i="22"/>
  <c r="BM49" i="21"/>
  <c r="BM49" i="20"/>
  <c r="BM49" i="19"/>
  <c r="BM49" i="18"/>
  <c r="BM49" i="17"/>
  <c r="BM49" i="16"/>
  <c r="BM100" i="14"/>
  <c r="BL49" i="22"/>
  <c r="BL49" i="21"/>
  <c r="BL49" i="20"/>
  <c r="BL49" i="19"/>
  <c r="BL49" i="18"/>
  <c r="BL49" i="17"/>
  <c r="BL49" i="16"/>
  <c r="BL100" i="14"/>
  <c r="BK49" i="22"/>
  <c r="BK49" i="21"/>
  <c r="BK49" i="20"/>
  <c r="BK49" i="19"/>
  <c r="BK49" i="18"/>
  <c r="BK49" i="17"/>
  <c r="BK49" i="16"/>
  <c r="BK100" i="14"/>
  <c r="BJ49" i="22"/>
  <c r="BJ49" i="21"/>
  <c r="BJ49" i="20"/>
  <c r="BJ49" i="19"/>
  <c r="BJ49" i="18"/>
  <c r="BJ49" i="17"/>
  <c r="BJ49" i="16"/>
  <c r="BJ100" i="14"/>
  <c r="BI49" i="22"/>
  <c r="BI49" i="21"/>
  <c r="BI49" i="20"/>
  <c r="BI49" i="19"/>
  <c r="BI49" i="18"/>
  <c r="BI49" i="17"/>
  <c r="BI49" i="16"/>
  <c r="BI100" i="14"/>
  <c r="BH49" i="22"/>
  <c r="BH49" i="21"/>
  <c r="BH49" i="20"/>
  <c r="BH49" i="19"/>
  <c r="BH49" i="18"/>
  <c r="BH49" i="17"/>
  <c r="BH49" i="16"/>
  <c r="BH100" i="14"/>
  <c r="BG49" i="22"/>
  <c r="BG49" i="21"/>
  <c r="BG49" i="20"/>
  <c r="BG49" i="19"/>
  <c r="BG49" i="18"/>
  <c r="BG49" i="17"/>
  <c r="BG49" i="16"/>
  <c r="BG100" i="14"/>
  <c r="BF49" i="22"/>
  <c r="BF49" i="21"/>
  <c r="BF49" i="20"/>
  <c r="BF49" i="19"/>
  <c r="BF49" i="18"/>
  <c r="BF49" i="17"/>
  <c r="BF49" i="16"/>
  <c r="BF100" i="14"/>
  <c r="BE49" i="22"/>
  <c r="BE49" i="21"/>
  <c r="BE49" i="20"/>
  <c r="BE49" i="19"/>
  <c r="BE49" i="18"/>
  <c r="BE49" i="17"/>
  <c r="BE49" i="16"/>
  <c r="BE100" i="14"/>
  <c r="BD49" i="22"/>
  <c r="BD49" i="21"/>
  <c r="BD49" i="20"/>
  <c r="BD49" i="19"/>
  <c r="BD49" i="18"/>
  <c r="BD49" i="17"/>
  <c r="BD49" i="16"/>
  <c r="BD100" i="14"/>
  <c r="BC49" i="22"/>
  <c r="BC49" i="21"/>
  <c r="BC49" i="20"/>
  <c r="BC49" i="19"/>
  <c r="BC49" i="18"/>
  <c r="BC49" i="17"/>
  <c r="BC49" i="16"/>
  <c r="BC100" i="14"/>
  <c r="BB49" i="22"/>
  <c r="BB49" i="21"/>
  <c r="BB49" i="20"/>
  <c r="BB49" i="19"/>
  <c r="BB49" i="18"/>
  <c r="BB49" i="17"/>
  <c r="BB49" i="16"/>
  <c r="BB100" i="14"/>
  <c r="BA49" i="22"/>
  <c r="BA49" i="21"/>
  <c r="BA49" i="20"/>
  <c r="BA49" i="19"/>
  <c r="BA49" i="18"/>
  <c r="BA49" i="17"/>
  <c r="BA49" i="16"/>
  <c r="BA100" i="14"/>
  <c r="AZ49" i="22"/>
  <c r="AZ49" i="21"/>
  <c r="AZ49" i="20"/>
  <c r="AZ49" i="19"/>
  <c r="AZ49" i="18"/>
  <c r="AZ49" i="17"/>
  <c r="AZ49" i="16"/>
  <c r="AZ100" i="14"/>
  <c r="AY49" i="22"/>
  <c r="AY49" i="21"/>
  <c r="AY49" i="20"/>
  <c r="AY49" i="19"/>
  <c r="AY49" i="18"/>
  <c r="AY49" i="17"/>
  <c r="AY49" i="16"/>
  <c r="AY100" i="14"/>
  <c r="AX49" i="22"/>
  <c r="AX49" i="21"/>
  <c r="AX49" i="20"/>
  <c r="AX49" i="19"/>
  <c r="AX49" i="18"/>
  <c r="AX49" i="17"/>
  <c r="AX49" i="16"/>
  <c r="AX100" i="14"/>
  <c r="AW49" i="22"/>
  <c r="AW49" i="21"/>
  <c r="AW49" i="20"/>
  <c r="AW49" i="19"/>
  <c r="AW49" i="18"/>
  <c r="AW49" i="17"/>
  <c r="AW49" i="16"/>
  <c r="AW100" i="14"/>
  <c r="AV49" i="22"/>
  <c r="AV49" i="21"/>
  <c r="AV49" i="20"/>
  <c r="AV49" i="19"/>
  <c r="AV49" i="18"/>
  <c r="AV49" i="17"/>
  <c r="AV49" i="16"/>
  <c r="AV100" i="14"/>
  <c r="AU49" i="22"/>
  <c r="AU49" i="21"/>
  <c r="AU49" i="20"/>
  <c r="AU49" i="19"/>
  <c r="AU49" i="18"/>
  <c r="AU49" i="17"/>
  <c r="AU49" i="16"/>
  <c r="AU100" i="14"/>
  <c r="AT49" i="22"/>
  <c r="AT49" i="21"/>
  <c r="AT49" i="20"/>
  <c r="AT49" i="19"/>
  <c r="AT49" i="18"/>
  <c r="AT49" i="17"/>
  <c r="AT49" i="16"/>
  <c r="AT100" i="14"/>
  <c r="AS49" i="22"/>
  <c r="AS49" i="21"/>
  <c r="AS49" i="20"/>
  <c r="AS49" i="19"/>
  <c r="AS49" i="18"/>
  <c r="AS49" i="17"/>
  <c r="AS49" i="16"/>
  <c r="AS100" i="14"/>
  <c r="AR49" i="22"/>
  <c r="AR49" i="21"/>
  <c r="AR49" i="20"/>
  <c r="AR49" i="19"/>
  <c r="AR49" i="18"/>
  <c r="AR49" i="17"/>
  <c r="AR49" i="16"/>
  <c r="AR100" i="14"/>
  <c r="AQ49" i="22"/>
  <c r="AQ49" i="21"/>
  <c r="AQ49" i="20"/>
  <c r="AQ49" i="19"/>
  <c r="AQ49" i="18"/>
  <c r="AQ49" i="17"/>
  <c r="AQ49" i="16"/>
  <c r="AQ100" i="14"/>
  <c r="AP49" i="22"/>
  <c r="AP49" i="21"/>
  <c r="AP49" i="20"/>
  <c r="AP49" i="19"/>
  <c r="AP49" i="18"/>
  <c r="AP49" i="17"/>
  <c r="AP49" i="16"/>
  <c r="AP100" i="14"/>
  <c r="AO49" i="22"/>
  <c r="AO49" i="21"/>
  <c r="AO49" i="20"/>
  <c r="AO49" i="19"/>
  <c r="AO49" i="18"/>
  <c r="AO49" i="17"/>
  <c r="AO49" i="16"/>
  <c r="AO100" i="14"/>
  <c r="AN49" i="22"/>
  <c r="AN49" i="21"/>
  <c r="AN49" i="20"/>
  <c r="AN49" i="19"/>
  <c r="AN49" i="18"/>
  <c r="AN49" i="17"/>
  <c r="AN49" i="16"/>
  <c r="AN100" i="14"/>
  <c r="AM49" i="22"/>
  <c r="AM49" i="21"/>
  <c r="AM49" i="20"/>
  <c r="AM49" i="19"/>
  <c r="AM49" i="18"/>
  <c r="AM49" i="17"/>
  <c r="AM49" i="16"/>
  <c r="AM100" i="14"/>
  <c r="AL49" i="22"/>
  <c r="AL49" i="21"/>
  <c r="AL49" i="20"/>
  <c r="AL49" i="19"/>
  <c r="AL49" i="18"/>
  <c r="AL49" i="17"/>
  <c r="AL49" i="16"/>
  <c r="AL100" i="14"/>
  <c r="AK49" i="22"/>
  <c r="AK49" i="21"/>
  <c r="AK49" i="20"/>
  <c r="AK49" i="19"/>
  <c r="AK49" i="18"/>
  <c r="AK49" i="17"/>
  <c r="AK49" i="16"/>
  <c r="AK100" i="14"/>
  <c r="AJ49" i="22"/>
  <c r="AJ49" i="21"/>
  <c r="AJ49" i="20"/>
  <c r="AJ49" i="19"/>
  <c r="AJ49" i="18"/>
  <c r="AJ49" i="17"/>
  <c r="AJ49" i="16"/>
  <c r="AJ100" i="14"/>
  <c r="AI49" i="22"/>
  <c r="AI49" i="21"/>
  <c r="AI49" i="20"/>
  <c r="AI49" i="19"/>
  <c r="AI49" i="18"/>
  <c r="AI49" i="17"/>
  <c r="AI49" i="16"/>
  <c r="AI100" i="14"/>
  <c r="AH49" i="22"/>
  <c r="AH49" i="21"/>
  <c r="AH49" i="20"/>
  <c r="AH49" i="19"/>
  <c r="AH49" i="18"/>
  <c r="AH49" i="17"/>
  <c r="AH49" i="16"/>
  <c r="AH100" i="14"/>
  <c r="AG49" i="22"/>
  <c r="AG49" i="21"/>
  <c r="AG49" i="20"/>
  <c r="AG49" i="19"/>
  <c r="AG49" i="18"/>
  <c r="AG49" i="17"/>
  <c r="AG49" i="16"/>
  <c r="AG100" i="14"/>
  <c r="AF49" i="22"/>
  <c r="AF49" i="21"/>
  <c r="AF49" i="20"/>
  <c r="AF49" i="19"/>
  <c r="AF49" i="18"/>
  <c r="AF49" i="17"/>
  <c r="AF49" i="16"/>
  <c r="AF100" i="14"/>
  <c r="AE49" i="22"/>
  <c r="AE49" i="21"/>
  <c r="AE49" i="20"/>
  <c r="AE49" i="19"/>
  <c r="AE49" i="18"/>
  <c r="AE49" i="17"/>
  <c r="AE49" i="16"/>
  <c r="AE100" i="14"/>
  <c r="AD49" i="22"/>
  <c r="AD49" i="21"/>
  <c r="AD49" i="20"/>
  <c r="AD49" i="19"/>
  <c r="AD49" i="18"/>
  <c r="AD49" i="17"/>
  <c r="AD49" i="16"/>
  <c r="AD100" i="14"/>
  <c r="AC49" i="22"/>
  <c r="AC49" i="21"/>
  <c r="AC49" i="20"/>
  <c r="AC49" i="19"/>
  <c r="AC49" i="18"/>
  <c r="AC49" i="17"/>
  <c r="AC49" i="16"/>
  <c r="AC100" i="14"/>
  <c r="AB49" i="22"/>
  <c r="AB49" i="21"/>
  <c r="AB49" i="20"/>
  <c r="AB49" i="19"/>
  <c r="AB49" i="18"/>
  <c r="AB49" i="17"/>
  <c r="AB49" i="16"/>
  <c r="AB100" i="14"/>
  <c r="AA49" i="22"/>
  <c r="AA49" i="21"/>
  <c r="AA49" i="20"/>
  <c r="AA49" i="19"/>
  <c r="AA49" i="18"/>
  <c r="AA49" i="17"/>
  <c r="AA49" i="16"/>
  <c r="AA100" i="14"/>
  <c r="Z49" i="22"/>
  <c r="Z49" i="21"/>
  <c r="Z49" i="20"/>
  <c r="Z49" i="19"/>
  <c r="Z49" i="18"/>
  <c r="Z49" i="17"/>
  <c r="Z49" i="16"/>
  <c r="Z100" i="14"/>
  <c r="Y49" i="22"/>
  <c r="Y49" i="21"/>
  <c r="Y49" i="20"/>
  <c r="Y49" i="19"/>
  <c r="Y49" i="18"/>
  <c r="Y49" i="17"/>
  <c r="Y49" i="16"/>
  <c r="Y100" i="14"/>
  <c r="X49" i="22"/>
  <c r="X49" i="21"/>
  <c r="X49" i="20"/>
  <c r="X49" i="19"/>
  <c r="X49" i="18"/>
  <c r="X49" i="17"/>
  <c r="X49" i="16"/>
  <c r="X100" i="14"/>
  <c r="W49" i="22"/>
  <c r="W49" i="21"/>
  <c r="W49" i="20"/>
  <c r="W49" i="19"/>
  <c r="W49" i="18"/>
  <c r="W49" i="17"/>
  <c r="W49" i="16"/>
  <c r="W100" i="14"/>
  <c r="V49" i="22"/>
  <c r="V49" i="21"/>
  <c r="V49" i="20"/>
  <c r="V49" i="19"/>
  <c r="V49" i="18"/>
  <c r="V49" i="17"/>
  <c r="V49" i="16"/>
  <c r="V100" i="14"/>
  <c r="U49" i="22"/>
  <c r="U49" i="21"/>
  <c r="U49" i="20"/>
  <c r="U49" i="19"/>
  <c r="U49" i="18"/>
  <c r="U49" i="17"/>
  <c r="U49" i="16"/>
  <c r="U100" i="14"/>
  <c r="CY48" i="22"/>
  <c r="CY48" i="21"/>
  <c r="CY48" i="20"/>
  <c r="CY48" i="19"/>
  <c r="CY48" i="18"/>
  <c r="CY48" i="17"/>
  <c r="CY48" i="16"/>
  <c r="CY99" i="14"/>
  <c r="CX48" i="22"/>
  <c r="CX48" i="21"/>
  <c r="CX48" i="20"/>
  <c r="CX48" i="19"/>
  <c r="CX48" i="18"/>
  <c r="CX48" i="17"/>
  <c r="CX48" i="16"/>
  <c r="CX99" i="14"/>
  <c r="CW48" i="22"/>
  <c r="CW48" i="21"/>
  <c r="CW48" i="20"/>
  <c r="CW48" i="19"/>
  <c r="CW48" i="18"/>
  <c r="CW48" i="17"/>
  <c r="CW48" i="16"/>
  <c r="CW99" i="14"/>
  <c r="CV48" i="22"/>
  <c r="CV48" i="21"/>
  <c r="CV48" i="20"/>
  <c r="CV48" i="19"/>
  <c r="CV48" i="18"/>
  <c r="CV48" i="17"/>
  <c r="CV48" i="16"/>
  <c r="CV99" i="14"/>
  <c r="CU48" i="22"/>
  <c r="CU48" i="21"/>
  <c r="CU48" i="20"/>
  <c r="CU48" i="19"/>
  <c r="CU48" i="18"/>
  <c r="CU48" i="17"/>
  <c r="CU48" i="16"/>
  <c r="CU99" i="14"/>
  <c r="CT48" i="22"/>
  <c r="CT48" i="21"/>
  <c r="CT48" i="20"/>
  <c r="CT48" i="19"/>
  <c r="CT48" i="18"/>
  <c r="CT48" i="17"/>
  <c r="CT48" i="16"/>
  <c r="CT99" i="14"/>
  <c r="CS48" i="22"/>
  <c r="CS48" i="21"/>
  <c r="CS48" i="20"/>
  <c r="CS48" i="19"/>
  <c r="CS48" i="18"/>
  <c r="CS48" i="17"/>
  <c r="CS48" i="16"/>
  <c r="CS99" i="14"/>
  <c r="CR48" i="22"/>
  <c r="CR48" i="21"/>
  <c r="CR48" i="20"/>
  <c r="CR48" i="19"/>
  <c r="CR48" i="18"/>
  <c r="CR48" i="17"/>
  <c r="CR48" i="16"/>
  <c r="CR99" i="14"/>
  <c r="CQ48" i="22"/>
  <c r="CQ48" i="21"/>
  <c r="CQ48" i="20"/>
  <c r="CQ48" i="19"/>
  <c r="CQ48" i="18"/>
  <c r="CQ48" i="17"/>
  <c r="CQ48" i="16"/>
  <c r="CQ99" i="14"/>
  <c r="CP48" i="22"/>
  <c r="CP48" i="21"/>
  <c r="CP48" i="20"/>
  <c r="CP48" i="19"/>
  <c r="CP48" i="18"/>
  <c r="CP48" i="17"/>
  <c r="CP48" i="16"/>
  <c r="CP99" i="14"/>
  <c r="CO48" i="22"/>
  <c r="CO48" i="21"/>
  <c r="CO48" i="20"/>
  <c r="CO48" i="19"/>
  <c r="CO48" i="18"/>
  <c r="CO48" i="17"/>
  <c r="CO48" i="16"/>
  <c r="CO99" i="14"/>
  <c r="CN48" i="22"/>
  <c r="CN48" i="21"/>
  <c r="CN48" i="20"/>
  <c r="CN48" i="19"/>
  <c r="CN48" i="18"/>
  <c r="CN48" i="17"/>
  <c r="CN48" i="16"/>
  <c r="CN99" i="14"/>
  <c r="CM48" i="22"/>
  <c r="CM48" i="21"/>
  <c r="CM48" i="20"/>
  <c r="CM48" i="19"/>
  <c r="CM48" i="18"/>
  <c r="CM48" i="17"/>
  <c r="CM48" i="16"/>
  <c r="CM99" i="14"/>
  <c r="CL48" i="22"/>
  <c r="CL48" i="21"/>
  <c r="CL48" i="20"/>
  <c r="CL48" i="19"/>
  <c r="CL48" i="18"/>
  <c r="CL48" i="17"/>
  <c r="CL48" i="16"/>
  <c r="CL99" i="14"/>
  <c r="CK48" i="22"/>
  <c r="CK48" i="21"/>
  <c r="CK48" i="20"/>
  <c r="CK48" i="19"/>
  <c r="CK48" i="18"/>
  <c r="CK48" i="17"/>
  <c r="CK48" i="16"/>
  <c r="CK99" i="14"/>
  <c r="CJ48" i="22"/>
  <c r="CJ48" i="21"/>
  <c r="CJ48" i="20"/>
  <c r="CJ48" i="19"/>
  <c r="CJ48" i="18"/>
  <c r="CJ48" i="17"/>
  <c r="CJ48" i="16"/>
  <c r="CJ99" i="14"/>
  <c r="CI48" i="22"/>
  <c r="CI48" i="21"/>
  <c r="CI48" i="20"/>
  <c r="CI48" i="19"/>
  <c r="CI48" i="18"/>
  <c r="CI48" i="17"/>
  <c r="CI48" i="16"/>
  <c r="CI99" i="14"/>
  <c r="CH48" i="22"/>
  <c r="CH48" i="21"/>
  <c r="CH48" i="20"/>
  <c r="CH48" i="19"/>
  <c r="CH48" i="18"/>
  <c r="CH48" i="17"/>
  <c r="CH48" i="16"/>
  <c r="CH99" i="14"/>
  <c r="CG48" i="22"/>
  <c r="CG48" i="21"/>
  <c r="CG48" i="20"/>
  <c r="CG48" i="19"/>
  <c r="CG48" i="18"/>
  <c r="CG48" i="17"/>
  <c r="CG48" i="16"/>
  <c r="CG99" i="14"/>
  <c r="CF48" i="22"/>
  <c r="CF48" i="21"/>
  <c r="CF48" i="20"/>
  <c r="CF48" i="19"/>
  <c r="CF48" i="18"/>
  <c r="CF48" i="17"/>
  <c r="CF48" i="16"/>
  <c r="CF99" i="14"/>
  <c r="CE48" i="22"/>
  <c r="CE48" i="21"/>
  <c r="CE48" i="20"/>
  <c r="CE48" i="19"/>
  <c r="CE48" i="18"/>
  <c r="CE48" i="17"/>
  <c r="CE48" i="16"/>
  <c r="CE99" i="14"/>
  <c r="CD48" i="22"/>
  <c r="CD48" i="21"/>
  <c r="CD48" i="20"/>
  <c r="CD48" i="19"/>
  <c r="CD48" i="18"/>
  <c r="CD48" i="17"/>
  <c r="CD48" i="16"/>
  <c r="CD99" i="14"/>
  <c r="CC48" i="22"/>
  <c r="CC48" i="21"/>
  <c r="CC48" i="20"/>
  <c r="CC48" i="19"/>
  <c r="CC48" i="18"/>
  <c r="CC48" i="17"/>
  <c r="CC48" i="16"/>
  <c r="CC99" i="14"/>
  <c r="CB48" i="22"/>
  <c r="CB48" i="21"/>
  <c r="CB48" i="20"/>
  <c r="CB48" i="19"/>
  <c r="CB48" i="18"/>
  <c r="CB48" i="17"/>
  <c r="CB48" i="16"/>
  <c r="CB99" i="14"/>
  <c r="CA48" i="22"/>
  <c r="CA48" i="21"/>
  <c r="CA48" i="20"/>
  <c r="CA48" i="19"/>
  <c r="CA48" i="18"/>
  <c r="CA48" i="17"/>
  <c r="CA48" i="16"/>
  <c r="CA99" i="14"/>
  <c r="BZ48" i="22"/>
  <c r="BZ48" i="21"/>
  <c r="BZ48" i="20"/>
  <c r="BZ48" i="19"/>
  <c r="BZ48" i="18"/>
  <c r="BZ48" i="17"/>
  <c r="BZ48" i="16"/>
  <c r="BZ99" i="14"/>
  <c r="BY48" i="22"/>
  <c r="BY48" i="21"/>
  <c r="BY48" i="20"/>
  <c r="BY48" i="19"/>
  <c r="BY48" i="18"/>
  <c r="BY48" i="17"/>
  <c r="BY48" i="16"/>
  <c r="BY99" i="14"/>
  <c r="BX48" i="22"/>
  <c r="BX48" i="21"/>
  <c r="BX48" i="20"/>
  <c r="BX48" i="19"/>
  <c r="BX48" i="18"/>
  <c r="BX48" i="17"/>
  <c r="BX48" i="16"/>
  <c r="BX99" i="14"/>
  <c r="BW48" i="22"/>
  <c r="BW48" i="21"/>
  <c r="BW48" i="20"/>
  <c r="BW48" i="19"/>
  <c r="BW48" i="18"/>
  <c r="BW48" i="17"/>
  <c r="BW48" i="16"/>
  <c r="BW99" i="14"/>
  <c r="BV48" i="22"/>
  <c r="BV48" i="21"/>
  <c r="BV48" i="20"/>
  <c r="BV48" i="19"/>
  <c r="BV48" i="18"/>
  <c r="BV48" i="17"/>
  <c r="BV48" i="16"/>
  <c r="BV99" i="14"/>
  <c r="BU48" i="22"/>
  <c r="BU48" i="21"/>
  <c r="BU48" i="20"/>
  <c r="BU48" i="19"/>
  <c r="BU48" i="18"/>
  <c r="BU48" i="17"/>
  <c r="BU48" i="16"/>
  <c r="BU99" i="14"/>
  <c r="BT48" i="22"/>
  <c r="BT48" i="21"/>
  <c r="BT48" i="20"/>
  <c r="BT48" i="19"/>
  <c r="BT48" i="18"/>
  <c r="BT48" i="17"/>
  <c r="BT48" i="16"/>
  <c r="BT99" i="14"/>
  <c r="BS48" i="22"/>
  <c r="BS48" i="21"/>
  <c r="BS48" i="20"/>
  <c r="BS48" i="19"/>
  <c r="BS48" i="18"/>
  <c r="BS48" i="17"/>
  <c r="BS48" i="16"/>
  <c r="BS99" i="14"/>
  <c r="BR48" i="22"/>
  <c r="BR48" i="21"/>
  <c r="BR48" i="20"/>
  <c r="BR48" i="19"/>
  <c r="BR48" i="18"/>
  <c r="BR48" i="17"/>
  <c r="BR48" i="16"/>
  <c r="BR99" i="14"/>
  <c r="BQ48" i="22"/>
  <c r="BQ48" i="21"/>
  <c r="BQ48" i="20"/>
  <c r="BQ48" i="19"/>
  <c r="BQ48" i="18"/>
  <c r="BQ48" i="17"/>
  <c r="BQ48" i="16"/>
  <c r="BQ99" i="14"/>
  <c r="BP48" i="22"/>
  <c r="BP48" i="21"/>
  <c r="BP48" i="20"/>
  <c r="BP48" i="19"/>
  <c r="BP48" i="18"/>
  <c r="BP48" i="17"/>
  <c r="BP48" i="16"/>
  <c r="BP99" i="14"/>
  <c r="BO48" i="22"/>
  <c r="BO48" i="21"/>
  <c r="BO48" i="20"/>
  <c r="BO48" i="19"/>
  <c r="BO48" i="18"/>
  <c r="BO48" i="17"/>
  <c r="BO48" i="16"/>
  <c r="BO99" i="14"/>
  <c r="BN48" i="22"/>
  <c r="BN48" i="21"/>
  <c r="BN48" i="20"/>
  <c r="BN48" i="19"/>
  <c r="BN48" i="18"/>
  <c r="BN48" i="17"/>
  <c r="BN48" i="16"/>
  <c r="BN99" i="14"/>
  <c r="BM48" i="22"/>
  <c r="BM48" i="21"/>
  <c r="BM48" i="20"/>
  <c r="BM48" i="19"/>
  <c r="BM48" i="18"/>
  <c r="BM48" i="17"/>
  <c r="BM48" i="16"/>
  <c r="BM99" i="14"/>
  <c r="BL48" i="22"/>
  <c r="BL48" i="21"/>
  <c r="BL48" i="20"/>
  <c r="BL48" i="19"/>
  <c r="BL48" i="18"/>
  <c r="BL48" i="17"/>
  <c r="BL48" i="16"/>
  <c r="BL99" i="14"/>
  <c r="BK48" i="22"/>
  <c r="BK48" i="21"/>
  <c r="BK48" i="20"/>
  <c r="BK48" i="19"/>
  <c r="BK48" i="18"/>
  <c r="BK48" i="17"/>
  <c r="BK48" i="16"/>
  <c r="BK99" i="14"/>
  <c r="BJ48" i="22"/>
  <c r="BJ48" i="21"/>
  <c r="BJ48" i="20"/>
  <c r="BJ48" i="19"/>
  <c r="BJ48" i="18"/>
  <c r="BJ48" i="17"/>
  <c r="BJ48" i="16"/>
  <c r="BJ99" i="14"/>
  <c r="BI48" i="22"/>
  <c r="BI48" i="21"/>
  <c r="BI48" i="20"/>
  <c r="BI48" i="19"/>
  <c r="BI48" i="18"/>
  <c r="BI48" i="17"/>
  <c r="BI48" i="16"/>
  <c r="BI99" i="14"/>
  <c r="BH48" i="22"/>
  <c r="BH48" i="21"/>
  <c r="BH48" i="20"/>
  <c r="BH48" i="19"/>
  <c r="BH48" i="18"/>
  <c r="BH48" i="17"/>
  <c r="BH48" i="16"/>
  <c r="BH99" i="14"/>
  <c r="BG48" i="22"/>
  <c r="BG48" i="21"/>
  <c r="BG48" i="20"/>
  <c r="BG48" i="19"/>
  <c r="BG48" i="18"/>
  <c r="BG48" i="17"/>
  <c r="BG48" i="16"/>
  <c r="BG99" i="14"/>
  <c r="BF48" i="22"/>
  <c r="BF48" i="21"/>
  <c r="BF48" i="20"/>
  <c r="BF48" i="19"/>
  <c r="BF48" i="18"/>
  <c r="BF48" i="17"/>
  <c r="BF48" i="16"/>
  <c r="BF99" i="14"/>
  <c r="BE48" i="22"/>
  <c r="BE48" i="21"/>
  <c r="BE48" i="20"/>
  <c r="BE48" i="19"/>
  <c r="BE48" i="18"/>
  <c r="BE48" i="17"/>
  <c r="BE48" i="16"/>
  <c r="BE99" i="14"/>
  <c r="BD48" i="22"/>
  <c r="BD48" i="21"/>
  <c r="BD48" i="20"/>
  <c r="BD48" i="19"/>
  <c r="BD48" i="18"/>
  <c r="BD48" i="17"/>
  <c r="BD48" i="16"/>
  <c r="BD99" i="14"/>
  <c r="BC48" i="22"/>
  <c r="BC48" i="21"/>
  <c r="BC48" i="20"/>
  <c r="BC48" i="19"/>
  <c r="BC48" i="18"/>
  <c r="BC48" i="17"/>
  <c r="BC48" i="16"/>
  <c r="BC99" i="14"/>
  <c r="BB48" i="22"/>
  <c r="BB48" i="21"/>
  <c r="BB48" i="20"/>
  <c r="BB48" i="19"/>
  <c r="BB48" i="18"/>
  <c r="BB48" i="17"/>
  <c r="BB48" i="16"/>
  <c r="BB99" i="14"/>
  <c r="BA48" i="22"/>
  <c r="BA48" i="21"/>
  <c r="BA48" i="20"/>
  <c r="BA48" i="19"/>
  <c r="BA48" i="18"/>
  <c r="BA48" i="17"/>
  <c r="BA48" i="16"/>
  <c r="BA99" i="14"/>
  <c r="AZ48" i="22"/>
  <c r="AZ48" i="21"/>
  <c r="AZ48" i="20"/>
  <c r="AZ48" i="19"/>
  <c r="AZ48" i="18"/>
  <c r="AZ48" i="17"/>
  <c r="AZ48" i="16"/>
  <c r="AZ99" i="14"/>
  <c r="AY48" i="22"/>
  <c r="AY48" i="21"/>
  <c r="AY48" i="20"/>
  <c r="AY48" i="19"/>
  <c r="AY48" i="18"/>
  <c r="AY48" i="17"/>
  <c r="AY48" i="16"/>
  <c r="AY99" i="14"/>
  <c r="AX48" i="22"/>
  <c r="AX48" i="21"/>
  <c r="AX48" i="20"/>
  <c r="AX48" i="19"/>
  <c r="AX48" i="18"/>
  <c r="AX48" i="17"/>
  <c r="AX48" i="16"/>
  <c r="AX99" i="14"/>
  <c r="AW48" i="22"/>
  <c r="AW48" i="21"/>
  <c r="AW48" i="20"/>
  <c r="AW48" i="19"/>
  <c r="AW48" i="18"/>
  <c r="AW48" i="17"/>
  <c r="AW48" i="16"/>
  <c r="AW99" i="14"/>
  <c r="AV48" i="22"/>
  <c r="AV48" i="21"/>
  <c r="AV48" i="20"/>
  <c r="AV48" i="19"/>
  <c r="AV48" i="18"/>
  <c r="AV48" i="17"/>
  <c r="AV48" i="16"/>
  <c r="AV99" i="14"/>
  <c r="AU48" i="22"/>
  <c r="AU48" i="21"/>
  <c r="AU48" i="20"/>
  <c r="AU48" i="19"/>
  <c r="AU48" i="18"/>
  <c r="AU48" i="17"/>
  <c r="AU48" i="16"/>
  <c r="AU99" i="14"/>
  <c r="AT48" i="22"/>
  <c r="AT48" i="21"/>
  <c r="AT48" i="20"/>
  <c r="AT48" i="19"/>
  <c r="AT48" i="18"/>
  <c r="AT48" i="17"/>
  <c r="AT48" i="16"/>
  <c r="AT99" i="14"/>
  <c r="AS48" i="22"/>
  <c r="AS48" i="21"/>
  <c r="AS48" i="20"/>
  <c r="AS48" i="19"/>
  <c r="AS48" i="18"/>
  <c r="AS48" i="17"/>
  <c r="AS48" i="16"/>
  <c r="AS99" i="14"/>
  <c r="AR48" i="22"/>
  <c r="AR48" i="21"/>
  <c r="AR48" i="20"/>
  <c r="AR48" i="19"/>
  <c r="AR48" i="18"/>
  <c r="AR48" i="17"/>
  <c r="AR48" i="16"/>
  <c r="AR99" i="14"/>
  <c r="AQ48" i="22"/>
  <c r="AQ48" i="21"/>
  <c r="AQ48" i="20"/>
  <c r="AQ48" i="19"/>
  <c r="AQ48" i="18"/>
  <c r="AQ48" i="17"/>
  <c r="AQ48" i="16"/>
  <c r="AQ99" i="14"/>
  <c r="AP48" i="22"/>
  <c r="AP48" i="21"/>
  <c r="AP48" i="20"/>
  <c r="AP48" i="19"/>
  <c r="AP48" i="18"/>
  <c r="AP48" i="17"/>
  <c r="AP48" i="16"/>
  <c r="AP99" i="14"/>
  <c r="AO48" i="22"/>
  <c r="AO48" i="21"/>
  <c r="AO48" i="20"/>
  <c r="AO48" i="19"/>
  <c r="AO48" i="18"/>
  <c r="AO48" i="17"/>
  <c r="AO48" i="16"/>
  <c r="AO99" i="14"/>
  <c r="AN48" i="22"/>
  <c r="AN48" i="21"/>
  <c r="AN48" i="20"/>
  <c r="AN48" i="19"/>
  <c r="AN48" i="18"/>
  <c r="AN48" i="17"/>
  <c r="AN48" i="16"/>
  <c r="AN99" i="14"/>
  <c r="AM48" i="22"/>
  <c r="AM48" i="21"/>
  <c r="AM48" i="20"/>
  <c r="AM48" i="19"/>
  <c r="AM48" i="18"/>
  <c r="AM48" i="17"/>
  <c r="AM48" i="16"/>
  <c r="AM99" i="14"/>
  <c r="AL48" i="22"/>
  <c r="AL48" i="21"/>
  <c r="AL48" i="20"/>
  <c r="AL48" i="19"/>
  <c r="AL48" i="18"/>
  <c r="AL48" i="17"/>
  <c r="AL48" i="16"/>
  <c r="AL99" i="14"/>
  <c r="AK48" i="22"/>
  <c r="AK48" i="21"/>
  <c r="AK48" i="20"/>
  <c r="AK48" i="19"/>
  <c r="AK48" i="18"/>
  <c r="AK48" i="17"/>
  <c r="AK48" i="16"/>
  <c r="AK99" i="14"/>
  <c r="AJ48" i="22"/>
  <c r="AJ48" i="21"/>
  <c r="AJ48" i="20"/>
  <c r="AJ48" i="19"/>
  <c r="AJ48" i="18"/>
  <c r="AJ48" i="17"/>
  <c r="AJ48" i="16"/>
  <c r="AJ99" i="14"/>
  <c r="AI48" i="22"/>
  <c r="AI48" i="21"/>
  <c r="AI48" i="20"/>
  <c r="AI48" i="19"/>
  <c r="AI48" i="18"/>
  <c r="AI48" i="17"/>
  <c r="AI48" i="16"/>
  <c r="AI99" i="14"/>
  <c r="AH48" i="22"/>
  <c r="AH48" i="21"/>
  <c r="AH48" i="20"/>
  <c r="AH48" i="19"/>
  <c r="AH48" i="18"/>
  <c r="AH48" i="17"/>
  <c r="AH48" i="16"/>
  <c r="AH99" i="14"/>
  <c r="AG48" i="22"/>
  <c r="AG48" i="21"/>
  <c r="AG48" i="20"/>
  <c r="AG48" i="19"/>
  <c r="AG48" i="18"/>
  <c r="AG48" i="17"/>
  <c r="AG48" i="16"/>
  <c r="AG99" i="14"/>
  <c r="AF48" i="22"/>
  <c r="AF48" i="21"/>
  <c r="AF48" i="20"/>
  <c r="AF48" i="19"/>
  <c r="AF48" i="18"/>
  <c r="AF48" i="17"/>
  <c r="AF48" i="16"/>
  <c r="AF99" i="14"/>
  <c r="AE48" i="22"/>
  <c r="AE48" i="21"/>
  <c r="AE48" i="20"/>
  <c r="AE48" i="19"/>
  <c r="AE48" i="18"/>
  <c r="AE48" i="17"/>
  <c r="AE48" i="16"/>
  <c r="AE99" i="14"/>
  <c r="AD48" i="22"/>
  <c r="AD48" i="21"/>
  <c r="AD48" i="20"/>
  <c r="AD48" i="19"/>
  <c r="AD48" i="18"/>
  <c r="AD48" i="17"/>
  <c r="AD48" i="16"/>
  <c r="AD99" i="14"/>
  <c r="AC48" i="22"/>
  <c r="AC48" i="21"/>
  <c r="AC48" i="20"/>
  <c r="AC48" i="19"/>
  <c r="AC48" i="18"/>
  <c r="AC48" i="17"/>
  <c r="AC48" i="16"/>
  <c r="AC99" i="14"/>
  <c r="AB48" i="22"/>
  <c r="AB48" i="21"/>
  <c r="AB48" i="20"/>
  <c r="AB48" i="19"/>
  <c r="AB48" i="18"/>
  <c r="AB48" i="17"/>
  <c r="AB48" i="16"/>
  <c r="AB99" i="14"/>
  <c r="AA48" i="22"/>
  <c r="AA48" i="21"/>
  <c r="AA48" i="20"/>
  <c r="AA48" i="19"/>
  <c r="AA48" i="18"/>
  <c r="AA48" i="17"/>
  <c r="AA48" i="16"/>
  <c r="AA99" i="14"/>
  <c r="Z48" i="22"/>
  <c r="Z48" i="21"/>
  <c r="Z48" i="20"/>
  <c r="Z48" i="19"/>
  <c r="Z48" i="18"/>
  <c r="Z48" i="17"/>
  <c r="Z48" i="16"/>
  <c r="Z99" i="14"/>
  <c r="Y48" i="22"/>
  <c r="Y48" i="21"/>
  <c r="Y48" i="20"/>
  <c r="Y48" i="19"/>
  <c r="Y48" i="18"/>
  <c r="Y48" i="17"/>
  <c r="Y48" i="16"/>
  <c r="Y99" i="14"/>
  <c r="X48" i="22"/>
  <c r="X48" i="21"/>
  <c r="X48" i="20"/>
  <c r="X48" i="19"/>
  <c r="X48" i="18"/>
  <c r="X48" i="17"/>
  <c r="X48" i="16"/>
  <c r="X99" i="14"/>
  <c r="W48" i="22"/>
  <c r="W48" i="21"/>
  <c r="W48" i="20"/>
  <c r="W48" i="19"/>
  <c r="W48" i="18"/>
  <c r="W48" i="17"/>
  <c r="W48" i="16"/>
  <c r="W99" i="14"/>
  <c r="V48" i="22"/>
  <c r="V48" i="21"/>
  <c r="V48" i="20"/>
  <c r="V48" i="19"/>
  <c r="V48" i="18"/>
  <c r="V48" i="17"/>
  <c r="V48" i="16"/>
  <c r="V99" i="14"/>
  <c r="U48" i="22"/>
  <c r="U48" i="21"/>
  <c r="U48" i="20"/>
  <c r="U48" i="19"/>
  <c r="U48" i="18"/>
  <c r="U48" i="17"/>
  <c r="U48" i="16"/>
  <c r="U99" i="14"/>
  <c r="CY47" i="22"/>
  <c r="CY47" i="21"/>
  <c r="CY47" i="20"/>
  <c r="CY47" i="19"/>
  <c r="CY47" i="18"/>
  <c r="CY47" i="17"/>
  <c r="CY47" i="16"/>
  <c r="CY98" i="14"/>
  <c r="CX47" i="22"/>
  <c r="CX47" i="21"/>
  <c r="CX47" i="20"/>
  <c r="CX47" i="19"/>
  <c r="CX47" i="18"/>
  <c r="CX47" i="17"/>
  <c r="CX47" i="16"/>
  <c r="CX98" i="14"/>
  <c r="CW47" i="22"/>
  <c r="CW47" i="21"/>
  <c r="CW47" i="20"/>
  <c r="CW47" i="19"/>
  <c r="CW47" i="18"/>
  <c r="CW47" i="17"/>
  <c r="CW47" i="16"/>
  <c r="CW98" i="14"/>
  <c r="CV47" i="22"/>
  <c r="CV47" i="21"/>
  <c r="CV47" i="20"/>
  <c r="CV47" i="19"/>
  <c r="CV47" i="18"/>
  <c r="CV47" i="17"/>
  <c r="CV47" i="16"/>
  <c r="CV98" i="14"/>
  <c r="CU47" i="22"/>
  <c r="CU47" i="21"/>
  <c r="CU47" i="20"/>
  <c r="CU47" i="19"/>
  <c r="CU47" i="18"/>
  <c r="CU47" i="17"/>
  <c r="CU47" i="16"/>
  <c r="CU98" i="14"/>
  <c r="CT47" i="22"/>
  <c r="CT47" i="21"/>
  <c r="CT47" i="20"/>
  <c r="CT47" i="19"/>
  <c r="CT47" i="18"/>
  <c r="CT47" i="17"/>
  <c r="CT47" i="16"/>
  <c r="CT98" i="14"/>
  <c r="CS47" i="22"/>
  <c r="CS47" i="21"/>
  <c r="CS47" i="20"/>
  <c r="CS47" i="19"/>
  <c r="CS47" i="18"/>
  <c r="CS47" i="17"/>
  <c r="CS47" i="16"/>
  <c r="CS98" i="14"/>
  <c r="CR47" i="22"/>
  <c r="CR47" i="21"/>
  <c r="CR47" i="20"/>
  <c r="CR47" i="19"/>
  <c r="CR47" i="18"/>
  <c r="CR47" i="17"/>
  <c r="CR47" i="16"/>
  <c r="CR98" i="14"/>
  <c r="CQ47" i="22"/>
  <c r="CQ47" i="21"/>
  <c r="CQ47" i="20"/>
  <c r="CQ47" i="19"/>
  <c r="CQ47" i="18"/>
  <c r="CQ47" i="17"/>
  <c r="CQ47" i="16"/>
  <c r="CQ98" i="14"/>
  <c r="CP47" i="22"/>
  <c r="CP47" i="21"/>
  <c r="CP47" i="20"/>
  <c r="CP47" i="19"/>
  <c r="CP47" i="18"/>
  <c r="CP47" i="17"/>
  <c r="CP47" i="16"/>
  <c r="CP98" i="14"/>
  <c r="CO47" i="22"/>
  <c r="CO47" i="21"/>
  <c r="CO47" i="20"/>
  <c r="CO47" i="19"/>
  <c r="CO47" i="18"/>
  <c r="CO47" i="17"/>
  <c r="CO47" i="16"/>
  <c r="CO98" i="14"/>
  <c r="CN47" i="22"/>
  <c r="CN47" i="21"/>
  <c r="CN47" i="20"/>
  <c r="CN47" i="19"/>
  <c r="CN47" i="18"/>
  <c r="CN47" i="17"/>
  <c r="CN47" i="16"/>
  <c r="CN98" i="14"/>
  <c r="CM47" i="22"/>
  <c r="CM47" i="21"/>
  <c r="CM47" i="20"/>
  <c r="CM47" i="19"/>
  <c r="CM47" i="18"/>
  <c r="CM47" i="17"/>
  <c r="CM47" i="16"/>
  <c r="CM98" i="14"/>
  <c r="CL47" i="22"/>
  <c r="CL47" i="21"/>
  <c r="CL47" i="20"/>
  <c r="CL47" i="19"/>
  <c r="CL47" i="18"/>
  <c r="CL47" i="17"/>
  <c r="CL47" i="16"/>
  <c r="CL98" i="14"/>
  <c r="CK47" i="22"/>
  <c r="CK47" i="21"/>
  <c r="CK47" i="20"/>
  <c r="CK47" i="19"/>
  <c r="CK47" i="18"/>
  <c r="CK47" i="17"/>
  <c r="CK47" i="16"/>
  <c r="CK98" i="14"/>
  <c r="CJ47" i="22"/>
  <c r="CJ47" i="21"/>
  <c r="CJ47" i="20"/>
  <c r="CJ47" i="19"/>
  <c r="CJ47" i="18"/>
  <c r="CJ47" i="17"/>
  <c r="CJ47" i="16"/>
  <c r="CJ98" i="14"/>
  <c r="CI47" i="22"/>
  <c r="CI47" i="21"/>
  <c r="CI47" i="20"/>
  <c r="CI47" i="19"/>
  <c r="CI47" i="18"/>
  <c r="CI47" i="17"/>
  <c r="CI47" i="16"/>
  <c r="CI98" i="14"/>
  <c r="CH47" i="22"/>
  <c r="CH47" i="21"/>
  <c r="CH47" i="20"/>
  <c r="CH47" i="19"/>
  <c r="CH47" i="18"/>
  <c r="CH47" i="17"/>
  <c r="CH47" i="16"/>
  <c r="CH98" i="14"/>
  <c r="CG47" i="22"/>
  <c r="CG47" i="21"/>
  <c r="CG47" i="20"/>
  <c r="CG47" i="19"/>
  <c r="CG47" i="18"/>
  <c r="CG47" i="17"/>
  <c r="CG47" i="16"/>
  <c r="CG98" i="14"/>
  <c r="CF47" i="22"/>
  <c r="CF47" i="21"/>
  <c r="CF47" i="20"/>
  <c r="CF47" i="19"/>
  <c r="CF47" i="18"/>
  <c r="CF47" i="17"/>
  <c r="CF47" i="16"/>
  <c r="CF98" i="14"/>
  <c r="CE47" i="22"/>
  <c r="CE47" i="21"/>
  <c r="CE47" i="20"/>
  <c r="CE47" i="19"/>
  <c r="CE47" i="18"/>
  <c r="CE47" i="17"/>
  <c r="CE47" i="16"/>
  <c r="CE98" i="14"/>
  <c r="CD47" i="22"/>
  <c r="CD47" i="21"/>
  <c r="CD47" i="20"/>
  <c r="CD47" i="19"/>
  <c r="CD47" i="18"/>
  <c r="CD47" i="17"/>
  <c r="CD47" i="16"/>
  <c r="CD98" i="14"/>
  <c r="CC47" i="22"/>
  <c r="CC47" i="21"/>
  <c r="CC47" i="20"/>
  <c r="CC47" i="19"/>
  <c r="CC47" i="18"/>
  <c r="CC47" i="17"/>
  <c r="CC47" i="16"/>
  <c r="CC98" i="14"/>
  <c r="CB47" i="22"/>
  <c r="CB47" i="21"/>
  <c r="CB47" i="20"/>
  <c r="CB47" i="19"/>
  <c r="CB47" i="18"/>
  <c r="CB47" i="17"/>
  <c r="CB47" i="16"/>
  <c r="CB98" i="14"/>
  <c r="CA47" i="22"/>
  <c r="CA47" i="21"/>
  <c r="CA47" i="20"/>
  <c r="CA47" i="19"/>
  <c r="CA47" i="18"/>
  <c r="CA47" i="17"/>
  <c r="CA47" i="16"/>
  <c r="CA98" i="14"/>
  <c r="BZ47" i="22"/>
  <c r="BZ47" i="21"/>
  <c r="BZ47" i="20"/>
  <c r="BZ47" i="19"/>
  <c r="BZ47" i="18"/>
  <c r="BZ47" i="17"/>
  <c r="BZ47" i="16"/>
  <c r="BZ98" i="14"/>
  <c r="BY47" i="22"/>
  <c r="BY47" i="21"/>
  <c r="BY47" i="20"/>
  <c r="BY47" i="19"/>
  <c r="BY47" i="18"/>
  <c r="BY47" i="17"/>
  <c r="BY47" i="16"/>
  <c r="BY98" i="14"/>
  <c r="BX47" i="22"/>
  <c r="BX47" i="21"/>
  <c r="BX47" i="20"/>
  <c r="BX47" i="19"/>
  <c r="BX47" i="18"/>
  <c r="BX47" i="17"/>
  <c r="BX47" i="16"/>
  <c r="BX98" i="14"/>
  <c r="BW47" i="22"/>
  <c r="BW47" i="21"/>
  <c r="BW47" i="20"/>
  <c r="BW47" i="19"/>
  <c r="BW47" i="18"/>
  <c r="BW47" i="17"/>
  <c r="BW47" i="16"/>
  <c r="BW98" i="14"/>
  <c r="BV47" i="22"/>
  <c r="BV47" i="21"/>
  <c r="BV47" i="20"/>
  <c r="BV47" i="19"/>
  <c r="BV47" i="18"/>
  <c r="BV47" i="17"/>
  <c r="BV47" i="16"/>
  <c r="BV98" i="14"/>
  <c r="BU47" i="22"/>
  <c r="BU47" i="21"/>
  <c r="BU47" i="20"/>
  <c r="BU47" i="19"/>
  <c r="BU47" i="18"/>
  <c r="BU47" i="17"/>
  <c r="BU47" i="16"/>
  <c r="BU98" i="14"/>
  <c r="BT47" i="22"/>
  <c r="BT47" i="21"/>
  <c r="BT47" i="20"/>
  <c r="BT47" i="19"/>
  <c r="BT47" i="18"/>
  <c r="BT47" i="17"/>
  <c r="BT47" i="16"/>
  <c r="BT98" i="14"/>
  <c r="BS47" i="22"/>
  <c r="BS47" i="21"/>
  <c r="BS47" i="20"/>
  <c r="BS47" i="19"/>
  <c r="BS47" i="18"/>
  <c r="BS47" i="17"/>
  <c r="BS47" i="16"/>
  <c r="BS98" i="14"/>
  <c r="BR47" i="22"/>
  <c r="BR47" i="21"/>
  <c r="BR47" i="20"/>
  <c r="BR47" i="19"/>
  <c r="BR47" i="18"/>
  <c r="BR47" i="17"/>
  <c r="BR47" i="16"/>
  <c r="BR98" i="14"/>
  <c r="BQ47" i="22"/>
  <c r="BQ47" i="21"/>
  <c r="BQ47" i="20"/>
  <c r="BQ47" i="19"/>
  <c r="BQ47" i="18"/>
  <c r="BQ47" i="17"/>
  <c r="BQ47" i="16"/>
  <c r="BQ98" i="14"/>
  <c r="BP47" i="22"/>
  <c r="BP47" i="21"/>
  <c r="BP47" i="20"/>
  <c r="BP47" i="19"/>
  <c r="BP47" i="18"/>
  <c r="BP47" i="17"/>
  <c r="BP47" i="16"/>
  <c r="BP98" i="14"/>
  <c r="BO47" i="22"/>
  <c r="BO47" i="21"/>
  <c r="BO47" i="20"/>
  <c r="BO47" i="19"/>
  <c r="BO47" i="18"/>
  <c r="BO47" i="17"/>
  <c r="BO47" i="16"/>
  <c r="BO98" i="14"/>
  <c r="BN47" i="22"/>
  <c r="BN47" i="21"/>
  <c r="BN47" i="20"/>
  <c r="BN47" i="19"/>
  <c r="BN47" i="18"/>
  <c r="BN47" i="17"/>
  <c r="BN47" i="16"/>
  <c r="BN98" i="14"/>
  <c r="BM47" i="22"/>
  <c r="BM47" i="21"/>
  <c r="BM47" i="20"/>
  <c r="BM47" i="19"/>
  <c r="BM47" i="18"/>
  <c r="BM47" i="17"/>
  <c r="BM47" i="16"/>
  <c r="BM98" i="14"/>
  <c r="BL47" i="22"/>
  <c r="BL47" i="21"/>
  <c r="BL47" i="20"/>
  <c r="BL47" i="19"/>
  <c r="BL47" i="18"/>
  <c r="BL47" i="17"/>
  <c r="BL47" i="16"/>
  <c r="BL98" i="14"/>
  <c r="BK47" i="22"/>
  <c r="BK47" i="21"/>
  <c r="BK47" i="20"/>
  <c r="BK47" i="19"/>
  <c r="BK47" i="18"/>
  <c r="BK47" i="17"/>
  <c r="BK47" i="16"/>
  <c r="BK98" i="14"/>
  <c r="BJ47" i="22"/>
  <c r="BJ47" i="21"/>
  <c r="BJ47" i="20"/>
  <c r="BJ47" i="19"/>
  <c r="BJ47" i="18"/>
  <c r="BJ47" i="17"/>
  <c r="BJ47" i="16"/>
  <c r="BJ98" i="14"/>
  <c r="BI47" i="22"/>
  <c r="BI47" i="21"/>
  <c r="BI47" i="20"/>
  <c r="BI47" i="19"/>
  <c r="BI47" i="18"/>
  <c r="BI47" i="17"/>
  <c r="BI47" i="16"/>
  <c r="BI98" i="14"/>
  <c r="BH47" i="22"/>
  <c r="BH47" i="21"/>
  <c r="BH47" i="20"/>
  <c r="BH47" i="19"/>
  <c r="BH47" i="18"/>
  <c r="BH47" i="17"/>
  <c r="BH47" i="16"/>
  <c r="BH98" i="14"/>
  <c r="BG47" i="22"/>
  <c r="BG47" i="21"/>
  <c r="BG47" i="20"/>
  <c r="BG47" i="19"/>
  <c r="BG47" i="18"/>
  <c r="BG47" i="17"/>
  <c r="BG47" i="16"/>
  <c r="BG98" i="14"/>
  <c r="BF47" i="22"/>
  <c r="BF47" i="21"/>
  <c r="BF47" i="20"/>
  <c r="BF47" i="19"/>
  <c r="BF47" i="18"/>
  <c r="BF47" i="17"/>
  <c r="BF47" i="16"/>
  <c r="BF98" i="14"/>
  <c r="BE47" i="22"/>
  <c r="BE47" i="21"/>
  <c r="BE47" i="20"/>
  <c r="BE47" i="19"/>
  <c r="BE47" i="18"/>
  <c r="BE47" i="17"/>
  <c r="BE47" i="16"/>
  <c r="BE98" i="14"/>
  <c r="BD47" i="22"/>
  <c r="BD47" i="21"/>
  <c r="BD47" i="20"/>
  <c r="BD47" i="19"/>
  <c r="BD47" i="18"/>
  <c r="BD47" i="17"/>
  <c r="BD47" i="16"/>
  <c r="BD98" i="14"/>
  <c r="BC47" i="22"/>
  <c r="BC47" i="21"/>
  <c r="BC47" i="20"/>
  <c r="BC47" i="19"/>
  <c r="BC47" i="18"/>
  <c r="BC47" i="17"/>
  <c r="BC47" i="16"/>
  <c r="BC98" i="14"/>
  <c r="BB47" i="22"/>
  <c r="BB47" i="21"/>
  <c r="BB47" i="20"/>
  <c r="BB47" i="19"/>
  <c r="BB47" i="18"/>
  <c r="BB47" i="17"/>
  <c r="BB47" i="16"/>
  <c r="BB98" i="14"/>
  <c r="BA47" i="22"/>
  <c r="BA47" i="21"/>
  <c r="BA47" i="20"/>
  <c r="BA47" i="19"/>
  <c r="BA47" i="18"/>
  <c r="BA47" i="17"/>
  <c r="BA47" i="16"/>
  <c r="BA98" i="14"/>
  <c r="AZ47" i="22"/>
  <c r="AZ47" i="21"/>
  <c r="AZ47" i="20"/>
  <c r="AZ47" i="19"/>
  <c r="AZ47" i="18"/>
  <c r="AZ47" i="17"/>
  <c r="AZ47" i="16"/>
  <c r="AZ98" i="14"/>
  <c r="AY47" i="22"/>
  <c r="AY47" i="21"/>
  <c r="AY47" i="20"/>
  <c r="AY47" i="19"/>
  <c r="AY47" i="18"/>
  <c r="AY47" i="17"/>
  <c r="AY47" i="16"/>
  <c r="AY98" i="14"/>
  <c r="AX47" i="22"/>
  <c r="AX47" i="21"/>
  <c r="AX47" i="20"/>
  <c r="AX47" i="19"/>
  <c r="AX47" i="18"/>
  <c r="AX47" i="17"/>
  <c r="AX47" i="16"/>
  <c r="AX98" i="14"/>
  <c r="AW47" i="22"/>
  <c r="AW47" i="21"/>
  <c r="AW47" i="20"/>
  <c r="AW47" i="19"/>
  <c r="AW47" i="18"/>
  <c r="AW47" i="17"/>
  <c r="AW47" i="16"/>
  <c r="AW98" i="14"/>
  <c r="AV47" i="22"/>
  <c r="AV47" i="21"/>
  <c r="AV47" i="20"/>
  <c r="AV47" i="19"/>
  <c r="AV47" i="18"/>
  <c r="AV47" i="17"/>
  <c r="AV47" i="16"/>
  <c r="AV98" i="14"/>
  <c r="AU47" i="22"/>
  <c r="AU47" i="21"/>
  <c r="AU47" i="20"/>
  <c r="AU47" i="19"/>
  <c r="AU47" i="18"/>
  <c r="AU47" i="17"/>
  <c r="AU47" i="16"/>
  <c r="AU98" i="14"/>
  <c r="AT47" i="22"/>
  <c r="AT47" i="21"/>
  <c r="AT47" i="20"/>
  <c r="AT47" i="19"/>
  <c r="AT47" i="18"/>
  <c r="AT47" i="17"/>
  <c r="AT47" i="16"/>
  <c r="AT98" i="14"/>
  <c r="AS47" i="22"/>
  <c r="AS47" i="21"/>
  <c r="AS47" i="20"/>
  <c r="AS47" i="19"/>
  <c r="AS47" i="18"/>
  <c r="AS47" i="17"/>
  <c r="AS47" i="16"/>
  <c r="AS98" i="14"/>
  <c r="AR47" i="22"/>
  <c r="AR47" i="21"/>
  <c r="AR47" i="20"/>
  <c r="AR47" i="19"/>
  <c r="AR47" i="18"/>
  <c r="AR47" i="17"/>
  <c r="AR47" i="16"/>
  <c r="AR98" i="14"/>
  <c r="AQ47" i="22"/>
  <c r="AQ47" i="21"/>
  <c r="AQ47" i="20"/>
  <c r="AQ47" i="19"/>
  <c r="AQ47" i="18"/>
  <c r="AQ47" i="17"/>
  <c r="AQ47" i="16"/>
  <c r="AQ98" i="14"/>
  <c r="AP47" i="22"/>
  <c r="AP47" i="21"/>
  <c r="AP47" i="20"/>
  <c r="AP47" i="19"/>
  <c r="AP47" i="18"/>
  <c r="AP47" i="17"/>
  <c r="AP47" i="16"/>
  <c r="AP98" i="14"/>
  <c r="AO47" i="22"/>
  <c r="AO47" i="21"/>
  <c r="AO47" i="20"/>
  <c r="AO47" i="19"/>
  <c r="AO47" i="18"/>
  <c r="AO47" i="17"/>
  <c r="AO47" i="16"/>
  <c r="AO98" i="14"/>
  <c r="AN47" i="22"/>
  <c r="AN47" i="21"/>
  <c r="AN47" i="20"/>
  <c r="AN47" i="19"/>
  <c r="AN47" i="18"/>
  <c r="AN47" i="17"/>
  <c r="AN47" i="16"/>
  <c r="AN98" i="14"/>
  <c r="AM47" i="22"/>
  <c r="AM47" i="21"/>
  <c r="AM47" i="20"/>
  <c r="AM47" i="19"/>
  <c r="AM47" i="18"/>
  <c r="AM47" i="17"/>
  <c r="AM47" i="16"/>
  <c r="AM98" i="14"/>
  <c r="AL47" i="22"/>
  <c r="AL47" i="21"/>
  <c r="AL47" i="20"/>
  <c r="AL47" i="19"/>
  <c r="AL47" i="18"/>
  <c r="AL47" i="17"/>
  <c r="AL47" i="16"/>
  <c r="AL98" i="14"/>
  <c r="AK47" i="22"/>
  <c r="AK47" i="21"/>
  <c r="AK47" i="20"/>
  <c r="AK47" i="19"/>
  <c r="AK47" i="18"/>
  <c r="AK47" i="17"/>
  <c r="AK47" i="16"/>
  <c r="AK98" i="14"/>
  <c r="AJ47" i="22"/>
  <c r="AJ47" i="21"/>
  <c r="AJ47" i="20"/>
  <c r="AJ47" i="19"/>
  <c r="AJ47" i="18"/>
  <c r="AJ47" i="17"/>
  <c r="AJ47" i="16"/>
  <c r="AJ98" i="14"/>
  <c r="AI47" i="22"/>
  <c r="AI47" i="21"/>
  <c r="AI47" i="20"/>
  <c r="AI47" i="19"/>
  <c r="AI47" i="18"/>
  <c r="AI47" i="17"/>
  <c r="AI47" i="16"/>
  <c r="AI98" i="14"/>
  <c r="AH47" i="22"/>
  <c r="AH47" i="21"/>
  <c r="AH47" i="20"/>
  <c r="AH47" i="19"/>
  <c r="AH47" i="18"/>
  <c r="AH47" i="17"/>
  <c r="AH47" i="16"/>
  <c r="AH98" i="14"/>
  <c r="AG47" i="22"/>
  <c r="AG47" i="21"/>
  <c r="AG47" i="20"/>
  <c r="AG47" i="19"/>
  <c r="AG47" i="18"/>
  <c r="AG47" i="17"/>
  <c r="AG47" i="16"/>
  <c r="AG98" i="14"/>
  <c r="AF47" i="22"/>
  <c r="AF47" i="21"/>
  <c r="AF47" i="20"/>
  <c r="AF47" i="19"/>
  <c r="AF47" i="18"/>
  <c r="AF47" i="17"/>
  <c r="AF47" i="16"/>
  <c r="AF98" i="14"/>
  <c r="AE47" i="22"/>
  <c r="AE47" i="21"/>
  <c r="AE47" i="20"/>
  <c r="AE47" i="19"/>
  <c r="AE47" i="18"/>
  <c r="AE47" i="17"/>
  <c r="AE47" i="16"/>
  <c r="AE98" i="14"/>
  <c r="AD47" i="22"/>
  <c r="AD47" i="21"/>
  <c r="AD47" i="20"/>
  <c r="AD47" i="19"/>
  <c r="AD47" i="18"/>
  <c r="AD47" i="17"/>
  <c r="AD47" i="16"/>
  <c r="AD98" i="14"/>
  <c r="AC47" i="22"/>
  <c r="AC47" i="21"/>
  <c r="AC47" i="20"/>
  <c r="AC47" i="19"/>
  <c r="AC47" i="18"/>
  <c r="AC47" i="17"/>
  <c r="AC47" i="16"/>
  <c r="AC98" i="14"/>
  <c r="AB47" i="22"/>
  <c r="AB47" i="21"/>
  <c r="AB47" i="20"/>
  <c r="AB47" i="19"/>
  <c r="AB47" i="18"/>
  <c r="AB47" i="17"/>
  <c r="AB47" i="16"/>
  <c r="AB98" i="14"/>
  <c r="AA47" i="22"/>
  <c r="AA47" i="21"/>
  <c r="AA47" i="20"/>
  <c r="AA47" i="19"/>
  <c r="AA47" i="18"/>
  <c r="AA47" i="17"/>
  <c r="AA47" i="16"/>
  <c r="AA98" i="14"/>
  <c r="Z47" i="22"/>
  <c r="Z47" i="21"/>
  <c r="Z47" i="20"/>
  <c r="Z47" i="19"/>
  <c r="Z47" i="18"/>
  <c r="Z47" i="17"/>
  <c r="Z47" i="16"/>
  <c r="Z98" i="14"/>
  <c r="Y47" i="22"/>
  <c r="Y47" i="21"/>
  <c r="Y47" i="20"/>
  <c r="Y47" i="19"/>
  <c r="Y47" i="18"/>
  <c r="Y47" i="17"/>
  <c r="Y47" i="16"/>
  <c r="Y98" i="14"/>
  <c r="X47" i="22"/>
  <c r="X47" i="21"/>
  <c r="X47" i="20"/>
  <c r="X47" i="19"/>
  <c r="X47" i="18"/>
  <c r="X47" i="17"/>
  <c r="X47" i="16"/>
  <c r="X98" i="14"/>
  <c r="W47" i="22"/>
  <c r="W47" i="21"/>
  <c r="W47" i="20"/>
  <c r="W47" i="19"/>
  <c r="W47" i="18"/>
  <c r="W47" i="17"/>
  <c r="W47" i="16"/>
  <c r="W98" i="14"/>
  <c r="V47" i="22"/>
  <c r="V47" i="21"/>
  <c r="V47" i="20"/>
  <c r="V47" i="19"/>
  <c r="V47" i="18"/>
  <c r="V47" i="17"/>
  <c r="V47" i="16"/>
  <c r="V98" i="14"/>
  <c r="U47" i="22"/>
  <c r="U47" i="21"/>
  <c r="U47" i="20"/>
  <c r="U47" i="19"/>
  <c r="U47" i="18"/>
  <c r="U47" i="17"/>
  <c r="U47" i="16"/>
  <c r="U98" i="14"/>
  <c r="CY45" i="22"/>
  <c r="CY45" i="21"/>
  <c r="CY45" i="20"/>
  <c r="CY45" i="19"/>
  <c r="CY45" i="18"/>
  <c r="CY45" i="17"/>
  <c r="CY45" i="16"/>
  <c r="CY96" i="14"/>
  <c r="CX45" i="22"/>
  <c r="CX45" i="21"/>
  <c r="CX45" i="20"/>
  <c r="CX45" i="19"/>
  <c r="CX45" i="18"/>
  <c r="CX45" i="17"/>
  <c r="CX45" i="16"/>
  <c r="CX96" i="14"/>
  <c r="CW45" i="22"/>
  <c r="CW45" i="21"/>
  <c r="CW45" i="20"/>
  <c r="CW45" i="19"/>
  <c r="CW45" i="18"/>
  <c r="CW45" i="17"/>
  <c r="CW45" i="16"/>
  <c r="CW96" i="14"/>
  <c r="CV45" i="22"/>
  <c r="CV45" i="21"/>
  <c r="CV45" i="20"/>
  <c r="CV45" i="19"/>
  <c r="CV45" i="18"/>
  <c r="CV45" i="17"/>
  <c r="CV45" i="16"/>
  <c r="CV96" i="14"/>
  <c r="CU45" i="22"/>
  <c r="CU45" i="21"/>
  <c r="CU45" i="20"/>
  <c r="CU45" i="19"/>
  <c r="CU45" i="18"/>
  <c r="CU45" i="17"/>
  <c r="CU45" i="16"/>
  <c r="CU96" i="14"/>
  <c r="CT45" i="22"/>
  <c r="CT45" i="21"/>
  <c r="CT45" i="20"/>
  <c r="CT45" i="19"/>
  <c r="CT45" i="18"/>
  <c r="CT45" i="17"/>
  <c r="CT45" i="16"/>
  <c r="CT96" i="14"/>
  <c r="CS45" i="22"/>
  <c r="CS45" i="21"/>
  <c r="CS45" i="20"/>
  <c r="CS45" i="19"/>
  <c r="CS45" i="18"/>
  <c r="CS45" i="17"/>
  <c r="CS45" i="16"/>
  <c r="CS96" i="14"/>
  <c r="CR45" i="22"/>
  <c r="CR45" i="21"/>
  <c r="CR45" i="20"/>
  <c r="CR45" i="19"/>
  <c r="CR45" i="18"/>
  <c r="CR45" i="17"/>
  <c r="CR45" i="16"/>
  <c r="CR96" i="14"/>
  <c r="CQ45" i="22"/>
  <c r="CQ45" i="21"/>
  <c r="CQ45" i="20"/>
  <c r="CQ45" i="19"/>
  <c r="CQ45" i="18"/>
  <c r="CQ45" i="17"/>
  <c r="CQ45" i="16"/>
  <c r="CQ96" i="14"/>
  <c r="CP45" i="22"/>
  <c r="CP45" i="21"/>
  <c r="CP45" i="20"/>
  <c r="CP45" i="19"/>
  <c r="CP45" i="18"/>
  <c r="CP45" i="17"/>
  <c r="CP45" i="16"/>
  <c r="CP96" i="14"/>
  <c r="CO45" i="22"/>
  <c r="CO45" i="21"/>
  <c r="CO45" i="20"/>
  <c r="CO45" i="19"/>
  <c r="CO45" i="18"/>
  <c r="CO45" i="17"/>
  <c r="CO45" i="16"/>
  <c r="CO96" i="14"/>
  <c r="CN45" i="22"/>
  <c r="CN45" i="21"/>
  <c r="CN45" i="20"/>
  <c r="CN45" i="19"/>
  <c r="CN45" i="18"/>
  <c r="CN45" i="17"/>
  <c r="CN45" i="16"/>
  <c r="CN96" i="14"/>
  <c r="CM45" i="22"/>
  <c r="CM45" i="21"/>
  <c r="CM45" i="20"/>
  <c r="CM45" i="19"/>
  <c r="CM45" i="18"/>
  <c r="CM45" i="17"/>
  <c r="CM45" i="16"/>
  <c r="CM96" i="14"/>
  <c r="CL45" i="22"/>
  <c r="CL45" i="21"/>
  <c r="CL45" i="20"/>
  <c r="CL45" i="19"/>
  <c r="CL45" i="18"/>
  <c r="CL45" i="17"/>
  <c r="CL45" i="16"/>
  <c r="CL96" i="14"/>
  <c r="CK45" i="22"/>
  <c r="CK45" i="21"/>
  <c r="CK45" i="20"/>
  <c r="CK45" i="19"/>
  <c r="CK45" i="18"/>
  <c r="CK45" i="17"/>
  <c r="CK45" i="16"/>
  <c r="CK96" i="14"/>
  <c r="CJ45" i="22"/>
  <c r="CJ45" i="21"/>
  <c r="CJ45" i="20"/>
  <c r="CJ45" i="19"/>
  <c r="CJ45" i="18"/>
  <c r="CJ45" i="17"/>
  <c r="CJ45" i="16"/>
  <c r="CJ96" i="14"/>
  <c r="CI45" i="22"/>
  <c r="CI45" i="21"/>
  <c r="CI45" i="20"/>
  <c r="CI45" i="19"/>
  <c r="CI45" i="18"/>
  <c r="CI45" i="17"/>
  <c r="CI45" i="16"/>
  <c r="CI96" i="14"/>
  <c r="CH45" i="22"/>
  <c r="CH45" i="21"/>
  <c r="CH45" i="20"/>
  <c r="CH45" i="19"/>
  <c r="CH45" i="18"/>
  <c r="CH45" i="17"/>
  <c r="CH45" i="16"/>
  <c r="CH96" i="14"/>
  <c r="CG45" i="22"/>
  <c r="CG45" i="21"/>
  <c r="CG45" i="20"/>
  <c r="CG45" i="19"/>
  <c r="CG45" i="18"/>
  <c r="CG45" i="17"/>
  <c r="CG45" i="16"/>
  <c r="CG96" i="14"/>
  <c r="CF45" i="22"/>
  <c r="CF45" i="21"/>
  <c r="CF45" i="20"/>
  <c r="CF45" i="19"/>
  <c r="CF45" i="18"/>
  <c r="CF45" i="17"/>
  <c r="CF45" i="16"/>
  <c r="CF96" i="14"/>
  <c r="CE45" i="22"/>
  <c r="CE45" i="21"/>
  <c r="CE45" i="20"/>
  <c r="CE45" i="19"/>
  <c r="CE45" i="18"/>
  <c r="CE45" i="17"/>
  <c r="CE45" i="16"/>
  <c r="CE96" i="14"/>
  <c r="CD45" i="22"/>
  <c r="CD45" i="21"/>
  <c r="CD45" i="20"/>
  <c r="CD45" i="19"/>
  <c r="CD45" i="18"/>
  <c r="CD45" i="17"/>
  <c r="CD45" i="16"/>
  <c r="CD96" i="14"/>
  <c r="CC45" i="22"/>
  <c r="CC45" i="21"/>
  <c r="CC45" i="20"/>
  <c r="CC45" i="19"/>
  <c r="CC45" i="18"/>
  <c r="CC45" i="17"/>
  <c r="CC45" i="16"/>
  <c r="CC96" i="14"/>
  <c r="CB45" i="22"/>
  <c r="CB45" i="21"/>
  <c r="CB45" i="20"/>
  <c r="CB45" i="19"/>
  <c r="CB45" i="18"/>
  <c r="CB45" i="17"/>
  <c r="CB45" i="16"/>
  <c r="CB96" i="14"/>
  <c r="CA45" i="22"/>
  <c r="CA45" i="21"/>
  <c r="CA45" i="20"/>
  <c r="CA45" i="19"/>
  <c r="CA45" i="18"/>
  <c r="CA45" i="17"/>
  <c r="CA45" i="16"/>
  <c r="CA96" i="14"/>
  <c r="BZ45" i="22"/>
  <c r="BZ45" i="21"/>
  <c r="BZ45" i="20"/>
  <c r="BZ45" i="19"/>
  <c r="BZ45" i="18"/>
  <c r="BZ45" i="17"/>
  <c r="BZ45" i="16"/>
  <c r="BZ96" i="14"/>
  <c r="BY45" i="22"/>
  <c r="BY45" i="21"/>
  <c r="BY45" i="20"/>
  <c r="BY45" i="19"/>
  <c r="BY45" i="18"/>
  <c r="BY45" i="17"/>
  <c r="BY45" i="16"/>
  <c r="BY96" i="14"/>
  <c r="BX45" i="22"/>
  <c r="BX45" i="21"/>
  <c r="BX45" i="20"/>
  <c r="BX45" i="19"/>
  <c r="BX45" i="18"/>
  <c r="BX45" i="17"/>
  <c r="BX45" i="16"/>
  <c r="BX96" i="14"/>
  <c r="BW45" i="22"/>
  <c r="BW45" i="21"/>
  <c r="BW45" i="20"/>
  <c r="BW45" i="19"/>
  <c r="BW45" i="18"/>
  <c r="BW45" i="17"/>
  <c r="BW45" i="16"/>
  <c r="BW96" i="14"/>
  <c r="BV45" i="22"/>
  <c r="BV45" i="21"/>
  <c r="BV45" i="20"/>
  <c r="BV45" i="19"/>
  <c r="BV45" i="18"/>
  <c r="BV45" i="17"/>
  <c r="BV45" i="16"/>
  <c r="BV96" i="14"/>
  <c r="BU45" i="22"/>
  <c r="BU45" i="21"/>
  <c r="BU45" i="20"/>
  <c r="BU45" i="19"/>
  <c r="BU45" i="18"/>
  <c r="BU45" i="17"/>
  <c r="BU45" i="16"/>
  <c r="BU96" i="14"/>
  <c r="BT45" i="22"/>
  <c r="BT45" i="21"/>
  <c r="BT45" i="20"/>
  <c r="BT45" i="19"/>
  <c r="BT45" i="18"/>
  <c r="BT45" i="17"/>
  <c r="BT45" i="16"/>
  <c r="BT96" i="14"/>
  <c r="BS45" i="22"/>
  <c r="BS45" i="21"/>
  <c r="BS45" i="20"/>
  <c r="BS45" i="19"/>
  <c r="BS45" i="18"/>
  <c r="BS45" i="17"/>
  <c r="BS45" i="16"/>
  <c r="BS96" i="14"/>
  <c r="BR45" i="22"/>
  <c r="BR45" i="21"/>
  <c r="BR45" i="20"/>
  <c r="BR45" i="19"/>
  <c r="BR45" i="18"/>
  <c r="BR45" i="17"/>
  <c r="BR45" i="16"/>
  <c r="BR96" i="14"/>
  <c r="BQ45" i="22"/>
  <c r="BQ45" i="21"/>
  <c r="BQ45" i="20"/>
  <c r="BQ45" i="19"/>
  <c r="BQ45" i="18"/>
  <c r="BQ45" i="17"/>
  <c r="BQ45" i="16"/>
  <c r="BQ96" i="14"/>
  <c r="BP45" i="22"/>
  <c r="BP45" i="21"/>
  <c r="BP45" i="20"/>
  <c r="BP45" i="19"/>
  <c r="BP45" i="18"/>
  <c r="BP45" i="17"/>
  <c r="BP45" i="16"/>
  <c r="BP96" i="14"/>
  <c r="BO45" i="22"/>
  <c r="BO45" i="21"/>
  <c r="BO45" i="20"/>
  <c r="BO45" i="19"/>
  <c r="BO45" i="18"/>
  <c r="BO45" i="17"/>
  <c r="BO45" i="16"/>
  <c r="BO96" i="14"/>
  <c r="BN45" i="22"/>
  <c r="BN45" i="21"/>
  <c r="BN45" i="20"/>
  <c r="BN45" i="19"/>
  <c r="BN45" i="18"/>
  <c r="BN45" i="17"/>
  <c r="BN45" i="16"/>
  <c r="BN96" i="14"/>
  <c r="BM45" i="22"/>
  <c r="BM45" i="21"/>
  <c r="BM45" i="20"/>
  <c r="BM45" i="19"/>
  <c r="BM45" i="18"/>
  <c r="BM45" i="17"/>
  <c r="BM45" i="16"/>
  <c r="BM96" i="14"/>
  <c r="BL45" i="22"/>
  <c r="BL45" i="21"/>
  <c r="BL45" i="20"/>
  <c r="BL45" i="19"/>
  <c r="BL45" i="18"/>
  <c r="BL45" i="17"/>
  <c r="BL45" i="16"/>
  <c r="BL96" i="14"/>
  <c r="BK45" i="22"/>
  <c r="BK45" i="21"/>
  <c r="BK45" i="20"/>
  <c r="BK45" i="19"/>
  <c r="BK45" i="18"/>
  <c r="BK45" i="17"/>
  <c r="BK45" i="16"/>
  <c r="BK96" i="14"/>
  <c r="BJ45" i="22"/>
  <c r="BJ45" i="21"/>
  <c r="BJ45" i="20"/>
  <c r="BJ45" i="19"/>
  <c r="BJ45" i="18"/>
  <c r="BJ45" i="17"/>
  <c r="BJ45" i="16"/>
  <c r="BJ96" i="14"/>
  <c r="BI45" i="22"/>
  <c r="BI45" i="21"/>
  <c r="BI45" i="20"/>
  <c r="BI45" i="19"/>
  <c r="BI45" i="18"/>
  <c r="BI45" i="17"/>
  <c r="BI45" i="16"/>
  <c r="BI96" i="14"/>
  <c r="BH45" i="22"/>
  <c r="BH45" i="21"/>
  <c r="BH45" i="20"/>
  <c r="BH45" i="19"/>
  <c r="BH45" i="18"/>
  <c r="BH45" i="17"/>
  <c r="BH45" i="16"/>
  <c r="BH96" i="14"/>
  <c r="BG45" i="22"/>
  <c r="BG45" i="21"/>
  <c r="BG45" i="20"/>
  <c r="BG45" i="19"/>
  <c r="BG45" i="18"/>
  <c r="BG45" i="17"/>
  <c r="BG45" i="16"/>
  <c r="BG96" i="14"/>
  <c r="BF45" i="22"/>
  <c r="BF45" i="21"/>
  <c r="BF45" i="20"/>
  <c r="BF45" i="19"/>
  <c r="BF45" i="18"/>
  <c r="BF45" i="17"/>
  <c r="BF45" i="16"/>
  <c r="BF96" i="14"/>
  <c r="BE45" i="22"/>
  <c r="BE45" i="21"/>
  <c r="BE45" i="20"/>
  <c r="BE45" i="19"/>
  <c r="BE45" i="18"/>
  <c r="BE45" i="17"/>
  <c r="BE45" i="16"/>
  <c r="BE96" i="14"/>
  <c r="BD45" i="22"/>
  <c r="BD45" i="21"/>
  <c r="BD45" i="20"/>
  <c r="BD45" i="19"/>
  <c r="BD45" i="18"/>
  <c r="BD45" i="17"/>
  <c r="BD45" i="16"/>
  <c r="BD96" i="14"/>
  <c r="BC45" i="22"/>
  <c r="BC45" i="21"/>
  <c r="BC45" i="20"/>
  <c r="BC45" i="19"/>
  <c r="BC45" i="18"/>
  <c r="BC45" i="17"/>
  <c r="BC45" i="16"/>
  <c r="BC96" i="14"/>
  <c r="BB45" i="22"/>
  <c r="BB45" i="21"/>
  <c r="BB45" i="20"/>
  <c r="BB45" i="19"/>
  <c r="BB45" i="18"/>
  <c r="BB45" i="17"/>
  <c r="BB45" i="16"/>
  <c r="BB96" i="14"/>
  <c r="BA45" i="22"/>
  <c r="BA45" i="21"/>
  <c r="BA45" i="20"/>
  <c r="BA45" i="19"/>
  <c r="BA45" i="18"/>
  <c r="BA45" i="17"/>
  <c r="BA45" i="16"/>
  <c r="BA96" i="14"/>
  <c r="AZ45" i="22"/>
  <c r="AZ45" i="21"/>
  <c r="AZ45" i="20"/>
  <c r="AZ45" i="19"/>
  <c r="AZ45" i="18"/>
  <c r="AZ45" i="17"/>
  <c r="AZ45" i="16"/>
  <c r="AZ96" i="14"/>
  <c r="AY45" i="22"/>
  <c r="AY45" i="21"/>
  <c r="AY45" i="20"/>
  <c r="AY45" i="19"/>
  <c r="AY45" i="18"/>
  <c r="AY45" i="17"/>
  <c r="AY45" i="16"/>
  <c r="AY96" i="14"/>
  <c r="AX45" i="22"/>
  <c r="AX45" i="21"/>
  <c r="AX45" i="20"/>
  <c r="AX45" i="19"/>
  <c r="AX45" i="18"/>
  <c r="AX45" i="17"/>
  <c r="AX45" i="16"/>
  <c r="AX96" i="14"/>
  <c r="AW45" i="22"/>
  <c r="AW45" i="21"/>
  <c r="AW45" i="20"/>
  <c r="AW45" i="19"/>
  <c r="AW45" i="18"/>
  <c r="AW45" i="17"/>
  <c r="AW45" i="16"/>
  <c r="AW96" i="14"/>
  <c r="AV45" i="22"/>
  <c r="AV45" i="21"/>
  <c r="AV45" i="20"/>
  <c r="AV45" i="19"/>
  <c r="AV45" i="18"/>
  <c r="AV45" i="17"/>
  <c r="AV45" i="16"/>
  <c r="AV96" i="14"/>
  <c r="AU45" i="22"/>
  <c r="AU45" i="21"/>
  <c r="AU45" i="20"/>
  <c r="AU45" i="19"/>
  <c r="AU45" i="18"/>
  <c r="AU45" i="17"/>
  <c r="AU45" i="16"/>
  <c r="AU96" i="14"/>
  <c r="AT45" i="22"/>
  <c r="AT45" i="21"/>
  <c r="AT45" i="20"/>
  <c r="AT45" i="19"/>
  <c r="AT45" i="18"/>
  <c r="AT45" i="17"/>
  <c r="AT45" i="16"/>
  <c r="AT96" i="14"/>
  <c r="AS45" i="22"/>
  <c r="AS45" i="21"/>
  <c r="AS45" i="20"/>
  <c r="AS45" i="19"/>
  <c r="AS45" i="18"/>
  <c r="AS45" i="17"/>
  <c r="AS45" i="16"/>
  <c r="AS96" i="14"/>
  <c r="AR45" i="22"/>
  <c r="AR45" i="21"/>
  <c r="AR45" i="20"/>
  <c r="AR45" i="19"/>
  <c r="AR45" i="18"/>
  <c r="AR45" i="17"/>
  <c r="AR45" i="16"/>
  <c r="AR96" i="14"/>
  <c r="AQ45" i="22"/>
  <c r="AQ45" i="21"/>
  <c r="AQ45" i="20"/>
  <c r="AQ45" i="19"/>
  <c r="AQ45" i="18"/>
  <c r="AQ45" i="17"/>
  <c r="AQ45" i="16"/>
  <c r="AQ96" i="14"/>
  <c r="AP45" i="22"/>
  <c r="AP45" i="21"/>
  <c r="AP45" i="20"/>
  <c r="AP45" i="19"/>
  <c r="AP45" i="18"/>
  <c r="AP45" i="17"/>
  <c r="AP45" i="16"/>
  <c r="AP96" i="14"/>
  <c r="AO45" i="22"/>
  <c r="AO45" i="21"/>
  <c r="AO45" i="20"/>
  <c r="AO45" i="19"/>
  <c r="AO45" i="18"/>
  <c r="AO45" i="17"/>
  <c r="AO45" i="16"/>
  <c r="AO96" i="14"/>
  <c r="AN45" i="22"/>
  <c r="AN45" i="21"/>
  <c r="AN45" i="20"/>
  <c r="AN45" i="19"/>
  <c r="AN45" i="18"/>
  <c r="AN45" i="17"/>
  <c r="AN45" i="16"/>
  <c r="AN96" i="14"/>
  <c r="AM45" i="22"/>
  <c r="AM45" i="21"/>
  <c r="AM45" i="20"/>
  <c r="AM45" i="19"/>
  <c r="AM45" i="18"/>
  <c r="AM45" i="17"/>
  <c r="AM45" i="16"/>
  <c r="AM96" i="14"/>
  <c r="AL45" i="22"/>
  <c r="AL45" i="21"/>
  <c r="AL45" i="20"/>
  <c r="AL45" i="19"/>
  <c r="AL45" i="18"/>
  <c r="AL45" i="17"/>
  <c r="AL45" i="16"/>
  <c r="AL96" i="14"/>
  <c r="AK45" i="22"/>
  <c r="AK45" i="21"/>
  <c r="AK45" i="20"/>
  <c r="AK45" i="19"/>
  <c r="AK45" i="18"/>
  <c r="AK45" i="17"/>
  <c r="AK45" i="16"/>
  <c r="AK96" i="14"/>
  <c r="AJ45" i="22"/>
  <c r="AJ45" i="21"/>
  <c r="AJ45" i="20"/>
  <c r="AJ45" i="19"/>
  <c r="AJ45" i="18"/>
  <c r="AJ45" i="17"/>
  <c r="AJ45" i="16"/>
  <c r="AJ96" i="14"/>
  <c r="AI45" i="22"/>
  <c r="AI45" i="21"/>
  <c r="AI45" i="20"/>
  <c r="AI45" i="19"/>
  <c r="AI45" i="18"/>
  <c r="AI45" i="17"/>
  <c r="AI45" i="16"/>
  <c r="AI96" i="14"/>
  <c r="AH45" i="22"/>
  <c r="AH45" i="21"/>
  <c r="AH45" i="20"/>
  <c r="AH45" i="19"/>
  <c r="AH45" i="18"/>
  <c r="AH45" i="17"/>
  <c r="AH45" i="16"/>
  <c r="AH96" i="14"/>
  <c r="AG45" i="22"/>
  <c r="AG45" i="21"/>
  <c r="AG45" i="20"/>
  <c r="AG45" i="19"/>
  <c r="AG45" i="18"/>
  <c r="AG45" i="17"/>
  <c r="AG45" i="16"/>
  <c r="AG96" i="14"/>
  <c r="AF45" i="22"/>
  <c r="AF45" i="21"/>
  <c r="AF45" i="20"/>
  <c r="AF45" i="19"/>
  <c r="AF45" i="18"/>
  <c r="AF45" i="17"/>
  <c r="AF45" i="16"/>
  <c r="AF96" i="14"/>
  <c r="AE45" i="22"/>
  <c r="AE45" i="21"/>
  <c r="AE45" i="20"/>
  <c r="AE45" i="19"/>
  <c r="AE45" i="18"/>
  <c r="AE45" i="17"/>
  <c r="AE45" i="16"/>
  <c r="AE96" i="14"/>
  <c r="AD45" i="22"/>
  <c r="AD45" i="21"/>
  <c r="AD45" i="20"/>
  <c r="AD45" i="19"/>
  <c r="AD45" i="18"/>
  <c r="AD45" i="17"/>
  <c r="AD45" i="16"/>
  <c r="AD96" i="14"/>
  <c r="AC45" i="22"/>
  <c r="AC45" i="21"/>
  <c r="AC45" i="20"/>
  <c r="AC45" i="19"/>
  <c r="AC45" i="18"/>
  <c r="AC45" i="17"/>
  <c r="AC45" i="16"/>
  <c r="AC96" i="14"/>
  <c r="AB45" i="22"/>
  <c r="AB45" i="21"/>
  <c r="AB45" i="20"/>
  <c r="AB45" i="19"/>
  <c r="AB45" i="18"/>
  <c r="AB45" i="17"/>
  <c r="AB45" i="16"/>
  <c r="AB96" i="14"/>
  <c r="AA45" i="22"/>
  <c r="AA45" i="21"/>
  <c r="AA45" i="20"/>
  <c r="AA45" i="19"/>
  <c r="AA45" i="18"/>
  <c r="AA45" i="17"/>
  <c r="AA45" i="16"/>
  <c r="AA96" i="14"/>
  <c r="Z45" i="22"/>
  <c r="Z45" i="21"/>
  <c r="Z45" i="20"/>
  <c r="Z45" i="19"/>
  <c r="Z45" i="18"/>
  <c r="Z45" i="17"/>
  <c r="Z45" i="16"/>
  <c r="Z96" i="14"/>
  <c r="Y45" i="22"/>
  <c r="Y45" i="21"/>
  <c r="Y45" i="20"/>
  <c r="Y45" i="19"/>
  <c r="Y45" i="18"/>
  <c r="Y45" i="17"/>
  <c r="Y45" i="16"/>
  <c r="Y96" i="14"/>
  <c r="X45" i="22"/>
  <c r="X45" i="21"/>
  <c r="X45" i="20"/>
  <c r="X45" i="19"/>
  <c r="X45" i="18"/>
  <c r="X45" i="17"/>
  <c r="X45" i="16"/>
  <c r="X96" i="14"/>
  <c r="W45" i="22"/>
  <c r="W45" i="21"/>
  <c r="W45" i="20"/>
  <c r="W45" i="19"/>
  <c r="W45" i="18"/>
  <c r="W45" i="17"/>
  <c r="W45" i="16"/>
  <c r="W96" i="14"/>
  <c r="V45" i="22"/>
  <c r="V45" i="21"/>
  <c r="V45" i="20"/>
  <c r="V45" i="19"/>
  <c r="V45" i="18"/>
  <c r="V45" i="17"/>
  <c r="V45" i="16"/>
  <c r="V96" i="14"/>
  <c r="U45" i="22"/>
  <c r="U45" i="21"/>
  <c r="U45" i="20"/>
  <c r="U45" i="19"/>
  <c r="U45" i="18"/>
  <c r="U45" i="17"/>
  <c r="U45" i="16"/>
  <c r="U96" i="14"/>
  <c r="CY41" i="22"/>
  <c r="CY41" i="21"/>
  <c r="CY41" i="20"/>
  <c r="CY41" i="19"/>
  <c r="CY41" i="18"/>
  <c r="CY41" i="17"/>
  <c r="CY41" i="16"/>
  <c r="CY92" i="14"/>
  <c r="CX41" i="22"/>
  <c r="CX41" i="21"/>
  <c r="CX41" i="20"/>
  <c r="CX41" i="19"/>
  <c r="CX41" i="18"/>
  <c r="CX41" i="17"/>
  <c r="CX41" i="16"/>
  <c r="CX92" i="14"/>
  <c r="CW41" i="22"/>
  <c r="CW41" i="21"/>
  <c r="CW41" i="20"/>
  <c r="CW41" i="19"/>
  <c r="CW41" i="18"/>
  <c r="CW41" i="17"/>
  <c r="CW41" i="16"/>
  <c r="CW92" i="14"/>
  <c r="CV41" i="22"/>
  <c r="CV41" i="21"/>
  <c r="CV41" i="20"/>
  <c r="CV41" i="19"/>
  <c r="CV41" i="18"/>
  <c r="CV41" i="17"/>
  <c r="CV41" i="16"/>
  <c r="CV92" i="14"/>
  <c r="CU41" i="22"/>
  <c r="CU41" i="21"/>
  <c r="CU41" i="20"/>
  <c r="CU41" i="19"/>
  <c r="CU41" i="18"/>
  <c r="CU41" i="17"/>
  <c r="CU41" i="16"/>
  <c r="CU92" i="14"/>
  <c r="CT41" i="22"/>
  <c r="CT41" i="21"/>
  <c r="CT41" i="20"/>
  <c r="CT41" i="19"/>
  <c r="CT41" i="18"/>
  <c r="CT41" i="17"/>
  <c r="CT41" i="16"/>
  <c r="CT92" i="14"/>
  <c r="CS41" i="22"/>
  <c r="CS41" i="21"/>
  <c r="CS41" i="20"/>
  <c r="CS41" i="19"/>
  <c r="CS41" i="18"/>
  <c r="CS41" i="17"/>
  <c r="CS41" i="16"/>
  <c r="CS92" i="14"/>
  <c r="CR41" i="22"/>
  <c r="CR41" i="21"/>
  <c r="CR41" i="20"/>
  <c r="CR41" i="19"/>
  <c r="CR41" i="18"/>
  <c r="CR41" i="17"/>
  <c r="CR41" i="16"/>
  <c r="CR92" i="14"/>
  <c r="CQ41" i="22"/>
  <c r="CQ41" i="21"/>
  <c r="CQ41" i="20"/>
  <c r="CQ41" i="19"/>
  <c r="CQ41" i="18"/>
  <c r="CQ41" i="17"/>
  <c r="CQ41" i="16"/>
  <c r="CQ92" i="14"/>
  <c r="CP41" i="22"/>
  <c r="CP41" i="21"/>
  <c r="CP41" i="20"/>
  <c r="CP41" i="19"/>
  <c r="CP41" i="18"/>
  <c r="CP41" i="17"/>
  <c r="CP41" i="16"/>
  <c r="CP92" i="14"/>
  <c r="CO41" i="22"/>
  <c r="CO41" i="21"/>
  <c r="CO41" i="20"/>
  <c r="CO41" i="19"/>
  <c r="CO41" i="18"/>
  <c r="CO41" i="17"/>
  <c r="CO41" i="16"/>
  <c r="CO92" i="14"/>
  <c r="CN41" i="22"/>
  <c r="CN41" i="21"/>
  <c r="CN41" i="20"/>
  <c r="CN41" i="19"/>
  <c r="CN41" i="18"/>
  <c r="CN41" i="17"/>
  <c r="CN41" i="16"/>
  <c r="CN92" i="14"/>
  <c r="CM41" i="22"/>
  <c r="CM41" i="21"/>
  <c r="CM41" i="20"/>
  <c r="CM41" i="19"/>
  <c r="CM41" i="18"/>
  <c r="CM41" i="17"/>
  <c r="CM41" i="16"/>
  <c r="CM92" i="14"/>
  <c r="CL41" i="22"/>
  <c r="CL41" i="21"/>
  <c r="CL41" i="20"/>
  <c r="CL41" i="19"/>
  <c r="CL41" i="18"/>
  <c r="CL41" i="17"/>
  <c r="CL41" i="16"/>
  <c r="CL92" i="14"/>
  <c r="CK41" i="22"/>
  <c r="CK41" i="21"/>
  <c r="CK41" i="20"/>
  <c r="CK41" i="19"/>
  <c r="CK41" i="18"/>
  <c r="CK41" i="17"/>
  <c r="CK41" i="16"/>
  <c r="CK92" i="14"/>
  <c r="CJ41" i="22"/>
  <c r="CJ41" i="21"/>
  <c r="CJ41" i="20"/>
  <c r="CJ41" i="19"/>
  <c r="CJ41" i="18"/>
  <c r="CJ41" i="17"/>
  <c r="CJ41" i="16"/>
  <c r="CJ92" i="14"/>
  <c r="CI41" i="22"/>
  <c r="CI41" i="21"/>
  <c r="CI41" i="20"/>
  <c r="CI41" i="19"/>
  <c r="CI41" i="18"/>
  <c r="CI41" i="17"/>
  <c r="CI41" i="16"/>
  <c r="CI92" i="14"/>
  <c r="CH41" i="22"/>
  <c r="CH41" i="21"/>
  <c r="CH41" i="20"/>
  <c r="CH41" i="19"/>
  <c r="CH41" i="18"/>
  <c r="CH41" i="17"/>
  <c r="CH41" i="16"/>
  <c r="CH92" i="14"/>
  <c r="CG41" i="22"/>
  <c r="CG41" i="21"/>
  <c r="CG41" i="20"/>
  <c r="CG41" i="19"/>
  <c r="CG41" i="18"/>
  <c r="CG41" i="17"/>
  <c r="CG41" i="16"/>
  <c r="CG92" i="14"/>
  <c r="CF41" i="22"/>
  <c r="CF41" i="21"/>
  <c r="CF41" i="20"/>
  <c r="CF41" i="19"/>
  <c r="CF41" i="18"/>
  <c r="CF41" i="17"/>
  <c r="CF41" i="16"/>
  <c r="CF92" i="14"/>
  <c r="CE41" i="22"/>
  <c r="CE41" i="21"/>
  <c r="CE41" i="20"/>
  <c r="CE41" i="19"/>
  <c r="CE41" i="18"/>
  <c r="CE41" i="17"/>
  <c r="CE41" i="16"/>
  <c r="CE92" i="14"/>
  <c r="CD41" i="22"/>
  <c r="CD41" i="21"/>
  <c r="CD41" i="20"/>
  <c r="CD41" i="19"/>
  <c r="CD41" i="18"/>
  <c r="CD41" i="17"/>
  <c r="CD41" i="16"/>
  <c r="CD92" i="14"/>
  <c r="CC41" i="22"/>
  <c r="CC41" i="21"/>
  <c r="CC41" i="20"/>
  <c r="CC41" i="19"/>
  <c r="CC41" i="18"/>
  <c r="CC41" i="17"/>
  <c r="CC41" i="16"/>
  <c r="CC92" i="14"/>
  <c r="CB41" i="22"/>
  <c r="CB41" i="21"/>
  <c r="CB41" i="20"/>
  <c r="CB41" i="19"/>
  <c r="CB41" i="18"/>
  <c r="CB41" i="17"/>
  <c r="CB41" i="16"/>
  <c r="CB92" i="14"/>
  <c r="CA41" i="22"/>
  <c r="CA41" i="21"/>
  <c r="CA41" i="20"/>
  <c r="CA41" i="19"/>
  <c r="CA41" i="18"/>
  <c r="CA41" i="17"/>
  <c r="CA41" i="16"/>
  <c r="CA92" i="14"/>
  <c r="BZ41" i="22"/>
  <c r="BZ41" i="21"/>
  <c r="BZ41" i="20"/>
  <c r="BZ41" i="19"/>
  <c r="BZ41" i="18"/>
  <c r="BZ41" i="17"/>
  <c r="BZ41" i="16"/>
  <c r="BZ92" i="14"/>
  <c r="BY41" i="22"/>
  <c r="BY41" i="21"/>
  <c r="BY41" i="20"/>
  <c r="BY41" i="19"/>
  <c r="BY41" i="18"/>
  <c r="BY41" i="17"/>
  <c r="BY41" i="16"/>
  <c r="BY92" i="14"/>
  <c r="BX41" i="22"/>
  <c r="BX41" i="21"/>
  <c r="BX41" i="20"/>
  <c r="BX41" i="19"/>
  <c r="BX41" i="18"/>
  <c r="BX41" i="17"/>
  <c r="BX41" i="16"/>
  <c r="BX92" i="14"/>
  <c r="BW41" i="22"/>
  <c r="BW41" i="21"/>
  <c r="BW41" i="20"/>
  <c r="BW41" i="19"/>
  <c r="BW41" i="18"/>
  <c r="BW41" i="17"/>
  <c r="BW41" i="16"/>
  <c r="BW92" i="14"/>
  <c r="BV41" i="22"/>
  <c r="BV41" i="21"/>
  <c r="BV41" i="20"/>
  <c r="BV41" i="19"/>
  <c r="BV41" i="18"/>
  <c r="BV41" i="17"/>
  <c r="BV41" i="16"/>
  <c r="BV92" i="14"/>
  <c r="BU41" i="22"/>
  <c r="BU41" i="21"/>
  <c r="BU41" i="20"/>
  <c r="BU41" i="19"/>
  <c r="BU41" i="18"/>
  <c r="BU41" i="17"/>
  <c r="BU41" i="16"/>
  <c r="BU92" i="14"/>
  <c r="BT41" i="22"/>
  <c r="BT41" i="21"/>
  <c r="BT41" i="20"/>
  <c r="BT41" i="19"/>
  <c r="BT41" i="18"/>
  <c r="BT41" i="17"/>
  <c r="BT41" i="16"/>
  <c r="BT92" i="14"/>
  <c r="BS41" i="22"/>
  <c r="BS41" i="21"/>
  <c r="BS41" i="20"/>
  <c r="BS41" i="19"/>
  <c r="BS41" i="18"/>
  <c r="BS41" i="17"/>
  <c r="BS41" i="16"/>
  <c r="BS92" i="14"/>
  <c r="BR41" i="22"/>
  <c r="BR41" i="21"/>
  <c r="BR41" i="20"/>
  <c r="BR41" i="19"/>
  <c r="BR41" i="18"/>
  <c r="BR41" i="17"/>
  <c r="BR41" i="16"/>
  <c r="BR92" i="14"/>
  <c r="BQ41" i="22"/>
  <c r="BQ41" i="21"/>
  <c r="BQ41" i="20"/>
  <c r="BQ41" i="19"/>
  <c r="BQ41" i="18"/>
  <c r="BQ41" i="17"/>
  <c r="BQ41" i="16"/>
  <c r="BQ92" i="14"/>
  <c r="BP41" i="22"/>
  <c r="BP41" i="21"/>
  <c r="BP41" i="20"/>
  <c r="BP41" i="19"/>
  <c r="BP41" i="18"/>
  <c r="BP41" i="17"/>
  <c r="BP41" i="16"/>
  <c r="BP92" i="14"/>
  <c r="BO41" i="22"/>
  <c r="BO41" i="21"/>
  <c r="BO41" i="20"/>
  <c r="BO41" i="19"/>
  <c r="BO41" i="18"/>
  <c r="BO41" i="17"/>
  <c r="BO41" i="16"/>
  <c r="BO92" i="14"/>
  <c r="BN41" i="22"/>
  <c r="BN41" i="21"/>
  <c r="BN41" i="20"/>
  <c r="BN41" i="19"/>
  <c r="BN41" i="18"/>
  <c r="BN41" i="17"/>
  <c r="BN41" i="16"/>
  <c r="BN92" i="14"/>
  <c r="BM41" i="22"/>
  <c r="BM41" i="21"/>
  <c r="BM41" i="20"/>
  <c r="BM41" i="19"/>
  <c r="BM41" i="18"/>
  <c r="BM41" i="17"/>
  <c r="BM41" i="16"/>
  <c r="BM92" i="14"/>
  <c r="BL41" i="22"/>
  <c r="BL41" i="21"/>
  <c r="BL41" i="20"/>
  <c r="BL41" i="19"/>
  <c r="BL41" i="18"/>
  <c r="BL41" i="17"/>
  <c r="BL41" i="16"/>
  <c r="BL92" i="14"/>
  <c r="BK41" i="22"/>
  <c r="BK41" i="21"/>
  <c r="BK41" i="20"/>
  <c r="BK41" i="19"/>
  <c r="BK41" i="18"/>
  <c r="BK41" i="17"/>
  <c r="BK41" i="16"/>
  <c r="BK92" i="14"/>
  <c r="BJ41" i="22"/>
  <c r="BJ41" i="21"/>
  <c r="BJ41" i="20"/>
  <c r="BJ41" i="19"/>
  <c r="BJ41" i="18"/>
  <c r="BJ41" i="17"/>
  <c r="BJ41" i="16"/>
  <c r="BJ92" i="14"/>
  <c r="BI41" i="22"/>
  <c r="BI41" i="21"/>
  <c r="BI41" i="20"/>
  <c r="BI41" i="19"/>
  <c r="BI41" i="18"/>
  <c r="BI41" i="17"/>
  <c r="BI41" i="16"/>
  <c r="BI92" i="14"/>
  <c r="BH41" i="22"/>
  <c r="BH41" i="21"/>
  <c r="BH41" i="20"/>
  <c r="BH41" i="19"/>
  <c r="BH41" i="18"/>
  <c r="BH41" i="17"/>
  <c r="BH41" i="16"/>
  <c r="BH92" i="14"/>
  <c r="BG41" i="22"/>
  <c r="BG41" i="21"/>
  <c r="BG41" i="20"/>
  <c r="BG41" i="19"/>
  <c r="BG41" i="18"/>
  <c r="BG41" i="17"/>
  <c r="BG41" i="16"/>
  <c r="BG92" i="14"/>
  <c r="BF41" i="22"/>
  <c r="BF41" i="21"/>
  <c r="BF41" i="20"/>
  <c r="BF41" i="19"/>
  <c r="BF41" i="18"/>
  <c r="BF41" i="17"/>
  <c r="BF41" i="16"/>
  <c r="BF92" i="14"/>
  <c r="BE41" i="22"/>
  <c r="BE41" i="21"/>
  <c r="BE41" i="20"/>
  <c r="BE41" i="19"/>
  <c r="BE41" i="18"/>
  <c r="BE41" i="17"/>
  <c r="BE41" i="16"/>
  <c r="BE92" i="14"/>
  <c r="BD41" i="22"/>
  <c r="BD41" i="21"/>
  <c r="BD41" i="20"/>
  <c r="BD41" i="19"/>
  <c r="BD41" i="18"/>
  <c r="BD41" i="17"/>
  <c r="BD41" i="16"/>
  <c r="BD92" i="14"/>
  <c r="BC41" i="22"/>
  <c r="BC41" i="21"/>
  <c r="BC41" i="20"/>
  <c r="BC41" i="19"/>
  <c r="BC41" i="18"/>
  <c r="BC41" i="17"/>
  <c r="BC41" i="16"/>
  <c r="BC92" i="14"/>
  <c r="BB41" i="22"/>
  <c r="BB41" i="21"/>
  <c r="BB41" i="20"/>
  <c r="BB41" i="19"/>
  <c r="BB41" i="18"/>
  <c r="BB41" i="17"/>
  <c r="BB41" i="16"/>
  <c r="BB92" i="14"/>
  <c r="BA41" i="22"/>
  <c r="BA41" i="21"/>
  <c r="BA41" i="20"/>
  <c r="BA41" i="19"/>
  <c r="BA41" i="18"/>
  <c r="BA41" i="17"/>
  <c r="BA41" i="16"/>
  <c r="BA92" i="14"/>
  <c r="AZ41" i="22"/>
  <c r="AZ41" i="21"/>
  <c r="AZ41" i="20"/>
  <c r="AZ41" i="19"/>
  <c r="AZ41" i="18"/>
  <c r="AZ41" i="17"/>
  <c r="AZ41" i="16"/>
  <c r="AZ92" i="14"/>
  <c r="AY41" i="22"/>
  <c r="AY41" i="21"/>
  <c r="AY41" i="20"/>
  <c r="AY41" i="19"/>
  <c r="AY41" i="18"/>
  <c r="AY41" i="17"/>
  <c r="AY41" i="16"/>
  <c r="AY92" i="14"/>
  <c r="AX41" i="22"/>
  <c r="AX41" i="21"/>
  <c r="AX41" i="20"/>
  <c r="AX41" i="19"/>
  <c r="AX41" i="18"/>
  <c r="AX41" i="17"/>
  <c r="AX41" i="16"/>
  <c r="AX92" i="14"/>
  <c r="AW41" i="22"/>
  <c r="AW41" i="21"/>
  <c r="AW41" i="20"/>
  <c r="AW41" i="19"/>
  <c r="AW41" i="18"/>
  <c r="AW41" i="17"/>
  <c r="AW41" i="16"/>
  <c r="AW92" i="14"/>
  <c r="AV41" i="22"/>
  <c r="AV41" i="21"/>
  <c r="AV41" i="20"/>
  <c r="AV41" i="19"/>
  <c r="AV41" i="18"/>
  <c r="AV41" i="17"/>
  <c r="AV41" i="16"/>
  <c r="AV92" i="14"/>
  <c r="AU41" i="22"/>
  <c r="AU41" i="21"/>
  <c r="AU41" i="20"/>
  <c r="AU41" i="19"/>
  <c r="AU41" i="18"/>
  <c r="AU41" i="17"/>
  <c r="AU41" i="16"/>
  <c r="AU92" i="14"/>
  <c r="AT41" i="22"/>
  <c r="AT41" i="21"/>
  <c r="AT41" i="20"/>
  <c r="AT41" i="19"/>
  <c r="AT41" i="18"/>
  <c r="AT41" i="17"/>
  <c r="AT41" i="16"/>
  <c r="AT92" i="14"/>
  <c r="AS41" i="22"/>
  <c r="AS41" i="21"/>
  <c r="AS41" i="20"/>
  <c r="AS41" i="19"/>
  <c r="AS41" i="18"/>
  <c r="AS41" i="17"/>
  <c r="AS41" i="16"/>
  <c r="AS92" i="14"/>
  <c r="AR41" i="22"/>
  <c r="AR41" i="21"/>
  <c r="AR41" i="20"/>
  <c r="AR41" i="19"/>
  <c r="AR41" i="18"/>
  <c r="AR41" i="17"/>
  <c r="AR41" i="16"/>
  <c r="AR92" i="14"/>
  <c r="AQ41" i="22"/>
  <c r="AQ41" i="21"/>
  <c r="AQ41" i="20"/>
  <c r="AQ41" i="19"/>
  <c r="AQ41" i="18"/>
  <c r="AQ41" i="17"/>
  <c r="AQ41" i="16"/>
  <c r="AQ92" i="14"/>
  <c r="AP41" i="22"/>
  <c r="AP41" i="21"/>
  <c r="AP41" i="20"/>
  <c r="AP41" i="19"/>
  <c r="AP41" i="18"/>
  <c r="AP41" i="17"/>
  <c r="AP41" i="16"/>
  <c r="AP92" i="14"/>
  <c r="AO41" i="22"/>
  <c r="AO41" i="21"/>
  <c r="AO41" i="20"/>
  <c r="AO41" i="19"/>
  <c r="AO41" i="18"/>
  <c r="AO41" i="17"/>
  <c r="AO41" i="16"/>
  <c r="AO92" i="14"/>
  <c r="AN41" i="22"/>
  <c r="AN41" i="21"/>
  <c r="AN41" i="20"/>
  <c r="AN41" i="19"/>
  <c r="AN41" i="18"/>
  <c r="AN41" i="17"/>
  <c r="AN41" i="16"/>
  <c r="AN92" i="14"/>
  <c r="AM41" i="22"/>
  <c r="AM41" i="21"/>
  <c r="AM41" i="20"/>
  <c r="AM41" i="19"/>
  <c r="AM41" i="18"/>
  <c r="AM41" i="17"/>
  <c r="AM41" i="16"/>
  <c r="AM92" i="14"/>
  <c r="AL41" i="22"/>
  <c r="AL41" i="21"/>
  <c r="AL41" i="20"/>
  <c r="AL41" i="19"/>
  <c r="AL41" i="18"/>
  <c r="AL41" i="17"/>
  <c r="AL41" i="16"/>
  <c r="AL92" i="14"/>
  <c r="AK41" i="22"/>
  <c r="AK41" i="21"/>
  <c r="AK41" i="20"/>
  <c r="AK41" i="19"/>
  <c r="AK41" i="18"/>
  <c r="AK41" i="17"/>
  <c r="AK41" i="16"/>
  <c r="AK92" i="14"/>
  <c r="AJ41" i="22"/>
  <c r="AJ41" i="21"/>
  <c r="AJ41" i="20"/>
  <c r="AJ41" i="19"/>
  <c r="AJ41" i="18"/>
  <c r="AJ41" i="17"/>
  <c r="AJ41" i="16"/>
  <c r="AJ92" i="14"/>
  <c r="AI41" i="22"/>
  <c r="AI41" i="21"/>
  <c r="AI41" i="20"/>
  <c r="AI41" i="19"/>
  <c r="AI41" i="18"/>
  <c r="AI41" i="17"/>
  <c r="AI41" i="16"/>
  <c r="AI92" i="14"/>
  <c r="AH41" i="22"/>
  <c r="AH41" i="21"/>
  <c r="AH41" i="20"/>
  <c r="AH41" i="19"/>
  <c r="AH41" i="18"/>
  <c r="AH41" i="17"/>
  <c r="AH41" i="16"/>
  <c r="AH92" i="14"/>
  <c r="AG41" i="22"/>
  <c r="AG41" i="21"/>
  <c r="AG41" i="20"/>
  <c r="AG41" i="19"/>
  <c r="AG41" i="18"/>
  <c r="AG41" i="17"/>
  <c r="AG41" i="16"/>
  <c r="AG92" i="14"/>
  <c r="AF41" i="22"/>
  <c r="AF41" i="21"/>
  <c r="AF41" i="20"/>
  <c r="AF41" i="19"/>
  <c r="AF41" i="18"/>
  <c r="AF41" i="17"/>
  <c r="AF41" i="16"/>
  <c r="AF92" i="14"/>
  <c r="AE41" i="22"/>
  <c r="AE41" i="21"/>
  <c r="AE41" i="20"/>
  <c r="AE41" i="19"/>
  <c r="AE41" i="18"/>
  <c r="AE41" i="17"/>
  <c r="AE41" i="16"/>
  <c r="AE92" i="14"/>
  <c r="AD41" i="22"/>
  <c r="AD41" i="21"/>
  <c r="AD41" i="20"/>
  <c r="AD41" i="19"/>
  <c r="AD41" i="18"/>
  <c r="AD41" i="17"/>
  <c r="AD41" i="16"/>
  <c r="AD92" i="14"/>
  <c r="AC41" i="22"/>
  <c r="AC41" i="21"/>
  <c r="AC41" i="20"/>
  <c r="AC41" i="19"/>
  <c r="AC41" i="18"/>
  <c r="AC41" i="17"/>
  <c r="AC41" i="16"/>
  <c r="AC92" i="14"/>
  <c r="AB41" i="22"/>
  <c r="AB41" i="21"/>
  <c r="AB41" i="20"/>
  <c r="AB41" i="19"/>
  <c r="AB41" i="18"/>
  <c r="AB41" i="17"/>
  <c r="AB41" i="16"/>
  <c r="AB92" i="14"/>
  <c r="AA41" i="22"/>
  <c r="AA41" i="21"/>
  <c r="AA41" i="20"/>
  <c r="AA41" i="19"/>
  <c r="AA41" i="18"/>
  <c r="AA41" i="17"/>
  <c r="AA41" i="16"/>
  <c r="AA92" i="14"/>
  <c r="Z41" i="22"/>
  <c r="Z41" i="21"/>
  <c r="Z41" i="20"/>
  <c r="Z41" i="19"/>
  <c r="Z41" i="18"/>
  <c r="Z41" i="17"/>
  <c r="Z41" i="16"/>
  <c r="Z92" i="14"/>
  <c r="Y41" i="22"/>
  <c r="Y41" i="21"/>
  <c r="Y41" i="20"/>
  <c r="Y41" i="19"/>
  <c r="Y41" i="18"/>
  <c r="Y41" i="17"/>
  <c r="Y41" i="16"/>
  <c r="Y92" i="14"/>
  <c r="X41" i="22"/>
  <c r="X41" i="21"/>
  <c r="X41" i="20"/>
  <c r="X41" i="19"/>
  <c r="X41" i="18"/>
  <c r="X41" i="17"/>
  <c r="X41" i="16"/>
  <c r="X92" i="14"/>
  <c r="W41" i="22"/>
  <c r="W41" i="21"/>
  <c r="W41" i="20"/>
  <c r="W41" i="19"/>
  <c r="W41" i="18"/>
  <c r="W41" i="17"/>
  <c r="W41" i="16"/>
  <c r="W92" i="14"/>
  <c r="V41" i="22"/>
  <c r="V41" i="21"/>
  <c r="V41" i="20"/>
  <c r="V41" i="19"/>
  <c r="V41" i="18"/>
  <c r="V41" i="17"/>
  <c r="V41" i="16"/>
  <c r="V92" i="14"/>
  <c r="U41" i="22"/>
  <c r="U41" i="21"/>
  <c r="U41" i="20"/>
  <c r="U41" i="19"/>
  <c r="U41" i="18"/>
  <c r="U41" i="17"/>
  <c r="U41" i="16"/>
  <c r="U92" i="14"/>
  <c r="D58" i="19"/>
  <c r="KO54" i="22"/>
  <c r="KO54" i="21"/>
  <c r="KO54" i="20"/>
  <c r="KO54" i="19"/>
  <c r="KO54" i="18"/>
  <c r="KO54" i="17"/>
  <c r="KO54" i="16"/>
  <c r="KO54" i="15"/>
  <c r="KO105" i="14"/>
  <c r="KN54" i="22"/>
  <c r="KN54" i="21"/>
  <c r="KN54" i="20"/>
  <c r="KN54" i="19"/>
  <c r="KN54" i="18"/>
  <c r="KN54" i="17"/>
  <c r="KN54" i="16"/>
  <c r="KN54" i="15"/>
  <c r="KN105" i="14"/>
  <c r="KM54" i="22"/>
  <c r="KM54" i="21"/>
  <c r="KM54" i="20"/>
  <c r="KM54" i="19"/>
  <c r="KM54" i="18"/>
  <c r="KM54" i="17"/>
  <c r="KM54" i="16"/>
  <c r="KM54" i="15"/>
  <c r="KM105" i="14"/>
  <c r="KL54" i="22"/>
  <c r="KL54" i="21"/>
  <c r="KL54" i="20"/>
  <c r="KL54" i="19"/>
  <c r="KL54" i="18"/>
  <c r="KL54" i="17"/>
  <c r="KL54" i="16"/>
  <c r="KL54" i="15"/>
  <c r="KL105" i="14"/>
  <c r="KK54" i="22"/>
  <c r="KK54" i="21"/>
  <c r="KK54" i="20"/>
  <c r="KK54" i="19"/>
  <c r="KK54" i="18"/>
  <c r="KK54" i="17"/>
  <c r="KK54" i="16"/>
  <c r="KK54" i="15"/>
  <c r="KK105" i="14"/>
  <c r="KJ54" i="22"/>
  <c r="KJ54" i="21"/>
  <c r="KJ54" i="20"/>
  <c r="KJ54" i="19"/>
  <c r="KJ54" i="18"/>
  <c r="KJ54" i="17"/>
  <c r="KJ54" i="16"/>
  <c r="KJ54" i="15"/>
  <c r="KJ105" i="14"/>
  <c r="KI54" i="22"/>
  <c r="KI54" i="21"/>
  <c r="KI54" i="20"/>
  <c r="KI54" i="19"/>
  <c r="KI54" i="18"/>
  <c r="KI54" i="17"/>
  <c r="KI54" i="16"/>
  <c r="KI54" i="15"/>
  <c r="KI105" i="14"/>
  <c r="KH54" i="22"/>
  <c r="KH54" i="21"/>
  <c r="KH54" i="20"/>
  <c r="KH54" i="19"/>
  <c r="KH54" i="18"/>
  <c r="KH54" i="17"/>
  <c r="KH54" i="16"/>
  <c r="KH54" i="15"/>
  <c r="KH105" i="14"/>
  <c r="KG54" i="22"/>
  <c r="KG54" i="21"/>
  <c r="KG54" i="20"/>
  <c r="KG54" i="19"/>
  <c r="KG54" i="18"/>
  <c r="KG54" i="17"/>
  <c r="KG54" i="16"/>
  <c r="KG54" i="15"/>
  <c r="KG105" i="14"/>
  <c r="KF54" i="22"/>
  <c r="KF54" i="21"/>
  <c r="KF54" i="20"/>
  <c r="KF54" i="19"/>
  <c r="KF54" i="18"/>
  <c r="KF54" i="17"/>
  <c r="KF54" i="16"/>
  <c r="KF54" i="15"/>
  <c r="KF105" i="14"/>
  <c r="KE54" i="22"/>
  <c r="KE54" i="21"/>
  <c r="KE54" i="20"/>
  <c r="KE54" i="19"/>
  <c r="KE54" i="18"/>
  <c r="KE54" i="17"/>
  <c r="KE54" i="16"/>
  <c r="KE54" i="15"/>
  <c r="KE105" i="14"/>
  <c r="KD54" i="22"/>
  <c r="KD54" i="21"/>
  <c r="KD54" i="20"/>
  <c r="KD54" i="19"/>
  <c r="KD54" i="18"/>
  <c r="KD54" i="17"/>
  <c r="KD54" i="16"/>
  <c r="KD54" i="15"/>
  <c r="KD105" i="14"/>
  <c r="KC54" i="22"/>
  <c r="KC54" i="21"/>
  <c r="KC54" i="20"/>
  <c r="KC54" i="19"/>
  <c r="KC54" i="18"/>
  <c r="KC54" i="17"/>
  <c r="KC54" i="16"/>
  <c r="KC54" i="15"/>
  <c r="KC105" i="14"/>
  <c r="KB54" i="22"/>
  <c r="KB54" i="21"/>
  <c r="KB54" i="20"/>
  <c r="KB54" i="19"/>
  <c r="KB54" i="18"/>
  <c r="KB54" i="17"/>
  <c r="KB54" i="16"/>
  <c r="KB54" i="15"/>
  <c r="KB105" i="14"/>
  <c r="KA54" i="22"/>
  <c r="KA54" i="21"/>
  <c r="KA54" i="20"/>
  <c r="KA54" i="19"/>
  <c r="KA54" i="18"/>
  <c r="KA54" i="17"/>
  <c r="KA54" i="16"/>
  <c r="KA54" i="15"/>
  <c r="KA105" i="14"/>
  <c r="JZ54" i="22"/>
  <c r="JZ54" i="21"/>
  <c r="JZ54" i="20"/>
  <c r="JZ54" i="19"/>
  <c r="JZ54" i="18"/>
  <c r="JZ54" i="17"/>
  <c r="JZ54" i="16"/>
  <c r="JZ54" i="15"/>
  <c r="JZ105" i="14"/>
  <c r="JY54" i="22"/>
  <c r="JY54" i="21"/>
  <c r="JY54" i="20"/>
  <c r="JY54" i="19"/>
  <c r="JY54" i="18"/>
  <c r="JY54" i="17"/>
  <c r="JY54" i="16"/>
  <c r="JY54" i="15"/>
  <c r="JY105" i="14"/>
  <c r="JX54" i="22"/>
  <c r="JX54" i="21"/>
  <c r="JX54" i="20"/>
  <c r="JX54" i="19"/>
  <c r="JX54" i="18"/>
  <c r="JX54" i="17"/>
  <c r="JX54" i="16"/>
  <c r="JX54" i="15"/>
  <c r="JX105" i="14"/>
  <c r="JW54" i="22"/>
  <c r="JW54" i="21"/>
  <c r="JW54" i="20"/>
  <c r="JW54" i="19"/>
  <c r="JW54" i="18"/>
  <c r="JW54" i="17"/>
  <c r="JW54" i="16"/>
  <c r="JW54" i="15"/>
  <c r="JW105" i="14"/>
  <c r="JV54" i="22"/>
  <c r="JV54" i="21"/>
  <c r="JV54" i="20"/>
  <c r="JV54" i="19"/>
  <c r="JV54" i="18"/>
  <c r="JV54" i="17"/>
  <c r="JV54" i="16"/>
  <c r="JV54" i="15"/>
  <c r="JV105" i="14"/>
  <c r="JU54" i="22"/>
  <c r="JU54" i="21"/>
  <c r="JU54" i="20"/>
  <c r="JU54" i="19"/>
  <c r="JU54" i="18"/>
  <c r="JU54" i="17"/>
  <c r="JU54" i="16"/>
  <c r="JU54" i="15"/>
  <c r="JU105" i="14"/>
  <c r="JT54" i="22"/>
  <c r="JT54" i="21"/>
  <c r="JT54" i="20"/>
  <c r="JT54" i="19"/>
  <c r="JT54" i="18"/>
  <c r="JT54" i="17"/>
  <c r="JT54" i="16"/>
  <c r="JT54" i="15"/>
  <c r="JT105" i="14"/>
  <c r="JS54" i="22"/>
  <c r="JS54" i="21"/>
  <c r="JS54" i="20"/>
  <c r="JS54" i="19"/>
  <c r="JS54" i="18"/>
  <c r="JS54" i="17"/>
  <c r="JS54" i="16"/>
  <c r="JS54" i="15"/>
  <c r="JS105" i="14"/>
  <c r="JR54" i="22"/>
  <c r="JR54" i="21"/>
  <c r="JR54" i="20"/>
  <c r="JR54" i="19"/>
  <c r="JR54" i="18"/>
  <c r="JR54" i="17"/>
  <c r="JR54" i="16"/>
  <c r="JR54" i="15"/>
  <c r="JR105" i="14"/>
  <c r="JQ54" i="22"/>
  <c r="JQ54" i="21"/>
  <c r="JQ54" i="20"/>
  <c r="JQ54" i="19"/>
  <c r="JQ54" i="18"/>
  <c r="JQ54" i="17"/>
  <c r="JQ54" i="16"/>
  <c r="JQ54" i="15"/>
  <c r="JQ105" i="14"/>
  <c r="JP54" i="22"/>
  <c r="JP54" i="21"/>
  <c r="JP54" i="20"/>
  <c r="JP54" i="19"/>
  <c r="JP54" i="18"/>
  <c r="JP54" i="17"/>
  <c r="JP54" i="16"/>
  <c r="JP54" i="15"/>
  <c r="JP105" i="14"/>
  <c r="JO54" i="22"/>
  <c r="JO54" i="21"/>
  <c r="JO54" i="20"/>
  <c r="JO54" i="19"/>
  <c r="JO54" i="18"/>
  <c r="JO54" i="17"/>
  <c r="JO54" i="16"/>
  <c r="JO54" i="15"/>
  <c r="JO105" i="14"/>
  <c r="JN54" i="22"/>
  <c r="JN54" i="21"/>
  <c r="JN54" i="20"/>
  <c r="JN54" i="19"/>
  <c r="JN54" i="18"/>
  <c r="JN54" i="17"/>
  <c r="JN54" i="16"/>
  <c r="JN54" i="15"/>
  <c r="JN105" i="14"/>
  <c r="JM54" i="22"/>
  <c r="JM54" i="21"/>
  <c r="JM54" i="20"/>
  <c r="JM54" i="19"/>
  <c r="JM54" i="18"/>
  <c r="JM54" i="17"/>
  <c r="JM54" i="16"/>
  <c r="JM54" i="15"/>
  <c r="JM105" i="14"/>
  <c r="JL54" i="22"/>
  <c r="JL54" i="21"/>
  <c r="JL54" i="20"/>
  <c r="JL54" i="19"/>
  <c r="JL54" i="18"/>
  <c r="JL54" i="17"/>
  <c r="JL54" i="16"/>
  <c r="JL54" i="15"/>
  <c r="JL105" i="14"/>
  <c r="JK54" i="22"/>
  <c r="JK54" i="21"/>
  <c r="JK54" i="20"/>
  <c r="JK54" i="19"/>
  <c r="JK54" i="18"/>
  <c r="JK54" i="17"/>
  <c r="JK54" i="16"/>
  <c r="JK54" i="15"/>
  <c r="JK105" i="14"/>
  <c r="JJ54" i="22"/>
  <c r="JJ54" i="21"/>
  <c r="JJ54" i="20"/>
  <c r="JJ54" i="19"/>
  <c r="JJ54" i="18"/>
  <c r="JJ54" i="17"/>
  <c r="JJ54" i="16"/>
  <c r="JJ54" i="15"/>
  <c r="JJ105" i="14"/>
  <c r="JI54" i="22"/>
  <c r="JI54" i="21"/>
  <c r="JI54" i="20"/>
  <c r="JI54" i="19"/>
  <c r="JI54" i="18"/>
  <c r="JI54" i="17"/>
  <c r="JI54" i="16"/>
  <c r="JI54" i="15"/>
  <c r="JI105" i="14"/>
  <c r="JH54" i="22"/>
  <c r="JH54" i="21"/>
  <c r="JH54" i="20"/>
  <c r="JH54" i="19"/>
  <c r="JH54" i="18"/>
  <c r="JH54" i="17"/>
  <c r="JH54" i="16"/>
  <c r="JH54" i="15"/>
  <c r="JH105" i="14"/>
  <c r="JG54" i="22"/>
  <c r="JG54" i="21"/>
  <c r="JG54" i="20"/>
  <c r="JG54" i="19"/>
  <c r="JG54" i="18"/>
  <c r="JG54" i="17"/>
  <c r="JG54" i="16"/>
  <c r="JG54" i="15"/>
  <c r="JG105" i="14"/>
  <c r="JF54" i="22"/>
  <c r="JF54" i="21"/>
  <c r="JF54" i="20"/>
  <c r="JF54" i="19"/>
  <c r="JF54" i="18"/>
  <c r="JF54" i="17"/>
  <c r="JF54" i="16"/>
  <c r="JF54" i="15"/>
  <c r="JF105" i="14"/>
  <c r="JE54" i="22"/>
  <c r="JE54" i="21"/>
  <c r="JE54" i="20"/>
  <c r="JE54" i="19"/>
  <c r="JE54" i="18"/>
  <c r="JE54" i="17"/>
  <c r="JE54" i="16"/>
  <c r="JE54" i="15"/>
  <c r="JE105" i="14"/>
  <c r="JD54" i="22"/>
  <c r="JD54" i="21"/>
  <c r="JD54" i="20"/>
  <c r="JD54" i="19"/>
  <c r="JD54" i="18"/>
  <c r="JD54" i="17"/>
  <c r="JD54" i="16"/>
  <c r="JD54" i="15"/>
  <c r="JD105" i="14"/>
  <c r="JC54" i="22"/>
  <c r="JC54" i="21"/>
  <c r="JC54" i="20"/>
  <c r="JC54" i="19"/>
  <c r="JC54" i="18"/>
  <c r="JC54" i="17"/>
  <c r="JC54" i="16"/>
  <c r="JC54" i="15"/>
  <c r="JC105" i="14"/>
  <c r="JB54" i="22"/>
  <c r="JB54" i="21"/>
  <c r="JB54" i="20"/>
  <c r="JB54" i="19"/>
  <c r="JB54" i="18"/>
  <c r="JB54" i="17"/>
  <c r="JB54" i="16"/>
  <c r="JB54" i="15"/>
  <c r="JB105" i="14"/>
  <c r="JA54" i="22"/>
  <c r="JA54" i="21"/>
  <c r="JA54" i="20"/>
  <c r="JA54" i="19"/>
  <c r="JA54" i="18"/>
  <c r="JA54" i="17"/>
  <c r="JA54" i="16"/>
  <c r="JA54" i="15"/>
  <c r="JA105" i="14"/>
  <c r="IZ54" i="22"/>
  <c r="IZ54" i="21"/>
  <c r="IZ54" i="20"/>
  <c r="IZ54" i="19"/>
  <c r="IZ54" i="18"/>
  <c r="IZ54" i="17"/>
  <c r="IZ54" i="16"/>
  <c r="IZ54" i="15"/>
  <c r="IZ105" i="14"/>
  <c r="IY54" i="22"/>
  <c r="IY54" i="21"/>
  <c r="IY54" i="20"/>
  <c r="IY54" i="19"/>
  <c r="IY54" i="18"/>
  <c r="IY54" i="17"/>
  <c r="IY54" i="16"/>
  <c r="IY54" i="15"/>
  <c r="IY105" i="14"/>
  <c r="IX54" i="22"/>
  <c r="IX54" i="21"/>
  <c r="IX54" i="20"/>
  <c r="IX54" i="19"/>
  <c r="IX54" i="18"/>
  <c r="IX54" i="17"/>
  <c r="IX54" i="16"/>
  <c r="IX54" i="15"/>
  <c r="IX105" i="14"/>
  <c r="IW54" i="22"/>
  <c r="IW54" i="21"/>
  <c r="IW54" i="20"/>
  <c r="IW54" i="19"/>
  <c r="IW54" i="18"/>
  <c r="IW54" i="17"/>
  <c r="IW54" i="16"/>
  <c r="IW54" i="15"/>
  <c r="IW105" i="14"/>
  <c r="IV54" i="22"/>
  <c r="IV54" i="21"/>
  <c r="IV54" i="20"/>
  <c r="IV54" i="19"/>
  <c r="IV54" i="18"/>
  <c r="IV54" i="17"/>
  <c r="IV54" i="16"/>
  <c r="IV54" i="15"/>
  <c r="IV105" i="14"/>
  <c r="IU54" i="22"/>
  <c r="IU54" i="21"/>
  <c r="IU54" i="20"/>
  <c r="IU54" i="19"/>
  <c r="IU54" i="18"/>
  <c r="IU54" i="17"/>
  <c r="IU54" i="16"/>
  <c r="IU54" i="15"/>
  <c r="IU105" i="14"/>
  <c r="IT54" i="22"/>
  <c r="IT54" i="21"/>
  <c r="IT54" i="20"/>
  <c r="IT54" i="19"/>
  <c r="IT54" i="18"/>
  <c r="IT54" i="17"/>
  <c r="IT54" i="16"/>
  <c r="IT54" i="15"/>
  <c r="IT105" i="14"/>
  <c r="IS54" i="22"/>
  <c r="IS54" i="21"/>
  <c r="IS54" i="20"/>
  <c r="IS54" i="19"/>
  <c r="IS54" i="18"/>
  <c r="IS54" i="17"/>
  <c r="IS54" i="16"/>
  <c r="IS54" i="15"/>
  <c r="IS105" i="14"/>
  <c r="IR54" i="22"/>
  <c r="IR54" i="21"/>
  <c r="IR54" i="20"/>
  <c r="IR54" i="19"/>
  <c r="IR54" i="18"/>
  <c r="IR54" i="17"/>
  <c r="IR54" i="16"/>
  <c r="IR54" i="15"/>
  <c r="IR105" i="14"/>
  <c r="IQ54" i="22"/>
  <c r="IQ54" i="21"/>
  <c r="IQ54" i="20"/>
  <c r="IQ54" i="19"/>
  <c r="IQ54" i="18"/>
  <c r="IQ54" i="17"/>
  <c r="IQ54" i="16"/>
  <c r="IQ54" i="15"/>
  <c r="IQ105" i="14"/>
  <c r="IP54" i="22"/>
  <c r="IP54" i="21"/>
  <c r="IP54" i="20"/>
  <c r="IP54" i="19"/>
  <c r="IP54" i="18"/>
  <c r="IP54" i="17"/>
  <c r="IP54" i="16"/>
  <c r="IP54" i="15"/>
  <c r="IP105" i="14"/>
  <c r="IO54" i="22"/>
  <c r="IO54" i="21"/>
  <c r="IO54" i="20"/>
  <c r="IO54" i="19"/>
  <c r="IO54" i="18"/>
  <c r="IO54" i="17"/>
  <c r="IO54" i="16"/>
  <c r="IO54" i="15"/>
  <c r="IO105" i="14"/>
  <c r="IN54" i="22"/>
  <c r="IN54" i="21"/>
  <c r="IN54" i="20"/>
  <c r="IN54" i="19"/>
  <c r="IN54" i="18"/>
  <c r="IN54" i="17"/>
  <c r="IN54" i="16"/>
  <c r="IN54" i="15"/>
  <c r="IN105" i="14"/>
  <c r="IM54" i="22"/>
  <c r="IM54" i="21"/>
  <c r="IM54" i="20"/>
  <c r="IM54" i="19"/>
  <c r="IM54" i="18"/>
  <c r="IM54" i="17"/>
  <c r="IM54" i="16"/>
  <c r="IM54" i="15"/>
  <c r="IM105" i="14"/>
  <c r="IL54" i="22"/>
  <c r="IL54" i="21"/>
  <c r="IL54" i="20"/>
  <c r="IL54" i="19"/>
  <c r="IL54" i="18"/>
  <c r="IL54" i="17"/>
  <c r="IL54" i="16"/>
  <c r="IL54" i="15"/>
  <c r="IL105" i="14"/>
  <c r="IK54" i="22"/>
  <c r="IK54" i="21"/>
  <c r="IK54" i="20"/>
  <c r="IK54" i="19"/>
  <c r="IK54" i="18"/>
  <c r="IK54" i="17"/>
  <c r="IK54" i="16"/>
  <c r="IK54" i="15"/>
  <c r="IK105" i="14"/>
  <c r="IJ54" i="22"/>
  <c r="IJ54" i="21"/>
  <c r="IJ54" i="20"/>
  <c r="IJ54" i="19"/>
  <c r="IJ54" i="18"/>
  <c r="IJ54" i="17"/>
  <c r="IJ54" i="16"/>
  <c r="IJ54" i="15"/>
  <c r="IJ105" i="14"/>
  <c r="II54" i="22"/>
  <c r="II54" i="21"/>
  <c r="II54" i="20"/>
  <c r="II54" i="19"/>
  <c r="II54" i="18"/>
  <c r="II54" i="17"/>
  <c r="II54" i="16"/>
  <c r="II54" i="15"/>
  <c r="II105" i="14"/>
  <c r="IH54" i="22"/>
  <c r="IH54" i="21"/>
  <c r="IH54" i="20"/>
  <c r="IH54" i="19"/>
  <c r="IH54" i="18"/>
  <c r="IH54" i="17"/>
  <c r="IH54" i="16"/>
  <c r="IH54" i="15"/>
  <c r="IH105" i="14"/>
  <c r="IG54" i="22"/>
  <c r="IG54" i="21"/>
  <c r="IG54" i="20"/>
  <c r="IG54" i="19"/>
  <c r="IG54" i="18"/>
  <c r="IG54" i="17"/>
  <c r="IG54" i="16"/>
  <c r="IG54" i="15"/>
  <c r="IG105" i="14"/>
  <c r="IF54" i="22"/>
  <c r="IF54" i="21"/>
  <c r="IF54" i="20"/>
  <c r="IF54" i="19"/>
  <c r="IF54" i="18"/>
  <c r="IF54" i="17"/>
  <c r="IF54" i="16"/>
  <c r="IF54" i="15"/>
  <c r="IF105" i="14"/>
  <c r="IE54" i="22"/>
  <c r="IE54" i="21"/>
  <c r="IE54" i="20"/>
  <c r="IE54" i="19"/>
  <c r="IE54" i="18"/>
  <c r="IE54" i="17"/>
  <c r="IE54" i="16"/>
  <c r="IE54" i="15"/>
  <c r="IE105" i="14"/>
  <c r="ID54" i="22"/>
  <c r="ID54" i="21"/>
  <c r="ID54" i="20"/>
  <c r="ID54" i="19"/>
  <c r="ID54" i="18"/>
  <c r="ID54" i="17"/>
  <c r="ID54" i="16"/>
  <c r="ID54" i="15"/>
  <c r="ID105" i="14"/>
  <c r="IC54" i="22"/>
  <c r="IC54" i="21"/>
  <c r="IC54" i="20"/>
  <c r="IC54" i="19"/>
  <c r="IC54" i="18"/>
  <c r="IC54" i="17"/>
  <c r="IC54" i="16"/>
  <c r="IC54" i="15"/>
  <c r="IC105" i="14"/>
  <c r="IB54" i="22"/>
  <c r="IB54" i="21"/>
  <c r="IB54" i="20"/>
  <c r="IB54" i="19"/>
  <c r="IB54" i="18"/>
  <c r="IB54" i="17"/>
  <c r="IB54" i="16"/>
  <c r="IB54" i="15"/>
  <c r="IB105" i="14"/>
  <c r="IA54" i="22"/>
  <c r="IA54" i="21"/>
  <c r="IA54" i="20"/>
  <c r="IA54" i="19"/>
  <c r="IA54" i="18"/>
  <c r="IA54" i="17"/>
  <c r="IA54" i="16"/>
  <c r="IA54" i="15"/>
  <c r="IA105" i="14"/>
  <c r="HZ54" i="22"/>
  <c r="HZ54" i="21"/>
  <c r="HZ54" i="20"/>
  <c r="HZ54" i="19"/>
  <c r="HZ54" i="18"/>
  <c r="HZ54" i="17"/>
  <c r="HZ54" i="16"/>
  <c r="HZ54" i="15"/>
  <c r="HZ105" i="14"/>
  <c r="HY54" i="22"/>
  <c r="HY54" i="21"/>
  <c r="HY54" i="20"/>
  <c r="HY54" i="19"/>
  <c r="HY54" i="18"/>
  <c r="HY54" i="17"/>
  <c r="HY54" i="16"/>
  <c r="HY54" i="15"/>
  <c r="HY105" i="14"/>
  <c r="HX54" i="22"/>
  <c r="HX54" i="21"/>
  <c r="HX54" i="20"/>
  <c r="HX54" i="19"/>
  <c r="HX54" i="18"/>
  <c r="HX54" i="17"/>
  <c r="HX54" i="16"/>
  <c r="HX54" i="15"/>
  <c r="HX105" i="14"/>
  <c r="HW54" i="22"/>
  <c r="HW54" i="21"/>
  <c r="HW54" i="20"/>
  <c r="HW54" i="19"/>
  <c r="HW54" i="18"/>
  <c r="HW54" i="17"/>
  <c r="HW54" i="16"/>
  <c r="HW54" i="15"/>
  <c r="HW105" i="14"/>
  <c r="HV54" i="22"/>
  <c r="HV54" i="21"/>
  <c r="HV54" i="20"/>
  <c r="HV54" i="19"/>
  <c r="HV54" i="18"/>
  <c r="HV54" i="17"/>
  <c r="HV54" i="16"/>
  <c r="HV54" i="15"/>
  <c r="HV105" i="14"/>
  <c r="HU54" i="22"/>
  <c r="HU54" i="21"/>
  <c r="HU54" i="20"/>
  <c r="HU54" i="19"/>
  <c r="HU54" i="18"/>
  <c r="HU54" i="17"/>
  <c r="HU54" i="16"/>
  <c r="HU54" i="15"/>
  <c r="HU105" i="14"/>
  <c r="HT54" i="22"/>
  <c r="HT54" i="21"/>
  <c r="HT54" i="20"/>
  <c r="HT54" i="19"/>
  <c r="HT54" i="18"/>
  <c r="HT54" i="17"/>
  <c r="HT54" i="16"/>
  <c r="HT54" i="15"/>
  <c r="HT105" i="14"/>
  <c r="HS54" i="22"/>
  <c r="HS54" i="21"/>
  <c r="HS54" i="20"/>
  <c r="HS54" i="19"/>
  <c r="HS54" i="18"/>
  <c r="HS54" i="17"/>
  <c r="HS54" i="16"/>
  <c r="HS54" i="15"/>
  <c r="HS105" i="14"/>
  <c r="HR54" i="22"/>
  <c r="HR54" i="21"/>
  <c r="HR54" i="20"/>
  <c r="HR54" i="19"/>
  <c r="HR54" i="18"/>
  <c r="HR54" i="17"/>
  <c r="HR54" i="16"/>
  <c r="HR54" i="15"/>
  <c r="HR105" i="14"/>
  <c r="HQ54" i="22"/>
  <c r="HQ54" i="21"/>
  <c r="HQ54" i="20"/>
  <c r="HQ54" i="19"/>
  <c r="HQ54" i="18"/>
  <c r="HQ54" i="17"/>
  <c r="HQ54" i="16"/>
  <c r="HQ54" i="15"/>
  <c r="HQ105" i="14"/>
  <c r="HP54" i="22"/>
  <c r="HP54" i="21"/>
  <c r="HP54" i="20"/>
  <c r="HP54" i="19"/>
  <c r="HP54" i="18"/>
  <c r="HP54" i="17"/>
  <c r="HP54" i="16"/>
  <c r="HP54" i="15"/>
  <c r="HP105" i="14"/>
  <c r="HO54" i="22"/>
  <c r="HO54" i="21"/>
  <c r="HO54" i="20"/>
  <c r="HO54" i="19"/>
  <c r="HO54" i="18"/>
  <c r="HO54" i="17"/>
  <c r="HO54" i="16"/>
  <c r="HO54" i="15"/>
  <c r="HO105" i="14"/>
  <c r="HN54" i="22"/>
  <c r="HN54" i="21"/>
  <c r="HN54" i="20"/>
  <c r="HN54" i="19"/>
  <c r="HN54" i="18"/>
  <c r="HN54" i="17"/>
  <c r="HN54" i="16"/>
  <c r="HN54" i="15"/>
  <c r="HN105" i="14"/>
  <c r="HM54" i="22"/>
  <c r="HM54" i="21"/>
  <c r="HM54" i="20"/>
  <c r="HM54" i="19"/>
  <c r="HM54" i="18"/>
  <c r="HM54" i="17"/>
  <c r="HM54" i="16"/>
  <c r="HM54" i="15"/>
  <c r="HM105" i="14"/>
  <c r="HL54" i="22"/>
  <c r="HL54" i="21"/>
  <c r="HL54" i="20"/>
  <c r="HL54" i="19"/>
  <c r="HL54" i="18"/>
  <c r="HL54" i="17"/>
  <c r="HL54" i="16"/>
  <c r="HL54" i="15"/>
  <c r="HL105" i="14"/>
  <c r="HK54" i="22"/>
  <c r="HK54" i="21"/>
  <c r="HK54" i="20"/>
  <c r="HK54" i="19"/>
  <c r="HK54" i="18"/>
  <c r="HK54" i="17"/>
  <c r="HK54" i="16"/>
  <c r="HK54" i="15"/>
  <c r="HK105" i="14"/>
  <c r="HJ54" i="22"/>
  <c r="HJ54" i="21"/>
  <c r="HJ54" i="20"/>
  <c r="HJ54" i="19"/>
  <c r="HJ54" i="18"/>
  <c r="HJ54" i="17"/>
  <c r="HJ54" i="16"/>
  <c r="HJ54" i="15"/>
  <c r="HJ105" i="14"/>
  <c r="HI54" i="22"/>
  <c r="HI54" i="21"/>
  <c r="HI54" i="20"/>
  <c r="HI54" i="19"/>
  <c r="HI54" i="18"/>
  <c r="HI54" i="17"/>
  <c r="HI54" i="16"/>
  <c r="HI54" i="15"/>
  <c r="HI105" i="14"/>
  <c r="HH54" i="22"/>
  <c r="HH54" i="21"/>
  <c r="HH54" i="20"/>
  <c r="HH54" i="19"/>
  <c r="HH54" i="18"/>
  <c r="HH54" i="17"/>
  <c r="HH54" i="16"/>
  <c r="HH54" i="15"/>
  <c r="HH105" i="14"/>
  <c r="HG54" i="22"/>
  <c r="HG54" i="21"/>
  <c r="HG54" i="20"/>
  <c r="HG54" i="19"/>
  <c r="HG54" i="18"/>
  <c r="HG54" i="17"/>
  <c r="HG54" i="16"/>
  <c r="HG54" i="15"/>
  <c r="HG105" i="14"/>
  <c r="HF54" i="22"/>
  <c r="HF54" i="21"/>
  <c r="HF54" i="20"/>
  <c r="HF54" i="19"/>
  <c r="HF54" i="18"/>
  <c r="HF54" i="17"/>
  <c r="HF54" i="16"/>
  <c r="HF54" i="15"/>
  <c r="HF105" i="14"/>
  <c r="HE54" i="22"/>
  <c r="HE54" i="21"/>
  <c r="HE54" i="20"/>
  <c r="HE54" i="19"/>
  <c r="HE54" i="18"/>
  <c r="HE54" i="17"/>
  <c r="HE54" i="16"/>
  <c r="HE54" i="15"/>
  <c r="HE105" i="14"/>
  <c r="HD54" i="22"/>
  <c r="HD54" i="21"/>
  <c r="HD54" i="20"/>
  <c r="HD54" i="19"/>
  <c r="HD54" i="18"/>
  <c r="HD54" i="17"/>
  <c r="HD54" i="16"/>
  <c r="HD54" i="15"/>
  <c r="HD105" i="14"/>
  <c r="HC54" i="22"/>
  <c r="HC54" i="21"/>
  <c r="HC54" i="20"/>
  <c r="HC54" i="19"/>
  <c r="HC54" i="18"/>
  <c r="HC54" i="17"/>
  <c r="HC54" i="16"/>
  <c r="HC54" i="15"/>
  <c r="HC105" i="14"/>
  <c r="HB54" i="22"/>
  <c r="HB54" i="21"/>
  <c r="HB54" i="20"/>
  <c r="HB54" i="19"/>
  <c r="HB54" i="18"/>
  <c r="HB54" i="17"/>
  <c r="HB54" i="16"/>
  <c r="HB54" i="15"/>
  <c r="HB105" i="14"/>
  <c r="HA54" i="22"/>
  <c r="HA54" i="21"/>
  <c r="HA54" i="20"/>
  <c r="HA54" i="19"/>
  <c r="HA54" i="18"/>
  <c r="HA54" i="17"/>
  <c r="HA54" i="16"/>
  <c r="HA54" i="15"/>
  <c r="HA105" i="14"/>
  <c r="GZ54" i="22"/>
  <c r="GZ54" i="21"/>
  <c r="GZ54" i="20"/>
  <c r="GZ54" i="19"/>
  <c r="GZ54" i="18"/>
  <c r="GZ54" i="17"/>
  <c r="GZ54" i="16"/>
  <c r="GZ54" i="15"/>
  <c r="GZ105" i="14"/>
  <c r="GY54" i="22"/>
  <c r="GY54" i="21"/>
  <c r="GY54" i="20"/>
  <c r="GY54" i="19"/>
  <c r="GY54" i="18"/>
  <c r="GY54" i="17"/>
  <c r="GY54" i="16"/>
  <c r="GY54" i="15"/>
  <c r="GY105" i="14"/>
  <c r="GX54" i="22"/>
  <c r="GX54" i="21"/>
  <c r="GX54" i="20"/>
  <c r="GX54" i="19"/>
  <c r="GX54" i="18"/>
  <c r="GX54" i="17"/>
  <c r="GX54" i="16"/>
  <c r="GX54" i="15"/>
  <c r="GX105" i="14"/>
  <c r="GW54" i="22"/>
  <c r="GW54" i="21"/>
  <c r="GW54" i="20"/>
  <c r="GW54" i="19"/>
  <c r="GW54" i="18"/>
  <c r="GW54" i="17"/>
  <c r="GW54" i="16"/>
  <c r="GW54" i="15"/>
  <c r="GW105" i="14"/>
  <c r="GV54" i="22"/>
  <c r="GV54" i="21"/>
  <c r="GV54" i="20"/>
  <c r="GV54" i="19"/>
  <c r="GV54" i="18"/>
  <c r="GV54" i="17"/>
  <c r="GV54" i="16"/>
  <c r="GV54" i="15"/>
  <c r="GV105" i="14"/>
  <c r="GU54" i="22"/>
  <c r="GU54" i="21"/>
  <c r="GU54" i="20"/>
  <c r="GU54" i="19"/>
  <c r="GU54" i="18"/>
  <c r="GU54" i="17"/>
  <c r="GU54" i="16"/>
  <c r="GU54" i="15"/>
  <c r="GU105" i="14"/>
  <c r="GT54" i="22"/>
  <c r="GT54" i="21"/>
  <c r="GT54" i="20"/>
  <c r="GT54" i="19"/>
  <c r="GT54" i="18"/>
  <c r="GT54" i="17"/>
  <c r="GT54" i="16"/>
  <c r="GT54" i="15"/>
  <c r="GT105" i="14"/>
  <c r="GS54" i="22"/>
  <c r="GS54" i="21"/>
  <c r="GS54" i="20"/>
  <c r="GS54" i="19"/>
  <c r="GS54" i="18"/>
  <c r="GS54" i="17"/>
  <c r="GS54" i="16"/>
  <c r="GS54" i="15"/>
  <c r="GS105" i="14"/>
  <c r="GR54" i="22"/>
  <c r="GR54" i="21"/>
  <c r="GR54" i="20"/>
  <c r="GR54" i="19"/>
  <c r="GR54" i="18"/>
  <c r="GR54" i="17"/>
  <c r="GR54" i="16"/>
  <c r="GR54" i="15"/>
  <c r="GR105" i="14"/>
  <c r="GQ54" i="22"/>
  <c r="GQ54" i="21"/>
  <c r="GQ54" i="20"/>
  <c r="GQ54" i="19"/>
  <c r="GQ54" i="18"/>
  <c r="GQ54" i="17"/>
  <c r="GQ54" i="16"/>
  <c r="GQ54" i="15"/>
  <c r="GQ105" i="14"/>
  <c r="GP54" i="22"/>
  <c r="GP54" i="21"/>
  <c r="GP54" i="20"/>
  <c r="GP54" i="19"/>
  <c r="GP54" i="18"/>
  <c r="GP54" i="17"/>
  <c r="GP54" i="16"/>
  <c r="GP54" i="15"/>
  <c r="GP105" i="14"/>
  <c r="GO54" i="22"/>
  <c r="GO54" i="21"/>
  <c r="GO54" i="20"/>
  <c r="GO54" i="19"/>
  <c r="GO54" i="18"/>
  <c r="GO54" i="17"/>
  <c r="GO54" i="16"/>
  <c r="GO54" i="15"/>
  <c r="GO105" i="14"/>
  <c r="GN54" i="22"/>
  <c r="GN54" i="21"/>
  <c r="GN54" i="20"/>
  <c r="GN54" i="19"/>
  <c r="GN54" i="18"/>
  <c r="GN54" i="17"/>
  <c r="GN54" i="16"/>
  <c r="GN54" i="15"/>
  <c r="GN105" i="14"/>
  <c r="GM54" i="22"/>
  <c r="GM54" i="21"/>
  <c r="GM54" i="20"/>
  <c r="GM54" i="19"/>
  <c r="GM54" i="18"/>
  <c r="GM54" i="17"/>
  <c r="GM54" i="16"/>
  <c r="GM54" i="15"/>
  <c r="GM105" i="14"/>
  <c r="GL54" i="22"/>
  <c r="GL54" i="21"/>
  <c r="GL54" i="20"/>
  <c r="GL54" i="19"/>
  <c r="GL54" i="18"/>
  <c r="GL54" i="17"/>
  <c r="GL54" i="16"/>
  <c r="GL54" i="15"/>
  <c r="GL105" i="14"/>
  <c r="GK54" i="22"/>
  <c r="GK54" i="21"/>
  <c r="GK54" i="20"/>
  <c r="GK54" i="19"/>
  <c r="GK54" i="18"/>
  <c r="GK54" i="17"/>
  <c r="GK54" i="16"/>
  <c r="GK54" i="15"/>
  <c r="GK105" i="14"/>
  <c r="GJ54" i="22"/>
  <c r="GJ54" i="21"/>
  <c r="GJ54" i="20"/>
  <c r="GJ54" i="19"/>
  <c r="GJ54" i="18"/>
  <c r="GJ54" i="17"/>
  <c r="GJ54" i="16"/>
  <c r="GJ54" i="15"/>
  <c r="GJ105" i="14"/>
  <c r="GI54" i="22"/>
  <c r="GI54" i="21"/>
  <c r="GI54" i="20"/>
  <c r="GI54" i="19"/>
  <c r="GI54" i="18"/>
  <c r="GI54" i="17"/>
  <c r="GI54" i="16"/>
  <c r="GI54" i="15"/>
  <c r="GI105" i="14"/>
  <c r="GH54" i="22"/>
  <c r="GH54" i="21"/>
  <c r="GH54" i="20"/>
  <c r="GH54" i="19"/>
  <c r="GH54" i="18"/>
  <c r="GH54" i="17"/>
  <c r="GH54" i="16"/>
  <c r="GH54" i="15"/>
  <c r="GH105" i="14"/>
  <c r="GG54" i="22"/>
  <c r="GG54" i="21"/>
  <c r="GG54" i="20"/>
  <c r="GG54" i="19"/>
  <c r="GG54" i="18"/>
  <c r="GG54" i="17"/>
  <c r="GG54" i="16"/>
  <c r="GG54" i="15"/>
  <c r="GG105" i="14"/>
  <c r="GF54" i="22"/>
  <c r="GF54" i="21"/>
  <c r="GF54" i="20"/>
  <c r="GF54" i="19"/>
  <c r="GF54" i="18"/>
  <c r="GF54" i="17"/>
  <c r="GF54" i="16"/>
  <c r="GF54" i="15"/>
  <c r="GF105" i="14"/>
  <c r="GE54" i="22"/>
  <c r="GE54" i="21"/>
  <c r="GE54" i="20"/>
  <c r="GE54" i="19"/>
  <c r="GE54" i="18"/>
  <c r="GE54" i="17"/>
  <c r="GE54" i="16"/>
  <c r="GE54" i="15"/>
  <c r="GE105" i="14"/>
  <c r="GD54" i="22"/>
  <c r="GD54" i="21"/>
  <c r="GD54" i="20"/>
  <c r="GD54" i="19"/>
  <c r="GD54" i="18"/>
  <c r="GD54" i="17"/>
  <c r="GD54" i="16"/>
  <c r="GD54" i="15"/>
  <c r="GD105" i="14"/>
  <c r="GC54" i="22"/>
  <c r="GC54" i="21"/>
  <c r="GC54" i="20"/>
  <c r="GC54" i="19"/>
  <c r="GC54" i="18"/>
  <c r="GC54" i="17"/>
  <c r="GC54" i="16"/>
  <c r="GC54" i="15"/>
  <c r="GC105" i="14"/>
  <c r="GB54" i="22"/>
  <c r="GB54" i="21"/>
  <c r="GB54" i="20"/>
  <c r="GB54" i="19"/>
  <c r="GB54" i="18"/>
  <c r="GB54" i="17"/>
  <c r="GB54" i="16"/>
  <c r="GB54" i="15"/>
  <c r="GB105" i="14"/>
  <c r="GA54" i="22"/>
  <c r="GA54" i="21"/>
  <c r="GA54" i="20"/>
  <c r="GA54" i="19"/>
  <c r="GA54" i="18"/>
  <c r="GA54" i="17"/>
  <c r="GA54" i="16"/>
  <c r="GA54" i="15"/>
  <c r="GA105" i="14"/>
  <c r="FZ54" i="22"/>
  <c r="FZ54" i="21"/>
  <c r="FZ54" i="20"/>
  <c r="FZ54" i="19"/>
  <c r="FZ54" i="18"/>
  <c r="FZ54" i="17"/>
  <c r="FZ54" i="16"/>
  <c r="FZ54" i="15"/>
  <c r="FZ105" i="14"/>
  <c r="FY54" i="22"/>
  <c r="FY54" i="21"/>
  <c r="FY54" i="20"/>
  <c r="FY54" i="19"/>
  <c r="FY54" i="18"/>
  <c r="FY54" i="17"/>
  <c r="FY54" i="16"/>
  <c r="FY54" i="15"/>
  <c r="FY105" i="14"/>
  <c r="FX54" i="22"/>
  <c r="FX54" i="21"/>
  <c r="FX54" i="20"/>
  <c r="FX54" i="19"/>
  <c r="FX54" i="18"/>
  <c r="FX54" i="17"/>
  <c r="FX54" i="16"/>
  <c r="FX54" i="15"/>
  <c r="FX105" i="14"/>
  <c r="FW54" i="22"/>
  <c r="FW54" i="21"/>
  <c r="FW54" i="20"/>
  <c r="FW54" i="19"/>
  <c r="FW54" i="18"/>
  <c r="FW54" i="17"/>
  <c r="FW54" i="16"/>
  <c r="FW54" i="15"/>
  <c r="FW105" i="14"/>
  <c r="FV54" i="22"/>
  <c r="FV54" i="21"/>
  <c r="FV54" i="20"/>
  <c r="FV54" i="19"/>
  <c r="FV54" i="18"/>
  <c r="FV54" i="17"/>
  <c r="FV54" i="16"/>
  <c r="FV54" i="15"/>
  <c r="FV105" i="14"/>
  <c r="FU54" i="22"/>
  <c r="FU54" i="21"/>
  <c r="FU54" i="20"/>
  <c r="FU54" i="19"/>
  <c r="FU54" i="18"/>
  <c r="FU54" i="17"/>
  <c r="FU54" i="16"/>
  <c r="FU54" i="15"/>
  <c r="FU105" i="14"/>
  <c r="FT54" i="22"/>
  <c r="FT54" i="21"/>
  <c r="FT54" i="20"/>
  <c r="FT54" i="19"/>
  <c r="FT54" i="18"/>
  <c r="FT54" i="17"/>
  <c r="FT54" i="16"/>
  <c r="FT54" i="15"/>
  <c r="FT105" i="14"/>
  <c r="FS54" i="22"/>
  <c r="FS54" i="21"/>
  <c r="FS54" i="20"/>
  <c r="FS54" i="19"/>
  <c r="FS54" i="18"/>
  <c r="FS54" i="17"/>
  <c r="FS54" i="16"/>
  <c r="FS54" i="15"/>
  <c r="FS105" i="14"/>
  <c r="FR54" i="22"/>
  <c r="FR54" i="21"/>
  <c r="FR54" i="20"/>
  <c r="FR54" i="19"/>
  <c r="FR54" i="18"/>
  <c r="FR54" i="17"/>
  <c r="FR54" i="16"/>
  <c r="FR54" i="15"/>
  <c r="FR105" i="14"/>
  <c r="FQ54" i="22"/>
  <c r="FQ54" i="21"/>
  <c r="FQ54" i="20"/>
  <c r="FQ54" i="19"/>
  <c r="FQ54" i="18"/>
  <c r="FQ54" i="17"/>
  <c r="FQ54" i="16"/>
  <c r="FQ54" i="15"/>
  <c r="FQ105" i="14"/>
  <c r="FP54" i="22"/>
  <c r="FP54" i="21"/>
  <c r="FP54" i="20"/>
  <c r="FP54" i="19"/>
  <c r="FP54" i="18"/>
  <c r="FP54" i="17"/>
  <c r="FP54" i="16"/>
  <c r="FP54" i="15"/>
  <c r="FP105" i="14"/>
  <c r="FO54" i="22"/>
  <c r="FO54" i="21"/>
  <c r="FO54" i="20"/>
  <c r="FO54" i="19"/>
  <c r="FO54" i="18"/>
  <c r="FO54" i="17"/>
  <c r="FO54" i="16"/>
  <c r="FO54" i="15"/>
  <c r="FO105" i="14"/>
  <c r="FN54" i="22"/>
  <c r="FN54" i="21"/>
  <c r="FN54" i="20"/>
  <c r="FN54" i="19"/>
  <c r="FN54" i="18"/>
  <c r="FN54" i="17"/>
  <c r="FN54" i="16"/>
  <c r="FN54" i="15"/>
  <c r="FN105" i="14"/>
  <c r="FM54" i="22"/>
  <c r="FM54" i="21"/>
  <c r="FM54" i="20"/>
  <c r="FM54" i="19"/>
  <c r="FM54" i="18"/>
  <c r="FM54" i="17"/>
  <c r="FM54" i="16"/>
  <c r="FM54" i="15"/>
  <c r="FM105" i="14"/>
  <c r="FL54" i="22"/>
  <c r="FL54" i="21"/>
  <c r="FL54" i="20"/>
  <c r="FL54" i="19"/>
  <c r="FL54" i="18"/>
  <c r="FL54" i="17"/>
  <c r="FL54" i="16"/>
  <c r="FL54" i="15"/>
  <c r="FL105" i="14"/>
  <c r="FK54" i="22"/>
  <c r="FK54" i="21"/>
  <c r="FK54" i="20"/>
  <c r="FK54" i="19"/>
  <c r="FK54" i="18"/>
  <c r="FK54" i="17"/>
  <c r="FK54" i="16"/>
  <c r="FK54" i="15"/>
  <c r="FK105" i="14"/>
  <c r="FJ54" i="22"/>
  <c r="FJ54" i="21"/>
  <c r="FJ54" i="20"/>
  <c r="FJ54" i="19"/>
  <c r="FJ54" i="18"/>
  <c r="FJ54" i="17"/>
  <c r="FJ54" i="16"/>
  <c r="FJ54" i="15"/>
  <c r="FJ105" i="14"/>
  <c r="FI54" i="22"/>
  <c r="FI54" i="21"/>
  <c r="FI54" i="20"/>
  <c r="FI54" i="19"/>
  <c r="FI54" i="18"/>
  <c r="FI54" i="17"/>
  <c r="FI54" i="16"/>
  <c r="FI54" i="15"/>
  <c r="FI105" i="14"/>
  <c r="FH54" i="22"/>
  <c r="FH54" i="21"/>
  <c r="FH54" i="20"/>
  <c r="FH54" i="19"/>
  <c r="FH54" i="18"/>
  <c r="FH54" i="17"/>
  <c r="FH54" i="16"/>
  <c r="FH54" i="15"/>
  <c r="FH105" i="14"/>
  <c r="FG54" i="22"/>
  <c r="FG54" i="21"/>
  <c r="FG54" i="20"/>
  <c r="FG54" i="19"/>
  <c r="FG54" i="18"/>
  <c r="FG54" i="17"/>
  <c r="FG54" i="16"/>
  <c r="FG54" i="15"/>
  <c r="FG105" i="14"/>
  <c r="FF54" i="22"/>
  <c r="FF54" i="21"/>
  <c r="FF54" i="20"/>
  <c r="FF54" i="19"/>
  <c r="FF54" i="18"/>
  <c r="FF54" i="17"/>
  <c r="FF54" i="16"/>
  <c r="FF54" i="15"/>
  <c r="FF105" i="14"/>
  <c r="FE54" i="22"/>
  <c r="FE54" i="21"/>
  <c r="FE54" i="20"/>
  <c r="FE54" i="19"/>
  <c r="FE54" i="18"/>
  <c r="FE54" i="17"/>
  <c r="FE54" i="16"/>
  <c r="FE54" i="15"/>
  <c r="FE105" i="14"/>
  <c r="FD54" i="22"/>
  <c r="FD54" i="21"/>
  <c r="FD54" i="20"/>
  <c r="FD54" i="19"/>
  <c r="FD54" i="18"/>
  <c r="FD54" i="17"/>
  <c r="FD54" i="16"/>
  <c r="FD54" i="15"/>
  <c r="FD105" i="14"/>
  <c r="FC54" i="22"/>
  <c r="FC54" i="21"/>
  <c r="FC54" i="20"/>
  <c r="FC54" i="19"/>
  <c r="FC54" i="18"/>
  <c r="FC54" i="17"/>
  <c r="FC54" i="16"/>
  <c r="FC54" i="15"/>
  <c r="FC105" i="14"/>
  <c r="FB54" i="22"/>
  <c r="FB54" i="21"/>
  <c r="FB54" i="20"/>
  <c r="FB54" i="19"/>
  <c r="FB54" i="18"/>
  <c r="FB54" i="17"/>
  <c r="FB54" i="16"/>
  <c r="FB54" i="15"/>
  <c r="FB105" i="14"/>
  <c r="FA54" i="22"/>
  <c r="FA54" i="21"/>
  <c r="FA54" i="20"/>
  <c r="FA54" i="19"/>
  <c r="FA54" i="18"/>
  <c r="FA54" i="17"/>
  <c r="FA54" i="16"/>
  <c r="FA54" i="15"/>
  <c r="FA105" i="14"/>
  <c r="EZ54" i="22"/>
  <c r="EZ54" i="21"/>
  <c r="EZ54" i="20"/>
  <c r="EZ54" i="19"/>
  <c r="EZ54" i="18"/>
  <c r="EZ54" i="17"/>
  <c r="EZ54" i="16"/>
  <c r="EZ54" i="15"/>
  <c r="EZ105" i="14"/>
  <c r="EY54" i="22"/>
  <c r="EY54" i="21"/>
  <c r="EY54" i="20"/>
  <c r="EY54" i="19"/>
  <c r="EY54" i="18"/>
  <c r="EY54" i="17"/>
  <c r="EY54" i="16"/>
  <c r="EY54" i="15"/>
  <c r="EY105" i="14"/>
  <c r="EX54" i="22"/>
  <c r="EX54" i="21"/>
  <c r="EX54" i="20"/>
  <c r="EX54" i="19"/>
  <c r="EX54" i="18"/>
  <c r="EX54" i="17"/>
  <c r="EX54" i="16"/>
  <c r="EX54" i="15"/>
  <c r="EX105" i="14"/>
  <c r="EW54" i="22"/>
  <c r="EW54" i="21"/>
  <c r="EW54" i="20"/>
  <c r="EW54" i="19"/>
  <c r="EW54" i="18"/>
  <c r="EW54" i="17"/>
  <c r="EW54" i="16"/>
  <c r="EW54" i="15"/>
  <c r="EW105" i="14"/>
  <c r="EV54" i="22"/>
  <c r="EV54" i="21"/>
  <c r="EV54" i="20"/>
  <c r="EV54" i="19"/>
  <c r="EV54" i="18"/>
  <c r="EV54" i="17"/>
  <c r="EV54" i="16"/>
  <c r="EV54" i="15"/>
  <c r="EV105" i="14"/>
  <c r="EU54" i="22"/>
  <c r="EU54" i="21"/>
  <c r="EU54" i="20"/>
  <c r="EU54" i="19"/>
  <c r="EU54" i="18"/>
  <c r="EU54" i="17"/>
  <c r="EU54" i="16"/>
  <c r="EU54" i="15"/>
  <c r="EU105" i="14"/>
  <c r="ET54" i="22"/>
  <c r="ET54" i="21"/>
  <c r="ET54" i="20"/>
  <c r="ET54" i="19"/>
  <c r="ET54" i="18"/>
  <c r="ET54" i="17"/>
  <c r="ET54" i="16"/>
  <c r="ET54" i="15"/>
  <c r="ET105" i="14"/>
  <c r="ES54" i="22"/>
  <c r="ES54" i="21"/>
  <c r="ES54" i="20"/>
  <c r="ES54" i="19"/>
  <c r="ES54" i="18"/>
  <c r="ES54" i="17"/>
  <c r="ES54" i="16"/>
  <c r="ES54" i="15"/>
  <c r="ES105" i="14"/>
  <c r="ER54" i="22"/>
  <c r="ER54" i="21"/>
  <c r="ER54" i="20"/>
  <c r="ER54" i="19"/>
  <c r="ER54" i="18"/>
  <c r="ER54" i="17"/>
  <c r="ER54" i="16"/>
  <c r="ER54" i="15"/>
  <c r="ER105" i="14"/>
  <c r="EQ54" i="22"/>
  <c r="EQ54" i="21"/>
  <c r="EQ54" i="20"/>
  <c r="EQ54" i="19"/>
  <c r="EQ54" i="18"/>
  <c r="EQ54" i="17"/>
  <c r="EQ54" i="16"/>
  <c r="EQ54" i="15"/>
  <c r="EQ105" i="14"/>
  <c r="EP54" i="22"/>
  <c r="EP54" i="21"/>
  <c r="EP54" i="20"/>
  <c r="EP54" i="19"/>
  <c r="EP54" i="18"/>
  <c r="EP54" i="17"/>
  <c r="EP54" i="16"/>
  <c r="EP54" i="15"/>
  <c r="EP105" i="14"/>
  <c r="EO54" i="22"/>
  <c r="EO54" i="21"/>
  <c r="EO54" i="20"/>
  <c r="EO54" i="19"/>
  <c r="EO54" i="18"/>
  <c r="EO54" i="17"/>
  <c r="EO54" i="16"/>
  <c r="EO54" i="15"/>
  <c r="EO105" i="14"/>
  <c r="EN54" i="22"/>
  <c r="EN54" i="21"/>
  <c r="EN54" i="20"/>
  <c r="EN54" i="19"/>
  <c r="EN54" i="18"/>
  <c r="EN54" i="17"/>
  <c r="EN54" i="16"/>
  <c r="EN54" i="15"/>
  <c r="EN105" i="14"/>
  <c r="EM54" i="22"/>
  <c r="EM54" i="21"/>
  <c r="EM54" i="20"/>
  <c r="EM54" i="19"/>
  <c r="EM54" i="18"/>
  <c r="EM54" i="17"/>
  <c r="EM54" i="16"/>
  <c r="EM54" i="15"/>
  <c r="EM105" i="14"/>
  <c r="EL54" i="22"/>
  <c r="EL54" i="21"/>
  <c r="EL54" i="20"/>
  <c r="EL54" i="19"/>
  <c r="EL54" i="18"/>
  <c r="EL54" i="17"/>
  <c r="EL54" i="16"/>
  <c r="EL54" i="15"/>
  <c r="EL105" i="14"/>
  <c r="EK54" i="22"/>
  <c r="EK54" i="21"/>
  <c r="EK54" i="20"/>
  <c r="EK54" i="19"/>
  <c r="EK54" i="18"/>
  <c r="EK54" i="17"/>
  <c r="EK54" i="16"/>
  <c r="EK54" i="15"/>
  <c r="EK105" i="14"/>
  <c r="EJ54" i="22"/>
  <c r="EJ54" i="21"/>
  <c r="EJ54" i="20"/>
  <c r="EJ54" i="19"/>
  <c r="EJ54" i="18"/>
  <c r="EJ54" i="17"/>
  <c r="EJ54" i="16"/>
  <c r="EJ54" i="15"/>
  <c r="EJ105" i="14"/>
  <c r="EI54" i="22"/>
  <c r="EI54" i="21"/>
  <c r="EI54" i="20"/>
  <c r="EI54" i="19"/>
  <c r="EI54" i="18"/>
  <c r="EI54" i="17"/>
  <c r="EI54" i="16"/>
  <c r="EI54" i="15"/>
  <c r="EI105" i="14"/>
  <c r="EH54" i="22"/>
  <c r="EH54" i="21"/>
  <c r="EH54" i="20"/>
  <c r="EH54" i="19"/>
  <c r="EH54" i="18"/>
  <c r="EH54" i="17"/>
  <c r="EH54" i="16"/>
  <c r="EH54" i="15"/>
  <c r="EH105" i="14"/>
  <c r="EG54" i="22"/>
  <c r="EG54" i="21"/>
  <c r="EG54" i="20"/>
  <c r="EG54" i="19"/>
  <c r="EG54" i="18"/>
  <c r="EG54" i="17"/>
  <c r="EG54" i="16"/>
  <c r="EG54" i="15"/>
  <c r="EG105" i="14"/>
  <c r="EF54" i="22"/>
  <c r="EF54" i="21"/>
  <c r="EF54" i="20"/>
  <c r="EF54" i="19"/>
  <c r="EF54" i="18"/>
  <c r="EF54" i="17"/>
  <c r="EF54" i="16"/>
  <c r="EF54" i="15"/>
  <c r="EF105" i="14"/>
  <c r="EE54" i="22"/>
  <c r="EE54" i="21"/>
  <c r="EE54" i="20"/>
  <c r="EE54" i="19"/>
  <c r="EE54" i="18"/>
  <c r="EE54" i="17"/>
  <c r="EE54" i="16"/>
  <c r="EE54" i="15"/>
  <c r="EE105" i="14"/>
  <c r="ED54" i="22"/>
  <c r="ED54" i="21"/>
  <c r="ED54" i="20"/>
  <c r="ED54" i="19"/>
  <c r="ED54" i="18"/>
  <c r="ED54" i="17"/>
  <c r="ED54" i="16"/>
  <c r="ED54" i="15"/>
  <c r="ED105" i="14"/>
  <c r="EC54" i="22"/>
  <c r="EC54" i="21"/>
  <c r="EC54" i="20"/>
  <c r="EC54" i="19"/>
  <c r="EC54" i="18"/>
  <c r="EC54" i="17"/>
  <c r="EC54" i="16"/>
  <c r="EC54" i="15"/>
  <c r="EC105" i="14"/>
  <c r="EB54" i="22"/>
  <c r="EB54" i="21"/>
  <c r="EB54" i="20"/>
  <c r="EB54" i="19"/>
  <c r="EB54" i="18"/>
  <c r="EB54" i="17"/>
  <c r="EB54" i="16"/>
  <c r="EB54" i="15"/>
  <c r="EB105" i="14"/>
  <c r="EA54" i="22"/>
  <c r="EA54" i="21"/>
  <c r="EA54" i="20"/>
  <c r="EA54" i="19"/>
  <c r="EA54" i="18"/>
  <c r="EA54" i="17"/>
  <c r="EA54" i="16"/>
  <c r="EA54" i="15"/>
  <c r="EA105" i="14"/>
  <c r="DZ54" i="22"/>
  <c r="DZ54" i="21"/>
  <c r="DZ54" i="20"/>
  <c r="DZ54" i="19"/>
  <c r="DZ54" i="18"/>
  <c r="DZ54" i="17"/>
  <c r="DZ54" i="16"/>
  <c r="DZ54" i="15"/>
  <c r="DZ105" i="14"/>
  <c r="DY54" i="22"/>
  <c r="DY54" i="21"/>
  <c r="DY54" i="20"/>
  <c r="DY54" i="19"/>
  <c r="DY54" i="18"/>
  <c r="DY54" i="17"/>
  <c r="DY54" i="16"/>
  <c r="DY54" i="15"/>
  <c r="DY105" i="14"/>
  <c r="DX54" i="22"/>
  <c r="DX54" i="21"/>
  <c r="DX54" i="20"/>
  <c r="DX54" i="19"/>
  <c r="DX54" i="18"/>
  <c r="DX54" i="17"/>
  <c r="DX54" i="16"/>
  <c r="DX54" i="15"/>
  <c r="DX105" i="14"/>
  <c r="DW54" i="22"/>
  <c r="DW54" i="21"/>
  <c r="DW54" i="20"/>
  <c r="DW54" i="19"/>
  <c r="DW54" i="18"/>
  <c r="DW54" i="17"/>
  <c r="DW54" i="16"/>
  <c r="DW54" i="15"/>
  <c r="DW105" i="14"/>
  <c r="DV54" i="22"/>
  <c r="DV54" i="21"/>
  <c r="DV54" i="20"/>
  <c r="DV54" i="19"/>
  <c r="DV54" i="18"/>
  <c r="DV54" i="17"/>
  <c r="DV54" i="16"/>
  <c r="DV54" i="15"/>
  <c r="DV105" i="14"/>
  <c r="DU54" i="22"/>
  <c r="DU54" i="21"/>
  <c r="DU54" i="20"/>
  <c r="DU54" i="19"/>
  <c r="DU54" i="18"/>
  <c r="DU54" i="17"/>
  <c r="DU54" i="16"/>
  <c r="DU54" i="15"/>
  <c r="DU105" i="14"/>
  <c r="DT54" i="22"/>
  <c r="DT54" i="21"/>
  <c r="DT54" i="20"/>
  <c r="DT54" i="19"/>
  <c r="DT54" i="18"/>
  <c r="DT54" i="17"/>
  <c r="DT54" i="16"/>
  <c r="DT54" i="15"/>
  <c r="DT105" i="14"/>
  <c r="DS54" i="22"/>
  <c r="DS54" i="21"/>
  <c r="DS54" i="20"/>
  <c r="DS54" i="19"/>
  <c r="DS54" i="18"/>
  <c r="DS54" i="17"/>
  <c r="DS54" i="16"/>
  <c r="DS54" i="15"/>
  <c r="DS105" i="14"/>
  <c r="DR54" i="22"/>
  <c r="DR54" i="21"/>
  <c r="DR54" i="20"/>
  <c r="DR54" i="19"/>
  <c r="DR54" i="18"/>
  <c r="DR54" i="17"/>
  <c r="DR54" i="16"/>
  <c r="DR54" i="15"/>
  <c r="DR105" i="14"/>
  <c r="DQ54" i="22"/>
  <c r="DQ54" i="21"/>
  <c r="DQ54" i="20"/>
  <c r="DQ54" i="19"/>
  <c r="DQ54" i="18"/>
  <c r="DQ54" i="17"/>
  <c r="DQ54" i="16"/>
  <c r="DQ54" i="15"/>
  <c r="DQ105" i="14"/>
  <c r="DP54" i="22"/>
  <c r="DP54" i="21"/>
  <c r="DP54" i="20"/>
  <c r="DP54" i="19"/>
  <c r="DP54" i="18"/>
  <c r="DP54" i="17"/>
  <c r="DP54" i="16"/>
  <c r="DP54" i="15"/>
  <c r="DP105" i="14"/>
  <c r="DO54" i="22"/>
  <c r="DO54" i="21"/>
  <c r="DO54" i="20"/>
  <c r="DO54" i="19"/>
  <c r="DO54" i="18"/>
  <c r="DO54" i="17"/>
  <c r="DO54" i="16"/>
  <c r="DO54" i="15"/>
  <c r="DO105" i="14"/>
  <c r="DN54" i="22"/>
  <c r="DN54" i="21"/>
  <c r="DN54" i="20"/>
  <c r="DN54" i="19"/>
  <c r="DN54" i="18"/>
  <c r="DN54" i="17"/>
  <c r="DN54" i="16"/>
  <c r="DN54" i="15"/>
  <c r="DN105" i="14"/>
  <c r="DM54" i="22"/>
  <c r="DM54" i="21"/>
  <c r="DM54" i="20"/>
  <c r="DM54" i="19"/>
  <c r="DM54" i="18"/>
  <c r="DM54" i="17"/>
  <c r="DM54" i="16"/>
  <c r="DM54" i="15"/>
  <c r="DM105" i="14"/>
  <c r="DL54" i="22"/>
  <c r="DL54" i="21"/>
  <c r="DL54" i="20"/>
  <c r="DL54" i="19"/>
  <c r="DL54" i="18"/>
  <c r="DL54" i="17"/>
  <c r="DL54" i="16"/>
  <c r="DL54" i="15"/>
  <c r="DL105" i="14"/>
  <c r="DK54" i="22"/>
  <c r="DK54" i="21"/>
  <c r="DK54" i="20"/>
  <c r="DK54" i="19"/>
  <c r="DK54" i="18"/>
  <c r="DK54" i="17"/>
  <c r="DK54" i="16"/>
  <c r="DK54" i="15"/>
  <c r="DK105" i="14"/>
  <c r="DJ54" i="22"/>
  <c r="DJ54" i="21"/>
  <c r="DJ54" i="20"/>
  <c r="DJ54" i="19"/>
  <c r="DJ54" i="18"/>
  <c r="DJ54" i="17"/>
  <c r="DJ54" i="16"/>
  <c r="DJ54" i="15"/>
  <c r="DJ105" i="14"/>
  <c r="DI54" i="22"/>
  <c r="DI54" i="21"/>
  <c r="DI54" i="20"/>
  <c r="DI54" i="19"/>
  <c r="DI54" i="18"/>
  <c r="DI54" i="17"/>
  <c r="DI54" i="16"/>
  <c r="DI54" i="15"/>
  <c r="DI105" i="14"/>
  <c r="DH54" i="22"/>
  <c r="DH54" i="21"/>
  <c r="DH54" i="20"/>
  <c r="DH54" i="19"/>
  <c r="DH54" i="18"/>
  <c r="DH54" i="17"/>
  <c r="DH54" i="16"/>
  <c r="DH54" i="15"/>
  <c r="DH105" i="14"/>
  <c r="DG54" i="22"/>
  <c r="DG54" i="21"/>
  <c r="DG54" i="20"/>
  <c r="DG54" i="19"/>
  <c r="DG54" i="18"/>
  <c r="DG54" i="17"/>
  <c r="DG54" i="16"/>
  <c r="DG54" i="15"/>
  <c r="DG105" i="14"/>
  <c r="DF54" i="22"/>
  <c r="DF54" i="21"/>
  <c r="DF54" i="20"/>
  <c r="DF54" i="19"/>
  <c r="DF54" i="18"/>
  <c r="DF54" i="17"/>
  <c r="DF54" i="16"/>
  <c r="DF54" i="15"/>
  <c r="DF105" i="14"/>
  <c r="DE54" i="22"/>
  <c r="DE54" i="21"/>
  <c r="DE54" i="20"/>
  <c r="DE54" i="19"/>
  <c r="DE54" i="18"/>
  <c r="DE54" i="17"/>
  <c r="DE54" i="16"/>
  <c r="DE54" i="15"/>
  <c r="DE105" i="14"/>
  <c r="DD54" i="22"/>
  <c r="DD54" i="21"/>
  <c r="DD54" i="20"/>
  <c r="DD54" i="19"/>
  <c r="DD54" i="18"/>
  <c r="DD54" i="17"/>
  <c r="DD54" i="16"/>
  <c r="DD54" i="15"/>
  <c r="DD105" i="14"/>
  <c r="DC54" i="22"/>
  <c r="DC54" i="21"/>
  <c r="DC54" i="20"/>
  <c r="DC54" i="19"/>
  <c r="DC54" i="18"/>
  <c r="DC54" i="17"/>
  <c r="DC54" i="16"/>
  <c r="DC54" i="15"/>
  <c r="DC105" i="14"/>
  <c r="DB54" i="22"/>
  <c r="DB54" i="21"/>
  <c r="DB54" i="20"/>
  <c r="DB54" i="19"/>
  <c r="DB54" i="18"/>
  <c r="DB54" i="17"/>
  <c r="DB54" i="16"/>
  <c r="DB54" i="15"/>
  <c r="DB105" i="14"/>
  <c r="DA54" i="22"/>
  <c r="DA54" i="21"/>
  <c r="DA54" i="20"/>
  <c r="DA54" i="19"/>
  <c r="DA54" i="18"/>
  <c r="DA54" i="17"/>
  <c r="DA54" i="16"/>
  <c r="DA105" i="14"/>
  <c r="CZ54" i="22"/>
  <c r="CZ54" i="21"/>
  <c r="CZ54" i="20"/>
  <c r="CZ54" i="19"/>
  <c r="CZ54" i="18"/>
  <c r="CZ54" i="17"/>
  <c r="CZ54" i="16"/>
  <c r="CZ105" i="14"/>
  <c r="F15" i="13" a="1"/>
  <c r="F15" i="13" s="1"/>
  <c r="E15" i="13" a="1"/>
  <c r="E15" i="13" s="1"/>
  <c r="H15" i="13" a="1"/>
  <c r="H15" i="13" s="1"/>
  <c r="D15" i="13" a="1"/>
  <c r="D15" i="13" s="1"/>
  <c r="I15" i="13" a="1"/>
  <c r="I15" i="13" s="1"/>
  <c r="D13" i="21"/>
  <c r="D16" i="21"/>
  <c r="D13" i="19"/>
  <c r="D14" i="19"/>
  <c r="D26" i="19"/>
  <c r="CZ27" i="19"/>
  <c r="DA27" i="19"/>
  <c r="D27" i="19"/>
  <c r="CZ28" i="19"/>
  <c r="DA28" i="19"/>
  <c r="D28" i="19"/>
  <c r="CZ29" i="19"/>
  <c r="DA29" i="19"/>
  <c r="D29" i="19"/>
  <c r="CZ30" i="19"/>
  <c r="DA30" i="19"/>
  <c r="D30" i="19"/>
  <c r="CZ31" i="19"/>
  <c r="DA31" i="19"/>
  <c r="D31" i="19"/>
  <c r="CZ33" i="19"/>
  <c r="DA33" i="19"/>
  <c r="D33" i="19"/>
  <c r="CZ34" i="19"/>
  <c r="DA34" i="19"/>
  <c r="D34" i="19"/>
  <c r="CZ35" i="19"/>
  <c r="DA35" i="19"/>
  <c r="D35" i="19"/>
  <c r="CZ36" i="19"/>
  <c r="DA36" i="19"/>
  <c r="D36" i="19"/>
  <c r="CZ37" i="19"/>
  <c r="DA37" i="19"/>
  <c r="D37" i="19"/>
  <c r="CZ38" i="19"/>
  <c r="DA38" i="19"/>
  <c r="D38" i="19"/>
  <c r="CZ39" i="19"/>
  <c r="DA39" i="19"/>
  <c r="D39" i="19"/>
  <c r="CZ40" i="19"/>
  <c r="DA40" i="19"/>
  <c r="D40" i="19"/>
  <c r="CZ41" i="19"/>
  <c r="DA41" i="19"/>
  <c r="D41" i="19"/>
  <c r="CZ42" i="19"/>
  <c r="DA42" i="19"/>
  <c r="D42" i="19"/>
  <c r="CZ43" i="19"/>
  <c r="DA43" i="19"/>
  <c r="D43" i="19"/>
  <c r="CZ44" i="19"/>
  <c r="DA44" i="19"/>
  <c r="D44" i="19"/>
  <c r="CZ45" i="19"/>
  <c r="DA45" i="19"/>
  <c r="D45" i="19"/>
  <c r="CZ46" i="19"/>
  <c r="DA46" i="19"/>
  <c r="CZ47" i="19"/>
  <c r="DA47" i="19"/>
  <c r="D47" i="19"/>
  <c r="CZ48" i="19"/>
  <c r="DA48" i="19"/>
  <c r="D48" i="19"/>
  <c r="CZ49" i="19"/>
  <c r="DA49" i="19"/>
  <c r="D49" i="19"/>
  <c r="CZ50" i="19"/>
  <c r="DA50" i="19"/>
  <c r="D50" i="19"/>
  <c r="CZ51" i="19"/>
  <c r="DA51" i="19"/>
  <c r="D51" i="19"/>
  <c r="CZ52" i="19"/>
  <c r="DA52" i="19"/>
  <c r="D52" i="19"/>
  <c r="CZ53" i="19"/>
  <c r="DA53" i="19"/>
  <c r="D53" i="19"/>
  <c r="D54" i="19"/>
  <c r="CZ55" i="19"/>
  <c r="DA55" i="19"/>
  <c r="D55" i="19"/>
  <c r="CZ56" i="19"/>
  <c r="DA56" i="19"/>
  <c r="D56" i="19"/>
  <c r="CZ57" i="19"/>
  <c r="DA57" i="19"/>
  <c r="D57" i="19"/>
  <c r="CZ58" i="19"/>
  <c r="DA58" i="19"/>
  <c r="CZ59" i="19"/>
  <c r="DA59" i="19"/>
  <c r="D59" i="19"/>
  <c r="CZ60" i="19"/>
  <c r="DA60" i="19"/>
  <c r="D60" i="19"/>
  <c r="CZ61" i="19"/>
  <c r="DA61" i="19"/>
  <c r="D61" i="19"/>
  <c r="CZ62" i="19"/>
  <c r="DA62" i="19"/>
  <c r="D62" i="19"/>
  <c r="CZ63" i="19"/>
  <c r="DA63" i="19"/>
  <c r="CZ64" i="19"/>
  <c r="DA64" i="19"/>
  <c r="CZ65" i="19"/>
  <c r="DA65" i="19"/>
  <c r="CZ66" i="19"/>
  <c r="DA66" i="19"/>
  <c r="CZ67" i="19"/>
  <c r="DA67" i="19"/>
  <c r="CZ68" i="19"/>
  <c r="DA68" i="19"/>
  <c r="D68" i="19"/>
  <c r="CZ69" i="19"/>
  <c r="DA69" i="19"/>
  <c r="CZ70" i="19"/>
  <c r="DA70" i="19"/>
  <c r="D70" i="19"/>
  <c r="CZ71" i="19"/>
  <c r="DA71" i="19"/>
  <c r="CZ72" i="19"/>
  <c r="DA72" i="19"/>
  <c r="D72" i="19"/>
  <c r="CZ76" i="19"/>
  <c r="DA76" i="19"/>
  <c r="CZ77" i="19"/>
  <c r="DA77" i="19"/>
  <c r="CZ78" i="19"/>
  <c r="DA78" i="19"/>
  <c r="CZ79" i="19"/>
  <c r="DA79" i="19"/>
  <c r="CZ80" i="19"/>
  <c r="DA80" i="19"/>
  <c r="CZ81" i="19"/>
  <c r="DA81" i="19"/>
  <c r="CZ82" i="19"/>
  <c r="DA82" i="19"/>
  <c r="CZ83" i="19"/>
  <c r="DA83" i="19"/>
  <c r="CZ84" i="19"/>
  <c r="DA84" i="19"/>
  <c r="CZ85" i="19"/>
  <c r="DA85" i="19"/>
  <c r="CZ86" i="19"/>
  <c r="DA86" i="19"/>
  <c r="D86" i="19"/>
  <c r="CZ87" i="19"/>
  <c r="DA87" i="19"/>
  <c r="CZ88" i="19"/>
  <c r="DA88" i="19"/>
  <c r="CZ89" i="19"/>
  <c r="DA89" i="19"/>
  <c r="CZ90" i="19"/>
  <c r="DA90" i="19"/>
  <c r="CZ91" i="19"/>
  <c r="DA91" i="19"/>
  <c r="D91" i="19"/>
  <c r="CZ92" i="19"/>
  <c r="DA92" i="19"/>
  <c r="CZ93" i="19"/>
  <c r="DA93" i="19"/>
  <c r="CZ94" i="19"/>
  <c r="DA94" i="19"/>
  <c r="CZ95" i="19"/>
  <c r="DA95" i="19"/>
  <c r="D95" i="19"/>
  <c r="CZ96" i="19"/>
  <c r="DA96" i="19"/>
  <c r="CZ97" i="19"/>
  <c r="DA97" i="19"/>
  <c r="CZ98" i="19"/>
  <c r="DA98" i="19"/>
  <c r="CZ99" i="19"/>
  <c r="DA99" i="19"/>
  <c r="CZ100" i="19"/>
  <c r="DA100" i="19"/>
  <c r="CZ101" i="19"/>
  <c r="DA101" i="19"/>
  <c r="D101" i="19"/>
  <c r="CZ51" i="20"/>
  <c r="DA51" i="20"/>
  <c r="CZ52" i="20"/>
  <c r="DA52" i="20"/>
  <c r="CZ53" i="20"/>
  <c r="DA53" i="20"/>
  <c r="CZ55" i="20"/>
  <c r="DA55" i="20"/>
  <c r="CZ56" i="20"/>
  <c r="DA56" i="20"/>
  <c r="CZ57" i="20"/>
  <c r="DA57" i="20"/>
  <c r="CZ58" i="20"/>
  <c r="DA58" i="20"/>
  <c r="CZ59" i="20"/>
  <c r="DA59" i="20"/>
  <c r="CZ60" i="20"/>
  <c r="DA60" i="20"/>
  <c r="CZ61" i="20"/>
  <c r="DA61" i="20"/>
  <c r="CZ28" i="18"/>
  <c r="DA28" i="18"/>
  <c r="CZ29" i="18"/>
  <c r="DA29" i="18"/>
  <c r="CZ30" i="18"/>
  <c r="DA30" i="18"/>
  <c r="CZ31" i="18"/>
  <c r="DA31" i="18"/>
  <c r="CZ33" i="18"/>
  <c r="DA33" i="18"/>
  <c r="CZ34" i="18"/>
  <c r="DA34" i="18"/>
  <c r="CZ35" i="18"/>
  <c r="DA35" i="18"/>
  <c r="CZ36" i="18"/>
  <c r="DA36" i="18"/>
  <c r="CZ37" i="18"/>
  <c r="DA37" i="18"/>
  <c r="CZ38" i="18"/>
  <c r="DA38" i="18"/>
  <c r="CZ39" i="18"/>
  <c r="DA39" i="18"/>
  <c r="CZ40" i="18"/>
  <c r="DA40" i="18"/>
  <c r="CZ41" i="18"/>
  <c r="DA41" i="18"/>
  <c r="CZ42" i="18"/>
  <c r="DA42" i="18"/>
  <c r="CZ43" i="18"/>
  <c r="DA43" i="18"/>
  <c r="CZ44" i="18"/>
  <c r="DA44" i="18"/>
  <c r="CZ45" i="18"/>
  <c r="DA45" i="18"/>
  <c r="CZ46" i="18"/>
  <c r="DA46" i="18"/>
  <c r="CZ47" i="18"/>
  <c r="DA47" i="18"/>
  <c r="CZ48" i="18"/>
  <c r="DA48" i="18"/>
  <c r="CZ49" i="18"/>
  <c r="DA49" i="18"/>
  <c r="CZ50" i="18"/>
  <c r="DA50" i="18"/>
  <c r="CZ51" i="18"/>
  <c r="DA51" i="18"/>
  <c r="CZ52" i="18"/>
  <c r="DA52" i="18"/>
  <c r="CZ53" i="18"/>
  <c r="DA53" i="18"/>
  <c r="CZ55" i="18"/>
  <c r="DA55" i="18"/>
  <c r="CZ56" i="18"/>
  <c r="DA56" i="18"/>
  <c r="CZ57" i="18"/>
  <c r="DA57" i="18"/>
  <c r="CZ58" i="18"/>
  <c r="DA58" i="18"/>
  <c r="CZ59" i="18"/>
  <c r="DA59" i="18"/>
  <c r="CZ60" i="18"/>
  <c r="DA60" i="18"/>
  <c r="CZ61" i="18"/>
  <c r="DA61" i="18"/>
  <c r="CZ28" i="16"/>
  <c r="DA28" i="16"/>
  <c r="CZ29" i="16"/>
  <c r="DA29" i="16"/>
  <c r="CZ30" i="16"/>
  <c r="DA30" i="16"/>
  <c r="CZ31" i="16"/>
  <c r="DA31" i="16"/>
  <c r="CZ33" i="16"/>
  <c r="DA33" i="16"/>
  <c r="CZ34" i="16"/>
  <c r="DA34" i="16"/>
  <c r="CZ35" i="16"/>
  <c r="DA35" i="16"/>
  <c r="CZ36" i="16"/>
  <c r="DA36" i="16"/>
  <c r="CZ37" i="16"/>
  <c r="DA37" i="16"/>
  <c r="CZ38" i="16"/>
  <c r="DA38" i="16"/>
  <c r="CZ39" i="16"/>
  <c r="DA39" i="16"/>
  <c r="CZ40" i="16"/>
  <c r="DA40" i="16"/>
  <c r="CZ41" i="16"/>
  <c r="DA41" i="16"/>
  <c r="CZ42" i="16"/>
  <c r="DA42" i="16"/>
  <c r="CZ43" i="16"/>
  <c r="DA43" i="16"/>
  <c r="CZ44" i="16"/>
  <c r="DA44" i="16"/>
  <c r="CZ45" i="16"/>
  <c r="DA45" i="16"/>
  <c r="CZ46" i="16"/>
  <c r="DA46" i="16"/>
  <c r="CZ47" i="16"/>
  <c r="DA47" i="16"/>
  <c r="CZ48" i="16"/>
  <c r="DA48" i="16"/>
  <c r="CZ49" i="16"/>
  <c r="DA49" i="16"/>
  <c r="CZ50" i="16"/>
  <c r="DA50" i="16"/>
  <c r="CZ51" i="16"/>
  <c r="DA51" i="16"/>
  <c r="CZ52" i="16"/>
  <c r="DA52" i="16"/>
  <c r="CZ53" i="16"/>
  <c r="DA53" i="16"/>
  <c r="CZ55" i="16"/>
  <c r="DA55" i="16"/>
  <c r="CZ56" i="16"/>
  <c r="DA56" i="16"/>
  <c r="CZ57" i="16"/>
  <c r="DA57" i="16"/>
  <c r="CZ58" i="16"/>
  <c r="DA58" i="16"/>
  <c r="CZ59" i="16"/>
  <c r="DA59" i="16"/>
  <c r="CZ60" i="16"/>
  <c r="DA60" i="16"/>
  <c r="CZ61" i="16"/>
  <c r="DA61" i="16"/>
  <c r="DA53" i="22"/>
  <c r="DA53" i="21"/>
  <c r="DA53" i="17"/>
  <c r="DA104" i="14"/>
  <c r="CZ53" i="22"/>
  <c r="CZ53" i="21"/>
  <c r="CZ53" i="17"/>
  <c r="CZ104" i="14"/>
  <c r="CZ28" i="20"/>
  <c r="DA28" i="20"/>
  <c r="CZ29" i="20"/>
  <c r="DA29" i="20"/>
  <c r="CZ30" i="20"/>
  <c r="DA30" i="20"/>
  <c r="CZ31" i="20"/>
  <c r="DA31" i="20"/>
  <c r="CZ33" i="20"/>
  <c r="DA33" i="20"/>
  <c r="CZ34" i="20"/>
  <c r="DA34" i="20"/>
  <c r="CZ35" i="20"/>
  <c r="DA35" i="20"/>
  <c r="CZ36" i="20"/>
  <c r="DA36" i="20"/>
  <c r="CZ37" i="20"/>
  <c r="DA37" i="20"/>
  <c r="CZ38" i="20"/>
  <c r="DA38" i="20"/>
  <c r="CZ39" i="20"/>
  <c r="DA39" i="20"/>
  <c r="CZ40" i="20"/>
  <c r="DA40" i="20"/>
  <c r="CZ41" i="20"/>
  <c r="DA41" i="20"/>
  <c r="CZ42" i="20"/>
  <c r="DA42" i="20"/>
  <c r="CZ43" i="20"/>
  <c r="DA43" i="20"/>
  <c r="CZ44" i="20"/>
  <c r="DA44" i="20"/>
  <c r="CZ45" i="20"/>
  <c r="DA45" i="20"/>
  <c r="CZ46" i="20"/>
  <c r="DA46" i="20"/>
  <c r="CZ47" i="20"/>
  <c r="DA47" i="20"/>
  <c r="CZ48" i="20"/>
  <c r="DA48" i="20"/>
  <c r="CZ49" i="20"/>
  <c r="DA49" i="20"/>
  <c r="CZ50" i="20"/>
  <c r="DA50" i="20"/>
  <c r="DA52" i="22"/>
  <c r="DA52" i="21"/>
  <c r="DA52" i="17"/>
  <c r="DA103" i="14"/>
  <c r="CZ52" i="22"/>
  <c r="CZ52" i="21"/>
  <c r="CZ52" i="17"/>
  <c r="CZ103" i="14"/>
  <c r="DA51" i="22"/>
  <c r="DA51" i="21"/>
  <c r="DA51" i="17"/>
  <c r="DA102" i="14"/>
  <c r="CZ51" i="22"/>
  <c r="CZ51" i="21"/>
  <c r="CZ51" i="17"/>
  <c r="CZ102" i="14"/>
  <c r="DA27" i="22"/>
  <c r="DA27" i="21"/>
  <c r="DA27" i="20"/>
  <c r="DA27" i="18"/>
  <c r="DA27" i="17"/>
  <c r="DA27" i="16"/>
  <c r="DA78" i="14"/>
  <c r="CZ27" i="22"/>
  <c r="CZ27" i="21"/>
  <c r="CZ27" i="20"/>
  <c r="CZ27" i="18"/>
  <c r="CZ27" i="17"/>
  <c r="CZ27" i="16"/>
  <c r="CZ78" i="14"/>
  <c r="DA77" i="14"/>
  <c r="CZ77" i="14"/>
  <c r="DA76" i="14"/>
  <c r="CZ76" i="14"/>
  <c r="DA100" i="22"/>
  <c r="DA100" i="21"/>
  <c r="DA100" i="20"/>
  <c r="DA100" i="18"/>
  <c r="DA100" i="17"/>
  <c r="DA100" i="16"/>
  <c r="DA100" i="15"/>
  <c r="DA151" i="14"/>
  <c r="CZ100" i="22"/>
  <c r="CZ100" i="21"/>
  <c r="CZ100" i="20"/>
  <c r="CZ100" i="18"/>
  <c r="CZ100" i="17"/>
  <c r="CZ100" i="16"/>
  <c r="CZ100" i="15"/>
  <c r="CZ151" i="14"/>
  <c r="DA101" i="22"/>
  <c r="DA101" i="21"/>
  <c r="DA101" i="20"/>
  <c r="DA101" i="18"/>
  <c r="DA101" i="17"/>
  <c r="DA101" i="16"/>
  <c r="DA101" i="15"/>
  <c r="DA152" i="14"/>
  <c r="CZ101" i="22"/>
  <c r="CZ101" i="21"/>
  <c r="CZ101" i="20"/>
  <c r="CZ101" i="18"/>
  <c r="CZ101" i="17"/>
  <c r="CZ101" i="16"/>
  <c r="CZ101" i="15"/>
  <c r="CZ152" i="14"/>
  <c r="DA99" i="22"/>
  <c r="DA99" i="21"/>
  <c r="DA99" i="20"/>
  <c r="DA99" i="18"/>
  <c r="DA99" i="17"/>
  <c r="DA99" i="16"/>
  <c r="DA99" i="15"/>
  <c r="DA150" i="14"/>
  <c r="CZ99" i="22"/>
  <c r="CZ99" i="21"/>
  <c r="CZ99" i="20"/>
  <c r="CZ99" i="18"/>
  <c r="CZ99" i="17"/>
  <c r="CZ99" i="16"/>
  <c r="CZ99" i="15"/>
  <c r="CZ150" i="14"/>
  <c r="DA98" i="22"/>
  <c r="DA98" i="21"/>
  <c r="DA98" i="20"/>
  <c r="DA98" i="18"/>
  <c r="DA98" i="17"/>
  <c r="DA98" i="16"/>
  <c r="DA98" i="15"/>
  <c r="DA149" i="14"/>
  <c r="CZ98" i="22"/>
  <c r="CZ98" i="21"/>
  <c r="CZ98" i="20"/>
  <c r="CZ98" i="18"/>
  <c r="CZ98" i="17"/>
  <c r="CZ98" i="16"/>
  <c r="CZ98" i="15"/>
  <c r="CZ149" i="14"/>
  <c r="DA97" i="22"/>
  <c r="DA97" i="21"/>
  <c r="DA97" i="20"/>
  <c r="DA97" i="18"/>
  <c r="DA97" i="17"/>
  <c r="DA97" i="16"/>
  <c r="DA97" i="15"/>
  <c r="DA148" i="14"/>
  <c r="CZ97" i="22"/>
  <c r="CZ97" i="21"/>
  <c r="CZ97" i="20"/>
  <c r="CZ97" i="18"/>
  <c r="CZ97" i="17"/>
  <c r="CZ97" i="16"/>
  <c r="CZ97" i="15"/>
  <c r="CZ148" i="14"/>
  <c r="DA96" i="22"/>
  <c r="DA96" i="21"/>
  <c r="DA96" i="20"/>
  <c r="DA96" i="18"/>
  <c r="DA96" i="17"/>
  <c r="DA96" i="16"/>
  <c r="DA96" i="15"/>
  <c r="DA147" i="14"/>
  <c r="CZ96" i="22"/>
  <c r="CZ96" i="21"/>
  <c r="CZ96" i="20"/>
  <c r="CZ96" i="18"/>
  <c r="CZ96" i="17"/>
  <c r="CZ96" i="16"/>
  <c r="CZ96" i="15"/>
  <c r="CZ147" i="14"/>
  <c r="DA95" i="22"/>
  <c r="DA95" i="21"/>
  <c r="DA95" i="20"/>
  <c r="DA95" i="18"/>
  <c r="DA95" i="17"/>
  <c r="DA95" i="16"/>
  <c r="DA95" i="15"/>
  <c r="DA146" i="14"/>
  <c r="CZ95" i="22"/>
  <c r="CZ95" i="21"/>
  <c r="CZ95" i="20"/>
  <c r="CZ95" i="18"/>
  <c r="CZ95" i="17"/>
  <c r="CZ95" i="16"/>
  <c r="CZ95" i="15"/>
  <c r="CZ146" i="14"/>
  <c r="DA94" i="22"/>
  <c r="DA94" i="21"/>
  <c r="DA94" i="20"/>
  <c r="DA94" i="18"/>
  <c r="DA94" i="17"/>
  <c r="DA94" i="16"/>
  <c r="DA94" i="15"/>
  <c r="DA145" i="14"/>
  <c r="CZ94" i="22"/>
  <c r="CZ94" i="21"/>
  <c r="CZ94" i="20"/>
  <c r="CZ94" i="18"/>
  <c r="CZ94" i="17"/>
  <c r="CZ94" i="16"/>
  <c r="CZ94" i="15"/>
  <c r="CZ145" i="14"/>
  <c r="DA93" i="22"/>
  <c r="DA93" i="21"/>
  <c r="DA93" i="20"/>
  <c r="DA93" i="18"/>
  <c r="DA93" i="17"/>
  <c r="DA93" i="16"/>
  <c r="DA93" i="15"/>
  <c r="DA144" i="14"/>
  <c r="CZ93" i="22"/>
  <c r="CZ93" i="21"/>
  <c r="CZ93" i="20"/>
  <c r="CZ93" i="18"/>
  <c r="CZ93" i="17"/>
  <c r="CZ93" i="16"/>
  <c r="CZ93" i="15"/>
  <c r="CZ144" i="14"/>
  <c r="DA92" i="22"/>
  <c r="DA92" i="21"/>
  <c r="DA92" i="20"/>
  <c r="DA92" i="18"/>
  <c r="DA92" i="17"/>
  <c r="DA92" i="16"/>
  <c r="DA92" i="15"/>
  <c r="DA143" i="14"/>
  <c r="CZ92" i="22"/>
  <c r="CZ92" i="21"/>
  <c r="CZ92" i="20"/>
  <c r="CZ92" i="18"/>
  <c r="CZ92" i="17"/>
  <c r="CZ92" i="16"/>
  <c r="CZ92" i="15"/>
  <c r="CZ143" i="14"/>
  <c r="DA91" i="22"/>
  <c r="DA91" i="21"/>
  <c r="DA91" i="20"/>
  <c r="DA91" i="18"/>
  <c r="DA91" i="17"/>
  <c r="DA91" i="16"/>
  <c r="DA91" i="15"/>
  <c r="DA142" i="14"/>
  <c r="CZ91" i="22"/>
  <c r="CZ91" i="21"/>
  <c r="CZ91" i="20"/>
  <c r="CZ91" i="18"/>
  <c r="CZ91" i="17"/>
  <c r="CZ91" i="16"/>
  <c r="CZ91" i="15"/>
  <c r="CZ142" i="14"/>
  <c r="DA81" i="22"/>
  <c r="DA81" i="21"/>
  <c r="DA81" i="20"/>
  <c r="DA81" i="18"/>
  <c r="DA81" i="17"/>
  <c r="DA81" i="16"/>
  <c r="DA81" i="15"/>
  <c r="DA132" i="14"/>
  <c r="CZ81" i="22"/>
  <c r="CZ81" i="21"/>
  <c r="CZ81" i="20"/>
  <c r="CZ81" i="18"/>
  <c r="CZ81" i="17"/>
  <c r="CZ81" i="16"/>
  <c r="CZ81" i="15"/>
  <c r="CZ132" i="14"/>
  <c r="DA90" i="22"/>
  <c r="DA90" i="21"/>
  <c r="DA90" i="20"/>
  <c r="DA90" i="18"/>
  <c r="DA90" i="17"/>
  <c r="DA90" i="16"/>
  <c r="DA90" i="15"/>
  <c r="DA141" i="14"/>
  <c r="CZ90" i="22"/>
  <c r="CZ90" i="21"/>
  <c r="CZ90" i="20"/>
  <c r="CZ90" i="18"/>
  <c r="CZ90" i="17"/>
  <c r="CZ90" i="16"/>
  <c r="CZ90" i="15"/>
  <c r="CZ141" i="14"/>
  <c r="DA89" i="22"/>
  <c r="DA89" i="21"/>
  <c r="DA89" i="20"/>
  <c r="DA89" i="18"/>
  <c r="DA89" i="17"/>
  <c r="DA89" i="16"/>
  <c r="DA89" i="15"/>
  <c r="DA140" i="14"/>
  <c r="CZ89" i="22"/>
  <c r="CZ89" i="21"/>
  <c r="CZ89" i="20"/>
  <c r="CZ89" i="18"/>
  <c r="CZ89" i="17"/>
  <c r="CZ89" i="16"/>
  <c r="CZ89" i="15"/>
  <c r="CZ140" i="14"/>
  <c r="DA88" i="22"/>
  <c r="DA88" i="21"/>
  <c r="DA88" i="20"/>
  <c r="DA88" i="18"/>
  <c r="DA88" i="17"/>
  <c r="DA88" i="16"/>
  <c r="DA88" i="15"/>
  <c r="DA139" i="14"/>
  <c r="CZ88" i="22"/>
  <c r="CZ88" i="21"/>
  <c r="CZ88" i="20"/>
  <c r="CZ88" i="18"/>
  <c r="CZ88" i="17"/>
  <c r="CZ88" i="16"/>
  <c r="CZ88" i="15"/>
  <c r="CZ139" i="14"/>
  <c r="DA87" i="22"/>
  <c r="DA87" i="21"/>
  <c r="DA87" i="20"/>
  <c r="DA87" i="18"/>
  <c r="DA87" i="17"/>
  <c r="DA87" i="16"/>
  <c r="DA87" i="15"/>
  <c r="DA138" i="14"/>
  <c r="CZ87" i="22"/>
  <c r="CZ87" i="21"/>
  <c r="CZ87" i="20"/>
  <c r="CZ87" i="18"/>
  <c r="CZ87" i="17"/>
  <c r="CZ87" i="16"/>
  <c r="CZ87" i="15"/>
  <c r="CZ138" i="14"/>
  <c r="DA86" i="22"/>
  <c r="DA86" i="21"/>
  <c r="DA86" i="20"/>
  <c r="DA86" i="18"/>
  <c r="DA86" i="17"/>
  <c r="DA86" i="16"/>
  <c r="DA86" i="15"/>
  <c r="DA137" i="14"/>
  <c r="CZ86" i="22"/>
  <c r="CZ86" i="21"/>
  <c r="CZ86" i="20"/>
  <c r="CZ86" i="18"/>
  <c r="CZ86" i="17"/>
  <c r="CZ86" i="16"/>
  <c r="CZ86" i="15"/>
  <c r="CZ137" i="14"/>
  <c r="DA85" i="22"/>
  <c r="DA85" i="21"/>
  <c r="DA85" i="20"/>
  <c r="DA85" i="18"/>
  <c r="DA85" i="17"/>
  <c r="DA85" i="16"/>
  <c r="DA85" i="15"/>
  <c r="DA136" i="14"/>
  <c r="CZ85" i="22"/>
  <c r="CZ85" i="21"/>
  <c r="CZ85" i="20"/>
  <c r="CZ85" i="18"/>
  <c r="CZ85" i="17"/>
  <c r="CZ85" i="16"/>
  <c r="CZ85" i="15"/>
  <c r="CZ136" i="14"/>
  <c r="DA84" i="22"/>
  <c r="DA84" i="21"/>
  <c r="DA84" i="20"/>
  <c r="DA84" i="18"/>
  <c r="DA84" i="17"/>
  <c r="DA84" i="16"/>
  <c r="DA84" i="15"/>
  <c r="DA135" i="14"/>
  <c r="CZ84" i="22"/>
  <c r="CZ84" i="21"/>
  <c r="CZ84" i="20"/>
  <c r="CZ84" i="18"/>
  <c r="CZ84" i="17"/>
  <c r="CZ84" i="16"/>
  <c r="CZ84" i="15"/>
  <c r="CZ135" i="14"/>
  <c r="DA83" i="22"/>
  <c r="DA83" i="21"/>
  <c r="DA83" i="20"/>
  <c r="DA83" i="18"/>
  <c r="DA83" i="17"/>
  <c r="DA83" i="16"/>
  <c r="DA83" i="15"/>
  <c r="DA134" i="14"/>
  <c r="CZ83" i="22"/>
  <c r="CZ83" i="21"/>
  <c r="CZ83" i="20"/>
  <c r="CZ83" i="18"/>
  <c r="CZ83" i="17"/>
  <c r="CZ83" i="16"/>
  <c r="CZ83" i="15"/>
  <c r="CZ134" i="14"/>
  <c r="DA82" i="22"/>
  <c r="DA82" i="21"/>
  <c r="DA82" i="20"/>
  <c r="DA82" i="18"/>
  <c r="DA82" i="17"/>
  <c r="DA82" i="16"/>
  <c r="DA82" i="15"/>
  <c r="DA133" i="14"/>
  <c r="CZ82" i="22"/>
  <c r="CZ82" i="21"/>
  <c r="CZ82" i="20"/>
  <c r="CZ82" i="18"/>
  <c r="CZ82" i="17"/>
  <c r="CZ82" i="16"/>
  <c r="CZ82" i="15"/>
  <c r="CZ133" i="14"/>
  <c r="DA80" i="22"/>
  <c r="DA80" i="21"/>
  <c r="DA80" i="20"/>
  <c r="DA80" i="18"/>
  <c r="DA80" i="17"/>
  <c r="DA80" i="16"/>
  <c r="DA80" i="15"/>
  <c r="DA131" i="14"/>
  <c r="CZ80" i="22"/>
  <c r="CZ80" i="21"/>
  <c r="CZ80" i="20"/>
  <c r="CZ80" i="18"/>
  <c r="CZ80" i="17"/>
  <c r="CZ80" i="16"/>
  <c r="CZ80" i="15"/>
  <c r="CZ131" i="14"/>
  <c r="DA79" i="22"/>
  <c r="DA79" i="21"/>
  <c r="DA79" i="20"/>
  <c r="DA79" i="18"/>
  <c r="DA79" i="17"/>
  <c r="DA79" i="16"/>
  <c r="DA79" i="15"/>
  <c r="DA130" i="14"/>
  <c r="CZ79" i="22"/>
  <c r="CZ79" i="21"/>
  <c r="CZ79" i="20"/>
  <c r="CZ79" i="18"/>
  <c r="CZ79" i="17"/>
  <c r="CZ79" i="16"/>
  <c r="CZ79" i="15"/>
  <c r="CZ130" i="14"/>
  <c r="DA78" i="22"/>
  <c r="DA78" i="21"/>
  <c r="DA78" i="20"/>
  <c r="DA78" i="18"/>
  <c r="DA78" i="17"/>
  <c r="DA78" i="16"/>
  <c r="DA78" i="15"/>
  <c r="DA129" i="14"/>
  <c r="CZ78" i="22"/>
  <c r="CZ78" i="21"/>
  <c r="CZ78" i="20"/>
  <c r="CZ78" i="18"/>
  <c r="CZ78" i="17"/>
  <c r="CZ78" i="16"/>
  <c r="CZ78" i="15"/>
  <c r="CZ129" i="14"/>
  <c r="DA77" i="22"/>
  <c r="DA77" i="21"/>
  <c r="DA77" i="20"/>
  <c r="DA77" i="18"/>
  <c r="DA77" i="17"/>
  <c r="DA77" i="16"/>
  <c r="DA77" i="15"/>
  <c r="DA128" i="14"/>
  <c r="CZ77" i="22"/>
  <c r="CZ77" i="21"/>
  <c r="CZ77" i="20"/>
  <c r="CZ77" i="18"/>
  <c r="CZ77" i="17"/>
  <c r="CZ77" i="16"/>
  <c r="CZ77" i="15"/>
  <c r="CZ128" i="14"/>
  <c r="DA76" i="22"/>
  <c r="DA76" i="21"/>
  <c r="DA76" i="20"/>
  <c r="DA76" i="18"/>
  <c r="DA76" i="17"/>
  <c r="DA76" i="16"/>
  <c r="DA76" i="15"/>
  <c r="DA127" i="14"/>
  <c r="CZ76" i="22"/>
  <c r="CZ76" i="21"/>
  <c r="CZ76" i="20"/>
  <c r="CZ76" i="18"/>
  <c r="CZ76" i="17"/>
  <c r="CZ76" i="16"/>
  <c r="CZ76" i="15"/>
  <c r="CZ127" i="14"/>
  <c r="DA126" i="14"/>
  <c r="CZ126" i="14"/>
  <c r="DA125" i="14"/>
  <c r="CZ125" i="14"/>
  <c r="DA124" i="14"/>
  <c r="CZ124" i="14"/>
  <c r="DA72" i="22"/>
  <c r="DA72" i="21"/>
  <c r="DA72" i="20"/>
  <c r="DA72" i="18"/>
  <c r="DA72" i="17"/>
  <c r="DA72" i="16"/>
  <c r="DA72" i="15"/>
  <c r="DA123" i="14"/>
  <c r="CZ72" i="22"/>
  <c r="CZ72" i="21"/>
  <c r="CZ72" i="20"/>
  <c r="CZ72" i="18"/>
  <c r="CZ72" i="17"/>
  <c r="CZ72" i="16"/>
  <c r="CZ72" i="15"/>
  <c r="CZ123" i="14"/>
  <c r="DA71" i="22"/>
  <c r="DA71" i="21"/>
  <c r="DA71" i="20"/>
  <c r="DA71" i="18"/>
  <c r="DA71" i="17"/>
  <c r="DA71" i="16"/>
  <c r="DA71" i="15"/>
  <c r="CZ71" i="22"/>
  <c r="CZ71" i="21"/>
  <c r="CZ71" i="20"/>
  <c r="CZ71" i="18"/>
  <c r="CZ71" i="17"/>
  <c r="CZ71" i="16"/>
  <c r="CZ71" i="15"/>
  <c r="DA70" i="22"/>
  <c r="DA70" i="21"/>
  <c r="DA70" i="20"/>
  <c r="DA70" i="18"/>
  <c r="DA70" i="17"/>
  <c r="DA70" i="16"/>
  <c r="DA70" i="15"/>
  <c r="DA121" i="14"/>
  <c r="CZ70" i="22"/>
  <c r="CZ70" i="21"/>
  <c r="CZ70" i="20"/>
  <c r="CZ70" i="18"/>
  <c r="CZ70" i="17"/>
  <c r="CZ70" i="16"/>
  <c r="CZ70" i="15"/>
  <c r="CZ121" i="14"/>
  <c r="DA69" i="22"/>
  <c r="DA69" i="21"/>
  <c r="DA69" i="20"/>
  <c r="DA69" i="18"/>
  <c r="DA69" i="17"/>
  <c r="DA69" i="16"/>
  <c r="DA69" i="15"/>
  <c r="DA120" i="14"/>
  <c r="CZ69" i="22"/>
  <c r="CZ69" i="21"/>
  <c r="CZ69" i="20"/>
  <c r="CZ69" i="18"/>
  <c r="CZ69" i="17"/>
  <c r="CZ69" i="16"/>
  <c r="CZ69" i="15"/>
  <c r="CZ120" i="14"/>
  <c r="DA68" i="22"/>
  <c r="DA68" i="21"/>
  <c r="DA68" i="20"/>
  <c r="DA68" i="18"/>
  <c r="DA68" i="17"/>
  <c r="DA68" i="16"/>
  <c r="DA68" i="15"/>
  <c r="DA119" i="14"/>
  <c r="CZ68" i="22"/>
  <c r="CZ68" i="21"/>
  <c r="CZ68" i="20"/>
  <c r="CZ68" i="18"/>
  <c r="CZ68" i="17"/>
  <c r="CZ68" i="16"/>
  <c r="CZ68" i="15"/>
  <c r="CZ119" i="14"/>
  <c r="DA67" i="22"/>
  <c r="DA67" i="21"/>
  <c r="DA67" i="20"/>
  <c r="DA67" i="18"/>
  <c r="DA67" i="17"/>
  <c r="DA67" i="16"/>
  <c r="DA67" i="15"/>
  <c r="DA118" i="14"/>
  <c r="CZ67" i="22"/>
  <c r="CZ67" i="21"/>
  <c r="CZ67" i="20"/>
  <c r="CZ67" i="18"/>
  <c r="CZ67" i="17"/>
  <c r="CZ67" i="16"/>
  <c r="CZ67" i="15"/>
  <c r="CZ118" i="14"/>
  <c r="DA66" i="22"/>
  <c r="DA66" i="21"/>
  <c r="DA66" i="20"/>
  <c r="DA66" i="18"/>
  <c r="DA66" i="17"/>
  <c r="DA66" i="16"/>
  <c r="DA66" i="15"/>
  <c r="DA117" i="14"/>
  <c r="CZ66" i="22"/>
  <c r="CZ66" i="21"/>
  <c r="CZ66" i="20"/>
  <c r="CZ66" i="18"/>
  <c r="CZ66" i="17"/>
  <c r="CZ66" i="16"/>
  <c r="CZ66" i="15"/>
  <c r="CZ117" i="14"/>
  <c r="DA65" i="22"/>
  <c r="DA65" i="21"/>
  <c r="DA65" i="20"/>
  <c r="DA65" i="18"/>
  <c r="DA65" i="17"/>
  <c r="DA65" i="16"/>
  <c r="DA65" i="15"/>
  <c r="DA116" i="14"/>
  <c r="CZ65" i="22"/>
  <c r="CZ65" i="21"/>
  <c r="CZ65" i="20"/>
  <c r="CZ65" i="18"/>
  <c r="CZ65" i="17"/>
  <c r="CZ65" i="16"/>
  <c r="CZ65" i="15"/>
  <c r="CZ116" i="14"/>
  <c r="DA64" i="22"/>
  <c r="DA64" i="21"/>
  <c r="DA64" i="20"/>
  <c r="DA64" i="18"/>
  <c r="DA64" i="17"/>
  <c r="DA64" i="16"/>
  <c r="DA64" i="15"/>
  <c r="DA115" i="14"/>
  <c r="CZ64" i="22"/>
  <c r="CZ64" i="21"/>
  <c r="CZ64" i="20"/>
  <c r="CZ64" i="18"/>
  <c r="CZ64" i="17"/>
  <c r="CZ64" i="16"/>
  <c r="CZ64" i="15"/>
  <c r="CZ115" i="14"/>
  <c r="DA63" i="22"/>
  <c r="DA63" i="21"/>
  <c r="DA63" i="20"/>
  <c r="DA63" i="18"/>
  <c r="DA63" i="17"/>
  <c r="DA63" i="16"/>
  <c r="DA63" i="15"/>
  <c r="DA114" i="14"/>
  <c r="CZ63" i="22"/>
  <c r="CZ63" i="21"/>
  <c r="CZ63" i="20"/>
  <c r="CZ63" i="18"/>
  <c r="CZ63" i="17"/>
  <c r="CZ63" i="16"/>
  <c r="CZ63" i="15"/>
  <c r="CZ114" i="14"/>
  <c r="DA62" i="22"/>
  <c r="DA62" i="21"/>
  <c r="DA62" i="20"/>
  <c r="DA62" i="18"/>
  <c r="DA62" i="17"/>
  <c r="DA62" i="16"/>
  <c r="DA62" i="15"/>
  <c r="DA113" i="14"/>
  <c r="CZ62" i="22"/>
  <c r="CZ62" i="21"/>
  <c r="CZ62" i="20"/>
  <c r="CZ62" i="18"/>
  <c r="CZ62" i="17"/>
  <c r="CZ62" i="16"/>
  <c r="CZ62" i="15"/>
  <c r="CZ113" i="14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D68" i="17"/>
  <c r="D72" i="17"/>
  <c r="D52" i="17"/>
  <c r="D86" i="17"/>
  <c r="D62" i="17"/>
  <c r="D70" i="17"/>
  <c r="D53" i="17"/>
  <c r="D54" i="17"/>
  <c r="D91" i="17"/>
  <c r="D95" i="17"/>
  <c r="D51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CZ55" i="21"/>
  <c r="DA55" i="21"/>
  <c r="CZ56" i="21"/>
  <c r="DA56" i="21"/>
  <c r="CZ57" i="21"/>
  <c r="DA57" i="21"/>
  <c r="CZ58" i="21"/>
  <c r="DA58" i="21"/>
  <c r="CZ59" i="21"/>
  <c r="DA59" i="21"/>
  <c r="CZ60" i="21"/>
  <c r="DA60" i="21"/>
  <c r="CZ61" i="21"/>
  <c r="DA61" i="21"/>
  <c r="CZ28" i="21"/>
  <c r="DA28" i="21"/>
  <c r="CZ29" i="21"/>
  <c r="DA29" i="21"/>
  <c r="CZ30" i="21"/>
  <c r="DA30" i="21"/>
  <c r="CZ31" i="21"/>
  <c r="DA31" i="21"/>
  <c r="CZ33" i="21"/>
  <c r="DA33" i="21"/>
  <c r="CZ34" i="21"/>
  <c r="DA34" i="21"/>
  <c r="CZ35" i="21"/>
  <c r="DA35" i="21"/>
  <c r="CZ36" i="21"/>
  <c r="DA36" i="21"/>
  <c r="CZ37" i="21"/>
  <c r="DA37" i="21"/>
  <c r="CZ38" i="21"/>
  <c r="DA38" i="21"/>
  <c r="CZ39" i="21"/>
  <c r="DA39" i="21"/>
  <c r="CZ40" i="21"/>
  <c r="DA40" i="21"/>
  <c r="CZ41" i="21"/>
  <c r="DA41" i="21"/>
  <c r="CZ42" i="21"/>
  <c r="DA42" i="21"/>
  <c r="CZ43" i="21"/>
  <c r="DA43" i="21"/>
  <c r="CZ44" i="21"/>
  <c r="DA44" i="21"/>
  <c r="CZ45" i="21"/>
  <c r="DA45" i="21"/>
  <c r="CZ46" i="21"/>
  <c r="DA46" i="21"/>
  <c r="CZ47" i="21"/>
  <c r="DA47" i="21"/>
  <c r="CZ48" i="21"/>
  <c r="DA48" i="21"/>
  <c r="CZ49" i="21"/>
  <c r="DA49" i="21"/>
  <c r="CZ50" i="21"/>
  <c r="DA50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CZ56" i="15"/>
  <c r="DA56" i="15"/>
  <c r="CZ57" i="15"/>
  <c r="DA57" i="15"/>
  <c r="CZ58" i="15"/>
  <c r="DA58" i="15"/>
  <c r="CZ59" i="15"/>
  <c r="DA59" i="15"/>
  <c r="CZ60" i="15"/>
  <c r="DA60" i="15"/>
  <c r="CZ61" i="15"/>
  <c r="DA61" i="15"/>
  <c r="CZ79" i="14"/>
  <c r="DA79" i="14"/>
  <c r="CZ80" i="14"/>
  <c r="DA80" i="14"/>
  <c r="CZ81" i="14"/>
  <c r="DA81" i="14"/>
  <c r="CZ82" i="14"/>
  <c r="DA82" i="14"/>
  <c r="CZ83" i="14"/>
  <c r="DA83" i="14"/>
  <c r="CZ84" i="14"/>
  <c r="DA84" i="14"/>
  <c r="CZ85" i="14"/>
  <c r="DA85" i="14"/>
  <c r="CZ86" i="14"/>
  <c r="DA86" i="14"/>
  <c r="CZ87" i="14"/>
  <c r="DA87" i="14"/>
  <c r="CZ88" i="14"/>
  <c r="DA88" i="14"/>
  <c r="CZ89" i="14"/>
  <c r="DA89" i="14"/>
  <c r="CZ90" i="14"/>
  <c r="DA90" i="14"/>
  <c r="CZ91" i="14"/>
  <c r="DA91" i="14"/>
  <c r="CZ92" i="14"/>
  <c r="DA92" i="14"/>
  <c r="CZ93" i="14"/>
  <c r="DA93" i="14"/>
  <c r="CZ94" i="14"/>
  <c r="DA94" i="14"/>
  <c r="CZ95" i="14"/>
  <c r="DA95" i="14"/>
  <c r="CZ96" i="14"/>
  <c r="DA96" i="14"/>
  <c r="CZ97" i="14"/>
  <c r="DA97" i="14"/>
  <c r="CZ98" i="14"/>
  <c r="DA98" i="14"/>
  <c r="CZ99" i="14"/>
  <c r="DA99" i="14"/>
  <c r="CZ100" i="14"/>
  <c r="DA100" i="14"/>
  <c r="CZ101" i="14"/>
  <c r="DA101" i="14"/>
  <c r="CZ106" i="14"/>
  <c r="DA106" i="14"/>
  <c r="CZ107" i="14"/>
  <c r="DA107" i="14"/>
  <c r="CZ108" i="14"/>
  <c r="DA108" i="14"/>
  <c r="CZ109" i="14"/>
  <c r="DA109" i="14"/>
  <c r="CZ110" i="14"/>
  <c r="DA110" i="14"/>
  <c r="CZ111" i="14"/>
  <c r="DA111" i="14"/>
  <c r="CZ112" i="14"/>
  <c r="DA112" i="14"/>
  <c r="T22" i="22"/>
  <c r="T22" i="21"/>
  <c r="T22" i="20"/>
  <c r="T22" i="19"/>
  <c r="T22" i="18"/>
  <c r="T22" i="17"/>
  <c r="T22" i="16"/>
  <c r="T22" i="15"/>
  <c r="T73" i="14"/>
  <c r="S22" i="22"/>
  <c r="S22" i="21"/>
  <c r="S22" i="20"/>
  <c r="S22" i="19"/>
  <c r="S22" i="18"/>
  <c r="S22" i="17"/>
  <c r="S22" i="16"/>
  <c r="S22" i="15"/>
  <c r="S73" i="14"/>
  <c r="R22" i="22"/>
  <c r="R22" i="21"/>
  <c r="R22" i="20"/>
  <c r="R22" i="19"/>
  <c r="R22" i="18"/>
  <c r="R22" i="17"/>
  <c r="R22" i="16"/>
  <c r="R22" i="15"/>
  <c r="H73" i="14"/>
  <c r="Q22" i="22"/>
  <c r="Q22" i="21"/>
  <c r="Q22" i="20"/>
  <c r="Q22" i="19"/>
  <c r="Q22" i="18"/>
  <c r="Q22" i="17"/>
  <c r="G22" i="16"/>
  <c r="G22" i="15"/>
  <c r="G73" i="14"/>
  <c r="P22" i="22"/>
  <c r="P22" i="21"/>
  <c r="P22" i="20"/>
  <c r="P22" i="19"/>
  <c r="P22" i="18"/>
  <c r="P22" i="17"/>
  <c r="F22" i="16"/>
  <c r="F22" i="15"/>
  <c r="F73" i="14"/>
  <c r="E22" i="22"/>
  <c r="E22" i="21"/>
  <c r="E22" i="20"/>
  <c r="E22" i="19"/>
  <c r="E22" i="18"/>
  <c r="E22" i="17"/>
  <c r="E22" i="16"/>
  <c r="E22" i="15"/>
  <c r="E73" i="14"/>
  <c r="DA50" i="22"/>
  <c r="DA50" i="17"/>
  <c r="CZ50" i="22"/>
  <c r="CZ50" i="17"/>
  <c r="T50" i="22"/>
  <c r="T50" i="21"/>
  <c r="T50" i="20"/>
  <c r="T50" i="19"/>
  <c r="T50" i="18"/>
  <c r="T50" i="17"/>
  <c r="T50" i="16"/>
  <c r="T50" i="15"/>
  <c r="T101" i="14"/>
  <c r="S50" i="22"/>
  <c r="S50" i="21"/>
  <c r="S50" i="20"/>
  <c r="S50" i="19"/>
  <c r="S50" i="18"/>
  <c r="S50" i="17"/>
  <c r="S50" i="16"/>
  <c r="S50" i="15"/>
  <c r="S101" i="14"/>
  <c r="R50" i="22"/>
  <c r="R50" i="21"/>
  <c r="R50" i="20"/>
  <c r="R50" i="19"/>
  <c r="R50" i="18"/>
  <c r="R50" i="17"/>
  <c r="R50" i="16"/>
  <c r="R50" i="15"/>
  <c r="H101" i="14"/>
  <c r="Q50" i="22"/>
  <c r="Q50" i="21"/>
  <c r="Q50" i="20"/>
  <c r="Q50" i="19"/>
  <c r="Q50" i="18"/>
  <c r="Q50" i="17"/>
  <c r="G50" i="16"/>
  <c r="G50" i="15"/>
  <c r="G101" i="14"/>
  <c r="P50" i="22"/>
  <c r="P50" i="21"/>
  <c r="P50" i="20"/>
  <c r="P50" i="19"/>
  <c r="P50" i="18"/>
  <c r="P50" i="17"/>
  <c r="F50" i="16"/>
  <c r="F50" i="15"/>
  <c r="F101" i="14"/>
  <c r="E50" i="22"/>
  <c r="E50" i="21"/>
  <c r="E50" i="20"/>
  <c r="E50" i="19"/>
  <c r="E50" i="18"/>
  <c r="E50" i="17"/>
  <c r="E50" i="16"/>
  <c r="E50" i="15"/>
  <c r="E101" i="14"/>
  <c r="T51" i="22"/>
  <c r="T51" i="21"/>
  <c r="T51" i="20"/>
  <c r="T51" i="19"/>
  <c r="T51" i="18"/>
  <c r="T51" i="17"/>
  <c r="T51" i="16"/>
  <c r="T51" i="15"/>
  <c r="T102" i="14"/>
  <c r="S51" i="22"/>
  <c r="S51" i="21"/>
  <c r="S51" i="20"/>
  <c r="S51" i="19"/>
  <c r="S51" i="18"/>
  <c r="S51" i="17"/>
  <c r="S51" i="16"/>
  <c r="S51" i="15"/>
  <c r="S102" i="14"/>
  <c r="R51" i="22"/>
  <c r="R51" i="21"/>
  <c r="R51" i="20"/>
  <c r="R51" i="19"/>
  <c r="R51" i="18"/>
  <c r="R51" i="17"/>
  <c r="R51" i="16"/>
  <c r="R51" i="15"/>
  <c r="H102" i="14"/>
  <c r="Q51" i="22"/>
  <c r="Q51" i="21"/>
  <c r="Q51" i="20"/>
  <c r="Q51" i="19"/>
  <c r="Q51" i="18"/>
  <c r="Q51" i="17"/>
  <c r="G51" i="16"/>
  <c r="G51" i="15"/>
  <c r="G102" i="14"/>
  <c r="P51" i="22"/>
  <c r="P51" i="21"/>
  <c r="P51" i="20"/>
  <c r="P51" i="19"/>
  <c r="P51" i="18"/>
  <c r="P51" i="17"/>
  <c r="F51" i="16"/>
  <c r="F51" i="15"/>
  <c r="F102" i="14"/>
  <c r="E51" i="22"/>
  <c r="E51" i="21"/>
  <c r="E51" i="20"/>
  <c r="E51" i="19"/>
  <c r="E51" i="18"/>
  <c r="E51" i="17"/>
  <c r="E51" i="16"/>
  <c r="E51" i="15"/>
  <c r="E102" i="14"/>
  <c r="DA49" i="22"/>
  <c r="DA49" i="17"/>
  <c r="CZ49" i="22"/>
  <c r="CZ49" i="17"/>
  <c r="T49" i="22"/>
  <c r="T49" i="21"/>
  <c r="T49" i="20"/>
  <c r="T49" i="19"/>
  <c r="T49" i="18"/>
  <c r="T49" i="17"/>
  <c r="T49" i="16"/>
  <c r="T49" i="15"/>
  <c r="T100" i="14"/>
  <c r="S49" i="22"/>
  <c r="S49" i="21"/>
  <c r="S49" i="20"/>
  <c r="S49" i="19"/>
  <c r="S49" i="18"/>
  <c r="S49" i="17"/>
  <c r="S49" i="16"/>
  <c r="S49" i="15"/>
  <c r="S100" i="14"/>
  <c r="R49" i="22"/>
  <c r="R49" i="21"/>
  <c r="R49" i="20"/>
  <c r="R49" i="19"/>
  <c r="R49" i="18"/>
  <c r="R49" i="17"/>
  <c r="R49" i="16"/>
  <c r="R49" i="15"/>
  <c r="H100" i="14"/>
  <c r="Q49" i="22"/>
  <c r="Q49" i="21"/>
  <c r="Q49" i="20"/>
  <c r="Q49" i="19"/>
  <c r="Q49" i="18"/>
  <c r="Q49" i="17"/>
  <c r="G49" i="16"/>
  <c r="G49" i="15"/>
  <c r="G100" i="14"/>
  <c r="P49" i="22"/>
  <c r="P49" i="21"/>
  <c r="P49" i="20"/>
  <c r="P49" i="19"/>
  <c r="P49" i="18"/>
  <c r="P49" i="17"/>
  <c r="F49" i="16"/>
  <c r="F49" i="15"/>
  <c r="F100" i="14"/>
  <c r="E49" i="22"/>
  <c r="E49" i="21"/>
  <c r="E49" i="20"/>
  <c r="E49" i="19"/>
  <c r="E49" i="18"/>
  <c r="E49" i="17"/>
  <c r="E49" i="16"/>
  <c r="E49" i="15"/>
  <c r="E100" i="14"/>
  <c r="DA48" i="22"/>
  <c r="DA48" i="17"/>
  <c r="CZ48" i="22"/>
  <c r="CZ48" i="17"/>
  <c r="T48" i="22"/>
  <c r="T48" i="21"/>
  <c r="T48" i="20"/>
  <c r="T48" i="19"/>
  <c r="T48" i="18"/>
  <c r="T48" i="17"/>
  <c r="T48" i="16"/>
  <c r="T48" i="15"/>
  <c r="T99" i="14"/>
  <c r="S48" i="22"/>
  <c r="S48" i="21"/>
  <c r="S48" i="20"/>
  <c r="S48" i="19"/>
  <c r="S48" i="18"/>
  <c r="S48" i="17"/>
  <c r="S48" i="16"/>
  <c r="S48" i="15"/>
  <c r="S99" i="14"/>
  <c r="R48" i="22"/>
  <c r="R48" i="21"/>
  <c r="R48" i="20"/>
  <c r="R48" i="19"/>
  <c r="R48" i="18"/>
  <c r="R48" i="17"/>
  <c r="R48" i="16"/>
  <c r="R48" i="15"/>
  <c r="H99" i="14"/>
  <c r="Q48" i="22"/>
  <c r="Q48" i="21"/>
  <c r="Q48" i="20"/>
  <c r="Q48" i="19"/>
  <c r="Q48" i="18"/>
  <c r="Q48" i="17"/>
  <c r="G48" i="16"/>
  <c r="G48" i="15"/>
  <c r="G99" i="14"/>
  <c r="P48" i="22"/>
  <c r="P48" i="21"/>
  <c r="P48" i="20"/>
  <c r="P48" i="19"/>
  <c r="P48" i="18"/>
  <c r="P48" i="17"/>
  <c r="F48" i="16"/>
  <c r="F48" i="15"/>
  <c r="F99" i="14"/>
  <c r="E48" i="22"/>
  <c r="E48" i="21"/>
  <c r="E48" i="20"/>
  <c r="E48" i="19"/>
  <c r="E48" i="18"/>
  <c r="E48" i="17"/>
  <c r="E48" i="16"/>
  <c r="E48" i="15"/>
  <c r="E99" i="14"/>
  <c r="DA47" i="22"/>
  <c r="DA47" i="17"/>
  <c r="CZ47" i="22"/>
  <c r="CZ47" i="17"/>
  <c r="T47" i="22"/>
  <c r="T47" i="21"/>
  <c r="T47" i="20"/>
  <c r="T47" i="19"/>
  <c r="T47" i="18"/>
  <c r="T47" i="17"/>
  <c r="T47" i="16"/>
  <c r="T47" i="15"/>
  <c r="T98" i="14"/>
  <c r="S47" i="22"/>
  <c r="S47" i="21"/>
  <c r="S47" i="20"/>
  <c r="S47" i="19"/>
  <c r="S47" i="18"/>
  <c r="S47" i="17"/>
  <c r="S47" i="16"/>
  <c r="S47" i="15"/>
  <c r="S98" i="14"/>
  <c r="R47" i="22"/>
  <c r="R47" i="21"/>
  <c r="R47" i="20"/>
  <c r="R47" i="19"/>
  <c r="R47" i="18"/>
  <c r="R47" i="17"/>
  <c r="R47" i="16"/>
  <c r="R47" i="15"/>
  <c r="H98" i="14"/>
  <c r="Q47" i="22"/>
  <c r="Q47" i="21"/>
  <c r="Q47" i="20"/>
  <c r="Q47" i="19"/>
  <c r="Q47" i="18"/>
  <c r="Q47" i="17"/>
  <c r="G47" i="16"/>
  <c r="G47" i="15"/>
  <c r="G98" i="14"/>
  <c r="P47" i="22"/>
  <c r="P47" i="21"/>
  <c r="P47" i="20"/>
  <c r="P47" i="19"/>
  <c r="P47" i="18"/>
  <c r="P47" i="17"/>
  <c r="F47" i="16"/>
  <c r="F47" i="15"/>
  <c r="F98" i="14"/>
  <c r="E47" i="22"/>
  <c r="E47" i="21"/>
  <c r="E47" i="20"/>
  <c r="E47" i="19"/>
  <c r="E47" i="18"/>
  <c r="E47" i="17"/>
  <c r="E47" i="16"/>
  <c r="E47" i="15"/>
  <c r="E98" i="14"/>
  <c r="DA46" i="22"/>
  <c r="DA46" i="17"/>
  <c r="CZ46" i="22"/>
  <c r="CZ46" i="17"/>
  <c r="T46" i="22"/>
  <c r="T46" i="21"/>
  <c r="T46" i="20"/>
  <c r="T46" i="19"/>
  <c r="T46" i="18"/>
  <c r="T46" i="17"/>
  <c r="T46" i="16"/>
  <c r="T46" i="15"/>
  <c r="T97" i="14"/>
  <c r="S46" i="22"/>
  <c r="S46" i="21"/>
  <c r="S46" i="20"/>
  <c r="S46" i="19"/>
  <c r="S46" i="18"/>
  <c r="S46" i="17"/>
  <c r="S46" i="16"/>
  <c r="S46" i="15"/>
  <c r="S97" i="14"/>
  <c r="R46" i="22"/>
  <c r="R46" i="21"/>
  <c r="R46" i="20"/>
  <c r="R46" i="19"/>
  <c r="R46" i="18"/>
  <c r="R46" i="17"/>
  <c r="R46" i="16"/>
  <c r="R46" i="15"/>
  <c r="H97" i="14"/>
  <c r="Q46" i="22"/>
  <c r="Q46" i="21"/>
  <c r="Q46" i="20"/>
  <c r="Q46" i="19"/>
  <c r="Q46" i="18"/>
  <c r="Q46" i="17"/>
  <c r="G46" i="16"/>
  <c r="G46" i="15"/>
  <c r="G97" i="14"/>
  <c r="P46" i="22"/>
  <c r="P46" i="21"/>
  <c r="P46" i="20"/>
  <c r="P46" i="19"/>
  <c r="P46" i="18"/>
  <c r="P46" i="17"/>
  <c r="F46" i="16"/>
  <c r="F46" i="15"/>
  <c r="F97" i="14"/>
  <c r="E46" i="22"/>
  <c r="E46" i="21"/>
  <c r="E46" i="20"/>
  <c r="E46" i="19"/>
  <c r="E46" i="18"/>
  <c r="E46" i="17"/>
  <c r="E46" i="16"/>
  <c r="E46" i="15"/>
  <c r="E97" i="14"/>
  <c r="DA45" i="22"/>
  <c r="DA45" i="17"/>
  <c r="CZ45" i="22"/>
  <c r="CZ45" i="17"/>
  <c r="T45" i="22"/>
  <c r="T45" i="21"/>
  <c r="T45" i="20"/>
  <c r="T45" i="19"/>
  <c r="T45" i="18"/>
  <c r="T45" i="17"/>
  <c r="T45" i="16"/>
  <c r="T45" i="15"/>
  <c r="T96" i="14"/>
  <c r="S45" i="22"/>
  <c r="S45" i="21"/>
  <c r="S45" i="20"/>
  <c r="S45" i="19"/>
  <c r="S45" i="18"/>
  <c r="S45" i="17"/>
  <c r="S45" i="16"/>
  <c r="S45" i="15"/>
  <c r="S96" i="14"/>
  <c r="R45" i="22"/>
  <c r="R45" i="21"/>
  <c r="R45" i="20"/>
  <c r="R45" i="19"/>
  <c r="R45" i="18"/>
  <c r="R45" i="17"/>
  <c r="R45" i="16"/>
  <c r="R45" i="15"/>
  <c r="H96" i="14"/>
  <c r="Q45" i="22"/>
  <c r="Q45" i="21"/>
  <c r="Q45" i="20"/>
  <c r="Q45" i="19"/>
  <c r="Q45" i="18"/>
  <c r="Q45" i="17"/>
  <c r="G45" i="16"/>
  <c r="G45" i="15"/>
  <c r="G96" i="14"/>
  <c r="P45" i="22"/>
  <c r="P45" i="21"/>
  <c r="P45" i="20"/>
  <c r="P45" i="19"/>
  <c r="P45" i="18"/>
  <c r="P45" i="17"/>
  <c r="F45" i="16"/>
  <c r="F45" i="15"/>
  <c r="F96" i="14"/>
  <c r="E45" i="22"/>
  <c r="E45" i="21"/>
  <c r="E45" i="20"/>
  <c r="E45" i="19"/>
  <c r="E45" i="18"/>
  <c r="E45" i="17"/>
  <c r="E45" i="16"/>
  <c r="E45" i="15"/>
  <c r="E96" i="14"/>
  <c r="DA44" i="22"/>
  <c r="DA44" i="17"/>
  <c r="CZ44" i="22"/>
  <c r="CZ44" i="17"/>
  <c r="T44" i="22"/>
  <c r="T44" i="21"/>
  <c r="T44" i="20"/>
  <c r="T44" i="19"/>
  <c r="T44" i="18"/>
  <c r="T44" i="17"/>
  <c r="T44" i="16"/>
  <c r="T44" i="15"/>
  <c r="T95" i="14"/>
  <c r="S44" i="22"/>
  <c r="S44" i="21"/>
  <c r="S44" i="20"/>
  <c r="S44" i="19"/>
  <c r="S44" i="18"/>
  <c r="S44" i="17"/>
  <c r="S44" i="16"/>
  <c r="S44" i="15"/>
  <c r="S95" i="14"/>
  <c r="R44" i="22"/>
  <c r="R44" i="21"/>
  <c r="R44" i="20"/>
  <c r="R44" i="19"/>
  <c r="R44" i="18"/>
  <c r="R44" i="17"/>
  <c r="R44" i="16"/>
  <c r="R44" i="15"/>
  <c r="H95" i="14"/>
  <c r="Q44" i="22"/>
  <c r="Q44" i="21"/>
  <c r="Q44" i="20"/>
  <c r="Q44" i="19"/>
  <c r="Q44" i="18"/>
  <c r="Q44" i="17"/>
  <c r="G44" i="16"/>
  <c r="G44" i="15"/>
  <c r="G95" i="14"/>
  <c r="P44" i="22"/>
  <c r="P44" i="21"/>
  <c r="P44" i="20"/>
  <c r="P44" i="19"/>
  <c r="P44" i="18"/>
  <c r="P44" i="17"/>
  <c r="F44" i="16"/>
  <c r="F44" i="15"/>
  <c r="F95" i="14"/>
  <c r="E44" i="22"/>
  <c r="E44" i="21"/>
  <c r="E44" i="20"/>
  <c r="E44" i="19"/>
  <c r="E44" i="18"/>
  <c r="E44" i="17"/>
  <c r="E44" i="16"/>
  <c r="E44" i="15"/>
  <c r="E95" i="14"/>
  <c r="DA43" i="22"/>
  <c r="DA43" i="17"/>
  <c r="CZ43" i="22"/>
  <c r="CZ43" i="17"/>
  <c r="T43" i="22"/>
  <c r="T43" i="21"/>
  <c r="T43" i="20"/>
  <c r="T43" i="19"/>
  <c r="T43" i="18"/>
  <c r="T43" i="17"/>
  <c r="T43" i="16"/>
  <c r="T43" i="15"/>
  <c r="T94" i="14"/>
  <c r="S43" i="22"/>
  <c r="S43" i="21"/>
  <c r="S43" i="20"/>
  <c r="S43" i="19"/>
  <c r="S43" i="18"/>
  <c r="S43" i="17"/>
  <c r="S43" i="16"/>
  <c r="S43" i="15"/>
  <c r="S94" i="14"/>
  <c r="R43" i="22"/>
  <c r="R43" i="21"/>
  <c r="R43" i="20"/>
  <c r="R43" i="19"/>
  <c r="R43" i="18"/>
  <c r="R43" i="17"/>
  <c r="R43" i="16"/>
  <c r="R43" i="15"/>
  <c r="H94" i="14"/>
  <c r="Q43" i="22"/>
  <c r="Q43" i="21"/>
  <c r="Q43" i="20"/>
  <c r="Q43" i="19"/>
  <c r="Q43" i="18"/>
  <c r="Q43" i="17"/>
  <c r="G43" i="16"/>
  <c r="G43" i="15"/>
  <c r="G94" i="14"/>
  <c r="P43" i="22"/>
  <c r="P43" i="21"/>
  <c r="P43" i="20"/>
  <c r="P43" i="19"/>
  <c r="P43" i="18"/>
  <c r="P43" i="17"/>
  <c r="F43" i="16"/>
  <c r="F43" i="15"/>
  <c r="F94" i="14"/>
  <c r="E43" i="22"/>
  <c r="E43" i="21"/>
  <c r="E43" i="20"/>
  <c r="E43" i="19"/>
  <c r="E43" i="18"/>
  <c r="E43" i="17"/>
  <c r="E43" i="16"/>
  <c r="E43" i="15"/>
  <c r="E94" i="14"/>
  <c r="DA42" i="22"/>
  <c r="DA42" i="17"/>
  <c r="CZ42" i="22"/>
  <c r="CZ42" i="17"/>
  <c r="T42" i="22"/>
  <c r="T42" i="21"/>
  <c r="T42" i="20"/>
  <c r="T42" i="19"/>
  <c r="T42" i="18"/>
  <c r="T42" i="17"/>
  <c r="T42" i="16"/>
  <c r="T42" i="15"/>
  <c r="T93" i="14"/>
  <c r="S42" i="22"/>
  <c r="S42" i="21"/>
  <c r="S42" i="20"/>
  <c r="S42" i="19"/>
  <c r="S42" i="18"/>
  <c r="S42" i="17"/>
  <c r="S42" i="16"/>
  <c r="S42" i="15"/>
  <c r="S93" i="14"/>
  <c r="R42" i="22"/>
  <c r="R42" i="21"/>
  <c r="R42" i="20"/>
  <c r="R42" i="19"/>
  <c r="R42" i="18"/>
  <c r="R42" i="17"/>
  <c r="R42" i="16"/>
  <c r="R42" i="15"/>
  <c r="H93" i="14"/>
  <c r="Q42" i="22"/>
  <c r="Q42" i="21"/>
  <c r="Q42" i="20"/>
  <c r="Q42" i="19"/>
  <c r="Q42" i="18"/>
  <c r="Q42" i="17"/>
  <c r="G42" i="16"/>
  <c r="G42" i="15"/>
  <c r="G93" i="14"/>
  <c r="P42" i="22"/>
  <c r="P42" i="21"/>
  <c r="P42" i="20"/>
  <c r="P42" i="19"/>
  <c r="P42" i="18"/>
  <c r="P42" i="17"/>
  <c r="F42" i="16"/>
  <c r="F42" i="15"/>
  <c r="F93" i="14"/>
  <c r="E42" i="22"/>
  <c r="E42" i="21"/>
  <c r="E42" i="20"/>
  <c r="E42" i="19"/>
  <c r="E42" i="18"/>
  <c r="E42" i="17"/>
  <c r="E42" i="16"/>
  <c r="E42" i="15"/>
  <c r="E93" i="14"/>
  <c r="DA41" i="22"/>
  <c r="DA41" i="17"/>
  <c r="CZ41" i="22"/>
  <c r="CZ41" i="17"/>
  <c r="T41" i="22"/>
  <c r="T41" i="21"/>
  <c r="T41" i="20"/>
  <c r="T41" i="19"/>
  <c r="T41" i="18"/>
  <c r="T41" i="17"/>
  <c r="T41" i="16"/>
  <c r="T41" i="15"/>
  <c r="T92" i="14"/>
  <c r="S41" i="22"/>
  <c r="S41" i="21"/>
  <c r="S41" i="20"/>
  <c r="S41" i="19"/>
  <c r="S41" i="18"/>
  <c r="S41" i="17"/>
  <c r="S41" i="16"/>
  <c r="S41" i="15"/>
  <c r="S92" i="14"/>
  <c r="R41" i="22"/>
  <c r="R41" i="21"/>
  <c r="R41" i="20"/>
  <c r="R41" i="19"/>
  <c r="R41" i="18"/>
  <c r="R41" i="17"/>
  <c r="R41" i="16"/>
  <c r="R41" i="15"/>
  <c r="H92" i="14"/>
  <c r="Q41" i="22"/>
  <c r="Q41" i="21"/>
  <c r="Q41" i="20"/>
  <c r="Q41" i="19"/>
  <c r="Q41" i="18"/>
  <c r="Q41" i="17"/>
  <c r="G41" i="16"/>
  <c r="G41" i="15"/>
  <c r="G92" i="14"/>
  <c r="P41" i="22"/>
  <c r="P41" i="21"/>
  <c r="P41" i="20"/>
  <c r="P41" i="19"/>
  <c r="P41" i="18"/>
  <c r="P41" i="17"/>
  <c r="F41" i="16"/>
  <c r="F41" i="15"/>
  <c r="F92" i="14"/>
  <c r="E41" i="22"/>
  <c r="E41" i="21"/>
  <c r="E41" i="20"/>
  <c r="E41" i="19"/>
  <c r="E41" i="18"/>
  <c r="E41" i="17"/>
  <c r="E41" i="16"/>
  <c r="E41" i="15"/>
  <c r="E92" i="14"/>
  <c r="DA40" i="22"/>
  <c r="DA40" i="17"/>
  <c r="CZ40" i="22"/>
  <c r="CZ40" i="17"/>
  <c r="T40" i="22"/>
  <c r="T40" i="21"/>
  <c r="T40" i="20"/>
  <c r="T40" i="19"/>
  <c r="T40" i="18"/>
  <c r="T40" i="17"/>
  <c r="T40" i="16"/>
  <c r="T40" i="15"/>
  <c r="T91" i="14"/>
  <c r="S40" i="22"/>
  <c r="S40" i="21"/>
  <c r="S40" i="20"/>
  <c r="S40" i="19"/>
  <c r="S40" i="18"/>
  <c r="S40" i="17"/>
  <c r="S40" i="16"/>
  <c r="S40" i="15"/>
  <c r="S91" i="14"/>
  <c r="R40" i="22"/>
  <c r="R40" i="21"/>
  <c r="R40" i="20"/>
  <c r="R40" i="19"/>
  <c r="R40" i="18"/>
  <c r="R40" i="17"/>
  <c r="R40" i="16"/>
  <c r="R40" i="15"/>
  <c r="H91" i="14"/>
  <c r="Q40" i="22"/>
  <c r="Q40" i="21"/>
  <c r="Q40" i="20"/>
  <c r="Q40" i="19"/>
  <c r="Q40" i="18"/>
  <c r="Q40" i="17"/>
  <c r="G40" i="16"/>
  <c r="G40" i="15"/>
  <c r="G91" i="14"/>
  <c r="P40" i="22"/>
  <c r="P40" i="21"/>
  <c r="P40" i="20"/>
  <c r="P40" i="19"/>
  <c r="P40" i="18"/>
  <c r="P40" i="17"/>
  <c r="F40" i="16"/>
  <c r="F40" i="15"/>
  <c r="F91" i="14"/>
  <c r="E40" i="22"/>
  <c r="E40" i="21"/>
  <c r="E40" i="20"/>
  <c r="E40" i="19"/>
  <c r="E40" i="18"/>
  <c r="E40" i="17"/>
  <c r="E40" i="16"/>
  <c r="E40" i="15"/>
  <c r="E91" i="14"/>
  <c r="DA39" i="22"/>
  <c r="DA39" i="17"/>
  <c r="CZ39" i="22"/>
  <c r="CZ39" i="17"/>
  <c r="T39" i="22"/>
  <c r="T39" i="21"/>
  <c r="T39" i="20"/>
  <c r="T39" i="19"/>
  <c r="T39" i="18"/>
  <c r="T39" i="17"/>
  <c r="T39" i="16"/>
  <c r="T39" i="15"/>
  <c r="T90" i="14"/>
  <c r="S39" i="22"/>
  <c r="S39" i="21"/>
  <c r="S39" i="20"/>
  <c r="S39" i="19"/>
  <c r="S39" i="18"/>
  <c r="S39" i="17"/>
  <c r="S39" i="16"/>
  <c r="S39" i="15"/>
  <c r="S90" i="14"/>
  <c r="R39" i="22"/>
  <c r="R39" i="21"/>
  <c r="R39" i="20"/>
  <c r="R39" i="19"/>
  <c r="R39" i="18"/>
  <c r="R39" i="17"/>
  <c r="R39" i="16"/>
  <c r="R39" i="15"/>
  <c r="H90" i="14"/>
  <c r="Q39" i="22"/>
  <c r="Q39" i="21"/>
  <c r="Q39" i="20"/>
  <c r="Q39" i="19"/>
  <c r="Q39" i="18"/>
  <c r="Q39" i="17"/>
  <c r="G39" i="16"/>
  <c r="G39" i="15"/>
  <c r="G90" i="14"/>
  <c r="P39" i="22"/>
  <c r="P39" i="21"/>
  <c r="P39" i="20"/>
  <c r="P39" i="19"/>
  <c r="P39" i="18"/>
  <c r="P39" i="17"/>
  <c r="F39" i="16"/>
  <c r="F39" i="15"/>
  <c r="F90" i="14"/>
  <c r="E39" i="22"/>
  <c r="E39" i="21"/>
  <c r="E39" i="20"/>
  <c r="E39" i="19"/>
  <c r="E39" i="18"/>
  <c r="E39" i="17"/>
  <c r="E39" i="16"/>
  <c r="E39" i="15"/>
  <c r="E90" i="14"/>
  <c r="DA38" i="22"/>
  <c r="DA38" i="17"/>
  <c r="CZ38" i="22"/>
  <c r="CZ38" i="17"/>
  <c r="T38" i="22"/>
  <c r="T38" i="21"/>
  <c r="T38" i="20"/>
  <c r="T38" i="19"/>
  <c r="T38" i="18"/>
  <c r="T38" i="17"/>
  <c r="T38" i="16"/>
  <c r="T38" i="15"/>
  <c r="T89" i="14"/>
  <c r="S38" i="22"/>
  <c r="S38" i="21"/>
  <c r="S38" i="20"/>
  <c r="S38" i="19"/>
  <c r="S38" i="18"/>
  <c r="S38" i="17"/>
  <c r="S38" i="16"/>
  <c r="S38" i="15"/>
  <c r="S89" i="14"/>
  <c r="R38" i="22"/>
  <c r="R38" i="21"/>
  <c r="R38" i="20"/>
  <c r="R38" i="19"/>
  <c r="R38" i="18"/>
  <c r="R38" i="17"/>
  <c r="R38" i="16"/>
  <c r="R38" i="15"/>
  <c r="H89" i="14"/>
  <c r="Q38" i="22"/>
  <c r="Q38" i="21"/>
  <c r="Q38" i="20"/>
  <c r="Q38" i="19"/>
  <c r="Q38" i="18"/>
  <c r="Q38" i="17"/>
  <c r="G38" i="16"/>
  <c r="G38" i="15"/>
  <c r="G89" i="14"/>
  <c r="P38" i="22"/>
  <c r="P38" i="21"/>
  <c r="P38" i="20"/>
  <c r="P38" i="19"/>
  <c r="P38" i="18"/>
  <c r="P38" i="17"/>
  <c r="F38" i="16"/>
  <c r="F38" i="15"/>
  <c r="F89" i="14"/>
  <c r="E38" i="22"/>
  <c r="E38" i="21"/>
  <c r="E38" i="20"/>
  <c r="E38" i="19"/>
  <c r="E38" i="18"/>
  <c r="E38" i="17"/>
  <c r="E38" i="16"/>
  <c r="E38" i="15"/>
  <c r="E89" i="14"/>
  <c r="DA37" i="22"/>
  <c r="DA37" i="17"/>
  <c r="CZ37" i="22"/>
  <c r="CZ37" i="17"/>
  <c r="T37" i="22"/>
  <c r="T37" i="21"/>
  <c r="T37" i="20"/>
  <c r="T37" i="19"/>
  <c r="T37" i="18"/>
  <c r="T37" i="17"/>
  <c r="T37" i="16"/>
  <c r="T37" i="15"/>
  <c r="T88" i="14"/>
  <c r="S37" i="22"/>
  <c r="S37" i="21"/>
  <c r="S37" i="20"/>
  <c r="S37" i="19"/>
  <c r="S37" i="18"/>
  <c r="S37" i="17"/>
  <c r="S37" i="16"/>
  <c r="S37" i="15"/>
  <c r="S88" i="14"/>
  <c r="R37" i="22"/>
  <c r="R37" i="21"/>
  <c r="R37" i="20"/>
  <c r="R37" i="19"/>
  <c r="R37" i="18"/>
  <c r="R37" i="17"/>
  <c r="R37" i="16"/>
  <c r="R37" i="15"/>
  <c r="H88" i="14"/>
  <c r="Q37" i="22"/>
  <c r="Q37" i="21"/>
  <c r="Q37" i="20"/>
  <c r="Q37" i="19"/>
  <c r="Q37" i="18"/>
  <c r="Q37" i="17"/>
  <c r="G37" i="16"/>
  <c r="G37" i="15"/>
  <c r="G88" i="14"/>
  <c r="P37" i="22"/>
  <c r="P37" i="21"/>
  <c r="P37" i="20"/>
  <c r="P37" i="19"/>
  <c r="P37" i="18"/>
  <c r="P37" i="17"/>
  <c r="F37" i="16"/>
  <c r="F37" i="15"/>
  <c r="F88" i="14"/>
  <c r="E37" i="22"/>
  <c r="E37" i="21"/>
  <c r="E37" i="20"/>
  <c r="E37" i="19"/>
  <c r="E37" i="18"/>
  <c r="E37" i="17"/>
  <c r="E37" i="16"/>
  <c r="E37" i="15"/>
  <c r="E88" i="14"/>
  <c r="DA36" i="22"/>
  <c r="DA36" i="17"/>
  <c r="CZ36" i="22"/>
  <c r="CZ36" i="17"/>
  <c r="T36" i="22"/>
  <c r="T36" i="21"/>
  <c r="T36" i="20"/>
  <c r="T36" i="19"/>
  <c r="T36" i="18"/>
  <c r="T36" i="17"/>
  <c r="T36" i="16"/>
  <c r="T36" i="15"/>
  <c r="T87" i="14"/>
  <c r="S36" i="22"/>
  <c r="S36" i="21"/>
  <c r="S36" i="20"/>
  <c r="S36" i="19"/>
  <c r="S36" i="18"/>
  <c r="S36" i="17"/>
  <c r="S36" i="16"/>
  <c r="S36" i="15"/>
  <c r="S87" i="14"/>
  <c r="R36" i="22"/>
  <c r="R36" i="21"/>
  <c r="R36" i="20"/>
  <c r="R36" i="19"/>
  <c r="R36" i="18"/>
  <c r="R36" i="17"/>
  <c r="R36" i="16"/>
  <c r="R36" i="15"/>
  <c r="H87" i="14"/>
  <c r="Q36" i="22"/>
  <c r="Q36" i="21"/>
  <c r="Q36" i="20"/>
  <c r="Q36" i="19"/>
  <c r="Q36" i="18"/>
  <c r="Q36" i="17"/>
  <c r="G36" i="16"/>
  <c r="G36" i="15"/>
  <c r="G87" i="14"/>
  <c r="P36" i="22"/>
  <c r="P36" i="21"/>
  <c r="P36" i="20"/>
  <c r="P36" i="19"/>
  <c r="P36" i="18"/>
  <c r="P36" i="17"/>
  <c r="F36" i="16"/>
  <c r="F36" i="15"/>
  <c r="F87" i="14"/>
  <c r="E36" i="22"/>
  <c r="E36" i="21"/>
  <c r="E36" i="20"/>
  <c r="E36" i="19"/>
  <c r="E36" i="18"/>
  <c r="E36" i="17"/>
  <c r="E36" i="16"/>
  <c r="E36" i="15"/>
  <c r="E87" i="14"/>
  <c r="DA35" i="22"/>
  <c r="DA35" i="17"/>
  <c r="CZ35" i="22"/>
  <c r="CZ35" i="17"/>
  <c r="T35" i="22"/>
  <c r="T35" i="21"/>
  <c r="T35" i="20"/>
  <c r="T35" i="19"/>
  <c r="T35" i="18"/>
  <c r="T35" i="17"/>
  <c r="T35" i="16"/>
  <c r="T35" i="15"/>
  <c r="T86" i="14"/>
  <c r="S35" i="22"/>
  <c r="S35" i="21"/>
  <c r="S35" i="20"/>
  <c r="S35" i="19"/>
  <c r="S35" i="18"/>
  <c r="S35" i="17"/>
  <c r="S35" i="16"/>
  <c r="S35" i="15"/>
  <c r="S86" i="14"/>
  <c r="R35" i="22"/>
  <c r="R35" i="21"/>
  <c r="R35" i="20"/>
  <c r="R35" i="19"/>
  <c r="R35" i="18"/>
  <c r="R35" i="17"/>
  <c r="R35" i="16"/>
  <c r="R35" i="15"/>
  <c r="H86" i="14"/>
  <c r="Q35" i="22"/>
  <c r="Q35" i="21"/>
  <c r="Q35" i="20"/>
  <c r="Q35" i="19"/>
  <c r="Q35" i="18"/>
  <c r="Q35" i="17"/>
  <c r="G35" i="16"/>
  <c r="G35" i="15"/>
  <c r="G86" i="14"/>
  <c r="P35" i="22"/>
  <c r="P35" i="21"/>
  <c r="P35" i="20"/>
  <c r="P35" i="19"/>
  <c r="P35" i="18"/>
  <c r="P35" i="17"/>
  <c r="F35" i="16"/>
  <c r="F35" i="15"/>
  <c r="F86" i="14"/>
  <c r="E35" i="22"/>
  <c r="E35" i="21"/>
  <c r="E35" i="20"/>
  <c r="E35" i="19"/>
  <c r="E35" i="18"/>
  <c r="E35" i="17"/>
  <c r="E35" i="16"/>
  <c r="E35" i="15"/>
  <c r="E86" i="14"/>
  <c r="DA34" i="22"/>
  <c r="DA34" i="17"/>
  <c r="CZ34" i="22"/>
  <c r="CZ34" i="17"/>
  <c r="T34" i="22"/>
  <c r="T34" i="21"/>
  <c r="T34" i="20"/>
  <c r="T34" i="19"/>
  <c r="T34" i="18"/>
  <c r="T34" i="17"/>
  <c r="T34" i="16"/>
  <c r="T34" i="15"/>
  <c r="T85" i="14"/>
  <c r="S34" i="22"/>
  <c r="S34" i="21"/>
  <c r="S34" i="20"/>
  <c r="S34" i="19"/>
  <c r="S34" i="18"/>
  <c r="S34" i="17"/>
  <c r="S34" i="16"/>
  <c r="S34" i="15"/>
  <c r="S85" i="14"/>
  <c r="R34" i="22"/>
  <c r="R34" i="21"/>
  <c r="R34" i="20"/>
  <c r="R34" i="19"/>
  <c r="R34" i="18"/>
  <c r="R34" i="17"/>
  <c r="R34" i="16"/>
  <c r="R34" i="15"/>
  <c r="H85" i="14"/>
  <c r="Q34" i="22"/>
  <c r="Q34" i="21"/>
  <c r="Q34" i="20"/>
  <c r="Q34" i="19"/>
  <c r="Q34" i="18"/>
  <c r="Q34" i="17"/>
  <c r="G34" i="16"/>
  <c r="G34" i="15"/>
  <c r="G85" i="14"/>
  <c r="P34" i="22"/>
  <c r="P34" i="21"/>
  <c r="P34" i="20"/>
  <c r="P34" i="19"/>
  <c r="P34" i="18"/>
  <c r="P34" i="17"/>
  <c r="F34" i="16"/>
  <c r="F34" i="15"/>
  <c r="F85" i="14"/>
  <c r="E34" i="22"/>
  <c r="E34" i="21"/>
  <c r="E34" i="20"/>
  <c r="E34" i="19"/>
  <c r="E34" i="18"/>
  <c r="E34" i="17"/>
  <c r="E34" i="16"/>
  <c r="E34" i="15"/>
  <c r="E85" i="14"/>
  <c r="DA33" i="22"/>
  <c r="DA33" i="17"/>
  <c r="CZ33" i="22"/>
  <c r="CZ33" i="17"/>
  <c r="T33" i="22"/>
  <c r="T33" i="21"/>
  <c r="T33" i="20"/>
  <c r="T33" i="19"/>
  <c r="T33" i="18"/>
  <c r="T33" i="17"/>
  <c r="T33" i="16"/>
  <c r="T33" i="15"/>
  <c r="T84" i="14"/>
  <c r="S33" i="22"/>
  <c r="S33" i="21"/>
  <c r="S33" i="20"/>
  <c r="S33" i="19"/>
  <c r="S33" i="18"/>
  <c r="S33" i="17"/>
  <c r="S33" i="16"/>
  <c r="S33" i="15"/>
  <c r="S84" i="14"/>
  <c r="R33" i="22"/>
  <c r="R33" i="21"/>
  <c r="R33" i="20"/>
  <c r="R33" i="19"/>
  <c r="R33" i="18"/>
  <c r="R33" i="17"/>
  <c r="R33" i="16"/>
  <c r="R33" i="15"/>
  <c r="H84" i="14"/>
  <c r="Q33" i="22"/>
  <c r="Q33" i="21"/>
  <c r="Q33" i="20"/>
  <c r="Q33" i="19"/>
  <c r="Q33" i="18"/>
  <c r="Q33" i="17"/>
  <c r="G33" i="16"/>
  <c r="G33" i="15"/>
  <c r="G84" i="14"/>
  <c r="P33" i="22"/>
  <c r="P33" i="21"/>
  <c r="P33" i="20"/>
  <c r="P33" i="19"/>
  <c r="P33" i="18"/>
  <c r="P33" i="17"/>
  <c r="F33" i="16"/>
  <c r="F33" i="15"/>
  <c r="F84" i="14"/>
  <c r="E33" i="22"/>
  <c r="E33" i="21"/>
  <c r="E33" i="20"/>
  <c r="E33" i="19"/>
  <c r="E33" i="18"/>
  <c r="E33" i="17"/>
  <c r="E33" i="16"/>
  <c r="E33" i="15"/>
  <c r="E84" i="14"/>
  <c r="DA28" i="22"/>
  <c r="DA28" i="17"/>
  <c r="CZ28" i="22"/>
  <c r="CZ28" i="17"/>
  <c r="T28" i="22"/>
  <c r="T28" i="21"/>
  <c r="T28" i="20"/>
  <c r="T28" i="19"/>
  <c r="T28" i="18"/>
  <c r="T28" i="17"/>
  <c r="T28" i="16"/>
  <c r="T28" i="15"/>
  <c r="T79" i="14"/>
  <c r="S28" i="22"/>
  <c r="S28" i="21"/>
  <c r="S28" i="20"/>
  <c r="S28" i="19"/>
  <c r="S28" i="18"/>
  <c r="S28" i="17"/>
  <c r="S28" i="16"/>
  <c r="S28" i="15"/>
  <c r="S79" i="14"/>
  <c r="R28" i="22"/>
  <c r="R28" i="21"/>
  <c r="R28" i="20"/>
  <c r="R28" i="19"/>
  <c r="R28" i="18"/>
  <c r="R28" i="17"/>
  <c r="R28" i="16"/>
  <c r="R28" i="15"/>
  <c r="H79" i="14"/>
  <c r="Q28" i="22"/>
  <c r="Q28" i="21"/>
  <c r="Q28" i="20"/>
  <c r="Q28" i="19"/>
  <c r="Q28" i="18"/>
  <c r="Q28" i="17"/>
  <c r="G28" i="16"/>
  <c r="G28" i="15"/>
  <c r="G79" i="14"/>
  <c r="P28" i="22"/>
  <c r="P28" i="21"/>
  <c r="P28" i="20"/>
  <c r="P28" i="19"/>
  <c r="P28" i="18"/>
  <c r="P28" i="17"/>
  <c r="F28" i="16"/>
  <c r="F28" i="15"/>
  <c r="F79" i="14"/>
  <c r="E28" i="22"/>
  <c r="E28" i="21"/>
  <c r="E28" i="20"/>
  <c r="E28" i="19"/>
  <c r="E28" i="18"/>
  <c r="E28" i="17"/>
  <c r="E28" i="16"/>
  <c r="E28" i="15"/>
  <c r="E79" i="14"/>
  <c r="DA29" i="22"/>
  <c r="DA29" i="17"/>
  <c r="CZ29" i="22"/>
  <c r="CZ29" i="17"/>
  <c r="T29" i="22"/>
  <c r="T29" i="21"/>
  <c r="T29" i="20"/>
  <c r="T29" i="19"/>
  <c r="T29" i="18"/>
  <c r="T29" i="17"/>
  <c r="T29" i="16"/>
  <c r="T29" i="15"/>
  <c r="T80" i="14"/>
  <c r="S29" i="22"/>
  <c r="S29" i="21"/>
  <c r="S29" i="20"/>
  <c r="S29" i="19"/>
  <c r="S29" i="18"/>
  <c r="S29" i="17"/>
  <c r="S29" i="16"/>
  <c r="S29" i="15"/>
  <c r="S80" i="14"/>
  <c r="R29" i="22"/>
  <c r="R29" i="21"/>
  <c r="R29" i="20"/>
  <c r="R29" i="19"/>
  <c r="R29" i="18"/>
  <c r="R29" i="17"/>
  <c r="R29" i="16"/>
  <c r="R29" i="15"/>
  <c r="H80" i="14"/>
  <c r="Q29" i="22"/>
  <c r="Q29" i="21"/>
  <c r="Q29" i="20"/>
  <c r="Q29" i="19"/>
  <c r="Q29" i="18"/>
  <c r="Q29" i="17"/>
  <c r="G29" i="16"/>
  <c r="G29" i="15"/>
  <c r="G80" i="14"/>
  <c r="P29" i="22"/>
  <c r="P29" i="21"/>
  <c r="P29" i="20"/>
  <c r="P29" i="19"/>
  <c r="P29" i="18"/>
  <c r="P29" i="17"/>
  <c r="F29" i="16"/>
  <c r="F29" i="15"/>
  <c r="F80" i="14"/>
  <c r="E29" i="22"/>
  <c r="E29" i="21"/>
  <c r="E29" i="20"/>
  <c r="E29" i="19"/>
  <c r="E29" i="18"/>
  <c r="E29" i="17"/>
  <c r="E29" i="16"/>
  <c r="E29" i="15"/>
  <c r="E80" i="14"/>
  <c r="DA30" i="22"/>
  <c r="DA30" i="17"/>
  <c r="CZ30" i="22"/>
  <c r="CZ30" i="17"/>
  <c r="T30" i="22"/>
  <c r="T30" i="21"/>
  <c r="T30" i="20"/>
  <c r="T30" i="19"/>
  <c r="T30" i="18"/>
  <c r="T30" i="17"/>
  <c r="T30" i="16"/>
  <c r="T30" i="15"/>
  <c r="T81" i="14"/>
  <c r="S30" i="22"/>
  <c r="S30" i="21"/>
  <c r="S30" i="20"/>
  <c r="S30" i="19"/>
  <c r="S30" i="18"/>
  <c r="S30" i="17"/>
  <c r="S30" i="16"/>
  <c r="S30" i="15"/>
  <c r="S81" i="14"/>
  <c r="R30" i="22"/>
  <c r="R30" i="21"/>
  <c r="R30" i="20"/>
  <c r="R30" i="19"/>
  <c r="R30" i="18"/>
  <c r="R30" i="17"/>
  <c r="R30" i="16"/>
  <c r="R30" i="15"/>
  <c r="H81" i="14"/>
  <c r="Q30" i="22"/>
  <c r="Q30" i="21"/>
  <c r="Q30" i="20"/>
  <c r="Q30" i="19"/>
  <c r="Q30" i="18"/>
  <c r="Q30" i="17"/>
  <c r="G30" i="16"/>
  <c r="G30" i="15"/>
  <c r="G81" i="14"/>
  <c r="P30" i="22"/>
  <c r="P30" i="21"/>
  <c r="P30" i="20"/>
  <c r="P30" i="19"/>
  <c r="P30" i="18"/>
  <c r="P30" i="17"/>
  <c r="F30" i="16"/>
  <c r="F30" i="15"/>
  <c r="F81" i="14"/>
  <c r="E30" i="22"/>
  <c r="E30" i="21"/>
  <c r="E30" i="20"/>
  <c r="E30" i="19"/>
  <c r="E30" i="18"/>
  <c r="E30" i="17"/>
  <c r="E30" i="16"/>
  <c r="E30" i="15"/>
  <c r="E81" i="14"/>
  <c r="DA31" i="22"/>
  <c r="DA31" i="17"/>
  <c r="CZ31" i="22"/>
  <c r="CZ31" i="17"/>
  <c r="T31" i="22"/>
  <c r="T31" i="21"/>
  <c r="T31" i="20"/>
  <c r="T31" i="19"/>
  <c r="T31" i="18"/>
  <c r="T31" i="17"/>
  <c r="T31" i="16"/>
  <c r="T31" i="15"/>
  <c r="T82" i="14"/>
  <c r="S31" i="22"/>
  <c r="S31" i="21"/>
  <c r="S31" i="20"/>
  <c r="S31" i="19"/>
  <c r="S31" i="18"/>
  <c r="S31" i="17"/>
  <c r="S31" i="16"/>
  <c r="S31" i="15"/>
  <c r="S82" i="14"/>
  <c r="R31" i="22"/>
  <c r="R31" i="21"/>
  <c r="R31" i="20"/>
  <c r="R31" i="19"/>
  <c r="R31" i="18"/>
  <c r="R31" i="17"/>
  <c r="R31" i="16"/>
  <c r="R31" i="15"/>
  <c r="H82" i="14"/>
  <c r="Q31" i="22"/>
  <c r="Q31" i="21"/>
  <c r="Q31" i="20"/>
  <c r="Q31" i="19"/>
  <c r="Q31" i="18"/>
  <c r="Q31" i="17"/>
  <c r="G31" i="16"/>
  <c r="G31" i="15"/>
  <c r="G82" i="14"/>
  <c r="P31" i="22"/>
  <c r="P31" i="21"/>
  <c r="P31" i="20"/>
  <c r="P31" i="19"/>
  <c r="P31" i="18"/>
  <c r="P31" i="17"/>
  <c r="F31" i="16"/>
  <c r="F31" i="15"/>
  <c r="F82" i="14"/>
  <c r="E31" i="22"/>
  <c r="E31" i="21"/>
  <c r="E31" i="20"/>
  <c r="E31" i="19"/>
  <c r="E31" i="18"/>
  <c r="E31" i="17"/>
  <c r="E31" i="16"/>
  <c r="E31" i="15"/>
  <c r="E82" i="14"/>
  <c r="T32" i="22"/>
  <c r="T32" i="21"/>
  <c r="T32" i="20"/>
  <c r="T32" i="19"/>
  <c r="T32" i="18"/>
  <c r="T32" i="17"/>
  <c r="T32" i="16"/>
  <c r="T32" i="15"/>
  <c r="T83" i="14"/>
  <c r="S32" i="22"/>
  <c r="S32" i="21"/>
  <c r="S32" i="20"/>
  <c r="S32" i="19"/>
  <c r="S32" i="18"/>
  <c r="S32" i="17"/>
  <c r="S32" i="16"/>
  <c r="S32" i="15"/>
  <c r="S83" i="14"/>
  <c r="R32" i="22"/>
  <c r="R32" i="21"/>
  <c r="R32" i="20"/>
  <c r="R32" i="19"/>
  <c r="R32" i="18"/>
  <c r="R32" i="17"/>
  <c r="R32" i="16"/>
  <c r="R32" i="15"/>
  <c r="H83" i="14"/>
  <c r="Q32" i="22"/>
  <c r="Q32" i="21"/>
  <c r="Q32" i="20"/>
  <c r="Q32" i="19"/>
  <c r="Q32" i="18"/>
  <c r="Q32" i="17"/>
  <c r="G32" i="16"/>
  <c r="G32" i="15"/>
  <c r="G83" i="14"/>
  <c r="P32" i="22"/>
  <c r="P32" i="21"/>
  <c r="P32" i="20"/>
  <c r="P32" i="19"/>
  <c r="P32" i="18"/>
  <c r="P32" i="17"/>
  <c r="F32" i="16"/>
  <c r="F32" i="15"/>
  <c r="F83" i="14"/>
  <c r="E32" i="22"/>
  <c r="E32" i="21"/>
  <c r="E32" i="20"/>
  <c r="E32" i="19"/>
  <c r="E32" i="18"/>
  <c r="E32" i="17"/>
  <c r="E32" i="16"/>
  <c r="E32" i="15"/>
  <c r="E83" i="14"/>
  <c r="D45" i="17"/>
  <c r="D49" i="17"/>
  <c r="D48" i="17"/>
  <c r="D50" i="17"/>
  <c r="D47" i="17"/>
  <c r="T88" i="22"/>
  <c r="T88" i="21"/>
  <c r="T88" i="20"/>
  <c r="T88" i="19"/>
  <c r="T88" i="18"/>
  <c r="T88" i="17"/>
  <c r="T88" i="16"/>
  <c r="T88" i="15"/>
  <c r="T139" i="14"/>
  <c r="S88" i="22"/>
  <c r="S88" i="21"/>
  <c r="S88" i="20"/>
  <c r="S88" i="19"/>
  <c r="S88" i="18"/>
  <c r="S88" i="17"/>
  <c r="S88" i="16"/>
  <c r="S88" i="15"/>
  <c r="S139" i="14"/>
  <c r="R88" i="22"/>
  <c r="R88" i="21"/>
  <c r="R88" i="20"/>
  <c r="R88" i="19"/>
  <c r="R88" i="18"/>
  <c r="R88" i="17"/>
  <c r="R88" i="16"/>
  <c r="R88" i="15"/>
  <c r="H139" i="14"/>
  <c r="Q88" i="22"/>
  <c r="Q88" i="21"/>
  <c r="Q88" i="20"/>
  <c r="Q88" i="19"/>
  <c r="Q88" i="18"/>
  <c r="Q88" i="17"/>
  <c r="G88" i="16"/>
  <c r="G88" i="15"/>
  <c r="G139" i="14"/>
  <c r="P88" i="22"/>
  <c r="P88" i="21"/>
  <c r="P88" i="20"/>
  <c r="P88" i="19"/>
  <c r="P88" i="18"/>
  <c r="P88" i="17"/>
  <c r="F88" i="16"/>
  <c r="F88" i="15"/>
  <c r="F139" i="14"/>
  <c r="E88" i="22"/>
  <c r="E88" i="21"/>
  <c r="E88" i="20"/>
  <c r="E88" i="19"/>
  <c r="E88" i="18"/>
  <c r="E88" i="17"/>
  <c r="E88" i="16"/>
  <c r="E88" i="15"/>
  <c r="E139" i="14"/>
  <c r="T87" i="22"/>
  <c r="T87" i="21"/>
  <c r="T87" i="20"/>
  <c r="T87" i="19"/>
  <c r="T87" i="18"/>
  <c r="T87" i="17"/>
  <c r="T87" i="16"/>
  <c r="T87" i="15"/>
  <c r="T138" i="14"/>
  <c r="S87" i="22"/>
  <c r="S87" i="21"/>
  <c r="S87" i="20"/>
  <c r="S87" i="19"/>
  <c r="S87" i="18"/>
  <c r="S87" i="17"/>
  <c r="S87" i="16"/>
  <c r="S87" i="15"/>
  <c r="S138" i="14"/>
  <c r="R87" i="22"/>
  <c r="R87" i="21"/>
  <c r="R87" i="20"/>
  <c r="R87" i="19"/>
  <c r="R87" i="18"/>
  <c r="R87" i="17"/>
  <c r="R87" i="16"/>
  <c r="R87" i="15"/>
  <c r="H138" i="14"/>
  <c r="Q87" i="22"/>
  <c r="Q87" i="21"/>
  <c r="Q87" i="20"/>
  <c r="Q87" i="19"/>
  <c r="Q87" i="18"/>
  <c r="Q87" i="17"/>
  <c r="G87" i="16"/>
  <c r="G87" i="15"/>
  <c r="G138" i="14"/>
  <c r="P87" i="22"/>
  <c r="P87" i="21"/>
  <c r="P87" i="20"/>
  <c r="P87" i="19"/>
  <c r="P87" i="18"/>
  <c r="P87" i="17"/>
  <c r="F87" i="16"/>
  <c r="F87" i="15"/>
  <c r="F138" i="14"/>
  <c r="E87" i="22"/>
  <c r="E87" i="21"/>
  <c r="E87" i="20"/>
  <c r="E87" i="19"/>
  <c r="E87" i="18"/>
  <c r="E87" i="17"/>
  <c r="E87" i="16"/>
  <c r="E87" i="15"/>
  <c r="E138" i="14"/>
  <c r="T86" i="22"/>
  <c r="T86" i="21"/>
  <c r="T86" i="20"/>
  <c r="T86" i="19"/>
  <c r="T86" i="18"/>
  <c r="T86" i="17"/>
  <c r="T86" i="16"/>
  <c r="T86" i="15"/>
  <c r="T137" i="14"/>
  <c r="S86" i="22"/>
  <c r="S86" i="21"/>
  <c r="S86" i="20"/>
  <c r="S86" i="19"/>
  <c r="S86" i="18"/>
  <c r="S86" i="17"/>
  <c r="S86" i="16"/>
  <c r="S86" i="15"/>
  <c r="S137" i="14"/>
  <c r="R86" i="22"/>
  <c r="R86" i="21"/>
  <c r="R86" i="20"/>
  <c r="R86" i="19"/>
  <c r="R86" i="18"/>
  <c r="R86" i="17"/>
  <c r="R86" i="16"/>
  <c r="R86" i="15"/>
  <c r="H137" i="14"/>
  <c r="Q86" i="22"/>
  <c r="Q86" i="21"/>
  <c r="Q86" i="20"/>
  <c r="Q86" i="19"/>
  <c r="Q86" i="18"/>
  <c r="Q86" i="17"/>
  <c r="G86" i="16"/>
  <c r="G86" i="15"/>
  <c r="G137" i="14"/>
  <c r="P86" i="22"/>
  <c r="P86" i="21"/>
  <c r="P86" i="20"/>
  <c r="P86" i="19"/>
  <c r="P86" i="18"/>
  <c r="P86" i="17"/>
  <c r="F86" i="16"/>
  <c r="F86" i="15"/>
  <c r="F137" i="14"/>
  <c r="E86" i="22"/>
  <c r="E86" i="21"/>
  <c r="E86" i="20"/>
  <c r="E86" i="19"/>
  <c r="E86" i="18"/>
  <c r="E86" i="17"/>
  <c r="E86" i="16"/>
  <c r="E86" i="15"/>
  <c r="E137" i="14"/>
  <c r="T85" i="22"/>
  <c r="T85" i="21"/>
  <c r="T85" i="20"/>
  <c r="T85" i="19"/>
  <c r="T85" i="18"/>
  <c r="T85" i="17"/>
  <c r="T85" i="16"/>
  <c r="T85" i="15"/>
  <c r="T136" i="14"/>
  <c r="S85" i="22"/>
  <c r="S85" i="21"/>
  <c r="S85" i="20"/>
  <c r="S85" i="19"/>
  <c r="S85" i="18"/>
  <c r="S85" i="17"/>
  <c r="S85" i="16"/>
  <c r="S85" i="15"/>
  <c r="S136" i="14"/>
  <c r="R85" i="22"/>
  <c r="R85" i="21"/>
  <c r="R85" i="20"/>
  <c r="R85" i="19"/>
  <c r="R85" i="18"/>
  <c r="R85" i="17"/>
  <c r="R85" i="16"/>
  <c r="R85" i="15"/>
  <c r="H136" i="14"/>
  <c r="Q85" i="22"/>
  <c r="Q85" i="21"/>
  <c r="Q85" i="20"/>
  <c r="Q85" i="19"/>
  <c r="Q85" i="18"/>
  <c r="Q85" i="17"/>
  <c r="G85" i="16"/>
  <c r="G85" i="15"/>
  <c r="G136" i="14"/>
  <c r="P85" i="22"/>
  <c r="P85" i="21"/>
  <c r="P85" i="20"/>
  <c r="P85" i="19"/>
  <c r="P85" i="18"/>
  <c r="P85" i="17"/>
  <c r="F85" i="16"/>
  <c r="F85" i="15"/>
  <c r="F136" i="14"/>
  <c r="E85" i="22"/>
  <c r="E85" i="21"/>
  <c r="E85" i="20"/>
  <c r="E85" i="19"/>
  <c r="E85" i="18"/>
  <c r="E85" i="17"/>
  <c r="E85" i="16"/>
  <c r="E85" i="15"/>
  <c r="E136" i="14"/>
  <c r="T84" i="22"/>
  <c r="T84" i="21"/>
  <c r="T84" i="20"/>
  <c r="T84" i="19"/>
  <c r="T84" i="18"/>
  <c r="T84" i="17"/>
  <c r="T84" i="16"/>
  <c r="T84" i="15"/>
  <c r="T135" i="14"/>
  <c r="S84" i="22"/>
  <c r="S84" i="21"/>
  <c r="S84" i="20"/>
  <c r="S84" i="19"/>
  <c r="S84" i="18"/>
  <c r="S84" i="17"/>
  <c r="S84" i="16"/>
  <c r="S84" i="15"/>
  <c r="S135" i="14"/>
  <c r="R84" i="22"/>
  <c r="R84" i="21"/>
  <c r="R84" i="20"/>
  <c r="R84" i="19"/>
  <c r="R84" i="18"/>
  <c r="R84" i="17"/>
  <c r="R84" i="16"/>
  <c r="R84" i="15"/>
  <c r="H135" i="14"/>
  <c r="Q84" i="22"/>
  <c r="Q84" i="21"/>
  <c r="Q84" i="20"/>
  <c r="Q84" i="19"/>
  <c r="Q84" i="18"/>
  <c r="Q84" i="17"/>
  <c r="G84" i="16"/>
  <c r="G84" i="15"/>
  <c r="G135" i="14"/>
  <c r="P84" i="22"/>
  <c r="P84" i="21"/>
  <c r="P84" i="20"/>
  <c r="P84" i="19"/>
  <c r="P84" i="18"/>
  <c r="P84" i="17"/>
  <c r="F84" i="16"/>
  <c r="F84" i="15"/>
  <c r="F135" i="14"/>
  <c r="E84" i="22"/>
  <c r="E84" i="21"/>
  <c r="E84" i="20"/>
  <c r="E84" i="19"/>
  <c r="E84" i="18"/>
  <c r="E84" i="17"/>
  <c r="E84" i="16"/>
  <c r="E84" i="15"/>
  <c r="E135" i="14"/>
  <c r="T83" i="22"/>
  <c r="T83" i="21"/>
  <c r="T83" i="20"/>
  <c r="T83" i="19"/>
  <c r="T83" i="18"/>
  <c r="T83" i="17"/>
  <c r="T83" i="16"/>
  <c r="T83" i="15"/>
  <c r="T134" i="14"/>
  <c r="S83" i="22"/>
  <c r="S83" i="21"/>
  <c r="S83" i="20"/>
  <c r="S83" i="19"/>
  <c r="S83" i="18"/>
  <c r="S83" i="17"/>
  <c r="S83" i="16"/>
  <c r="S83" i="15"/>
  <c r="S134" i="14"/>
  <c r="R83" i="22"/>
  <c r="R83" i="21"/>
  <c r="R83" i="20"/>
  <c r="R83" i="19"/>
  <c r="R83" i="18"/>
  <c r="R83" i="17"/>
  <c r="R83" i="16"/>
  <c r="R83" i="15"/>
  <c r="H134" i="14"/>
  <c r="Q83" i="22"/>
  <c r="Q83" i="21"/>
  <c r="Q83" i="20"/>
  <c r="Q83" i="19"/>
  <c r="Q83" i="18"/>
  <c r="Q83" i="17"/>
  <c r="G83" i="16"/>
  <c r="G83" i="15"/>
  <c r="G134" i="14"/>
  <c r="P83" i="22"/>
  <c r="P83" i="21"/>
  <c r="P83" i="20"/>
  <c r="P83" i="19"/>
  <c r="P83" i="18"/>
  <c r="P83" i="17"/>
  <c r="F83" i="16"/>
  <c r="F83" i="15"/>
  <c r="F134" i="14"/>
  <c r="E83" i="22"/>
  <c r="E83" i="21"/>
  <c r="E83" i="20"/>
  <c r="E83" i="19"/>
  <c r="E83" i="18"/>
  <c r="E83" i="17"/>
  <c r="E83" i="16"/>
  <c r="E83" i="15"/>
  <c r="E134" i="14"/>
  <c r="T82" i="22"/>
  <c r="T82" i="21"/>
  <c r="T82" i="20"/>
  <c r="T82" i="19"/>
  <c r="T82" i="18"/>
  <c r="T82" i="17"/>
  <c r="T82" i="16"/>
  <c r="T82" i="15"/>
  <c r="T133" i="14"/>
  <c r="S82" i="22"/>
  <c r="S82" i="21"/>
  <c r="S82" i="20"/>
  <c r="S82" i="19"/>
  <c r="S82" i="18"/>
  <c r="S82" i="17"/>
  <c r="S82" i="16"/>
  <c r="S82" i="15"/>
  <c r="S133" i="14"/>
  <c r="R82" i="22"/>
  <c r="R82" i="21"/>
  <c r="R82" i="20"/>
  <c r="R82" i="19"/>
  <c r="R82" i="18"/>
  <c r="R82" i="17"/>
  <c r="R82" i="16"/>
  <c r="R82" i="15"/>
  <c r="H133" i="14"/>
  <c r="Q82" i="22"/>
  <c r="Q82" i="21"/>
  <c r="Q82" i="20"/>
  <c r="Q82" i="19"/>
  <c r="Q82" i="18"/>
  <c r="Q82" i="17"/>
  <c r="G82" i="16"/>
  <c r="G82" i="15"/>
  <c r="G133" i="14"/>
  <c r="P82" i="22"/>
  <c r="P82" i="21"/>
  <c r="P82" i="20"/>
  <c r="P82" i="19"/>
  <c r="P82" i="18"/>
  <c r="P82" i="17"/>
  <c r="F82" i="16"/>
  <c r="F82" i="15"/>
  <c r="F133" i="14"/>
  <c r="E82" i="22"/>
  <c r="E82" i="21"/>
  <c r="E82" i="20"/>
  <c r="E82" i="19"/>
  <c r="E82" i="18"/>
  <c r="E82" i="17"/>
  <c r="E82" i="16"/>
  <c r="E82" i="15"/>
  <c r="E133" i="14"/>
  <c r="T81" i="22"/>
  <c r="T81" i="21"/>
  <c r="T81" i="20"/>
  <c r="T81" i="19"/>
  <c r="T81" i="18"/>
  <c r="T81" i="17"/>
  <c r="T81" i="16"/>
  <c r="T81" i="15"/>
  <c r="T132" i="14"/>
  <c r="S81" i="22"/>
  <c r="S81" i="21"/>
  <c r="S81" i="20"/>
  <c r="S81" i="19"/>
  <c r="S81" i="18"/>
  <c r="S81" i="17"/>
  <c r="S81" i="16"/>
  <c r="S81" i="15"/>
  <c r="S132" i="14"/>
  <c r="R81" i="22"/>
  <c r="R81" i="21"/>
  <c r="R81" i="20"/>
  <c r="R81" i="19"/>
  <c r="R81" i="18"/>
  <c r="R81" i="17"/>
  <c r="R81" i="16"/>
  <c r="R81" i="15"/>
  <c r="H132" i="14"/>
  <c r="Q81" i="22"/>
  <c r="Q81" i="21"/>
  <c r="Q81" i="20"/>
  <c r="Q81" i="19"/>
  <c r="Q81" i="18"/>
  <c r="Q81" i="17"/>
  <c r="G81" i="16"/>
  <c r="G81" i="15"/>
  <c r="G132" i="14"/>
  <c r="P81" i="22"/>
  <c r="P81" i="21"/>
  <c r="P81" i="20"/>
  <c r="P81" i="19"/>
  <c r="P81" i="18"/>
  <c r="P81" i="17"/>
  <c r="F81" i="16"/>
  <c r="F81" i="15"/>
  <c r="F132" i="14"/>
  <c r="E81" i="22"/>
  <c r="E81" i="21"/>
  <c r="E81" i="20"/>
  <c r="E81" i="19"/>
  <c r="E81" i="18"/>
  <c r="E81" i="17"/>
  <c r="E81" i="16"/>
  <c r="E81" i="15"/>
  <c r="E132" i="14"/>
  <c r="T80" i="22"/>
  <c r="T80" i="21"/>
  <c r="T80" i="20"/>
  <c r="T80" i="19"/>
  <c r="T80" i="18"/>
  <c r="T80" i="17"/>
  <c r="T80" i="16"/>
  <c r="T80" i="15"/>
  <c r="T131" i="14"/>
  <c r="S80" i="22"/>
  <c r="S80" i="21"/>
  <c r="S80" i="20"/>
  <c r="S80" i="19"/>
  <c r="S80" i="18"/>
  <c r="S80" i="17"/>
  <c r="S80" i="16"/>
  <c r="S80" i="15"/>
  <c r="S131" i="14"/>
  <c r="R80" i="22"/>
  <c r="R80" i="21"/>
  <c r="R80" i="20"/>
  <c r="R80" i="19"/>
  <c r="R80" i="18"/>
  <c r="R80" i="17"/>
  <c r="R80" i="16"/>
  <c r="R80" i="15"/>
  <c r="H131" i="14"/>
  <c r="Q80" i="22"/>
  <c r="Q80" i="21"/>
  <c r="Q80" i="20"/>
  <c r="Q80" i="19"/>
  <c r="Q80" i="18"/>
  <c r="Q80" i="17"/>
  <c r="G80" i="16"/>
  <c r="G80" i="15"/>
  <c r="G131" i="14"/>
  <c r="P80" i="22"/>
  <c r="P80" i="21"/>
  <c r="P80" i="20"/>
  <c r="P80" i="19"/>
  <c r="P80" i="18"/>
  <c r="P80" i="17"/>
  <c r="F80" i="16"/>
  <c r="F80" i="15"/>
  <c r="F131" i="14"/>
  <c r="E80" i="22"/>
  <c r="E80" i="21"/>
  <c r="E80" i="20"/>
  <c r="E80" i="19"/>
  <c r="E80" i="18"/>
  <c r="E80" i="17"/>
  <c r="E80" i="16"/>
  <c r="E80" i="15"/>
  <c r="E131" i="14"/>
  <c r="T79" i="22"/>
  <c r="T79" i="21"/>
  <c r="T79" i="20"/>
  <c r="T79" i="19"/>
  <c r="T79" i="18"/>
  <c r="T79" i="17"/>
  <c r="T79" i="16"/>
  <c r="T79" i="15"/>
  <c r="T130" i="14"/>
  <c r="S79" i="22"/>
  <c r="S79" i="21"/>
  <c r="S79" i="20"/>
  <c r="S79" i="19"/>
  <c r="S79" i="18"/>
  <c r="S79" i="17"/>
  <c r="S79" i="16"/>
  <c r="S79" i="15"/>
  <c r="S130" i="14"/>
  <c r="R79" i="22"/>
  <c r="R79" i="21"/>
  <c r="R79" i="20"/>
  <c r="R79" i="19"/>
  <c r="R79" i="18"/>
  <c r="R79" i="17"/>
  <c r="R79" i="16"/>
  <c r="R79" i="15"/>
  <c r="H130" i="14"/>
  <c r="Q79" i="22"/>
  <c r="Q79" i="21"/>
  <c r="Q79" i="20"/>
  <c r="Q79" i="19"/>
  <c r="Q79" i="18"/>
  <c r="Q79" i="17"/>
  <c r="G79" i="16"/>
  <c r="G79" i="15"/>
  <c r="G130" i="14"/>
  <c r="P79" i="22"/>
  <c r="P79" i="21"/>
  <c r="P79" i="20"/>
  <c r="P79" i="19"/>
  <c r="P79" i="18"/>
  <c r="P79" i="17"/>
  <c r="F79" i="16"/>
  <c r="F79" i="15"/>
  <c r="F130" i="14"/>
  <c r="E79" i="22"/>
  <c r="E79" i="21"/>
  <c r="E79" i="20"/>
  <c r="E79" i="19"/>
  <c r="E79" i="18"/>
  <c r="E79" i="17"/>
  <c r="E79" i="16"/>
  <c r="E79" i="15"/>
  <c r="E130" i="14"/>
  <c r="T78" i="22"/>
  <c r="T78" i="21"/>
  <c r="T78" i="20"/>
  <c r="T78" i="19"/>
  <c r="T78" i="18"/>
  <c r="T78" i="17"/>
  <c r="T78" i="16"/>
  <c r="T78" i="15"/>
  <c r="T129" i="14"/>
  <c r="S78" i="22"/>
  <c r="S78" i="21"/>
  <c r="S78" i="20"/>
  <c r="S78" i="19"/>
  <c r="S78" i="18"/>
  <c r="S78" i="17"/>
  <c r="S78" i="16"/>
  <c r="S78" i="15"/>
  <c r="S129" i="14"/>
  <c r="R78" i="22"/>
  <c r="R78" i="21"/>
  <c r="R78" i="20"/>
  <c r="R78" i="19"/>
  <c r="R78" i="18"/>
  <c r="R78" i="17"/>
  <c r="R78" i="16"/>
  <c r="R78" i="15"/>
  <c r="H129" i="14"/>
  <c r="Q78" i="22"/>
  <c r="Q78" i="21"/>
  <c r="Q78" i="20"/>
  <c r="Q78" i="19"/>
  <c r="Q78" i="18"/>
  <c r="Q78" i="17"/>
  <c r="G78" i="16"/>
  <c r="G78" i="15"/>
  <c r="G129" i="14"/>
  <c r="P78" i="22"/>
  <c r="P78" i="21"/>
  <c r="P78" i="20"/>
  <c r="P78" i="19"/>
  <c r="P78" i="18"/>
  <c r="P78" i="17"/>
  <c r="F78" i="16"/>
  <c r="F78" i="15"/>
  <c r="F129" i="14"/>
  <c r="E78" i="22"/>
  <c r="E78" i="21"/>
  <c r="E78" i="20"/>
  <c r="E78" i="19"/>
  <c r="E78" i="18"/>
  <c r="E78" i="17"/>
  <c r="E78" i="16"/>
  <c r="E78" i="15"/>
  <c r="E129" i="14"/>
  <c r="T77" i="22"/>
  <c r="T77" i="21"/>
  <c r="T77" i="20"/>
  <c r="T77" i="19"/>
  <c r="T77" i="18"/>
  <c r="T77" i="17"/>
  <c r="T77" i="16"/>
  <c r="T77" i="15"/>
  <c r="T128" i="14"/>
  <c r="S77" i="22"/>
  <c r="S77" i="21"/>
  <c r="S77" i="20"/>
  <c r="S77" i="19"/>
  <c r="S77" i="18"/>
  <c r="S77" i="17"/>
  <c r="S77" i="16"/>
  <c r="S77" i="15"/>
  <c r="S128" i="14"/>
  <c r="R77" i="22"/>
  <c r="R77" i="21"/>
  <c r="R77" i="20"/>
  <c r="R77" i="19"/>
  <c r="R77" i="18"/>
  <c r="R77" i="17"/>
  <c r="R77" i="16"/>
  <c r="R77" i="15"/>
  <c r="H128" i="14"/>
  <c r="Q77" i="22"/>
  <c r="Q77" i="21"/>
  <c r="Q77" i="20"/>
  <c r="Q77" i="19"/>
  <c r="Q77" i="18"/>
  <c r="Q77" i="17"/>
  <c r="G77" i="16"/>
  <c r="G77" i="15"/>
  <c r="G128" i="14"/>
  <c r="P77" i="22"/>
  <c r="P77" i="21"/>
  <c r="P77" i="20"/>
  <c r="P77" i="19"/>
  <c r="P77" i="18"/>
  <c r="P77" i="17"/>
  <c r="F77" i="16"/>
  <c r="F77" i="15"/>
  <c r="F128" i="14"/>
  <c r="E77" i="22"/>
  <c r="E77" i="21"/>
  <c r="E77" i="20"/>
  <c r="E77" i="19"/>
  <c r="E77" i="18"/>
  <c r="E77" i="17"/>
  <c r="E77" i="16"/>
  <c r="E77" i="15"/>
  <c r="E128" i="14"/>
  <c r="T76" i="22"/>
  <c r="T76" i="21"/>
  <c r="T76" i="20"/>
  <c r="T76" i="19"/>
  <c r="T76" i="18"/>
  <c r="T76" i="17"/>
  <c r="T76" i="16"/>
  <c r="T76" i="15"/>
  <c r="T127" i="14"/>
  <c r="S76" i="22"/>
  <c r="S76" i="21"/>
  <c r="S76" i="20"/>
  <c r="S76" i="19"/>
  <c r="S76" i="18"/>
  <c r="S76" i="17"/>
  <c r="S76" i="16"/>
  <c r="S76" i="15"/>
  <c r="S127" i="14"/>
  <c r="R76" i="22"/>
  <c r="R76" i="21"/>
  <c r="R76" i="20"/>
  <c r="R76" i="19"/>
  <c r="R76" i="18"/>
  <c r="R76" i="17"/>
  <c r="R76" i="16"/>
  <c r="R76" i="15"/>
  <c r="H127" i="14"/>
  <c r="Q76" i="22"/>
  <c r="Q76" i="21"/>
  <c r="Q76" i="20"/>
  <c r="Q76" i="19"/>
  <c r="Q76" i="18"/>
  <c r="Q76" i="17"/>
  <c r="G76" i="16"/>
  <c r="G76" i="15"/>
  <c r="G127" i="14"/>
  <c r="P76" i="22"/>
  <c r="P76" i="21"/>
  <c r="P76" i="20"/>
  <c r="P76" i="19"/>
  <c r="P76" i="18"/>
  <c r="P76" i="17"/>
  <c r="F76" i="16"/>
  <c r="F76" i="15"/>
  <c r="F127" i="14"/>
  <c r="E76" i="22"/>
  <c r="E76" i="21"/>
  <c r="E76" i="20"/>
  <c r="E76" i="19"/>
  <c r="E76" i="18"/>
  <c r="E76" i="17"/>
  <c r="E76" i="16"/>
  <c r="E76" i="15"/>
  <c r="E127" i="14"/>
  <c r="T75" i="22"/>
  <c r="T75" i="21"/>
  <c r="T75" i="20"/>
  <c r="T75" i="19"/>
  <c r="T75" i="18"/>
  <c r="T75" i="17"/>
  <c r="T75" i="16"/>
  <c r="T75" i="15"/>
  <c r="T126" i="14"/>
  <c r="S75" i="22"/>
  <c r="S75" i="21"/>
  <c r="S75" i="20"/>
  <c r="S75" i="19"/>
  <c r="S75" i="18"/>
  <c r="S75" i="17"/>
  <c r="S75" i="16"/>
  <c r="S75" i="15"/>
  <c r="S126" i="14"/>
  <c r="R75" i="22"/>
  <c r="R75" i="21"/>
  <c r="R75" i="20"/>
  <c r="R75" i="19"/>
  <c r="R75" i="18"/>
  <c r="R75" i="17"/>
  <c r="R75" i="16"/>
  <c r="R75" i="15"/>
  <c r="H126" i="14"/>
  <c r="Q75" i="22"/>
  <c r="Q75" i="21"/>
  <c r="Q75" i="20"/>
  <c r="Q75" i="19"/>
  <c r="Q75" i="18"/>
  <c r="Q75" i="17"/>
  <c r="G75" i="16"/>
  <c r="G75" i="15"/>
  <c r="G126" i="14"/>
  <c r="P75" i="22"/>
  <c r="P75" i="21"/>
  <c r="P75" i="20"/>
  <c r="P75" i="19"/>
  <c r="P75" i="18"/>
  <c r="P75" i="17"/>
  <c r="F75" i="16"/>
  <c r="F75" i="15"/>
  <c r="F126" i="14"/>
  <c r="E75" i="22"/>
  <c r="E75" i="21"/>
  <c r="E75" i="20"/>
  <c r="E75" i="19"/>
  <c r="E75" i="18"/>
  <c r="E75" i="17"/>
  <c r="E75" i="16"/>
  <c r="E75" i="15"/>
  <c r="E126" i="14"/>
  <c r="T74" i="22"/>
  <c r="T74" i="21"/>
  <c r="T74" i="20"/>
  <c r="T74" i="19"/>
  <c r="T74" i="18"/>
  <c r="T74" i="17"/>
  <c r="T74" i="16"/>
  <c r="T74" i="15"/>
  <c r="T125" i="14"/>
  <c r="S74" i="22"/>
  <c r="S74" i="21"/>
  <c r="S74" i="20"/>
  <c r="S74" i="19"/>
  <c r="S74" i="18"/>
  <c r="S74" i="17"/>
  <c r="S74" i="16"/>
  <c r="S74" i="15"/>
  <c r="S125" i="14"/>
  <c r="R74" i="22"/>
  <c r="R74" i="21"/>
  <c r="R74" i="20"/>
  <c r="R74" i="19"/>
  <c r="R74" i="18"/>
  <c r="R74" i="17"/>
  <c r="R74" i="16"/>
  <c r="R74" i="15"/>
  <c r="H125" i="14"/>
  <c r="Q74" i="22"/>
  <c r="Q74" i="21"/>
  <c r="Q74" i="20"/>
  <c r="Q74" i="19"/>
  <c r="Q74" i="18"/>
  <c r="Q74" i="17"/>
  <c r="G74" i="16"/>
  <c r="G74" i="15"/>
  <c r="G125" i="14"/>
  <c r="P74" i="22"/>
  <c r="P74" i="21"/>
  <c r="P74" i="20"/>
  <c r="P74" i="19"/>
  <c r="P74" i="18"/>
  <c r="P74" i="17"/>
  <c r="F74" i="16"/>
  <c r="F74" i="15"/>
  <c r="F125" i="14"/>
  <c r="E74" i="22"/>
  <c r="E74" i="21"/>
  <c r="E74" i="20"/>
  <c r="E74" i="19"/>
  <c r="E74" i="18"/>
  <c r="E74" i="17"/>
  <c r="E74" i="16"/>
  <c r="E74" i="15"/>
  <c r="E125" i="14"/>
  <c r="T73" i="22"/>
  <c r="T73" i="21"/>
  <c r="T73" i="20"/>
  <c r="T73" i="19"/>
  <c r="T73" i="18"/>
  <c r="T73" i="17"/>
  <c r="T73" i="16"/>
  <c r="T73" i="15"/>
  <c r="T124" i="14"/>
  <c r="S73" i="22"/>
  <c r="S73" i="21"/>
  <c r="S73" i="20"/>
  <c r="S73" i="19"/>
  <c r="S73" i="18"/>
  <c r="S73" i="17"/>
  <c r="S73" i="16"/>
  <c r="S73" i="15"/>
  <c r="S124" i="14"/>
  <c r="R73" i="22"/>
  <c r="R73" i="21"/>
  <c r="R73" i="20"/>
  <c r="R73" i="19"/>
  <c r="R73" i="18"/>
  <c r="R73" i="17"/>
  <c r="R73" i="16"/>
  <c r="R73" i="15"/>
  <c r="H124" i="14"/>
  <c r="Q73" i="22"/>
  <c r="Q73" i="21"/>
  <c r="Q73" i="20"/>
  <c r="Q73" i="19"/>
  <c r="Q73" i="18"/>
  <c r="Q73" i="17"/>
  <c r="G73" i="16"/>
  <c r="G73" i="15"/>
  <c r="G124" i="14"/>
  <c r="P73" i="22"/>
  <c r="P73" i="21"/>
  <c r="P73" i="20"/>
  <c r="P73" i="19"/>
  <c r="P73" i="18"/>
  <c r="P73" i="17"/>
  <c r="F73" i="16"/>
  <c r="F73" i="15"/>
  <c r="F124" i="14"/>
  <c r="E73" i="22"/>
  <c r="E73" i="21"/>
  <c r="E73" i="20"/>
  <c r="E73" i="19"/>
  <c r="E73" i="18"/>
  <c r="E73" i="17"/>
  <c r="E73" i="16"/>
  <c r="E73" i="15"/>
  <c r="E124" i="14"/>
  <c r="T72" i="22"/>
  <c r="T72" i="21"/>
  <c r="T72" i="20"/>
  <c r="T72" i="19"/>
  <c r="T72" i="18"/>
  <c r="T72" i="17"/>
  <c r="T72" i="16"/>
  <c r="T72" i="15"/>
  <c r="T123" i="14"/>
  <c r="S72" i="22"/>
  <c r="S72" i="21"/>
  <c r="S72" i="20"/>
  <c r="S72" i="19"/>
  <c r="S72" i="18"/>
  <c r="S72" i="17"/>
  <c r="S72" i="16"/>
  <c r="S72" i="15"/>
  <c r="S123" i="14"/>
  <c r="R72" i="22"/>
  <c r="R72" i="21"/>
  <c r="R72" i="20"/>
  <c r="R72" i="19"/>
  <c r="R72" i="18"/>
  <c r="R72" i="17"/>
  <c r="R72" i="16"/>
  <c r="R72" i="15"/>
  <c r="H123" i="14"/>
  <c r="Q72" i="22"/>
  <c r="Q72" i="21"/>
  <c r="Q72" i="20"/>
  <c r="Q72" i="19"/>
  <c r="Q72" i="18"/>
  <c r="Q72" i="17"/>
  <c r="G72" i="16"/>
  <c r="G72" i="15"/>
  <c r="G123" i="14"/>
  <c r="P72" i="22"/>
  <c r="P72" i="21"/>
  <c r="P72" i="20"/>
  <c r="P72" i="19"/>
  <c r="P72" i="18"/>
  <c r="P72" i="17"/>
  <c r="F72" i="16"/>
  <c r="F72" i="15"/>
  <c r="F123" i="14"/>
  <c r="E72" i="22"/>
  <c r="E72" i="21"/>
  <c r="E72" i="20"/>
  <c r="E72" i="19"/>
  <c r="E72" i="18"/>
  <c r="E72" i="17"/>
  <c r="E72" i="16"/>
  <c r="E72" i="15"/>
  <c r="E123" i="14"/>
  <c r="T71" i="22"/>
  <c r="T71" i="21"/>
  <c r="T71" i="20"/>
  <c r="T71" i="19"/>
  <c r="T71" i="18"/>
  <c r="T71" i="17"/>
  <c r="T71" i="16"/>
  <c r="T71" i="15"/>
  <c r="T122" i="14"/>
  <c r="S71" i="22"/>
  <c r="S71" i="21"/>
  <c r="S71" i="20"/>
  <c r="S71" i="19"/>
  <c r="S71" i="18"/>
  <c r="S71" i="17"/>
  <c r="S71" i="16"/>
  <c r="S71" i="15"/>
  <c r="S122" i="14"/>
  <c r="R71" i="22"/>
  <c r="R71" i="21"/>
  <c r="R71" i="20"/>
  <c r="R71" i="19"/>
  <c r="R71" i="18"/>
  <c r="R71" i="17"/>
  <c r="R71" i="16"/>
  <c r="R71" i="15"/>
  <c r="H122" i="14"/>
  <c r="Q71" i="22"/>
  <c r="Q71" i="21"/>
  <c r="Q71" i="20"/>
  <c r="Q71" i="19"/>
  <c r="Q71" i="18"/>
  <c r="Q71" i="17"/>
  <c r="G71" i="16"/>
  <c r="G71" i="15"/>
  <c r="G122" i="14"/>
  <c r="P71" i="22"/>
  <c r="P71" i="21"/>
  <c r="P71" i="20"/>
  <c r="P71" i="19"/>
  <c r="P71" i="18"/>
  <c r="P71" i="17"/>
  <c r="F71" i="16"/>
  <c r="F71" i="15"/>
  <c r="F122" i="14"/>
  <c r="E71" i="22"/>
  <c r="E71" i="21"/>
  <c r="E71" i="20"/>
  <c r="E71" i="19"/>
  <c r="E71" i="18"/>
  <c r="E71" i="17"/>
  <c r="E71" i="16"/>
  <c r="E71" i="15"/>
  <c r="E122" i="14"/>
  <c r="T70" i="22"/>
  <c r="T70" i="21"/>
  <c r="T70" i="20"/>
  <c r="T70" i="19"/>
  <c r="T70" i="18"/>
  <c r="T70" i="17"/>
  <c r="T70" i="16"/>
  <c r="T70" i="15"/>
  <c r="T121" i="14"/>
  <c r="S70" i="22"/>
  <c r="S70" i="21"/>
  <c r="S70" i="20"/>
  <c r="S70" i="19"/>
  <c r="S70" i="18"/>
  <c r="S70" i="17"/>
  <c r="S70" i="16"/>
  <c r="S70" i="15"/>
  <c r="S121" i="14"/>
  <c r="R70" i="22"/>
  <c r="R70" i="21"/>
  <c r="R70" i="20"/>
  <c r="R70" i="19"/>
  <c r="R70" i="18"/>
  <c r="R70" i="17"/>
  <c r="R70" i="16"/>
  <c r="R70" i="15"/>
  <c r="H121" i="14"/>
  <c r="Q70" i="22"/>
  <c r="Q70" i="21"/>
  <c r="Q70" i="20"/>
  <c r="Q70" i="19"/>
  <c r="Q70" i="18"/>
  <c r="Q70" i="17"/>
  <c r="G70" i="16"/>
  <c r="G70" i="15"/>
  <c r="G121" i="14"/>
  <c r="P70" i="22"/>
  <c r="P70" i="21"/>
  <c r="P70" i="20"/>
  <c r="P70" i="19"/>
  <c r="P70" i="18"/>
  <c r="P70" i="17"/>
  <c r="F70" i="16"/>
  <c r="F70" i="15"/>
  <c r="F121" i="14"/>
  <c r="E70" i="22"/>
  <c r="E70" i="21"/>
  <c r="E70" i="20"/>
  <c r="E70" i="19"/>
  <c r="E70" i="18"/>
  <c r="E70" i="17"/>
  <c r="E70" i="16"/>
  <c r="E70" i="15"/>
  <c r="E121" i="14"/>
  <c r="T69" i="22"/>
  <c r="T69" i="21"/>
  <c r="T69" i="20"/>
  <c r="T69" i="19"/>
  <c r="T69" i="18"/>
  <c r="T69" i="17"/>
  <c r="T69" i="16"/>
  <c r="T69" i="15"/>
  <c r="T120" i="14"/>
  <c r="S69" i="22"/>
  <c r="S69" i="21"/>
  <c r="S69" i="20"/>
  <c r="S69" i="19"/>
  <c r="S69" i="18"/>
  <c r="S69" i="17"/>
  <c r="S69" i="16"/>
  <c r="S69" i="15"/>
  <c r="S120" i="14"/>
  <c r="R69" i="22"/>
  <c r="R69" i="21"/>
  <c r="R69" i="20"/>
  <c r="R69" i="19"/>
  <c r="R69" i="18"/>
  <c r="R69" i="17"/>
  <c r="R69" i="16"/>
  <c r="R69" i="15"/>
  <c r="H120" i="14"/>
  <c r="Q69" i="22"/>
  <c r="Q69" i="21"/>
  <c r="Q69" i="20"/>
  <c r="Q69" i="19"/>
  <c r="Q69" i="18"/>
  <c r="Q69" i="17"/>
  <c r="G69" i="16"/>
  <c r="G69" i="15"/>
  <c r="G120" i="14"/>
  <c r="P69" i="22"/>
  <c r="P69" i="21"/>
  <c r="P69" i="20"/>
  <c r="P69" i="19"/>
  <c r="P69" i="18"/>
  <c r="P69" i="17"/>
  <c r="F69" i="16"/>
  <c r="F69" i="15"/>
  <c r="F120" i="14"/>
  <c r="E69" i="22"/>
  <c r="E69" i="21"/>
  <c r="E69" i="20"/>
  <c r="E69" i="19"/>
  <c r="E69" i="18"/>
  <c r="E69" i="17"/>
  <c r="E69" i="16"/>
  <c r="E69" i="15"/>
  <c r="E120" i="14"/>
  <c r="T68" i="22"/>
  <c r="T68" i="21"/>
  <c r="T68" i="20"/>
  <c r="T68" i="19"/>
  <c r="T68" i="18"/>
  <c r="T68" i="17"/>
  <c r="T68" i="16"/>
  <c r="T68" i="15"/>
  <c r="T119" i="14"/>
  <c r="S68" i="22"/>
  <c r="S68" i="21"/>
  <c r="S68" i="20"/>
  <c r="S68" i="19"/>
  <c r="S68" i="18"/>
  <c r="S68" i="17"/>
  <c r="S68" i="16"/>
  <c r="S68" i="15"/>
  <c r="S119" i="14"/>
  <c r="R68" i="22"/>
  <c r="R68" i="21"/>
  <c r="R68" i="20"/>
  <c r="R68" i="19"/>
  <c r="R68" i="18"/>
  <c r="R68" i="17"/>
  <c r="R68" i="16"/>
  <c r="R68" i="15"/>
  <c r="H119" i="14"/>
  <c r="Q68" i="22"/>
  <c r="Q68" i="21"/>
  <c r="Q68" i="20"/>
  <c r="Q68" i="19"/>
  <c r="Q68" i="18"/>
  <c r="Q68" i="17"/>
  <c r="G68" i="16"/>
  <c r="G68" i="15"/>
  <c r="G119" i="14"/>
  <c r="P68" i="22"/>
  <c r="P68" i="21"/>
  <c r="P68" i="20"/>
  <c r="P68" i="19"/>
  <c r="P68" i="18"/>
  <c r="P68" i="17"/>
  <c r="F68" i="16"/>
  <c r="F68" i="15"/>
  <c r="F119" i="14"/>
  <c r="E68" i="22"/>
  <c r="E68" i="21"/>
  <c r="E68" i="20"/>
  <c r="E68" i="19"/>
  <c r="E68" i="18"/>
  <c r="E68" i="17"/>
  <c r="E68" i="16"/>
  <c r="E68" i="15"/>
  <c r="E119" i="14"/>
  <c r="T67" i="22"/>
  <c r="T67" i="21"/>
  <c r="T67" i="20"/>
  <c r="T67" i="19"/>
  <c r="T67" i="18"/>
  <c r="T67" i="17"/>
  <c r="T67" i="16"/>
  <c r="T67" i="15"/>
  <c r="T118" i="14"/>
  <c r="S67" i="22"/>
  <c r="S67" i="21"/>
  <c r="S67" i="20"/>
  <c r="S67" i="19"/>
  <c r="S67" i="18"/>
  <c r="S67" i="17"/>
  <c r="S67" i="16"/>
  <c r="S67" i="15"/>
  <c r="S118" i="14"/>
  <c r="R67" i="22"/>
  <c r="R67" i="21"/>
  <c r="R67" i="20"/>
  <c r="R67" i="19"/>
  <c r="R67" i="18"/>
  <c r="R67" i="17"/>
  <c r="R67" i="16"/>
  <c r="R67" i="15"/>
  <c r="H118" i="14"/>
  <c r="Q67" i="22"/>
  <c r="Q67" i="21"/>
  <c r="Q67" i="20"/>
  <c r="Q67" i="19"/>
  <c r="Q67" i="18"/>
  <c r="Q67" i="17"/>
  <c r="G67" i="16"/>
  <c r="G67" i="15"/>
  <c r="G118" i="14"/>
  <c r="P67" i="22"/>
  <c r="P67" i="21"/>
  <c r="P67" i="20"/>
  <c r="P67" i="19"/>
  <c r="P67" i="18"/>
  <c r="P67" i="17"/>
  <c r="F67" i="16"/>
  <c r="F67" i="15"/>
  <c r="F118" i="14"/>
  <c r="E67" i="22"/>
  <c r="E67" i="21"/>
  <c r="E67" i="20"/>
  <c r="E67" i="19"/>
  <c r="E67" i="18"/>
  <c r="E67" i="17"/>
  <c r="E67" i="16"/>
  <c r="E67" i="15"/>
  <c r="E118" i="14"/>
  <c r="T66" i="22"/>
  <c r="T66" i="21"/>
  <c r="T66" i="20"/>
  <c r="T66" i="19"/>
  <c r="T66" i="18"/>
  <c r="T66" i="17"/>
  <c r="T66" i="16"/>
  <c r="T66" i="15"/>
  <c r="T117" i="14"/>
  <c r="S66" i="22"/>
  <c r="S66" i="21"/>
  <c r="S66" i="20"/>
  <c r="S66" i="19"/>
  <c r="S66" i="18"/>
  <c r="S66" i="17"/>
  <c r="S66" i="16"/>
  <c r="S66" i="15"/>
  <c r="S117" i="14"/>
  <c r="R66" i="22"/>
  <c r="R66" i="21"/>
  <c r="R66" i="20"/>
  <c r="R66" i="19"/>
  <c r="R66" i="18"/>
  <c r="R66" i="17"/>
  <c r="R66" i="16"/>
  <c r="R66" i="15"/>
  <c r="H117" i="14"/>
  <c r="Q66" i="22"/>
  <c r="Q66" i="21"/>
  <c r="Q66" i="20"/>
  <c r="Q66" i="19"/>
  <c r="Q66" i="18"/>
  <c r="Q66" i="17"/>
  <c r="G66" i="16"/>
  <c r="G66" i="15"/>
  <c r="G117" i="14"/>
  <c r="P66" i="22"/>
  <c r="P66" i="21"/>
  <c r="P66" i="20"/>
  <c r="P66" i="19"/>
  <c r="P66" i="18"/>
  <c r="P66" i="17"/>
  <c r="F66" i="16"/>
  <c r="F66" i="15"/>
  <c r="F117" i="14"/>
  <c r="E66" i="22"/>
  <c r="E66" i="21"/>
  <c r="E66" i="20"/>
  <c r="E66" i="19"/>
  <c r="E66" i="18"/>
  <c r="E66" i="17"/>
  <c r="E66" i="16"/>
  <c r="E66" i="15"/>
  <c r="E117" i="14"/>
  <c r="T65" i="22"/>
  <c r="T65" i="21"/>
  <c r="T65" i="20"/>
  <c r="T65" i="19"/>
  <c r="T65" i="18"/>
  <c r="T65" i="17"/>
  <c r="T65" i="16"/>
  <c r="T65" i="15"/>
  <c r="T116" i="14"/>
  <c r="S65" i="22"/>
  <c r="S65" i="21"/>
  <c r="S65" i="20"/>
  <c r="S65" i="19"/>
  <c r="S65" i="18"/>
  <c r="S65" i="17"/>
  <c r="S65" i="16"/>
  <c r="S65" i="15"/>
  <c r="S116" i="14"/>
  <c r="R65" i="22"/>
  <c r="R65" i="21"/>
  <c r="R65" i="20"/>
  <c r="R65" i="19"/>
  <c r="R65" i="18"/>
  <c r="R65" i="17"/>
  <c r="R65" i="16"/>
  <c r="R65" i="15"/>
  <c r="H116" i="14"/>
  <c r="Q65" i="22"/>
  <c r="Q65" i="21"/>
  <c r="Q65" i="20"/>
  <c r="Q65" i="19"/>
  <c r="Q65" i="18"/>
  <c r="Q65" i="17"/>
  <c r="G65" i="16"/>
  <c r="G65" i="15"/>
  <c r="G116" i="14"/>
  <c r="P65" i="22"/>
  <c r="P65" i="21"/>
  <c r="P65" i="20"/>
  <c r="P65" i="19"/>
  <c r="P65" i="18"/>
  <c r="P65" i="17"/>
  <c r="F65" i="16"/>
  <c r="F65" i="15"/>
  <c r="F116" i="14"/>
  <c r="E65" i="22"/>
  <c r="E65" i="21"/>
  <c r="E65" i="20"/>
  <c r="E65" i="19"/>
  <c r="E65" i="18"/>
  <c r="E65" i="17"/>
  <c r="E65" i="16"/>
  <c r="E65" i="15"/>
  <c r="E116" i="14"/>
  <c r="T64" i="22"/>
  <c r="T64" i="21"/>
  <c r="T64" i="20"/>
  <c r="T64" i="19"/>
  <c r="T64" i="18"/>
  <c r="T64" i="17"/>
  <c r="T64" i="16"/>
  <c r="T64" i="15"/>
  <c r="T115" i="14"/>
  <c r="S64" i="22"/>
  <c r="S64" i="21"/>
  <c r="S64" i="20"/>
  <c r="S64" i="19"/>
  <c r="S64" i="18"/>
  <c r="S64" i="17"/>
  <c r="S64" i="16"/>
  <c r="S64" i="15"/>
  <c r="S115" i="14"/>
  <c r="R64" i="22"/>
  <c r="R64" i="21"/>
  <c r="R64" i="20"/>
  <c r="R64" i="19"/>
  <c r="R64" i="18"/>
  <c r="R64" i="17"/>
  <c r="R64" i="16"/>
  <c r="R64" i="15"/>
  <c r="H115" i="14"/>
  <c r="Q64" i="22"/>
  <c r="Q64" i="21"/>
  <c r="Q64" i="20"/>
  <c r="Q64" i="19"/>
  <c r="Q64" i="18"/>
  <c r="Q64" i="17"/>
  <c r="G64" i="16"/>
  <c r="G64" i="15"/>
  <c r="G115" i="14"/>
  <c r="P64" i="22"/>
  <c r="P64" i="21"/>
  <c r="P64" i="20"/>
  <c r="P64" i="19"/>
  <c r="P64" i="18"/>
  <c r="P64" i="17"/>
  <c r="F64" i="16"/>
  <c r="F64" i="15"/>
  <c r="F115" i="14"/>
  <c r="E64" i="22"/>
  <c r="E64" i="21"/>
  <c r="E64" i="20"/>
  <c r="E64" i="19"/>
  <c r="E64" i="18"/>
  <c r="E64" i="17"/>
  <c r="E64" i="16"/>
  <c r="E64" i="15"/>
  <c r="E115" i="14"/>
  <c r="T63" i="22"/>
  <c r="T63" i="21"/>
  <c r="T63" i="20"/>
  <c r="T63" i="19"/>
  <c r="T63" i="18"/>
  <c r="T63" i="17"/>
  <c r="T63" i="16"/>
  <c r="T63" i="15"/>
  <c r="T114" i="14"/>
  <c r="S63" i="22"/>
  <c r="S63" i="21"/>
  <c r="S63" i="20"/>
  <c r="S63" i="19"/>
  <c r="S63" i="18"/>
  <c r="S63" i="17"/>
  <c r="S63" i="16"/>
  <c r="S63" i="15"/>
  <c r="S114" i="14"/>
  <c r="R63" i="22"/>
  <c r="R63" i="21"/>
  <c r="R63" i="20"/>
  <c r="R63" i="19"/>
  <c r="R63" i="18"/>
  <c r="R63" i="17"/>
  <c r="R63" i="16"/>
  <c r="R63" i="15"/>
  <c r="H114" i="14"/>
  <c r="Q63" i="22"/>
  <c r="Q63" i="21"/>
  <c r="Q63" i="20"/>
  <c r="Q63" i="19"/>
  <c r="Q63" i="18"/>
  <c r="Q63" i="17"/>
  <c r="G63" i="16"/>
  <c r="G63" i="15"/>
  <c r="G114" i="14"/>
  <c r="P63" i="22"/>
  <c r="P63" i="21"/>
  <c r="P63" i="20"/>
  <c r="P63" i="19"/>
  <c r="P63" i="18"/>
  <c r="P63" i="17"/>
  <c r="F63" i="16"/>
  <c r="F63" i="15"/>
  <c r="F114" i="14"/>
  <c r="E63" i="22"/>
  <c r="E63" i="21"/>
  <c r="E63" i="20"/>
  <c r="E63" i="19"/>
  <c r="E63" i="18"/>
  <c r="E63" i="17"/>
  <c r="E63" i="16"/>
  <c r="E63" i="15"/>
  <c r="E114" i="14"/>
  <c r="T62" i="22"/>
  <c r="T62" i="21"/>
  <c r="T62" i="20"/>
  <c r="T62" i="19"/>
  <c r="T62" i="18"/>
  <c r="T62" i="17"/>
  <c r="T62" i="16"/>
  <c r="T62" i="15"/>
  <c r="T113" i="14"/>
  <c r="S62" i="22"/>
  <c r="S62" i="21"/>
  <c r="S62" i="20"/>
  <c r="S62" i="19"/>
  <c r="S62" i="18"/>
  <c r="S62" i="17"/>
  <c r="S62" i="16"/>
  <c r="S62" i="15"/>
  <c r="S113" i="14"/>
  <c r="R62" i="22"/>
  <c r="R62" i="21"/>
  <c r="R62" i="20"/>
  <c r="R62" i="19"/>
  <c r="R62" i="18"/>
  <c r="R62" i="17"/>
  <c r="R62" i="16"/>
  <c r="R62" i="15"/>
  <c r="H113" i="14"/>
  <c r="Q62" i="22"/>
  <c r="Q62" i="21"/>
  <c r="Q62" i="20"/>
  <c r="Q62" i="19"/>
  <c r="Q62" i="18"/>
  <c r="Q62" i="17"/>
  <c r="G62" i="16"/>
  <c r="G62" i="15"/>
  <c r="G113" i="14"/>
  <c r="P62" i="22"/>
  <c r="P62" i="21"/>
  <c r="P62" i="20"/>
  <c r="P62" i="19"/>
  <c r="P62" i="18"/>
  <c r="P62" i="17"/>
  <c r="F62" i="16"/>
  <c r="F62" i="15"/>
  <c r="F113" i="14"/>
  <c r="E62" i="22"/>
  <c r="E62" i="21"/>
  <c r="E62" i="20"/>
  <c r="E62" i="19"/>
  <c r="E62" i="18"/>
  <c r="E62" i="17"/>
  <c r="E62" i="16"/>
  <c r="E62" i="15"/>
  <c r="E113" i="14"/>
  <c r="DA61" i="22"/>
  <c r="DA61" i="17"/>
  <c r="CZ61" i="22"/>
  <c r="CZ61" i="17"/>
  <c r="T61" i="22"/>
  <c r="T61" i="21"/>
  <c r="T61" i="20"/>
  <c r="T61" i="19"/>
  <c r="T61" i="18"/>
  <c r="T61" i="17"/>
  <c r="T61" i="16"/>
  <c r="T61" i="15"/>
  <c r="T112" i="14"/>
  <c r="S61" i="22"/>
  <c r="S61" i="21"/>
  <c r="S61" i="20"/>
  <c r="S61" i="19"/>
  <c r="S61" i="18"/>
  <c r="S61" i="17"/>
  <c r="S61" i="16"/>
  <c r="S61" i="15"/>
  <c r="S112" i="14"/>
  <c r="R61" i="22"/>
  <c r="R61" i="21"/>
  <c r="R61" i="20"/>
  <c r="R61" i="19"/>
  <c r="R61" i="18"/>
  <c r="R61" i="17"/>
  <c r="R61" i="16"/>
  <c r="R61" i="15"/>
  <c r="H112" i="14"/>
  <c r="Q61" i="22"/>
  <c r="Q61" i="21"/>
  <c r="Q61" i="20"/>
  <c r="Q61" i="19"/>
  <c r="Q61" i="18"/>
  <c r="Q61" i="17"/>
  <c r="G61" i="16"/>
  <c r="G61" i="15"/>
  <c r="G112" i="14"/>
  <c r="P61" i="22"/>
  <c r="P61" i="21"/>
  <c r="P61" i="20"/>
  <c r="P61" i="19"/>
  <c r="P61" i="18"/>
  <c r="P61" i="17"/>
  <c r="F61" i="16"/>
  <c r="F61" i="15"/>
  <c r="F112" i="14"/>
  <c r="E61" i="22"/>
  <c r="E61" i="21"/>
  <c r="E61" i="20"/>
  <c r="E61" i="19"/>
  <c r="E61" i="18"/>
  <c r="E61" i="17"/>
  <c r="E61" i="16"/>
  <c r="E61" i="15"/>
  <c r="E112" i="14"/>
  <c r="DA60" i="22"/>
  <c r="DA60" i="17"/>
  <c r="CZ60" i="22"/>
  <c r="CZ60" i="17"/>
  <c r="T60" i="22"/>
  <c r="T60" i="21"/>
  <c r="T60" i="20"/>
  <c r="T60" i="19"/>
  <c r="T60" i="18"/>
  <c r="T60" i="17"/>
  <c r="T60" i="16"/>
  <c r="T60" i="15"/>
  <c r="T111" i="14"/>
  <c r="S60" i="22"/>
  <c r="S60" i="21"/>
  <c r="S60" i="20"/>
  <c r="S60" i="19"/>
  <c r="S60" i="18"/>
  <c r="S60" i="17"/>
  <c r="S60" i="16"/>
  <c r="S60" i="15"/>
  <c r="S111" i="14"/>
  <c r="R60" i="22"/>
  <c r="R60" i="21"/>
  <c r="R60" i="20"/>
  <c r="R60" i="19"/>
  <c r="R60" i="18"/>
  <c r="R60" i="17"/>
  <c r="R60" i="16"/>
  <c r="R60" i="15"/>
  <c r="H111" i="14"/>
  <c r="Q60" i="22"/>
  <c r="Q60" i="21"/>
  <c r="Q60" i="20"/>
  <c r="Q60" i="19"/>
  <c r="Q60" i="18"/>
  <c r="Q60" i="17"/>
  <c r="G60" i="16"/>
  <c r="G60" i="15"/>
  <c r="G111" i="14"/>
  <c r="P60" i="22"/>
  <c r="P60" i="21"/>
  <c r="P60" i="20"/>
  <c r="P60" i="19"/>
  <c r="P60" i="18"/>
  <c r="P60" i="17"/>
  <c r="F60" i="16"/>
  <c r="F60" i="15"/>
  <c r="F111" i="14"/>
  <c r="E60" i="22"/>
  <c r="E60" i="21"/>
  <c r="E60" i="20"/>
  <c r="E60" i="19"/>
  <c r="E60" i="18"/>
  <c r="E60" i="17"/>
  <c r="E60" i="16"/>
  <c r="E60" i="15"/>
  <c r="E111" i="14"/>
  <c r="DA59" i="22"/>
  <c r="DA59" i="17"/>
  <c r="CZ59" i="22"/>
  <c r="CZ59" i="17"/>
  <c r="T59" i="22"/>
  <c r="T59" i="21"/>
  <c r="T59" i="20"/>
  <c r="T59" i="19"/>
  <c r="T59" i="18"/>
  <c r="T59" i="17"/>
  <c r="T59" i="16"/>
  <c r="T59" i="15"/>
  <c r="T110" i="14"/>
  <c r="S59" i="22"/>
  <c r="S59" i="21"/>
  <c r="S59" i="20"/>
  <c r="S59" i="19"/>
  <c r="S59" i="18"/>
  <c r="S59" i="17"/>
  <c r="S59" i="16"/>
  <c r="S59" i="15"/>
  <c r="S110" i="14"/>
  <c r="R59" i="22"/>
  <c r="R59" i="21"/>
  <c r="R59" i="20"/>
  <c r="R59" i="19"/>
  <c r="R59" i="18"/>
  <c r="R59" i="17"/>
  <c r="R59" i="16"/>
  <c r="R59" i="15"/>
  <c r="H110" i="14"/>
  <c r="Q59" i="22"/>
  <c r="Q59" i="21"/>
  <c r="Q59" i="20"/>
  <c r="Q59" i="19"/>
  <c r="Q59" i="18"/>
  <c r="Q59" i="17"/>
  <c r="G59" i="16"/>
  <c r="G59" i="15"/>
  <c r="G110" i="14"/>
  <c r="P59" i="22"/>
  <c r="P59" i="21"/>
  <c r="P59" i="20"/>
  <c r="P59" i="19"/>
  <c r="P59" i="18"/>
  <c r="P59" i="17"/>
  <c r="F59" i="16"/>
  <c r="F59" i="15"/>
  <c r="F110" i="14"/>
  <c r="E59" i="22"/>
  <c r="E59" i="21"/>
  <c r="E59" i="20"/>
  <c r="E59" i="19"/>
  <c r="E59" i="18"/>
  <c r="E59" i="17"/>
  <c r="E59" i="16"/>
  <c r="E59" i="15"/>
  <c r="E110" i="14"/>
  <c r="DA58" i="22"/>
  <c r="DA58" i="17"/>
  <c r="CZ58" i="22"/>
  <c r="CZ58" i="17"/>
  <c r="T58" i="22"/>
  <c r="T58" i="21"/>
  <c r="T58" i="20"/>
  <c r="T58" i="19"/>
  <c r="T58" i="18"/>
  <c r="T58" i="17"/>
  <c r="T58" i="16"/>
  <c r="T58" i="15"/>
  <c r="T109" i="14"/>
  <c r="S58" i="22"/>
  <c r="S58" i="21"/>
  <c r="S58" i="20"/>
  <c r="S58" i="19"/>
  <c r="S58" i="18"/>
  <c r="S58" i="17"/>
  <c r="S58" i="16"/>
  <c r="S58" i="15"/>
  <c r="S109" i="14"/>
  <c r="R58" i="22"/>
  <c r="R58" i="21"/>
  <c r="R58" i="20"/>
  <c r="R58" i="19"/>
  <c r="R58" i="18"/>
  <c r="R58" i="17"/>
  <c r="R58" i="16"/>
  <c r="R58" i="15"/>
  <c r="H109" i="14"/>
  <c r="Q58" i="22"/>
  <c r="Q58" i="21"/>
  <c r="Q58" i="20"/>
  <c r="Q58" i="19"/>
  <c r="Q58" i="18"/>
  <c r="Q58" i="17"/>
  <c r="G58" i="16"/>
  <c r="G58" i="15"/>
  <c r="G109" i="14"/>
  <c r="P58" i="22"/>
  <c r="P58" i="21"/>
  <c r="P58" i="20"/>
  <c r="P58" i="19"/>
  <c r="P58" i="18"/>
  <c r="P58" i="17"/>
  <c r="F58" i="16"/>
  <c r="F58" i="15"/>
  <c r="F109" i="14"/>
  <c r="E58" i="22"/>
  <c r="E58" i="21"/>
  <c r="E58" i="20"/>
  <c r="E58" i="19"/>
  <c r="E58" i="18"/>
  <c r="E58" i="17"/>
  <c r="E58" i="16"/>
  <c r="E58" i="15"/>
  <c r="E109" i="14"/>
  <c r="DA57" i="22"/>
  <c r="DA57" i="17"/>
  <c r="CZ57" i="22"/>
  <c r="CZ57" i="17"/>
  <c r="T57" i="22"/>
  <c r="T57" i="21"/>
  <c r="T57" i="20"/>
  <c r="T57" i="19"/>
  <c r="T57" i="18"/>
  <c r="T57" i="17"/>
  <c r="T57" i="16"/>
  <c r="T57" i="15"/>
  <c r="T108" i="14"/>
  <c r="S57" i="22"/>
  <c r="S57" i="21"/>
  <c r="S57" i="20"/>
  <c r="S57" i="19"/>
  <c r="S57" i="18"/>
  <c r="S57" i="17"/>
  <c r="S57" i="16"/>
  <c r="S57" i="15"/>
  <c r="S108" i="14"/>
  <c r="R57" i="22"/>
  <c r="R57" i="21"/>
  <c r="R57" i="20"/>
  <c r="R57" i="19"/>
  <c r="R57" i="18"/>
  <c r="R57" i="17"/>
  <c r="R57" i="16"/>
  <c r="R57" i="15"/>
  <c r="H108" i="14"/>
  <c r="Q57" i="22"/>
  <c r="Q57" i="21"/>
  <c r="Q57" i="20"/>
  <c r="Q57" i="19"/>
  <c r="Q57" i="18"/>
  <c r="Q57" i="17"/>
  <c r="G57" i="16"/>
  <c r="G57" i="15"/>
  <c r="G108" i="14"/>
  <c r="P57" i="22"/>
  <c r="P57" i="21"/>
  <c r="P57" i="20"/>
  <c r="P57" i="19"/>
  <c r="P57" i="18"/>
  <c r="P57" i="17"/>
  <c r="F57" i="16"/>
  <c r="F57" i="15"/>
  <c r="F108" i="14"/>
  <c r="E57" i="22"/>
  <c r="E57" i="21"/>
  <c r="E57" i="20"/>
  <c r="E57" i="19"/>
  <c r="E57" i="18"/>
  <c r="E57" i="17"/>
  <c r="E57" i="16"/>
  <c r="E57" i="15"/>
  <c r="E108" i="14"/>
  <c r="DA56" i="22"/>
  <c r="DA56" i="17"/>
  <c r="CZ56" i="22"/>
  <c r="CZ56" i="17"/>
  <c r="T56" i="22"/>
  <c r="T56" i="21"/>
  <c r="T56" i="20"/>
  <c r="T56" i="19"/>
  <c r="T56" i="18"/>
  <c r="T56" i="17"/>
  <c r="T56" i="16"/>
  <c r="T56" i="15"/>
  <c r="T107" i="14"/>
  <c r="S56" i="22"/>
  <c r="S56" i="21"/>
  <c r="S56" i="20"/>
  <c r="S56" i="19"/>
  <c r="S56" i="18"/>
  <c r="S56" i="17"/>
  <c r="S56" i="16"/>
  <c r="S56" i="15"/>
  <c r="S107" i="14"/>
  <c r="R56" i="22"/>
  <c r="R56" i="21"/>
  <c r="R56" i="20"/>
  <c r="R56" i="19"/>
  <c r="R56" i="18"/>
  <c r="R56" i="17"/>
  <c r="R56" i="16"/>
  <c r="R56" i="15"/>
  <c r="H107" i="14"/>
  <c r="Q56" i="22"/>
  <c r="Q56" i="21"/>
  <c r="Q56" i="20"/>
  <c r="Q56" i="19"/>
  <c r="Q56" i="18"/>
  <c r="Q56" i="17"/>
  <c r="G56" i="16"/>
  <c r="G56" i="15"/>
  <c r="G107" i="14"/>
  <c r="P56" i="22"/>
  <c r="P56" i="21"/>
  <c r="P56" i="20"/>
  <c r="P56" i="19"/>
  <c r="P56" i="18"/>
  <c r="P56" i="17"/>
  <c r="F56" i="16"/>
  <c r="F56" i="15"/>
  <c r="F107" i="14"/>
  <c r="E56" i="22"/>
  <c r="E56" i="21"/>
  <c r="E56" i="20"/>
  <c r="E56" i="19"/>
  <c r="E56" i="18"/>
  <c r="E56" i="17"/>
  <c r="E56" i="16"/>
  <c r="E56" i="15"/>
  <c r="E107" i="14"/>
  <c r="DA55" i="22"/>
  <c r="DA55" i="17"/>
  <c r="CZ55" i="22"/>
  <c r="CZ55" i="17"/>
  <c r="T55" i="22"/>
  <c r="T55" i="21"/>
  <c r="T55" i="20"/>
  <c r="T55" i="19"/>
  <c r="T55" i="18"/>
  <c r="T55" i="17"/>
  <c r="T55" i="16"/>
  <c r="T55" i="15"/>
  <c r="T106" i="14"/>
  <c r="S55" i="22"/>
  <c r="S55" i="21"/>
  <c r="S55" i="20"/>
  <c r="S55" i="19"/>
  <c r="S55" i="18"/>
  <c r="S55" i="17"/>
  <c r="S55" i="16"/>
  <c r="S55" i="15"/>
  <c r="S106" i="14"/>
  <c r="R55" i="22"/>
  <c r="R55" i="21"/>
  <c r="R55" i="20"/>
  <c r="R55" i="19"/>
  <c r="R55" i="18"/>
  <c r="R55" i="17"/>
  <c r="R55" i="16"/>
  <c r="R55" i="15"/>
  <c r="H106" i="14"/>
  <c r="Q55" i="22"/>
  <c r="Q55" i="21"/>
  <c r="Q55" i="20"/>
  <c r="Q55" i="19"/>
  <c r="Q55" i="18"/>
  <c r="Q55" i="17"/>
  <c r="G55" i="16"/>
  <c r="G55" i="15"/>
  <c r="G106" i="14"/>
  <c r="P55" i="22"/>
  <c r="P55" i="21"/>
  <c r="P55" i="20"/>
  <c r="P55" i="19"/>
  <c r="P55" i="18"/>
  <c r="P55" i="17"/>
  <c r="F55" i="16"/>
  <c r="F55" i="15"/>
  <c r="F106" i="14"/>
  <c r="E55" i="22"/>
  <c r="E55" i="21"/>
  <c r="E55" i="20"/>
  <c r="E55" i="19"/>
  <c r="E55" i="18"/>
  <c r="E55" i="17"/>
  <c r="E55" i="16"/>
  <c r="E55" i="15"/>
  <c r="E106" i="14"/>
  <c r="T54" i="22"/>
  <c r="T54" i="21"/>
  <c r="T54" i="20"/>
  <c r="T54" i="19"/>
  <c r="T54" i="18"/>
  <c r="T54" i="17"/>
  <c r="T54" i="16"/>
  <c r="T54" i="15"/>
  <c r="T105" i="14"/>
  <c r="S54" i="22"/>
  <c r="S54" i="21"/>
  <c r="S54" i="20"/>
  <c r="S54" i="19"/>
  <c r="S54" i="18"/>
  <c r="S54" i="17"/>
  <c r="S54" i="16"/>
  <c r="S54" i="15"/>
  <c r="S105" i="14"/>
  <c r="R54" i="22"/>
  <c r="R54" i="21"/>
  <c r="R54" i="20"/>
  <c r="R54" i="19"/>
  <c r="R54" i="18"/>
  <c r="R54" i="17"/>
  <c r="R54" i="16"/>
  <c r="R54" i="15"/>
  <c r="H105" i="14"/>
  <c r="Q54" i="22"/>
  <c r="Q54" i="21"/>
  <c r="Q54" i="20"/>
  <c r="Q54" i="19"/>
  <c r="Q54" i="18"/>
  <c r="Q54" i="17"/>
  <c r="G54" i="16"/>
  <c r="G54" i="15"/>
  <c r="G105" i="14"/>
  <c r="P54" i="22"/>
  <c r="P54" i="21"/>
  <c r="P54" i="20"/>
  <c r="P54" i="19"/>
  <c r="P54" i="18"/>
  <c r="P54" i="17"/>
  <c r="F54" i="16"/>
  <c r="F54" i="15"/>
  <c r="F105" i="14"/>
  <c r="E54" i="22"/>
  <c r="E54" i="21"/>
  <c r="E54" i="20"/>
  <c r="E54" i="19"/>
  <c r="E54" i="18"/>
  <c r="E54" i="17"/>
  <c r="E54" i="16"/>
  <c r="E54" i="15"/>
  <c r="E105" i="14"/>
  <c r="T53" i="22"/>
  <c r="T53" i="21"/>
  <c r="T53" i="20"/>
  <c r="T53" i="19"/>
  <c r="T53" i="18"/>
  <c r="T53" i="17"/>
  <c r="T53" i="16"/>
  <c r="T53" i="15"/>
  <c r="T104" i="14"/>
  <c r="S53" i="22"/>
  <c r="S53" i="21"/>
  <c r="S53" i="20"/>
  <c r="S53" i="19"/>
  <c r="S53" i="18"/>
  <c r="S53" i="17"/>
  <c r="S53" i="16"/>
  <c r="S53" i="15"/>
  <c r="S104" i="14"/>
  <c r="R53" i="22"/>
  <c r="R53" i="21"/>
  <c r="R53" i="20"/>
  <c r="R53" i="19"/>
  <c r="R53" i="18"/>
  <c r="R53" i="17"/>
  <c r="R53" i="16"/>
  <c r="R53" i="15"/>
  <c r="H104" i="14"/>
  <c r="Q53" i="22"/>
  <c r="Q53" i="21"/>
  <c r="Q53" i="20"/>
  <c r="Q53" i="19"/>
  <c r="Q53" i="18"/>
  <c r="Q53" i="17"/>
  <c r="G53" i="16"/>
  <c r="G53" i="15"/>
  <c r="G104" i="14"/>
  <c r="P53" i="22"/>
  <c r="P53" i="21"/>
  <c r="P53" i="20"/>
  <c r="P53" i="19"/>
  <c r="P53" i="18"/>
  <c r="P53" i="17"/>
  <c r="F53" i="16"/>
  <c r="F53" i="15"/>
  <c r="F104" i="14"/>
  <c r="E53" i="22"/>
  <c r="E53" i="21"/>
  <c r="E53" i="20"/>
  <c r="E53" i="19"/>
  <c r="E53" i="18"/>
  <c r="E53" i="17"/>
  <c r="E53" i="16"/>
  <c r="E53" i="15"/>
  <c r="E104" i="14"/>
  <c r="T52" i="22"/>
  <c r="T52" i="21"/>
  <c r="T52" i="20"/>
  <c r="T52" i="19"/>
  <c r="T52" i="18"/>
  <c r="T52" i="17"/>
  <c r="T52" i="16"/>
  <c r="T52" i="15"/>
  <c r="T103" i="14"/>
  <c r="S52" i="22"/>
  <c r="S52" i="21"/>
  <c r="S52" i="20"/>
  <c r="S52" i="19"/>
  <c r="S52" i="18"/>
  <c r="S52" i="17"/>
  <c r="S52" i="16"/>
  <c r="S52" i="15"/>
  <c r="S103" i="14"/>
  <c r="R52" i="22"/>
  <c r="R52" i="21"/>
  <c r="R52" i="20"/>
  <c r="R52" i="19"/>
  <c r="R52" i="18"/>
  <c r="R52" i="17"/>
  <c r="R52" i="16"/>
  <c r="R52" i="15"/>
  <c r="H103" i="14"/>
  <c r="Q52" i="22"/>
  <c r="Q52" i="21"/>
  <c r="Q52" i="20"/>
  <c r="Q52" i="19"/>
  <c r="Q52" i="18"/>
  <c r="Q52" i="17"/>
  <c r="G52" i="16"/>
  <c r="G52" i="15"/>
  <c r="G103" i="14"/>
  <c r="P52" i="22"/>
  <c r="P52" i="21"/>
  <c r="P52" i="20"/>
  <c r="P52" i="19"/>
  <c r="P52" i="18"/>
  <c r="P52" i="17"/>
  <c r="F52" i="16"/>
  <c r="F52" i="15"/>
  <c r="F103" i="14"/>
  <c r="E52" i="22"/>
  <c r="E52" i="21"/>
  <c r="E52" i="20"/>
  <c r="E52" i="19"/>
  <c r="E52" i="18"/>
  <c r="E52" i="17"/>
  <c r="E52" i="16"/>
  <c r="E52" i="15"/>
  <c r="E103" i="14"/>
  <c r="T101" i="22"/>
  <c r="T101" i="21"/>
  <c r="T101" i="20"/>
  <c r="T101" i="19"/>
  <c r="T101" i="18"/>
  <c r="T101" i="17"/>
  <c r="T101" i="16"/>
  <c r="T101" i="15"/>
  <c r="T152" i="14"/>
  <c r="S101" i="22"/>
  <c r="S101" i="21"/>
  <c r="S101" i="20"/>
  <c r="S101" i="19"/>
  <c r="S101" i="18"/>
  <c r="S101" i="17"/>
  <c r="S101" i="16"/>
  <c r="S101" i="15"/>
  <c r="S152" i="14"/>
  <c r="R101" i="22"/>
  <c r="R101" i="21"/>
  <c r="R101" i="20"/>
  <c r="R101" i="19"/>
  <c r="R101" i="18"/>
  <c r="R101" i="17"/>
  <c r="R101" i="16"/>
  <c r="R101" i="15"/>
  <c r="H152" i="14"/>
  <c r="Q101" i="22"/>
  <c r="Q101" i="21"/>
  <c r="Q101" i="20"/>
  <c r="Q101" i="19"/>
  <c r="Q101" i="18"/>
  <c r="Q101" i="17"/>
  <c r="G101" i="16"/>
  <c r="G101" i="15"/>
  <c r="G152" i="14"/>
  <c r="P101" i="22"/>
  <c r="P101" i="21"/>
  <c r="P101" i="20"/>
  <c r="P101" i="19"/>
  <c r="P101" i="18"/>
  <c r="P101" i="17"/>
  <c r="F101" i="16"/>
  <c r="F101" i="15"/>
  <c r="F152" i="14"/>
  <c r="E101" i="22"/>
  <c r="E101" i="21"/>
  <c r="E101" i="20"/>
  <c r="E101" i="19"/>
  <c r="E101" i="18"/>
  <c r="E101" i="17"/>
  <c r="E101" i="16"/>
  <c r="E101" i="15"/>
  <c r="E152" i="14"/>
  <c r="T27" i="22"/>
  <c r="T27" i="21"/>
  <c r="T27" i="20"/>
  <c r="T27" i="19"/>
  <c r="T27" i="18"/>
  <c r="T27" i="17"/>
  <c r="T27" i="16"/>
  <c r="T27" i="15"/>
  <c r="T78" i="14"/>
  <c r="S27" i="22"/>
  <c r="S27" i="21"/>
  <c r="S27" i="20"/>
  <c r="S27" i="19"/>
  <c r="S27" i="18"/>
  <c r="S27" i="17"/>
  <c r="S27" i="16"/>
  <c r="S27" i="15"/>
  <c r="S78" i="14"/>
  <c r="R27" i="22"/>
  <c r="R27" i="21"/>
  <c r="R27" i="20"/>
  <c r="R27" i="19"/>
  <c r="R27" i="18"/>
  <c r="R27" i="17"/>
  <c r="R27" i="16"/>
  <c r="R27" i="15"/>
  <c r="H78" i="14"/>
  <c r="Q27" i="22"/>
  <c r="Q27" i="21"/>
  <c r="Q27" i="20"/>
  <c r="Q27" i="19"/>
  <c r="Q27" i="18"/>
  <c r="Q27" i="17"/>
  <c r="G27" i="16"/>
  <c r="G27" i="15"/>
  <c r="G78" i="14"/>
  <c r="P27" i="22"/>
  <c r="P27" i="21"/>
  <c r="P27" i="20"/>
  <c r="P27" i="19"/>
  <c r="P27" i="18"/>
  <c r="P27" i="17"/>
  <c r="F27" i="16"/>
  <c r="F27" i="15"/>
  <c r="F78" i="14"/>
  <c r="E27" i="22"/>
  <c r="E27" i="21"/>
  <c r="E27" i="20"/>
  <c r="E27" i="19"/>
  <c r="E27" i="18"/>
  <c r="E27" i="17"/>
  <c r="E27" i="16"/>
  <c r="E27" i="15"/>
  <c r="E78" i="14"/>
  <c r="T26" i="22"/>
  <c r="T26" i="21"/>
  <c r="T26" i="20"/>
  <c r="T26" i="19"/>
  <c r="T26" i="18"/>
  <c r="T26" i="17"/>
  <c r="T26" i="16"/>
  <c r="T26" i="15"/>
  <c r="T77" i="14"/>
  <c r="S26" i="22"/>
  <c r="S26" i="21"/>
  <c r="S26" i="20"/>
  <c r="S26" i="19"/>
  <c r="S26" i="18"/>
  <c r="S26" i="17"/>
  <c r="S26" i="16"/>
  <c r="S26" i="15"/>
  <c r="S77" i="14"/>
  <c r="R26" i="22"/>
  <c r="R26" i="21"/>
  <c r="R26" i="20"/>
  <c r="R26" i="19"/>
  <c r="R26" i="18"/>
  <c r="R26" i="17"/>
  <c r="R26" i="16"/>
  <c r="R26" i="15"/>
  <c r="H77" i="14"/>
  <c r="Q26" i="22"/>
  <c r="Q26" i="21"/>
  <c r="Q26" i="20"/>
  <c r="Q26" i="19"/>
  <c r="Q26" i="18"/>
  <c r="Q26" i="17"/>
  <c r="G26" i="16"/>
  <c r="G26" i="15"/>
  <c r="G77" i="14"/>
  <c r="P26" i="22"/>
  <c r="P26" i="21"/>
  <c r="P26" i="20"/>
  <c r="P26" i="19"/>
  <c r="P26" i="18"/>
  <c r="P26" i="17"/>
  <c r="F26" i="16"/>
  <c r="F26" i="15"/>
  <c r="F77" i="14"/>
  <c r="E26" i="22"/>
  <c r="E26" i="21"/>
  <c r="E26" i="20"/>
  <c r="E26" i="19"/>
  <c r="E26" i="18"/>
  <c r="E26" i="17"/>
  <c r="E26" i="16"/>
  <c r="E26" i="15"/>
  <c r="E77" i="14"/>
  <c r="T25" i="22"/>
  <c r="T25" i="21"/>
  <c r="T25" i="20"/>
  <c r="T25" i="19"/>
  <c r="T25" i="18"/>
  <c r="T25" i="17"/>
  <c r="T25" i="16"/>
  <c r="T25" i="15"/>
  <c r="T76" i="14"/>
  <c r="S25" i="22"/>
  <c r="S25" i="21"/>
  <c r="S25" i="20"/>
  <c r="S25" i="19"/>
  <c r="S25" i="18"/>
  <c r="S25" i="17"/>
  <c r="S25" i="16"/>
  <c r="S25" i="15"/>
  <c r="S76" i="14"/>
  <c r="R25" i="22"/>
  <c r="R25" i="21"/>
  <c r="R25" i="20"/>
  <c r="R25" i="19"/>
  <c r="R25" i="18"/>
  <c r="R25" i="17"/>
  <c r="R25" i="16"/>
  <c r="R25" i="15"/>
  <c r="H76" i="14"/>
  <c r="Q25" i="22"/>
  <c r="Q25" i="21"/>
  <c r="Q25" i="20"/>
  <c r="Q25" i="19"/>
  <c r="Q25" i="18"/>
  <c r="Q25" i="17"/>
  <c r="G25" i="16"/>
  <c r="G25" i="15"/>
  <c r="G76" i="14"/>
  <c r="P25" i="22"/>
  <c r="P25" i="21"/>
  <c r="P25" i="20"/>
  <c r="P25" i="19"/>
  <c r="P25" i="18"/>
  <c r="P25" i="17"/>
  <c r="F25" i="16"/>
  <c r="F25" i="15"/>
  <c r="F76" i="14"/>
  <c r="E25" i="22"/>
  <c r="E25" i="21"/>
  <c r="E25" i="20"/>
  <c r="E25" i="19"/>
  <c r="E25" i="18"/>
  <c r="E25" i="17"/>
  <c r="E25" i="16"/>
  <c r="E25" i="15"/>
  <c r="E76" i="14"/>
  <c r="T24" i="22"/>
  <c r="T24" i="21"/>
  <c r="T24" i="20"/>
  <c r="T24" i="19"/>
  <c r="T24" i="18"/>
  <c r="T24" i="17"/>
  <c r="T24" i="16"/>
  <c r="T24" i="15"/>
  <c r="T75" i="14"/>
  <c r="S24" i="22"/>
  <c r="S24" i="21"/>
  <c r="S24" i="20"/>
  <c r="S24" i="19"/>
  <c r="S24" i="18"/>
  <c r="S24" i="17"/>
  <c r="S24" i="16"/>
  <c r="S24" i="15"/>
  <c r="S75" i="14"/>
  <c r="R24" i="22"/>
  <c r="R24" i="21"/>
  <c r="R24" i="20"/>
  <c r="R24" i="19"/>
  <c r="R24" i="18"/>
  <c r="R24" i="17"/>
  <c r="R24" i="16"/>
  <c r="R24" i="15"/>
  <c r="H75" i="14"/>
  <c r="Q24" i="22"/>
  <c r="Q24" i="21"/>
  <c r="Q24" i="20"/>
  <c r="Q24" i="19"/>
  <c r="Q24" i="18"/>
  <c r="Q24" i="17"/>
  <c r="G24" i="16"/>
  <c r="G24" i="15"/>
  <c r="G75" i="14"/>
  <c r="P24" i="22"/>
  <c r="P24" i="21"/>
  <c r="P24" i="20"/>
  <c r="P24" i="19"/>
  <c r="P24" i="18"/>
  <c r="P24" i="17"/>
  <c r="F24" i="16"/>
  <c r="F24" i="15"/>
  <c r="F75" i="14"/>
  <c r="E24" i="22"/>
  <c r="E24" i="21"/>
  <c r="E24" i="20"/>
  <c r="E24" i="19"/>
  <c r="E24" i="18"/>
  <c r="E24" i="17"/>
  <c r="E24" i="16"/>
  <c r="E24" i="15"/>
  <c r="E75" i="14"/>
  <c r="T23" i="22"/>
  <c r="T23" i="21"/>
  <c r="T23" i="20"/>
  <c r="T23" i="19"/>
  <c r="T23" i="18"/>
  <c r="T23" i="17"/>
  <c r="T23" i="16"/>
  <c r="T23" i="15"/>
  <c r="T74" i="14"/>
  <c r="S23" i="22"/>
  <c r="S23" i="21"/>
  <c r="S23" i="20"/>
  <c r="S23" i="19"/>
  <c r="S23" i="18"/>
  <c r="S23" i="17"/>
  <c r="S23" i="16"/>
  <c r="S23" i="15"/>
  <c r="S74" i="14"/>
  <c r="R23" i="22"/>
  <c r="R23" i="21"/>
  <c r="R23" i="20"/>
  <c r="R23" i="19"/>
  <c r="R23" i="18"/>
  <c r="R23" i="17"/>
  <c r="R23" i="16"/>
  <c r="R23" i="15"/>
  <c r="H74" i="14"/>
  <c r="Q23" i="22"/>
  <c r="Q23" i="21"/>
  <c r="Q23" i="20"/>
  <c r="Q23" i="19"/>
  <c r="Q23" i="18"/>
  <c r="Q23" i="17"/>
  <c r="G23" i="16"/>
  <c r="G23" i="15"/>
  <c r="G74" i="14"/>
  <c r="P23" i="22"/>
  <c r="P23" i="21"/>
  <c r="P23" i="20"/>
  <c r="P23" i="19"/>
  <c r="P23" i="18"/>
  <c r="P23" i="17"/>
  <c r="F23" i="16"/>
  <c r="F23" i="15"/>
  <c r="F74" i="14"/>
  <c r="E23" i="22"/>
  <c r="E23" i="21"/>
  <c r="E23" i="20"/>
  <c r="E23" i="19"/>
  <c r="E23" i="18"/>
  <c r="E23" i="17"/>
  <c r="E23" i="16"/>
  <c r="E23" i="15"/>
  <c r="E74" i="14"/>
  <c r="T21" i="22"/>
  <c r="T21" i="21"/>
  <c r="T21" i="20"/>
  <c r="T21" i="19"/>
  <c r="T21" i="18"/>
  <c r="T21" i="17"/>
  <c r="T21" i="16"/>
  <c r="T21" i="15"/>
  <c r="S21" i="22"/>
  <c r="S21" i="21"/>
  <c r="S21" i="20"/>
  <c r="S21" i="19"/>
  <c r="S21" i="18"/>
  <c r="S21" i="17"/>
  <c r="S21" i="16"/>
  <c r="S21" i="15"/>
  <c r="R21" i="22"/>
  <c r="R21" i="21"/>
  <c r="R21" i="20"/>
  <c r="R21" i="19"/>
  <c r="R21" i="18"/>
  <c r="R21" i="17"/>
  <c r="R21" i="16"/>
  <c r="R21" i="15"/>
  <c r="Q21" i="22"/>
  <c r="Q21" i="21"/>
  <c r="Q21" i="20"/>
  <c r="Q21" i="19"/>
  <c r="Q21" i="18"/>
  <c r="Q21" i="17"/>
  <c r="G21" i="16"/>
  <c r="G21" i="15"/>
  <c r="P21" i="22"/>
  <c r="P21" i="21"/>
  <c r="P21" i="20"/>
  <c r="P21" i="19"/>
  <c r="P21" i="18"/>
  <c r="P21" i="17"/>
  <c r="F21" i="16"/>
  <c r="F21" i="15"/>
  <c r="E21" i="22"/>
  <c r="E21" i="21"/>
  <c r="E21" i="20"/>
  <c r="E21" i="19"/>
  <c r="E21" i="18"/>
  <c r="E21" i="17"/>
  <c r="E21" i="16"/>
  <c r="E21" i="15"/>
  <c r="T20" i="22"/>
  <c r="T20" i="21"/>
  <c r="T20" i="20"/>
  <c r="T20" i="19"/>
  <c r="T20" i="18"/>
  <c r="T20" i="17"/>
  <c r="T20" i="16"/>
  <c r="T20" i="15"/>
  <c r="T20" i="14"/>
  <c r="S20" i="22"/>
  <c r="S20" i="21"/>
  <c r="S20" i="20"/>
  <c r="S20" i="19"/>
  <c r="S20" i="18"/>
  <c r="S20" i="17"/>
  <c r="S20" i="16"/>
  <c r="S20" i="15"/>
  <c r="S20" i="14"/>
  <c r="R20" i="22"/>
  <c r="R20" i="21"/>
  <c r="R20" i="20"/>
  <c r="R20" i="19"/>
  <c r="R20" i="18"/>
  <c r="R20" i="17"/>
  <c r="R20" i="16"/>
  <c r="R20" i="15"/>
  <c r="H20" i="14"/>
  <c r="Q20" i="22"/>
  <c r="Q20" i="21"/>
  <c r="Q20" i="20"/>
  <c r="Q20" i="19"/>
  <c r="Q20" i="18"/>
  <c r="Q20" i="17"/>
  <c r="G20" i="16"/>
  <c r="G20" i="15"/>
  <c r="G20" i="14"/>
  <c r="P20" i="22"/>
  <c r="P20" i="21"/>
  <c r="P20" i="20"/>
  <c r="P20" i="19"/>
  <c r="P20" i="18"/>
  <c r="P20" i="17"/>
  <c r="F20" i="16"/>
  <c r="F20" i="15"/>
  <c r="F20" i="14"/>
  <c r="E20" i="22"/>
  <c r="E20" i="21"/>
  <c r="E20" i="20"/>
  <c r="E20" i="19"/>
  <c r="E20" i="18"/>
  <c r="E20" i="17"/>
  <c r="E20" i="16"/>
  <c r="E20" i="15"/>
  <c r="E20" i="14"/>
  <c r="T19" i="22"/>
  <c r="T19" i="21"/>
  <c r="T19" i="20"/>
  <c r="T19" i="19"/>
  <c r="T19" i="18"/>
  <c r="T19" i="17"/>
  <c r="T19" i="16"/>
  <c r="T19" i="15"/>
  <c r="T19" i="14"/>
  <c r="S19" i="22"/>
  <c r="S19" i="21"/>
  <c r="S19" i="20"/>
  <c r="S19" i="19"/>
  <c r="S19" i="18"/>
  <c r="S19" i="17"/>
  <c r="S19" i="16"/>
  <c r="S19" i="15"/>
  <c r="S19" i="14"/>
  <c r="R19" i="22"/>
  <c r="R19" i="21"/>
  <c r="R19" i="20"/>
  <c r="R19" i="19"/>
  <c r="R19" i="18"/>
  <c r="R19" i="17"/>
  <c r="R19" i="16"/>
  <c r="R19" i="15"/>
  <c r="H19" i="14"/>
  <c r="Q19" i="22"/>
  <c r="Q19" i="21"/>
  <c r="Q19" i="20"/>
  <c r="Q19" i="19"/>
  <c r="Q19" i="18"/>
  <c r="Q19" i="17"/>
  <c r="G19" i="16"/>
  <c r="G19" i="15"/>
  <c r="G19" i="14"/>
  <c r="P19" i="22"/>
  <c r="P19" i="21"/>
  <c r="P19" i="20"/>
  <c r="P19" i="19"/>
  <c r="P19" i="18"/>
  <c r="P19" i="17"/>
  <c r="F19" i="16"/>
  <c r="F19" i="15"/>
  <c r="F19" i="14"/>
  <c r="E19" i="22"/>
  <c r="E19" i="21"/>
  <c r="E19" i="20"/>
  <c r="E19" i="19"/>
  <c r="E19" i="18"/>
  <c r="E19" i="17"/>
  <c r="E19" i="16"/>
  <c r="E19" i="15"/>
  <c r="E19" i="14"/>
  <c r="T18" i="22"/>
  <c r="T18" i="21"/>
  <c r="T18" i="20"/>
  <c r="T18" i="19"/>
  <c r="T18" i="18"/>
  <c r="T18" i="17"/>
  <c r="T18" i="16"/>
  <c r="T18" i="15"/>
  <c r="T18" i="14"/>
  <c r="S18" i="22"/>
  <c r="S18" i="21"/>
  <c r="S18" i="20"/>
  <c r="S18" i="19"/>
  <c r="S18" i="18"/>
  <c r="S18" i="17"/>
  <c r="S18" i="16"/>
  <c r="S18" i="15"/>
  <c r="S18" i="14"/>
  <c r="R18" i="22"/>
  <c r="R18" i="21"/>
  <c r="R18" i="20"/>
  <c r="R18" i="19"/>
  <c r="R18" i="18"/>
  <c r="R18" i="17"/>
  <c r="R18" i="16"/>
  <c r="R18" i="15"/>
  <c r="H18" i="14"/>
  <c r="Q18" i="22"/>
  <c r="Q18" i="21"/>
  <c r="Q18" i="20"/>
  <c r="Q18" i="19"/>
  <c r="Q18" i="18"/>
  <c r="Q18" i="17"/>
  <c r="G18" i="16"/>
  <c r="G18" i="15"/>
  <c r="G18" i="14"/>
  <c r="P18" i="22"/>
  <c r="P18" i="21"/>
  <c r="P18" i="20"/>
  <c r="P18" i="19"/>
  <c r="P18" i="18"/>
  <c r="P18" i="17"/>
  <c r="F18" i="16"/>
  <c r="F18" i="15"/>
  <c r="F18" i="14"/>
  <c r="E18" i="22"/>
  <c r="E18" i="21"/>
  <c r="E18" i="20"/>
  <c r="E18" i="19"/>
  <c r="E18" i="18"/>
  <c r="E18" i="17"/>
  <c r="E18" i="16"/>
  <c r="E18" i="15"/>
  <c r="E18" i="14"/>
  <c r="T17" i="22"/>
  <c r="T17" i="21"/>
  <c r="T17" i="20"/>
  <c r="T17" i="19"/>
  <c r="T17" i="18"/>
  <c r="T17" i="17"/>
  <c r="T17" i="16"/>
  <c r="T17" i="15"/>
  <c r="T17" i="14"/>
  <c r="S17" i="22"/>
  <c r="S17" i="21"/>
  <c r="S17" i="20"/>
  <c r="S17" i="19"/>
  <c r="S17" i="18"/>
  <c r="S17" i="17"/>
  <c r="S17" i="16"/>
  <c r="S17" i="15"/>
  <c r="S17" i="14"/>
  <c r="R17" i="22"/>
  <c r="R17" i="21"/>
  <c r="R17" i="20"/>
  <c r="R17" i="19"/>
  <c r="R17" i="18"/>
  <c r="R17" i="17"/>
  <c r="R17" i="16"/>
  <c r="R17" i="15"/>
  <c r="H17" i="14"/>
  <c r="Q17" i="22"/>
  <c r="Q17" i="21"/>
  <c r="Q17" i="20"/>
  <c r="Q17" i="19"/>
  <c r="Q17" i="18"/>
  <c r="Q17" i="17"/>
  <c r="G17" i="16"/>
  <c r="G17" i="15"/>
  <c r="G17" i="14"/>
  <c r="P17" i="22"/>
  <c r="P17" i="21"/>
  <c r="P17" i="20"/>
  <c r="P17" i="19"/>
  <c r="P17" i="18"/>
  <c r="P17" i="17"/>
  <c r="F17" i="16"/>
  <c r="F17" i="15"/>
  <c r="F17" i="14"/>
  <c r="E17" i="22"/>
  <c r="E17" i="21"/>
  <c r="E17" i="20"/>
  <c r="E17" i="19"/>
  <c r="E17" i="18"/>
  <c r="E17" i="17"/>
  <c r="E17" i="16"/>
  <c r="E17" i="15"/>
  <c r="E17" i="14"/>
  <c r="T16" i="22"/>
  <c r="T16" i="21"/>
  <c r="T16" i="20"/>
  <c r="T16" i="19"/>
  <c r="T16" i="18"/>
  <c r="T16" i="17"/>
  <c r="T16" i="16"/>
  <c r="T16" i="15"/>
  <c r="T16" i="14"/>
  <c r="S16" i="22"/>
  <c r="S16" i="21"/>
  <c r="S16" i="20"/>
  <c r="S16" i="19"/>
  <c r="S16" i="18"/>
  <c r="S16" i="17"/>
  <c r="S16" i="16"/>
  <c r="S16" i="15"/>
  <c r="S16" i="14"/>
  <c r="R16" i="22"/>
  <c r="R16" i="21"/>
  <c r="R16" i="20"/>
  <c r="R16" i="19"/>
  <c r="R16" i="18"/>
  <c r="R16" i="17"/>
  <c r="R16" i="16"/>
  <c r="R16" i="15"/>
  <c r="H16" i="14"/>
  <c r="Q16" i="22"/>
  <c r="Q16" i="21"/>
  <c r="Q16" i="20"/>
  <c r="Q16" i="19"/>
  <c r="Q16" i="18"/>
  <c r="Q16" i="17"/>
  <c r="G16" i="16"/>
  <c r="G16" i="15"/>
  <c r="G16" i="14"/>
  <c r="P16" i="22"/>
  <c r="P16" i="21"/>
  <c r="P16" i="20"/>
  <c r="P16" i="19"/>
  <c r="P16" i="18"/>
  <c r="P16" i="17"/>
  <c r="F16" i="16"/>
  <c r="F16" i="15"/>
  <c r="F16" i="14"/>
  <c r="E16" i="22"/>
  <c r="E16" i="21"/>
  <c r="E16" i="20"/>
  <c r="E16" i="19"/>
  <c r="E16" i="18"/>
  <c r="E16" i="17"/>
  <c r="E16" i="16"/>
  <c r="E16" i="15"/>
  <c r="E16" i="14"/>
  <c r="T15" i="22"/>
  <c r="T15" i="21"/>
  <c r="T15" i="20"/>
  <c r="T15" i="19"/>
  <c r="T15" i="18"/>
  <c r="T15" i="17"/>
  <c r="T15" i="16"/>
  <c r="T15" i="15"/>
  <c r="T15" i="14"/>
  <c r="S15" i="22"/>
  <c r="S15" i="21"/>
  <c r="S15" i="20"/>
  <c r="S15" i="19"/>
  <c r="S15" i="18"/>
  <c r="S15" i="17"/>
  <c r="S15" i="16"/>
  <c r="S15" i="15"/>
  <c r="S15" i="14"/>
  <c r="R15" i="22"/>
  <c r="R15" i="21"/>
  <c r="R15" i="20"/>
  <c r="R15" i="19"/>
  <c r="R15" i="18"/>
  <c r="R15" i="17"/>
  <c r="R15" i="16"/>
  <c r="R15" i="15"/>
  <c r="H15" i="14"/>
  <c r="Q15" i="22"/>
  <c r="Q15" i="21"/>
  <c r="Q15" i="20"/>
  <c r="Q15" i="19"/>
  <c r="Q15" i="18"/>
  <c r="Q15" i="17"/>
  <c r="G15" i="16"/>
  <c r="G15" i="15"/>
  <c r="G15" i="14"/>
  <c r="P15" i="22"/>
  <c r="P15" i="21"/>
  <c r="P15" i="20"/>
  <c r="P15" i="19"/>
  <c r="P15" i="18"/>
  <c r="P15" i="17"/>
  <c r="F15" i="16"/>
  <c r="F15" i="15"/>
  <c r="F15" i="14"/>
  <c r="E15" i="22"/>
  <c r="E15" i="21"/>
  <c r="E15" i="20"/>
  <c r="E15" i="19"/>
  <c r="E15" i="18"/>
  <c r="E15" i="17"/>
  <c r="E15" i="16"/>
  <c r="E15" i="15"/>
  <c r="E15" i="14"/>
  <c r="T14" i="22"/>
  <c r="T14" i="21"/>
  <c r="T14" i="20"/>
  <c r="T14" i="19"/>
  <c r="T14" i="18"/>
  <c r="T14" i="17"/>
  <c r="T14" i="16"/>
  <c r="T14" i="15"/>
  <c r="T14" i="14"/>
  <c r="S14" i="22"/>
  <c r="S14" i="21"/>
  <c r="S14" i="20"/>
  <c r="S14" i="19"/>
  <c r="S14" i="18"/>
  <c r="S14" i="17"/>
  <c r="S14" i="16"/>
  <c r="S14" i="15"/>
  <c r="S14" i="14"/>
  <c r="R14" i="22"/>
  <c r="R14" i="21"/>
  <c r="R14" i="20"/>
  <c r="R14" i="19"/>
  <c r="R14" i="18"/>
  <c r="R14" i="17"/>
  <c r="R14" i="16"/>
  <c r="R14" i="15"/>
  <c r="H14" i="14"/>
  <c r="Q14" i="22"/>
  <c r="Q14" i="21"/>
  <c r="Q14" i="20"/>
  <c r="Q14" i="19"/>
  <c r="Q14" i="18"/>
  <c r="Q14" i="17"/>
  <c r="G14" i="16"/>
  <c r="G14" i="15"/>
  <c r="G14" i="14"/>
  <c r="P14" i="22"/>
  <c r="P14" i="21"/>
  <c r="P14" i="20"/>
  <c r="P14" i="19"/>
  <c r="P14" i="18"/>
  <c r="P14" i="17"/>
  <c r="F14" i="16"/>
  <c r="F14" i="15"/>
  <c r="F14" i="14"/>
  <c r="E14" i="22"/>
  <c r="E14" i="21"/>
  <c r="E14" i="20"/>
  <c r="E14" i="19"/>
  <c r="E14" i="18"/>
  <c r="E14" i="17"/>
  <c r="E14" i="16"/>
  <c r="E14" i="15"/>
  <c r="E14" i="14"/>
  <c r="T13" i="22"/>
  <c r="T13" i="21"/>
  <c r="T13" i="20"/>
  <c r="T13" i="19"/>
  <c r="T13" i="18"/>
  <c r="T13" i="17"/>
  <c r="T13" i="16"/>
  <c r="T13" i="15"/>
  <c r="T13" i="14"/>
  <c r="S13" i="22"/>
  <c r="S13" i="21"/>
  <c r="S13" i="20"/>
  <c r="S13" i="19"/>
  <c r="S13" i="18"/>
  <c r="S13" i="17"/>
  <c r="S13" i="16"/>
  <c r="S13" i="15"/>
  <c r="S13" i="14"/>
  <c r="R13" i="22"/>
  <c r="R13" i="21"/>
  <c r="R13" i="20"/>
  <c r="R13" i="19"/>
  <c r="R13" i="18"/>
  <c r="R13" i="17"/>
  <c r="R13" i="16"/>
  <c r="R13" i="15"/>
  <c r="H13" i="14"/>
  <c r="Q13" i="22"/>
  <c r="Q13" i="21"/>
  <c r="Q13" i="20"/>
  <c r="Q13" i="19"/>
  <c r="Q13" i="18"/>
  <c r="Q13" i="17"/>
  <c r="G13" i="16"/>
  <c r="G13" i="15"/>
  <c r="G13" i="14"/>
  <c r="P13" i="22"/>
  <c r="P13" i="21"/>
  <c r="P13" i="20"/>
  <c r="P13" i="19"/>
  <c r="P13" i="18"/>
  <c r="P13" i="17"/>
  <c r="F13" i="16"/>
  <c r="F13" i="15"/>
  <c r="F13" i="14"/>
  <c r="E13" i="22"/>
  <c r="E13" i="21"/>
  <c r="E13" i="20"/>
  <c r="E13" i="19"/>
  <c r="E13" i="18"/>
  <c r="E13" i="17"/>
  <c r="E13" i="16"/>
  <c r="E13" i="15"/>
  <c r="E13" i="14"/>
  <c r="T12" i="22"/>
  <c r="T12" i="21"/>
  <c r="T12" i="20"/>
  <c r="T12" i="19"/>
  <c r="T12" i="18"/>
  <c r="T12" i="17"/>
  <c r="T12" i="16"/>
  <c r="T12" i="15"/>
  <c r="T12" i="14"/>
  <c r="S12" i="22"/>
  <c r="S12" i="21"/>
  <c r="S12" i="20"/>
  <c r="S12" i="19"/>
  <c r="S12" i="18"/>
  <c r="S12" i="17"/>
  <c r="S12" i="16"/>
  <c r="S12" i="15"/>
  <c r="S12" i="14"/>
  <c r="R12" i="22"/>
  <c r="R12" i="21"/>
  <c r="R12" i="20"/>
  <c r="R12" i="19"/>
  <c r="R12" i="18"/>
  <c r="R12" i="17"/>
  <c r="R12" i="16"/>
  <c r="R12" i="15"/>
  <c r="H12" i="14"/>
  <c r="Q12" i="22"/>
  <c r="Q12" i="21"/>
  <c r="Q12" i="20"/>
  <c r="Q12" i="19"/>
  <c r="Q12" i="18"/>
  <c r="Q12" i="17"/>
  <c r="G12" i="16"/>
  <c r="G12" i="15"/>
  <c r="G12" i="14"/>
  <c r="P12" i="22"/>
  <c r="P12" i="21"/>
  <c r="P12" i="20"/>
  <c r="P12" i="19"/>
  <c r="P12" i="18"/>
  <c r="P12" i="17"/>
  <c r="F12" i="16"/>
  <c r="F12" i="15"/>
  <c r="F12" i="14"/>
  <c r="E12" i="22"/>
  <c r="E12" i="21"/>
  <c r="E12" i="20"/>
  <c r="E12" i="19"/>
  <c r="E12" i="18"/>
  <c r="E12" i="17"/>
  <c r="E12" i="16"/>
  <c r="E12" i="15"/>
  <c r="E12" i="14"/>
  <c r="T11" i="22"/>
  <c r="T11" i="21"/>
  <c r="T11" i="20"/>
  <c r="T11" i="19"/>
  <c r="T11" i="18"/>
  <c r="T11" i="17"/>
  <c r="T11" i="16"/>
  <c r="T11" i="15"/>
  <c r="T11" i="14"/>
  <c r="S11" i="22"/>
  <c r="S11" i="21"/>
  <c r="S11" i="20"/>
  <c r="S11" i="19"/>
  <c r="S11" i="18"/>
  <c r="S11" i="17"/>
  <c r="S11" i="16"/>
  <c r="S11" i="15"/>
  <c r="S11" i="14"/>
  <c r="R11" i="22"/>
  <c r="R11" i="21"/>
  <c r="R11" i="20"/>
  <c r="R11" i="19"/>
  <c r="R11" i="18"/>
  <c r="R11" i="17"/>
  <c r="R11" i="16"/>
  <c r="R11" i="15"/>
  <c r="H11" i="14"/>
  <c r="Q11" i="22"/>
  <c r="Q11" i="21"/>
  <c r="Q11" i="20"/>
  <c r="Q11" i="19"/>
  <c r="Q11" i="18"/>
  <c r="Q11" i="17"/>
  <c r="G11" i="16"/>
  <c r="G11" i="15"/>
  <c r="G11" i="14"/>
  <c r="P11" i="22"/>
  <c r="P11" i="21"/>
  <c r="P11" i="20"/>
  <c r="P11" i="19"/>
  <c r="P11" i="18"/>
  <c r="P11" i="17"/>
  <c r="F11" i="16"/>
  <c r="F11" i="15"/>
  <c r="F11" i="14"/>
  <c r="E11" i="22"/>
  <c r="E11" i="21"/>
  <c r="E11" i="20"/>
  <c r="E11" i="19"/>
  <c r="E11" i="18"/>
  <c r="E11" i="17"/>
  <c r="E11" i="16"/>
  <c r="E11" i="15"/>
  <c r="E11" i="14"/>
  <c r="Y109" i="22"/>
  <c r="Y109" i="21"/>
  <c r="Y109" i="20"/>
  <c r="Y109" i="19"/>
  <c r="Y109" i="18"/>
  <c r="Y109" i="17"/>
  <c r="Y109" i="16"/>
  <c r="Y160" i="14"/>
  <c r="X109" i="22"/>
  <c r="X109" i="21"/>
  <c r="X109" i="20"/>
  <c r="X109" i="19"/>
  <c r="X109" i="18"/>
  <c r="X109" i="17"/>
  <c r="X109" i="16"/>
  <c r="X160" i="14"/>
  <c r="W109" i="22"/>
  <c r="W109" i="21"/>
  <c r="W109" i="20"/>
  <c r="W109" i="19"/>
  <c r="W109" i="18"/>
  <c r="W109" i="17"/>
  <c r="W109" i="16"/>
  <c r="W160" i="14"/>
  <c r="V109" i="22"/>
  <c r="V109" i="21"/>
  <c r="V109" i="20"/>
  <c r="V109" i="19"/>
  <c r="V109" i="18"/>
  <c r="V109" i="17"/>
  <c r="V109" i="16"/>
  <c r="V160" i="14"/>
  <c r="U109" i="22"/>
  <c r="U109" i="21"/>
  <c r="U109" i="20"/>
  <c r="U109" i="19"/>
  <c r="U109" i="18"/>
  <c r="U109" i="17"/>
  <c r="U109" i="16"/>
  <c r="U160" i="14"/>
  <c r="T109" i="22"/>
  <c r="T109" i="21"/>
  <c r="T109" i="20"/>
  <c r="T109" i="19"/>
  <c r="T109" i="18"/>
  <c r="T109" i="17"/>
  <c r="T109" i="16"/>
  <c r="T109" i="15"/>
  <c r="T160" i="14"/>
  <c r="CP151" i="22"/>
  <c r="CP151" i="21"/>
  <c r="CP151" i="20"/>
  <c r="CP151" i="19"/>
  <c r="CP151" i="18"/>
  <c r="CP151" i="17"/>
  <c r="CP151" i="16"/>
  <c r="CP151" i="15"/>
  <c r="CP202" i="14"/>
  <c r="CO151" i="22"/>
  <c r="CO151" i="21"/>
  <c r="CO151" i="20"/>
  <c r="CO151" i="19"/>
  <c r="CO151" i="18"/>
  <c r="CO151" i="17"/>
  <c r="CO151" i="16"/>
  <c r="CO151" i="15"/>
  <c r="CO202" i="14"/>
  <c r="CN151" i="22"/>
  <c r="CN151" i="21"/>
  <c r="CN151" i="20"/>
  <c r="CN151" i="19"/>
  <c r="CN151" i="18"/>
  <c r="CN151" i="17"/>
  <c r="CN151" i="16"/>
  <c r="CN151" i="15"/>
  <c r="CN202" i="14"/>
  <c r="CM151" i="22"/>
  <c r="CM151" i="21"/>
  <c r="CM151" i="20"/>
  <c r="CM151" i="19"/>
  <c r="CM151" i="18"/>
  <c r="CM151" i="17"/>
  <c r="CM151" i="16"/>
  <c r="CM151" i="15"/>
  <c r="CM202" i="14"/>
  <c r="BW151" i="22"/>
  <c r="BW151" i="21"/>
  <c r="BW151" i="20"/>
  <c r="BW151" i="19"/>
  <c r="BW151" i="18"/>
  <c r="BW151" i="17"/>
  <c r="BW151" i="16"/>
  <c r="BW151" i="15"/>
  <c r="BW202" i="14"/>
  <c r="BV151" i="22"/>
  <c r="BV151" i="21"/>
  <c r="BV151" i="20"/>
  <c r="BV151" i="19"/>
  <c r="BV151" i="18"/>
  <c r="BV151" i="17"/>
  <c r="BV151" i="16"/>
  <c r="BV151" i="15"/>
  <c r="BV202" i="14"/>
  <c r="BG151" i="22"/>
  <c r="BG151" i="21"/>
  <c r="BG151" i="20"/>
  <c r="BG151" i="19"/>
  <c r="BG151" i="18"/>
  <c r="BG151" i="17"/>
  <c r="BG151" i="16"/>
  <c r="BG151" i="15"/>
  <c r="BF151" i="22"/>
  <c r="BF151" i="21"/>
  <c r="BF151" i="20"/>
  <c r="BF151" i="19"/>
  <c r="BF151" i="18"/>
  <c r="BF151" i="17"/>
  <c r="BF151" i="16"/>
  <c r="BF151" i="15"/>
  <c r="BB151" i="22"/>
  <c r="BB151" i="21"/>
  <c r="BB151" i="20"/>
  <c r="BB151" i="19"/>
  <c r="BB151" i="18"/>
  <c r="BB151" i="17"/>
  <c r="BB151" i="16"/>
  <c r="BB151" i="15"/>
  <c r="BA151" i="22"/>
  <c r="BA151" i="21"/>
  <c r="BA151" i="20"/>
  <c r="BA151" i="19"/>
  <c r="BA151" i="18"/>
  <c r="BA151" i="17"/>
  <c r="BA151" i="16"/>
  <c r="BA151" i="15"/>
  <c r="AU151" i="22"/>
  <c r="AU151" i="21"/>
  <c r="AU151" i="20"/>
  <c r="AU151" i="19"/>
  <c r="AU151" i="18"/>
  <c r="AU151" i="17"/>
  <c r="AU151" i="16"/>
  <c r="AU151" i="15"/>
  <c r="AT151" i="22"/>
  <c r="AT151" i="21"/>
  <c r="AT151" i="20"/>
  <c r="AT151" i="19"/>
  <c r="AT151" i="18"/>
  <c r="AT151" i="17"/>
  <c r="AT151" i="16"/>
  <c r="AT151" i="15"/>
  <c r="AS151" i="22"/>
  <c r="AS151" i="21"/>
  <c r="AS151" i="20"/>
  <c r="AS151" i="19"/>
  <c r="AS151" i="18"/>
  <c r="AS151" i="17"/>
  <c r="AS151" i="16"/>
  <c r="AS151" i="15"/>
  <c r="AS202" i="14"/>
  <c r="AR151" i="22"/>
  <c r="AR151" i="21"/>
  <c r="AR151" i="20"/>
  <c r="AR151" i="19"/>
  <c r="AR151" i="18"/>
  <c r="AR151" i="17"/>
  <c r="AR151" i="16"/>
  <c r="AR151" i="15"/>
  <c r="AR202" i="14"/>
  <c r="AQ151" i="22"/>
  <c r="AQ151" i="21"/>
  <c r="AQ151" i="20"/>
  <c r="AQ151" i="19"/>
  <c r="AQ151" i="18"/>
  <c r="AQ151" i="17"/>
  <c r="AQ151" i="16"/>
  <c r="AQ151" i="15"/>
  <c r="AQ202" i="14"/>
  <c r="AP151" i="22"/>
  <c r="AP151" i="21"/>
  <c r="AP151" i="20"/>
  <c r="AP151" i="19"/>
  <c r="AP151" i="18"/>
  <c r="AP151" i="17"/>
  <c r="AP151" i="16"/>
  <c r="AP151" i="15"/>
  <c r="AP202" i="14"/>
  <c r="AO151" i="22"/>
  <c r="AO151" i="21"/>
  <c r="AO151" i="20"/>
  <c r="AO151" i="19"/>
  <c r="AO151" i="18"/>
  <c r="AO151" i="17"/>
  <c r="AO151" i="16"/>
  <c r="AO151" i="15"/>
  <c r="AO202" i="14"/>
  <c r="AN151" i="22"/>
  <c r="AN151" i="21"/>
  <c r="AN151" i="20"/>
  <c r="AN151" i="19"/>
  <c r="AN151" i="18"/>
  <c r="AN151" i="17"/>
  <c r="AN151" i="16"/>
  <c r="AN151" i="15"/>
  <c r="AN202" i="14"/>
  <c r="AM151" i="22"/>
  <c r="AM151" i="21"/>
  <c r="AM151" i="20"/>
  <c r="AM151" i="19"/>
  <c r="AM151" i="18"/>
  <c r="AM151" i="17"/>
  <c r="AM151" i="16"/>
  <c r="AM151" i="15"/>
  <c r="AM202" i="14"/>
  <c r="AL151" i="22"/>
  <c r="AL151" i="21"/>
  <c r="AL151" i="20"/>
  <c r="AL151" i="19"/>
  <c r="AL151" i="18"/>
  <c r="AL151" i="17"/>
  <c r="AL151" i="16"/>
  <c r="AL151" i="15"/>
  <c r="AL202" i="14"/>
  <c r="Y151" i="22"/>
  <c r="Y151" i="21"/>
  <c r="Y151" i="20"/>
  <c r="Y151" i="19"/>
  <c r="Y151" i="18"/>
  <c r="Y151" i="17"/>
  <c r="Y151" i="16"/>
  <c r="Y151" i="15"/>
  <c r="E130" i="23"/>
  <c r="H129" i="23"/>
  <c r="E129" i="23"/>
  <c r="D59" i="17"/>
  <c r="D57" i="17"/>
  <c r="D61" i="17"/>
  <c r="D56" i="17"/>
  <c r="D60" i="17"/>
  <c r="D55" i="17"/>
  <c r="D58" i="17"/>
  <c r="D19" i="22"/>
  <c r="E91" i="13"/>
  <c r="F91" i="13"/>
  <c r="G91" i="13"/>
  <c r="H91" i="13"/>
  <c r="I91" i="13"/>
  <c r="D91" i="13"/>
  <c r="D21" i="18"/>
  <c r="D32" i="17"/>
  <c r="P155" i="13"/>
  <c r="D54" i="22"/>
  <c r="D49" i="22"/>
  <c r="D48" i="22"/>
  <c r="D47" i="22"/>
  <c r="D46" i="22"/>
  <c r="D45" i="22"/>
  <c r="D41" i="22"/>
  <c r="D38" i="22"/>
  <c r="D30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E10" i="22"/>
  <c r="P10" i="22" s="1"/>
  <c r="Q10" i="22" s="1"/>
  <c r="R10" i="22" s="1"/>
  <c r="S10" i="22" s="1"/>
  <c r="T10" i="22" s="1"/>
  <c r="U10" i="22" s="1"/>
  <c r="V10" i="22" s="1"/>
  <c r="W10" i="22" s="1"/>
  <c r="X10" i="22" s="1"/>
  <c r="Y10" i="22" s="1"/>
  <c r="Z10" i="22" s="1"/>
  <c r="AA10" i="22" s="1"/>
  <c r="AB10" i="22" s="1"/>
  <c r="AC10" i="22" s="1"/>
  <c r="AD10" i="22" s="1"/>
  <c r="AE10" i="22" s="1"/>
  <c r="AF10" i="22" s="1"/>
  <c r="AG10" i="22" s="1"/>
  <c r="AH10" i="22" s="1"/>
  <c r="AI10" i="22" s="1"/>
  <c r="AJ10" i="22" s="1"/>
  <c r="AK10" i="22" s="1"/>
  <c r="AL10" i="22" s="1"/>
  <c r="AM10" i="22" s="1"/>
  <c r="AN10" i="22" s="1"/>
  <c r="AO10" i="22" s="1"/>
  <c r="AP10" i="22" s="1"/>
  <c r="AQ10" i="22" s="1"/>
  <c r="AR10" i="22" s="1"/>
  <c r="AS10" i="22" s="1"/>
  <c r="AT10" i="22" s="1"/>
  <c r="AU10" i="22" s="1"/>
  <c r="AV10" i="22" s="1"/>
  <c r="AW10" i="22" s="1"/>
  <c r="AX10" i="22" s="1"/>
  <c r="AY10" i="22" s="1"/>
  <c r="AZ10" i="22" s="1"/>
  <c r="BA10" i="22" s="1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BV10" i="22" s="1"/>
  <c r="BW10" i="22" s="1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CW10" i="22" s="1"/>
  <c r="CX10" i="22" s="1"/>
  <c r="CY10" i="22" s="1"/>
  <c r="CZ10" i="22" s="1"/>
  <c r="DA10" i="22" s="1"/>
  <c r="DB10" i="22" s="1"/>
  <c r="DC10" i="22" s="1"/>
  <c r="DD10" i="22" s="1"/>
  <c r="DE10" i="22" s="1"/>
  <c r="DF10" i="22" s="1"/>
  <c r="DG10" i="22" s="1"/>
  <c r="DH10" i="22" s="1"/>
  <c r="DI10" i="22" s="1"/>
  <c r="DJ10" i="22" s="1"/>
  <c r="DK10" i="22" s="1"/>
  <c r="DL10" i="22" s="1"/>
  <c r="DM10" i="22" s="1"/>
  <c r="DN10" i="22" s="1"/>
  <c r="DO10" i="22" s="1"/>
  <c r="DP10" i="22" s="1"/>
  <c r="DQ10" i="22" s="1"/>
  <c r="DR10" i="22" s="1"/>
  <c r="DS10" i="22" s="1"/>
  <c r="DT10" i="22" s="1"/>
  <c r="DU10" i="22" s="1"/>
  <c r="DV10" i="22" s="1"/>
  <c r="DW10" i="22" s="1"/>
  <c r="DX10" i="22" s="1"/>
  <c r="DY10" i="22" s="1"/>
  <c r="DZ10" i="22" s="1"/>
  <c r="EA10" i="22" s="1"/>
  <c r="EB10" i="22" s="1"/>
  <c r="EC10" i="22" s="1"/>
  <c r="ED10" i="22" s="1"/>
  <c r="EE10" i="22" s="1"/>
  <c r="EF10" i="22" s="1"/>
  <c r="EG10" i="22" s="1"/>
  <c r="EH10" i="22" s="1"/>
  <c r="EI10" i="22" s="1"/>
  <c r="EJ10" i="22" s="1"/>
  <c r="EK10" i="22" s="1"/>
  <c r="EL10" i="22" s="1"/>
  <c r="EM10" i="22" s="1"/>
  <c r="EN10" i="22" s="1"/>
  <c r="EO10" i="22" s="1"/>
  <c r="EP10" i="22" s="1"/>
  <c r="EQ10" i="22" s="1"/>
  <c r="ER10" i="22" s="1"/>
  <c r="ES10" i="22" s="1"/>
  <c r="ET10" i="22" s="1"/>
  <c r="EU10" i="22" s="1"/>
  <c r="EV10" i="22" s="1"/>
  <c r="EW10" i="22" s="1"/>
  <c r="EX10" i="22" s="1"/>
  <c r="EY10" i="22" s="1"/>
  <c r="EZ10" i="22" s="1"/>
  <c r="FA10" i="22" s="1"/>
  <c r="FB10" i="22" s="1"/>
  <c r="FC10" i="22" s="1"/>
  <c r="FD10" i="22" s="1"/>
  <c r="FE10" i="22" s="1"/>
  <c r="FF10" i="22" s="1"/>
  <c r="FG10" i="22" s="1"/>
  <c r="FH10" i="22" s="1"/>
  <c r="D54" i="21"/>
  <c r="D53" i="21"/>
  <c r="D52" i="21"/>
  <c r="D51" i="21"/>
  <c r="D50" i="21"/>
  <c r="D49" i="21"/>
  <c r="D48" i="21"/>
  <c r="D47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1" i="21"/>
  <c r="D30" i="21"/>
  <c r="D29" i="21"/>
  <c r="D28" i="21"/>
  <c r="D27" i="21"/>
  <c r="D26" i="21"/>
  <c r="D25" i="21"/>
  <c r="D22" i="21"/>
  <c r="E10" i="21"/>
  <c r="P10" i="21" s="1"/>
  <c r="Q10" i="21" s="1"/>
  <c r="R10" i="21" s="1"/>
  <c r="S10" i="21" s="1"/>
  <c r="T10" i="21" s="1"/>
  <c r="U10" i="21" s="1"/>
  <c r="V10" i="21" s="1"/>
  <c r="W10" i="21" s="1"/>
  <c r="X10" i="21" s="1"/>
  <c r="Y10" i="21" s="1"/>
  <c r="Z10" i="21" s="1"/>
  <c r="AA10" i="21" s="1"/>
  <c r="AB10" i="21" s="1"/>
  <c r="AC10" i="21" s="1"/>
  <c r="AD10" i="21" s="1"/>
  <c r="AE10" i="21" s="1"/>
  <c r="AF10" i="21" s="1"/>
  <c r="AG10" i="21" s="1"/>
  <c r="AH10" i="21" s="1"/>
  <c r="AI10" i="21" s="1"/>
  <c r="AJ10" i="21" s="1"/>
  <c r="AK10" i="21" s="1"/>
  <c r="AL10" i="21" s="1"/>
  <c r="AM10" i="21" s="1"/>
  <c r="AN10" i="21" s="1"/>
  <c r="AO10" i="21" s="1"/>
  <c r="AP10" i="21" s="1"/>
  <c r="AQ10" i="21" s="1"/>
  <c r="AR10" i="21" s="1"/>
  <c r="AS10" i="21" s="1"/>
  <c r="AT10" i="21" s="1"/>
  <c r="AU10" i="21" s="1"/>
  <c r="AV10" i="21" s="1"/>
  <c r="AW10" i="21" s="1"/>
  <c r="AX10" i="21" s="1"/>
  <c r="AY10" i="21" s="1"/>
  <c r="AZ10" i="21" s="1"/>
  <c r="BA10" i="21" s="1"/>
  <c r="BB10" i="21" s="1"/>
  <c r="BC10" i="21" s="1"/>
  <c r="BD10" i="21" s="1"/>
  <c r="BE10" i="21" s="1"/>
  <c r="BF10" i="21" s="1"/>
  <c r="BG10" i="21" s="1"/>
  <c r="BH10" i="21" s="1"/>
  <c r="BI10" i="21" s="1"/>
  <c r="BJ10" i="21" s="1"/>
  <c r="BK10" i="21" s="1"/>
  <c r="BL10" i="21" s="1"/>
  <c r="BM10" i="21" s="1"/>
  <c r="BN10" i="21" s="1"/>
  <c r="BO10" i="21" s="1"/>
  <c r="BP10" i="21" s="1"/>
  <c r="BQ10" i="21" s="1"/>
  <c r="BR10" i="21" s="1"/>
  <c r="BS10" i="21" s="1"/>
  <c r="BT10" i="21" s="1"/>
  <c r="BU10" i="21" s="1"/>
  <c r="BV10" i="21" s="1"/>
  <c r="BW10" i="21" s="1"/>
  <c r="BX10" i="21" s="1"/>
  <c r="BY10" i="21" s="1"/>
  <c r="BZ10" i="21" s="1"/>
  <c r="CA10" i="21" s="1"/>
  <c r="CB10" i="21" s="1"/>
  <c r="CC10" i="21" s="1"/>
  <c r="CD10" i="21" s="1"/>
  <c r="CE10" i="21" s="1"/>
  <c r="CF10" i="21" s="1"/>
  <c r="CG10" i="21" s="1"/>
  <c r="CH10" i="21" s="1"/>
  <c r="CI10" i="21" s="1"/>
  <c r="CJ10" i="21" s="1"/>
  <c r="CK10" i="21" s="1"/>
  <c r="CL10" i="21" s="1"/>
  <c r="CM10" i="21" s="1"/>
  <c r="CN10" i="21" s="1"/>
  <c r="CO10" i="21" s="1"/>
  <c r="CP10" i="21" s="1"/>
  <c r="CQ10" i="21" s="1"/>
  <c r="CR10" i="21" s="1"/>
  <c r="CS10" i="21" s="1"/>
  <c r="CT10" i="21" s="1"/>
  <c r="CU10" i="21" s="1"/>
  <c r="CV10" i="21" s="1"/>
  <c r="CW10" i="21" s="1"/>
  <c r="CX10" i="21" s="1"/>
  <c r="CY10" i="21" s="1"/>
  <c r="CZ10" i="21" s="1"/>
  <c r="DA10" i="21" s="1"/>
  <c r="DB10" i="21" s="1"/>
  <c r="DC10" i="21" s="1"/>
  <c r="DD10" i="21" s="1"/>
  <c r="DE10" i="21" s="1"/>
  <c r="DF10" i="21" s="1"/>
  <c r="DG10" i="21" s="1"/>
  <c r="DH10" i="21" s="1"/>
  <c r="DI10" i="21" s="1"/>
  <c r="DJ10" i="21" s="1"/>
  <c r="DK10" i="21" s="1"/>
  <c r="DL10" i="21" s="1"/>
  <c r="DM10" i="21" s="1"/>
  <c r="DN10" i="21" s="1"/>
  <c r="DO10" i="21" s="1"/>
  <c r="DP10" i="21" s="1"/>
  <c r="DQ10" i="21" s="1"/>
  <c r="DR10" i="21" s="1"/>
  <c r="DS10" i="21" s="1"/>
  <c r="DT10" i="21" s="1"/>
  <c r="DU10" i="21" s="1"/>
  <c r="DV10" i="21" s="1"/>
  <c r="DW10" i="21" s="1"/>
  <c r="DX10" i="21" s="1"/>
  <c r="DY10" i="21" s="1"/>
  <c r="DZ10" i="21" s="1"/>
  <c r="EA10" i="21" s="1"/>
  <c r="EB10" i="21" s="1"/>
  <c r="EC10" i="21" s="1"/>
  <c r="ED10" i="21" s="1"/>
  <c r="EE10" i="21" s="1"/>
  <c r="EF10" i="21" s="1"/>
  <c r="EG10" i="21" s="1"/>
  <c r="EH10" i="21" s="1"/>
  <c r="EI10" i="21" s="1"/>
  <c r="EJ10" i="21" s="1"/>
  <c r="EK10" i="21" s="1"/>
  <c r="EL10" i="21" s="1"/>
  <c r="EM10" i="21" s="1"/>
  <c r="EN10" i="21" s="1"/>
  <c r="EO10" i="21" s="1"/>
  <c r="EP10" i="21" s="1"/>
  <c r="EQ10" i="21" s="1"/>
  <c r="ER10" i="21" s="1"/>
  <c r="ES10" i="21" s="1"/>
  <c r="ET10" i="21" s="1"/>
  <c r="EU10" i="21" s="1"/>
  <c r="EV10" i="21" s="1"/>
  <c r="EW10" i="21" s="1"/>
  <c r="EX10" i="21" s="1"/>
  <c r="EY10" i="21" s="1"/>
  <c r="EZ10" i="21" s="1"/>
  <c r="FA10" i="21" s="1"/>
  <c r="FB10" i="21" s="1"/>
  <c r="FC10" i="21" s="1"/>
  <c r="FD10" i="21" s="1"/>
  <c r="FE10" i="21" s="1"/>
  <c r="FF10" i="21" s="1"/>
  <c r="FG10" i="21" s="1"/>
  <c r="FH10" i="21" s="1"/>
  <c r="D52" i="20"/>
  <c r="D51" i="20"/>
  <c r="D50" i="20"/>
  <c r="D49" i="20"/>
  <c r="D48" i="20"/>
  <c r="D47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V8" i="20" s="1"/>
  <c r="D31" i="20"/>
  <c r="D30" i="20"/>
  <c r="D29" i="20"/>
  <c r="D28" i="20"/>
  <c r="D27" i="20"/>
  <c r="D26" i="20"/>
  <c r="D14" i="20"/>
  <c r="D13" i="20"/>
  <c r="E10" i="20"/>
  <c r="P10" i="20" s="1"/>
  <c r="Q10" i="20" s="1"/>
  <c r="R10" i="20" s="1"/>
  <c r="S10" i="20" s="1"/>
  <c r="T10" i="20" s="1"/>
  <c r="U10" i="20" s="1"/>
  <c r="V10" i="20" s="1"/>
  <c r="W10" i="20" s="1"/>
  <c r="X10" i="20" s="1"/>
  <c r="Y10" i="20" s="1"/>
  <c r="Z10" i="20" s="1"/>
  <c r="AA10" i="20" s="1"/>
  <c r="AB10" i="20" s="1"/>
  <c r="AC10" i="20" s="1"/>
  <c r="AD10" i="20" s="1"/>
  <c r="AE10" i="20" s="1"/>
  <c r="AF10" i="20" s="1"/>
  <c r="AG10" i="20" s="1"/>
  <c r="AH10" i="20" s="1"/>
  <c r="AI10" i="20" s="1"/>
  <c r="AJ10" i="20" s="1"/>
  <c r="AK10" i="20" s="1"/>
  <c r="AL10" i="20" s="1"/>
  <c r="AM10" i="20" s="1"/>
  <c r="AN10" i="20" s="1"/>
  <c r="AO10" i="20" s="1"/>
  <c r="AP10" i="20" s="1"/>
  <c r="AQ10" i="20" s="1"/>
  <c r="AR10" i="20" s="1"/>
  <c r="AS10" i="20" s="1"/>
  <c r="AT10" i="20" s="1"/>
  <c r="AU10" i="20" s="1"/>
  <c r="AV10" i="20" s="1"/>
  <c r="AW10" i="20" s="1"/>
  <c r="AX10" i="20" s="1"/>
  <c r="AY10" i="20" s="1"/>
  <c r="AZ10" i="20" s="1"/>
  <c r="BA10" i="20" s="1"/>
  <c r="BB10" i="20" s="1"/>
  <c r="BC10" i="20" s="1"/>
  <c r="BD10" i="20" s="1"/>
  <c r="BE10" i="20" s="1"/>
  <c r="BF10" i="20" s="1"/>
  <c r="BG10" i="20" s="1"/>
  <c r="BH10" i="20" s="1"/>
  <c r="BI10" i="20" s="1"/>
  <c r="BJ10" i="20" s="1"/>
  <c r="BK10" i="20" s="1"/>
  <c r="BL10" i="20" s="1"/>
  <c r="BM10" i="20" s="1"/>
  <c r="BN10" i="20" s="1"/>
  <c r="BO10" i="20" s="1"/>
  <c r="BP10" i="20" s="1"/>
  <c r="BQ10" i="20" s="1"/>
  <c r="BR10" i="20" s="1"/>
  <c r="BS10" i="20" s="1"/>
  <c r="BT10" i="20" s="1"/>
  <c r="BU10" i="20" s="1"/>
  <c r="BV10" i="20" s="1"/>
  <c r="BW10" i="20" s="1"/>
  <c r="BX10" i="20" s="1"/>
  <c r="BY10" i="20" s="1"/>
  <c r="BZ10" i="20" s="1"/>
  <c r="CA10" i="20" s="1"/>
  <c r="CB10" i="20" s="1"/>
  <c r="CC10" i="20" s="1"/>
  <c r="CD10" i="20" s="1"/>
  <c r="CE10" i="20" s="1"/>
  <c r="CF10" i="20" s="1"/>
  <c r="CG10" i="20" s="1"/>
  <c r="CH10" i="20" s="1"/>
  <c r="CI10" i="20" s="1"/>
  <c r="CJ10" i="20" s="1"/>
  <c r="CK10" i="20" s="1"/>
  <c r="CL10" i="20" s="1"/>
  <c r="CM10" i="20" s="1"/>
  <c r="CN10" i="20" s="1"/>
  <c r="CO10" i="20" s="1"/>
  <c r="CP10" i="20" s="1"/>
  <c r="CQ10" i="20" s="1"/>
  <c r="CR10" i="20" s="1"/>
  <c r="CS10" i="20" s="1"/>
  <c r="CT10" i="20" s="1"/>
  <c r="CU10" i="20" s="1"/>
  <c r="CV10" i="20" s="1"/>
  <c r="CW10" i="20" s="1"/>
  <c r="CX10" i="20" s="1"/>
  <c r="CY10" i="20" s="1"/>
  <c r="CZ10" i="20" s="1"/>
  <c r="DA10" i="20" s="1"/>
  <c r="DB10" i="20" s="1"/>
  <c r="DC10" i="20" s="1"/>
  <c r="DD10" i="20" s="1"/>
  <c r="DE10" i="20" s="1"/>
  <c r="DF10" i="20" s="1"/>
  <c r="DG10" i="20" s="1"/>
  <c r="DH10" i="20" s="1"/>
  <c r="DI10" i="20" s="1"/>
  <c r="DJ10" i="20" s="1"/>
  <c r="DK10" i="20" s="1"/>
  <c r="DL10" i="20" s="1"/>
  <c r="DM10" i="20" s="1"/>
  <c r="DN10" i="20" s="1"/>
  <c r="DO10" i="20" s="1"/>
  <c r="DP10" i="20" s="1"/>
  <c r="DQ10" i="20" s="1"/>
  <c r="DR10" i="20" s="1"/>
  <c r="DS10" i="20" s="1"/>
  <c r="DT10" i="20" s="1"/>
  <c r="DU10" i="20" s="1"/>
  <c r="DV10" i="20" s="1"/>
  <c r="DW10" i="20" s="1"/>
  <c r="DX10" i="20" s="1"/>
  <c r="DY10" i="20" s="1"/>
  <c r="DZ10" i="20" s="1"/>
  <c r="EA10" i="20" s="1"/>
  <c r="EB10" i="20" s="1"/>
  <c r="EC10" i="20" s="1"/>
  <c r="ED10" i="20" s="1"/>
  <c r="EE10" i="20" s="1"/>
  <c r="EF10" i="20" s="1"/>
  <c r="EG10" i="20" s="1"/>
  <c r="EH10" i="20" s="1"/>
  <c r="EI10" i="20" s="1"/>
  <c r="EJ10" i="20" s="1"/>
  <c r="EK10" i="20" s="1"/>
  <c r="EL10" i="20" s="1"/>
  <c r="EM10" i="20" s="1"/>
  <c r="EN10" i="20" s="1"/>
  <c r="EO10" i="20" s="1"/>
  <c r="EP10" i="20" s="1"/>
  <c r="EQ10" i="20" s="1"/>
  <c r="ER10" i="20" s="1"/>
  <c r="ES10" i="20" s="1"/>
  <c r="ET10" i="20" s="1"/>
  <c r="EU10" i="20" s="1"/>
  <c r="EV10" i="20" s="1"/>
  <c r="EW10" i="20" s="1"/>
  <c r="EX10" i="20" s="1"/>
  <c r="EY10" i="20" s="1"/>
  <c r="EZ10" i="20" s="1"/>
  <c r="FA10" i="20" s="1"/>
  <c r="FB10" i="20" s="1"/>
  <c r="FC10" i="20" s="1"/>
  <c r="FD10" i="20" s="1"/>
  <c r="FE10" i="20" s="1"/>
  <c r="FF10" i="20" s="1"/>
  <c r="FG10" i="20" s="1"/>
  <c r="FH10" i="20" s="1"/>
  <c r="E10" i="19"/>
  <c r="P10" i="19" s="1"/>
  <c r="Q10" i="19" s="1"/>
  <c r="R10" i="19" s="1"/>
  <c r="S10" i="19" s="1"/>
  <c r="T10" i="19" s="1"/>
  <c r="U10" i="19" s="1"/>
  <c r="V10" i="19" s="1"/>
  <c r="W10" i="19" s="1"/>
  <c r="X10" i="19" s="1"/>
  <c r="Y10" i="19" s="1"/>
  <c r="Z10" i="19" s="1"/>
  <c r="AA10" i="19" s="1"/>
  <c r="AB10" i="19" s="1"/>
  <c r="AC10" i="19" s="1"/>
  <c r="AD10" i="19" s="1"/>
  <c r="AE10" i="19" s="1"/>
  <c r="AF10" i="19" s="1"/>
  <c r="AG10" i="19" s="1"/>
  <c r="AH10" i="19" s="1"/>
  <c r="AI10" i="19" s="1"/>
  <c r="AJ10" i="19" s="1"/>
  <c r="AK10" i="19" s="1"/>
  <c r="AL10" i="19" s="1"/>
  <c r="AM10" i="19" s="1"/>
  <c r="AN10" i="19" s="1"/>
  <c r="AO10" i="19" s="1"/>
  <c r="AP10" i="19" s="1"/>
  <c r="AQ10" i="19" s="1"/>
  <c r="AR10" i="19" s="1"/>
  <c r="AS10" i="19" s="1"/>
  <c r="AT10" i="19" s="1"/>
  <c r="AU10" i="19" s="1"/>
  <c r="AV10" i="19" s="1"/>
  <c r="AW10" i="19" s="1"/>
  <c r="AX10" i="19" s="1"/>
  <c r="AY10" i="19" s="1"/>
  <c r="AZ10" i="19" s="1"/>
  <c r="BA10" i="19" s="1"/>
  <c r="BB10" i="19" s="1"/>
  <c r="BC10" i="19" s="1"/>
  <c r="BD10" i="19" s="1"/>
  <c r="BE10" i="19" s="1"/>
  <c r="BF10" i="19" s="1"/>
  <c r="BG10" i="19" s="1"/>
  <c r="BH10" i="19" s="1"/>
  <c r="BI10" i="19" s="1"/>
  <c r="BJ10" i="19" s="1"/>
  <c r="BK10" i="19" s="1"/>
  <c r="BL10" i="19" s="1"/>
  <c r="BM10" i="19" s="1"/>
  <c r="BN10" i="19" s="1"/>
  <c r="BO10" i="19" s="1"/>
  <c r="BP10" i="19" s="1"/>
  <c r="BQ10" i="19" s="1"/>
  <c r="BR10" i="19" s="1"/>
  <c r="BS10" i="19" s="1"/>
  <c r="BT10" i="19" s="1"/>
  <c r="BU10" i="19" s="1"/>
  <c r="BV10" i="19" s="1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CW10" i="19" s="1"/>
  <c r="CX10" i="19" s="1"/>
  <c r="CY10" i="19" s="1"/>
  <c r="CZ10" i="19" s="1"/>
  <c r="DA10" i="19" s="1"/>
  <c r="DB10" i="19" s="1"/>
  <c r="DC10" i="19" s="1"/>
  <c r="DD10" i="19" s="1"/>
  <c r="DE10" i="19" s="1"/>
  <c r="DF10" i="19" s="1"/>
  <c r="DG10" i="19" s="1"/>
  <c r="DH10" i="19" s="1"/>
  <c r="DI10" i="19" s="1"/>
  <c r="DJ10" i="19" s="1"/>
  <c r="DK10" i="19" s="1"/>
  <c r="DL10" i="19" s="1"/>
  <c r="DM10" i="19" s="1"/>
  <c r="DN10" i="19" s="1"/>
  <c r="DO10" i="19" s="1"/>
  <c r="DP10" i="19" s="1"/>
  <c r="DQ10" i="19" s="1"/>
  <c r="DR10" i="19" s="1"/>
  <c r="DS10" i="19" s="1"/>
  <c r="DT10" i="19" s="1"/>
  <c r="DU10" i="19" s="1"/>
  <c r="DV10" i="19" s="1"/>
  <c r="DW10" i="19" s="1"/>
  <c r="DX10" i="19" s="1"/>
  <c r="DY10" i="19" s="1"/>
  <c r="DZ10" i="19" s="1"/>
  <c r="EA10" i="19" s="1"/>
  <c r="EB10" i="19" s="1"/>
  <c r="EC10" i="19" s="1"/>
  <c r="ED10" i="19" s="1"/>
  <c r="EE10" i="19" s="1"/>
  <c r="EF10" i="19" s="1"/>
  <c r="EG10" i="19" s="1"/>
  <c r="EH10" i="19" s="1"/>
  <c r="EI10" i="19" s="1"/>
  <c r="EJ10" i="19" s="1"/>
  <c r="EK10" i="19" s="1"/>
  <c r="EL10" i="19" s="1"/>
  <c r="EM10" i="19" s="1"/>
  <c r="EN10" i="19" s="1"/>
  <c r="EO10" i="19" s="1"/>
  <c r="EP10" i="19" s="1"/>
  <c r="EQ10" i="19" s="1"/>
  <c r="ER10" i="19" s="1"/>
  <c r="ES10" i="19" s="1"/>
  <c r="ET10" i="19" s="1"/>
  <c r="EU10" i="19" s="1"/>
  <c r="EV10" i="19" s="1"/>
  <c r="EW10" i="19" s="1"/>
  <c r="EX10" i="19" s="1"/>
  <c r="EY10" i="19" s="1"/>
  <c r="EZ10" i="19" s="1"/>
  <c r="FA10" i="19" s="1"/>
  <c r="FB10" i="19" s="1"/>
  <c r="FC10" i="19" s="1"/>
  <c r="FD10" i="19" s="1"/>
  <c r="FE10" i="19" s="1"/>
  <c r="FF10" i="19" s="1"/>
  <c r="FG10" i="19" s="1"/>
  <c r="FH10" i="19" s="1"/>
  <c r="D54" i="18"/>
  <c r="D53" i="18"/>
  <c r="D52" i="18"/>
  <c r="D51" i="18"/>
  <c r="D50" i="18"/>
  <c r="D49" i="18"/>
  <c r="D48" i="18"/>
  <c r="D47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1" i="18"/>
  <c r="D30" i="18"/>
  <c r="D29" i="18"/>
  <c r="D28" i="18"/>
  <c r="D27" i="18"/>
  <c r="D26" i="18"/>
  <c r="D24" i="18"/>
  <c r="E10" i="18"/>
  <c r="P10" i="18" s="1"/>
  <c r="Q10" i="18" s="1"/>
  <c r="R10" i="18" s="1"/>
  <c r="S10" i="18" s="1"/>
  <c r="T10" i="18" s="1"/>
  <c r="U10" i="18" s="1"/>
  <c r="V10" i="18" s="1"/>
  <c r="W10" i="18" s="1"/>
  <c r="X10" i="18" s="1"/>
  <c r="Y10" i="18" s="1"/>
  <c r="Z10" i="18" s="1"/>
  <c r="AA10" i="18" s="1"/>
  <c r="AB10" i="18" s="1"/>
  <c r="AC10" i="18" s="1"/>
  <c r="AD10" i="18" s="1"/>
  <c r="AE10" i="18" s="1"/>
  <c r="AF10" i="18" s="1"/>
  <c r="AG10" i="18" s="1"/>
  <c r="AH10" i="18" s="1"/>
  <c r="AI10" i="18" s="1"/>
  <c r="AJ10" i="18" s="1"/>
  <c r="AK10" i="18" s="1"/>
  <c r="AL10" i="18" s="1"/>
  <c r="AM10" i="18" s="1"/>
  <c r="AN10" i="18" s="1"/>
  <c r="AO10" i="18" s="1"/>
  <c r="AP10" i="18" s="1"/>
  <c r="AQ10" i="18" s="1"/>
  <c r="AR10" i="18" s="1"/>
  <c r="AS10" i="18" s="1"/>
  <c r="AT10" i="18" s="1"/>
  <c r="AU10" i="18" s="1"/>
  <c r="AV10" i="18" s="1"/>
  <c r="AW10" i="18" s="1"/>
  <c r="AX10" i="18" s="1"/>
  <c r="AY10" i="18" s="1"/>
  <c r="AZ10" i="18" s="1"/>
  <c r="BA10" i="18" s="1"/>
  <c r="BB10" i="18" s="1"/>
  <c r="BC10" i="18" s="1"/>
  <c r="BD10" i="18" s="1"/>
  <c r="BE10" i="18" s="1"/>
  <c r="BF10" i="18" s="1"/>
  <c r="BG10" i="18" s="1"/>
  <c r="BH10" i="18" s="1"/>
  <c r="BI10" i="18" s="1"/>
  <c r="BJ10" i="18" s="1"/>
  <c r="BK10" i="18" s="1"/>
  <c r="BL10" i="18" s="1"/>
  <c r="BM10" i="18" s="1"/>
  <c r="BN10" i="18" s="1"/>
  <c r="BO10" i="18" s="1"/>
  <c r="BP10" i="18" s="1"/>
  <c r="BQ10" i="18" s="1"/>
  <c r="BR10" i="18" s="1"/>
  <c r="BS10" i="18" s="1"/>
  <c r="BT10" i="18" s="1"/>
  <c r="BU10" i="18" s="1"/>
  <c r="BV10" i="18" s="1"/>
  <c r="BW10" i="18" s="1"/>
  <c r="BX10" i="18" s="1"/>
  <c r="BY10" i="18" s="1"/>
  <c r="BZ10" i="18" s="1"/>
  <c r="CA10" i="18" s="1"/>
  <c r="CB10" i="18" s="1"/>
  <c r="CC10" i="18" s="1"/>
  <c r="CD10" i="18" s="1"/>
  <c r="CE10" i="18" s="1"/>
  <c r="CF10" i="18" s="1"/>
  <c r="CG10" i="18" s="1"/>
  <c r="CH10" i="18" s="1"/>
  <c r="CI10" i="18" s="1"/>
  <c r="CJ10" i="18" s="1"/>
  <c r="CK10" i="18" s="1"/>
  <c r="CL10" i="18" s="1"/>
  <c r="CM10" i="18" s="1"/>
  <c r="CN10" i="18" s="1"/>
  <c r="CO10" i="18" s="1"/>
  <c r="CP10" i="18" s="1"/>
  <c r="CQ10" i="18" s="1"/>
  <c r="CR10" i="18" s="1"/>
  <c r="CS10" i="18" s="1"/>
  <c r="CT10" i="18" s="1"/>
  <c r="CU10" i="18" s="1"/>
  <c r="CV10" i="18" s="1"/>
  <c r="CW10" i="18" s="1"/>
  <c r="CX10" i="18" s="1"/>
  <c r="CY10" i="18" s="1"/>
  <c r="CZ10" i="18" s="1"/>
  <c r="DA10" i="18" s="1"/>
  <c r="DB10" i="18" s="1"/>
  <c r="DC10" i="18" s="1"/>
  <c r="DD10" i="18" s="1"/>
  <c r="DE10" i="18" s="1"/>
  <c r="DF10" i="18" s="1"/>
  <c r="DG10" i="18" s="1"/>
  <c r="DH10" i="18" s="1"/>
  <c r="DI10" i="18" s="1"/>
  <c r="DJ10" i="18" s="1"/>
  <c r="DK10" i="18" s="1"/>
  <c r="DL10" i="18" s="1"/>
  <c r="DM10" i="18" s="1"/>
  <c r="DN10" i="18" s="1"/>
  <c r="DO10" i="18" s="1"/>
  <c r="DP10" i="18" s="1"/>
  <c r="DQ10" i="18" s="1"/>
  <c r="DR10" i="18" s="1"/>
  <c r="DS10" i="18" s="1"/>
  <c r="DT10" i="18" s="1"/>
  <c r="DU10" i="18" s="1"/>
  <c r="DV10" i="18" s="1"/>
  <c r="DW10" i="18" s="1"/>
  <c r="DX10" i="18" s="1"/>
  <c r="DY10" i="18" s="1"/>
  <c r="DZ10" i="18" s="1"/>
  <c r="EA10" i="18" s="1"/>
  <c r="EB10" i="18" s="1"/>
  <c r="EC10" i="18" s="1"/>
  <c r="ED10" i="18" s="1"/>
  <c r="EE10" i="18" s="1"/>
  <c r="EF10" i="18" s="1"/>
  <c r="EG10" i="18" s="1"/>
  <c r="EH10" i="18" s="1"/>
  <c r="EI10" i="18" s="1"/>
  <c r="EJ10" i="18" s="1"/>
  <c r="EK10" i="18" s="1"/>
  <c r="EL10" i="18" s="1"/>
  <c r="EM10" i="18" s="1"/>
  <c r="EN10" i="18" s="1"/>
  <c r="EO10" i="18" s="1"/>
  <c r="EP10" i="18" s="1"/>
  <c r="EQ10" i="18" s="1"/>
  <c r="ER10" i="18" s="1"/>
  <c r="ES10" i="18" s="1"/>
  <c r="ET10" i="18" s="1"/>
  <c r="EU10" i="18" s="1"/>
  <c r="EV10" i="18" s="1"/>
  <c r="EW10" i="18" s="1"/>
  <c r="EX10" i="18" s="1"/>
  <c r="EY10" i="18" s="1"/>
  <c r="EZ10" i="18" s="1"/>
  <c r="FA10" i="18" s="1"/>
  <c r="FB10" i="18" s="1"/>
  <c r="FC10" i="18" s="1"/>
  <c r="FD10" i="18" s="1"/>
  <c r="FE10" i="18" s="1"/>
  <c r="FF10" i="18" s="1"/>
  <c r="FG10" i="18" s="1"/>
  <c r="FH10" i="18" s="1"/>
  <c r="D44" i="17"/>
  <c r="D43" i="17"/>
  <c r="D42" i="17"/>
  <c r="D41" i="17"/>
  <c r="D40" i="17"/>
  <c r="D39" i="17"/>
  <c r="D38" i="17"/>
  <c r="D37" i="17"/>
  <c r="D36" i="17"/>
  <c r="D35" i="17"/>
  <c r="D34" i="17"/>
  <c r="D33" i="17"/>
  <c r="D31" i="17"/>
  <c r="D30" i="17"/>
  <c r="D29" i="17"/>
  <c r="D28" i="17"/>
  <c r="D27" i="17"/>
  <c r="D26" i="17"/>
  <c r="D22" i="17"/>
  <c r="E10" i="17"/>
  <c r="P10" i="17" s="1"/>
  <c r="Q10" i="17" s="1"/>
  <c r="R10" i="17" s="1"/>
  <c r="S10" i="17" s="1"/>
  <c r="T10" i="17" s="1"/>
  <c r="U10" i="17" s="1"/>
  <c r="V10" i="17" s="1"/>
  <c r="W10" i="17" s="1"/>
  <c r="X10" i="17" s="1"/>
  <c r="Y10" i="17" s="1"/>
  <c r="Z10" i="17" s="1"/>
  <c r="AA10" i="17" s="1"/>
  <c r="AB10" i="17" s="1"/>
  <c r="AC10" i="17" s="1"/>
  <c r="AD10" i="17" s="1"/>
  <c r="AE10" i="17" s="1"/>
  <c r="AF10" i="17" s="1"/>
  <c r="AG10" i="17" s="1"/>
  <c r="AH10" i="17" s="1"/>
  <c r="AI10" i="17" s="1"/>
  <c r="AJ10" i="17" s="1"/>
  <c r="AK10" i="17" s="1"/>
  <c r="AL10" i="17" s="1"/>
  <c r="AM10" i="17" s="1"/>
  <c r="AN10" i="17" s="1"/>
  <c r="AO10" i="17" s="1"/>
  <c r="AP10" i="17" s="1"/>
  <c r="AQ10" i="17" s="1"/>
  <c r="AR10" i="17" s="1"/>
  <c r="AS10" i="17" s="1"/>
  <c r="AT10" i="17" s="1"/>
  <c r="AU10" i="17" s="1"/>
  <c r="AV10" i="17" s="1"/>
  <c r="AW10" i="17" s="1"/>
  <c r="AX10" i="17" s="1"/>
  <c r="AY10" i="17" s="1"/>
  <c r="AZ10" i="17" s="1"/>
  <c r="BA10" i="17" s="1"/>
  <c r="BB10" i="17" s="1"/>
  <c r="BC10" i="17" s="1"/>
  <c r="BD10" i="17" s="1"/>
  <c r="BE10" i="17" s="1"/>
  <c r="BF10" i="17" s="1"/>
  <c r="BG10" i="17" s="1"/>
  <c r="BH10" i="17" s="1"/>
  <c r="BI10" i="17" s="1"/>
  <c r="BJ10" i="17" s="1"/>
  <c r="BK10" i="17" s="1"/>
  <c r="BL10" i="17" s="1"/>
  <c r="BM10" i="17" s="1"/>
  <c r="BN10" i="17" s="1"/>
  <c r="BO10" i="17" s="1"/>
  <c r="BP10" i="17" s="1"/>
  <c r="BQ10" i="17" s="1"/>
  <c r="BR10" i="17" s="1"/>
  <c r="BS10" i="17" s="1"/>
  <c r="BT10" i="17" s="1"/>
  <c r="BU10" i="17" s="1"/>
  <c r="BV10" i="17" s="1"/>
  <c r="BW10" i="17" s="1"/>
  <c r="BX10" i="17" s="1"/>
  <c r="BY10" i="17" s="1"/>
  <c r="BZ10" i="17" s="1"/>
  <c r="CA10" i="17" s="1"/>
  <c r="CB10" i="17" s="1"/>
  <c r="CC10" i="17" s="1"/>
  <c r="CD10" i="17" s="1"/>
  <c r="CE10" i="17" s="1"/>
  <c r="CF10" i="17" s="1"/>
  <c r="CG10" i="17" s="1"/>
  <c r="CH10" i="17" s="1"/>
  <c r="CI10" i="17" s="1"/>
  <c r="CJ10" i="17" s="1"/>
  <c r="CK10" i="17" s="1"/>
  <c r="CL10" i="17" s="1"/>
  <c r="CM10" i="17" s="1"/>
  <c r="CN10" i="17" s="1"/>
  <c r="CO10" i="17" s="1"/>
  <c r="CP10" i="17" s="1"/>
  <c r="CQ10" i="17" s="1"/>
  <c r="CR10" i="17" s="1"/>
  <c r="CS10" i="17" s="1"/>
  <c r="CT10" i="17" s="1"/>
  <c r="CU10" i="17" s="1"/>
  <c r="CV10" i="17" s="1"/>
  <c r="CW10" i="17" s="1"/>
  <c r="CX10" i="17" s="1"/>
  <c r="CY10" i="17" s="1"/>
  <c r="CZ10" i="17" s="1"/>
  <c r="DA10" i="17" s="1"/>
  <c r="DB10" i="17" s="1"/>
  <c r="DC10" i="17" s="1"/>
  <c r="DD10" i="17" s="1"/>
  <c r="DE10" i="17" s="1"/>
  <c r="DF10" i="17" s="1"/>
  <c r="DG10" i="17" s="1"/>
  <c r="DH10" i="17" s="1"/>
  <c r="DI10" i="17" s="1"/>
  <c r="DJ10" i="17" s="1"/>
  <c r="DK10" i="17" s="1"/>
  <c r="DL10" i="17" s="1"/>
  <c r="DM10" i="17" s="1"/>
  <c r="DN10" i="17" s="1"/>
  <c r="DO10" i="17" s="1"/>
  <c r="DP10" i="17" s="1"/>
  <c r="DQ10" i="17" s="1"/>
  <c r="DR10" i="17" s="1"/>
  <c r="DS10" i="17" s="1"/>
  <c r="DT10" i="17" s="1"/>
  <c r="DU10" i="17" s="1"/>
  <c r="DV10" i="17" s="1"/>
  <c r="DW10" i="17" s="1"/>
  <c r="DX10" i="17" s="1"/>
  <c r="DY10" i="17" s="1"/>
  <c r="DZ10" i="17" s="1"/>
  <c r="EA10" i="17" s="1"/>
  <c r="EB10" i="17" s="1"/>
  <c r="EC10" i="17" s="1"/>
  <c r="ED10" i="17" s="1"/>
  <c r="EE10" i="17" s="1"/>
  <c r="EF10" i="17" s="1"/>
  <c r="EG10" i="17" s="1"/>
  <c r="EH10" i="17" s="1"/>
  <c r="EI10" i="17" s="1"/>
  <c r="EJ10" i="17" s="1"/>
  <c r="EK10" i="17" s="1"/>
  <c r="EL10" i="17" s="1"/>
  <c r="EM10" i="17" s="1"/>
  <c r="EN10" i="17" s="1"/>
  <c r="EO10" i="17" s="1"/>
  <c r="EP10" i="17" s="1"/>
  <c r="EQ10" i="17" s="1"/>
  <c r="ER10" i="17" s="1"/>
  <c r="ES10" i="17" s="1"/>
  <c r="ET10" i="17" s="1"/>
  <c r="EU10" i="17" s="1"/>
  <c r="EV10" i="17" s="1"/>
  <c r="EW10" i="17" s="1"/>
  <c r="EX10" i="17" s="1"/>
  <c r="EY10" i="17" s="1"/>
  <c r="EZ10" i="17" s="1"/>
  <c r="FA10" i="17" s="1"/>
  <c r="FB10" i="17" s="1"/>
  <c r="FC10" i="17" s="1"/>
  <c r="FD10" i="17" s="1"/>
  <c r="FE10" i="17" s="1"/>
  <c r="FF10" i="17" s="1"/>
  <c r="FG10" i="17" s="1"/>
  <c r="FH10" i="17" s="1"/>
  <c r="D48" i="16"/>
  <c r="D47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1" i="16"/>
  <c r="D30" i="16"/>
  <c r="D29" i="16"/>
  <c r="D28" i="16"/>
  <c r="D27" i="16"/>
  <c r="D26" i="16"/>
  <c r="D16" i="16"/>
  <c r="E10" i="16"/>
  <c r="F10" i="16" s="1"/>
  <c r="G10" i="16" s="1"/>
  <c r="R10" i="16" s="1"/>
  <c r="S10" i="16" s="1"/>
  <c r="T10" i="16" s="1"/>
  <c r="U10" i="16" s="1"/>
  <c r="V10" i="16" s="1"/>
  <c r="W10" i="16" s="1"/>
  <c r="X10" i="16" s="1"/>
  <c r="Y10" i="16" s="1"/>
  <c r="Z10" i="16" s="1"/>
  <c r="AA10" i="16" s="1"/>
  <c r="AB10" i="16" s="1"/>
  <c r="AC10" i="16" s="1"/>
  <c r="AD10" i="16" s="1"/>
  <c r="AE10" i="16" s="1"/>
  <c r="AF10" i="16" s="1"/>
  <c r="AG10" i="16" s="1"/>
  <c r="AH10" i="16" s="1"/>
  <c r="AI10" i="16" s="1"/>
  <c r="AJ10" i="16" s="1"/>
  <c r="AK10" i="16" s="1"/>
  <c r="AL10" i="16" s="1"/>
  <c r="AM10" i="16" s="1"/>
  <c r="AN10" i="16" s="1"/>
  <c r="AO10" i="16" s="1"/>
  <c r="AP10" i="16" s="1"/>
  <c r="AQ10" i="16" s="1"/>
  <c r="AR10" i="16" s="1"/>
  <c r="AS10" i="16" s="1"/>
  <c r="AT10" i="16" s="1"/>
  <c r="AU10" i="16" s="1"/>
  <c r="AV10" i="16" s="1"/>
  <c r="AW10" i="16" s="1"/>
  <c r="AX10" i="16" s="1"/>
  <c r="AY10" i="16" s="1"/>
  <c r="AZ10" i="16" s="1"/>
  <c r="BA10" i="16" s="1"/>
  <c r="BB10" i="16" s="1"/>
  <c r="BC10" i="16" s="1"/>
  <c r="BD10" i="16" s="1"/>
  <c r="BE10" i="16" s="1"/>
  <c r="BF10" i="16" s="1"/>
  <c r="BG10" i="16" s="1"/>
  <c r="BH10" i="16" s="1"/>
  <c r="BI10" i="16" s="1"/>
  <c r="BJ10" i="16" s="1"/>
  <c r="BK10" i="16" s="1"/>
  <c r="BL10" i="16" s="1"/>
  <c r="BM10" i="16" s="1"/>
  <c r="BN10" i="16" s="1"/>
  <c r="BO10" i="16" s="1"/>
  <c r="BP10" i="16" s="1"/>
  <c r="BQ10" i="16" s="1"/>
  <c r="BR10" i="16" s="1"/>
  <c r="BS10" i="16" s="1"/>
  <c r="BT10" i="16" s="1"/>
  <c r="BU10" i="16" s="1"/>
  <c r="BV10" i="16" s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CW10" i="16" s="1"/>
  <c r="CX10" i="16" s="1"/>
  <c r="CY10" i="16" s="1"/>
  <c r="CZ10" i="16" s="1"/>
  <c r="DA10" i="16" s="1"/>
  <c r="DB10" i="16" s="1"/>
  <c r="DC10" i="16" s="1"/>
  <c r="DD10" i="16" s="1"/>
  <c r="DE10" i="16" s="1"/>
  <c r="DF10" i="16" s="1"/>
  <c r="DG10" i="16" s="1"/>
  <c r="DH10" i="16" s="1"/>
  <c r="DI10" i="16" s="1"/>
  <c r="DJ10" i="16" s="1"/>
  <c r="DK10" i="16" s="1"/>
  <c r="DL10" i="16" s="1"/>
  <c r="DM10" i="16" s="1"/>
  <c r="DN10" i="16" s="1"/>
  <c r="DO10" i="16" s="1"/>
  <c r="DP10" i="16" s="1"/>
  <c r="DQ10" i="16" s="1"/>
  <c r="DR10" i="16" s="1"/>
  <c r="DS10" i="16" s="1"/>
  <c r="DT10" i="16" s="1"/>
  <c r="DU10" i="16" s="1"/>
  <c r="DV10" i="16" s="1"/>
  <c r="DW10" i="16" s="1"/>
  <c r="DX10" i="16" s="1"/>
  <c r="DY10" i="16" s="1"/>
  <c r="DZ10" i="16" s="1"/>
  <c r="EA10" i="16" s="1"/>
  <c r="EB10" i="16" s="1"/>
  <c r="EC10" i="16" s="1"/>
  <c r="ED10" i="16" s="1"/>
  <c r="EE10" i="16" s="1"/>
  <c r="EF10" i="16" s="1"/>
  <c r="EG10" i="16" s="1"/>
  <c r="EH10" i="16" s="1"/>
  <c r="EI10" i="16" s="1"/>
  <c r="EJ10" i="16" s="1"/>
  <c r="EK10" i="16" s="1"/>
  <c r="EL10" i="16" s="1"/>
  <c r="EM10" i="16" s="1"/>
  <c r="EN10" i="16" s="1"/>
  <c r="EO10" i="16" s="1"/>
  <c r="EP10" i="16" s="1"/>
  <c r="EQ10" i="16" s="1"/>
  <c r="ER10" i="16" s="1"/>
  <c r="ES10" i="16" s="1"/>
  <c r="ET10" i="16" s="1"/>
  <c r="EU10" i="16" s="1"/>
  <c r="EV10" i="16" s="1"/>
  <c r="EW10" i="16" s="1"/>
  <c r="EX10" i="16" s="1"/>
  <c r="EY10" i="16" s="1"/>
  <c r="EZ10" i="16" s="1"/>
  <c r="FA10" i="16" s="1"/>
  <c r="FB10" i="16" s="1"/>
  <c r="FC10" i="16" s="1"/>
  <c r="FD10" i="16" s="1"/>
  <c r="FE10" i="16" s="1"/>
  <c r="FF10" i="16" s="1"/>
  <c r="FG10" i="16" s="1"/>
  <c r="FH10" i="16" s="1"/>
  <c r="E10" i="15"/>
  <c r="F10" i="15" s="1"/>
  <c r="G10" i="15" s="1"/>
  <c r="R10" i="15" s="1"/>
  <c r="S10" i="15" s="1"/>
  <c r="T10" i="15" s="1"/>
  <c r="U10" i="15" s="1"/>
  <c r="V10" i="15" s="1"/>
  <c r="W10" i="15" s="1"/>
  <c r="X10" i="15" s="1"/>
  <c r="Y10" i="15" s="1"/>
  <c r="Z10" i="15" s="1"/>
  <c r="AA10" i="15" s="1"/>
  <c r="AB10" i="15" s="1"/>
  <c r="AC10" i="15" s="1"/>
  <c r="AD10" i="15" s="1"/>
  <c r="AE10" i="15" s="1"/>
  <c r="AF10" i="15" s="1"/>
  <c r="AG10" i="15" s="1"/>
  <c r="AH10" i="15" s="1"/>
  <c r="AI10" i="15" s="1"/>
  <c r="AJ10" i="15" s="1"/>
  <c r="AK10" i="15" s="1"/>
  <c r="AL10" i="15" s="1"/>
  <c r="AM10" i="15" s="1"/>
  <c r="AN10" i="15" s="1"/>
  <c r="AO10" i="15" s="1"/>
  <c r="AP10" i="15" s="1"/>
  <c r="AQ10" i="15" s="1"/>
  <c r="AR10" i="15" s="1"/>
  <c r="AS10" i="15" s="1"/>
  <c r="AT10" i="15" s="1"/>
  <c r="AU10" i="15" s="1"/>
  <c r="AV10" i="15" s="1"/>
  <c r="AW10" i="15" s="1"/>
  <c r="AX10" i="15" s="1"/>
  <c r="AY10" i="15" s="1"/>
  <c r="AZ10" i="15" s="1"/>
  <c r="BA10" i="15" s="1"/>
  <c r="BB10" i="15" s="1"/>
  <c r="BC10" i="15" s="1"/>
  <c r="BD10" i="15" s="1"/>
  <c r="BE10" i="15" s="1"/>
  <c r="BF10" i="15" s="1"/>
  <c r="BG10" i="15" s="1"/>
  <c r="BH10" i="15" s="1"/>
  <c r="BI10" i="15" s="1"/>
  <c r="BJ10" i="15" s="1"/>
  <c r="BK10" i="15" s="1"/>
  <c r="BL10" i="15" s="1"/>
  <c r="BM10" i="15" s="1"/>
  <c r="BN10" i="15" s="1"/>
  <c r="BO10" i="15" s="1"/>
  <c r="BP10" i="15" s="1"/>
  <c r="BQ10" i="15" s="1"/>
  <c r="BR10" i="15" s="1"/>
  <c r="BS10" i="15" s="1"/>
  <c r="BT10" i="15" s="1"/>
  <c r="BU10" i="15" s="1"/>
  <c r="BV10" i="15" s="1"/>
  <c r="BW10" i="15" s="1"/>
  <c r="BX10" i="15" s="1"/>
  <c r="BY10" i="15" s="1"/>
  <c r="BZ10" i="15" s="1"/>
  <c r="CA10" i="15" s="1"/>
  <c r="CB10" i="15" s="1"/>
  <c r="CC10" i="15" s="1"/>
  <c r="CD10" i="15" s="1"/>
  <c r="CE10" i="15" s="1"/>
  <c r="CF10" i="15" s="1"/>
  <c r="CG10" i="15" s="1"/>
  <c r="CH10" i="15" s="1"/>
  <c r="CI10" i="15" s="1"/>
  <c r="CJ10" i="15" s="1"/>
  <c r="CK10" i="15" s="1"/>
  <c r="CL10" i="15" s="1"/>
  <c r="CM10" i="15" s="1"/>
  <c r="CN10" i="15" s="1"/>
  <c r="CO10" i="15" s="1"/>
  <c r="CP10" i="15" s="1"/>
  <c r="CQ10" i="15" s="1"/>
  <c r="CR10" i="15" s="1"/>
  <c r="CS10" i="15" s="1"/>
  <c r="CT10" i="15" s="1"/>
  <c r="CU10" i="15" s="1"/>
  <c r="CV10" i="15" s="1"/>
  <c r="CW10" i="15" s="1"/>
  <c r="CX10" i="15" s="1"/>
  <c r="CY10" i="15" s="1"/>
  <c r="CZ10" i="15" s="1"/>
  <c r="DA10" i="15" s="1"/>
  <c r="DB10" i="15" s="1"/>
  <c r="DC10" i="15" s="1"/>
  <c r="DD10" i="15" s="1"/>
  <c r="DE10" i="15" s="1"/>
  <c r="DF10" i="15" s="1"/>
  <c r="DG10" i="15" s="1"/>
  <c r="DH10" i="15" s="1"/>
  <c r="DI10" i="15" s="1"/>
  <c r="DJ10" i="15" s="1"/>
  <c r="DK10" i="15" s="1"/>
  <c r="DL10" i="15" s="1"/>
  <c r="DM10" i="15" s="1"/>
  <c r="DN10" i="15" s="1"/>
  <c r="DO10" i="15" s="1"/>
  <c r="DP10" i="15" s="1"/>
  <c r="DQ10" i="15" s="1"/>
  <c r="DR10" i="15" s="1"/>
  <c r="DS10" i="15" s="1"/>
  <c r="DT10" i="15" s="1"/>
  <c r="DU10" i="15" s="1"/>
  <c r="DV10" i="15" s="1"/>
  <c r="DW10" i="15" s="1"/>
  <c r="DX10" i="15" s="1"/>
  <c r="DY10" i="15" s="1"/>
  <c r="DZ10" i="15" s="1"/>
  <c r="EA10" i="15" s="1"/>
  <c r="EB10" i="15" s="1"/>
  <c r="EC10" i="15" s="1"/>
  <c r="ED10" i="15" s="1"/>
  <c r="EE10" i="15" s="1"/>
  <c r="EF10" i="15" s="1"/>
  <c r="EG10" i="15" s="1"/>
  <c r="EH10" i="15" s="1"/>
  <c r="EI10" i="15" s="1"/>
  <c r="EJ10" i="15" s="1"/>
  <c r="EK10" i="15" s="1"/>
  <c r="EL10" i="15" s="1"/>
  <c r="EM10" i="15" s="1"/>
  <c r="EN10" i="15" s="1"/>
  <c r="EO10" i="15" s="1"/>
  <c r="EP10" i="15" s="1"/>
  <c r="EQ10" i="15" s="1"/>
  <c r="ER10" i="15" s="1"/>
  <c r="ES10" i="15" s="1"/>
  <c r="ET10" i="15" s="1"/>
  <c r="EU10" i="15" s="1"/>
  <c r="EV10" i="15" s="1"/>
  <c r="EW10" i="15" s="1"/>
  <c r="EX10" i="15" s="1"/>
  <c r="EY10" i="15" s="1"/>
  <c r="EZ10" i="15" s="1"/>
  <c r="FA10" i="15" s="1"/>
  <c r="FB10" i="15" s="1"/>
  <c r="FC10" i="15" s="1"/>
  <c r="FD10" i="15" s="1"/>
  <c r="FE10" i="15" s="1"/>
  <c r="FF10" i="15" s="1"/>
  <c r="FG10" i="15" s="1"/>
  <c r="FH10" i="15" s="1"/>
  <c r="W8" i="18"/>
  <c r="W8" i="20"/>
  <c r="W8" i="15"/>
  <c r="W8" i="21"/>
  <c r="W8" i="19"/>
  <c r="W8" i="16"/>
  <c r="E278" i="13"/>
  <c r="D277" i="13"/>
  <c r="E151" i="13"/>
  <c r="D150" i="13"/>
  <c r="E51" i="13"/>
  <c r="F278" i="13"/>
  <c r="D282" i="13"/>
  <c r="D155" i="13"/>
  <c r="G278" i="13"/>
  <c r="F277" i="13"/>
  <c r="D50" i="13"/>
  <c r="F151" i="13"/>
  <c r="F51" i="13"/>
  <c r="E10" i="14"/>
  <c r="F10" i="14" s="1"/>
  <c r="G10" i="14" s="1"/>
  <c r="H10" i="14" s="1"/>
  <c r="S10" i="14" s="1"/>
  <c r="T10" i="14" s="1"/>
  <c r="U10" i="14" s="1"/>
  <c r="V10" i="14" s="1"/>
  <c r="W10" i="14" s="1"/>
  <c r="X10" i="14" s="1"/>
  <c r="Y10" i="14" s="1"/>
  <c r="Z10" i="14" s="1"/>
  <c r="AA10" i="14" s="1"/>
  <c r="AB10" i="14" s="1"/>
  <c r="AC10" i="14" s="1"/>
  <c r="AD10" i="14" s="1"/>
  <c r="AE10" i="14" s="1"/>
  <c r="AF10" i="14" s="1"/>
  <c r="AG10" i="14" s="1"/>
  <c r="AH10" i="14" s="1"/>
  <c r="AI10" i="14" s="1"/>
  <c r="AJ10" i="14" s="1"/>
  <c r="AK10" i="14" s="1"/>
  <c r="AL10" i="14" s="1"/>
  <c r="AM10" i="14" s="1"/>
  <c r="AN10" i="14" s="1"/>
  <c r="AO10" i="14" s="1"/>
  <c r="AP10" i="14" s="1"/>
  <c r="AQ10" i="14" s="1"/>
  <c r="AR10" i="14" s="1"/>
  <c r="AS10" i="14" s="1"/>
  <c r="AT10" i="14" s="1"/>
  <c r="AU10" i="14" s="1"/>
  <c r="AV10" i="14" s="1"/>
  <c r="AW10" i="14" s="1"/>
  <c r="AX10" i="14" s="1"/>
  <c r="AY10" i="14" s="1"/>
  <c r="AZ10" i="14" s="1"/>
  <c r="BA10" i="14" s="1"/>
  <c r="BB10" i="14" s="1"/>
  <c r="BC10" i="14" s="1"/>
  <c r="BD10" i="14" s="1"/>
  <c r="BE10" i="14" s="1"/>
  <c r="BF10" i="14" s="1"/>
  <c r="BG10" i="14" s="1"/>
  <c r="BH10" i="14" s="1"/>
  <c r="BI10" i="14" s="1"/>
  <c r="BJ10" i="14" s="1"/>
  <c r="BK10" i="14" s="1"/>
  <c r="BL10" i="14" s="1"/>
  <c r="BM10" i="14" s="1"/>
  <c r="BN10" i="14" s="1"/>
  <c r="BO10" i="14" s="1"/>
  <c r="BP10" i="14" s="1"/>
  <c r="BQ10" i="14" s="1"/>
  <c r="BR10" i="14" s="1"/>
  <c r="BS10" i="14" s="1"/>
  <c r="BT10" i="14" s="1"/>
  <c r="BU10" i="14" s="1"/>
  <c r="BV10" i="14" s="1"/>
  <c r="BW10" i="14" s="1"/>
  <c r="BX10" i="14" s="1"/>
  <c r="BY10" i="14" s="1"/>
  <c r="BZ10" i="14" s="1"/>
  <c r="CA10" i="14" s="1"/>
  <c r="CB10" i="14" s="1"/>
  <c r="CC10" i="14" s="1"/>
  <c r="CD10" i="14" s="1"/>
  <c r="CE10" i="14" s="1"/>
  <c r="CF10" i="14" s="1"/>
  <c r="CG10" i="14" s="1"/>
  <c r="CH10" i="14" s="1"/>
  <c r="CI10" i="14" s="1"/>
  <c r="CJ10" i="14" s="1"/>
  <c r="CK10" i="14" s="1"/>
  <c r="CL10" i="14" s="1"/>
  <c r="CM10" i="14" s="1"/>
  <c r="CN10" i="14" s="1"/>
  <c r="CO10" i="14" s="1"/>
  <c r="CP10" i="14" s="1"/>
  <c r="CQ10" i="14" s="1"/>
  <c r="CR10" i="14" s="1"/>
  <c r="CS10" i="14" s="1"/>
  <c r="CT10" i="14" s="1"/>
  <c r="CU10" i="14" s="1"/>
  <c r="CV10" i="14" s="1"/>
  <c r="CW10" i="14" s="1"/>
  <c r="CX10" i="14" s="1"/>
  <c r="CY10" i="14" s="1"/>
  <c r="CZ10" i="14" s="1"/>
  <c r="DA10" i="14" s="1"/>
  <c r="DB10" i="14" s="1"/>
  <c r="DC10" i="14" s="1"/>
  <c r="DD10" i="14" s="1"/>
  <c r="DE10" i="14" s="1"/>
  <c r="DF10" i="14" s="1"/>
  <c r="DG10" i="14" s="1"/>
  <c r="DH10" i="14" s="1"/>
  <c r="DI10" i="14" s="1"/>
  <c r="DJ10" i="14" s="1"/>
  <c r="DK10" i="14" s="1"/>
  <c r="DL10" i="14" s="1"/>
  <c r="DM10" i="14" s="1"/>
  <c r="DN10" i="14" s="1"/>
  <c r="DO10" i="14" s="1"/>
  <c r="DP10" i="14" s="1"/>
  <c r="DQ10" i="14" s="1"/>
  <c r="DR10" i="14" s="1"/>
  <c r="DS10" i="14" s="1"/>
  <c r="DT10" i="14" s="1"/>
  <c r="DU10" i="14" s="1"/>
  <c r="DV10" i="14" s="1"/>
  <c r="DW10" i="14" s="1"/>
  <c r="DX10" i="14" s="1"/>
  <c r="DY10" i="14" s="1"/>
  <c r="DZ10" i="14" s="1"/>
  <c r="EA10" i="14" s="1"/>
  <c r="EB10" i="14" s="1"/>
  <c r="EC10" i="14" s="1"/>
  <c r="ED10" i="14" s="1"/>
  <c r="EE10" i="14" s="1"/>
  <c r="EF10" i="14" s="1"/>
  <c r="EG10" i="14" s="1"/>
  <c r="EH10" i="14" s="1"/>
  <c r="EI10" i="14" s="1"/>
  <c r="EJ10" i="14" s="1"/>
  <c r="EK10" i="14" s="1"/>
  <c r="EL10" i="14" s="1"/>
  <c r="EM10" i="14" s="1"/>
  <c r="EN10" i="14" s="1"/>
  <c r="EO10" i="14" s="1"/>
  <c r="EP10" i="14" s="1"/>
  <c r="EQ10" i="14" s="1"/>
  <c r="ER10" i="14" s="1"/>
  <c r="ES10" i="14" s="1"/>
  <c r="ET10" i="14" s="1"/>
  <c r="EU10" i="14" s="1"/>
  <c r="EV10" i="14" s="1"/>
  <c r="EW10" i="14" s="1"/>
  <c r="EX10" i="14" s="1"/>
  <c r="EY10" i="14" s="1"/>
  <c r="EZ10" i="14" s="1"/>
  <c r="FA10" i="14" s="1"/>
  <c r="FB10" i="14" s="1"/>
  <c r="FC10" i="14" s="1"/>
  <c r="FD10" i="14" s="1"/>
  <c r="FE10" i="14" s="1"/>
  <c r="FF10" i="14" s="1"/>
  <c r="FG10" i="14" s="1"/>
  <c r="FH10" i="14" s="1"/>
  <c r="H278" i="13"/>
  <c r="I278" i="13"/>
  <c r="G151" i="13"/>
  <c r="G51" i="13"/>
  <c r="H51" i="13"/>
  <c r="F154" i="13"/>
  <c r="F282" i="13"/>
  <c r="F155" i="13"/>
  <c r="H277" i="13"/>
  <c r="H151" i="13"/>
  <c r="F150" i="13"/>
  <c r="I51" i="13"/>
  <c r="F50" i="13"/>
  <c r="H155" i="13"/>
  <c r="H282" i="13"/>
  <c r="H50" i="13"/>
  <c r="I151" i="13"/>
  <c r="H150" i="13"/>
  <c r="J278" i="13"/>
  <c r="K278" i="13"/>
  <c r="BU24" i="3"/>
  <c r="BK33" i="3"/>
  <c r="J51" i="13"/>
  <c r="K51" i="13"/>
  <c r="K277" i="13"/>
  <c r="K155" i="13"/>
  <c r="K282" i="13"/>
  <c r="K50" i="13"/>
  <c r="J151" i="13"/>
  <c r="K151" i="13"/>
  <c r="L278" i="13"/>
  <c r="M278" i="13"/>
  <c r="K150" i="13"/>
  <c r="M277" i="13"/>
  <c r="L51" i="13"/>
  <c r="M51" i="13"/>
  <c r="M282" i="13"/>
  <c r="M155" i="13"/>
  <c r="M50" i="13"/>
  <c r="BU25" i="3"/>
  <c r="BU26" i="3"/>
  <c r="BU32" i="3"/>
  <c r="BU33" i="3"/>
  <c r="BU34" i="3"/>
  <c r="BU35" i="3"/>
  <c r="BU36" i="3"/>
  <c r="BU37" i="3"/>
  <c r="BU38" i="3"/>
  <c r="BU39" i="3"/>
  <c r="BU40" i="3"/>
  <c r="BU41" i="3"/>
  <c r="BU42" i="3"/>
  <c r="BU43" i="3"/>
  <c r="BU44" i="3"/>
  <c r="BU45" i="3"/>
  <c r="BU46" i="3"/>
  <c r="BU47" i="3"/>
  <c r="BU48" i="3"/>
  <c r="BU49" i="3"/>
  <c r="BU50" i="3"/>
  <c r="BU51" i="3"/>
  <c r="BU52" i="3"/>
  <c r="BU53" i="3"/>
  <c r="BU54" i="3"/>
  <c r="BU55" i="3"/>
  <c r="BU56" i="3"/>
  <c r="BU57" i="3"/>
  <c r="BU58" i="3"/>
  <c r="BU59" i="3"/>
  <c r="BU60" i="3"/>
  <c r="BU61" i="3"/>
  <c r="BU62" i="3"/>
  <c r="BU63" i="3"/>
  <c r="BU64" i="3"/>
  <c r="BU65" i="3"/>
  <c r="BU66" i="3"/>
  <c r="BU67" i="3"/>
  <c r="BU68" i="3"/>
  <c r="BU69" i="3"/>
  <c r="BU70" i="3"/>
  <c r="BU71" i="3"/>
  <c r="BU72" i="3"/>
  <c r="BU73" i="3"/>
  <c r="BU74" i="3"/>
  <c r="BU75" i="3"/>
  <c r="BU76" i="3"/>
  <c r="BU77" i="3"/>
  <c r="BU78" i="3"/>
  <c r="BU79" i="3"/>
  <c r="BU80" i="3"/>
  <c r="BU81" i="3"/>
  <c r="BU82" i="3"/>
  <c r="BU83" i="3"/>
  <c r="BU84" i="3"/>
  <c r="BU85" i="3"/>
  <c r="BU86" i="3"/>
  <c r="BU87" i="3"/>
  <c r="BU88" i="3"/>
  <c r="BU89" i="3"/>
  <c r="BU90" i="3"/>
  <c r="BU91" i="3"/>
  <c r="BU92" i="3"/>
  <c r="BU93" i="3"/>
  <c r="BU94" i="3"/>
  <c r="BU95" i="3"/>
  <c r="BU96" i="3"/>
  <c r="BU97" i="3"/>
  <c r="BU98" i="3"/>
  <c r="BU99" i="3"/>
  <c r="BU100" i="3"/>
  <c r="BU101" i="3"/>
  <c r="BU102" i="3"/>
  <c r="BU103" i="3"/>
  <c r="BU104" i="3"/>
  <c r="BU105" i="3"/>
  <c r="BU106" i="3"/>
  <c r="BU107" i="3"/>
  <c r="BU108" i="3"/>
  <c r="BU109" i="3"/>
  <c r="BU110" i="3"/>
  <c r="BU111" i="3"/>
  <c r="BU112" i="3"/>
  <c r="BU113" i="3"/>
  <c r="BU114" i="3"/>
  <c r="BU115" i="3"/>
  <c r="BU116" i="3"/>
  <c r="BU117" i="3"/>
  <c r="BU118" i="3"/>
  <c r="BU119" i="3"/>
  <c r="BU120" i="3"/>
  <c r="BU121" i="3"/>
  <c r="BU122" i="3"/>
  <c r="BU123" i="3"/>
  <c r="BU124" i="3"/>
  <c r="BU125" i="3"/>
  <c r="BU126" i="3"/>
  <c r="BU127" i="3"/>
  <c r="BU128" i="3"/>
  <c r="BU129" i="3"/>
  <c r="BU130" i="3"/>
  <c r="BU131" i="3"/>
  <c r="BU132" i="3"/>
  <c r="BU133" i="3"/>
  <c r="BU134" i="3"/>
  <c r="BU135" i="3"/>
  <c r="BU136" i="3"/>
  <c r="BU137" i="3"/>
  <c r="BU138" i="3"/>
  <c r="BU139" i="3"/>
  <c r="BU140" i="3"/>
  <c r="BU141" i="3"/>
  <c r="BU142" i="3"/>
  <c r="BU143" i="3"/>
  <c r="BU144" i="3"/>
  <c r="BU145" i="3"/>
  <c r="BU146" i="3"/>
  <c r="BU147" i="3"/>
  <c r="BU148" i="3"/>
  <c r="BU149" i="3"/>
  <c r="BU150" i="3"/>
  <c r="BU151" i="3"/>
  <c r="BU152" i="3"/>
  <c r="BU153" i="3"/>
  <c r="BU154" i="3"/>
  <c r="BU155" i="3"/>
  <c r="BU156" i="3"/>
  <c r="BU157" i="3"/>
  <c r="BU158" i="3"/>
  <c r="BU159" i="3"/>
  <c r="BU160" i="3"/>
  <c r="BU161" i="3"/>
  <c r="BU162" i="3"/>
  <c r="BU163" i="3"/>
  <c r="BU164" i="3"/>
  <c r="BU165" i="3"/>
  <c r="BU166" i="3"/>
  <c r="BU167" i="3"/>
  <c r="BU168" i="3"/>
  <c r="BU169" i="3"/>
  <c r="BU170" i="3"/>
  <c r="BU171" i="3"/>
  <c r="BU172" i="3"/>
  <c r="BU173" i="3"/>
  <c r="BU174" i="3"/>
  <c r="BU175" i="3"/>
  <c r="BU176" i="3"/>
  <c r="BU177" i="3"/>
  <c r="BU178" i="3"/>
  <c r="BU179" i="3"/>
  <c r="BU180" i="3"/>
  <c r="BU181" i="3"/>
  <c r="BU182" i="3"/>
  <c r="BU183" i="3"/>
  <c r="BU184" i="3"/>
  <c r="BU185" i="3"/>
  <c r="BU186" i="3"/>
  <c r="BU187" i="3"/>
  <c r="BU188" i="3"/>
  <c r="BU189" i="3"/>
  <c r="BU28" i="3"/>
  <c r="BU29" i="3"/>
  <c r="BU30" i="3"/>
  <c r="BU31" i="3"/>
  <c r="BU27" i="3"/>
  <c r="N51" i="13"/>
  <c r="F17" i="3"/>
  <c r="H17" i="3"/>
  <c r="J17" i="3"/>
  <c r="L17" i="3"/>
  <c r="N17" i="3"/>
  <c r="P17" i="3"/>
  <c r="R17" i="3"/>
  <c r="T17" i="3"/>
  <c r="V17" i="3"/>
  <c r="X17" i="3"/>
  <c r="Z17" i="3"/>
  <c r="AB17" i="3"/>
  <c r="AD17" i="3"/>
  <c r="AF17" i="3"/>
  <c r="AH17" i="3"/>
  <c r="AJ17" i="3"/>
  <c r="AL17" i="3"/>
  <c r="AN17" i="3"/>
  <c r="AP17" i="3"/>
  <c r="AR17" i="3"/>
  <c r="AT17" i="3"/>
  <c r="AV17" i="3"/>
  <c r="AX17" i="3"/>
  <c r="BK24" i="3"/>
  <c r="BK94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BK93" i="3"/>
  <c r="BK95" i="3"/>
  <c r="BK96" i="3"/>
  <c r="BK97" i="3"/>
  <c r="BK98" i="3"/>
  <c r="BK99" i="3"/>
  <c r="BK100" i="3"/>
  <c r="BK101" i="3"/>
  <c r="BK102" i="3"/>
  <c r="BK103" i="3"/>
  <c r="BK104" i="3"/>
  <c r="BK105" i="3"/>
  <c r="BK106" i="3"/>
  <c r="BK107" i="3"/>
  <c r="BK108" i="3"/>
  <c r="BK109" i="3"/>
  <c r="BK110" i="3"/>
  <c r="BK111" i="3"/>
  <c r="BK112" i="3"/>
  <c r="BK113" i="3"/>
  <c r="BK114" i="3"/>
  <c r="BK115" i="3"/>
  <c r="BK116" i="3"/>
  <c r="BK117" i="3"/>
  <c r="BK118" i="3"/>
  <c r="BK119" i="3"/>
  <c r="BK120" i="3"/>
  <c r="BK121" i="3"/>
  <c r="BK122" i="3"/>
  <c r="BK123" i="3"/>
  <c r="BK124" i="3"/>
  <c r="BK125" i="3"/>
  <c r="BK126" i="3"/>
  <c r="BK127" i="3"/>
  <c r="BK128" i="3"/>
  <c r="BK129" i="3"/>
  <c r="BK130" i="3"/>
  <c r="BK131" i="3"/>
  <c r="BK132" i="3"/>
  <c r="BK133" i="3"/>
  <c r="BK134" i="3"/>
  <c r="BK135" i="3"/>
  <c r="BK136" i="3"/>
  <c r="BK137" i="3"/>
  <c r="BK138" i="3"/>
  <c r="BK139" i="3"/>
  <c r="BK140" i="3"/>
  <c r="BK141" i="3"/>
  <c r="BK142" i="3"/>
  <c r="BK143" i="3"/>
  <c r="BK144" i="3"/>
  <c r="BK145" i="3"/>
  <c r="BK146" i="3"/>
  <c r="BK147" i="3"/>
  <c r="BK148" i="3"/>
  <c r="BK149" i="3"/>
  <c r="BK150" i="3"/>
  <c r="BK151" i="3"/>
  <c r="BK152" i="3"/>
  <c r="BK153" i="3"/>
  <c r="BK154" i="3"/>
  <c r="BK155" i="3"/>
  <c r="BK156" i="3"/>
  <c r="BK157" i="3"/>
  <c r="BK158" i="3"/>
  <c r="BK159" i="3"/>
  <c r="BK160" i="3"/>
  <c r="BK161" i="3"/>
  <c r="BK162" i="3"/>
  <c r="BK163" i="3"/>
  <c r="BK164" i="3"/>
  <c r="BK165" i="3"/>
  <c r="BK166" i="3"/>
  <c r="BK167" i="3"/>
  <c r="BK168" i="3"/>
  <c r="BK169" i="3"/>
  <c r="BK170" i="3"/>
  <c r="BK171" i="3"/>
  <c r="BK172" i="3"/>
  <c r="BK173" i="3"/>
  <c r="BK174" i="3"/>
  <c r="BK175" i="3"/>
  <c r="BK176" i="3"/>
  <c r="BK177" i="3"/>
  <c r="BK178" i="3"/>
  <c r="BK179" i="3"/>
  <c r="BK180" i="3"/>
  <c r="BK181" i="3"/>
  <c r="BK182" i="3"/>
  <c r="BK183" i="3"/>
  <c r="BK184" i="3"/>
  <c r="BK185" i="3"/>
  <c r="BK186" i="3"/>
  <c r="BK187" i="3"/>
  <c r="BK188" i="3"/>
  <c r="BK189" i="3"/>
  <c r="A190" i="3"/>
  <c r="A191" i="3"/>
  <c r="A192" i="3"/>
  <c r="A193" i="3"/>
  <c r="A194" i="3"/>
  <c r="A195" i="3"/>
  <c r="I1" i="5"/>
  <c r="E1" i="5"/>
  <c r="BK25" i="3"/>
  <c r="BK26" i="3"/>
  <c r="BK27" i="3"/>
  <c r="BK28" i="3"/>
  <c r="BK29" i="3"/>
  <c r="BK30" i="3"/>
  <c r="BK31" i="3"/>
  <c r="BK32" i="3"/>
  <c r="BK34" i="3"/>
  <c r="BK35" i="3"/>
  <c r="BK36" i="3"/>
  <c r="BK37" i="3"/>
  <c r="BK38" i="3"/>
  <c r="BK39" i="3"/>
  <c r="BK40" i="3"/>
  <c r="BK41" i="3"/>
  <c r="BK42" i="3"/>
  <c r="BK43" i="3"/>
  <c r="BK44" i="3"/>
  <c r="BK45" i="3"/>
  <c r="BK46" i="3"/>
  <c r="O51" i="13"/>
  <c r="BY14" i="3"/>
  <c r="N155" i="13"/>
  <c r="N50" i="13"/>
  <c r="A155" i="13"/>
  <c r="L151" i="13"/>
  <c r="M151" i="13"/>
  <c r="M150" i="13"/>
  <c r="N151" i="13"/>
  <c r="O151" i="13"/>
  <c r="N150" i="13"/>
  <c r="P151" i="13"/>
  <c r="Q151" i="13"/>
  <c r="P150" i="13"/>
  <c r="E132" i="23"/>
  <c r="E131" i="23"/>
  <c r="Y8" i="21" a="1"/>
  <c r="Y8" i="21" s="1"/>
  <c r="BM30" i="3" l="1"/>
  <c r="BM81" i="3"/>
  <c r="BM31" i="3"/>
  <c r="BM134" i="3"/>
  <c r="BM131" i="3"/>
  <c r="BM42" i="3"/>
  <c r="BM50" i="3"/>
  <c r="BM142" i="3"/>
  <c r="BM158" i="3"/>
  <c r="BM182" i="3"/>
  <c r="BM136" i="3"/>
  <c r="BM157" i="3"/>
  <c r="BM150" i="3"/>
  <c r="BM51" i="3"/>
  <c r="BM168" i="3"/>
  <c r="BM130" i="3"/>
  <c r="BM166" i="3"/>
  <c r="BM57" i="3"/>
  <c r="BS55" i="3"/>
  <c r="N154" i="13"/>
  <c r="M154" i="13"/>
  <c r="I90" i="13"/>
  <c r="D90" i="13"/>
  <c r="H90" i="13"/>
  <c r="G90" i="13"/>
  <c r="M281" i="13"/>
  <c r="D154" i="13"/>
  <c r="F90" i="13"/>
  <c r="H281" i="13"/>
  <c r="D32" i="21"/>
  <c r="V8" i="21" s="1"/>
  <c r="E90" i="13"/>
  <c r="F281" i="13"/>
  <c r="D281" i="13"/>
  <c r="K154" i="13"/>
  <c r="H154" i="13"/>
  <c r="P153" i="13"/>
  <c r="I89" i="13"/>
  <c r="F280" i="13"/>
  <c r="M153" i="13"/>
  <c r="U8" i="20"/>
  <c r="U8" i="19"/>
  <c r="U8" i="18"/>
  <c r="U8" i="16"/>
  <c r="H280" i="13"/>
  <c r="D22" i="15"/>
  <c r="U8" i="15" s="1"/>
  <c r="D280" i="13"/>
  <c r="D89" i="13"/>
  <c r="F89" i="13"/>
  <c r="H89" i="13"/>
  <c r="G89" i="13"/>
  <c r="F153" i="13"/>
  <c r="E89" i="13"/>
  <c r="D153" i="13"/>
  <c r="D23" i="21"/>
  <c r="U8" i="21" s="1"/>
  <c r="H153" i="13"/>
  <c r="N153" i="13"/>
  <c r="K280" i="13"/>
  <c r="M280" i="13"/>
  <c r="K153" i="13"/>
  <c r="D17" i="14"/>
  <c r="D55" i="13"/>
  <c r="M54" i="13"/>
  <c r="D16" i="14"/>
  <c r="H53" i="13"/>
  <c r="V8" i="14"/>
  <c r="K14" i="13"/>
  <c r="J14" i="13" s="1"/>
  <c r="M55" i="13"/>
  <c r="D18" i="14"/>
  <c r="H54" i="13"/>
  <c r="D140" i="14"/>
  <c r="D142" i="14"/>
  <c r="N53" i="13"/>
  <c r="K53" i="13"/>
  <c r="H55" i="13"/>
  <c r="D54" i="13"/>
  <c r="D53" i="13"/>
  <c r="D15" i="14"/>
  <c r="N55" i="13"/>
  <c r="M53" i="13"/>
  <c r="K55" i="13"/>
  <c r="F53" i="13"/>
  <c r="N54" i="13"/>
  <c r="D12" i="14"/>
  <c r="D14" i="14"/>
  <c r="F55" i="13"/>
  <c r="K54" i="13"/>
  <c r="F54" i="13"/>
  <c r="D13" i="14"/>
  <c r="K152" i="13"/>
  <c r="F279" i="13"/>
  <c r="D88" i="13"/>
  <c r="D12" i="17"/>
  <c r="D8" i="20"/>
  <c r="D8" i="18"/>
  <c r="F152" i="13"/>
  <c r="D8" i="16"/>
  <c r="F88" i="13"/>
  <c r="N52" i="13"/>
  <c r="D279" i="13"/>
  <c r="D106" i="19"/>
  <c r="D8" i="19"/>
  <c r="AA7" i="21"/>
  <c r="D8" i="21"/>
  <c r="M152" i="13"/>
  <c r="H279" i="13"/>
  <c r="D11" i="15"/>
  <c r="D8" i="15" s="1"/>
  <c r="K9" i="13"/>
  <c r="J9" i="13" s="1"/>
  <c r="F52" i="13"/>
  <c r="D11" i="17"/>
  <c r="K279" i="13"/>
  <c r="D152" i="13"/>
  <c r="P152" i="13"/>
  <c r="M52" i="13"/>
  <c r="M279" i="13"/>
  <c r="D11" i="14"/>
  <c r="H88" i="13"/>
  <c r="G88" i="13"/>
  <c r="K16" i="13"/>
  <c r="J16" i="13" s="1"/>
  <c r="K52" i="13"/>
  <c r="H52" i="13"/>
  <c r="D52" i="13"/>
  <c r="I88" i="13"/>
  <c r="N152" i="13"/>
  <c r="E88" i="13"/>
  <c r="H152" i="13"/>
  <c r="U8" i="22"/>
  <c r="C16" i="13"/>
  <c r="H16" i="13" s="1" a="1"/>
  <c r="H16" i="13" s="1"/>
  <c r="BP117" i="3"/>
  <c r="BZ117" i="3" s="1"/>
  <c r="BR97" i="3"/>
  <c r="CA97" i="3" s="1"/>
  <c r="BM144" i="3"/>
  <c r="BM180" i="3"/>
  <c r="BM133" i="3"/>
  <c r="BM165" i="3"/>
  <c r="BM146" i="3"/>
  <c r="BM139" i="3"/>
  <c r="BM179" i="3"/>
  <c r="BP188" i="3"/>
  <c r="BZ188" i="3" s="1"/>
  <c r="BX133" i="3"/>
  <c r="BM154" i="3"/>
  <c r="BR184" i="3"/>
  <c r="CA184" i="3" s="1"/>
  <c r="BM152" i="3"/>
  <c r="BM188" i="3"/>
  <c r="BM141" i="3"/>
  <c r="BM181" i="3"/>
  <c r="BM187" i="3"/>
  <c r="BM135" i="3"/>
  <c r="BM156" i="3"/>
  <c r="BM143" i="3"/>
  <c r="BM184" i="3"/>
  <c r="BM137" i="3"/>
  <c r="BM177" i="3"/>
  <c r="BM155" i="3"/>
  <c r="BM145" i="3"/>
  <c r="BM185" i="3"/>
  <c r="BM186" i="3"/>
  <c r="BM151" i="3"/>
  <c r="BM128" i="3"/>
  <c r="BM160" i="3"/>
  <c r="BM162" i="3"/>
  <c r="BM149" i="3"/>
  <c r="BM189" i="3"/>
  <c r="BM147" i="3"/>
  <c r="BM167" i="3"/>
  <c r="BM174" i="3"/>
  <c r="BM148" i="3"/>
  <c r="BM132" i="3"/>
  <c r="BM164" i="3"/>
  <c r="BM178" i="3"/>
  <c r="BM153" i="3"/>
  <c r="BM122" i="3"/>
  <c r="BM159" i="3"/>
  <c r="BM183" i="3"/>
  <c r="BP164" i="3"/>
  <c r="BZ164" i="3" s="1"/>
  <c r="BM140" i="3"/>
  <c r="BM176" i="3"/>
  <c r="BM129" i="3"/>
  <c r="BM161" i="3"/>
  <c r="BM138" i="3"/>
  <c r="BM163" i="3"/>
  <c r="BM56" i="3"/>
  <c r="BM54" i="3"/>
  <c r="BM40" i="3"/>
  <c r="BM49" i="3"/>
  <c r="BM64" i="3"/>
  <c r="BM55" i="3"/>
  <c r="BP41" i="3"/>
  <c r="BZ41" i="3" s="1"/>
  <c r="BP26" i="3"/>
  <c r="BZ26" i="3" s="1"/>
  <c r="BM43" i="3"/>
  <c r="BM79" i="3"/>
  <c r="BM65" i="3"/>
  <c r="BM46" i="3"/>
  <c r="BM59" i="3"/>
  <c r="BR46" i="3"/>
  <c r="CA46" i="3" s="1"/>
  <c r="BR35" i="3"/>
  <c r="CA35" i="3" s="1"/>
  <c r="BM41" i="3"/>
  <c r="BM80" i="3"/>
  <c r="BM44" i="3"/>
  <c r="BM52" i="3"/>
  <c r="BM25" i="3"/>
  <c r="BM39" i="3"/>
  <c r="BM47" i="3"/>
  <c r="BM58" i="3"/>
  <c r="BP106" i="3"/>
  <c r="BZ106" i="3" s="1"/>
  <c r="BM48" i="3"/>
  <c r="BM67" i="3"/>
  <c r="BM35" i="3"/>
  <c r="BM68" i="3"/>
  <c r="BM29" i="3"/>
  <c r="BM45" i="3"/>
  <c r="BM53" i="3"/>
  <c r="BM78" i="3"/>
  <c r="BS169" i="3"/>
  <c r="BT173" i="3" s="1"/>
  <c r="CE173" i="3" s="1"/>
  <c r="BX174" i="3"/>
  <c r="BX152" i="3"/>
  <c r="BX149" i="3"/>
  <c r="BM98" i="3"/>
  <c r="BM99" i="3"/>
  <c r="BM83" i="3"/>
  <c r="BM85" i="3"/>
  <c r="BM82" i="3"/>
  <c r="BM76" i="3"/>
  <c r="BM77" i="3"/>
  <c r="BM71" i="3"/>
  <c r="BM72" i="3"/>
  <c r="BM74" i="3"/>
  <c r="BM32" i="3"/>
  <c r="BM38" i="3"/>
  <c r="BM36" i="3"/>
  <c r="BM37" i="3"/>
  <c r="BM33" i="3"/>
  <c r="BM34" i="3"/>
  <c r="BM169" i="3"/>
  <c r="BM173" i="3"/>
  <c r="BM172" i="3"/>
  <c r="BM171" i="3"/>
  <c r="BM175" i="3"/>
  <c r="BM170" i="3"/>
  <c r="BT135" i="3"/>
  <c r="CE135" i="3" s="1"/>
  <c r="BT132" i="3"/>
  <c r="CE132" i="3" s="1"/>
  <c r="BM124" i="3"/>
  <c r="BM123" i="3"/>
  <c r="BS121" i="3"/>
  <c r="BT126" i="3" s="1"/>
  <c r="CE126" i="3" s="1"/>
  <c r="BM126" i="3"/>
  <c r="BM127" i="3"/>
  <c r="BM125" i="3"/>
  <c r="BM121" i="3"/>
  <c r="BM118" i="3"/>
  <c r="BS115" i="3"/>
  <c r="BM120" i="3"/>
  <c r="BM119" i="3"/>
  <c r="BM117" i="3"/>
  <c r="BS113" i="3"/>
  <c r="BM114" i="3"/>
  <c r="BM112" i="3"/>
  <c r="BM111" i="3"/>
  <c r="BM116" i="3"/>
  <c r="BM113" i="3"/>
  <c r="BS110" i="3"/>
  <c r="BT110" i="3" s="1"/>
  <c r="CE110" i="3" s="1"/>
  <c r="BM115" i="3"/>
  <c r="BM110" i="3"/>
  <c r="BM105" i="3"/>
  <c r="BM109" i="3"/>
  <c r="BM104" i="3"/>
  <c r="BS102" i="3"/>
  <c r="BT108" i="3" s="1"/>
  <c r="CE108" i="3" s="1"/>
  <c r="BM107" i="3"/>
  <c r="BM108" i="3"/>
  <c r="BM103" i="3"/>
  <c r="BM101" i="3"/>
  <c r="BM106" i="3"/>
  <c r="BM102" i="3"/>
  <c r="BS100" i="3"/>
  <c r="BT100" i="3" s="1"/>
  <c r="CE100" i="3" s="1"/>
  <c r="BM100" i="3"/>
  <c r="BM97" i="3"/>
  <c r="BM96" i="3"/>
  <c r="BS91" i="3"/>
  <c r="BT97" i="3" s="1"/>
  <c r="CE97" i="3" s="1"/>
  <c r="BM95" i="3"/>
  <c r="BM93" i="3"/>
  <c r="BM92" i="3"/>
  <c r="BM94" i="3"/>
  <c r="BM91" i="3"/>
  <c r="BS86" i="3"/>
  <c r="BM89" i="3"/>
  <c r="BM87" i="3"/>
  <c r="BM86" i="3"/>
  <c r="BS84" i="3"/>
  <c r="BT84" i="3" s="1"/>
  <c r="CE84" i="3" s="1"/>
  <c r="BM90" i="3"/>
  <c r="BM84" i="3"/>
  <c r="BM88" i="3"/>
  <c r="BM73" i="3"/>
  <c r="BM75" i="3"/>
  <c r="BM70" i="3"/>
  <c r="BS69" i="3"/>
  <c r="BT70" i="3" s="1"/>
  <c r="CE70" i="3" s="1"/>
  <c r="BM69" i="3"/>
  <c r="BS60" i="3"/>
  <c r="BT66" i="3" s="1"/>
  <c r="CE66" i="3" s="1"/>
  <c r="BM61" i="3"/>
  <c r="BM66" i="3"/>
  <c r="BM60" i="3"/>
  <c r="BM62" i="3"/>
  <c r="BM63" i="3"/>
  <c r="BT54" i="3"/>
  <c r="CE54" i="3" s="1"/>
  <c r="BT47" i="3"/>
  <c r="CE47" i="3" s="1"/>
  <c r="BT42" i="3"/>
  <c r="CE42" i="3" s="1"/>
  <c r="BT28" i="3"/>
  <c r="CE28" i="3" s="1"/>
  <c r="BM28" i="3"/>
  <c r="BM26" i="3"/>
  <c r="BM24" i="3"/>
  <c r="BM27" i="3"/>
  <c r="BT172" i="3"/>
  <c r="CE172" i="3" s="1"/>
  <c r="BX161" i="3"/>
  <c r="BR142" i="3"/>
  <c r="CA142" i="3" s="1"/>
  <c r="BT129" i="3"/>
  <c r="CE129" i="3" s="1"/>
  <c r="BP94" i="3"/>
  <c r="BZ94" i="3" s="1"/>
  <c r="BP80" i="3"/>
  <c r="BZ80" i="3" s="1"/>
  <c r="BP85" i="3"/>
  <c r="BZ85" i="3" s="1"/>
  <c r="BR72" i="3"/>
  <c r="CA72" i="3" s="1"/>
  <c r="BR67" i="3"/>
  <c r="CA67" i="3" s="1"/>
  <c r="BR66" i="3"/>
  <c r="CA66" i="3" s="1"/>
  <c r="BR170" i="3"/>
  <c r="CA170" i="3" s="1"/>
  <c r="BT168" i="3"/>
  <c r="CE168" i="3" s="1"/>
  <c r="BP160" i="3"/>
  <c r="BZ160" i="3" s="1"/>
  <c r="BP147" i="3"/>
  <c r="BZ147" i="3" s="1"/>
  <c r="BT134" i="3"/>
  <c r="CE134" i="3" s="1"/>
  <c r="BP131" i="3"/>
  <c r="BZ131" i="3" s="1"/>
  <c r="BR127" i="3"/>
  <c r="CA127" i="3" s="1"/>
  <c r="BP105" i="3"/>
  <c r="BZ105" i="3" s="1"/>
  <c r="BP63" i="3"/>
  <c r="BZ63" i="3" s="1"/>
  <c r="BR59" i="3"/>
  <c r="CA59" i="3" s="1"/>
  <c r="BT59" i="3"/>
  <c r="CE59" i="3" s="1"/>
  <c r="BT53" i="3"/>
  <c r="CE53" i="3" s="1"/>
  <c r="BR44" i="3"/>
  <c r="CA44" i="3" s="1"/>
  <c r="BP30" i="3"/>
  <c r="BZ30" i="3" s="1"/>
  <c r="BP172" i="3"/>
  <c r="BZ172" i="3" s="1"/>
  <c r="BX169" i="3"/>
  <c r="BP142" i="3"/>
  <c r="BZ142" i="3" s="1"/>
  <c r="BX136" i="3"/>
  <c r="BX116" i="3"/>
  <c r="BR102" i="3"/>
  <c r="CA102" i="3" s="1"/>
  <c r="BP78" i="3"/>
  <c r="BZ78" i="3" s="1"/>
  <c r="BR58" i="3"/>
  <c r="CA58" i="3" s="1"/>
  <c r="BT49" i="3"/>
  <c r="CE49" i="3" s="1"/>
  <c r="BT31" i="3"/>
  <c r="CE31" i="3" s="1"/>
  <c r="BT164" i="3"/>
  <c r="CE164" i="3" s="1"/>
  <c r="BP115" i="3"/>
  <c r="BZ115" i="3" s="1"/>
  <c r="BT99" i="3"/>
  <c r="CE99" i="3" s="1"/>
  <c r="BT79" i="3"/>
  <c r="CE79" i="3" s="1"/>
  <c r="BP55" i="3"/>
  <c r="BZ55" i="3" s="1"/>
  <c r="BR54" i="3"/>
  <c r="CA54" i="3" s="1"/>
  <c r="BP28" i="3"/>
  <c r="BZ28" i="3" s="1"/>
  <c r="BP189" i="3"/>
  <c r="BZ189" i="3" s="1"/>
  <c r="BX177" i="3"/>
  <c r="BR173" i="3"/>
  <c r="CA173" i="3" s="1"/>
  <c r="BP168" i="3"/>
  <c r="BZ168" i="3" s="1"/>
  <c r="BT160" i="3"/>
  <c r="CE160" i="3" s="1"/>
  <c r="BX157" i="3"/>
  <c r="BT151" i="3"/>
  <c r="CE151" i="3" s="1"/>
  <c r="BP146" i="3"/>
  <c r="BZ146" i="3" s="1"/>
  <c r="BR143" i="3"/>
  <c r="CA143" i="3" s="1"/>
  <c r="BR140" i="3"/>
  <c r="CA140" i="3" s="1"/>
  <c r="BR51" i="3"/>
  <c r="CA51" i="3" s="1"/>
  <c r="BX173" i="3"/>
  <c r="BT156" i="3"/>
  <c r="CE156" i="3" s="1"/>
  <c r="BT150" i="3"/>
  <c r="CE150" i="3" s="1"/>
  <c r="BP132" i="3"/>
  <c r="BZ132" i="3" s="1"/>
  <c r="BR126" i="3"/>
  <c r="CA126" i="3" s="1"/>
  <c r="BR111" i="3"/>
  <c r="CA111" i="3" s="1"/>
  <c r="BP93" i="3"/>
  <c r="BZ93" i="3" s="1"/>
  <c r="BR36" i="3"/>
  <c r="CA36" i="3" s="1"/>
  <c r="BX165" i="3"/>
  <c r="BX162" i="3"/>
  <c r="BX153" i="3"/>
  <c r="BT148" i="3"/>
  <c r="CE148" i="3" s="1"/>
  <c r="BX146" i="3"/>
  <c r="BR138" i="3"/>
  <c r="CA138" i="3" s="1"/>
  <c r="BX135" i="3"/>
  <c r="BR80" i="3"/>
  <c r="CA80" i="3" s="1"/>
  <c r="BR77" i="3"/>
  <c r="CA77" i="3" s="1"/>
  <c r="BR74" i="3"/>
  <c r="CA74" i="3" s="1"/>
  <c r="BR47" i="3"/>
  <c r="CA47" i="3" s="1"/>
  <c r="BR88" i="3"/>
  <c r="CA88" i="3" s="1"/>
  <c r="BP77" i="3"/>
  <c r="BZ77" i="3" s="1"/>
  <c r="C11" i="13"/>
  <c r="Q11" i="13" s="1"/>
  <c r="P11" i="13" s="1"/>
  <c r="BT185" i="3"/>
  <c r="CE185" i="3" s="1"/>
  <c r="BP157" i="3"/>
  <c r="BZ157" i="3" s="1"/>
  <c r="BP127" i="3"/>
  <c r="BZ127" i="3" s="1"/>
  <c r="BR94" i="3"/>
  <c r="CA94" i="3" s="1"/>
  <c r="BP84" i="3"/>
  <c r="BZ84" i="3" s="1"/>
  <c r="BT184" i="3"/>
  <c r="CE184" i="3" s="1"/>
  <c r="BP176" i="3"/>
  <c r="BZ176" i="3" s="1"/>
  <c r="BX151" i="3"/>
  <c r="BP148" i="3"/>
  <c r="BZ148" i="3" s="1"/>
  <c r="BR145" i="3"/>
  <c r="CA145" i="3" s="1"/>
  <c r="BP135" i="3"/>
  <c r="BZ135" i="3" s="1"/>
  <c r="BT138" i="3"/>
  <c r="CE138" i="3" s="1"/>
  <c r="BX131" i="3"/>
  <c r="BP128" i="3"/>
  <c r="BZ128" i="3" s="1"/>
  <c r="BP81" i="3"/>
  <c r="BZ81" i="3" s="1"/>
  <c r="BP79" i="3"/>
  <c r="BZ79" i="3" s="1"/>
  <c r="BR27" i="3"/>
  <c r="CA27" i="3" s="1"/>
  <c r="BT189" i="3"/>
  <c r="CE189" i="3" s="1"/>
  <c r="BR188" i="3"/>
  <c r="CA188" i="3" s="1"/>
  <c r="BT188" i="3"/>
  <c r="CE188" i="3" s="1"/>
  <c r="BR183" i="3"/>
  <c r="CA183" i="3" s="1"/>
  <c r="BR179" i="3"/>
  <c r="CA179" i="3" s="1"/>
  <c r="BX166" i="3"/>
  <c r="BT157" i="3"/>
  <c r="CE157" i="3" s="1"/>
  <c r="BR156" i="3"/>
  <c r="CA156" i="3" s="1"/>
  <c r="BR153" i="3"/>
  <c r="CA153" i="3" s="1"/>
  <c r="BR144" i="3"/>
  <c r="CA144" i="3" s="1"/>
  <c r="BX148" i="3"/>
  <c r="BR141" i="3"/>
  <c r="CA141" i="3" s="1"/>
  <c r="BT146" i="3"/>
  <c r="CE146" i="3" s="1"/>
  <c r="BP130" i="3"/>
  <c r="BZ130" i="3" s="1"/>
  <c r="BX130" i="3"/>
  <c r="BP61" i="3"/>
  <c r="BZ61" i="3" s="1"/>
  <c r="BR50" i="3"/>
  <c r="CA50" i="3" s="1"/>
  <c r="BT24" i="3"/>
  <c r="CE24" i="3" s="1"/>
  <c r="BX186" i="3"/>
  <c r="BP185" i="3"/>
  <c r="BZ185" i="3" s="1"/>
  <c r="BX182" i="3"/>
  <c r="BP177" i="3"/>
  <c r="BZ177" i="3" s="1"/>
  <c r="BR155" i="3"/>
  <c r="CA155" i="3" s="1"/>
  <c r="BP126" i="3"/>
  <c r="BZ126" i="3" s="1"/>
  <c r="BP116" i="3"/>
  <c r="BZ116" i="3" s="1"/>
  <c r="BR103" i="3"/>
  <c r="CA103" i="3" s="1"/>
  <c r="BP86" i="3"/>
  <c r="BZ86" i="3" s="1"/>
  <c r="BR86" i="3"/>
  <c r="CA86" i="3" s="1"/>
  <c r="BP71" i="3"/>
  <c r="BZ71" i="3" s="1"/>
  <c r="BT76" i="3"/>
  <c r="CE76" i="3" s="1"/>
  <c r="BP69" i="3"/>
  <c r="BZ69" i="3" s="1"/>
  <c r="BT67" i="3"/>
  <c r="CE67" i="3" s="1"/>
  <c r="BP27" i="3"/>
  <c r="BZ27" i="3" s="1"/>
  <c r="BT36" i="3"/>
  <c r="CE36" i="3" s="1"/>
  <c r="BT27" i="3"/>
  <c r="CE27" i="3" s="1"/>
  <c r="BR26" i="3"/>
  <c r="CA26" i="3" s="1"/>
  <c r="BP25" i="3"/>
  <c r="BZ25" i="3" s="1"/>
  <c r="BX189" i="3"/>
  <c r="BR166" i="3"/>
  <c r="CA166" i="3" s="1"/>
  <c r="BX158" i="3"/>
  <c r="BX155" i="3"/>
  <c r="BR154" i="3"/>
  <c r="CA154" i="3" s="1"/>
  <c r="BT147" i="3"/>
  <c r="CE147" i="3" s="1"/>
  <c r="BX144" i="3"/>
  <c r="BT140" i="3"/>
  <c r="CE140" i="3" s="1"/>
  <c r="BR112" i="3"/>
  <c r="CA112" i="3" s="1"/>
  <c r="BT98" i="3"/>
  <c r="CE98" i="3" s="1"/>
  <c r="BP97" i="3"/>
  <c r="BZ97" i="3" s="1"/>
  <c r="BR87" i="3"/>
  <c r="CA87" i="3" s="1"/>
  <c r="BT77" i="3"/>
  <c r="CE77" i="3" s="1"/>
  <c r="BP24" i="3"/>
  <c r="BZ24" i="3" s="1"/>
  <c r="BR33" i="3"/>
  <c r="CA33" i="3" s="1"/>
  <c r="BT26" i="3"/>
  <c r="CE26" i="3" s="1"/>
  <c r="BP165" i="3"/>
  <c r="BZ165" i="3" s="1"/>
  <c r="BP158" i="3"/>
  <c r="BZ158" i="3" s="1"/>
  <c r="BP151" i="3"/>
  <c r="BZ151" i="3" s="1"/>
  <c r="BX147" i="3"/>
  <c r="BP143" i="3"/>
  <c r="BZ143" i="3" s="1"/>
  <c r="BR137" i="3"/>
  <c r="CA137" i="3" s="1"/>
  <c r="BR128" i="3"/>
  <c r="CA128" i="3" s="1"/>
  <c r="BX132" i="3"/>
  <c r="BR118" i="3"/>
  <c r="CA118" i="3" s="1"/>
  <c r="BR117" i="3"/>
  <c r="CA117" i="3" s="1"/>
  <c r="BR96" i="3"/>
  <c r="CA96" i="3" s="1"/>
  <c r="BP92" i="3"/>
  <c r="BZ92" i="3" s="1"/>
  <c r="BR89" i="3"/>
  <c r="CA89" i="3" s="1"/>
  <c r="BR53" i="3"/>
  <c r="CA53" i="3" s="1"/>
  <c r="BR57" i="3"/>
  <c r="CA57" i="3" s="1"/>
  <c r="BP32" i="3"/>
  <c r="BZ32" i="3" s="1"/>
  <c r="BP31" i="3"/>
  <c r="BZ31" i="3" s="1"/>
  <c r="BX178" i="3"/>
  <c r="BT161" i="3"/>
  <c r="CE161" i="3" s="1"/>
  <c r="BT145" i="3"/>
  <c r="CE145" i="3" s="1"/>
  <c r="BR125" i="3"/>
  <c r="CA125" i="3" s="1"/>
  <c r="BT130" i="3"/>
  <c r="CE130" i="3" s="1"/>
  <c r="BP124" i="3"/>
  <c r="BZ124" i="3" s="1"/>
  <c r="BP91" i="3"/>
  <c r="BZ91" i="3" s="1"/>
  <c r="BT81" i="3"/>
  <c r="CE81" i="3" s="1"/>
  <c r="BT78" i="3"/>
  <c r="CE78" i="3" s="1"/>
  <c r="BT80" i="3"/>
  <c r="CE80" i="3" s="1"/>
  <c r="BR157" i="3"/>
  <c r="CA157" i="3" s="1"/>
  <c r="BP144" i="3"/>
  <c r="BZ144" i="3" s="1"/>
  <c r="BP140" i="3"/>
  <c r="BZ140" i="3" s="1"/>
  <c r="BT131" i="3"/>
  <c r="CE131" i="3" s="1"/>
  <c r="BX120" i="3"/>
  <c r="BP83" i="3"/>
  <c r="BZ83" i="3" s="1"/>
  <c r="BP82" i="3"/>
  <c r="BZ82" i="3" s="1"/>
  <c r="BR64" i="3"/>
  <c r="CA64" i="3" s="1"/>
  <c r="BR56" i="3"/>
  <c r="CA56" i="3" s="1"/>
  <c r="BX187" i="3"/>
  <c r="BX188" i="3"/>
  <c r="BT186" i="3"/>
  <c r="CE186" i="3" s="1"/>
  <c r="BT187" i="3"/>
  <c r="CE187" i="3" s="1"/>
  <c r="BX181" i="3"/>
  <c r="BT177" i="3"/>
  <c r="CE177" i="3" s="1"/>
  <c r="BP182" i="3"/>
  <c r="BZ182" i="3" s="1"/>
  <c r="BP183" i="3"/>
  <c r="BZ183" i="3" s="1"/>
  <c r="BT176" i="3"/>
  <c r="CE176" i="3" s="1"/>
  <c r="BR175" i="3"/>
  <c r="CA175" i="3" s="1"/>
  <c r="BR171" i="3"/>
  <c r="CA171" i="3" s="1"/>
  <c r="BX175" i="3"/>
  <c r="BX176" i="3"/>
  <c r="BR164" i="3"/>
  <c r="CA164" i="3" s="1"/>
  <c r="BR165" i="3"/>
  <c r="CA165" i="3" s="1"/>
  <c r="BP156" i="3"/>
  <c r="BZ156" i="3" s="1"/>
  <c r="BR149" i="3"/>
  <c r="CA149" i="3" s="1"/>
  <c r="BX145" i="3"/>
  <c r="BR132" i="3"/>
  <c r="CA132" i="3" s="1"/>
  <c r="BR134" i="3"/>
  <c r="CA134" i="3" s="1"/>
  <c r="BR135" i="3"/>
  <c r="CA135" i="3" s="1"/>
  <c r="BX127" i="3"/>
  <c r="BX124" i="3"/>
  <c r="BX140" i="3"/>
  <c r="BP100" i="3"/>
  <c r="BZ100" i="3" s="1"/>
  <c r="BP104" i="3"/>
  <c r="BZ104" i="3" s="1"/>
  <c r="BP103" i="3"/>
  <c r="BZ103" i="3" s="1"/>
  <c r="BP101" i="3"/>
  <c r="BZ101" i="3" s="1"/>
  <c r="BP99" i="3"/>
  <c r="BZ99" i="3" s="1"/>
  <c r="BP102" i="3"/>
  <c r="BZ102" i="3" s="1"/>
  <c r="BP47" i="3"/>
  <c r="BZ47" i="3" s="1"/>
  <c r="BP49" i="3"/>
  <c r="BZ49" i="3" s="1"/>
  <c r="BP44" i="3"/>
  <c r="BZ44" i="3" s="1"/>
  <c r="BR185" i="3"/>
  <c r="CA185" i="3" s="1"/>
  <c r="BR180" i="3"/>
  <c r="CA180" i="3" s="1"/>
  <c r="BX179" i="3"/>
  <c r="BX180" i="3"/>
  <c r="BR178" i="3"/>
  <c r="CA178" i="3" s="1"/>
  <c r="BR163" i="3"/>
  <c r="CA163" i="3" s="1"/>
  <c r="BX167" i="3"/>
  <c r="BX168" i="3"/>
  <c r="BP150" i="3"/>
  <c r="BZ150" i="3" s="1"/>
  <c r="BT154" i="3"/>
  <c r="CE154" i="3" s="1"/>
  <c r="BT155" i="3"/>
  <c r="CE155" i="3" s="1"/>
  <c r="BT142" i="3"/>
  <c r="CE142" i="3" s="1"/>
  <c r="BT136" i="3"/>
  <c r="CE136" i="3" s="1"/>
  <c r="BT122" i="3"/>
  <c r="CE122" i="3" s="1"/>
  <c r="BP48" i="3"/>
  <c r="BZ48" i="3" s="1"/>
  <c r="BX183" i="3"/>
  <c r="BX184" i="3"/>
  <c r="BT182" i="3"/>
  <c r="CE182" i="3" s="1"/>
  <c r="BT183" i="3"/>
  <c r="CE183" i="3" s="1"/>
  <c r="BT178" i="3"/>
  <c r="CE178" i="3" s="1"/>
  <c r="BT179" i="3"/>
  <c r="CE179" i="3" s="1"/>
  <c r="BP170" i="3"/>
  <c r="BZ170" i="3" s="1"/>
  <c r="BP171" i="3"/>
  <c r="BZ171" i="3" s="1"/>
  <c r="BT166" i="3"/>
  <c r="CE166" i="3" s="1"/>
  <c r="BT167" i="3"/>
  <c r="CE167" i="3" s="1"/>
  <c r="BT127" i="3"/>
  <c r="CE127" i="3" s="1"/>
  <c r="BT128" i="3"/>
  <c r="CE128" i="3" s="1"/>
  <c r="BR181" i="3"/>
  <c r="CA181" i="3" s="1"/>
  <c r="BR186" i="3"/>
  <c r="CA186" i="3" s="1"/>
  <c r="BR176" i="3"/>
  <c r="CA176" i="3" s="1"/>
  <c r="BP169" i="3"/>
  <c r="BZ169" i="3" s="1"/>
  <c r="BT165" i="3"/>
  <c r="CE165" i="3" s="1"/>
  <c r="BR168" i="3"/>
  <c r="CA168" i="3" s="1"/>
  <c r="BR169" i="3"/>
  <c r="CA169" i="3" s="1"/>
  <c r="BP162" i="3"/>
  <c r="BZ162" i="3" s="1"/>
  <c r="BP163" i="3"/>
  <c r="BZ163" i="3" s="1"/>
  <c r="BX160" i="3"/>
  <c r="BR148" i="3"/>
  <c r="CA148" i="3" s="1"/>
  <c r="BR150" i="3"/>
  <c r="CA150" i="3" s="1"/>
  <c r="BR151" i="3"/>
  <c r="CA151" i="3" s="1"/>
  <c r="BP141" i="3"/>
  <c r="BZ141" i="3" s="1"/>
  <c r="BP138" i="3"/>
  <c r="BZ138" i="3" s="1"/>
  <c r="BP139" i="3"/>
  <c r="BZ139" i="3" s="1"/>
  <c r="BX123" i="3"/>
  <c r="BX126" i="3"/>
  <c r="BR104" i="3"/>
  <c r="CA104" i="3" s="1"/>
  <c r="BR108" i="3"/>
  <c r="CA108" i="3" s="1"/>
  <c r="BR107" i="3"/>
  <c r="CA107" i="3" s="1"/>
  <c r="BR109" i="3"/>
  <c r="CA109" i="3" s="1"/>
  <c r="BP184" i="3"/>
  <c r="BZ184" i="3" s="1"/>
  <c r="BR177" i="3"/>
  <c r="CA177" i="3" s="1"/>
  <c r="BR182" i="3"/>
  <c r="CA182" i="3" s="1"/>
  <c r="BP174" i="3"/>
  <c r="BZ174" i="3" s="1"/>
  <c r="BP175" i="3"/>
  <c r="BZ175" i="3" s="1"/>
  <c r="BP152" i="3"/>
  <c r="BZ152" i="3" s="1"/>
  <c r="BX143" i="3"/>
  <c r="BR136" i="3"/>
  <c r="CA136" i="3" s="1"/>
  <c r="BR129" i="3"/>
  <c r="CA129" i="3" s="1"/>
  <c r="BX129" i="3"/>
  <c r="BP114" i="3"/>
  <c r="BZ114" i="3" s="1"/>
  <c r="BP109" i="3"/>
  <c r="BZ109" i="3" s="1"/>
  <c r="BP108" i="3"/>
  <c r="BZ108" i="3" s="1"/>
  <c r="BP112" i="3"/>
  <c r="BZ112" i="3" s="1"/>
  <c r="BR187" i="3"/>
  <c r="CA187" i="3" s="1"/>
  <c r="BP180" i="3"/>
  <c r="BZ180" i="3" s="1"/>
  <c r="BR167" i="3"/>
  <c r="CA167" i="3" s="1"/>
  <c r="BX171" i="3"/>
  <c r="BX172" i="3"/>
  <c r="BP161" i="3"/>
  <c r="BZ161" i="3" s="1"/>
  <c r="BR160" i="3"/>
  <c r="CA160" i="3" s="1"/>
  <c r="BR161" i="3"/>
  <c r="CA161" i="3" s="1"/>
  <c r="BR158" i="3"/>
  <c r="CA158" i="3" s="1"/>
  <c r="BT158" i="3"/>
  <c r="CE158" i="3" s="1"/>
  <c r="BT152" i="3"/>
  <c r="CE152" i="3" s="1"/>
  <c r="BT143" i="3"/>
  <c r="CE143" i="3" s="1"/>
  <c r="BT144" i="3"/>
  <c r="CE144" i="3" s="1"/>
  <c r="BX137" i="3"/>
  <c r="BR133" i="3"/>
  <c r="CA133" i="3" s="1"/>
  <c r="BX128" i="3"/>
  <c r="BX125" i="3"/>
  <c r="BP113" i="3"/>
  <c r="BZ113" i="3" s="1"/>
  <c r="BR189" i="3"/>
  <c r="CA189" i="3" s="1"/>
  <c r="BP181" i="3"/>
  <c r="BZ181" i="3" s="1"/>
  <c r="BP173" i="3"/>
  <c r="BZ173" i="3" s="1"/>
  <c r="BR172" i="3"/>
  <c r="CA172" i="3" s="1"/>
  <c r="BP166" i="3"/>
  <c r="BZ166" i="3" s="1"/>
  <c r="BP167" i="3"/>
  <c r="BZ167" i="3" s="1"/>
  <c r="BT162" i="3"/>
  <c r="CE162" i="3" s="1"/>
  <c r="BT159" i="3"/>
  <c r="CE159" i="3" s="1"/>
  <c r="BT163" i="3"/>
  <c r="CE163" i="3" s="1"/>
  <c r="BR162" i="3"/>
  <c r="CA162" i="3" s="1"/>
  <c r="BP159" i="3"/>
  <c r="BZ159" i="3" s="1"/>
  <c r="BP154" i="3"/>
  <c r="BZ154" i="3" s="1"/>
  <c r="BP155" i="3"/>
  <c r="BZ155" i="3" s="1"/>
  <c r="BR121" i="3"/>
  <c r="CA121" i="3" s="1"/>
  <c r="BR122" i="3"/>
  <c r="CA122" i="3" s="1"/>
  <c r="BR123" i="3"/>
  <c r="CA123" i="3" s="1"/>
  <c r="BR119" i="3"/>
  <c r="CA119" i="3" s="1"/>
  <c r="BR124" i="3"/>
  <c r="CA124" i="3" s="1"/>
  <c r="BX185" i="3"/>
  <c r="BT181" i="3"/>
  <c r="CE181" i="3" s="1"/>
  <c r="BP186" i="3"/>
  <c r="BZ186" i="3" s="1"/>
  <c r="BP187" i="3"/>
  <c r="BZ187" i="3" s="1"/>
  <c r="BT180" i="3"/>
  <c r="CE180" i="3" s="1"/>
  <c r="BP178" i="3"/>
  <c r="BZ178" i="3" s="1"/>
  <c r="BP179" i="3"/>
  <c r="BZ179" i="3" s="1"/>
  <c r="BX170" i="3"/>
  <c r="BR174" i="3"/>
  <c r="CA174" i="3" s="1"/>
  <c r="BR159" i="3"/>
  <c r="CA159" i="3" s="1"/>
  <c r="BX163" i="3"/>
  <c r="BX164" i="3"/>
  <c r="BX159" i="3"/>
  <c r="BR152" i="3"/>
  <c r="CA152" i="3" s="1"/>
  <c r="BR146" i="3"/>
  <c r="CA146" i="3" s="1"/>
  <c r="BX139" i="3"/>
  <c r="BP134" i="3"/>
  <c r="BZ134" i="3" s="1"/>
  <c r="BT139" i="3"/>
  <c r="CE139" i="3" s="1"/>
  <c r="BP136" i="3"/>
  <c r="BZ136" i="3" s="1"/>
  <c r="BX142" i="3"/>
  <c r="BT141" i="3"/>
  <c r="CE141" i="3" s="1"/>
  <c r="BP121" i="3"/>
  <c r="BZ121" i="3" s="1"/>
  <c r="BX122" i="3"/>
  <c r="BR116" i="3"/>
  <c r="CA116" i="3" s="1"/>
  <c r="BP153" i="3"/>
  <c r="BZ153" i="3" s="1"/>
  <c r="BR139" i="3"/>
  <c r="CA139" i="3" s="1"/>
  <c r="BP137" i="3"/>
  <c r="BZ137" i="3" s="1"/>
  <c r="BR120" i="3"/>
  <c r="CA120" i="3" s="1"/>
  <c r="BX118" i="3"/>
  <c r="BX119" i="3"/>
  <c r="BX113" i="3"/>
  <c r="BR110" i="3"/>
  <c r="CA110" i="3" s="1"/>
  <c r="BP40" i="3"/>
  <c r="BZ40" i="3" s="1"/>
  <c r="BP39" i="3"/>
  <c r="BZ39" i="3" s="1"/>
  <c r="BX156" i="3"/>
  <c r="BX154" i="3"/>
  <c r="BT153" i="3"/>
  <c r="CE153" i="3" s="1"/>
  <c r="BX138" i="3"/>
  <c r="BT137" i="3"/>
  <c r="CE137" i="3" s="1"/>
  <c r="BP119" i="3"/>
  <c r="BZ119" i="3" s="1"/>
  <c r="BP149" i="3"/>
  <c r="BZ149" i="3" s="1"/>
  <c r="BX141" i="3"/>
  <c r="BP133" i="3"/>
  <c r="BZ133" i="3" s="1"/>
  <c r="BP120" i="3"/>
  <c r="BZ120" i="3" s="1"/>
  <c r="BP125" i="3"/>
  <c r="BZ125" i="3" s="1"/>
  <c r="BX117" i="3"/>
  <c r="BX150" i="3"/>
  <c r="BT149" i="3"/>
  <c r="CE149" i="3" s="1"/>
  <c r="BX134" i="3"/>
  <c r="BT133" i="3"/>
  <c r="CE133" i="3" s="1"/>
  <c r="BP123" i="3"/>
  <c r="BZ123" i="3" s="1"/>
  <c r="BP122" i="3"/>
  <c r="BZ122" i="3" s="1"/>
  <c r="BR113" i="3"/>
  <c r="CA113" i="3" s="1"/>
  <c r="BR114" i="3"/>
  <c r="CA114" i="3" s="1"/>
  <c r="BR115" i="3"/>
  <c r="CA115" i="3" s="1"/>
  <c r="BR43" i="3"/>
  <c r="CA43" i="3" s="1"/>
  <c r="BR42" i="3"/>
  <c r="CA42" i="3" s="1"/>
  <c r="BR39" i="3"/>
  <c r="CA39" i="3" s="1"/>
  <c r="BR147" i="3"/>
  <c r="CA147" i="3" s="1"/>
  <c r="BP145" i="3"/>
  <c r="BZ145" i="3" s="1"/>
  <c r="BR131" i="3"/>
  <c r="CA131" i="3" s="1"/>
  <c r="BR130" i="3"/>
  <c r="CA130" i="3" s="1"/>
  <c r="BP129" i="3"/>
  <c r="BZ129" i="3" s="1"/>
  <c r="BX121" i="3"/>
  <c r="BP118" i="3"/>
  <c r="BZ118" i="3" s="1"/>
  <c r="BT83" i="3"/>
  <c r="CE83" i="3" s="1"/>
  <c r="BR95" i="3"/>
  <c r="CA95" i="3" s="1"/>
  <c r="BR79" i="3"/>
  <c r="CA79" i="3" s="1"/>
  <c r="BR76" i="3"/>
  <c r="CA76" i="3" s="1"/>
  <c r="BX110" i="3"/>
  <c r="BX109" i="3"/>
  <c r="BR85" i="3"/>
  <c r="CA85" i="3" s="1"/>
  <c r="BR71" i="3"/>
  <c r="CA71" i="3" s="1"/>
  <c r="BR70" i="3"/>
  <c r="CA70" i="3" s="1"/>
  <c r="BR69" i="3"/>
  <c r="CA69" i="3" s="1"/>
  <c r="BR68" i="3"/>
  <c r="CA68" i="3" s="1"/>
  <c r="BR63" i="3"/>
  <c r="CA63" i="3" s="1"/>
  <c r="BR62" i="3"/>
  <c r="CA62" i="3" s="1"/>
  <c r="BR61" i="3"/>
  <c r="CA61" i="3" s="1"/>
  <c r="BR60" i="3"/>
  <c r="CA60" i="3" s="1"/>
  <c r="BP57" i="3"/>
  <c r="BZ57" i="3" s="1"/>
  <c r="BT52" i="3"/>
  <c r="CE52" i="3" s="1"/>
  <c r="BT50" i="3"/>
  <c r="CE50" i="3" s="1"/>
  <c r="BR101" i="3"/>
  <c r="CA101" i="3" s="1"/>
  <c r="BP76" i="3"/>
  <c r="BZ76" i="3" s="1"/>
  <c r="BP75" i="3"/>
  <c r="BZ75" i="3" s="1"/>
  <c r="BP74" i="3"/>
  <c r="BZ74" i="3" s="1"/>
  <c r="BP73" i="3"/>
  <c r="BZ73" i="3" s="1"/>
  <c r="BP68" i="3"/>
  <c r="BZ68" i="3" s="1"/>
  <c r="BP67" i="3"/>
  <c r="BZ67" i="3" s="1"/>
  <c r="BP66" i="3"/>
  <c r="BZ66" i="3" s="1"/>
  <c r="BP65" i="3"/>
  <c r="BZ65" i="3" s="1"/>
  <c r="BT46" i="3"/>
  <c r="CE46" i="3" s="1"/>
  <c r="BT41" i="3"/>
  <c r="CE41" i="3" s="1"/>
  <c r="BT45" i="3"/>
  <c r="CE45" i="3" s="1"/>
  <c r="BP38" i="3"/>
  <c r="BZ38" i="3" s="1"/>
  <c r="BP33" i="3"/>
  <c r="BZ33" i="3" s="1"/>
  <c r="BT35" i="3"/>
  <c r="CE35" i="3" s="1"/>
  <c r="BT30" i="3"/>
  <c r="CE30" i="3" s="1"/>
  <c r="BT29" i="3"/>
  <c r="CE29" i="3" s="1"/>
  <c r="BT34" i="3"/>
  <c r="CE34" i="3" s="1"/>
  <c r="BP111" i="3"/>
  <c r="BZ111" i="3" s="1"/>
  <c r="BP110" i="3"/>
  <c r="BZ110" i="3" s="1"/>
  <c r="BR106" i="3"/>
  <c r="CA106" i="3" s="1"/>
  <c r="BR105" i="3"/>
  <c r="CA105" i="3" s="1"/>
  <c r="BR93" i="3"/>
  <c r="CA93" i="3" s="1"/>
  <c r="BR92" i="3"/>
  <c r="CA92" i="3" s="1"/>
  <c r="BR81" i="3"/>
  <c r="CA81" i="3" s="1"/>
  <c r="BP70" i="3"/>
  <c r="BZ70" i="3" s="1"/>
  <c r="BP62" i="3"/>
  <c r="BZ62" i="3" s="1"/>
  <c r="BP60" i="3"/>
  <c r="BZ60" i="3" s="1"/>
  <c r="BP59" i="3"/>
  <c r="BZ59" i="3" s="1"/>
  <c r="BP58" i="3"/>
  <c r="BZ58" i="3" s="1"/>
  <c r="BP54" i="3"/>
  <c r="BZ54" i="3" s="1"/>
  <c r="BP53" i="3"/>
  <c r="BZ53" i="3" s="1"/>
  <c r="BP51" i="3"/>
  <c r="BZ51" i="3" s="1"/>
  <c r="BT55" i="3"/>
  <c r="CE55" i="3" s="1"/>
  <c r="BT51" i="3"/>
  <c r="CE51" i="3" s="1"/>
  <c r="BX115" i="3"/>
  <c r="BP107" i="3"/>
  <c r="BZ107" i="3" s="1"/>
  <c r="BR100" i="3"/>
  <c r="CA100" i="3" s="1"/>
  <c r="BP98" i="3"/>
  <c r="BZ98" i="3" s="1"/>
  <c r="BR78" i="3"/>
  <c r="CA78" i="3" s="1"/>
  <c r="BP72" i="3"/>
  <c r="BZ72" i="3" s="1"/>
  <c r="BT58" i="3"/>
  <c r="CE58" i="3" s="1"/>
  <c r="BT57" i="3"/>
  <c r="CE57" i="3" s="1"/>
  <c r="BT56" i="3"/>
  <c r="CE56" i="3" s="1"/>
  <c r="BX114" i="3"/>
  <c r="BT109" i="3"/>
  <c r="CE109" i="3" s="1"/>
  <c r="BP90" i="3"/>
  <c r="BZ90" i="3" s="1"/>
  <c r="BP89" i="3"/>
  <c r="BZ89" i="3" s="1"/>
  <c r="BT82" i="3"/>
  <c r="CE82" i="3" s="1"/>
  <c r="BR84" i="3"/>
  <c r="CA84" i="3" s="1"/>
  <c r="BR83" i="3"/>
  <c r="CA83" i="3" s="1"/>
  <c r="BR82" i="3"/>
  <c r="CA82" i="3" s="1"/>
  <c r="BR75" i="3"/>
  <c r="CA75" i="3" s="1"/>
  <c r="BR73" i="3"/>
  <c r="CA73" i="3" s="1"/>
  <c r="BP64" i="3"/>
  <c r="BZ64" i="3" s="1"/>
  <c r="BT68" i="3"/>
  <c r="CE68" i="3" s="1"/>
  <c r="BR65" i="3"/>
  <c r="CA65" i="3" s="1"/>
  <c r="BP56" i="3"/>
  <c r="BZ56" i="3" s="1"/>
  <c r="BT33" i="3"/>
  <c r="CE33" i="3" s="1"/>
  <c r="BR98" i="3"/>
  <c r="CA98" i="3" s="1"/>
  <c r="BP95" i="3"/>
  <c r="BZ95" i="3" s="1"/>
  <c r="BR90" i="3"/>
  <c r="CA90" i="3" s="1"/>
  <c r="BP87" i="3"/>
  <c r="BZ87" i="3" s="1"/>
  <c r="BR52" i="3"/>
  <c r="CA52" i="3" s="1"/>
  <c r="BT40" i="3"/>
  <c r="CE40" i="3" s="1"/>
  <c r="BR41" i="3"/>
  <c r="CA41" i="3" s="1"/>
  <c r="BR37" i="3"/>
  <c r="CA37" i="3" s="1"/>
  <c r="BR99" i="3"/>
  <c r="CA99" i="3" s="1"/>
  <c r="BP96" i="3"/>
  <c r="BZ96" i="3" s="1"/>
  <c r="BR91" i="3"/>
  <c r="CA91" i="3" s="1"/>
  <c r="BP88" i="3"/>
  <c r="BZ88" i="3" s="1"/>
  <c r="BP50" i="3"/>
  <c r="BZ50" i="3" s="1"/>
  <c r="BR48" i="3"/>
  <c r="CA48" i="3" s="1"/>
  <c r="BP45" i="3"/>
  <c r="BZ45" i="3" s="1"/>
  <c r="BT38" i="3"/>
  <c r="CE38" i="3" s="1"/>
  <c r="BP35" i="3"/>
  <c r="BZ35" i="3" s="1"/>
  <c r="BT44" i="3"/>
  <c r="CE44" i="3" s="1"/>
  <c r="BP37" i="3"/>
  <c r="BZ37" i="3" s="1"/>
  <c r="BT32" i="3"/>
  <c r="CE32" i="3" s="1"/>
  <c r="BX102" i="3"/>
  <c r="BX111" i="3"/>
  <c r="BX112" i="3"/>
  <c r="BX108" i="3"/>
  <c r="BR55" i="3"/>
  <c r="CA55" i="3" s="1"/>
  <c r="BP52" i="3"/>
  <c r="BZ52" i="3" s="1"/>
  <c r="BT39" i="3"/>
  <c r="CE39" i="3" s="1"/>
  <c r="BR38" i="3"/>
  <c r="CA38" i="3" s="1"/>
  <c r="BR32" i="3"/>
  <c r="CA32" i="3" s="1"/>
  <c r="BR31" i="3"/>
  <c r="CA31" i="3" s="1"/>
  <c r="BR30" i="3"/>
  <c r="CA30" i="3" s="1"/>
  <c r="BT25" i="3"/>
  <c r="CE25" i="3" s="1"/>
  <c r="BT48" i="3"/>
  <c r="CE48" i="3" s="1"/>
  <c r="BR49" i="3"/>
  <c r="CA49" i="3" s="1"/>
  <c r="BR45" i="3"/>
  <c r="CA45" i="3" s="1"/>
  <c r="BP46" i="3"/>
  <c r="BZ46" i="3" s="1"/>
  <c r="BT37" i="3"/>
  <c r="CE37" i="3" s="1"/>
  <c r="BR34" i="3"/>
  <c r="CA34" i="3" s="1"/>
  <c r="BP34" i="3"/>
  <c r="BZ34" i="3" s="1"/>
  <c r="BR29" i="3"/>
  <c r="CA29" i="3" s="1"/>
  <c r="BP43" i="3"/>
  <c r="BZ43" i="3" s="1"/>
  <c r="BP42" i="3"/>
  <c r="BZ42" i="3" s="1"/>
  <c r="BT43" i="3"/>
  <c r="CE43" i="3" s="1"/>
  <c r="BP36" i="3"/>
  <c r="BZ36" i="3" s="1"/>
  <c r="BR40" i="3"/>
  <c r="CA40" i="3" s="1"/>
  <c r="BP29" i="3"/>
  <c r="BZ29" i="3" s="1"/>
  <c r="BX106" i="3"/>
  <c r="BR24" i="3"/>
  <c r="CA24" i="3" s="1"/>
  <c r="BR25" i="3"/>
  <c r="CA25" i="3" s="1"/>
  <c r="BX103" i="3"/>
  <c r="BR28" i="3"/>
  <c r="CA28" i="3" s="1"/>
  <c r="BX107" i="3"/>
  <c r="BX104" i="3"/>
  <c r="BX101" i="3"/>
  <c r="BX105" i="3"/>
  <c r="C6" i="13"/>
  <c r="C7" i="13"/>
  <c r="D7" i="13" s="1" a="1"/>
  <c r="D7" i="13" s="1"/>
  <c r="C17" i="13"/>
  <c r="F17" i="13" s="1" a="1"/>
  <c r="F17" i="13" s="1"/>
  <c r="C13" i="13"/>
  <c r="C12" i="13"/>
  <c r="C19" i="13"/>
  <c r="AA19" i="13" s="1"/>
  <c r="C8" i="13"/>
  <c r="I8" i="13" s="1" a="1"/>
  <c r="I8" i="13" s="1"/>
  <c r="C18" i="13"/>
  <c r="F18" i="13" s="1" a="1"/>
  <c r="F18" i="13" s="1"/>
  <c r="C14" i="13"/>
  <c r="AB14" i="13" s="1"/>
  <c r="C9" i="13"/>
  <c r="D9" i="13" s="1" a="1"/>
  <c r="D9" i="13" s="1"/>
  <c r="V8" i="22"/>
  <c r="W8" i="22"/>
  <c r="D8" i="22"/>
  <c r="F128" i="13"/>
  <c r="D62" i="13"/>
  <c r="E191" i="13"/>
  <c r="I193" i="13"/>
  <c r="D255" i="13"/>
  <c r="H246" i="13"/>
  <c r="D184" i="13"/>
  <c r="E253" i="13"/>
  <c r="H253" i="13"/>
  <c r="E161" i="13"/>
  <c r="I222" i="13"/>
  <c r="E214" i="13"/>
  <c r="I160" i="13"/>
  <c r="E247" i="13"/>
  <c r="H119" i="13"/>
  <c r="I97" i="13"/>
  <c r="H61" i="13"/>
  <c r="E288" i="13"/>
  <c r="F214" i="13"/>
  <c r="D121" i="13"/>
  <c r="I288" i="13"/>
  <c r="D127" i="13"/>
  <c r="I129" i="13"/>
  <c r="F286" i="13"/>
  <c r="F255" i="13"/>
  <c r="F119" i="13"/>
  <c r="E128" i="13"/>
  <c r="E160" i="13"/>
  <c r="G287" i="13"/>
  <c r="F221" i="13"/>
  <c r="G246" i="13"/>
  <c r="D97" i="13"/>
  <c r="G184" i="13"/>
  <c r="E215" i="13"/>
  <c r="E127" i="13"/>
  <c r="E193" i="13"/>
  <c r="I60" i="13"/>
  <c r="H222" i="13"/>
  <c r="E190" i="13"/>
  <c r="E223" i="13"/>
  <c r="I221" i="13"/>
  <c r="D160" i="13"/>
  <c r="D288" i="13"/>
  <c r="F191" i="13"/>
  <c r="E254" i="13"/>
  <c r="H249" i="13"/>
  <c r="E246" i="13"/>
  <c r="D120" i="13"/>
  <c r="F215" i="13"/>
  <c r="H64" i="13"/>
  <c r="H159" i="13"/>
  <c r="D128" i="13"/>
  <c r="I128" i="13"/>
  <c r="I191" i="13"/>
  <c r="F246" i="13"/>
  <c r="D249" i="13"/>
  <c r="E248" i="13"/>
  <c r="H129" i="13"/>
  <c r="G248" i="13"/>
  <c r="G59" i="13"/>
  <c r="G254" i="13"/>
  <c r="D162" i="13"/>
  <c r="H98" i="13"/>
  <c r="G215" i="13"/>
  <c r="E97" i="13"/>
  <c r="I286" i="13"/>
  <c r="G185" i="13"/>
  <c r="I223" i="13"/>
  <c r="H162" i="13"/>
  <c r="F122" i="13"/>
  <c r="G223" i="13"/>
  <c r="E185" i="13"/>
  <c r="I253" i="13"/>
  <c r="E60" i="13"/>
  <c r="E186" i="13"/>
  <c r="F190" i="13"/>
  <c r="I126" i="13"/>
  <c r="F62" i="13"/>
  <c r="H60" i="13"/>
  <c r="H128" i="13"/>
  <c r="I186" i="13"/>
  <c r="H121" i="13"/>
  <c r="H224" i="13"/>
  <c r="E121" i="13"/>
  <c r="G217" i="13"/>
  <c r="G286" i="13"/>
  <c r="I122" i="13"/>
  <c r="I62" i="13"/>
  <c r="F64" i="13"/>
  <c r="H287" i="13"/>
  <c r="D190" i="13"/>
  <c r="F61" i="13"/>
  <c r="D191" i="13"/>
  <c r="H161" i="13"/>
  <c r="D61" i="13"/>
  <c r="F95" i="13"/>
  <c r="F186" i="13"/>
  <c r="E63" i="13"/>
  <c r="E159" i="13"/>
  <c r="D193" i="13"/>
  <c r="F59" i="13"/>
  <c r="D256" i="13"/>
  <c r="G159" i="13"/>
  <c r="D222" i="13"/>
  <c r="E162" i="13"/>
  <c r="F184" i="13"/>
  <c r="H215" i="13"/>
  <c r="D186" i="13"/>
  <c r="H190" i="13"/>
  <c r="H221" i="13"/>
  <c r="I289" i="13"/>
  <c r="I120" i="13"/>
  <c r="F129" i="13"/>
  <c r="I159" i="13"/>
  <c r="E221" i="13"/>
  <c r="G288" i="13"/>
  <c r="I214" i="13"/>
  <c r="I121" i="13"/>
  <c r="E98" i="13"/>
  <c r="G129" i="13"/>
  <c r="F248" i="13"/>
  <c r="F159" i="13"/>
  <c r="E59" i="13"/>
  <c r="I64" i="13"/>
  <c r="I127" i="13"/>
  <c r="I287" i="13"/>
  <c r="H95" i="13"/>
  <c r="E61" i="13"/>
  <c r="H191" i="13"/>
  <c r="E96" i="13"/>
  <c r="H192" i="13"/>
  <c r="G162" i="13"/>
  <c r="E249" i="13"/>
  <c r="I185" i="13"/>
  <c r="F193" i="13"/>
  <c r="E222" i="13"/>
  <c r="D217" i="13"/>
  <c r="H160" i="13"/>
  <c r="D223" i="13"/>
  <c r="G249" i="13"/>
  <c r="I254" i="13"/>
  <c r="I162" i="13"/>
  <c r="G224" i="13"/>
  <c r="D246" i="13"/>
  <c r="G221" i="13"/>
  <c r="G97" i="13"/>
  <c r="H120" i="13"/>
  <c r="H183" i="13"/>
  <c r="H127" i="13"/>
  <c r="H223" i="13"/>
  <c r="D122" i="13"/>
  <c r="H254" i="13"/>
  <c r="H96" i="13"/>
  <c r="E255" i="13"/>
  <c r="F192" i="13"/>
  <c r="G120" i="13"/>
  <c r="G119" i="13"/>
  <c r="F224" i="13"/>
  <c r="E62" i="13"/>
  <c r="E192" i="13"/>
  <c r="D215" i="13"/>
  <c r="G289" i="13"/>
  <c r="E217" i="13"/>
  <c r="G122" i="13"/>
  <c r="D63" i="13"/>
  <c r="F287" i="13"/>
  <c r="H184" i="13"/>
  <c r="I184" i="13"/>
  <c r="I61" i="13"/>
  <c r="H186" i="13"/>
  <c r="H59" i="13"/>
  <c r="G126" i="13"/>
  <c r="G255" i="13"/>
  <c r="H126" i="13"/>
  <c r="H255" i="13"/>
  <c r="F127" i="13"/>
  <c r="I256" i="13"/>
  <c r="F126" i="13"/>
  <c r="E224" i="13"/>
  <c r="F254" i="13"/>
  <c r="G98" i="13"/>
  <c r="D183" i="13"/>
  <c r="E183" i="13"/>
  <c r="D287" i="13"/>
  <c r="H122" i="13"/>
  <c r="H247" i="13"/>
  <c r="D98" i="13"/>
  <c r="D253" i="13"/>
  <c r="I59" i="13"/>
  <c r="F98" i="13"/>
  <c r="D247" i="13"/>
  <c r="F97" i="13"/>
  <c r="H63" i="13"/>
  <c r="F162" i="13"/>
  <c r="F121" i="13"/>
  <c r="I183" i="13"/>
  <c r="I248" i="13"/>
  <c r="H97" i="13"/>
  <c r="H216" i="13"/>
  <c r="E122" i="13"/>
  <c r="F222" i="13"/>
  <c r="F289" i="13"/>
  <c r="G96" i="13"/>
  <c r="F161" i="13"/>
  <c r="G190" i="13"/>
  <c r="E129" i="13"/>
  <c r="G216" i="13"/>
  <c r="H217" i="13"/>
  <c r="G60" i="13"/>
  <c r="G61" i="13"/>
  <c r="H286" i="13"/>
  <c r="F247" i="13"/>
  <c r="D64" i="13"/>
  <c r="D289" i="13"/>
  <c r="F216" i="13"/>
  <c r="I224" i="13"/>
  <c r="D119" i="13"/>
  <c r="D95" i="13"/>
  <c r="H193" i="13"/>
  <c r="I217" i="13"/>
  <c r="G62" i="13"/>
  <c r="G183" i="13"/>
  <c r="D126" i="13"/>
  <c r="I190" i="13"/>
  <c r="D60" i="13"/>
  <c r="F288" i="13"/>
  <c r="D221" i="13"/>
  <c r="F183" i="13"/>
  <c r="H289" i="13"/>
  <c r="E120" i="13"/>
  <c r="G214" i="13"/>
  <c r="E184" i="13"/>
  <c r="E119" i="13"/>
  <c r="F249" i="13"/>
  <c r="E126" i="13"/>
  <c r="D254" i="13"/>
  <c r="D216" i="13"/>
  <c r="G95" i="13"/>
  <c r="I63" i="13"/>
  <c r="H248" i="13"/>
  <c r="G186" i="13"/>
  <c r="F223" i="13"/>
  <c r="E95" i="13"/>
  <c r="E256" i="13"/>
  <c r="I98" i="13"/>
  <c r="I192" i="13"/>
  <c r="F185" i="13"/>
  <c r="I161" i="13"/>
  <c r="D224" i="13"/>
  <c r="D286" i="13"/>
  <c r="G222" i="13"/>
  <c r="G253" i="13"/>
  <c r="F256" i="13"/>
  <c r="G256" i="13"/>
  <c r="F160" i="13"/>
  <c r="H288" i="13"/>
  <c r="E64" i="13"/>
  <c r="F96" i="13"/>
  <c r="D192" i="13"/>
  <c r="F253" i="13"/>
  <c r="G161" i="13"/>
  <c r="I215" i="13"/>
  <c r="H256" i="13"/>
  <c r="F217" i="13"/>
  <c r="I255" i="13"/>
  <c r="E216" i="13"/>
  <c r="F60" i="13"/>
  <c r="I119" i="13"/>
  <c r="F120" i="13"/>
  <c r="G160" i="13"/>
  <c r="D185" i="13"/>
  <c r="D129" i="13"/>
  <c r="D248" i="13"/>
  <c r="D214" i="13"/>
  <c r="G247" i="13"/>
  <c r="G192" i="13"/>
  <c r="D161" i="13"/>
  <c r="H185" i="13"/>
  <c r="I247" i="13"/>
  <c r="G128" i="13"/>
  <c r="E287" i="13"/>
  <c r="I216" i="13"/>
  <c r="H62" i="13"/>
  <c r="F63" i="13"/>
  <c r="I96" i="13"/>
  <c r="G193" i="13"/>
  <c r="D96" i="13"/>
  <c r="E289" i="13"/>
  <c r="D159" i="13"/>
  <c r="G121" i="13"/>
  <c r="E286" i="13"/>
  <c r="H214" i="13"/>
  <c r="G191" i="13"/>
  <c r="I246" i="13"/>
  <c r="D59" i="13"/>
  <c r="I95" i="13"/>
  <c r="G127" i="13"/>
  <c r="I249" i="13"/>
  <c r="G16" i="13" l="1"/>
  <c r="D2" i="24"/>
  <c r="A185" i="13"/>
  <c r="D3" i="24"/>
  <c r="D11" i="24"/>
  <c r="D50" i="24"/>
  <c r="D18" i="24"/>
  <c r="D41" i="24"/>
  <c r="D32" i="24"/>
  <c r="D47" i="24"/>
  <c r="D15" i="24"/>
  <c r="D46" i="24"/>
  <c r="D14" i="24"/>
  <c r="D45" i="24"/>
  <c r="D13" i="24"/>
  <c r="D44" i="24"/>
  <c r="D6" i="24"/>
  <c r="D9" i="24"/>
  <c r="D8" i="24"/>
  <c r="D35" i="24"/>
  <c r="D34" i="24"/>
  <c r="D25" i="24"/>
  <c r="D48" i="24"/>
  <c r="D16" i="24"/>
  <c r="D31" i="24"/>
  <c r="D30" i="24"/>
  <c r="D19" i="24"/>
  <c r="D29" i="24"/>
  <c r="D28" i="24"/>
  <c r="D4" i="24"/>
  <c r="D7" i="24"/>
  <c r="D5" i="24"/>
  <c r="D10" i="24"/>
  <c r="D42" i="24"/>
  <c r="D26" i="24"/>
  <c r="D49" i="24"/>
  <c r="D33" i="24"/>
  <c r="D17" i="24"/>
  <c r="D40" i="24"/>
  <c r="D24" i="24"/>
  <c r="D51" i="24"/>
  <c r="D39" i="24"/>
  <c r="D23" i="24"/>
  <c r="D27" i="24"/>
  <c r="D38" i="24"/>
  <c r="D22" i="24"/>
  <c r="D37" i="24"/>
  <c r="D21" i="24"/>
  <c r="D43" i="24"/>
  <c r="D36" i="24"/>
  <c r="D20" i="24"/>
  <c r="D12" i="24"/>
  <c r="G12" i="13"/>
  <c r="A154" i="13"/>
  <c r="BT112" i="3"/>
  <c r="CE112" i="3" s="1"/>
  <c r="A153" i="13"/>
  <c r="W8" i="14"/>
  <c r="U8" i="14"/>
  <c r="D8" i="14"/>
  <c r="BT85" i="3"/>
  <c r="CE85" i="3" s="1"/>
  <c r="BT125" i="3"/>
  <c r="CE125" i="3" s="1"/>
  <c r="BT124" i="3"/>
  <c r="CE124" i="3" s="1"/>
  <c r="BT123" i="3"/>
  <c r="CE123" i="3" s="1"/>
  <c r="BT63" i="3"/>
  <c r="CE63" i="3" s="1"/>
  <c r="BT174" i="3"/>
  <c r="CE174" i="3" s="1"/>
  <c r="D16" i="13" a="1"/>
  <c r="D16" i="13" s="1"/>
  <c r="AA16" i="13"/>
  <c r="BT175" i="3"/>
  <c r="CE175" i="3" s="1"/>
  <c r="BT60" i="3"/>
  <c r="CE60" i="3" s="1"/>
  <c r="A152" i="13"/>
  <c r="BT74" i="3"/>
  <c r="CE74" i="3" s="1"/>
  <c r="BT171" i="3"/>
  <c r="CE171" i="3" s="1"/>
  <c r="BT169" i="3"/>
  <c r="CE169" i="3" s="1"/>
  <c r="BT170" i="3"/>
  <c r="CE170" i="3" s="1"/>
  <c r="BT107" i="3"/>
  <c r="CE107" i="3" s="1"/>
  <c r="BT94" i="3"/>
  <c r="CE94" i="3" s="1"/>
  <c r="AB6" i="13"/>
  <c r="D6" i="13" a="1"/>
  <c r="D6" i="13" s="1"/>
  <c r="F7" i="13" a="1"/>
  <c r="F7" i="13" s="1"/>
  <c r="H7" i="13" a="1"/>
  <c r="H7" i="13" s="1"/>
  <c r="AB16" i="13"/>
  <c r="F16" i="13" a="1"/>
  <c r="F16" i="13" s="1"/>
  <c r="E16" i="13" a="1"/>
  <c r="E16" i="13" s="1"/>
  <c r="I6" i="13" a="1"/>
  <c r="I6" i="13" s="1"/>
  <c r="G7" i="13"/>
  <c r="S11" i="13"/>
  <c r="R11" i="13" s="1"/>
  <c r="G6" i="13"/>
  <c r="U6" i="13"/>
  <c r="T6" i="13" s="1"/>
  <c r="I7" i="13" a="1"/>
  <c r="I7" i="13" s="1"/>
  <c r="W6" i="13"/>
  <c r="V6" i="13" s="1"/>
  <c r="O6" i="13"/>
  <c r="N6" i="13" s="1"/>
  <c r="G9" i="13"/>
  <c r="G17" i="13"/>
  <c r="M6" i="13"/>
  <c r="L6" i="13" s="1"/>
  <c r="F11" i="13" a="1"/>
  <c r="F11" i="13" s="1"/>
  <c r="F14" i="13" a="1"/>
  <c r="F14" i="13" s="1"/>
  <c r="O11" i="13"/>
  <c r="N11" i="13" s="1"/>
  <c r="H11" i="13" a="1"/>
  <c r="H11" i="13" s="1"/>
  <c r="AB12" i="13"/>
  <c r="F8" i="13" a="1"/>
  <c r="F8" i="13" s="1"/>
  <c r="AB9" i="13"/>
  <c r="F9" i="13" a="1"/>
  <c r="F9" i="13" s="1"/>
  <c r="BT90" i="3"/>
  <c r="CE90" i="3" s="1"/>
  <c r="BT96" i="3"/>
  <c r="CE96" i="3" s="1"/>
  <c r="BT73" i="3"/>
  <c r="CE73" i="3" s="1"/>
  <c r="BT87" i="3"/>
  <c r="CE87" i="3" s="1"/>
  <c r="BT119" i="3"/>
  <c r="CE119" i="3" s="1"/>
  <c r="BT86" i="3"/>
  <c r="CE86" i="3" s="1"/>
  <c r="BT92" i="3"/>
  <c r="CE92" i="3" s="1"/>
  <c r="BT95" i="3"/>
  <c r="CE95" i="3" s="1"/>
  <c r="BT102" i="3"/>
  <c r="CE102" i="3" s="1"/>
  <c r="BT93" i="3"/>
  <c r="CE93" i="3" s="1"/>
  <c r="BT105" i="3"/>
  <c r="CE105" i="3" s="1"/>
  <c r="BT118" i="3"/>
  <c r="CE118" i="3" s="1"/>
  <c r="BT89" i="3"/>
  <c r="CE89" i="3" s="1"/>
  <c r="CF27" i="3"/>
  <c r="BT111" i="3"/>
  <c r="CE111" i="3" s="1"/>
  <c r="BT113" i="3"/>
  <c r="CE113" i="3" s="1"/>
  <c r="BT114" i="3"/>
  <c r="CE114" i="3" s="1"/>
  <c r="BT104" i="3"/>
  <c r="CE104" i="3" s="1"/>
  <c r="BT101" i="3"/>
  <c r="CE101" i="3" s="1"/>
  <c r="BT103" i="3"/>
  <c r="CE103" i="3" s="1"/>
  <c r="BT106" i="3"/>
  <c r="CE106" i="3" s="1"/>
  <c r="BT61" i="3"/>
  <c r="CE61" i="3" s="1"/>
  <c r="BT62" i="3"/>
  <c r="CE62" i="3" s="1"/>
  <c r="BT64" i="3"/>
  <c r="CE64" i="3" s="1"/>
  <c r="BT120" i="3"/>
  <c r="CE120" i="3" s="1"/>
  <c r="BT115" i="3"/>
  <c r="CE115" i="3" s="1"/>
  <c r="BT121" i="3"/>
  <c r="CE121" i="3" s="1"/>
  <c r="BT117" i="3"/>
  <c r="CE117" i="3" s="1"/>
  <c r="BT116" i="3"/>
  <c r="CE116" i="3" s="1"/>
  <c r="BT91" i="3"/>
  <c r="CE91" i="3" s="1"/>
  <c r="BT88" i="3"/>
  <c r="CE88" i="3" s="1"/>
  <c r="BT75" i="3"/>
  <c r="CE75" i="3" s="1"/>
  <c r="BT71" i="3"/>
  <c r="CE71" i="3" s="1"/>
  <c r="BT72" i="3"/>
  <c r="CE72" i="3" s="1"/>
  <c r="BT69" i="3"/>
  <c r="CE69" i="3" s="1"/>
  <c r="BT65" i="3"/>
  <c r="CE65" i="3" s="1"/>
  <c r="CG30" i="3"/>
  <c r="CG28" i="3"/>
  <c r="CG26" i="3"/>
  <c r="G14" i="13"/>
  <c r="K11" i="13"/>
  <c r="J11" i="13" s="1"/>
  <c r="AB7" i="13"/>
  <c r="G11" i="13"/>
  <c r="U11" i="13"/>
  <c r="T11" i="13" s="1"/>
  <c r="M11" i="13"/>
  <c r="L11" i="13" s="1"/>
  <c r="F6" i="13" a="1"/>
  <c r="F6" i="13" s="1"/>
  <c r="E7" i="13" a="1"/>
  <c r="E7" i="13" s="1"/>
  <c r="CG25" i="3"/>
  <c r="CG24" i="3"/>
  <c r="D11" i="13" a="1"/>
  <c r="D11" i="13" s="1"/>
  <c r="Y11" i="13"/>
  <c r="X11" i="13" s="1"/>
  <c r="AA11" i="13"/>
  <c r="I12" i="13" a="1"/>
  <c r="I12" i="13" s="1"/>
  <c r="I18" i="13" s="1"/>
  <c r="S6" i="13"/>
  <c r="R6" i="13" s="1"/>
  <c r="W11" i="13"/>
  <c r="V11" i="13" s="1"/>
  <c r="E11" i="13" a="1"/>
  <c r="E11" i="13" s="1"/>
  <c r="I11" i="13" a="1"/>
  <c r="I11" i="13" s="1"/>
  <c r="Y6" i="13"/>
  <c r="X6" i="13" s="1"/>
  <c r="K6" i="13"/>
  <c r="J6" i="13" s="1"/>
  <c r="AB11" i="13"/>
  <c r="H6" i="13" a="1"/>
  <c r="H6" i="13" s="1"/>
  <c r="Q6" i="13"/>
  <c r="P6" i="13" s="1"/>
  <c r="W7" i="13"/>
  <c r="V7" i="13" s="1"/>
  <c r="M7" i="13"/>
  <c r="L7" i="13" s="1"/>
  <c r="O7" i="13"/>
  <c r="N7" i="13" s="1"/>
  <c r="CF28" i="3"/>
  <c r="CG29" i="3"/>
  <c r="CF30" i="3"/>
  <c r="CD37" i="3" s="1"/>
  <c r="CF37" i="3" s="1"/>
  <c r="CD44" i="3" s="1"/>
  <c r="CF44" i="3" s="1"/>
  <c r="CD51" i="3" s="1"/>
  <c r="CF51" i="3" s="1"/>
  <c r="CD58" i="3" s="1"/>
  <c r="CF58" i="3" s="1"/>
  <c r="CD65" i="3" s="1"/>
  <c r="CF26" i="3"/>
  <c r="CG27" i="3"/>
  <c r="CF25" i="3"/>
  <c r="CF29" i="3"/>
  <c r="CF24" i="3"/>
  <c r="AA8" i="13"/>
  <c r="O8" i="13"/>
  <c r="N8" i="13" s="1"/>
  <c r="AB8" i="13"/>
  <c r="G8" i="13"/>
  <c r="Y7" i="13"/>
  <c r="X7" i="13" s="1"/>
  <c r="E6" i="13" a="1"/>
  <c r="E6" i="13" s="1"/>
  <c r="K7" i="13"/>
  <c r="J7" i="13" s="1"/>
  <c r="S7" i="13"/>
  <c r="R7" i="13" s="1"/>
  <c r="Q7" i="13"/>
  <c r="P7" i="13" s="1"/>
  <c r="U7" i="13"/>
  <c r="T7" i="13" s="1"/>
  <c r="AA12" i="13"/>
  <c r="K12" i="13"/>
  <c r="J12" i="13" s="1"/>
  <c r="U12" i="13"/>
  <c r="T12" i="13" s="1"/>
  <c r="F12" i="13" a="1"/>
  <c r="F12" i="13" s="1"/>
  <c r="E12" i="13" a="1"/>
  <c r="E12" i="13" s="1"/>
  <c r="S12" i="13"/>
  <c r="R12" i="13" s="1"/>
  <c r="H12" i="13" a="1"/>
  <c r="H12" i="13" s="1"/>
  <c r="Q12" i="13"/>
  <c r="P12" i="13" s="1"/>
  <c r="O12" i="13"/>
  <c r="N12" i="13" s="1"/>
  <c r="Y12" i="13"/>
  <c r="X12" i="13" s="1"/>
  <c r="W12" i="13"/>
  <c r="V12" i="13" s="1"/>
  <c r="M12" i="13"/>
  <c r="L12" i="13" s="1"/>
  <c r="D12" i="13" a="1"/>
  <c r="D12" i="13" s="1"/>
  <c r="Q8" i="13"/>
  <c r="P8" i="13" s="1"/>
  <c r="H8" i="13" a="1"/>
  <c r="H8" i="13" s="1"/>
  <c r="Y8" i="13"/>
  <c r="X8" i="13" s="1"/>
  <c r="W8" i="13"/>
  <c r="V8" i="13" s="1"/>
  <c r="K8" i="13"/>
  <c r="J8" i="13" s="1"/>
  <c r="D8" i="13" a="1"/>
  <c r="D8" i="13" s="1"/>
  <c r="U8" i="13"/>
  <c r="T8" i="13" s="1"/>
  <c r="S8" i="13"/>
  <c r="R8" i="13" s="1"/>
  <c r="E8" i="13" a="1"/>
  <c r="E8" i="13" s="1"/>
  <c r="AB18" i="13"/>
  <c r="W18" i="13"/>
  <c r="V18" i="13" s="1"/>
  <c r="U18" i="13"/>
  <c r="T18" i="13" s="1"/>
  <c r="S18" i="13"/>
  <c r="R18" i="13" s="1"/>
  <c r="Q18" i="13"/>
  <c r="P18" i="13" s="1"/>
  <c r="D18" i="13" a="1"/>
  <c r="D18" i="13" s="1"/>
  <c r="O18" i="13"/>
  <c r="N18" i="13" s="1"/>
  <c r="M18" i="13"/>
  <c r="L18" i="13" s="1"/>
  <c r="E18" i="13" a="1"/>
  <c r="E18" i="13" s="1"/>
  <c r="K18" i="13"/>
  <c r="J18" i="13" s="1"/>
  <c r="Y18" i="13"/>
  <c r="X18" i="13" s="1"/>
  <c r="H18" i="13" a="1"/>
  <c r="H18" i="13" s="1"/>
  <c r="AB19" i="13"/>
  <c r="AC19" i="13" s="1"/>
  <c r="H19" i="13" a="1"/>
  <c r="H19" i="13" s="1"/>
  <c r="D19" i="13" a="1"/>
  <c r="D19" i="13" s="1"/>
  <c r="F19" i="13" a="1"/>
  <c r="F19" i="13" s="1"/>
  <c r="E19" i="13" a="1"/>
  <c r="E19" i="13" s="1"/>
  <c r="G18" i="13"/>
  <c r="S9" i="13"/>
  <c r="R9" i="13" s="1"/>
  <c r="M9" i="13"/>
  <c r="L9" i="13" s="1"/>
  <c r="W9" i="13"/>
  <c r="V9" i="13" s="1"/>
  <c r="Q9" i="13"/>
  <c r="P9" i="13" s="1"/>
  <c r="U9" i="13"/>
  <c r="T9" i="13" s="1"/>
  <c r="O9" i="13"/>
  <c r="N9" i="13" s="1"/>
  <c r="Y9" i="13"/>
  <c r="X9" i="13" s="1"/>
  <c r="AA13" i="13"/>
  <c r="AB13" i="13"/>
  <c r="O13" i="13"/>
  <c r="N13" i="13" s="1"/>
  <c r="Y13" i="13"/>
  <c r="X13" i="13" s="1"/>
  <c r="W13" i="13"/>
  <c r="V13" i="13" s="1"/>
  <c r="M13" i="13"/>
  <c r="L13" i="13" s="1"/>
  <c r="F13" i="13" a="1"/>
  <c r="F13" i="13" s="1"/>
  <c r="E13" i="13" a="1"/>
  <c r="E13" i="13" s="1"/>
  <c r="D13" i="13" a="1"/>
  <c r="D13" i="13" s="1"/>
  <c r="U13" i="13"/>
  <c r="T13" i="13" s="1"/>
  <c r="S13" i="13"/>
  <c r="R13" i="13" s="1"/>
  <c r="G13" i="13"/>
  <c r="Q13" i="13"/>
  <c r="P13" i="13" s="1"/>
  <c r="I13" i="13" a="1"/>
  <c r="I13" i="13" s="1"/>
  <c r="H13" i="13" a="1"/>
  <c r="H13" i="13" s="1"/>
  <c r="G19" i="13"/>
  <c r="AA14" i="13"/>
  <c r="AC14" i="13" s="1"/>
  <c r="Q14" i="13"/>
  <c r="P14" i="13" s="1"/>
  <c r="O14" i="13"/>
  <c r="N14" i="13" s="1"/>
  <c r="M14" i="13"/>
  <c r="L14" i="13" s="1"/>
  <c r="Y14" i="13"/>
  <c r="X14" i="13" s="1"/>
  <c r="W14" i="13"/>
  <c r="V14" i="13" s="1"/>
  <c r="U14" i="13"/>
  <c r="T14" i="13" s="1"/>
  <c r="S14" i="13"/>
  <c r="R14" i="13" s="1"/>
  <c r="AB17" i="13"/>
  <c r="S17" i="13"/>
  <c r="R17" i="13" s="1"/>
  <c r="Q17" i="13"/>
  <c r="P17" i="13" s="1"/>
  <c r="O17" i="13"/>
  <c r="N17" i="13" s="1"/>
  <c r="D17" i="13" a="1"/>
  <c r="D17" i="13" s="1"/>
  <c r="M17" i="13"/>
  <c r="L17" i="13" s="1"/>
  <c r="Y17" i="13"/>
  <c r="X17" i="13" s="1"/>
  <c r="W17" i="13"/>
  <c r="V17" i="13" s="1"/>
  <c r="K17" i="13"/>
  <c r="J17" i="13" s="1"/>
  <c r="U17" i="13"/>
  <c r="T17" i="13" s="1"/>
  <c r="E17" i="13" a="1"/>
  <c r="E17" i="13" s="1"/>
  <c r="H17" i="13" a="1"/>
  <c r="H17" i="13" s="1"/>
  <c r="CD32" i="3" l="1"/>
  <c r="CF32" i="3" s="1"/>
  <c r="CD39" i="3" s="1"/>
  <c r="CF39" i="3" s="1"/>
  <c r="CD46" i="3" s="1"/>
  <c r="CF46" i="3" s="1"/>
  <c r="CD53" i="3" s="1"/>
  <c r="CF53" i="3" s="1"/>
  <c r="CD60" i="3" s="1"/>
  <c r="CF60" i="3" s="1"/>
  <c r="CD67" i="3" s="1"/>
  <c r="CD31" i="3"/>
  <c r="I17" i="13"/>
  <c r="CD35" i="3"/>
  <c r="CF35" i="3" s="1"/>
  <c r="CD42" i="3" s="1"/>
  <c r="CF42" i="3" s="1"/>
  <c r="CD49" i="3" s="1"/>
  <c r="AC11" i="13"/>
  <c r="CD33" i="3"/>
  <c r="CG33" i="3" s="1"/>
  <c r="CD34" i="3"/>
  <c r="CF34" i="3" s="1"/>
  <c r="CD41" i="3" s="1"/>
  <c r="CF41" i="3" s="1"/>
  <c r="CD48" i="3" s="1"/>
  <c r="CF48" i="3" s="1"/>
  <c r="CD55" i="3" s="1"/>
  <c r="CG55" i="3" s="1"/>
  <c r="CD36" i="3"/>
  <c r="CF36" i="3" s="1"/>
  <c r="CD43" i="3" s="1"/>
  <c r="CG43" i="3" s="1"/>
  <c r="I9" i="13"/>
  <c r="AC12" i="13"/>
  <c r="I14" i="13"/>
  <c r="AC8" i="13"/>
  <c r="CG37" i="3"/>
  <c r="CG58" i="3"/>
  <c r="CG44" i="3"/>
  <c r="CF65" i="3"/>
  <c r="CD72" i="3" s="1"/>
  <c r="CG65" i="3"/>
  <c r="CG51" i="3"/>
  <c r="AC13" i="13"/>
  <c r="I19" i="13"/>
  <c r="CG35" i="3" l="1"/>
  <c r="CG42" i="3"/>
  <c r="I16" i="13"/>
  <c r="CG34" i="3"/>
  <c r="CF33" i="3"/>
  <c r="CG41" i="3"/>
  <c r="CG48" i="3"/>
  <c r="CF55" i="3"/>
  <c r="CD62" i="3" s="1"/>
  <c r="CF62" i="3" s="1"/>
  <c r="CD69" i="3" s="1"/>
  <c r="CF69" i="3" s="1"/>
  <c r="CD76" i="3" s="1"/>
  <c r="CF76" i="3" s="1"/>
  <c r="CD83" i="3" s="1"/>
  <c r="CF43" i="3"/>
  <c r="CD50" i="3" s="1"/>
  <c r="CF50" i="3" s="1"/>
  <c r="CG36" i="3"/>
  <c r="CG32" i="3"/>
  <c r="CG46" i="3"/>
  <c r="CG60" i="3"/>
  <c r="CG53" i="3"/>
  <c r="CG39" i="3"/>
  <c r="CF72" i="3"/>
  <c r="CD79" i="3" s="1"/>
  <c r="CG72" i="3"/>
  <c r="CF49" i="3"/>
  <c r="CD56" i="3" s="1"/>
  <c r="CG49" i="3"/>
  <c r="CF31" i="3"/>
  <c r="CG31" i="3"/>
  <c r="CF67" i="3"/>
  <c r="CD74" i="3" s="1"/>
  <c r="CG67" i="3"/>
  <c r="CD40" i="3" l="1"/>
  <c r="CF40" i="3" s="1"/>
  <c r="CD47" i="3" s="1"/>
  <c r="CD57" i="3"/>
  <c r="CF57" i="3" s="1"/>
  <c r="CD64" i="3" s="1"/>
  <c r="CF64" i="3" s="1"/>
  <c r="CD71" i="3" s="1"/>
  <c r="CF71" i="3" s="1"/>
  <c r="CD78" i="3" s="1"/>
  <c r="CG78" i="3" s="1"/>
  <c r="CG62" i="3"/>
  <c r="CG76" i="3"/>
  <c r="CG69" i="3"/>
  <c r="CG50" i="3"/>
  <c r="CF56" i="3"/>
  <c r="CD63" i="3" s="1"/>
  <c r="CG56" i="3"/>
  <c r="CF79" i="3"/>
  <c r="CD86" i="3" s="1"/>
  <c r="CG79" i="3"/>
  <c r="CD38" i="3"/>
  <c r="CF83" i="3"/>
  <c r="CD90" i="3" s="1"/>
  <c r="CG83" i="3"/>
  <c r="CF74" i="3"/>
  <c r="CD81" i="3" s="1"/>
  <c r="CG74" i="3"/>
  <c r="CG40" i="3" l="1"/>
  <c r="CG64" i="3"/>
  <c r="CF78" i="3"/>
  <c r="CD85" i="3" s="1"/>
  <c r="CF85" i="3" s="1"/>
  <c r="CD92" i="3" s="1"/>
  <c r="CG92" i="3" s="1"/>
  <c r="CG71" i="3"/>
  <c r="CG57" i="3"/>
  <c r="CF47" i="3"/>
  <c r="CG47" i="3"/>
  <c r="CF86" i="3"/>
  <c r="CD93" i="3" s="1"/>
  <c r="CG86" i="3"/>
  <c r="CG63" i="3"/>
  <c r="CF63" i="3"/>
  <c r="CD70" i="3" s="1"/>
  <c r="CG38" i="3"/>
  <c r="CF38" i="3"/>
  <c r="CF90" i="3"/>
  <c r="CD97" i="3" s="1"/>
  <c r="CG90" i="3"/>
  <c r="CF81" i="3"/>
  <c r="CD88" i="3" s="1"/>
  <c r="CG81" i="3"/>
  <c r="CF92" i="3" l="1"/>
  <c r="CD99" i="3" s="1"/>
  <c r="CF99" i="3" s="1"/>
  <c r="CD106" i="3" s="1"/>
  <c r="CF106" i="3" s="1"/>
  <c r="CD113" i="3" s="1"/>
  <c r="CG85" i="3"/>
  <c r="CD54" i="3"/>
  <c r="CG54" i="3" s="1"/>
  <c r="CF70" i="3"/>
  <c r="CD77" i="3" s="1"/>
  <c r="CG70" i="3"/>
  <c r="CF93" i="3"/>
  <c r="CD100" i="3" s="1"/>
  <c r="CG93" i="3"/>
  <c r="CF88" i="3"/>
  <c r="CD95" i="3" s="1"/>
  <c r="CG88" i="3"/>
  <c r="CG97" i="3"/>
  <c r="CF97" i="3"/>
  <c r="CD104" i="3" s="1"/>
  <c r="CD45" i="3"/>
  <c r="CG106" i="3" l="1"/>
  <c r="CG99" i="3"/>
  <c r="CF54" i="3"/>
  <c r="CG113" i="3"/>
  <c r="CF113" i="3"/>
  <c r="CD120" i="3" s="1"/>
  <c r="CG77" i="3"/>
  <c r="CF77" i="3"/>
  <c r="CD84" i="3" s="1"/>
  <c r="CF100" i="3"/>
  <c r="CD107" i="3" s="1"/>
  <c r="CG100" i="3"/>
  <c r="CF95" i="3"/>
  <c r="CD102" i="3" s="1"/>
  <c r="CG95" i="3"/>
  <c r="CG45" i="3"/>
  <c r="CF45" i="3"/>
  <c r="CG104" i="3"/>
  <c r="CF104" i="3"/>
  <c r="CD111" i="3" s="1"/>
  <c r="CD61" i="3" l="1"/>
  <c r="CG61" i="3" s="1"/>
  <c r="CG120" i="3"/>
  <c r="CF120" i="3"/>
  <c r="CD127" i="3" s="1"/>
  <c r="CG84" i="3"/>
  <c r="CF84" i="3"/>
  <c r="CD91" i="3" s="1"/>
  <c r="CG107" i="3"/>
  <c r="CF107" i="3"/>
  <c r="CD114" i="3" s="1"/>
  <c r="CD52" i="3"/>
  <c r="CG111" i="3"/>
  <c r="CF111" i="3"/>
  <c r="CD118" i="3" s="1"/>
  <c r="CF102" i="3"/>
  <c r="CD109" i="3" s="1"/>
  <c r="CG102" i="3"/>
  <c r="CF61" i="3" l="1"/>
  <c r="CF127" i="3"/>
  <c r="CD134" i="3" s="1"/>
  <c r="CG127" i="3"/>
  <c r="CF91" i="3"/>
  <c r="CD98" i="3" s="1"/>
  <c r="CG91" i="3"/>
  <c r="CF114" i="3"/>
  <c r="CD121" i="3" s="1"/>
  <c r="CG114" i="3"/>
  <c r="CF52" i="3"/>
  <c r="CG52" i="3"/>
  <c r="CF109" i="3"/>
  <c r="CD116" i="3" s="1"/>
  <c r="CG109" i="3"/>
  <c r="CF118" i="3"/>
  <c r="CD125" i="3" s="1"/>
  <c r="CG118" i="3"/>
  <c r="CD68" i="3" l="1"/>
  <c r="CG134" i="3"/>
  <c r="CF134" i="3"/>
  <c r="CD141" i="3" s="1"/>
  <c r="CF98" i="3"/>
  <c r="CD105" i="3" s="1"/>
  <c r="CG98" i="3"/>
  <c r="CF121" i="3"/>
  <c r="CD128" i="3" s="1"/>
  <c r="CG121" i="3"/>
  <c r="CF125" i="3"/>
  <c r="CD132" i="3" s="1"/>
  <c r="CG125" i="3"/>
  <c r="CF116" i="3"/>
  <c r="CD123" i="3" s="1"/>
  <c r="CG116" i="3"/>
  <c r="CD59" i="3"/>
  <c r="CF68" i="3" l="1"/>
  <c r="CD75" i="3" s="1"/>
  <c r="CG68" i="3"/>
  <c r="CG141" i="3"/>
  <c r="CF141" i="3"/>
  <c r="CD148" i="3" s="1"/>
  <c r="CF128" i="3"/>
  <c r="CD135" i="3" s="1"/>
  <c r="CG128" i="3"/>
  <c r="CF105" i="3"/>
  <c r="CD112" i="3" s="1"/>
  <c r="CG105" i="3"/>
  <c r="CF132" i="3"/>
  <c r="CD139" i="3" s="1"/>
  <c r="CG132" i="3"/>
  <c r="CF59" i="3"/>
  <c r="CG59" i="3"/>
  <c r="CF123" i="3"/>
  <c r="CD130" i="3" s="1"/>
  <c r="CG123" i="3"/>
  <c r="CF75" i="3" l="1"/>
  <c r="CG75" i="3"/>
  <c r="CD66" i="3"/>
  <c r="CF66" i="3" s="1"/>
  <c r="CG148" i="3"/>
  <c r="CF148" i="3"/>
  <c r="CD155" i="3" s="1"/>
  <c r="CF112" i="3"/>
  <c r="CD119" i="3" s="1"/>
  <c r="CG112" i="3"/>
  <c r="CF135" i="3"/>
  <c r="CD142" i="3" s="1"/>
  <c r="CG135" i="3"/>
  <c r="CG139" i="3"/>
  <c r="CF139" i="3"/>
  <c r="CD146" i="3" s="1"/>
  <c r="CF130" i="3"/>
  <c r="CD137" i="3" s="1"/>
  <c r="CG130" i="3"/>
  <c r="CD82" i="3" l="1"/>
  <c r="CF82" i="3" s="1"/>
  <c r="CD89" i="3" s="1"/>
  <c r="CG66" i="3"/>
  <c r="CD73" i="3"/>
  <c r="CG73" i="3" s="1"/>
  <c r="CF155" i="3"/>
  <c r="CD162" i="3" s="1"/>
  <c r="CG155" i="3"/>
  <c r="CF142" i="3"/>
  <c r="CD149" i="3" s="1"/>
  <c r="CG142" i="3"/>
  <c r="CF119" i="3"/>
  <c r="CD126" i="3" s="1"/>
  <c r="CG119" i="3"/>
  <c r="CF146" i="3"/>
  <c r="CD153" i="3" s="1"/>
  <c r="CG146" i="3"/>
  <c r="CF137" i="3"/>
  <c r="CD144" i="3" s="1"/>
  <c r="CG137" i="3"/>
  <c r="CG82" i="3" l="1"/>
  <c r="CF89" i="3"/>
  <c r="CD96" i="3" s="1"/>
  <c r="CG89" i="3"/>
  <c r="CF73" i="3"/>
  <c r="CF162" i="3"/>
  <c r="CD169" i="3" s="1"/>
  <c r="CG162" i="3"/>
  <c r="CG126" i="3"/>
  <c r="CF126" i="3"/>
  <c r="CD133" i="3" s="1"/>
  <c r="CF149" i="3"/>
  <c r="CD156" i="3" s="1"/>
  <c r="CG149" i="3"/>
  <c r="CG153" i="3"/>
  <c r="CF153" i="3"/>
  <c r="CD160" i="3" s="1"/>
  <c r="CG144" i="3"/>
  <c r="CF144" i="3"/>
  <c r="CD151" i="3" s="1"/>
  <c r="CF96" i="3" l="1"/>
  <c r="CD103" i="3" s="1"/>
  <c r="CG96" i="3"/>
  <c r="CD80" i="3"/>
  <c r="CF80" i="3" s="1"/>
  <c r="CD87" i="3" s="1"/>
  <c r="CF87" i="3" s="1"/>
  <c r="CF169" i="3"/>
  <c r="CD176" i="3" s="1"/>
  <c r="CG169" i="3"/>
  <c r="CF156" i="3"/>
  <c r="CD163" i="3" s="1"/>
  <c r="CG156" i="3"/>
  <c r="CF133" i="3"/>
  <c r="CD140" i="3" s="1"/>
  <c r="CG133" i="3"/>
  <c r="CF160" i="3"/>
  <c r="CD167" i="3" s="1"/>
  <c r="CG160" i="3"/>
  <c r="CF151" i="3"/>
  <c r="CD158" i="3" s="1"/>
  <c r="CG151" i="3"/>
  <c r="CF103" i="3" l="1"/>
  <c r="CD110" i="3" s="1"/>
  <c r="CG103" i="3"/>
  <c r="CG87" i="3"/>
  <c r="CG80" i="3"/>
  <c r="CD94" i="3"/>
  <c r="CF94" i="3" s="1"/>
  <c r="CG176" i="3"/>
  <c r="CF176" i="3"/>
  <c r="CD183" i="3" s="1"/>
  <c r="CF140" i="3"/>
  <c r="CD147" i="3" s="1"/>
  <c r="CG140" i="3"/>
  <c r="CG163" i="3"/>
  <c r="CF163" i="3"/>
  <c r="CD170" i="3" s="1"/>
  <c r="CG158" i="3"/>
  <c r="CF158" i="3"/>
  <c r="CD165" i="3" s="1"/>
  <c r="CF167" i="3"/>
  <c r="CD174" i="3" s="1"/>
  <c r="CG167" i="3"/>
  <c r="CF110" i="3" l="1"/>
  <c r="CD117" i="3" s="1"/>
  <c r="CG110" i="3"/>
  <c r="CG94" i="3"/>
  <c r="CD101" i="3"/>
  <c r="CG101" i="3" s="1"/>
  <c r="CF183" i="3"/>
  <c r="CG183" i="3"/>
  <c r="CF170" i="3"/>
  <c r="CD177" i="3" s="1"/>
  <c r="CG170" i="3"/>
  <c r="CF147" i="3"/>
  <c r="CD154" i="3" s="1"/>
  <c r="CG147" i="3"/>
  <c r="CG174" i="3"/>
  <c r="CF174" i="3"/>
  <c r="CD181" i="3" s="1"/>
  <c r="CG165" i="3"/>
  <c r="CF165" i="3"/>
  <c r="CD172" i="3" s="1"/>
  <c r="CF117" i="3" l="1"/>
  <c r="CD124" i="3" s="1"/>
  <c r="CG117" i="3"/>
  <c r="CF101" i="3"/>
  <c r="CD108" i="3" s="1"/>
  <c r="CG154" i="3"/>
  <c r="CF154" i="3"/>
  <c r="CD161" i="3" s="1"/>
  <c r="CF177" i="3"/>
  <c r="CD184" i="3" s="1"/>
  <c r="CG177" i="3"/>
  <c r="CF181" i="3"/>
  <c r="CD188" i="3" s="1"/>
  <c r="CG181" i="3"/>
  <c r="CF172" i="3"/>
  <c r="CD179" i="3" s="1"/>
  <c r="CG172" i="3"/>
  <c r="CF124" i="3" l="1"/>
  <c r="CD131" i="3" s="1"/>
  <c r="CG124" i="3"/>
  <c r="CF184" i="3"/>
  <c r="CG184" i="3"/>
  <c r="CG161" i="3"/>
  <c r="CF161" i="3"/>
  <c r="CD168" i="3" s="1"/>
  <c r="CF108" i="3"/>
  <c r="F6" i="3" s="1"/>
  <c r="CG108" i="3"/>
  <c r="CF188" i="3"/>
  <c r="CG188" i="3"/>
  <c r="CF179" i="3"/>
  <c r="CD186" i="3" s="1"/>
  <c r="CG179" i="3"/>
  <c r="CF131" i="3" l="1"/>
  <c r="CD138" i="3" s="1"/>
  <c r="CG131" i="3"/>
  <c r="CD115" i="3"/>
  <c r="CF115" i="3" s="1"/>
  <c r="CD122" i="3" s="1"/>
  <c r="CG168" i="3"/>
  <c r="CF168" i="3"/>
  <c r="CD175" i="3" s="1"/>
  <c r="CG186" i="3"/>
  <c r="CF186" i="3"/>
  <c r="CF138" i="3" l="1"/>
  <c r="CD145" i="3" s="1"/>
  <c r="CG138" i="3"/>
  <c r="CG115" i="3"/>
  <c r="CG175" i="3"/>
  <c r="CF175" i="3"/>
  <c r="CD182" i="3" s="1"/>
  <c r="CF122" i="3"/>
  <c r="CD129" i="3" s="1"/>
  <c r="CG122" i="3"/>
  <c r="CG145" i="3" l="1"/>
  <c r="CF145" i="3"/>
  <c r="CD152" i="3" s="1"/>
  <c r="CG182" i="3"/>
  <c r="CF182" i="3"/>
  <c r="CD189" i="3" s="1"/>
  <c r="CF129" i="3"/>
  <c r="CD136" i="3" s="1"/>
  <c r="CG129" i="3"/>
  <c r="CG152" i="3" l="1"/>
  <c r="CF152" i="3"/>
  <c r="CD159" i="3" s="1"/>
  <c r="CF189" i="3"/>
  <c r="CG189" i="3"/>
  <c r="CF136" i="3"/>
  <c r="CD143" i="3" s="1"/>
  <c r="CG136" i="3"/>
  <c r="AA18" i="13" l="1"/>
  <c r="AC18" i="13" s="1"/>
  <c r="CF159" i="3"/>
  <c r="CD166" i="3" s="1"/>
  <c r="CG159" i="3"/>
  <c r="CF143" i="3"/>
  <c r="CD150" i="3" s="1"/>
  <c r="CG143" i="3"/>
  <c r="AA7" i="13" l="1"/>
  <c r="AC7" i="13" s="1"/>
  <c r="CG166" i="3"/>
  <c r="CF166" i="3"/>
  <c r="CD173" i="3" s="1"/>
  <c r="AA6" i="13"/>
  <c r="AC6" i="13" s="1"/>
  <c r="AA17" i="13"/>
  <c r="AC17" i="13" s="1"/>
  <c r="AA9" i="13"/>
  <c r="AC9" i="13" s="1"/>
  <c r="CF150" i="3"/>
  <c r="CD157" i="3" s="1"/>
  <c r="CG150" i="3"/>
  <c r="CF173" i="3" l="1"/>
  <c r="CD180" i="3" s="1"/>
  <c r="CG173" i="3"/>
  <c r="CG157" i="3"/>
  <c r="CF157" i="3"/>
  <c r="CD164" i="3" s="1"/>
  <c r="CG180" i="3" l="1"/>
  <c r="CF180" i="3"/>
  <c r="CD187" i="3" s="1"/>
  <c r="CF164" i="3"/>
  <c r="CD171" i="3" s="1"/>
  <c r="CG164" i="3"/>
  <c r="CF187" i="3" l="1"/>
  <c r="CG187" i="3"/>
  <c r="CF171" i="3"/>
  <c r="CD178" i="3" s="1"/>
  <c r="CG171" i="3"/>
  <c r="CF178" i="3" l="1"/>
  <c r="CD185" i="3" s="1"/>
  <c r="CG178" i="3"/>
  <c r="CF185" i="3" l="1"/>
  <c r="CG18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RANGOTTE, Severine</author>
    <author>PAGLIARIN, Aude</author>
  </authors>
  <commentList>
    <comment ref="D6" authorId="0" shapeId="0" xr:uid="{F8715964-B3FE-4BFB-8153-2B982EE99933}">
      <text>
        <r>
          <rPr>
            <sz val="10"/>
            <color rgb="FF000000"/>
            <rFont val="Tahoma"/>
            <family val="2"/>
          </rPr>
          <t>' a été modifié: =&gt;N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25/11/2020 11:06:22 par rangottese</t>
        </r>
      </text>
    </comment>
    <comment ref="I6" authorId="0" shapeId="0" xr:uid="{0A0ACC9C-645E-45A2-8CA6-7F488666D432}">
      <text>
        <r>
          <rPr>
            <sz val="10"/>
            <color indexed="81"/>
            <rFont val="Tahoma"/>
            <family val="2"/>
          </rPr>
          <t>' a été modifié: =&gt;N°   le 25/11/2020 11:06:25 par rangottese</t>
        </r>
      </text>
    </comment>
    <comment ref="J6" authorId="0" shapeId="0" xr:uid="{0C795F8E-2278-4C2F-8273-967ADE28BBDA}">
      <text>
        <r>
          <rPr>
            <sz val="10"/>
            <color rgb="FF000000"/>
            <rFont val="Tahoma"/>
            <family val="2"/>
          </rPr>
          <t>' a été modifié: =&gt;N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25/11/2020 11:06:28 par rangottese</t>
        </r>
      </text>
    </comment>
    <comment ref="N6" authorId="0" shapeId="0" xr:uid="{AAFEA20E-A19A-4F5B-AAAF-A08CA9D9B177}">
      <text>
        <r>
          <rPr>
            <sz val="10"/>
            <color rgb="FF000000"/>
            <rFont val="Tahoma"/>
            <family val="2"/>
          </rPr>
          <t>' a été modifié: =&gt;J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25/11/2020 11:06:31 par rangottese</t>
        </r>
      </text>
    </comment>
    <comment ref="O6" authorId="0" shapeId="0" xr:uid="{A19AD875-4EE7-4B1C-BF0E-282DCEAD76E3}">
      <text>
        <r>
          <rPr>
            <sz val="10"/>
            <color indexed="81"/>
            <rFont val="Tahoma"/>
            <family val="2"/>
          </rPr>
          <t>' a été modifié: =&gt;J°   le 25/11/2020 11:06:35 par rangottese</t>
        </r>
      </text>
    </comment>
    <comment ref="S6" authorId="0" shapeId="0" xr:uid="{6A2440A4-6498-4039-BB59-67623E678286}">
      <text>
        <r>
          <rPr>
            <sz val="10"/>
            <color indexed="81"/>
            <rFont val="Tahoma"/>
            <family val="2"/>
          </rPr>
          <t>' a été modifié: =&gt;J°   le 25/11/2020 11:06:38 par rangottese</t>
        </r>
      </text>
    </comment>
    <comment ref="T6" authorId="0" shapeId="0" xr:uid="{4271F2AD-643F-4B49-B3AA-9999E4796223}">
      <text>
        <r>
          <rPr>
            <sz val="10"/>
            <color indexed="81"/>
            <rFont val="Tahoma"/>
            <family val="2"/>
          </rPr>
          <t>' a été modifié: =&gt;N°   le 25/11/2020 11:06:43 par rangottese</t>
        </r>
      </text>
    </comment>
    <comment ref="U6" authorId="0" shapeId="0" xr:uid="{D38F05C5-83AA-43F3-91A1-A478818743B7}">
      <text>
        <r>
          <rPr>
            <sz val="10"/>
            <color indexed="81"/>
            <rFont val="Tahoma"/>
            <family val="2"/>
          </rPr>
          <t>' a été modifié: =&gt;N°   le 25/11/2020 11:06:47 par rangottese</t>
        </r>
      </text>
    </comment>
    <comment ref="AC6" authorId="0" shapeId="0" xr:uid="{5F8C5B0A-3B99-4CB8-94CD-6B429D1C306F}">
      <text>
        <r>
          <rPr>
            <sz val="10"/>
            <color indexed="81"/>
            <rFont val="Tahoma"/>
            <family val="2"/>
          </rPr>
          <t>' a été modifié: =&gt;J°   le 25/11/2020 11:06:51 par rangottese</t>
        </r>
      </text>
    </comment>
    <comment ref="AD6" authorId="0" shapeId="0" xr:uid="{5AD60F9E-00EC-4D56-A29F-4EBE4E5D40C9}">
      <text>
        <r>
          <rPr>
            <sz val="10"/>
            <color indexed="81"/>
            <rFont val="Tahoma"/>
            <family val="2"/>
          </rPr>
          <t>' a été modifié: =&gt;J°   le 25/11/2020 11:06:55 par rangottese</t>
        </r>
      </text>
    </comment>
    <comment ref="AE6" authorId="0" shapeId="0" xr:uid="{3733EF9D-73F8-49E2-9F8F-FF3A432D1BDD}">
      <text>
        <r>
          <rPr>
            <sz val="10"/>
            <color indexed="81"/>
            <rFont val="Tahoma"/>
            <family val="2"/>
          </rPr>
          <t>' a été modifié: =&gt;J°   le 25/11/2020 11:06:58 par rangottese</t>
        </r>
      </text>
    </comment>
    <comment ref="AK6" authorId="0" shapeId="0" xr:uid="{7E0EE2C7-F9FA-4E04-A02F-EA76ABEDD805}">
      <text>
        <r>
          <rPr>
            <sz val="10"/>
            <color indexed="81"/>
            <rFont val="Tahoma"/>
            <family val="2"/>
          </rPr>
          <t>' a été modifié: =&gt;N°   le 25/11/2020 13:50:25 par rangottese
' a été modifié: N°=&gt;   le 25/11/2020 13:50:36 par rangottese
' a été modifié: =&gt;N°   le 12/01/2021 10:54:07 par rangottese</t>
        </r>
      </text>
    </comment>
    <comment ref="AL6" authorId="0" shapeId="0" xr:uid="{6FD6F250-23BB-424A-83DC-9ABA21422F6D}">
      <text>
        <r>
          <rPr>
            <sz val="10"/>
            <color indexed="81"/>
            <rFont val="Tahoma"/>
            <family val="2"/>
          </rPr>
          <t>' a été modifié: =&gt;N°   le 25/11/2020 13:50:30 par rangottese
' a été modifié: N°=&gt;   le 25/11/2020 13:50:35 par rangottese
' a été modifié: =&gt;N°   le 12/01/2021 10:54:09 par rangottese</t>
        </r>
      </text>
    </comment>
    <comment ref="AP6" authorId="0" shapeId="0" xr:uid="{387C3071-4B75-44CD-985A-15C03343C625}">
      <text>
        <r>
          <rPr>
            <sz val="10"/>
            <color indexed="81"/>
            <rFont val="Tahoma"/>
            <family val="2"/>
          </rPr>
          <t>' a été modifié: =&gt;J°   le 12/01/2021 10:54:13 par rangottese</t>
        </r>
      </text>
    </comment>
    <comment ref="AQ6" authorId="0" shapeId="0" xr:uid="{4FABD55E-423E-412F-935C-B1F1D17B932F}">
      <text>
        <r>
          <rPr>
            <sz val="10"/>
            <color indexed="81"/>
            <rFont val="Tahoma"/>
            <family val="2"/>
          </rPr>
          <t>' a été modifié: =&gt;J°   le 12/01/2021 10:54:15 par rangottese</t>
        </r>
      </text>
    </comment>
    <comment ref="AV6" authorId="0" shapeId="0" xr:uid="{7761EFE4-BBA7-411C-8515-9FC0560153F1}">
      <text>
        <r>
          <rPr>
            <sz val="10"/>
            <color indexed="81"/>
            <rFont val="Tahoma"/>
            <family val="2"/>
          </rPr>
          <t>' a été modifié: =&gt;J°   le 12/01/2021 10:54:18 par rangottese</t>
        </r>
      </text>
    </comment>
    <comment ref="AW6" authorId="0" shapeId="0" xr:uid="{2C46519C-6FBD-466C-AD79-370B6E4F77EA}">
      <text>
        <r>
          <rPr>
            <sz val="10"/>
            <color indexed="81"/>
            <rFont val="Tahoma"/>
            <family val="2"/>
          </rPr>
          <t>' a été modifié: =&gt;N°   le 12/01/2021 10:54:21 par rangottese</t>
        </r>
      </text>
    </comment>
    <comment ref="AX6" authorId="0" shapeId="0" xr:uid="{5752A0CD-89AA-4697-BE6E-7C632B66931A}">
      <text>
        <r>
          <rPr>
            <sz val="10"/>
            <color indexed="81"/>
            <rFont val="Tahoma"/>
            <family val="2"/>
          </rPr>
          <t>' a été modifié: =&gt;N°   le 12/01/2021 10:54:24 par rangottese</t>
        </r>
      </text>
    </comment>
    <comment ref="BC6" authorId="0" shapeId="0" xr:uid="{B20892DC-4ADF-4F91-8A16-45D322F19855}">
      <text>
        <r>
          <rPr>
            <sz val="10"/>
            <color indexed="81"/>
            <rFont val="Tahoma"/>
            <family val="2"/>
          </rPr>
          <t>' a été modifié: =&gt;J°   le 12/01/2021 10:54:28 par rangottese</t>
        </r>
      </text>
    </comment>
    <comment ref="BD6" authorId="0" shapeId="0" xr:uid="{A7AB184C-759D-42E6-A7B1-5B0E6AE10658}">
      <text>
        <r>
          <rPr>
            <sz val="10"/>
            <color indexed="81"/>
            <rFont val="Tahoma"/>
            <family val="2"/>
          </rPr>
          <t>' a été modifié: =&gt;J°   le 12/01/2021 10:54:30 par rangottese</t>
        </r>
      </text>
    </comment>
    <comment ref="BH6" authorId="0" shapeId="0" xr:uid="{01C2C6C4-BD2A-44AD-B743-81645F9696E4}">
      <text>
        <r>
          <rPr>
            <sz val="10"/>
            <color indexed="81"/>
            <rFont val="Tahoma"/>
            <family val="2"/>
          </rPr>
          <t>' a été modifié: =&gt;J°   le 12/01/2021 10:54:34 par rangottese</t>
        </r>
      </text>
    </comment>
    <comment ref="BI6" authorId="0" shapeId="0" xr:uid="{901C8BFC-824E-4F46-AE50-CAB5A647E251}">
      <text>
        <r>
          <rPr>
            <sz val="10"/>
            <color indexed="81"/>
            <rFont val="Tahoma"/>
            <family val="2"/>
          </rPr>
          <t>' a été modifié: =&gt;J°   le 12/01/2021 10:54:37 par rangottese</t>
        </r>
      </text>
    </comment>
    <comment ref="D9" authorId="0" shapeId="0" xr:uid="{34679EFF-4DE3-47C8-901F-83C8AB52B148}">
      <text>
        <r>
          <rPr>
            <sz val="10"/>
            <color rgb="FF000000"/>
            <rFont val="Tahoma"/>
            <family val="2"/>
          </rPr>
          <t>' a été modifié: =&gt;N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06/01/2021 16:19:03 par rangottese</t>
        </r>
      </text>
    </comment>
    <comment ref="E9" authorId="0" shapeId="0" xr:uid="{7F3E6130-76CF-4DC0-968F-2F3704F6C5A9}">
      <text>
        <r>
          <rPr>
            <sz val="10"/>
            <color rgb="FF000000"/>
            <rFont val="Tahoma"/>
            <family val="2"/>
          </rPr>
          <t>' a été modifié: =&gt;N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06/01/2021 16:19:07 par rangottese</t>
        </r>
      </text>
    </comment>
    <comment ref="I9" authorId="0" shapeId="0" xr:uid="{B8329798-61AF-42FE-9A50-A7F978400AB1}">
      <text>
        <r>
          <rPr>
            <sz val="10"/>
            <color rgb="FF000000"/>
            <rFont val="Tahoma"/>
            <family val="2"/>
          </rPr>
          <t>' a été modifié: =&gt;J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06/01/2021 16:19:10 par rangottese</t>
        </r>
      </text>
    </comment>
    <comment ref="J9" authorId="0" shapeId="0" xr:uid="{1F1BAB38-A112-4B32-A36F-5CCC1AFF9AD8}">
      <text>
        <r>
          <rPr>
            <sz val="10"/>
            <color indexed="81"/>
            <rFont val="Tahoma"/>
            <family val="2"/>
          </rPr>
          <t>' a été modifié: =&gt;J°   le 06/01/2021 16:19:16 par rangottese</t>
        </r>
      </text>
    </comment>
    <comment ref="K9" authorId="0" shapeId="0" xr:uid="{897A52A2-287B-4CFA-B813-4A01D56251E2}">
      <text>
        <r>
          <rPr>
            <sz val="10"/>
            <color indexed="81"/>
            <rFont val="Tahoma"/>
            <family val="2"/>
          </rPr>
          <t>' a été modifié: =&gt;N°   le 06/01/2021 16:19:13 par rangottese</t>
        </r>
      </text>
    </comment>
    <comment ref="P9" authorId="0" shapeId="0" xr:uid="{30FC8DCE-0010-491C-B2DB-580296714AA4}">
      <text>
        <r>
          <rPr>
            <sz val="10"/>
            <color indexed="81"/>
            <rFont val="Tahoma"/>
            <family val="2"/>
          </rPr>
          <t>' a été modifié: =&gt;N°   le 06/01/2021 16:19:19 par rangottese</t>
        </r>
      </text>
    </comment>
    <comment ref="Q9" authorId="0" shapeId="0" xr:uid="{DD816E77-3AB7-4787-AE66-23F8C4DFD156}">
      <text>
        <r>
          <rPr>
            <sz val="10"/>
            <color indexed="81"/>
            <rFont val="Tahoma"/>
            <family val="2"/>
          </rPr>
          <t>' a été modifié: =&gt;N°   le 06/01/2021 16:19:21 par rangottese</t>
        </r>
      </text>
    </comment>
    <comment ref="U9" authorId="0" shapeId="0" xr:uid="{763F29C7-3FC7-4CA1-8168-30C1D3B44A5C}">
      <text>
        <r>
          <rPr>
            <sz val="10"/>
            <color indexed="81"/>
            <rFont val="Tahoma"/>
            <family val="2"/>
          </rPr>
          <t>' a été modifié: =&gt;J°   le 06/01/2021 16:19:24 par rangottese</t>
        </r>
      </text>
    </comment>
    <comment ref="V9" authorId="0" shapeId="0" xr:uid="{F7962FFB-D777-499D-9D78-865F2CAD03B2}">
      <text>
        <r>
          <rPr>
            <sz val="10"/>
            <color indexed="81"/>
            <rFont val="Tahoma"/>
            <family val="2"/>
          </rPr>
          <t>' a été modifié: =&gt;J°   le 06/01/2021 16:19:26 par rangottese</t>
        </r>
      </text>
    </comment>
    <comment ref="Z9" authorId="0" shapeId="0" xr:uid="{DD3C184C-5560-4BFC-A0B7-693427DF71A3}">
      <text>
        <r>
          <rPr>
            <sz val="10"/>
            <color indexed="81"/>
            <rFont val="Tahoma"/>
            <family val="2"/>
          </rPr>
          <t>' a été modifié: =&gt;J°   le 06/01/2021 16:19:29 par rangottese</t>
        </r>
      </text>
    </comment>
    <comment ref="AA9" authorId="0" shapeId="0" xr:uid="{30D12481-72E8-4B2B-A7C8-2580B5203973}">
      <text>
        <r>
          <rPr>
            <sz val="10"/>
            <color indexed="81"/>
            <rFont val="Tahoma"/>
            <family val="2"/>
          </rPr>
          <t>' a été modifié: =&gt;N°   le 06/01/2021 16:19:34 par rangottese</t>
        </r>
      </text>
    </comment>
    <comment ref="AB9" authorId="0" shapeId="0" xr:uid="{1310A2EF-CEE7-4349-90CE-5C5C5BD16276}">
      <text>
        <r>
          <rPr>
            <sz val="10"/>
            <color indexed="81"/>
            <rFont val="Tahoma"/>
            <family val="2"/>
          </rPr>
          <t>' a été modifié: =&gt;N°   le 06/01/2021 16:19:32 par rangottese</t>
        </r>
      </text>
    </comment>
    <comment ref="AJ9" authorId="0" shapeId="0" xr:uid="{3A95381F-0A07-4B75-B59A-DBFD7F99700F}">
      <text>
        <r>
          <rPr>
            <sz val="10"/>
            <color indexed="81"/>
            <rFont val="Tahoma"/>
            <family val="2"/>
          </rPr>
          <t>' a été modifié: J4=&gt;J4   le 02/03/2021 15:46:51 par rangottese
' a été modifié: J4=&gt;J4   le 02/03/2021 15:47:01 par rangottese</t>
        </r>
      </text>
    </comment>
    <comment ref="AK9" authorId="0" shapeId="0" xr:uid="{A48BD271-2783-4BCA-992D-AF793593B7E3}">
      <text>
        <r>
          <rPr>
            <sz val="10"/>
            <color indexed="81"/>
            <rFont val="Tahoma"/>
            <family val="2"/>
          </rPr>
          <t>' a été modifié: =&gt;J6   le 02/03/2021 15:51:33 par rangottese</t>
        </r>
      </text>
    </comment>
    <comment ref="AR9" authorId="0" shapeId="0" xr:uid="{C90C5C52-CA2E-4697-BE6A-087D8978770F}">
      <text>
        <r>
          <rPr>
            <sz val="10"/>
            <color indexed="81"/>
            <rFont val="Tahoma"/>
            <family val="2"/>
          </rPr>
          <t>' a été modifié: =&gt;N6   le 09/03/2021 14:38:13 par rangottese</t>
        </r>
      </text>
    </comment>
    <comment ref="AS9" authorId="0" shapeId="0" xr:uid="{FAEAEBB0-2513-4092-AE4D-10B50F690CBE}">
      <text>
        <r>
          <rPr>
            <sz val="10"/>
            <color indexed="81"/>
            <rFont val="Tahoma"/>
            <family val="2"/>
          </rPr>
          <t>' a été modifié: =&gt;N6   le 09/03/2021 14:38:18 par rangottese</t>
        </r>
      </text>
    </comment>
    <comment ref="AW9" authorId="0" shapeId="0" xr:uid="{71684EF7-4D4E-44D0-BD58-E891A628E686}">
      <text>
        <r>
          <rPr>
            <sz val="10"/>
            <color indexed="81"/>
            <rFont val="Tahoma"/>
            <family val="2"/>
          </rPr>
          <t>' a été modifié: =&gt;J3   le 15/03/2021 14:31:56 par rangottese
' a été modifié: J3=&gt;J4   le 15/03/2021 14:36:52 par rangottese</t>
        </r>
      </text>
    </comment>
    <comment ref="AX9" authorId="0" shapeId="0" xr:uid="{F8EECC14-42EB-473E-9289-0B21E2EB150A}">
      <text>
        <r>
          <rPr>
            <sz val="10"/>
            <color indexed="81"/>
            <rFont val="Tahoma"/>
            <family val="2"/>
          </rPr>
          <t>' a été modifié: =&gt;J3   le 15/03/2021 14:36:59 par rangottese</t>
        </r>
      </text>
    </comment>
    <comment ref="BC9" authorId="0" shapeId="0" xr:uid="{CB17F085-1A4F-4CA8-BD52-54840A29D8D2}">
      <text>
        <r>
          <rPr>
            <sz val="10"/>
            <color indexed="81"/>
            <rFont val="Tahoma"/>
            <family val="2"/>
          </rPr>
          <t>' a été modifié: =&gt;J3   le 23/03/2021 16:35:58 par rangottese</t>
        </r>
      </text>
    </comment>
    <comment ref="BE9" authorId="0" shapeId="0" xr:uid="{C8CC1630-F254-4D87-A0D6-5CDB609A1CB6}">
      <text>
        <r>
          <rPr>
            <sz val="10"/>
            <color indexed="81"/>
            <rFont val="Tahoma"/>
            <family val="2"/>
          </rPr>
          <t>' a été modifié: =&gt;N3   le 23/03/2021 16:53:35 par rangottese</t>
        </r>
      </text>
    </comment>
    <comment ref="BJ9" authorId="0" shapeId="0" xr:uid="{530D8EDB-ED16-4F82-88B8-3BDF6835D2DB}">
      <text>
        <r>
          <rPr>
            <sz val="10"/>
            <color indexed="81"/>
            <rFont val="Tahoma"/>
            <family val="2"/>
          </rPr>
          <t>' a été modifié: =&gt;J4   le 30/03/2021 13:36:04 par rangottese</t>
        </r>
      </text>
    </comment>
    <comment ref="BK9" authorId="0" shapeId="0" xr:uid="{E1C666CC-66FF-49C5-B859-3061482BBE4E}">
      <text>
        <r>
          <rPr>
            <sz val="10"/>
            <color indexed="81"/>
            <rFont val="Tahoma"/>
            <family val="2"/>
          </rPr>
          <t>' a été modifié: =&gt;FO   le 04/03/2021 18:25:07 par rangottese</t>
        </r>
      </text>
    </comment>
    <comment ref="BM9" authorId="0" shapeId="0" xr:uid="{9D68C9F4-4055-45A5-B213-F316C1E4F8C8}">
      <text>
        <r>
          <rPr>
            <sz val="10"/>
            <color indexed="81"/>
            <rFont val="Tahoma"/>
            <family val="2"/>
          </rPr>
          <t>' a été modifié: =&gt;N   le 01/04/2021 17:32:27 par rangottese
' a été modifié: N=&gt;N3   le 02/04/2021 16:51:53 par rangottese</t>
        </r>
      </text>
    </comment>
    <comment ref="BN9" authorId="0" shapeId="0" xr:uid="{B0108C81-C705-4BD8-BF4F-6DB4D7F211EC}">
      <text>
        <r>
          <rPr>
            <sz val="10"/>
            <color indexed="81"/>
            <rFont val="Tahoma"/>
            <family val="2"/>
          </rPr>
          <t>' a été modifié: =&gt;N   le 01/04/2021 17:32:32 par rangottese
' a été modifié: N=&gt;N4   le 02/04/2021 16:51:57 par rangottese</t>
        </r>
      </text>
    </comment>
    <comment ref="BO9" authorId="0" shapeId="0" xr:uid="{12E801F3-328C-4195-9A8D-C141BE1DCF20}">
      <text>
        <r>
          <rPr>
            <sz val="10"/>
            <color indexed="81"/>
            <rFont val="Tahoma"/>
            <family val="2"/>
          </rPr>
          <t>' a été modifié: =&gt;RC   le 01/04/2021 17:32:36 par rangottese</t>
        </r>
      </text>
    </comment>
    <comment ref="BP9" authorId="0" shapeId="0" xr:uid="{BB5A1528-00E8-4632-BE28-375254C299D2}">
      <text>
        <r>
          <rPr>
            <sz val="10"/>
            <color indexed="81"/>
            <rFont val="Tahoma"/>
            <family val="2"/>
          </rPr>
          <t xml:space="preserve">AIDE AU SAU EN BOX /SUPERVISION J4 </t>
        </r>
      </text>
    </comment>
    <comment ref="CA9" authorId="0" shapeId="0" xr:uid="{A4F3B306-4936-46D2-AC3A-C6F8B02DDF5E}">
      <text>
        <r>
          <rPr>
            <sz val="10"/>
            <color indexed="81"/>
            <rFont val="Tahoma"/>
            <family val="2"/>
          </rPr>
          <t>' a été modifié: =&gt;RH   le 01/04/2021 17:33:11 par rangottese</t>
        </r>
      </text>
    </comment>
    <comment ref="CB9" authorId="0" shapeId="0" xr:uid="{8202DAE4-BF73-4324-AD1F-FF6B20515DFA}">
      <text>
        <r>
          <rPr>
            <sz val="10"/>
            <color indexed="81"/>
            <rFont val="Tahoma"/>
            <family val="2"/>
          </rPr>
          <t>' a été modifié: =&gt;RC   le 01/04/2021 17:33:13 par rangottese</t>
        </r>
      </text>
    </comment>
    <comment ref="CC9" authorId="0" shapeId="0" xr:uid="{613A4643-1929-4DB3-A2EB-A8725124E483}">
      <text>
        <r>
          <rPr>
            <sz val="10"/>
            <color indexed="81"/>
            <rFont val="Tahoma"/>
            <family val="2"/>
          </rPr>
          <t>' a été modifié: =&gt;N   le 01/04/2021 17:33:58 par rangottese
' a été modifié: N=&gt;N6   le 14/04/2021 16:41:54 par rangottese
' a été modifié: N6=&gt;N2   le 14/04/2021 16:48:33 par rangottese</t>
        </r>
      </text>
    </comment>
    <comment ref="CF9" authorId="0" shapeId="0" xr:uid="{DD2A7C6E-CCFC-4A45-9AF2-13511FF145D8}">
      <text>
        <r>
          <rPr>
            <sz val="10"/>
            <color indexed="81"/>
            <rFont val="Tahoma"/>
            <family val="2"/>
          </rPr>
          <t>' a été modifié: =&gt;J4   le 14/04/2021 17:16:20 par rangottese</t>
        </r>
      </text>
    </comment>
    <comment ref="CG9" authorId="0" shapeId="0" xr:uid="{600641C0-67DF-4220-ABE6-0CF89792DA30}">
      <text>
        <r>
          <rPr>
            <sz val="10"/>
            <color indexed="81"/>
            <rFont val="Tahoma"/>
            <family val="2"/>
          </rPr>
          <t>' a été modifié: =&gt;J   le 08/03/2021 11:15:22 par rangottese
' a été modifié: J=&gt;J5   le 14/04/2021 17:30:04 par rangottese
' a été modifié: J5=&gt;J6   le 14/04/2021 17:32:00 par rangottese
' a été modifié: J6=&gt;J3   le 14/04/2021 17:32:29 par rangottese</t>
        </r>
      </text>
    </comment>
    <comment ref="CK9" authorId="0" shapeId="0" xr:uid="{C1F9901A-B5BB-4012-A970-BB0C298876DF}">
      <text>
        <r>
          <rPr>
            <sz val="10"/>
            <color indexed="81"/>
            <rFont val="Tahoma"/>
            <family val="2"/>
          </rPr>
          <t>'AIDE EN REGULE PAS ASD
' a été modifié: =&gt;RC   le 26/04/2021 18:18:56 par rangottese</t>
        </r>
      </text>
    </comment>
    <comment ref="CL9" authorId="0" shapeId="0" xr:uid="{9C1E6EDF-0256-43E5-9C59-2BAAE7E84CD1}">
      <text>
        <r>
          <rPr>
            <sz val="10"/>
            <color indexed="81"/>
            <rFont val="Tahoma"/>
            <family val="2"/>
          </rPr>
          <t>' a été modifié: =&gt;RC   le 19/02/2021 14:33:08 par rangottese</t>
        </r>
      </text>
    </comment>
    <comment ref="CN9" authorId="0" shapeId="0" xr:uid="{8A89F196-3243-41E4-9F39-030B1D3F0652}">
      <text>
        <r>
          <rPr>
            <sz val="10"/>
            <color indexed="81"/>
            <rFont val="Tahoma"/>
            <family val="2"/>
          </rPr>
          <t>' a été modifié: =&gt;J   le 19/02/2021 14:33:18 par rangottese
' a été modifié: J=&gt;J1   le 26/04/2021 17:29:03 par rangottese
' a été modifié: J1=&gt;J6   le 26/04/2021 17:38:24 par rangottese</t>
        </r>
      </text>
    </comment>
    <comment ref="BC10" authorId="0" shapeId="0" xr:uid="{D91FED03-6920-4D81-90A8-1101DBD6794C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 11h00/11h30</t>
        </r>
      </text>
    </comment>
    <comment ref="F12" authorId="0" shapeId="0" xr:uid="{E5C759B7-8911-4612-ABC7-19A3610F6AE1}">
      <text>
        <r>
          <rPr>
            <sz val="10"/>
            <color rgb="FF000000"/>
            <rFont val="Tahoma"/>
            <family val="2"/>
          </rPr>
          <t xml:space="preserve">' a été modifié: =&gt;N   le 19/01/2021 10:37:57 par rangottese
</t>
        </r>
        <r>
          <rPr>
            <sz val="10"/>
            <color rgb="FF000000"/>
            <rFont val="Tahoma"/>
            <family val="2"/>
          </rPr>
          <t xml:space="preserve">' a été modifié: N=&gt;N3   le 01/02/2021 18:23:39 par rangottese
</t>
        </r>
        <r>
          <rPr>
            <sz val="10"/>
            <color rgb="FF000000"/>
            <rFont val="Tahoma"/>
            <family val="2"/>
          </rPr>
          <t>' a été modifié: N3=&gt;N2   le 01/02/2021 18:24:42 par rangottese</t>
        </r>
      </text>
    </comment>
    <comment ref="H12" authorId="0" shapeId="0" xr:uid="{6CFBBD42-6982-492B-81B9-327810C2685C}">
      <text>
        <r>
          <rPr>
            <sz val="10"/>
            <color indexed="81"/>
            <rFont val="Tahoma"/>
            <family val="2"/>
          </rPr>
          <t>' a été modifié: =&gt;RC   le 19/01/2021 10:38:02 par rangottese</t>
        </r>
      </text>
    </comment>
    <comment ref="L12" authorId="0" shapeId="0" xr:uid="{ED06C88D-6284-4B7B-9E46-1ADA046E4AF1}">
      <text>
        <r>
          <rPr>
            <sz val="10"/>
            <color indexed="81"/>
            <rFont val="Tahoma"/>
            <family val="2"/>
          </rPr>
          <t>' a été modifié: =&gt;J   le 14/01/2021 11:03:46 par RANGOTTESE
' a été modifié: J=&gt;J5   le 05/02/2021 18:48:06 par rangottese</t>
        </r>
      </text>
    </comment>
    <comment ref="M12" authorId="0" shapeId="0" xr:uid="{01AB580C-3390-401F-AA95-75A90F4DB24F}">
      <text>
        <r>
          <rPr>
            <sz val="10"/>
            <color indexed="81"/>
            <rFont val="Tahoma"/>
            <family val="2"/>
          </rPr>
          <t>' a été modifié: =&gt;J1   le 05/02/2021 18:55:36 par rangottese</t>
        </r>
      </text>
    </comment>
    <comment ref="N12" authorId="0" shapeId="0" xr:uid="{54E0E2C1-141E-4000-8700-D0BE796D6966}">
      <text>
        <r>
          <rPr>
            <sz val="10"/>
            <color rgb="FF000000"/>
            <rFont val="Tahoma"/>
            <family val="2"/>
          </rPr>
          <t>' a été modifié: =&gt;RC   le 14/01/2021 11:03:49 par RANGOTTESE</t>
        </r>
      </text>
    </comment>
    <comment ref="R12" authorId="0" shapeId="0" xr:uid="{659ABE8B-B829-429C-9F3E-5F393E8BCD5F}">
      <text>
        <r>
          <rPr>
            <sz val="10"/>
            <color indexed="81"/>
            <rFont val="Tahoma"/>
            <family val="2"/>
          </rPr>
          <t>' a été modifié: =&gt;CA   le 11/01/2021 13:42:17 par rangottese</t>
        </r>
      </text>
    </comment>
    <comment ref="S12" authorId="0" shapeId="0" xr:uid="{49FE0053-AC01-4304-8C03-F6A6E11D6FA4}">
      <text>
        <r>
          <rPr>
            <sz val="10"/>
            <color indexed="81"/>
            <rFont val="Tahoma"/>
            <family val="2"/>
          </rPr>
          <t>' a été modifié: =&gt;CA   le 11/01/2021 13:42:20 par rangottese</t>
        </r>
      </text>
    </comment>
    <comment ref="T12" authorId="0" shapeId="0" xr:uid="{BB4AACB5-AD4F-4A47-BD7D-FD5EB03D6CD1}">
      <text>
        <r>
          <rPr>
            <sz val="10"/>
            <color rgb="FF000000"/>
            <rFont val="Tahoma"/>
            <family val="2"/>
          </rPr>
          <t xml:space="preserve">' a été modifié: =&gt;MA   le 11/01/2021 13:42:23 par rangottese
</t>
        </r>
        <r>
          <rPr>
            <sz val="10"/>
            <color rgb="FF000000"/>
            <rFont val="Tahoma"/>
            <family val="2"/>
          </rPr>
          <t xml:space="preserve">' a été modifié: =&gt;MA   le 11/01/2021 13:42:26 par rangottese
</t>
        </r>
        <r>
          <rPr>
            <sz val="10"/>
            <color rgb="FF000000"/>
            <rFont val="Tahoma"/>
            <family val="2"/>
          </rPr>
          <t>' a été modifié: =&gt;CA   le 11/01/2021 13:42:30 par rangottese</t>
        </r>
      </text>
    </comment>
    <comment ref="Z12" authorId="0" shapeId="0" xr:uid="{F1EB7C2A-3DAC-4E0C-B85C-57C893745ED6}">
      <text>
        <r>
          <rPr>
            <sz val="10"/>
            <color indexed="81"/>
            <rFont val="Tahoma"/>
            <family val="2"/>
          </rPr>
          <t>' a été modifié: =&gt;J6   le 19/02/2021 16:56:05 par rangottese</t>
        </r>
      </text>
    </comment>
    <comment ref="AF12" authorId="0" shapeId="0" xr:uid="{9DA533E6-0CFF-4EE8-AC1C-FF9FDF47F967}">
      <text>
        <r>
          <rPr>
            <sz val="10"/>
            <color indexed="81"/>
            <rFont val="Tahoma"/>
            <family val="2"/>
          </rPr>
          <t>' a été modifié: =&gt;N3   le 25/02/2021 14:53:55 par rangottese
' a été modifié: =&gt;N2   le 25/02/2021 14:54:00 par rangottese</t>
        </r>
      </text>
    </comment>
    <comment ref="AM12" authorId="0" shapeId="0" xr:uid="{9B658A70-1EC5-438B-A210-2F12EEB916C1}">
      <text>
        <r>
          <rPr>
            <sz val="10"/>
            <color indexed="81"/>
            <rFont val="Tahoma"/>
            <family val="2"/>
          </rPr>
          <t>pouvez vous faire ce changements?
' a été modifié: J=&gt;J1   le 04/03/2021 18:31:07 par rangottese</t>
        </r>
      </text>
    </comment>
    <comment ref="AN12" authorId="0" shapeId="0" xr:uid="{A35BC020-9C16-4BA8-9B4F-ED7DAC2B81D0}">
      <text>
        <r>
          <rPr>
            <sz val="10"/>
            <color indexed="81"/>
            <rFont val="Tahoma"/>
            <family val="2"/>
          </rPr>
          <t>' a été modifié: =&gt;J5   le 04/03/2021 18:35:18 par rangottese</t>
        </r>
      </text>
    </comment>
    <comment ref="AO12" authorId="0" shapeId="0" xr:uid="{E8F89654-7822-4C41-B6E3-7C948DCF5F38}">
      <text>
        <r>
          <rPr>
            <sz val="10"/>
            <color indexed="81"/>
            <rFont val="Tahoma"/>
            <family val="2"/>
          </rPr>
          <t>' a été modifié: =&gt;J6   le 09/03/2021 12:20:20 par rangottese</t>
        </r>
      </text>
    </comment>
    <comment ref="AP12" authorId="0" shapeId="0" xr:uid="{909EB163-3C06-429B-AA35-AAFAD80AC94D}">
      <text>
        <r>
          <rPr>
            <sz val="10"/>
            <color indexed="81"/>
            <rFont val="Tahoma"/>
            <family val="2"/>
          </rPr>
          <t>' a été modifié: =&gt;RC   le 26/02/2021 18:05:46 par rangottese</t>
        </r>
      </text>
    </comment>
    <comment ref="AS12" authorId="0" shapeId="0" xr:uid="{2242A7CF-A059-4F46-9EC0-F183A19CBE6B}">
      <text>
        <r>
          <rPr>
            <sz val="10"/>
            <color indexed="81"/>
            <rFont val="Tahoma"/>
            <family val="2"/>
          </rPr>
          <t>' a été modifié: =&gt;J   le 09/03/2021 15:06:21 par rangottese
' a été modifié: J=&gt;J6   le 09/03/2021 15:07:20 par rangottese</t>
        </r>
      </text>
    </comment>
    <comment ref="AT12" authorId="0" shapeId="0" xr:uid="{138E344A-ED3D-45CA-8637-5D0C36ADFE63}">
      <text>
        <r>
          <rPr>
            <sz val="10"/>
            <color indexed="81"/>
            <rFont val="Tahoma"/>
            <family val="2"/>
          </rPr>
          <t>' a été modifié: =&gt;J2   le 09/03/2021 14:49:52 par rangottese
' a été modifié: J2=&gt;J6   le 09/03/2021 14:51:05 par rangottese
' a été modifié: J6=&gt;   le 09/03/2021 14:51:26 par rangottese
' a été modifié: =&gt;J2   le 09/03/2021 14:52:03 par rangottese
' a été modifié: J2=&gt;J6   le 15/03/2021 13:39:55 par rangottese</t>
        </r>
      </text>
    </comment>
    <comment ref="AU12" authorId="0" shapeId="0" xr:uid="{1BC52B96-870C-49D6-A8F7-2F19EBFB61C1}">
      <text>
        <r>
          <rPr>
            <sz val="10"/>
            <color indexed="81"/>
            <rFont val="Tahoma"/>
            <family val="2"/>
          </rPr>
          <t>' a été modifié: =&gt;N6   le 15/03/2021 13:39:28 par rangottese</t>
        </r>
      </text>
    </comment>
    <comment ref="AZ12" authorId="0" shapeId="0" xr:uid="{932C9DB3-3176-44B0-8738-40EE9F3C8797}">
      <text>
        <r>
          <rPr>
            <sz val="10"/>
            <color indexed="81"/>
            <rFont val="Tahoma"/>
            <family val="2"/>
          </rPr>
          <t>' a été modifié: =&gt;N6   le 19/03/2021 13:19:46 par rangottese
' a été modifié: N6=&gt;   le 22/03/2021 17:50:10 par rangottese</t>
        </r>
      </text>
    </comment>
    <comment ref="BF12" authorId="0" shapeId="0" xr:uid="{B9B04959-66B9-4424-A852-C13492D97B3B}">
      <text>
        <r>
          <rPr>
            <sz val="10"/>
            <color indexed="81"/>
            <rFont val="Tahoma"/>
            <family val="2"/>
          </rPr>
          <t>' a été modifié: =&gt;N1   le 25/03/2021 16:48:40 par rangottese</t>
        </r>
      </text>
    </comment>
    <comment ref="BG12" authorId="0" shapeId="0" xr:uid="{47C395BA-EB5E-4B3C-95B2-969C5AA0166E}">
      <text>
        <r>
          <rPr>
            <sz val="10"/>
            <color indexed="81"/>
            <rFont val="Tahoma"/>
            <family val="2"/>
          </rPr>
          <t>' a été modifié: =&gt;N2   le 25/03/2021 16:48:45 par rangottese</t>
        </r>
      </text>
    </comment>
    <comment ref="BI12" authorId="0" shapeId="0" xr:uid="{4E611B9C-FF87-4D66-9D77-5A15BE60E561}">
      <text>
        <r>
          <rPr>
            <sz val="10"/>
            <color indexed="81"/>
            <rFont val="Tahoma"/>
            <family val="2"/>
          </rPr>
          <t>' a été modifié: =&gt;N   le 29/03/2021 13:57:02 par rangottese
' a été modifié: N=&gt;N2   le 29/03/2021 13:59:27 par rangottese
' a été modifié: N=&gt;N3   le 29/03/2021 13:59:30 par rangottese
' a été modifié: N3=&gt;   le 29/03/2021 14:00:46 par rangottese</t>
        </r>
      </text>
    </comment>
    <comment ref="BJ12" authorId="0" shapeId="0" xr:uid="{E8290698-6F1F-43A1-A54A-26851955B07C}">
      <text>
        <r>
          <rPr>
            <sz val="10"/>
            <color indexed="81"/>
            <rFont val="Tahoma"/>
            <family val="2"/>
          </rPr>
          <t>' a été modifié: =&gt;N   le 30/03/2021 13:33:58 par rangottese
' a été modifié: =&gt;N1   le 30/03/2021 13:34:05 par rangottese</t>
        </r>
      </text>
    </comment>
    <comment ref="BK12" authorId="0" shapeId="0" xr:uid="{712CF1E0-91E1-4F85-A487-9577DB84F011}">
      <text>
        <r>
          <rPr>
            <sz val="10"/>
            <color indexed="81"/>
            <rFont val="Tahoma"/>
            <family val="2"/>
          </rPr>
          <t>' a été modifié: =&gt;N3   le 01/04/2021 18:03:33 par rangottese</t>
        </r>
      </text>
    </comment>
    <comment ref="BQ12" authorId="0" shapeId="0" xr:uid="{28A42AEC-4566-462A-8E6A-AAA9C72A2143}">
      <text>
        <r>
          <rPr>
            <sz val="10"/>
            <color indexed="81"/>
            <rFont val="Tahoma"/>
            <family val="2"/>
          </rPr>
          <t>SUREFFECTIF AIDE AU SAU</t>
        </r>
      </text>
    </comment>
    <comment ref="BR12" authorId="0" shapeId="0" xr:uid="{98BA962F-11B3-48CF-BE4B-82A74EF86B6C}">
      <text>
        <r>
          <rPr>
            <sz val="10"/>
            <color indexed="81"/>
            <rFont val="Tahoma"/>
            <family val="2"/>
          </rPr>
          <t>' a été modifié: =&gt;J1   le 06/04/2021 18:19:24 par rangottese
' a été modifié: J1=&gt;J6   le 06/04/2021 18:21:17 par rangottese</t>
        </r>
      </text>
    </comment>
    <comment ref="BS12" authorId="0" shapeId="0" xr:uid="{5F55F619-A99F-46CF-ABBE-6EA833AD7BE7}">
      <text>
        <r>
          <rPr>
            <sz val="10"/>
            <color indexed="81"/>
            <rFont val="Tahoma"/>
            <family val="2"/>
          </rPr>
          <t>' a été modifié: =&gt;N6   le 06/04/2021 18:21:24 par rangottese</t>
        </r>
      </text>
    </comment>
    <comment ref="BY12" authorId="0" shapeId="0" xr:uid="{BE66F909-1A99-4AC0-8D84-AF9A4EE823C8}">
      <text>
        <r>
          <rPr>
            <sz val="10"/>
            <color indexed="81"/>
            <rFont val="Tahoma"/>
            <family val="2"/>
          </rPr>
          <t>' a été modifié: =&gt;N3   le 12/04/2021 19:02:54 par RANGOTTESE</t>
        </r>
      </text>
    </comment>
    <comment ref="CC12" authorId="0" shapeId="0" xr:uid="{61190A4B-824D-4059-B833-41AF1DE87AB9}">
      <text>
        <r>
          <rPr>
            <sz val="10"/>
            <color indexed="81"/>
            <rFont val="Tahoma"/>
            <family val="2"/>
          </rPr>
          <t>' a été modifié: =&gt;CA   le 12/02/2021 11:26:24 par rangottese</t>
        </r>
      </text>
    </comment>
    <comment ref="CD12" authorId="0" shapeId="0" xr:uid="{2D61268F-201F-45C4-A0DA-BC918CA3E319}">
      <text>
        <r>
          <rPr>
            <sz val="10"/>
            <color indexed="81"/>
            <rFont val="Tahoma"/>
            <family val="2"/>
          </rPr>
          <t>' a été modifié: =&gt;CA   le 12/02/2021 11:26:27 par rangottese</t>
        </r>
      </text>
    </comment>
    <comment ref="CH12" authorId="0" shapeId="0" xr:uid="{765E5235-5633-4129-9885-767E0243B04C}">
      <text>
        <r>
          <rPr>
            <sz val="10"/>
            <color indexed="81"/>
            <rFont val="Tahoma"/>
            <family val="2"/>
          </rPr>
          <t>' a été modifié: =&gt;R-   le 09/03/2021 15:05:00 par rangottese</t>
        </r>
      </text>
    </comment>
    <comment ref="CI12" authorId="0" shapeId="0" xr:uid="{AF7C8473-0C4A-45EC-AB00-3EEB25666EBD}">
      <text>
        <r>
          <rPr>
            <sz val="10"/>
            <color rgb="FF000000"/>
            <rFont val="Tahoma"/>
            <family val="2"/>
          </rPr>
          <t>' a été modifié: =&gt;R-   le 09/03/2021 15:05:06 par rangottese</t>
        </r>
      </text>
    </comment>
    <comment ref="CJ12" authorId="0" shapeId="0" xr:uid="{078BF1FD-9ABE-4B58-85E8-11DD576F6698}">
      <text>
        <r>
          <rPr>
            <sz val="10"/>
            <color indexed="81"/>
            <rFont val="Tahoma"/>
            <family val="2"/>
          </rPr>
          <t>' a été modifié: =&gt;J6   le 14/04/2021 18:03:57 par rangottese</t>
        </r>
      </text>
    </comment>
    <comment ref="CK12" authorId="0" shapeId="0" xr:uid="{D199594F-F803-4DD1-ADF6-F75A7C661234}">
      <text>
        <r>
          <rPr>
            <sz val="10"/>
            <color indexed="81"/>
            <rFont val="Tahoma"/>
            <family val="2"/>
          </rPr>
          <t>9h30/11h30 groupe plan blanc
' a été modifié: FO=&gt;GT   le 08/03/2021 14:24:00 par rangottese</t>
        </r>
      </text>
    </comment>
    <comment ref="CN12" authorId="0" shapeId="0" xr:uid="{301299B9-10FA-454F-892F-D8E507E64F43}">
      <text>
        <r>
          <rPr>
            <sz val="10"/>
            <color indexed="81"/>
            <rFont val="Tahoma"/>
            <family val="2"/>
          </rPr>
          <t>' a été modifié: =&gt;J5   le 14/04/2021 18:04:06 par rangottese
' a été modifié: J5=&gt;J1   le 28/04/2021 16:09:41 par rangottese</t>
        </r>
      </text>
    </comment>
    <comment ref="BE13" authorId="0" shapeId="0" xr:uid="{89D4D2BE-3B60-4A9C-9FF4-03F6C892C98C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11h00/11h30</t>
        </r>
      </text>
    </comment>
    <comment ref="BQ13" authorId="0" shapeId="0" xr:uid="{C600219B-64C3-40B0-95A4-B5F46688857A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RDV evaluation </t>
        </r>
      </text>
    </comment>
    <comment ref="CD14" authorId="0" shapeId="0" xr:uid="{0D112DD8-5EB9-4B41-ACF8-C173156DF41B}">
      <text>
        <r>
          <rPr>
            <sz val="10"/>
            <color indexed="81"/>
            <rFont val="Tahoma"/>
            <family val="2"/>
          </rPr>
          <t>' a été modifié: RC=&gt;J   le 19/02/2021 14:26:02 par rangottese
' a été modifié: J=&gt;RC   le 19/02/2021 14:26:12 par rangottese</t>
        </r>
      </text>
    </comment>
    <comment ref="G15" authorId="0" shapeId="0" xr:uid="{1D89A8A4-29F3-478E-9646-CBFB73E817A8}">
      <text>
        <r>
          <rPr>
            <sz val="10"/>
            <color rgb="FF000000"/>
            <rFont val="Tahoma"/>
            <family val="2"/>
          </rPr>
          <t>' a été modifié: =&gt;J2   le 01/02/2021 18:10:57 par rangottese</t>
        </r>
      </text>
    </comment>
    <comment ref="H15" authorId="0" shapeId="0" xr:uid="{644B78C4-8511-46EE-9E0B-C89AEB077C95}">
      <text>
        <r>
          <rPr>
            <sz val="10"/>
            <color indexed="81"/>
            <rFont val="Tahoma"/>
            <family val="2"/>
          </rPr>
          <t>' a été modifié: =&gt;J3   le 01/02/2021 18:16:47 par rangottese</t>
        </r>
      </text>
    </comment>
    <comment ref="K15" authorId="1" shapeId="0" xr:uid="{255CC871-01DB-44A5-9564-C9C155517B09}">
      <text>
        <r>
          <rPr>
            <sz val="10"/>
            <color indexed="81"/>
            <rFont val="Tahoma"/>
            <family val="2"/>
          </rPr>
          <t>' medgo</t>
        </r>
      </text>
    </comment>
    <comment ref="L15" authorId="0" shapeId="0" xr:uid="{A2A2B60A-FAD0-4A7B-AEEC-F37DD1AE6413}">
      <text>
        <r>
          <rPr>
            <sz val="10"/>
            <color rgb="FF000000"/>
            <rFont val="Tahoma"/>
            <family val="2"/>
          </rPr>
          <t xml:space="preserve">' sureffectif aide sur les box et regule si besoin
</t>
        </r>
        <r>
          <rPr>
            <sz val="10"/>
            <color rgb="FF000000"/>
            <rFont val="Tahoma"/>
            <family val="2"/>
          </rPr>
          <t>' a été modifié: =&gt;RC   le 08/02/2021 09:39:53 par pagliarinau</t>
        </r>
      </text>
    </comment>
    <comment ref="M15" authorId="0" shapeId="0" xr:uid="{108075CA-CD03-4F47-A4EE-56E6E6E9E8B5}">
      <text>
        <r>
          <rPr>
            <sz val="10"/>
            <color indexed="81"/>
            <rFont val="Tahoma"/>
            <family val="2"/>
          </rPr>
          <t>' a été modifié: =&gt;N   le 05/02/2021 17:34:25 par rangottese
' a été modifié: N=&gt;N1   le 05/02/2021 18:58:34 par rangottese</t>
        </r>
      </text>
    </comment>
    <comment ref="N15" authorId="1" shapeId="0" xr:uid="{FE34887F-8CD8-432B-B027-910EC562BC8B}">
      <text>
        <r>
          <rPr>
            <sz val="10"/>
            <color indexed="81"/>
            <rFont val="Tahoma"/>
            <family val="2"/>
          </rPr>
          <t xml:space="preserve">
' a été modifié: N=&gt;N2   le 10/02/2021 17:13:31 par rangottese</t>
        </r>
      </text>
    </comment>
    <comment ref="R15" authorId="0" shapeId="0" xr:uid="{969B41D1-4979-416E-9197-27C25178CC20}">
      <text>
        <r>
          <rPr>
            <sz val="10"/>
            <color indexed="81"/>
            <rFont val="Tahoma"/>
            <family val="2"/>
          </rPr>
          <t>' a été modifié: =&gt;J6   le 10/02/2021 18:00:47 par rangottese</t>
        </r>
      </text>
    </comment>
    <comment ref="S15" authorId="0" shapeId="0" xr:uid="{1BBBD34E-AF2A-4A2C-9DA6-CFFC81B2BF79}">
      <text>
        <r>
          <rPr>
            <sz val="10"/>
            <color indexed="81"/>
            <rFont val="Tahoma"/>
            <family val="2"/>
          </rPr>
          <t>' a été modifié: =&gt;N6   le 10/02/2021 18:00:54 par rangottese</t>
        </r>
      </text>
    </comment>
    <comment ref="T15" authorId="0" shapeId="0" xr:uid="{2645EBF7-BB9D-4862-B2FE-37187A26C329}">
      <text>
        <r>
          <rPr>
            <sz val="10"/>
            <color indexed="81"/>
            <rFont val="Tahoma"/>
            <family val="2"/>
          </rPr>
          <t>' a été modifié: =&gt;CA   le 10/02/2021 11:29:44 par rangottese</t>
        </r>
      </text>
    </comment>
    <comment ref="Y15" authorId="0" shapeId="0" xr:uid="{152C1C75-D368-41DB-89F5-A1EBC755254E}">
      <text>
        <r>
          <rPr>
            <sz val="10"/>
            <color indexed="81"/>
            <rFont val="Tahoma"/>
            <family val="2"/>
          </rPr>
          <t>' a été modifié: =&gt;N4   le 19/02/2021 17:00:55 par rangottese</t>
        </r>
      </text>
    </comment>
    <comment ref="Z15" authorId="0" shapeId="0" xr:uid="{EEB1E5E6-2AEE-468C-AB14-C5F5C94EFFC2}">
      <text>
        <r>
          <rPr>
            <sz val="10"/>
            <color indexed="81"/>
            <rFont val="Tahoma"/>
            <family val="2"/>
          </rPr>
          <t>' a été modifié: =&gt;N3   le 22/02/2021 12:21:51 par rangottese</t>
        </r>
      </text>
    </comment>
    <comment ref="AD15" authorId="0" shapeId="0" xr:uid="{293C18E9-10E4-4232-9A34-DDD866C3FEA2}">
      <text>
        <r>
          <rPr>
            <sz val="10"/>
            <color indexed="81"/>
            <rFont val="Tahoma"/>
            <family val="2"/>
          </rPr>
          <t>' a été modifié: =&gt;J2   le 25/02/2021 14:27:57 par rangottese</t>
        </r>
      </text>
    </comment>
    <comment ref="AF15" authorId="0" shapeId="0" xr:uid="{3CF28A33-7C34-43E4-92EF-4C47C3FF5D97}">
      <text>
        <r>
          <rPr>
            <sz val="10"/>
            <color indexed="81"/>
            <rFont val="Tahoma"/>
            <family val="2"/>
          </rPr>
          <t>' a été modifié: =&gt;N3   le 25/02/2021 14:54:18 par rangottese</t>
        </r>
      </text>
    </comment>
    <comment ref="AI15" authorId="0" shapeId="0" xr:uid="{B4FE851B-8FF1-4534-A1A7-CE8C6065069D}">
      <text>
        <r>
          <rPr>
            <sz val="10"/>
            <color indexed="81"/>
            <rFont val="Tahoma"/>
            <family val="2"/>
          </rPr>
          <t>' a été modifié: =&gt;N   le 02/03/2021 15:42:04 par rangottese
' a été modifié: N=&gt;N6   le 02/03/2021 15:43:27 par rangottese</t>
        </r>
      </text>
    </comment>
    <comment ref="AK15" authorId="0" shapeId="0" xr:uid="{691FD187-2FF0-48AF-8ACE-26F11085D2E2}">
      <text>
        <r>
          <rPr>
            <sz val="10"/>
            <color indexed="81"/>
            <rFont val="Tahoma"/>
            <family val="2"/>
          </rPr>
          <t>' a été modifié: =&gt;N3   le 02/03/2021 15:59:53 par rangottese</t>
        </r>
      </text>
    </comment>
    <comment ref="AP15" authorId="0" shapeId="0" xr:uid="{8FB6CB36-93EC-4A6C-9579-133ECD7D3F04}">
      <text>
        <r>
          <rPr>
            <sz val="10"/>
            <color indexed="81"/>
            <rFont val="Tahoma"/>
            <family val="2"/>
          </rPr>
          <t>' a été modifié: =&gt;J6   le 09/03/2021 14:20:06 par rangottese</t>
        </r>
      </text>
    </comment>
    <comment ref="AQ15" authorId="0" shapeId="0" xr:uid="{EC03FAF3-FBFE-4FD6-983D-BE8D6D90CA58}">
      <text>
        <r>
          <rPr>
            <sz val="10"/>
            <color indexed="81"/>
            <rFont val="Tahoma"/>
            <family val="2"/>
          </rPr>
          <t>' a été modifié: =&gt;J6   le 09/03/2021 14:20:13 par rangottese</t>
        </r>
      </text>
    </comment>
    <comment ref="AU15" authorId="0" shapeId="0" xr:uid="{4176DEF7-2B8D-42C8-94D2-BE8816F747E9}">
      <text>
        <r>
          <rPr>
            <sz val="10"/>
            <color indexed="81"/>
            <rFont val="Tahoma"/>
            <family val="2"/>
          </rPr>
          <t>' a été modifié: =&gt;RDV   le 09/03/2021 15:53:44 par rangottese
' a été modifié: =&gt;RDV   le 09/03/2021 15:53:56 par rangottese
' a été modifié: =&gt;   le 09/03/2021 15:54:03 par rangottese
' a été modifié: =&gt;J5   le 15/03/2021 14:19:27 par rangottese</t>
        </r>
      </text>
    </comment>
    <comment ref="AW15" authorId="0" shapeId="0" xr:uid="{DE7A8970-2E76-4A26-A57B-2E8ABCE69872}">
      <text>
        <r>
          <rPr>
            <sz val="10"/>
            <color indexed="81"/>
            <rFont val="Tahoma"/>
            <family val="2"/>
          </rPr>
          <t>' a été modifié: =&gt;N1   le 15/03/2021 14:39:34 par rangottese</t>
        </r>
      </text>
    </comment>
    <comment ref="AZ15" authorId="0" shapeId="0" xr:uid="{6E497941-7577-418C-9D52-FA7976A23FC0}">
      <text>
        <r>
          <rPr>
            <sz val="10"/>
            <color indexed="81"/>
            <rFont val="Tahoma"/>
            <family val="2"/>
          </rPr>
          <t>' a été modifié: =&gt;N6   le 22/03/2021 17:50:07 par rangottese</t>
        </r>
      </text>
    </comment>
    <comment ref="BE15" authorId="0" shapeId="0" xr:uid="{5E1A17D1-A7A1-4F36-8353-2B0433080497}">
      <text>
        <r>
          <rPr>
            <sz val="10"/>
            <color indexed="81"/>
            <rFont val="Tahoma"/>
            <family val="2"/>
          </rPr>
          <t>' a été modifié: =&gt;J3   le 25/03/2021 16:43:41 par rangottese</t>
        </r>
      </text>
    </comment>
    <comment ref="BF15" authorId="0" shapeId="0" xr:uid="{9E523DFF-CB2D-4C01-B405-482E6F27B09C}">
      <text>
        <r>
          <rPr>
            <sz val="10"/>
            <color indexed="81"/>
            <rFont val="Tahoma"/>
            <family val="2"/>
          </rPr>
          <t>' a été modifié: =&gt;J5   le 25/03/2021 16:47:15 par rangottese</t>
        </r>
      </text>
    </comment>
    <comment ref="BG15" authorId="0" shapeId="0" xr:uid="{727DCC10-66FB-4E47-A130-46ECB8F5DBBF}">
      <text>
        <r>
          <rPr>
            <sz val="10"/>
            <color indexed="81"/>
            <rFont val="Tahoma"/>
            <family val="2"/>
          </rPr>
          <t>' a été modifié: =&gt;J4   le 25/03/2021 16:47:23 par rangottese</t>
        </r>
      </text>
    </comment>
    <comment ref="BI15" authorId="0" shapeId="0" xr:uid="{D535E7A2-9706-47AE-B7C4-51DD7F1B3432}">
      <text>
        <r>
          <rPr>
            <sz val="10"/>
            <color indexed="81"/>
            <rFont val="Tahoma"/>
            <family val="2"/>
          </rPr>
          <t>' a été modifié: =&gt;N2   le 29/03/2021 14:00:56 par rangottese
' a été modifié: =&gt;N3   le 29/03/2021 14:00:58 par rangottese
' a été modifié: N3=&gt;   le 29/03/2021 14:10:01 par rangottese</t>
        </r>
      </text>
    </comment>
    <comment ref="BK15" authorId="0" shapeId="0" xr:uid="{9A739CC3-ADE5-4923-ABA6-B191FB0F05AE}">
      <text>
        <r>
          <rPr>
            <sz val="10"/>
            <color indexed="81"/>
            <rFont val="Tahoma"/>
            <family val="2"/>
          </rPr>
          <t>' a été modifié: =&gt;FO   le 08/03/2021 14:46:13 par rangottese
' a été modifié: =&gt;   le 08/03/2021 14:46:18 par rangottese</t>
        </r>
      </text>
    </comment>
    <comment ref="BM15" authorId="0" shapeId="0" xr:uid="{B59F15D1-3743-4863-AA4A-98D8AB522021}">
      <text>
        <r>
          <rPr>
            <sz val="10"/>
            <color indexed="81"/>
            <rFont val="Tahoma"/>
            <family val="2"/>
          </rPr>
          <t>' a été modifié: =&gt;N6   le 02/04/2021 16:49:56 par rangottese</t>
        </r>
      </text>
    </comment>
    <comment ref="BN15" authorId="0" shapeId="0" xr:uid="{380EDE17-306D-4374-A388-AD917CA3F405}">
      <text>
        <r>
          <rPr>
            <sz val="10"/>
            <color indexed="81"/>
            <rFont val="Tahoma"/>
            <family val="2"/>
          </rPr>
          <t>' a été modifié: =&gt;N6   le 02/04/2021 16:50:01 par rangottese</t>
        </r>
      </text>
    </comment>
    <comment ref="BO15" authorId="0" shapeId="0" xr:uid="{9E626817-4315-4AFC-A0B3-05C3C4E0E0D8}">
      <text>
        <r>
          <rPr>
            <sz val="10"/>
            <color indexed="81"/>
            <rFont val="Tahoma"/>
            <family val="2"/>
          </rPr>
          <t>' a été modifié: =&gt;N   le 11/03/2021 09:31:43 par rangottese
' a été modifié: N=&gt;N3   le 02/04/2021 17:03:43 par rangottese</t>
        </r>
      </text>
    </comment>
    <comment ref="BR15" authorId="0" shapeId="0" xr:uid="{740624F1-7B06-456B-9452-C59D7502A338}">
      <text>
        <r>
          <rPr>
            <sz val="10"/>
            <color indexed="81"/>
            <rFont val="Tahoma"/>
            <family val="2"/>
          </rPr>
          <t>' a été modifié: =&gt;RC   le 06/04/2021 11:28:28 par rangottese
' a été modifié: RC=&gt;CA   le 04/05/2021 15:53:15 par rangottese</t>
        </r>
      </text>
    </comment>
    <comment ref="BS15" authorId="0" shapeId="0" xr:uid="{32286484-A3C1-4FC0-9DF1-B583AC6E415B}">
      <text>
        <r>
          <rPr>
            <sz val="10"/>
            <color indexed="81"/>
            <rFont val="Tahoma"/>
            <family val="2"/>
          </rPr>
          <t>' a été modifié: =&gt;RC   le 11/03/2021 09:31:48 par rangottese</t>
        </r>
      </text>
    </comment>
    <comment ref="BX15" authorId="0" shapeId="0" xr:uid="{178B9F1A-B028-4E0F-8A94-9671554C822E}">
      <text>
        <r>
          <rPr>
            <sz val="10"/>
            <color indexed="81"/>
            <rFont val="Tahoma"/>
            <family val="2"/>
          </rPr>
          <t>' a été modifié: =&gt;RC   le 18/03/2021 17:12:33 par rangottese
' a été modifié: RC=&gt;CA   le 04/05/2021 15:53:19 par rangottese</t>
        </r>
      </text>
    </comment>
    <comment ref="BY15" authorId="0" shapeId="0" xr:uid="{2B2A6221-9B71-41A3-B35C-E4C2E35B98B3}">
      <text>
        <r>
          <rPr>
            <sz val="10"/>
            <color indexed="81"/>
            <rFont val="Tahoma"/>
            <family val="2"/>
          </rPr>
          <t>' a été modifié: =&gt;CA   le 11/03/2021 09:31:09 par rangottese
' a été modifié: =&gt;RC   le 11/03/2021 09:31:15 par rangottese</t>
        </r>
      </text>
    </comment>
    <comment ref="BZ15" authorId="0" shapeId="0" xr:uid="{6B4C34CD-C30B-494F-8510-0E2180993605}">
      <text>
        <r>
          <rPr>
            <sz val="10"/>
            <color indexed="81"/>
            <rFont val="Tahoma"/>
            <family val="2"/>
          </rPr>
          <t>' a été modifié: =&gt;CA   le 08/03/2021 10:45:17 par rangottese</t>
        </r>
      </text>
    </comment>
    <comment ref="CD15" authorId="0" shapeId="0" xr:uid="{36759E24-B698-4242-9D63-A7ED9B7A23BF}">
      <text>
        <r>
          <rPr>
            <sz val="10"/>
            <color indexed="81"/>
            <rFont val="Tahoma"/>
            <family val="2"/>
          </rPr>
          <t>' a été modifié: =&gt;J   le 19/02/2021 14:26:17 par rangottese
' a été modifié: J=&gt;   le 08/03/2021 10:45:33 par rangottese</t>
        </r>
      </text>
    </comment>
    <comment ref="CE15" authorId="0" shapeId="0" xr:uid="{8CC347AA-35AE-44A9-9F66-DC88CDC9B477}">
      <text>
        <r>
          <rPr>
            <sz val="10"/>
            <color indexed="81"/>
            <rFont val="Tahoma"/>
            <family val="2"/>
          </rPr>
          <t>' a été modifié: =&gt;CA   le 08/03/2021 10:45:37 par rangottese</t>
        </r>
      </text>
    </comment>
    <comment ref="CF15" authorId="0" shapeId="0" xr:uid="{E14E80D8-F8E6-430C-86B1-F6A1CAFF9CCA}">
      <text>
        <r>
          <rPr>
            <sz val="10"/>
            <color indexed="81"/>
            <rFont val="Tahoma"/>
            <family val="2"/>
          </rPr>
          <t>' a été modifié: =&gt;RC   le 19/02/2021 14:26:23 par rangottese
' a été modifié: RC=&gt;   le 08/03/2021 10:45:35 par rangottese
' a été modifié: =&gt;CA   le 08/03/2021 10:45:43 par rangottese</t>
        </r>
      </text>
    </comment>
    <comment ref="CJ15" authorId="0" shapeId="0" xr:uid="{A1C39733-E524-4605-B8C5-3011F371456B}">
      <text>
        <r>
          <rPr>
            <sz val="10"/>
            <color indexed="81"/>
            <rFont val="Tahoma"/>
            <family val="2"/>
          </rPr>
          <t>' a été modifié: =&gt;N   le 11/03/2021 09:32:01 par rangottese
' a été modifié: N=&gt;N1   le 14/04/2021 18:07:15 par rangottese</t>
        </r>
      </text>
    </comment>
    <comment ref="CK15" authorId="0" shapeId="0" xr:uid="{5709655A-AC91-4685-93C6-282709629B9B}">
      <text>
        <r>
          <rPr>
            <sz val="10"/>
            <color indexed="81"/>
            <rFont val="Tahoma"/>
            <family val="2"/>
          </rPr>
          <t>' a été modifié: =&gt;N   le 26/02/2021 15:34:53 par rangottese
' a été modifié: N=&gt;N6   le 14/04/2021 18:23:03 par rangottese</t>
        </r>
      </text>
    </comment>
    <comment ref="AU16" authorId="0" shapeId="0" xr:uid="{02334458-FEEC-4FB4-9618-F2AE64E7386B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entretien d'evaluation
14H/14H30</t>
        </r>
      </text>
    </comment>
    <comment ref="E18" authorId="0" shapeId="0" xr:uid="{A3EB9D50-8C66-4080-8071-B20E3DBCA39F}">
      <text>
        <r>
          <rPr>
            <sz val="10"/>
            <color indexed="81"/>
            <rFont val="Tahoma"/>
            <family val="2"/>
          </rPr>
          <t>' a été modifié: =&gt;N4   le 02/02/2021 14:10:23 par rangottese</t>
        </r>
      </text>
    </comment>
    <comment ref="J18" authorId="0" shapeId="0" xr:uid="{1258A385-1539-4A4C-A0CA-1F4747860CCC}">
      <text>
        <r>
          <rPr>
            <sz val="10"/>
            <color indexed="81"/>
            <rFont val="Tahoma"/>
            <family val="2"/>
          </rPr>
          <t>' a été modifié: =&gt;N2   le 01/02/2021 18:35:22 par rangottese</t>
        </r>
      </text>
    </comment>
    <comment ref="N18" authorId="0" shapeId="0" xr:uid="{BFBAD6A6-28CD-4062-A37F-5BBF48E56A7A}">
      <text>
        <r>
          <rPr>
            <sz val="10"/>
            <color indexed="81"/>
            <rFont val="Tahoma"/>
            <family val="2"/>
          </rPr>
          <t>' a été modifié: =&gt;N3   le 10/02/2021 17:09:26 par rangottese
' a été modifié: N3=&gt;N2   le 10/02/2021 17:12:24 par rangottese
' a été modifié: N2=&gt;N1   le 10/02/2021 17:13:28 par rangottese</t>
        </r>
      </text>
    </comment>
    <comment ref="O18" authorId="0" shapeId="0" xr:uid="{051988C5-694A-4E2C-A223-F041C74B48E8}">
      <text>
        <r>
          <rPr>
            <sz val="10"/>
            <color indexed="81"/>
            <rFont val="Tahoma"/>
            <family val="2"/>
          </rPr>
          <t>' a été modifié: =&gt;N3   le 10/02/2021 17:16:47 par rangottese</t>
        </r>
      </text>
    </comment>
    <comment ref="T18" authorId="0" shapeId="0" xr:uid="{A88757F3-89B9-401D-938F-89CF7459088D}">
      <text>
        <r>
          <rPr>
            <sz val="10"/>
            <color indexed="81"/>
            <rFont val="Tahoma"/>
            <family val="2"/>
          </rPr>
          <t>' a été modifié: =&gt;N   le 29/01/2021 16:07:51 par rangottese
' a été modifié: N=&gt;N1   le 17/02/2021 18:27:26 par rangottese</t>
        </r>
      </text>
    </comment>
    <comment ref="U18" authorId="0" shapeId="0" xr:uid="{8A47ED1C-1957-41C4-8AE5-EF858280AEF8}">
      <text>
        <r>
          <rPr>
            <sz val="10"/>
            <color indexed="81"/>
            <rFont val="Tahoma"/>
            <family val="2"/>
          </rPr>
          <t>' a été modifié: =&gt;N   le 29/01/2021 16:07:56 par rangottese
' a été modifié: N=&gt;N2   le 17/02/2021 18:31:00 par rangottese</t>
        </r>
      </text>
    </comment>
    <comment ref="V18" authorId="0" shapeId="0" xr:uid="{0A1E60DB-9CFA-4D4B-BECC-4DE91D0F10C9}">
      <text>
        <r>
          <rPr>
            <sz val="10"/>
            <color indexed="81"/>
            <rFont val="Tahoma"/>
            <family val="2"/>
          </rPr>
          <t>' a été modifié: =&gt;N4   le 17/02/2021 18:35:30 par rangottese</t>
        </r>
      </text>
    </comment>
    <comment ref="AB18" authorId="0" shapeId="0" xr:uid="{C8AC60AA-ED15-436F-93CF-A0561432D6DF}">
      <text>
        <r>
          <rPr>
            <sz val="10"/>
            <color indexed="81"/>
            <rFont val="Tahoma"/>
            <family val="2"/>
          </rPr>
          <t>' a été modifié: =&gt;N3   le 25/02/2021 14:04:17 par rangottese
' a été modifié: N3=&gt;N2   le 25/02/2021 14:05:03 par rangottese
' a été modifié: N2=&gt;N1   le 25/02/2021 14:07:26 par rangottese</t>
        </r>
      </text>
    </comment>
    <comment ref="AF18" authorId="0" shapeId="0" xr:uid="{EA8FC83D-D5EC-455D-8000-F3FFD739A0AC}">
      <text>
        <r>
          <rPr>
            <sz val="10"/>
            <color indexed="81"/>
            <rFont val="Tahoma"/>
            <family val="2"/>
          </rPr>
          <t>' a été modifié: =&gt;N   le 22/02/2021 15:00:44 par rangottese
' a été modifié: N=&gt;N1   le 25/02/2021 14:54:10 par rangottese</t>
        </r>
      </text>
    </comment>
    <comment ref="AG18" authorId="0" shapeId="0" xr:uid="{7D14F150-D858-4543-8D07-F78A9BE019B6}">
      <text>
        <r>
          <rPr>
            <sz val="10"/>
            <color indexed="81"/>
            <rFont val="Tahoma"/>
            <family val="2"/>
          </rPr>
          <t>' a été modifié: =&gt;N   le 02/02/2021 18:20:04 par rangottese
' a été modifié: N=&gt;N4   le 25/02/2021 14:55:18 par rangottese
' a été modifié: N4=&gt;N3   le 02/03/2021 15:28:04 par rangottese
' a été modifié: N3=&gt;N2   le 02/03/2021 15:28:49 par rangottese</t>
        </r>
      </text>
    </comment>
    <comment ref="AK18" authorId="0" shapeId="0" xr:uid="{62524834-A1BD-4C0E-A720-E29CA390BF72}">
      <text>
        <r>
          <rPr>
            <sz val="10"/>
            <color indexed="81"/>
            <rFont val="Tahoma"/>
            <family val="2"/>
          </rPr>
          <t>' a été modifié: =&gt;J6   le 02/03/2021 15:51:59 par rangottese</t>
        </r>
      </text>
    </comment>
    <comment ref="AL18" authorId="0" shapeId="0" xr:uid="{488D2B7B-1DD4-4CBD-9089-63112104E74E}">
      <text>
        <r>
          <rPr>
            <sz val="10"/>
            <color indexed="81"/>
            <rFont val="Tahoma"/>
            <family val="2"/>
          </rPr>
          <t>' a été modifié: =&gt;J6   le 02/03/2021 15:52:02 par rangottese</t>
        </r>
      </text>
    </comment>
    <comment ref="AM18" authorId="0" shapeId="0" xr:uid="{0AD76A42-0355-4546-9BA0-F99C6553945F}">
      <text>
        <r>
          <rPr>
            <sz val="10"/>
            <color indexed="81"/>
            <rFont val="Tahoma"/>
            <family val="2"/>
          </rPr>
          <t>' a été modifié: =&gt;N   le 02/03/2021 11:02:27 par rangottese
' a été modifié: N=&gt;N1   le 04/03/2021 18:32:56 par rangottese
' a été modifié: N=&gt;N3   le 04/03/2021 18:33:19 par rangottese</t>
        </r>
      </text>
    </comment>
    <comment ref="AQ18" authorId="0" shapeId="0" xr:uid="{8616CD6C-925F-41C7-B775-4A225BDCEAEB}">
      <text>
        <r>
          <rPr>
            <sz val="10"/>
            <color indexed="81"/>
            <rFont val="Tahoma"/>
            <family val="2"/>
          </rPr>
          <t>' a été modifié: =&gt;N   le 15/02/2021 15:34:29 par rangottese
' a été modifié: N=&gt;N1   le 01/03/2021 10:49:25 par rangottese
' a été modifié: N1=&gt;N3   le 09/03/2021 14:29:51 par rangottese</t>
        </r>
      </text>
    </comment>
    <comment ref="AR18" authorId="0" shapeId="0" xr:uid="{BF17A611-711E-4E81-9EEF-7D3E65739582}">
      <text>
        <r>
          <rPr>
            <sz val="10"/>
            <color indexed="81"/>
            <rFont val="Tahoma"/>
            <family val="2"/>
          </rPr>
          <t>' a été modifié: =&gt;N1   le 09/03/2021 14:39:15 par rangottese</t>
        </r>
      </text>
    </comment>
    <comment ref="AW18" authorId="0" shapeId="0" xr:uid="{FB5298DA-1A80-4CD2-8FA7-1B6588C47C6B}">
      <text>
        <r>
          <rPr>
            <sz val="10"/>
            <color indexed="81"/>
            <rFont val="Tahoma"/>
            <family val="2"/>
          </rPr>
          <t>' a été modifié: =&gt;N   le 12/03/2021 10:05:21 par rangottese
' a été modifié: N=&gt;N6   le 15/03/2021 14:34:45 par rangottese</t>
        </r>
      </text>
    </comment>
    <comment ref="AX18" authorId="0" shapeId="0" xr:uid="{3607F143-DC68-4E54-BB77-72CBD9FA25FB}">
      <text>
        <r>
          <rPr>
            <sz val="10"/>
            <color indexed="81"/>
            <rFont val="Tahoma"/>
            <family val="2"/>
          </rPr>
          <t>' a été modifié: =&gt;FO   le 02/03/2021 16:15:52 par rangottese
' a été modifié: FO=&gt;   le 02/03/2021 16:16:50 par rangottese
' a été modifié: =&gt;N   le 12/03/2021 10:05:34 par rangottese
' a été modifié: N=&gt;N6   le 15/03/2021 14:34:51 par rangottese
' a été modifié: N6=&gt;N1   le 15/03/2021 14:42:47 par rangottese</t>
        </r>
      </text>
    </comment>
    <comment ref="BA18" authorId="0" shapeId="0" xr:uid="{7E4CC369-9292-44A6-8F19-E17374D5F06B}">
      <text>
        <r>
          <rPr>
            <sz val="10"/>
            <color indexed="81"/>
            <rFont val="Tahoma"/>
            <family val="2"/>
          </rPr>
          <t>' a été modifié: =&gt;J   le 11/02/2021 17:22:21 par rangottese
' a été modifié: J=&gt;J6   le 18/03/2021 18:11:28 par rangottese</t>
        </r>
      </text>
    </comment>
    <comment ref="BC18" authorId="0" shapeId="0" xr:uid="{CD6EAC82-A7B3-48C8-BD0F-11A03D1A3B8D}">
      <text>
        <r>
          <rPr>
            <sz val="10"/>
            <color indexed="81"/>
            <rFont val="Tahoma"/>
            <family val="2"/>
          </rPr>
          <t>' a été modifié: =&gt;RC   le 11/02/2021 17:22:27 par rangottese</t>
        </r>
      </text>
    </comment>
    <comment ref="BD18" authorId="0" shapeId="0" xr:uid="{85B32FB5-8EBA-4841-BB30-7E77E6E9BE06}">
      <text>
        <r>
          <rPr>
            <sz val="10"/>
            <color indexed="81"/>
            <rFont val="Tahoma"/>
            <family val="2"/>
          </rPr>
          <t>' a été modifié: =&gt;N   le 23/03/2021 16:49:26 par rangottese
' a été modifié: =&gt;N2   le 23/03/2021 16:49:48 par rangottese</t>
        </r>
      </text>
    </comment>
    <comment ref="BH18" authorId="0" shapeId="0" xr:uid="{CF3D6E45-DCBE-4274-AE70-EB389AA0552B}">
      <text>
        <r>
          <rPr>
            <sz val="10"/>
            <color indexed="81"/>
            <rFont val="Tahoma"/>
            <family val="2"/>
          </rPr>
          <t>' a été modifié: =&gt;RC   le 02/03/2021 16:15:57 par rangottese
' a été modifié: RC=&gt;   le 02/03/2021 16:16:59 par rangottese
' a été modifié: =&gt;J3   le 25/03/2021 16:58:14 par rangottese</t>
        </r>
      </text>
    </comment>
    <comment ref="BI18" authorId="0" shapeId="0" xr:uid="{E32DBC13-CA23-4675-8215-BF9FE528B7C1}">
      <text>
        <r>
          <rPr>
            <sz val="10"/>
            <color indexed="81"/>
            <rFont val="Tahoma"/>
            <family val="2"/>
          </rPr>
          <t>' a été modifié: =&gt;N2   le 29/03/2021 13:59:41 par rangottese</t>
        </r>
      </text>
    </comment>
    <comment ref="BJ18" authorId="0" shapeId="0" xr:uid="{8CE05D46-D96E-4760-AD18-6DC7C981D8B2}">
      <text>
        <r>
          <rPr>
            <sz val="10"/>
            <color indexed="81"/>
            <rFont val="Tahoma"/>
            <family val="2"/>
          </rPr>
          <t>' a été modifié: =&gt;N3   le 29/03/2021 14:04:53 par rangottese</t>
        </r>
      </text>
    </comment>
    <comment ref="BP18" authorId="0" shapeId="0" xr:uid="{7A6DA291-9426-45B1-B658-7295203A5ADB}">
      <text>
        <r>
          <rPr>
            <sz val="10"/>
            <color indexed="81"/>
            <rFont val="Tahoma"/>
            <family val="2"/>
          </rPr>
          <t>' a été modifié: =&gt;N2   le 02/04/2021 17:30:35 par rangottese</t>
        </r>
      </text>
    </comment>
    <comment ref="BT18" authorId="0" shapeId="0" xr:uid="{E21D69B3-3C3E-4EE2-9D49-C132CA789690}">
      <text>
        <r>
          <rPr>
            <sz val="10"/>
            <color indexed="81"/>
            <rFont val="Tahoma"/>
            <family val="2"/>
          </rPr>
          <t>' a été modifié: =&gt;J6   le 08/04/2021 18:02:13 par rangottese
' a été modifié: J6=&gt;J5   le 08/04/2021 18:03:58 par rangottese</t>
        </r>
      </text>
    </comment>
    <comment ref="BV18" authorId="0" shapeId="0" xr:uid="{01E87BAB-BF54-479A-BF14-18A51AB62F20}">
      <text>
        <r>
          <rPr>
            <sz val="10"/>
            <color indexed="81"/>
            <rFont val="Tahoma"/>
            <family val="2"/>
          </rPr>
          <t>' a été modifié: =&gt;N6   le 12/04/2021 18:37:56 par RANGOTTESE
' a été modifié: N6=&gt;N1   le 12/04/2021 18:38:40 par RANGOTTESE
' a été modifié: N1=&gt;N4   le 12/04/2021 18:41:41 par RANGOTTESE
' a été modifié: N1=&gt;N6   le 12/04/2021 18:41:43 par RANGOTTESE
' a été modifié: N6=&gt;N1   le 12/04/2021 18:44:12 par RANGOTTESE
' a été modifié: N6=&gt;N2   le 12/04/2021 18:44:15 par RANGOTTESE
' a été modifié: N6=&gt;N3   le 12/04/2021 18:44:19 par RANGOTTESE</t>
        </r>
      </text>
    </comment>
    <comment ref="CA18" authorId="0" shapeId="0" xr:uid="{3E210578-B429-453B-AFE5-CAAA013C29DA}">
      <text>
        <r>
          <rPr>
            <sz val="10"/>
            <color indexed="81"/>
            <rFont val="Tahoma"/>
            <family val="2"/>
          </rPr>
          <t>' a été modifié: =&gt;N2   le 14/04/2021 16:31:10 par rangottese</t>
        </r>
      </text>
    </comment>
    <comment ref="CF18" authorId="0" shapeId="0" xr:uid="{2CC0F3AD-7AE6-42C7-88D4-AC8D10743291}">
      <text>
        <r>
          <rPr>
            <sz val="10"/>
            <color indexed="81"/>
            <rFont val="Tahoma"/>
            <family val="2"/>
          </rPr>
          <t>' a été modifié: =&gt;J6   le 14/04/2021 17:11:32 par rangottese</t>
        </r>
      </text>
    </comment>
    <comment ref="CG18" authorId="0" shapeId="0" xr:uid="{8CC20274-75D2-45D4-9BDC-A4DE1EA54D97}">
      <text>
        <r>
          <rPr>
            <sz val="10"/>
            <color indexed="81"/>
            <rFont val="Tahoma"/>
            <family val="2"/>
          </rPr>
          <t>' a été modifié: =&gt;J6   le 14/04/2021 17:11:40 par rangottese</t>
        </r>
      </text>
    </comment>
    <comment ref="CK18" authorId="0" shapeId="0" xr:uid="{7E78F381-97BD-45DA-95E0-5742D2013A77}">
      <text>
        <r>
          <rPr>
            <sz val="10"/>
            <color indexed="81"/>
            <rFont val="Tahoma"/>
            <family val="2"/>
          </rPr>
          <t>' a été modifié: =&gt;J1   le 14/04/2021 18:15:58 par rangottese</t>
        </r>
      </text>
    </comment>
    <comment ref="CM18" authorId="0" shapeId="0" xr:uid="{1C5A1F1B-1B44-49DF-A1E1-803911A039CA}">
      <text>
        <r>
          <rPr>
            <sz val="10"/>
            <color indexed="81"/>
            <rFont val="Tahoma"/>
            <family val="2"/>
          </rPr>
          <t>' a été modifié: =&gt;N6   le 26/04/2021 17:32:40 par rangottese</t>
        </r>
      </text>
    </comment>
    <comment ref="AW19" authorId="0" shapeId="0" xr:uid="{D2F1545C-6709-4C5A-B920-920E2CA44B06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18h00</t>
        </r>
      </text>
    </comment>
    <comment ref="F20" authorId="0" shapeId="0" xr:uid="{3B2CE7CA-3BAD-4EB1-A93A-1E398A44E338}">
      <text>
        <r>
          <rPr>
            <sz val="10"/>
            <color indexed="81"/>
            <rFont val="Tahoma"/>
            <family val="2"/>
          </rPr>
          <t>DOUBLAGE SAU</t>
        </r>
      </text>
    </comment>
    <comment ref="G20" authorId="0" shapeId="0" xr:uid="{E96CBB30-2BD4-47E9-B225-7E5C435008B1}">
      <text>
        <r>
          <rPr>
            <sz val="10"/>
            <color rgb="FF000000"/>
            <rFont val="Tahoma"/>
            <family val="2"/>
          </rPr>
          <t>DOUBLAGE SAU</t>
        </r>
      </text>
    </comment>
    <comment ref="H20" authorId="0" shapeId="0" xr:uid="{44A8FB1F-2822-4E9A-9941-C31FA97715E7}">
      <text>
        <r>
          <rPr>
            <sz val="10"/>
            <color rgb="FF000000"/>
            <rFont val="Tahoma"/>
            <family val="2"/>
          </rPr>
          <t xml:space="preserve">' a été modifié: N6=&gt;N6   le 04/01/2021 14:17:43 par rangottese
</t>
        </r>
        <r>
          <rPr>
            <sz val="10"/>
            <color rgb="FF000000"/>
            <rFont val="Tahoma"/>
            <family val="2"/>
          </rPr>
          <t>' a été modifié: N6=&gt;N4   le 01/02/2021 18:21:37 par rangottese</t>
        </r>
      </text>
    </comment>
    <comment ref="M20" authorId="0" shapeId="0" xr:uid="{E651BCEB-3709-4898-AFF6-8D3040F05A0E}">
      <text>
        <r>
          <rPr>
            <sz val="10"/>
            <color indexed="81"/>
            <rFont val="Tahoma"/>
            <family val="2"/>
          </rPr>
          <t>' a été modifié: J=&gt;J   le 04/01/2021 14:17:49 par rangottese</t>
        </r>
      </text>
    </comment>
    <comment ref="N20" authorId="0" shapeId="0" xr:uid="{0948923B-8CDC-4EB2-913D-5ADAB3283D1D}">
      <text>
        <r>
          <rPr>
            <sz val="10"/>
            <color indexed="81"/>
            <rFont val="Tahoma"/>
            <family val="2"/>
          </rPr>
          <t>' a été modifié: J=&gt;J   le 04/01/2021 14:17:52 par rangottese</t>
        </r>
      </text>
    </comment>
    <comment ref="O20" authorId="0" shapeId="0" xr:uid="{7584B843-9CA7-476F-828A-D1145E1CB0C3}">
      <text>
        <r>
          <rPr>
            <sz val="10"/>
            <color indexed="81"/>
            <rFont val="Tahoma"/>
            <family val="2"/>
          </rPr>
          <t>' a été modifié: J=&gt;J   le 04/01/2021 14:17:56 par rangottese</t>
        </r>
      </text>
    </comment>
    <comment ref="Q20" authorId="0" shapeId="0" xr:uid="{F50A4F41-F561-4439-8DCB-0DB9A89A6F17}">
      <text>
        <r>
          <rPr>
            <sz val="10"/>
            <color indexed="81"/>
            <rFont val="Tahoma"/>
            <family val="2"/>
          </rPr>
          <t>' a été modifié: RH=&gt;RH   le 04/01/2021 14:18:00 par rangottese</t>
        </r>
      </text>
    </comment>
    <comment ref="S20" authorId="0" shapeId="0" xr:uid="{D2F62B1C-A3FB-4BBF-9E0F-45A67B959BDD}">
      <text>
        <r>
          <rPr>
            <sz val="10"/>
            <color indexed="81"/>
            <rFont val="Tahoma"/>
            <family val="2"/>
          </rPr>
          <t>' a été modifié: J=&gt;J   le 04/01/2021 14:18:07 par rangottese</t>
        </r>
      </text>
    </comment>
    <comment ref="T20" authorId="0" shapeId="0" xr:uid="{A0AED198-4164-4E52-B400-B88A823EE68E}">
      <text>
        <r>
          <rPr>
            <sz val="10"/>
            <color indexed="81"/>
            <rFont val="Tahoma"/>
            <family val="2"/>
          </rPr>
          <t>' a été modifié: J=&gt;J   le 04/01/2021 14:18:05 par rangottese</t>
        </r>
      </text>
    </comment>
    <comment ref="Y20" authorId="0" shapeId="0" xr:uid="{D6456ECB-0945-468C-84FE-5B60392A1B38}">
      <text>
        <r>
          <rPr>
            <sz val="10"/>
            <color indexed="81"/>
            <rFont val="Tahoma"/>
            <family val="2"/>
          </rPr>
          <t>' a été modifié: J2=&gt;J   le 04/01/2021 14:18:21 par rangottese</t>
        </r>
      </text>
    </comment>
    <comment ref="Z20" authorId="0" shapeId="0" xr:uid="{C1CEE4ED-2370-4E9A-89BD-5D158FD21530}">
      <text>
        <r>
          <rPr>
            <sz val="10"/>
            <color indexed="81"/>
            <rFont val="Tahoma"/>
            <family val="2"/>
          </rPr>
          <t>' a été modifié: N6=&gt;N6   le 04/01/2021 14:18:16 par rangottese</t>
        </r>
      </text>
    </comment>
    <comment ref="AD20" authorId="0" shapeId="0" xr:uid="{E1FF7335-A7F1-44C1-87ED-8FB7D77E4CD3}">
      <text>
        <r>
          <rPr>
            <sz val="10"/>
            <color indexed="81"/>
            <rFont val="Tahoma"/>
            <family val="2"/>
          </rPr>
          <t>' a été modifié: J6=&gt;J6   le 04/01/2021 14:18:29 par rangottese</t>
        </r>
      </text>
    </comment>
    <comment ref="AE20" authorId="0" shapeId="0" xr:uid="{C47D14FF-E888-4D31-982C-5A7C1A3CA4F8}">
      <text>
        <r>
          <rPr>
            <sz val="10"/>
            <color indexed="81"/>
            <rFont val="Tahoma"/>
            <family val="2"/>
          </rPr>
          <t>' a été modifié: J6=&gt;J6   le 04/01/2021 14:18:32 par rangottese</t>
        </r>
      </text>
    </comment>
    <comment ref="AF20" authorId="0" shapeId="0" xr:uid="{42055229-52F4-4E77-B82B-9FFE0D9C0E3C}">
      <text>
        <r>
          <rPr>
            <sz val="10"/>
            <color indexed="81"/>
            <rFont val="Tahoma"/>
            <family val="2"/>
          </rPr>
          <t>' a été modifié: N6=&gt;N   le 12/01/2021 10:51:49 par rangottese
' a été modifié: N=&gt;J   le 12/01/2021 10:55:19 par rangottese</t>
        </r>
      </text>
    </comment>
    <comment ref="AK20" authorId="0" shapeId="0" xr:uid="{B66F8874-7E70-4748-923A-13D6EA416EE5}">
      <text>
        <r>
          <rPr>
            <sz val="10"/>
            <color indexed="81"/>
            <rFont val="Tahoma"/>
            <family val="2"/>
          </rPr>
          <t>' a été modifié: N1=&gt;N   le 12/01/2021 10:51:53 par rangottese</t>
        </r>
      </text>
    </comment>
    <comment ref="AL20" authorId="0" shapeId="0" xr:uid="{E23C17F6-FEAD-496F-898C-2579C85C56AA}">
      <text>
        <r>
          <rPr>
            <sz val="10"/>
            <color indexed="81"/>
            <rFont val="Tahoma"/>
            <family val="2"/>
          </rPr>
          <t>' a été modifié: N4=&gt;N   le 12/01/2021 10:52:00 par rangottese</t>
        </r>
      </text>
    </comment>
    <comment ref="AP20" authorId="0" shapeId="0" xr:uid="{514B5762-711B-4637-ACBF-D46AB9B05B1B}">
      <text>
        <r>
          <rPr>
            <sz val="10"/>
            <color indexed="81"/>
            <rFont val="Tahoma"/>
            <family val="2"/>
          </rPr>
          <t>' a été modifié: J1=&gt;J   le 12/01/2021 10:52:10 par rangottese</t>
        </r>
      </text>
    </comment>
    <comment ref="AQ20" authorId="0" shapeId="0" xr:uid="{36E89D32-E8CB-4934-9B0C-4D5B5F93158C}">
      <text>
        <r>
          <rPr>
            <sz val="10"/>
            <color indexed="81"/>
            <rFont val="Tahoma"/>
            <family val="2"/>
          </rPr>
          <t>' a été modifié: N3=&gt;N   le 12/01/2021 10:52:16 par rangottese</t>
        </r>
      </text>
    </comment>
    <comment ref="AU20" authorId="0" shapeId="0" xr:uid="{83BFF9A2-0370-4E56-A37A-D10EB1A61EEF}">
      <text>
        <r>
          <rPr>
            <sz val="10"/>
            <color indexed="81"/>
            <rFont val="Tahoma"/>
            <family val="2"/>
          </rPr>
          <t>' a été modifié: J1=&gt;J   le 12/01/2021 10:52:23 par rangottese</t>
        </r>
      </text>
    </comment>
    <comment ref="AV20" authorId="0" shapeId="0" xr:uid="{7458C9B6-145E-48B8-8ADA-4885674E809D}">
      <text>
        <r>
          <rPr>
            <sz val="10"/>
            <color indexed="81"/>
            <rFont val="Tahoma"/>
            <family val="2"/>
          </rPr>
          <t>' a été modifié: J5=&gt;J   le 12/01/2021 10:52:28 par rangottese</t>
        </r>
      </text>
    </comment>
    <comment ref="BA20" authorId="0" shapeId="0" xr:uid="{8E44A802-6D23-4768-873C-089C557CDA5F}">
      <text>
        <r>
          <rPr>
            <sz val="10"/>
            <color indexed="81"/>
            <rFont val="Tahoma"/>
            <family val="2"/>
          </rPr>
          <t>' a été modifié: J1=&gt;J   le 12/01/2021 10:52:37 par rangottese</t>
        </r>
      </text>
    </comment>
    <comment ref="BB20" authorId="0" shapeId="0" xr:uid="{5C379A5B-6BDD-4FDA-B516-56530E8933C1}">
      <text>
        <r>
          <rPr>
            <sz val="10"/>
            <color indexed="81"/>
            <rFont val="Tahoma"/>
            <family val="2"/>
          </rPr>
          <t>' a été modifié: N3=&gt;N   le 12/01/2021 10:52:44 par rangottese</t>
        </r>
      </text>
    </comment>
    <comment ref="BC20" authorId="0" shapeId="0" xr:uid="{2FE7D9D8-B605-4D9B-81EC-F9D9776B1B47}">
      <text>
        <r>
          <rPr>
            <sz val="10"/>
            <color indexed="81"/>
            <rFont val="Tahoma"/>
            <family val="2"/>
          </rPr>
          <t>' a été modifié: N4=&gt;N   le 12/01/2021 10:52:49 par rangottese</t>
        </r>
      </text>
    </comment>
    <comment ref="BH20" authorId="0" shapeId="0" xr:uid="{553198A5-F59B-4F55-BDEB-9EB62C3A2528}">
      <text>
        <r>
          <rPr>
            <sz val="10"/>
            <color indexed="81"/>
            <rFont val="Tahoma"/>
            <family val="2"/>
          </rPr>
          <t>' a été modifié: N2=&gt;N   le 12/01/2021 10:52:58 par rangottese
' a été modifié: N=&gt;J   le 12/01/2021 10:55:44 par rangottese</t>
        </r>
      </text>
    </comment>
    <comment ref="BI20" authorId="0" shapeId="0" xr:uid="{BBF22C78-2E81-487C-9AE9-8CCB39662225}">
      <text>
        <r>
          <rPr>
            <sz val="10"/>
            <color indexed="81"/>
            <rFont val="Tahoma"/>
            <family val="2"/>
          </rPr>
          <t>' a été modifié: N=&gt;N   le 12/01/2021 10:53:04 par rangottese</t>
        </r>
      </text>
    </comment>
    <comment ref="BM20" authorId="0" shapeId="0" xr:uid="{C3B57A81-EC68-4442-9057-A9E46E2A7ECB}">
      <text>
        <r>
          <rPr>
            <sz val="10"/>
            <color indexed="81"/>
            <rFont val="Tahoma"/>
            <family val="2"/>
          </rPr>
          <t>' a été modifié: J=&gt;J2   le 08/03/2021 10:47:44 par rangottese</t>
        </r>
      </text>
    </comment>
    <comment ref="BN20" authorId="0" shapeId="0" xr:uid="{472A0419-C894-42E5-A648-5EA65D203D6F}">
      <text>
        <r>
          <rPr>
            <sz val="10"/>
            <color indexed="81"/>
            <rFont val="Tahoma"/>
            <family val="2"/>
          </rPr>
          <t>' a été modifié: J=&gt;RH   le 08/03/2021 10:47:48 par rangottese
' a été modifié: J=&gt;J   le 08/03/2021 10:47:51 par rangottese</t>
        </r>
      </text>
    </comment>
    <comment ref="BO20" authorId="0" shapeId="0" xr:uid="{36827E39-77EA-491F-B2D5-92FC3C2B9906}">
      <text>
        <r>
          <rPr>
            <sz val="10"/>
            <color indexed="81"/>
            <rFont val="Tahoma"/>
            <family val="2"/>
          </rPr>
          <t>' a été modifié: N=&gt;R-   le 08/03/2021 10:47:54 par rangottese
' a été modifié: N=&gt;N   le 08/03/2021 10:47:58 par rangottese</t>
        </r>
      </text>
    </comment>
    <comment ref="BT20" authorId="0" shapeId="0" xr:uid="{30084A6F-643D-45B0-AAFB-C19F7549D6D1}">
      <text>
        <r>
          <rPr>
            <sz val="10"/>
            <color indexed="81"/>
            <rFont val="Tahoma"/>
            <family val="2"/>
          </rPr>
          <t>' a été modifié: N=&gt;N4   le 08/03/2021 10:48:05 par rangottese</t>
        </r>
      </text>
    </comment>
    <comment ref="BU20" authorId="0" shapeId="0" xr:uid="{CFDA5885-D031-49AA-AF1C-47E696389B5F}">
      <text>
        <r>
          <rPr>
            <sz val="10"/>
            <color indexed="81"/>
            <rFont val="Tahoma"/>
            <family val="2"/>
          </rPr>
          <t>' a été modifié: N=&gt;N3   le 08/03/2021 10:48:09 par rangottese</t>
        </r>
      </text>
    </comment>
    <comment ref="BY20" authorId="0" shapeId="0" xr:uid="{D8219BB8-08FC-4AAC-9121-4C27C5B0164B}">
      <text>
        <r>
          <rPr>
            <sz val="10"/>
            <color indexed="81"/>
            <rFont val="Tahoma"/>
            <family val="2"/>
          </rPr>
          <t>' a été modifié: J4=&gt;J6   le 08/03/2021 10:48:13 par rangottese</t>
        </r>
      </text>
    </comment>
    <comment ref="BZ20" authorId="0" shapeId="0" xr:uid="{1E6DED0A-9BEE-4764-8E57-F7C71A9D6E79}">
      <text>
        <r>
          <rPr>
            <sz val="10"/>
            <color indexed="81"/>
            <rFont val="Tahoma"/>
            <family val="2"/>
          </rPr>
          <t>' a été modifié: N3=&gt;N6   le 08/03/2021 10:48:17 par rangottese</t>
        </r>
      </text>
    </comment>
    <comment ref="CN20" authorId="0" shapeId="0" xr:uid="{DC77E7B2-AF7B-46C5-A5A8-508110F55E64}">
      <text>
        <r>
          <rPr>
            <sz val="10"/>
            <color indexed="81"/>
            <rFont val="Tahoma"/>
            <family val="2"/>
          </rPr>
          <t>' a été modifié: J=&gt;J1   le 08/03/2021 10:48:23 par rangottese</t>
        </r>
      </text>
    </comment>
    <comment ref="M21" authorId="0" shapeId="0" xr:uid="{6AB4E327-E35B-4DA4-B1C6-9A21BC79F0A7}">
      <text>
        <r>
          <rPr>
            <sz val="10"/>
            <color indexed="81"/>
            <rFont val="Tahoma"/>
            <family val="2"/>
          </rPr>
          <t>' a été modifié: =&gt;J°   le 06/01/2021 16:19:47 par rangottese
' a été modifié: J°=&gt;   le 06/01/2021 16:20:15 par rangottese
' a été modifié: =&gt;J4   le 05/02/2021 18:52:43 par rangottese</t>
        </r>
      </text>
    </comment>
    <comment ref="N21" authorId="0" shapeId="0" xr:uid="{BADC4058-1D00-445A-9E3F-685492F77FA3}">
      <text>
        <r>
          <rPr>
            <sz val="10"/>
            <color indexed="81"/>
            <rFont val="Tahoma"/>
            <family val="2"/>
          </rPr>
          <t>' a été modifié: =&gt;J°   le 06/01/2021 16:19:51 par rangottese
' a été modifié: J°=&gt;   le 06/01/2021 16:20:17 par rangottese
' a été modifié: =&gt;J4   le 05/02/2021 18:58:51 par rangottese</t>
        </r>
      </text>
    </comment>
    <comment ref="O21" authorId="0" shapeId="0" xr:uid="{0F08666B-5B9D-4394-9564-028562C7D235}">
      <text>
        <r>
          <rPr>
            <sz val="10"/>
            <color indexed="81"/>
            <rFont val="Tahoma"/>
            <family val="2"/>
          </rPr>
          <t>' a été modifié: =&gt;J°   le 06/01/2021 16:19:49 par rangottese
' a été modifié: J°=&gt;   le 06/01/2021 16:20:16 par rangottese
' a été modifié: =&gt;J4   le 05/02/2021 18:58:56 par rangottese</t>
        </r>
      </text>
    </comment>
    <comment ref="S21" authorId="0" shapeId="0" xr:uid="{8EAA66F8-5CC5-4FD4-BAA1-D68A4C372A6F}">
      <text>
        <r>
          <rPr>
            <sz val="10"/>
            <color indexed="81"/>
            <rFont val="Tahoma"/>
            <family val="2"/>
          </rPr>
          <t>' a été modifié: =&gt;J°   le 06/01/2021 16:19:55 par rangottese
' a été modifié: J°=&gt;   le 06/01/2021 16:20:18 par rangottese
' a été modifié: =&gt;J4   le 15/02/2021 11:40:58 par rangottese</t>
        </r>
      </text>
    </comment>
    <comment ref="T21" authorId="0" shapeId="0" xr:uid="{A3B18216-CD0A-40D9-9265-3D0A3EC5DF6F}">
      <text>
        <r>
          <rPr>
            <sz val="10"/>
            <color indexed="81"/>
            <rFont val="Tahoma"/>
            <family val="2"/>
          </rPr>
          <t>' a été modifié: =&gt;J°   le 06/01/2021 16:19:58 par rangottese
' a été modifié: J°=&gt;   le 06/01/2021 16:20:19 par rangottese
' a été modifié: =&gt;N   le 11/01/2021 13:43:09 par rangottese
' a été modifié: N=&gt;N4   le 17/02/2021 18:26:21 par rangottese
' a été modifié: N4=&gt;N3   le 17/02/2021 18:28:51 par rangottese</t>
        </r>
      </text>
    </comment>
    <comment ref="Y21" authorId="0" shapeId="0" xr:uid="{205971D5-A03F-405F-A977-DD921AE15828}">
      <text>
        <r>
          <rPr>
            <sz val="10"/>
            <color indexed="81"/>
            <rFont val="Tahoma"/>
            <family val="2"/>
          </rPr>
          <t>' a été modifié: =&gt;J°   le 06/01/2021 16:20:01 par rangottese
' a été modifié: J°=&gt;   le 06/01/2021 16:20:21 par rangottese
' a été modifié: =&gt;RC   le 19/01/2021 10:19:50 par rangottese</t>
        </r>
      </text>
    </comment>
    <comment ref="Z21" authorId="0" shapeId="0" xr:uid="{52D52458-75AD-4395-9806-6BD8E23DF443}">
      <text>
        <r>
          <rPr>
            <sz val="10"/>
            <color indexed="81"/>
            <rFont val="Tahoma"/>
            <family val="2"/>
          </rPr>
          <t>doublage UHCD</t>
        </r>
      </text>
    </comment>
    <comment ref="AA21" authorId="0" shapeId="0" xr:uid="{65168B92-4EB1-4EB5-A932-18188B921908}">
      <text>
        <r>
          <rPr>
            <sz val="10"/>
            <color indexed="81"/>
            <rFont val="Tahoma"/>
            <family val="2"/>
          </rPr>
          <t>' a été modifié: =&gt;J   le 19/01/2021 10:19:57 par rangottese</t>
        </r>
      </text>
    </comment>
    <comment ref="AD21" authorId="0" shapeId="0" xr:uid="{EA535A88-1158-4DF1-B274-8CB9AE615D96}">
      <text>
        <r>
          <rPr>
            <sz val="10"/>
            <color indexed="81"/>
            <rFont val="Tahoma"/>
            <family val="2"/>
          </rPr>
          <t>' a été modifié: =&gt;J°   le 06/01/2021 16:20:06 par rangottese
' a été modifié: J°=&gt;   le 06/01/2021 16:20:22 par rangottese</t>
        </r>
      </text>
    </comment>
    <comment ref="AE21" authorId="0" shapeId="0" xr:uid="{0AA77046-8381-4444-BD7B-A220682E989F}">
      <text>
        <r>
          <rPr>
            <sz val="10"/>
            <color indexed="81"/>
            <rFont val="Tahoma"/>
            <family val="2"/>
          </rPr>
          <t>' a été modifié: =&gt;J°   le 06/01/2021 16:20:08 par rangottese
' a été modifié: J°=&gt;   le 06/01/2021 16:20:24 par rangottese</t>
        </r>
      </text>
    </comment>
    <comment ref="AF21" authorId="0" shapeId="0" xr:uid="{5E6FB7D3-9F0D-42CD-BDD9-A3F5538B7DAB}">
      <text>
        <r>
          <rPr>
            <sz val="10"/>
            <color indexed="81"/>
            <rFont val="Tahoma"/>
            <family val="2"/>
          </rPr>
          <t>' a été modifié: =&gt;J4   le 25/02/2021 14:52:28 par rangottese</t>
        </r>
      </text>
    </comment>
    <comment ref="AK21" authorId="0" shapeId="0" xr:uid="{98893B17-1107-41DE-ACFD-2B5B0DE24E20}">
      <text>
        <r>
          <rPr>
            <sz val="10"/>
            <color indexed="81"/>
            <rFont val="Tahoma"/>
            <family val="2"/>
          </rPr>
          <t>' a été modifié: =&gt;N4   le 02/03/2021 15:57:22 par rangottese</t>
        </r>
      </text>
    </comment>
    <comment ref="AL21" authorId="0" shapeId="0" xr:uid="{6FB56246-E1C9-41C5-B3C1-A4CD8E137356}">
      <text>
        <r>
          <rPr>
            <sz val="10"/>
            <color indexed="81"/>
            <rFont val="Tahoma"/>
            <family val="2"/>
          </rPr>
          <t>' a été modifié: =&gt;N4   le 02/03/2021 15:57:28 par rangottese</t>
        </r>
      </text>
    </comment>
    <comment ref="AP21" authorId="0" shapeId="0" xr:uid="{EEF46BEB-6268-4E77-BFFE-00CCDE22E3A0}">
      <text>
        <r>
          <rPr>
            <sz val="10"/>
            <color indexed="81"/>
            <rFont val="Tahoma"/>
            <family val="2"/>
          </rPr>
          <t>' a été modifié: =&gt;J6   le 09/03/2021 12:25:04 par rangottese</t>
        </r>
      </text>
    </comment>
    <comment ref="AQ21" authorId="0" shapeId="0" xr:uid="{39FB18AE-9436-4226-8768-F03EDD038553}">
      <text>
        <r>
          <rPr>
            <sz val="10"/>
            <color indexed="81"/>
            <rFont val="Tahoma"/>
            <family val="2"/>
          </rPr>
          <t>' a été modifié: =&gt;J   le 11/02/2021 17:21:23 par rangottese
' a été modifié: J=&gt;J6   le 09/03/2021 12:25:14 par rangottese</t>
        </r>
      </text>
    </comment>
    <comment ref="AU21" authorId="0" shapeId="0" xr:uid="{7DBFAEA8-87F6-460C-AF6E-C0E880751971}">
      <text>
        <r>
          <rPr>
            <sz val="10"/>
            <color indexed="81"/>
            <rFont val="Tahoma"/>
            <family val="2"/>
          </rPr>
          <t>' a été modifié: =&gt;J4   le 15/03/2021 14:19:21 par rangottese</t>
        </r>
      </text>
    </comment>
    <comment ref="AV21" authorId="0" shapeId="0" xr:uid="{20DB2A12-A525-47E3-A7CA-C8AD49A07492}">
      <text>
        <r>
          <rPr>
            <sz val="10"/>
            <color indexed="81"/>
            <rFont val="Tahoma"/>
            <family val="2"/>
          </rPr>
          <t>' a été modifié: =&gt;J4   le 15/03/2021 14:26:49 par rangottese</t>
        </r>
      </text>
    </comment>
    <comment ref="AX21" authorId="0" shapeId="0" xr:uid="{00E11093-3C23-4F4E-984B-A76BF3C7D847}">
      <text>
        <r>
          <rPr>
            <sz val="10"/>
            <color indexed="81"/>
            <rFont val="Tahoma"/>
            <family val="2"/>
          </rPr>
          <t>' a été modifié: =&gt;FO   le 02/03/2021 16:16:55 par rangottese</t>
        </r>
      </text>
    </comment>
    <comment ref="BA21" authorId="0" shapeId="0" xr:uid="{5CBB9FDC-68BC-493D-85DB-97C77756EB45}">
      <text>
        <r>
          <rPr>
            <sz val="10"/>
            <color indexed="81"/>
            <rFont val="Tahoma"/>
            <family val="2"/>
          </rPr>
          <t>' a été modifié: =&gt;J4   le 18/03/2021 18:14:53 par rangottese</t>
        </r>
      </text>
    </comment>
    <comment ref="BB21" authorId="0" shapeId="0" xr:uid="{00D4372E-8D56-4B97-8AC1-1934E6EF9B52}">
      <text>
        <r>
          <rPr>
            <sz val="10"/>
            <color indexed="81"/>
            <rFont val="Arial"/>
            <family val="2"/>
          </rPr>
          <t xml:space="preserve">
' a été modifié: =&gt;N6   le 22/03/2021 17:54:56 par rangottese</t>
        </r>
      </text>
    </comment>
    <comment ref="BC21" authorId="0" shapeId="0" xr:uid="{AB095192-56F1-498C-94A9-F9184B4BA3E3}">
      <text>
        <r>
          <rPr>
            <sz val="10"/>
            <color indexed="81"/>
            <rFont val="Tahoma"/>
            <family val="2"/>
          </rPr>
          <t>' a été modifié: =&gt;N6   le 22/03/2021 17:55:01 par rangottese
' a été modifié: N6=&gt;N4   le 23/03/2021 16:40:46 par rangottese</t>
        </r>
      </text>
    </comment>
    <comment ref="BH21" authorId="0" shapeId="0" xr:uid="{C21A8EA6-59ED-4FA4-8F4B-6B0F2884DC61}">
      <text>
        <r>
          <rPr>
            <sz val="10"/>
            <color indexed="81"/>
            <rFont val="Tahoma"/>
            <family val="2"/>
          </rPr>
          <t>' a été modifié: =&gt;FO   le 02/03/2021 16:17:06 par rangottese
' a été modifié: =&gt;RC   le 02/03/2021 16:17:12 par rangottese</t>
        </r>
      </text>
    </comment>
    <comment ref="BI21" authorId="0" shapeId="0" xr:uid="{9C555927-48FA-4281-B441-9A85B4D73FFB}">
      <text>
        <r>
          <rPr>
            <sz val="10"/>
            <color indexed="81"/>
            <rFont val="Tahoma"/>
            <family val="2"/>
          </rPr>
          <t>' a été modifié: =&gt;N6   le 29/03/2021 13:57:58 par rangottese
' a été modifié: N6=&gt;N4   le 29/03/2021 14:08:07 par rangottese
' a été modifié: N4=&gt;N6   le 29/03/2021 14:08:50 par rangottese</t>
        </r>
      </text>
    </comment>
    <comment ref="BK21" authorId="0" shapeId="0" xr:uid="{DD5E3AB6-3A41-4B8B-AD7A-1DFC1EFB0C56}">
      <text>
        <r>
          <rPr>
            <sz val="10"/>
            <color indexed="81"/>
            <rFont val="Tahoma"/>
            <family val="2"/>
          </rPr>
          <t>' a été modifié: =&gt;FO   le 04/05/2021 11:41:14 par rangottese</t>
        </r>
      </text>
    </comment>
    <comment ref="BM21" authorId="0" shapeId="0" xr:uid="{292290B0-E91F-42F9-A116-79608CEDCD48}">
      <text>
        <r>
          <rPr>
            <sz val="10"/>
            <color indexed="81"/>
            <rFont val="Tahoma"/>
            <family val="2"/>
          </rPr>
          <t>' a été modifié: =&gt;J4   le 01/04/2021 18:26:33 par rangottese</t>
        </r>
      </text>
    </comment>
    <comment ref="BN21" authorId="0" shapeId="0" xr:uid="{FF209B96-B6B2-42B4-A95B-0E2CEFB68816}">
      <text>
        <r>
          <rPr>
            <sz val="10"/>
            <color indexed="81"/>
            <rFont val="Tahoma"/>
            <family val="2"/>
          </rPr>
          <t>' a été modifié: =&gt;J4   le 01/04/2021 18:26:38 par rangottese</t>
        </r>
      </text>
    </comment>
    <comment ref="BO21" authorId="0" shapeId="0" xr:uid="{6F0EA54C-AA4D-4B9F-B216-210CC7FE67F7}">
      <text>
        <r>
          <rPr>
            <sz val="10"/>
            <color indexed="81"/>
            <rFont val="Tahoma"/>
            <family val="2"/>
          </rPr>
          <t>' a été modifié: =&gt;N6   le 02/04/2021 17:01:45 par rangottese
' a été modifié: N6=&gt;N4   le 02/04/2021 17:09:26 par rangottese</t>
        </r>
      </text>
    </comment>
    <comment ref="BT21" authorId="0" shapeId="0" xr:uid="{E990D6C0-23E7-4EDD-9D32-05BA26FD2165}">
      <text>
        <r>
          <rPr>
            <sz val="10"/>
            <color indexed="81"/>
            <rFont val="Tahoma"/>
            <family val="2"/>
          </rPr>
          <t>' a été modifié: =&gt;N6   le 08/04/2021 17:53:47 par rangottese</t>
        </r>
      </text>
    </comment>
    <comment ref="BU21" authorId="0" shapeId="0" xr:uid="{4ED37CE2-E32D-4423-B586-2DDB1DCEC35B}">
      <text>
        <r>
          <rPr>
            <sz val="10"/>
            <color indexed="81"/>
            <rFont val="Tahoma"/>
            <family val="2"/>
          </rPr>
          <t>' a été modifié: =&gt;N6   le 08/04/2021 17:53:50 par rangottese</t>
        </r>
      </text>
    </comment>
    <comment ref="BY21" authorId="0" shapeId="0" xr:uid="{635F039C-526A-4062-8620-BD15870BE51A}">
      <text>
        <r>
          <rPr>
            <sz val="10"/>
            <color indexed="81"/>
            <rFont val="Tahoma"/>
            <family val="2"/>
          </rPr>
          <t>' a été modifié: =&gt;J4   le 12/04/2021 19:01:35 par RANGOTTESE
' a été modifié: J4=&gt;J   le 14/04/2021 16:17:59 par rangottese
' a été modifié: J=&gt;J4   le 14/04/2021 16:18:35 par rangottese
' a été modifié: J=&gt;J3   le 14/04/2021 16:18:37 par rangottese</t>
        </r>
      </text>
    </comment>
    <comment ref="BZ21" authorId="0" shapeId="0" xr:uid="{ED2A2FF9-35A5-4ED8-BCD7-ED7E46C07934}">
      <text>
        <r>
          <rPr>
            <sz val="10"/>
            <color indexed="81"/>
            <rFont val="Tahoma"/>
            <family val="2"/>
          </rPr>
          <t>' a été modifié: =&gt;N4   le 12/04/2021 19:01:40 par RANGOTTESE</t>
        </r>
      </text>
    </comment>
    <comment ref="CD21" authorId="0" shapeId="0" xr:uid="{9D58D6A4-3E96-42AE-8B6D-757A060D174B}">
      <text>
        <r>
          <rPr>
            <sz val="10"/>
            <color indexed="81"/>
            <rFont val="Tahoma"/>
            <family val="2"/>
          </rPr>
          <t>' a été modifié: CA=&gt;CA   le 08/03/2021 10:55:14 par rangottese</t>
        </r>
      </text>
    </comment>
    <comment ref="CE21" authorId="0" shapeId="0" xr:uid="{847A8B04-34C0-4336-8A49-61DC8F73E17D}">
      <text>
        <r>
          <rPr>
            <sz val="10"/>
            <color indexed="81"/>
            <rFont val="Tahoma"/>
            <family val="2"/>
          </rPr>
          <t>' a été modifié: CA=&gt;CA   le 08/03/2021 10:55:11 par rangottese</t>
        </r>
      </text>
    </comment>
    <comment ref="CN21" authorId="0" shapeId="0" xr:uid="{03D2910C-9F08-4B6A-B4E3-07A6FFC0E688}">
      <text>
        <r>
          <rPr>
            <sz val="10"/>
            <color indexed="81"/>
            <rFont val="Tahoma"/>
            <family val="2"/>
          </rPr>
          <t>' a été modifié: =&gt;J6   le 26/04/2021 17:29:18 par rangottese
' a été modifié: J6=&gt;J4   le 26/04/2021 17:30:19 par rangottese
' a été modifié: J4=&gt;J3   le 26/04/2021 17:30:32 par rangottese
' a été modifié: J3=&gt;J6   le 26/04/2021 17:30:51 par rangottese
' a été modifié: J6=&gt;J5   le 28/04/2021 16:09:35 par rangottese</t>
        </r>
      </text>
    </comment>
    <comment ref="BA22" authorId="0" shapeId="0" xr:uid="{91390078-669D-469E-AF55-9DC95A3BDD5C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14h00</t>
        </r>
      </text>
    </comment>
    <comment ref="BV23" authorId="0" shapeId="0" xr:uid="{1028260E-4225-4A8A-B6ED-18ACEAF56928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IDE DE AVAL  cf: profil de poste</t>
        </r>
      </text>
    </comment>
    <comment ref="H24" authorId="0" shapeId="0" xr:uid="{D5A63EC7-1B59-47CD-A6AC-6F31A5F20DC2}">
      <text>
        <r>
          <rPr>
            <sz val="10"/>
            <color rgb="FF000000"/>
            <rFont val="Tahoma"/>
            <family val="2"/>
          </rPr>
          <t>' a été modifié: =&gt;J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06/01/2021 16:20:26 par rangottese</t>
        </r>
      </text>
    </comment>
    <comment ref="I24" authorId="0" shapeId="0" xr:uid="{66F27626-F0B9-4D91-B4FD-2D534C0535F0}">
      <text>
        <r>
          <rPr>
            <sz val="10"/>
            <color indexed="81"/>
            <rFont val="Tahoma"/>
            <family val="2"/>
          </rPr>
          <t>' a été modifié: =&gt;J°   le 06/01/2021 16:20:31 par rangottese</t>
        </r>
      </text>
    </comment>
    <comment ref="J24" authorId="0" shapeId="0" xr:uid="{60AC0B6C-CA7D-473C-854F-9253D8DC3BAB}">
      <text>
        <r>
          <rPr>
            <sz val="10"/>
            <color indexed="81"/>
            <rFont val="Tahoma"/>
            <family val="2"/>
          </rPr>
          <t>' a été modifié: =&gt;J°   le 06/01/2021 16:20:29 par rangottese</t>
        </r>
      </text>
    </comment>
    <comment ref="N24" authorId="0" shapeId="0" xr:uid="{539D7915-E3FB-4006-9E6C-E0F111165907}">
      <text>
        <r>
          <rPr>
            <sz val="10"/>
            <color indexed="81"/>
            <rFont val="Tahoma"/>
            <family val="2"/>
          </rPr>
          <t>' a été modifié: =&gt;N°   le 06/01/2021 16:20:34 par rangottese</t>
        </r>
      </text>
    </comment>
    <comment ref="O24" authorId="0" shapeId="0" xr:uid="{D1BA0E6A-3EA3-4AFF-B5C6-4E9CCD7CE9B5}">
      <text>
        <r>
          <rPr>
            <sz val="10"/>
            <color indexed="81"/>
            <rFont val="Tahoma"/>
            <family val="2"/>
          </rPr>
          <t>' a été modifié: =&gt;N°   le 06/01/2021 16:20:37 par rangottese</t>
        </r>
      </text>
    </comment>
    <comment ref="T24" authorId="0" shapeId="0" xr:uid="{07D2B3A3-5217-47EF-A75B-AA456E3EC46E}">
      <text>
        <r>
          <rPr>
            <sz val="10"/>
            <color indexed="81"/>
            <rFont val="Tahoma"/>
            <family val="2"/>
          </rPr>
          <t>' a été modifié: =&gt;J°   le 06/01/2021 16:20:40 par rangottese</t>
        </r>
      </text>
    </comment>
    <comment ref="U24" authorId="0" shapeId="0" xr:uid="{4FD8FCF0-D4DD-4EA9-9CC8-1D8CCB7DB683}">
      <text>
        <r>
          <rPr>
            <sz val="10"/>
            <color indexed="81"/>
            <rFont val="Tahoma"/>
            <family val="2"/>
          </rPr>
          <t>' a été modifié: =&gt;J°   le 06/01/2021 16:20:44 par rangottese</t>
        </r>
      </text>
    </comment>
    <comment ref="V24" authorId="0" shapeId="0" xr:uid="{AF3B8B20-F407-4D41-9915-473C7DBE5F9E}">
      <text>
        <r>
          <rPr>
            <sz val="10"/>
            <color indexed="81"/>
            <rFont val="Tahoma"/>
            <family val="2"/>
          </rPr>
          <t>' a été modifié: =&gt;J°   le 06/01/2021 16:20:42 par rangottese</t>
        </r>
      </text>
    </comment>
    <comment ref="Z24" authorId="0" shapeId="0" xr:uid="{21145C90-EE3E-4697-875C-97611786B68E}">
      <text>
        <r>
          <rPr>
            <sz val="10"/>
            <color indexed="81"/>
            <rFont val="Tahoma"/>
            <family val="2"/>
          </rPr>
          <t>' a été modifié: =&gt;J°   le 06/01/2021 16:20:47 par rangottese</t>
        </r>
      </text>
    </comment>
    <comment ref="AA24" authorId="0" shapeId="0" xr:uid="{E36A5BC6-2854-45B7-A2E1-23A8B01DC9A5}">
      <text>
        <r>
          <rPr>
            <sz val="10"/>
            <color indexed="81"/>
            <rFont val="Tahoma"/>
            <family val="2"/>
          </rPr>
          <t>' a été modifié: =&gt;J°   le 06/01/2021 16:20:49 par rangottese</t>
        </r>
      </text>
    </comment>
    <comment ref="AF24" authorId="0" shapeId="0" xr:uid="{07DC24C5-934E-4D73-BBBA-CDBAEFBEFA9B}">
      <text>
        <r>
          <rPr>
            <sz val="10"/>
            <color indexed="81"/>
            <rFont val="Tahoma"/>
            <family val="2"/>
          </rPr>
          <t>' a été modifié: =&gt;J°   le 25/01/2021 17:54:28 par rangottese</t>
        </r>
      </text>
    </comment>
    <comment ref="AG24" authorId="0" shapeId="0" xr:uid="{F4CBD4F0-5AD8-4E5B-97E4-DE5AE097A41C}">
      <text>
        <r>
          <rPr>
            <sz val="10"/>
            <color indexed="81"/>
            <rFont val="Tahoma"/>
            <family val="2"/>
          </rPr>
          <t>' a été modifié: =&gt;N°   le 25/01/2021 17:54:32 par rangottese</t>
        </r>
      </text>
    </comment>
    <comment ref="AK24" authorId="0" shapeId="0" xr:uid="{BF448E49-94D4-49C3-8F09-F6C45E27E826}">
      <text>
        <r>
          <rPr>
            <sz val="10"/>
            <color indexed="81"/>
            <rFont val="Tahoma"/>
            <family val="2"/>
          </rPr>
          <t>' a été modifié: =&gt;J°   le 25/01/2021 17:54:35 par rangottese</t>
        </r>
      </text>
    </comment>
    <comment ref="AL24" authorId="0" shapeId="0" xr:uid="{DDC502EA-F494-423F-B52F-DBFCAB8B9BD6}">
      <text>
        <r>
          <rPr>
            <sz val="10"/>
            <color indexed="81"/>
            <rFont val="Tahoma"/>
            <family val="2"/>
          </rPr>
          <t>' a été modifié: =&gt;J°   le 25/01/2021 17:54:38 par rangottese</t>
        </r>
      </text>
    </comment>
    <comment ref="AM24" authorId="0" shapeId="0" xr:uid="{6A691722-3130-4082-A05D-918D39015BCC}">
      <text>
        <r>
          <rPr>
            <sz val="10"/>
            <color indexed="81"/>
            <rFont val="Tahoma"/>
            <family val="2"/>
          </rPr>
          <t>' a été modifié: =&gt;N°   le 25/01/2021 17:54:40 par rangottese</t>
        </r>
      </text>
    </comment>
    <comment ref="AR24" authorId="0" shapeId="0" xr:uid="{8979AA9F-BC3C-4392-BE2E-19CAA0FCF653}">
      <text>
        <r>
          <rPr>
            <sz val="10"/>
            <color indexed="81"/>
            <rFont val="Tahoma"/>
            <family val="2"/>
          </rPr>
          <t>' a été modifié: =&gt;N°   le 25/01/2021 17:54:43 par rangottese</t>
        </r>
      </text>
    </comment>
    <comment ref="AS24" authorId="0" shapeId="0" xr:uid="{14F94498-918C-436B-A0F6-8E318D53B919}">
      <text>
        <r>
          <rPr>
            <sz val="10"/>
            <color indexed="81"/>
            <rFont val="Tahoma"/>
            <family val="2"/>
          </rPr>
          <t>' a été modifié: =&gt;N°   le 25/01/2021 17:54:46 par rangottese</t>
        </r>
      </text>
    </comment>
    <comment ref="AW24" authorId="0" shapeId="0" xr:uid="{15CD7AF3-97BB-4B2A-AE0F-600D8712FC97}">
      <text>
        <r>
          <rPr>
            <sz val="10"/>
            <color indexed="81"/>
            <rFont val="Tahoma"/>
            <family val="2"/>
          </rPr>
          <t>' a été modifié: =&gt;N°   le 25/01/2021 17:54:48 par rangottese</t>
        </r>
      </text>
    </comment>
    <comment ref="AX24" authorId="0" shapeId="0" xr:uid="{59DD9CA1-91A3-4B13-BD6D-B0C8F2336A2F}">
      <text>
        <r>
          <rPr>
            <sz val="10"/>
            <color indexed="81"/>
            <rFont val="Tahoma"/>
            <family val="2"/>
          </rPr>
          <t>' a été modifié: =&gt;N°   le 25/01/2021 17:54:51 par rangottese</t>
        </r>
      </text>
    </comment>
    <comment ref="BC24" authorId="0" shapeId="0" xr:uid="{849419B7-C741-4990-BFB8-DEBC7EAFE53C}">
      <text>
        <r>
          <rPr>
            <sz val="10"/>
            <color indexed="81"/>
            <rFont val="Tahoma"/>
            <family val="2"/>
          </rPr>
          <t>' a été modifié: =&gt;J°   le 25/01/2021 17:54:55 par rangottese</t>
        </r>
      </text>
    </comment>
    <comment ref="BD24" authorId="0" shapeId="0" xr:uid="{D181AF55-1AE7-400E-A771-A5E6933A87EA}">
      <text>
        <r>
          <rPr>
            <sz val="10"/>
            <color indexed="81"/>
            <rFont val="Tahoma"/>
            <family val="2"/>
          </rPr>
          <t>' a été modifié: =&gt;J°   le 25/01/2021 17:54:58 par rangottese</t>
        </r>
      </text>
    </comment>
    <comment ref="BH24" authorId="0" shapeId="0" xr:uid="{2F8AC1A6-621A-41C3-8D12-787C6824C6DA}">
      <text>
        <r>
          <rPr>
            <sz val="10"/>
            <color indexed="81"/>
            <rFont val="Tahoma"/>
            <family val="2"/>
          </rPr>
          <t>' a été modifié: =&gt;J°   le 25/01/2021 17:55:02 par rangottese</t>
        </r>
      </text>
    </comment>
    <comment ref="BI24" authorId="0" shapeId="0" xr:uid="{D5DEA860-6EE7-411C-AADD-36B7A0BFB75A}">
      <text>
        <r>
          <rPr>
            <sz val="10"/>
            <color indexed="81"/>
            <rFont val="Tahoma"/>
            <family val="2"/>
          </rPr>
          <t>' a été modifié: =&gt;N°   le 25/01/2021 17:55:05 par rangottese</t>
        </r>
      </text>
    </comment>
    <comment ref="BJ24" authorId="0" shapeId="0" xr:uid="{43C7ADA4-8794-4FD9-A00A-62E049F79F25}">
      <text>
        <r>
          <rPr>
            <sz val="10"/>
            <color indexed="81"/>
            <rFont val="Tahoma"/>
            <family val="2"/>
          </rPr>
          <t>' a été modifié: =&gt;N°   le 25/01/2021 17:55:09 par rangottese</t>
        </r>
      </text>
    </comment>
    <comment ref="BP24" authorId="0" shapeId="0" xr:uid="{0B0A0EA0-CCB1-475A-BD78-785BAD89BCB3}">
      <text>
        <r>
          <rPr>
            <sz val="10"/>
            <color indexed="81"/>
            <rFont val="Tahoma"/>
            <family val="2"/>
          </rPr>
          <t>' a été modifié: =&gt;J6   le 02/04/2021 17:26:25 par rangottese</t>
        </r>
      </text>
    </comment>
    <comment ref="BQ24" authorId="0" shapeId="0" xr:uid="{C70C40DD-B4F7-4081-B464-340DB1685C4A}">
      <text>
        <r>
          <rPr>
            <sz val="10"/>
            <color indexed="81"/>
            <rFont val="Tahoma"/>
            <family val="2"/>
          </rPr>
          <t>' a été modifié: =&gt;J6   le 02/04/2021 17:45:05 par rangottese</t>
        </r>
      </text>
    </comment>
    <comment ref="BX24" authorId="0" shapeId="0" xr:uid="{B38BA3AD-7C5B-4986-A545-717949B3A2D1}">
      <text>
        <r>
          <rPr>
            <sz val="10"/>
            <color indexed="81"/>
            <rFont val="Tahoma"/>
            <family val="2"/>
          </rPr>
          <t>' a été modifié: =&gt;N3   le 12/04/2021 18:52:40 par RANGOTTESE</t>
        </r>
      </text>
    </comment>
    <comment ref="CM24" authorId="0" shapeId="0" xr:uid="{98EA0893-B6F7-4571-B0E9-6C01AA0F29E5}">
      <text>
        <r>
          <rPr>
            <sz val="10"/>
            <color indexed="81"/>
            <rFont val="Tahoma"/>
            <family val="2"/>
          </rPr>
          <t>' a été modifié: =&gt;CA   le 08/03/2021 10:56:04 par rangottese</t>
        </r>
      </text>
    </comment>
    <comment ref="CN24" authorId="0" shapeId="0" xr:uid="{8BC92673-DDF8-4C73-9F77-532F7ACF742A}">
      <text>
        <r>
          <rPr>
            <sz val="10"/>
            <color indexed="81"/>
            <rFont val="Tahoma"/>
            <family val="2"/>
          </rPr>
          <t>' a été modifié: =&gt;CA   le 08/03/2021 10:56:07 par rangottese</t>
        </r>
      </text>
    </comment>
    <comment ref="H26" authorId="0" shapeId="0" xr:uid="{72B03E5E-4BE8-469E-90F1-E7512CF14948}">
      <text>
        <r>
          <rPr>
            <sz val="10"/>
            <color indexed="81"/>
            <rFont val="Tahoma"/>
            <family val="2"/>
          </rPr>
          <t xml:space="preserve">'  SUREFFECTIF AIDE BOX ET REGULE
</t>
        </r>
      </text>
    </comment>
    <comment ref="H27" authorId="0" shapeId="0" xr:uid="{5CD3211A-EECB-4CB2-9BB7-B77A1CF7E7B6}">
      <text>
        <r>
          <rPr>
            <sz val="10"/>
            <color indexed="81"/>
            <rFont val="Tahoma"/>
            <family val="2"/>
          </rPr>
          <t>' a été modifié: =&gt;R-   le 03/02/2021 10:27:14 par rangottese</t>
        </r>
      </text>
    </comment>
    <comment ref="L27" authorId="0" shapeId="0" xr:uid="{45A52496-9E46-4F50-BE61-1CB208D807C8}">
      <text>
        <r>
          <rPr>
            <sz val="10"/>
            <color indexed="81"/>
            <rFont val="Tahoma"/>
            <family val="2"/>
          </rPr>
          <t>' a été modifié: =&gt;N   le 03/02/2021 10:32:45 par rangottese
' a été modifié: N=&gt;N1   le 05/02/2021 18:49:10 par rangottese</t>
        </r>
      </text>
    </comment>
    <comment ref="M27" authorId="0" shapeId="0" xr:uid="{D7CC5C8A-2636-4531-9D02-E2987626C3A6}">
      <text>
        <r>
          <rPr>
            <sz val="10"/>
            <color indexed="81"/>
            <rFont val="Tahoma"/>
            <family val="2"/>
          </rPr>
          <t>' a été modifié: =&gt;N   le 03/02/2021 10:32:56 par rangottese
' a été modifié: N=&gt;N2   le 05/02/2021 18:56:52 par rangottese</t>
        </r>
      </text>
    </comment>
    <comment ref="R27" authorId="0" shapeId="0" xr:uid="{4EE62095-2F88-41C4-A5DC-470FB61F371B}">
      <text>
        <r>
          <rPr>
            <sz val="10"/>
            <color indexed="81"/>
            <rFont val="Tahoma"/>
            <family val="2"/>
          </rPr>
          <t>' a été modifié: =&gt;N   le 10/02/2021 11:28:03 par rangottese
' a été modifié: N=&gt;N6   le 11/02/2021 15:35:02 par rangottese</t>
        </r>
      </text>
    </comment>
    <comment ref="W27" authorId="0" shapeId="0" xr:uid="{94031EE9-1433-44F7-85C2-21B5D16B5EF9}">
      <text>
        <r>
          <rPr>
            <sz val="10"/>
            <color indexed="81"/>
            <rFont val="Tahoma"/>
            <family val="2"/>
          </rPr>
          <t>' a été modifié: =&gt;J3   le 19/02/2021 16:42:26 par rangottese</t>
        </r>
      </text>
    </comment>
    <comment ref="Y27" authorId="0" shapeId="0" xr:uid="{5B8B9C0A-831E-41D9-957C-361902F047EF}">
      <text>
        <r>
          <rPr>
            <sz val="10"/>
            <color indexed="81"/>
            <rFont val="Tahoma"/>
            <family val="2"/>
          </rPr>
          <t>' a été modifié: =&gt;N2   le 19/02/2021 17:01:03 par rangottese</t>
        </r>
      </text>
    </comment>
    <comment ref="AE27" authorId="0" shapeId="0" xr:uid="{88065F33-D1EF-48B5-BA6A-B96ED06B7428}">
      <text>
        <r>
          <rPr>
            <sz val="10"/>
            <color indexed="81"/>
            <rFont val="Tahoma"/>
            <family val="2"/>
          </rPr>
          <t>' a été modifié: =&gt;N3   le 25/02/2021 14:45:13 par rangottese
' a été modifié: N3=&gt;N4   le 25/02/2021 14:46:01 par rangottese</t>
        </r>
      </text>
    </comment>
    <comment ref="AJ27" authorId="0" shapeId="0" xr:uid="{DB6F3549-170D-4894-97B2-FF0E57216B8D}">
      <text>
        <r>
          <rPr>
            <sz val="10"/>
            <color indexed="81"/>
            <rFont val="Tahoma"/>
            <family val="2"/>
          </rPr>
          <t>' a été modifié: =&gt;N4   le 02/03/2021 15:48:07 par rangottese
' a été modifié: N4=&gt;N2   le 02/03/2021 15:48:59 par rangottese</t>
        </r>
      </text>
    </comment>
    <comment ref="AO27" authorId="0" shapeId="0" xr:uid="{ADACF227-5361-40D3-A97F-111A45CC5CE0}">
      <text>
        <r>
          <rPr>
            <sz val="10"/>
            <color indexed="81"/>
            <rFont val="Tahoma"/>
            <family val="2"/>
          </rPr>
          <t>' a été modifié: =&gt;J2   le 09/03/2021 12:20:32 par rangottese</t>
        </r>
      </text>
    </comment>
    <comment ref="AP27" authorId="0" shapeId="0" xr:uid="{54D9D857-5C24-4320-91E0-9995D3431A44}">
      <text>
        <r>
          <rPr>
            <sz val="10"/>
            <color indexed="81"/>
            <rFont val="Tahoma"/>
            <family val="2"/>
          </rPr>
          <t>' a été modifié: =&gt;J2   le 09/03/2021 14:17:09 par rangottese
' a été modifié: =&gt;J1   le 09/03/2021 14:17:12 par rangottese</t>
        </r>
      </text>
    </comment>
    <comment ref="AT27" authorId="0" shapeId="0" xr:uid="{2BD4FA7E-42AD-4ED0-9B3A-9AFAA52E5224}">
      <text>
        <r>
          <rPr>
            <sz val="10"/>
            <color indexed="81"/>
            <rFont val="Tahoma"/>
            <family val="2"/>
          </rPr>
          <t>' a été modifié: =&gt;J6   le 09/03/2021 14:51:20 par rangottese
' a été modifié: J6=&gt;J2   le 15/03/2021 13:39:49 par rangottese</t>
        </r>
      </text>
    </comment>
    <comment ref="AV27" authorId="0" shapeId="0" xr:uid="{DAE4A2DF-E60A-43FE-8A1B-4DDDEDA928DB}">
      <text>
        <r>
          <rPr>
            <sz val="10"/>
            <color indexed="81"/>
            <rFont val="Tahoma"/>
            <family val="2"/>
          </rPr>
          <t>' a été modifié: =&gt;N3   le 15/03/2021 14:31:17 par rangottese</t>
        </r>
      </text>
    </comment>
    <comment ref="BB27" authorId="0" shapeId="0" xr:uid="{40C9F743-7565-4D3D-A59F-A77B423F3E81}">
      <text>
        <r>
          <rPr>
            <sz val="10"/>
            <color indexed="81"/>
            <rFont val="Tahoma"/>
            <family val="2"/>
          </rPr>
          <t>' a été modifié: =&gt;   le 09/03/2021 16:18:31 par rangottese
' a été modifié: =&gt;   le 09/03/2021 16:18:31 par rangottese
' a été modifié: =&gt;J6   le 18/03/2021 18:11:55 par rangottese
' a été modifié: J6=&gt;N3   le 23/03/2021 10:52:30 par rangottese</t>
        </r>
      </text>
    </comment>
    <comment ref="BF27" authorId="0" shapeId="0" xr:uid="{C74F38A7-3329-4CD7-AB94-B05783886285}">
      <text>
        <r>
          <rPr>
            <sz val="10"/>
            <color indexed="81"/>
            <rFont val="Tahoma"/>
            <family val="2"/>
          </rPr>
          <t>' a été modifié: =&gt;J6   le 25/03/2021 16:45:06 par rangottese</t>
        </r>
      </text>
    </comment>
    <comment ref="BG27" authorId="0" shapeId="0" xr:uid="{79907AC6-0E64-4A06-9702-00699B2810B7}">
      <text>
        <r>
          <rPr>
            <sz val="10"/>
            <color indexed="81"/>
            <rFont val="Tahoma"/>
            <family val="2"/>
          </rPr>
          <t>' a été modifié: =&gt;J6   le 25/03/2021 16:45:10 par rangottese</t>
        </r>
      </text>
    </comment>
    <comment ref="BH27" authorId="0" shapeId="0" xr:uid="{673A420A-B0F7-403F-BDF2-81020CE5B5EF}">
      <text>
        <r>
          <rPr>
            <sz val="10"/>
            <color indexed="81"/>
            <rFont val="Tahoma"/>
            <family val="2"/>
          </rPr>
          <t>' a été modifié: =&gt;N1   le 25/03/2021 16:53:12 par rangottese</t>
        </r>
      </text>
    </comment>
    <comment ref="BK27" authorId="0" shapeId="0" xr:uid="{9006B7CD-5FB7-488A-9889-31A26BA9E3C2}">
      <text>
        <r>
          <rPr>
            <sz val="10"/>
            <color indexed="81"/>
            <rFont val="Tahoma"/>
            <family val="2"/>
          </rPr>
          <t>' a été modifié: =&gt;FO   le 08/03/2021 14:44:47 par rangottese
' a été modifié: FO=&gt;   le 08/03/2021 14:46:23 par rangottese
' a été modifié: =&gt;   le 15/03/2021 14:55:56 par rangottese
' a été modifié: =&gt;J4   le 31/03/2021 19:10:28 par rangottese</t>
        </r>
      </text>
    </comment>
    <comment ref="BL27" authorId="0" shapeId="0" xr:uid="{0DD997EC-D39D-42AB-B434-C2F97A03723D}">
      <text>
        <r>
          <rPr>
            <sz val="10"/>
            <color indexed="81"/>
            <rFont val="Tahoma"/>
            <family val="2"/>
          </rPr>
          <t>' a été modifié: =&gt;J   le 05/03/2021 18:24:50 par rangottese
' a été modifié: J=&gt;J4   le 01/04/2021 18:07:15 par rangottese</t>
        </r>
      </text>
    </comment>
    <comment ref="BP27" authorId="0" shapeId="0" xr:uid="{4CE24E88-729B-4DB1-AF35-A85ABC384D85}">
      <text>
        <r>
          <rPr>
            <sz val="10"/>
            <color indexed="81"/>
            <rFont val="Tahoma"/>
            <family val="2"/>
          </rPr>
          <t>' a été modifié: =&gt;N6   le 02/04/2021 17:28:31 par rangottese</t>
        </r>
      </text>
    </comment>
    <comment ref="BQ27" authorId="0" shapeId="0" xr:uid="{5CEDAFD6-DC90-4A88-A6B8-E0760DAE542C}">
      <text>
        <r>
          <rPr>
            <sz val="10"/>
            <color indexed="81"/>
            <rFont val="Tahoma"/>
            <family val="2"/>
          </rPr>
          <t>' a été modifié: =&gt;N6   le 02/04/2021 17:28:40 par rangottese</t>
        </r>
      </text>
    </comment>
    <comment ref="BV27" authorId="0" shapeId="0" xr:uid="{0BF104D3-087A-45E0-BA4D-2460F2A4BDE5}">
      <text>
        <r>
          <rPr>
            <sz val="10"/>
            <color indexed="81"/>
            <rFont val="Tahoma"/>
            <family val="2"/>
          </rPr>
          <t>' a été modifié: =&gt;J4   le 08/04/2021 18:06:03 par rangottese
' a été modifié: J4=&gt;   le 08/04/2021 18:06:17 par rangottese</t>
        </r>
      </text>
    </comment>
    <comment ref="BW27" authorId="0" shapeId="0" xr:uid="{9A66A04C-E3DA-43A6-A604-41F4FC68F0D9}">
      <text>
        <r>
          <rPr>
            <sz val="10"/>
            <color indexed="81"/>
            <rFont val="Tahoma"/>
            <family val="2"/>
          </rPr>
          <t>' a été modifié: =&gt;N   le 19/02/2021 14:28:32 par rangottese
' a été modifié: N=&gt;   le 19/02/2021 14:28:49 par rangottese
' a été modifié: =&gt;J6   le 08/04/2021 18:06:27 par rangottese</t>
        </r>
      </text>
    </comment>
    <comment ref="CA27" authorId="0" shapeId="0" xr:uid="{C1D4DC09-F424-4694-9982-9E7BD9291E08}">
      <text>
        <r>
          <rPr>
            <sz val="10"/>
            <color indexed="81"/>
            <rFont val="Tahoma"/>
            <family val="2"/>
          </rPr>
          <t>' a été modifié: =&gt;J4   le 14/04/2021 16:37:51 par rangottese</t>
        </r>
      </text>
    </comment>
    <comment ref="CB27" authorId="0" shapeId="0" xr:uid="{F9E38039-6431-4B36-9FA8-C393E447E5EC}">
      <text>
        <r>
          <rPr>
            <sz val="10"/>
            <color indexed="81"/>
            <rFont val="Tahoma"/>
            <family val="2"/>
          </rPr>
          <t>' a été modifié: =&gt;J4   le 14/04/2021 16:41:06 par rangottese</t>
        </r>
      </text>
    </comment>
    <comment ref="CC27" authorId="0" shapeId="0" xr:uid="{FA32A671-46B5-42A4-9A04-1A7A5B5800F1}">
      <text>
        <r>
          <rPr>
            <sz val="10"/>
            <color indexed="81"/>
            <rFont val="Tahoma"/>
            <family val="2"/>
          </rPr>
          <t>' a été modifié: =&gt;CA   le 08/03/2021 10:57:44 par rangottese</t>
        </r>
      </text>
    </comment>
    <comment ref="CK27" authorId="0" shapeId="0" xr:uid="{BF392398-3A91-4727-AE12-9BE46E2BBC3E}">
      <text>
        <r>
          <rPr>
            <sz val="10"/>
            <color indexed="81"/>
            <rFont val="Tahoma"/>
            <family val="2"/>
          </rPr>
          <t>' a été modifié: =&gt;J6   le 14/04/2021 18:16:06 par rangottese</t>
        </r>
      </text>
    </comment>
    <comment ref="CM27" authorId="0" shapeId="0" xr:uid="{3CD110C3-BF72-4609-871E-3D3BEA9E1F64}">
      <text>
        <r>
          <rPr>
            <sz val="10"/>
            <color indexed="81"/>
            <rFont val="Tahoma"/>
            <family val="2"/>
          </rPr>
          <t>' a été modifié: =&gt;RC   le 05/03/2021 18:25:06 par rangottese</t>
        </r>
      </text>
    </comment>
    <comment ref="BA28" authorId="0" shapeId="0" xr:uid="{6AF9239F-589A-4EDC-B8BF-89ABEF843824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14H30</t>
        </r>
      </text>
    </comment>
    <comment ref="AH29" authorId="0" shapeId="0" xr:uid="{D722BC88-F8CA-436B-9B83-5288023D98C1}">
      <text>
        <r>
          <rPr>
            <sz val="10"/>
            <color indexed="81"/>
            <rFont val="Tahoma"/>
            <family val="2"/>
          </rPr>
          <t>' a été modifié: N1=&gt;N°   le 25/01/2021 18:07:16 par rangottese
' a été modifié: N°=&gt;N   le 10/02/2021 16:55:16 par rangottese</t>
        </r>
      </text>
    </comment>
    <comment ref="AI29" authorId="0" shapeId="0" xr:uid="{13AA5363-99CF-4C57-AD48-6699D63A2808}">
      <text>
        <r>
          <rPr>
            <sz val="10"/>
            <color indexed="81"/>
            <rFont val="Tahoma"/>
            <family val="2"/>
          </rPr>
          <t>' a été modifié: N6=&gt;N°   le 25/01/2021 18:07:25 par rangottese
' a été modifié: N°=&gt;N   le 10/02/2021 16:55:22 par rangottese</t>
        </r>
      </text>
    </comment>
    <comment ref="AM29" authorId="0" shapeId="0" xr:uid="{FEFE2A01-29E8-4EBC-8BED-EC1B06B66582}">
      <text>
        <r>
          <rPr>
            <sz val="10"/>
            <color indexed="81"/>
            <rFont val="Tahoma"/>
            <family val="2"/>
          </rPr>
          <t>' a été modifié: J6=&gt;J°   le 25/01/2021 18:07:30 par rangottese
' a été modifié: J°=&gt;J   le 10/02/2021 16:55:47 par rangottese</t>
        </r>
      </text>
    </comment>
    <comment ref="AN29" authorId="0" shapeId="0" xr:uid="{94592704-A300-4001-8479-B1486124B510}">
      <text>
        <r>
          <rPr>
            <sz val="10"/>
            <color indexed="81"/>
            <rFont val="Tahoma"/>
            <family val="2"/>
          </rPr>
          <t>' a été modifié: J6=&gt;J°   le 25/01/2021 18:07:34 par rangottese
' a été modifié: J°=&gt;J   le 10/02/2021 16:55:55 par rangottese</t>
        </r>
      </text>
    </comment>
    <comment ref="AR29" authorId="0" shapeId="0" xr:uid="{780CD7F3-6FA2-4A9F-A3C5-9FAB82241452}">
      <text>
        <r>
          <rPr>
            <sz val="10"/>
            <color indexed="81"/>
            <rFont val="Tahoma"/>
            <family val="2"/>
          </rPr>
          <t>' a été modifié: J2=&gt;J°   le 25/01/2021 18:07:38 par rangottese
' a été modifié: J°=&gt;J   le 10/02/2021 16:56:13 par rangottese</t>
        </r>
      </text>
    </comment>
    <comment ref="AS29" authorId="0" shapeId="0" xr:uid="{9875543A-475F-4FF4-89E0-B7C5F52639D2}">
      <text>
        <r>
          <rPr>
            <sz val="10"/>
            <color indexed="81"/>
            <rFont val="Tahoma"/>
            <family val="2"/>
          </rPr>
          <t>' a été modifié: J3=&gt;J°   le 25/01/2021 18:07:43 par rangottese
' a été modifié: J°=&gt;J   le 10/02/2021 16:56:16 par rangottese</t>
        </r>
      </text>
    </comment>
    <comment ref="AT29" authorId="0" shapeId="0" xr:uid="{A0D24FA0-B153-4C41-9034-D7B3DBB93712}">
      <text>
        <r>
          <rPr>
            <sz val="10"/>
            <color rgb="FF000000"/>
            <rFont val="Tahoma"/>
            <family val="2"/>
          </rPr>
          <t>' a été modifié: J=&gt;J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25/01/2021 18:07:47 par rangottese
</t>
        </r>
        <r>
          <rPr>
            <sz val="10"/>
            <color rgb="FF000000"/>
            <rFont val="Tahoma"/>
            <family val="2"/>
          </rPr>
          <t>' a été modifié: J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>=&gt;RC   le 10/02/2021 16:55:59 par rangottese</t>
        </r>
      </text>
    </comment>
    <comment ref="AX29" authorId="0" shapeId="0" xr:uid="{B534A539-AD17-45A8-8810-5A492C75D0B9}">
      <text>
        <r>
          <rPr>
            <sz val="10"/>
            <color indexed="81"/>
            <rFont val="Tahoma"/>
            <family val="2"/>
          </rPr>
          <t>' a été modifié: J4=&gt;J°   le 25/01/2021 18:07:50 par rangottese
' a été modifié: J°=&gt;J   le 10/02/2021 11:35:29 par rangottese</t>
        </r>
      </text>
    </comment>
    <comment ref="AY29" authorId="0" shapeId="0" xr:uid="{03F45BA0-9283-47F6-B6DC-D0DA90920D35}">
      <text>
        <r>
          <rPr>
            <sz val="10"/>
            <color indexed="81"/>
            <rFont val="Tahoma"/>
            <family val="2"/>
          </rPr>
          <t>' a été modifié: N3=&gt;N°   le 25/01/2021 18:07:55 par rangottese
' a été modifié: N°=&gt;RH   le 10/02/2021 11:34:48 par rangottese</t>
        </r>
      </text>
    </comment>
    <comment ref="AZ29" authorId="0" shapeId="0" xr:uid="{2FC47BD5-6118-4673-A6E8-568A5E7194FB}">
      <text>
        <r>
          <rPr>
            <sz val="10"/>
            <color indexed="81"/>
            <rFont val="Tahoma"/>
            <family val="2"/>
          </rPr>
          <t>' a été modifié: N2=&gt;N°   le 25/01/2021 18:07:59 par rangottese
' a été modifié: N°=&gt;RH   le 10/02/2021 11:34:51 par rangottese</t>
        </r>
      </text>
    </comment>
    <comment ref="BD29" authorId="0" shapeId="0" xr:uid="{35A564D1-23EA-4F68-8061-BB2F31D40A7E}">
      <text>
        <r>
          <rPr>
            <sz val="10"/>
            <color indexed="81"/>
            <rFont val="Tahoma"/>
            <family val="2"/>
          </rPr>
          <t>' a été modifié: J6=&gt;J°   le 25/01/2021 18:08:03 par rangottese
' a été modifié: J°=&gt;RC   le 10/02/2021 11:34:59 par rangottese</t>
        </r>
      </text>
    </comment>
    <comment ref="BE29" authorId="0" shapeId="0" xr:uid="{2558E405-ED97-4EA7-87DD-FEE71BC73DB2}">
      <text>
        <r>
          <rPr>
            <sz val="10"/>
            <color indexed="81"/>
            <rFont val="Tahoma"/>
            <family val="2"/>
          </rPr>
          <t>' a été modifié: J6=&gt;J°   le 25/01/2021 18:08:07 par rangottese
' a été modifié: J°=&gt;J   le 10/02/2021 11:34:44 par rangottese</t>
        </r>
      </text>
    </comment>
    <comment ref="BF29" authorId="0" shapeId="0" xr:uid="{3EE54273-F431-4BEA-9DAD-D89A84815F47}">
      <text>
        <r>
          <rPr>
            <sz val="10"/>
            <color indexed="81"/>
            <rFont val="Tahoma"/>
            <family val="2"/>
          </rPr>
          <t>' a été modifié: RH=&gt;N   le 10/02/2021 11:34:34 par rangottese</t>
        </r>
      </text>
    </comment>
    <comment ref="BG29" authorId="0" shapeId="0" xr:uid="{16465989-A96F-4BB4-9145-B89D651210F5}">
      <text>
        <r>
          <rPr>
            <sz val="10"/>
            <color indexed="81"/>
            <rFont val="Tahoma"/>
            <family val="2"/>
          </rPr>
          <t>' a été modifié: RH=&gt;N   le 10/02/2021 11:34:39 par rangottese</t>
        </r>
      </text>
    </comment>
    <comment ref="BI29" authorId="0" shapeId="0" xr:uid="{F5B6D4B9-1345-401E-B00F-2630C400E780}">
      <text>
        <r>
          <rPr>
            <sz val="10"/>
            <color indexed="81"/>
            <rFont val="Tahoma"/>
            <family val="2"/>
          </rPr>
          <t>' a été modifié: J6=&gt;J°   le 25/01/2021 18:08:14 par rangottese
' a été modifié: J°=&gt;RC   le 10/02/2021 11:35:04 par rangottese</t>
        </r>
      </text>
    </comment>
    <comment ref="BJ29" authorId="0" shapeId="0" xr:uid="{45FA6DFC-DE02-4773-9B77-4DBD124EF322}">
      <text>
        <r>
          <rPr>
            <sz val="10"/>
            <color indexed="81"/>
            <rFont val="Tahoma"/>
            <family val="2"/>
          </rPr>
          <t>' a été modifié: J6=&gt;J°   le 25/01/2021 18:08:23 par rangottese
' a été modifié: J°=&gt;RC   le 10/02/2021 11:35:07 par rangottese</t>
        </r>
      </text>
    </comment>
    <comment ref="BL29" authorId="0" shapeId="0" xr:uid="{BBFDB510-EED3-4636-82FD-6A55F68C0576}">
      <text>
        <r>
          <rPr>
            <sz val="10"/>
            <color indexed="81"/>
            <rFont val="Tahoma"/>
            <family val="2"/>
          </rPr>
          <t>' a été modifié: J5=&gt;RC   le 12/02/2021 11:03:31 par rangottese</t>
        </r>
      </text>
    </comment>
    <comment ref="BM29" authorId="0" shapeId="0" xr:uid="{673AD91F-9524-47B4-8742-E7F27C49D7A1}">
      <text>
        <r>
          <rPr>
            <sz val="10"/>
            <color indexed="81"/>
            <rFont val="Tahoma"/>
            <family val="2"/>
          </rPr>
          <t>' a été modifié: J4=&gt;RH   le 12/02/2021 11:03:35 par rangottese</t>
        </r>
      </text>
    </comment>
    <comment ref="BN29" authorId="0" shapeId="0" xr:uid="{3EF1B93E-E0EC-40F5-8AAC-7483FFA46387}">
      <text>
        <r>
          <rPr>
            <sz val="10"/>
            <color indexed="81"/>
            <rFont val="Tahoma"/>
            <family val="2"/>
          </rPr>
          <t>' a été modifié: J6=&gt;RH   le 12/02/2021 11:03:39 par rangottese</t>
        </r>
      </text>
    </comment>
    <comment ref="BO29" authorId="0" shapeId="0" xr:uid="{C4EF827F-7A60-4941-BEDE-05E8692BFF75}">
      <text>
        <r>
          <rPr>
            <sz val="10"/>
            <color indexed="81"/>
            <rFont val="Tahoma"/>
            <family val="2"/>
          </rPr>
          <t>' a été modifié: F?=&gt;J   le 12/02/2021 11:05:21 par rangottese</t>
        </r>
      </text>
    </comment>
    <comment ref="BP29" authorId="0" shapeId="0" xr:uid="{8ACD5288-1FE2-4C6C-8A62-4FA8DAD44E33}">
      <text>
        <r>
          <rPr>
            <sz val="10"/>
            <color indexed="81"/>
            <rFont val="Tahoma"/>
            <family val="2"/>
          </rPr>
          <t>' a été modifié: RH=&gt;J   le 12/02/2021 11:05:24 par rangottese</t>
        </r>
      </text>
    </comment>
    <comment ref="BS29" authorId="0" shapeId="0" xr:uid="{A4454310-AA45-469E-BD59-5DA8459B33C3}">
      <text>
        <r>
          <rPr>
            <sz val="10"/>
            <color indexed="81"/>
            <rFont val="Tahoma"/>
            <family val="2"/>
          </rPr>
          <t>' a été modifié: RH=&gt;J   le 12/02/2021 11:04:41 par rangottese</t>
        </r>
      </text>
    </comment>
    <comment ref="BY29" authorId="0" shapeId="0" xr:uid="{8020F1D0-0855-433D-8AF3-66634CC0421E}">
      <text>
        <r>
          <rPr>
            <sz val="10"/>
            <color indexed="81"/>
            <rFont val="Tahoma"/>
            <family val="2"/>
          </rPr>
          <t>' a été modifié: J=&gt;N3   le 12/02/2021 11:04:48 par rangottese
' a été modifié: J=&gt;RC   le 12/02/2021 11:04:55 par rangottese</t>
        </r>
      </text>
    </comment>
    <comment ref="BZ29" authorId="0" shapeId="0" xr:uid="{B9EC1ECE-B968-43A8-BA93-AA87799E459F}">
      <text>
        <r>
          <rPr>
            <sz val="10"/>
            <color indexed="81"/>
            <rFont val="Tahoma"/>
            <family val="2"/>
          </rPr>
          <t>' a été modifié: J2=&gt;RC   le 12/02/2021 11:05:01 par rangottese</t>
        </r>
      </text>
    </comment>
    <comment ref="CA29" authorId="0" shapeId="0" xr:uid="{1BBAA321-CD60-440B-95B9-520766479332}">
      <text>
        <r>
          <rPr>
            <sz val="10"/>
            <color indexed="81"/>
            <rFont val="Tahoma"/>
            <family val="2"/>
          </rPr>
          <t>' a été modifié: RH=&gt;J   le 12/02/2021 11:03:59 par rangottese</t>
        </r>
      </text>
    </comment>
    <comment ref="CB29" authorId="0" shapeId="0" xr:uid="{55D8FE69-FBE2-4F10-83CE-4792FFC1B352}">
      <text>
        <r>
          <rPr>
            <sz val="10"/>
            <color rgb="FF000000"/>
            <rFont val="Tahoma"/>
            <family val="2"/>
          </rPr>
          <t>' a été modifié: RH=&gt;J   le 12/02/2021 11:04:03 par rangottese</t>
        </r>
      </text>
    </comment>
    <comment ref="D30" authorId="0" shapeId="0" xr:uid="{AB326F16-819B-42D9-92A3-5BE312C41B09}">
      <text>
        <r>
          <rPr>
            <sz val="10"/>
            <color indexed="81"/>
            <rFont val="Tahoma"/>
            <family val="2"/>
          </rPr>
          <t>' a été modifié: =&gt;J°   le 06/01/2021 16:21:11 par rangottese</t>
        </r>
      </text>
    </comment>
    <comment ref="E30" authorId="0" shapeId="0" xr:uid="{A6C17A88-ADAB-4C23-883D-6C96D3ADAF4C}">
      <text>
        <r>
          <rPr>
            <sz val="10"/>
            <color rgb="FF000000"/>
            <rFont val="Tahoma"/>
            <family val="2"/>
          </rPr>
          <t>' a été modifié: =&gt;N</t>
        </r>
        <r>
          <rPr>
            <sz val="10"/>
            <color rgb="FF000000"/>
            <rFont val="Tahoma"/>
            <family val="2"/>
          </rPr>
          <t>°</t>
        </r>
        <r>
          <rPr>
            <sz val="10"/>
            <color rgb="FF000000"/>
            <rFont val="Tahoma"/>
            <family val="2"/>
          </rPr>
          <t xml:space="preserve">   le 19/01/2021 10:14:39 par rangottese</t>
        </r>
      </text>
    </comment>
    <comment ref="F30" authorId="0" shapeId="0" xr:uid="{CC8B335C-85D3-442D-9945-0E3E6DF68FA2}">
      <text>
        <r>
          <rPr>
            <sz val="10"/>
            <color indexed="81"/>
            <rFont val="Tahoma"/>
            <family val="2"/>
          </rPr>
          <t>' a été modifié: =&gt;N°   le 19/01/2021 10:14:41 par rangottese</t>
        </r>
      </text>
    </comment>
    <comment ref="O30" authorId="0" shapeId="0" xr:uid="{15EB6CF5-EF42-4375-A2F3-9B8BB83D0593}">
      <text>
        <r>
          <rPr>
            <sz val="10"/>
            <color indexed="81"/>
            <rFont val="Tahoma"/>
            <family val="2"/>
          </rPr>
          <t>' a été modifié: =&gt;J°   le 19/01/2021 10:14:48 par rangottese</t>
        </r>
      </text>
    </comment>
    <comment ref="P30" authorId="0" shapeId="0" xr:uid="{8A3BC876-C0BC-403C-A778-5A5F85DAF291}">
      <text>
        <r>
          <rPr>
            <sz val="10"/>
            <color indexed="81"/>
            <rFont val="Tahoma"/>
            <family val="2"/>
          </rPr>
          <t>' a été modifié: =&gt;N°   le 19/01/2021 10:14:51 par rangottese</t>
        </r>
      </text>
    </comment>
    <comment ref="Q30" authorId="0" shapeId="0" xr:uid="{2C36883D-268F-424E-B19F-70A3090E7C30}">
      <text>
        <r>
          <rPr>
            <sz val="10"/>
            <color indexed="81"/>
            <rFont val="Tahoma"/>
            <family val="2"/>
          </rPr>
          <t>' a été modifié: =&gt;N°   le 19/01/2021 10:14:54 par rangottese</t>
        </r>
      </text>
    </comment>
    <comment ref="U30" authorId="0" shapeId="0" xr:uid="{613B89AF-C203-4FF5-AD27-C3A008A07AB9}">
      <text>
        <r>
          <rPr>
            <sz val="10"/>
            <color indexed="81"/>
            <rFont val="Tahoma"/>
            <family val="2"/>
          </rPr>
          <t>' a été modifié: =&gt;N°   le 19/01/2021 10:14:56 par rangottese</t>
        </r>
      </text>
    </comment>
    <comment ref="V30" authorId="0" shapeId="0" xr:uid="{FCEF46FC-25F8-42BB-B263-953F11F79AB9}">
      <text>
        <r>
          <rPr>
            <sz val="10"/>
            <color indexed="81"/>
            <rFont val="Tahoma"/>
            <family val="2"/>
          </rPr>
          <t>' a été modifié: =&gt;N°   le 19/01/2021 10:14:58 par rangottese</t>
        </r>
      </text>
    </comment>
    <comment ref="AA30" authorId="0" shapeId="0" xr:uid="{89DE9CB1-631C-40F1-82BA-97915A715D61}">
      <text>
        <r>
          <rPr>
            <sz val="10"/>
            <color indexed="81"/>
            <rFont val="Tahoma"/>
            <family val="2"/>
          </rPr>
          <t>' a été modifié: =&gt;J°   le 19/01/2021 10:15:01 par rangottese</t>
        </r>
      </text>
    </comment>
    <comment ref="AB30" authorId="0" shapeId="0" xr:uid="{DF59E51A-59E3-4A3B-A8C0-E02186C8C8C7}">
      <text>
        <r>
          <rPr>
            <sz val="10"/>
            <color indexed="81"/>
            <rFont val="Tahoma"/>
            <family val="2"/>
          </rPr>
          <t>' a été modifié: =&gt;J°   le 19/01/2021 10:15:05 par rangottese</t>
        </r>
      </text>
    </comment>
    <comment ref="AC30" authorId="0" shapeId="0" xr:uid="{8DB71CAD-67C3-47F8-BBB8-44868A934E28}">
      <text>
        <r>
          <rPr>
            <sz val="10"/>
            <color indexed="81"/>
            <rFont val="Tahoma"/>
            <family val="2"/>
          </rPr>
          <t>' a été modifié: =&gt;J5   le 30/12/2020 15:00:26 par rangottese
' a été modifié: J5=&gt;   le 30/12/2020 15:00:36 par rangottese
' a été modifié: =&gt;N°   le 19/01/2021 10:15:07 par rangottese</t>
        </r>
      </text>
    </comment>
    <comment ref="AH30" authorId="0" shapeId="0" xr:uid="{C146CB8E-574B-4B78-9F0A-A1E232B5B7E0}">
      <text>
        <r>
          <rPr>
            <sz val="10"/>
            <color indexed="81"/>
            <rFont val="Tahoma"/>
            <family val="2"/>
          </rPr>
          <t>' a été modifié: =&gt;AA   le 01/03/2021 09:56:44 par rangottese</t>
        </r>
      </text>
    </comment>
    <comment ref="AI30" authorId="0" shapeId="0" xr:uid="{5656701F-26C6-4A7D-B7B0-2C4D4A7EEFF8}">
      <text>
        <r>
          <rPr>
            <sz val="10"/>
            <color indexed="81"/>
            <rFont val="Tahoma"/>
            <family val="2"/>
          </rPr>
          <t>' a été modifié: =&gt;AA   le 01/03/2021 09:56:51 par rangottese</t>
        </r>
      </text>
    </comment>
    <comment ref="AM30" authorId="0" shapeId="0" xr:uid="{54E1FAEB-DFBE-47D6-8CB1-D89911FFACDB}">
      <text>
        <r>
          <rPr>
            <sz val="10"/>
            <color indexed="81"/>
            <rFont val="Tahoma"/>
            <family val="2"/>
          </rPr>
          <t>' a été modifié: =&gt;AA   le 01/03/2021 09:56:56 par rangottese</t>
        </r>
      </text>
    </comment>
    <comment ref="AN30" authorId="0" shapeId="0" xr:uid="{377DCDE7-EED1-402D-B3EB-4520FFC36AD4}">
      <text>
        <r>
          <rPr>
            <sz val="10"/>
            <color indexed="81"/>
            <rFont val="Tahoma"/>
            <family val="2"/>
          </rPr>
          <t>' a été modifié: =&gt;AA   le 01/03/2021 09:57:01 par rangottese</t>
        </r>
      </text>
    </comment>
    <comment ref="AR30" authorId="0" shapeId="0" xr:uid="{EB61E523-B811-4394-B0B7-A11A4CE1AE7F}">
      <text>
        <r>
          <rPr>
            <sz val="10"/>
            <color indexed="81"/>
            <rFont val="Tahoma"/>
            <family val="2"/>
          </rPr>
          <t>' a été modifié: =&gt;AA   le 01/03/2021 09:57:08 par rangottese</t>
        </r>
      </text>
    </comment>
    <comment ref="AS30" authorId="0" shapeId="0" xr:uid="{2C5C16E4-0D2E-4B02-9368-A1D32FC56A33}">
      <text>
        <r>
          <rPr>
            <sz val="10"/>
            <color indexed="81"/>
            <rFont val="Tahoma"/>
            <family val="2"/>
          </rPr>
          <t>' a été modifié: =&gt;AA   le 01/03/2021 09:57:12 par rangottese</t>
        </r>
      </text>
    </comment>
    <comment ref="AX30" authorId="0" shapeId="0" xr:uid="{D565C909-B084-4DC7-83D7-599277A2DF61}">
      <text>
        <r>
          <rPr>
            <sz val="10"/>
            <color indexed="81"/>
            <rFont val="Tahoma"/>
            <family val="2"/>
          </rPr>
          <t>' a été modifié: =&gt;AA   le 01/03/2021 09:57:17 par rangottese</t>
        </r>
      </text>
    </comment>
    <comment ref="BE30" authorId="0" shapeId="0" xr:uid="{61F77F30-70C5-411C-A5DE-8E0D41EE02BB}">
      <text>
        <r>
          <rPr>
            <sz val="10"/>
            <color indexed="81"/>
            <rFont val="Tahoma"/>
            <family val="2"/>
          </rPr>
          <t>' a été modifié: =&gt;AA   le 01/03/2021 09:57:27 par rangottese</t>
        </r>
      </text>
    </comment>
    <comment ref="BF30" authorId="0" shapeId="0" xr:uid="{0EEBAAB5-76F8-4603-A653-308364E365ED}">
      <text>
        <r>
          <rPr>
            <sz val="10"/>
            <color indexed="81"/>
            <rFont val="Tahoma"/>
            <family val="2"/>
          </rPr>
          <t>' a été modifié: =&gt;AA   le 01/03/2021 09:57:37 par rangottese</t>
        </r>
      </text>
    </comment>
    <comment ref="BG30" authorId="0" shapeId="0" xr:uid="{E618CFCD-C692-4339-B208-041C83006A4F}">
      <text>
        <r>
          <rPr>
            <sz val="10"/>
            <color indexed="81"/>
            <rFont val="Tahoma"/>
            <family val="2"/>
          </rPr>
          <t>' a été modifié: =&gt;EM   le 01/03/2021 09:57:31 par rangottese
' a été modifié: =&gt;AA   le 01/03/2021 09:57:34 par rangottese</t>
        </r>
      </text>
    </comment>
    <comment ref="BO30" authorId="0" shapeId="0" xr:uid="{1291D64C-7672-406C-9D61-B7939B1FA796}">
      <text>
        <r>
          <rPr>
            <sz val="10"/>
            <color indexed="81"/>
            <rFont val="Tahoma"/>
            <family val="2"/>
          </rPr>
          <t>' a été modifié: =&gt;J4   le 02/04/2021 17:00:30 par rangottese</t>
        </r>
      </text>
    </comment>
    <comment ref="BP30" authorId="0" shapeId="0" xr:uid="{4DEC37B2-BF13-4F9D-8804-21DA7BB91504}">
      <text>
        <r>
          <rPr>
            <sz val="10"/>
            <color indexed="81"/>
            <rFont val="Tahoma"/>
            <family val="2"/>
          </rPr>
          <t>' a été modifié: =&gt;RC   le 02/04/2021 16:53:09 par rangottese</t>
        </r>
      </text>
    </comment>
    <comment ref="BS30" authorId="0" shapeId="0" xr:uid="{50C24BBD-6F47-46F7-AF45-83CE81434E14}">
      <text>
        <r>
          <rPr>
            <sz val="10"/>
            <color indexed="81"/>
            <rFont val="Tahoma"/>
            <family val="2"/>
          </rPr>
          <t>' a été modifié: =&gt;J4   le 06/04/2021 18:25:01 par rangottese</t>
        </r>
      </text>
    </comment>
    <comment ref="BT30" authorId="0" shapeId="0" xr:uid="{D7CB603F-087E-4210-AD0D-107805D4AACB}">
      <text>
        <r>
          <rPr>
            <sz val="10"/>
            <color indexed="81"/>
            <rFont val="Tahoma"/>
            <family val="2"/>
          </rPr>
          <t>' a été modifié: =&gt;N°   le 07/04/2021 10:11:50 par rangottese</t>
        </r>
      </text>
    </comment>
    <comment ref="BU30" authorId="0" shapeId="0" xr:uid="{485A7FC8-0460-44E7-A155-12E9E528DAE0}">
      <text>
        <r>
          <rPr>
            <sz val="10"/>
            <color indexed="81"/>
            <rFont val="Tahoma"/>
            <family val="2"/>
          </rPr>
          <t>' a été modifié: =&gt;N6   le 08/04/2021 17:58:18 par rangottese</t>
        </r>
      </text>
    </comment>
    <comment ref="CA30" authorId="0" shapeId="0" xr:uid="{76A150BE-BE4A-4255-89AA-8E16C1A1584B}">
      <text>
        <r>
          <rPr>
            <sz val="10"/>
            <color indexed="81"/>
            <rFont val="Tahoma"/>
            <family val="2"/>
          </rPr>
          <t>' a été modifié: =&gt;J6   le 14/04/2021 16:38:03 par rangottese</t>
        </r>
      </text>
    </comment>
    <comment ref="CB30" authorId="0" shapeId="0" xr:uid="{67576EB2-C048-40E9-B72A-27133036A1E4}">
      <text>
        <r>
          <rPr>
            <sz val="10"/>
            <color indexed="81"/>
            <rFont val="Tahoma"/>
            <family val="2"/>
          </rPr>
          <t>' a été modifié: =&gt;J6   le 14/04/2021 16:38:09 par rangottese</t>
        </r>
      </text>
    </comment>
    <comment ref="CE30" authorId="0" shapeId="0" xr:uid="{2929F291-6CC4-4F9A-AF84-220DABCDC381}">
      <text>
        <r>
          <rPr>
            <sz val="10"/>
            <color indexed="81"/>
            <rFont val="Tahoma"/>
            <family val="2"/>
          </rPr>
          <t>' a été modifié: =&gt;J4   le 14/04/2021 17:09:25 par rangottese
' a été modifié: J4=&gt;J6   le 14/04/2021 17:11:58 par rangottese</t>
        </r>
      </text>
    </comment>
    <comment ref="CG30" authorId="0" shapeId="0" xr:uid="{1E0053DF-13BE-4104-9255-6813CC3C8254}">
      <text>
        <r>
          <rPr>
            <sz val="10"/>
            <color indexed="81"/>
            <rFont val="Tahoma"/>
            <family val="2"/>
          </rPr>
          <t>' a été modifié: =&gt;N4   le 14/04/2021 17:25:44 par rangottese</t>
        </r>
      </text>
    </comment>
    <comment ref="CK30" authorId="0" shapeId="0" xr:uid="{61000A88-245E-4AA9-B87D-25AAE951AC91}">
      <text>
        <r>
          <rPr>
            <sz val="10"/>
            <color indexed="81"/>
            <rFont val="Tahoma"/>
            <family val="2"/>
          </rPr>
          <t>' a été modifié: =&gt;J4   le 26/04/2021 18:19:30 par rangottese</t>
        </r>
      </text>
    </comment>
    <comment ref="CL30" authorId="0" shapeId="0" xr:uid="{6EB197DB-57BC-4F2C-B131-C3A31AAD654A}">
      <text>
        <r>
          <rPr>
            <sz val="10"/>
            <color indexed="81"/>
            <rFont val="Tahoma"/>
            <family val="2"/>
          </rPr>
          <t>' a été modifié: =&gt;J4   le 14/04/2021 18:17:55 par rangottese
' a été modifié: J4=&gt;J6   le 14/04/2021 18:28:07 par rangottese</t>
        </r>
      </text>
    </comment>
    <comment ref="CM30" authorId="0" shapeId="0" xr:uid="{D0EC6C94-7227-4758-8984-36F22E646B9F}">
      <text>
        <r>
          <rPr>
            <sz val="10"/>
            <color indexed="81"/>
            <rFont val="Tahoma"/>
            <family val="2"/>
          </rPr>
          <t>' a été modifié: =&gt;N   le 09/03/2021 14:59:54 par rangottese
' a été modifié: N=&gt;N3   le 14/04/2021 18:28:18 par rangottese</t>
        </r>
      </text>
    </comment>
    <comment ref="E32" authorId="0" shapeId="0" xr:uid="{59EEC087-BB69-4753-B48A-E9C4B58E34F3}">
      <text>
        <r>
          <rPr>
            <sz val="10"/>
            <color indexed="81"/>
            <rFont val="Tahoma"/>
            <family val="2"/>
          </rPr>
          <t>' a été modifié: J2=&gt;J3   le 25/11/2020 10:59:38 par rangottese</t>
        </r>
      </text>
    </comment>
    <comment ref="F32" authorId="0" shapeId="0" xr:uid="{5ABD84D9-6AA3-4F4A-93EF-002F743CF29C}">
      <text>
        <r>
          <rPr>
            <sz val="10"/>
            <color indexed="81"/>
            <rFont val="Tahoma"/>
            <family val="2"/>
          </rPr>
          <t>' a été modifié: RC=&gt;J   le 25/11/2020 10:21:46 par rangottese
' a été modifié: J4=&gt;J3   le 25/11/2020 10:59:43 par rangottese</t>
        </r>
      </text>
    </comment>
    <comment ref="H32" authorId="0" shapeId="0" xr:uid="{02DD63AD-B7B0-4027-ACD1-5BCCE06C24A3}">
      <text>
        <r>
          <rPr>
            <sz val="10"/>
            <color indexed="81"/>
            <rFont val="Tahoma"/>
            <family val="2"/>
          </rPr>
          <t>' a été modifié: RC=&gt;N   le 24/11/2020 12:33:05 par rangottese</t>
        </r>
      </text>
    </comment>
    <comment ref="M32" authorId="0" shapeId="0" xr:uid="{C08111DE-1C23-4C0B-B537-71E0B8280795}">
      <text>
        <r>
          <rPr>
            <sz val="10"/>
            <color indexed="81"/>
            <rFont val="Tahoma"/>
            <family val="2"/>
          </rPr>
          <t>' a été modifié: RC=&gt;J3   le 24/11/2020 12:33:37 par rangottese</t>
        </r>
      </text>
    </comment>
    <comment ref="O32" authorId="0" shapeId="0" xr:uid="{F72E4E77-C28D-48ED-805E-510D81975D32}">
      <text>
        <r>
          <rPr>
            <sz val="10"/>
            <color indexed="81"/>
            <rFont val="Tahoma"/>
            <family val="2"/>
          </rPr>
          <t>' a été modifié: J6=&gt;J2   le 25/11/2020 10:59:29 par rangottese</t>
        </r>
      </text>
    </comment>
    <comment ref="P32" authorId="0" shapeId="0" xr:uid="{577B1FE3-59BF-49C4-9CC9-46511C22D10B}">
      <text>
        <r>
          <rPr>
            <sz val="10"/>
            <color indexed="81"/>
            <rFont val="Tahoma"/>
            <family val="2"/>
          </rPr>
          <t>' a été modifié: J6=&gt;J5   le 25/11/2020 10:59:25 par rangottese</t>
        </r>
      </text>
    </comment>
    <comment ref="Q32" authorId="0" shapeId="0" xr:uid="{49B5EA65-DA37-4A05-962C-E9273E8C0A10}">
      <text>
        <r>
          <rPr>
            <sz val="10"/>
            <color indexed="81"/>
            <rFont val="Tahoma"/>
            <family val="2"/>
          </rPr>
          <t>' a été modifié: J=&gt;J4   le 25/11/2020 10:59:20 par rangottese
' a été modifié: J4=&gt;J3   le 10/02/2021 17:26:16 par rangottese</t>
        </r>
      </text>
    </comment>
    <comment ref="U32" authorId="0" shapeId="0" xr:uid="{962BF738-2EB5-4C05-972E-886BA271762B}">
      <text>
        <r>
          <rPr>
            <sz val="10"/>
            <color indexed="81"/>
            <rFont val="Tahoma"/>
            <family val="2"/>
          </rPr>
          <t>' a été modifié: N1=&gt;N3   le 25/11/2020 11:00:11 par rangottese</t>
        </r>
      </text>
    </comment>
    <comment ref="V32" authorId="0" shapeId="0" xr:uid="{B89DC545-D823-447E-BEB4-D647124CF766}">
      <text>
        <r>
          <rPr>
            <sz val="10"/>
            <color indexed="81"/>
            <rFont val="Tahoma"/>
            <family val="2"/>
          </rPr>
          <t>' a été modifié: N6=&gt;N6   le 25/11/2020 11:00:14 par rangottese</t>
        </r>
      </text>
    </comment>
    <comment ref="AA32" authorId="0" shapeId="0" xr:uid="{5556E034-5D7A-42F2-BCDE-905D97921878}">
      <text>
        <r>
          <rPr>
            <sz val="10"/>
            <color indexed="81"/>
            <rFont val="Tahoma"/>
            <family val="2"/>
          </rPr>
          <t>' a été modifié: J2=&gt;J4   le 25/11/2020 10:59:49 par rangottese</t>
        </r>
      </text>
    </comment>
    <comment ref="AB32" authorId="0" shapeId="0" xr:uid="{C17841C1-CFAE-4398-B63A-0AE629030699}">
      <text>
        <r>
          <rPr>
            <sz val="10"/>
            <color indexed="81"/>
            <rFont val="Tahoma"/>
            <family val="2"/>
          </rPr>
          <t>' a été modifié: J6=&gt;J4   le 25/11/2020 10:59:52 par rangottese</t>
        </r>
      </text>
    </comment>
    <comment ref="AC32" authorId="0" shapeId="0" xr:uid="{A2F196A4-10F1-4EC2-B84B-76C1D0801714}">
      <text>
        <r>
          <rPr>
            <sz val="10"/>
            <color indexed="81"/>
            <rFont val="Tahoma"/>
            <family val="2"/>
          </rPr>
          <t>' a été modifié: J=&gt;J   le 25/11/2020 10:59:58 par rangottese
' a été modifié: J=&gt;J4   le 25/11/2020 11:00:05 par rangottese</t>
        </r>
      </text>
    </comment>
    <comment ref="AD32" authorId="0" shapeId="0" xr:uid="{E2A5829E-71BD-4E81-8074-5771FEE54FD5}">
      <text>
        <r>
          <rPr>
            <sz val="10"/>
            <color indexed="81"/>
            <rFont val="Tahoma"/>
            <family val="2"/>
          </rPr>
          <t>' a été modifié: RC=&gt;J3   le 24/11/2020 12:34:57 par rangottese</t>
        </r>
      </text>
    </comment>
    <comment ref="AE32" authorId="0" shapeId="0" xr:uid="{362084E1-E335-41EB-A74A-5D26C6386AD2}">
      <text>
        <r>
          <rPr>
            <sz val="10"/>
            <color indexed="81"/>
            <rFont val="Tahoma"/>
            <family val="2"/>
          </rPr>
          <t>' a été modifié: RC=&gt;J4   le 24/11/2020 12:35:02 par rangottese</t>
        </r>
      </text>
    </comment>
    <comment ref="AG32" authorId="0" shapeId="0" xr:uid="{3BA6DB4A-DE5A-4791-A35A-D9BEAC2E73AE}">
      <text>
        <r>
          <rPr>
            <sz val="10"/>
            <color indexed="81"/>
            <rFont val="Tahoma"/>
            <family val="2"/>
          </rPr>
          <t>' a été modifié: J3=&gt;J3   le 25/11/2020 13:52:30 par rangottese</t>
        </r>
      </text>
    </comment>
    <comment ref="BK32" authorId="0" shapeId="0" xr:uid="{248AE5EC-2004-4A05-A4F4-A2D8D89FDDF2}">
      <text>
        <r>
          <rPr>
            <sz val="10"/>
            <color indexed="81"/>
            <rFont val="Tahoma"/>
            <family val="2"/>
          </rPr>
          <t>' a été modifié: =&gt;RC   le 12/02/2021 10:59:04 par rangottese</t>
        </r>
      </text>
    </comment>
    <comment ref="BL32" authorId="0" shapeId="0" xr:uid="{67D1C82C-57CE-48BD-A4AD-0D5CF5524488}">
      <text>
        <r>
          <rPr>
            <sz val="10"/>
            <color indexed="81"/>
            <rFont val="Tahoma"/>
            <family val="2"/>
          </rPr>
          <t>' a été modifié: =&gt;RC   le 12/02/2021 10:59:07 par rangottese</t>
        </r>
      </text>
    </comment>
    <comment ref="BM32" authorId="0" shapeId="0" xr:uid="{447914EE-F4EE-4931-B457-F93AE2F79353}">
      <text>
        <r>
          <rPr>
            <sz val="10"/>
            <color indexed="81"/>
            <rFont val="Tahoma"/>
            <family val="2"/>
          </rPr>
          <t>' a été modifié: =&gt;RH   le 12/02/2021 10:59:35 par rangottese</t>
        </r>
      </text>
    </comment>
    <comment ref="BN32" authorId="0" shapeId="0" xr:uid="{9EE4F873-7C80-431C-BF6D-A1F65E83AFA0}">
      <text>
        <r>
          <rPr>
            <sz val="10"/>
            <color indexed="81"/>
            <rFont val="Tahoma"/>
            <family val="2"/>
          </rPr>
          <t>' a été modifié: =&gt;RH   le 12/02/2021 10:59:38 par rangottese</t>
        </r>
      </text>
    </comment>
    <comment ref="BO32" authorId="0" shapeId="0" xr:uid="{A4D01B29-0AE6-4C3B-8C62-FC0C624AFF69}">
      <text>
        <r>
          <rPr>
            <sz val="10"/>
            <color indexed="81"/>
            <rFont val="Tahoma"/>
            <family val="2"/>
          </rPr>
          <t>' a été modifié: =&gt;J   le 12/02/2021 10:59:44 par rangottese</t>
        </r>
      </text>
    </comment>
    <comment ref="BP32" authorId="0" shapeId="0" xr:uid="{D46F947E-DA30-41D9-BE28-F11F9A908DD8}">
      <text>
        <r>
          <rPr>
            <sz val="10"/>
            <color indexed="81"/>
            <rFont val="Tahoma"/>
            <family val="2"/>
          </rPr>
          <t>' a été modifié: =&gt;J   le 12/02/2021 10:59:49 par rangottese</t>
        </r>
      </text>
    </comment>
    <comment ref="BQ32" authorId="0" shapeId="0" xr:uid="{A516F4D7-DB8F-47FA-8EA2-5B5686F32714}">
      <text>
        <r>
          <rPr>
            <sz val="10"/>
            <color indexed="81"/>
            <rFont val="Tahoma"/>
            <family val="2"/>
          </rPr>
          <t>' a été modifié: =&gt;RC   le 12/02/2021 10:59:53 par rangottese</t>
        </r>
      </text>
    </comment>
    <comment ref="BR32" authorId="0" shapeId="0" xr:uid="{69C3BF46-EC52-4005-B468-1D496EF6F491}">
      <text>
        <r>
          <rPr>
            <sz val="10"/>
            <color indexed="81"/>
            <rFont val="Tahoma"/>
            <family val="2"/>
          </rPr>
          <t>' a été modifié: =&gt;RC   le 12/02/2021 10:59:55 par rangottese</t>
        </r>
      </text>
    </comment>
    <comment ref="BS32" authorId="0" shapeId="0" xr:uid="{58111797-D526-493E-88E9-ACC5F54B7183}">
      <text>
        <r>
          <rPr>
            <sz val="10"/>
            <color indexed="81"/>
            <rFont val="Tahoma"/>
            <family val="2"/>
          </rPr>
          <t>' a été modifié: =&gt;RH   le 12/02/2021 10:59:59 par rangottese</t>
        </r>
      </text>
    </comment>
    <comment ref="BT32" authorId="0" shapeId="0" xr:uid="{BEC5C78D-2DBA-480E-8396-985809763C37}">
      <text>
        <r>
          <rPr>
            <sz val="10"/>
            <color indexed="81"/>
            <rFont val="Tahoma"/>
            <family val="2"/>
          </rPr>
          <t>' a été modifié: =&gt;J   le 12/02/2021 11:00:06 par rangottese</t>
        </r>
      </text>
    </comment>
    <comment ref="BU32" authorId="0" shapeId="0" xr:uid="{DA7C8DCB-C905-4BA5-A431-8EF431A4E8B2}">
      <text>
        <r>
          <rPr>
            <sz val="10"/>
            <color indexed="81"/>
            <rFont val="Tahoma"/>
            <family val="2"/>
          </rPr>
          <t>' a été modifié: =&gt;J   le 12/02/2021 11:00:12 par rangottese</t>
        </r>
      </text>
    </comment>
    <comment ref="BV32" authorId="0" shapeId="0" xr:uid="{6B7FE88D-8DF0-4589-885A-7F0072F704BD}">
      <text>
        <r>
          <rPr>
            <sz val="10"/>
            <color indexed="81"/>
            <rFont val="Tahoma"/>
            <family val="2"/>
          </rPr>
          <t>' a été modifié: =&gt;N   le 12/02/2021 11:00:18 par rangottese</t>
        </r>
      </text>
    </comment>
    <comment ref="BW32" authorId="0" shapeId="0" xr:uid="{879F390E-1897-4277-ADCA-94F4342C8EE0}">
      <text>
        <r>
          <rPr>
            <sz val="10"/>
            <color indexed="81"/>
            <rFont val="Tahoma"/>
            <family val="2"/>
          </rPr>
          <t>' a été modifié: =&gt;RC   le 12/02/2021 11:00:21 par rangottese</t>
        </r>
      </text>
    </comment>
    <comment ref="BX32" authorId="0" shapeId="0" xr:uid="{2A21317C-548C-4405-A82D-8D133C2A291A}">
      <text>
        <r>
          <rPr>
            <sz val="10"/>
            <color indexed="81"/>
            <rFont val="Tahoma"/>
            <family val="2"/>
          </rPr>
          <t>' a été modifié: =&gt;RH   le 12/02/2021 11:00:28 par rangottese</t>
        </r>
      </text>
    </comment>
    <comment ref="BY32" authorId="0" shapeId="0" xr:uid="{69C9E8E4-E295-4798-A55F-E3B2DC224807}">
      <text>
        <r>
          <rPr>
            <sz val="10"/>
            <color indexed="81"/>
            <rFont val="Tahoma"/>
            <family val="2"/>
          </rPr>
          <t>' a été modifié: =&gt;RC   le 12/02/2021 11:00:31 par rangottese</t>
        </r>
      </text>
    </comment>
    <comment ref="BZ32" authorId="0" shapeId="0" xr:uid="{02F6020F-E161-49C5-A075-96C4F7A7C6A3}">
      <text>
        <r>
          <rPr>
            <sz val="10"/>
            <color indexed="81"/>
            <rFont val="Tahoma"/>
            <family val="2"/>
          </rPr>
          <t>' a été modifié: =&gt;RC   le 12/02/2021 11:00:36 par rangottese</t>
        </r>
      </text>
    </comment>
    <comment ref="CA32" authorId="0" shapeId="0" xr:uid="{16FB1B39-D239-4250-9C71-EF882C893242}">
      <text>
        <r>
          <rPr>
            <sz val="10"/>
            <color indexed="81"/>
            <rFont val="Tahoma"/>
            <family val="2"/>
          </rPr>
          <t>' a été modifié: =&gt;RH   le 12/02/2021 11:00:39 par rangottese</t>
        </r>
      </text>
    </comment>
    <comment ref="CB32" authorId="0" shapeId="0" xr:uid="{0AD92D79-6C6A-4AB6-9D10-5F34FBDDEA38}">
      <text>
        <r>
          <rPr>
            <sz val="10"/>
            <color indexed="81"/>
            <rFont val="Tahoma"/>
            <family val="2"/>
          </rPr>
          <t>' a été modifié: =&gt;RH   le 12/02/2021 11:00:42 par rangottese</t>
        </r>
      </text>
    </comment>
    <comment ref="CC32" authorId="0" shapeId="0" xr:uid="{40CB59A6-DDC4-452A-83D1-D3BFF08813C3}">
      <text>
        <r>
          <rPr>
            <sz val="10"/>
            <color indexed="81"/>
            <rFont val="Tahoma"/>
            <family val="2"/>
          </rPr>
          <t>' a été modifié: =&gt;RC   le 12/02/2021 11:00:55 par rangottese</t>
        </r>
      </text>
    </comment>
    <comment ref="CD32" authorId="0" shapeId="0" xr:uid="{F50F5C83-7F85-4E9A-AD7F-E7D459EEBEA4}">
      <text>
        <r>
          <rPr>
            <sz val="10"/>
            <color indexed="81"/>
            <rFont val="Tahoma"/>
            <family val="2"/>
          </rPr>
          <t>' a été modifié: =&gt;J   le 12/02/2021 11:01:00 par rangottese</t>
        </r>
      </text>
    </comment>
    <comment ref="CE32" authorId="0" shapeId="0" xr:uid="{C17E5C83-6575-4BB8-AC67-8BDB06FB5635}">
      <text>
        <r>
          <rPr>
            <sz val="10"/>
            <color indexed="81"/>
            <rFont val="Tahoma"/>
            <family val="2"/>
          </rPr>
          <t>' a été modifié: =&gt;J   le 12/02/2021 11:01:05 par rangottese</t>
        </r>
      </text>
    </comment>
    <comment ref="CF32" authorId="0" shapeId="0" xr:uid="{83B567C4-2C6A-42F6-83BC-E7F5B3853C8A}">
      <text>
        <r>
          <rPr>
            <sz val="10"/>
            <color indexed="81"/>
            <rFont val="Tahoma"/>
            <family val="2"/>
          </rPr>
          <t>' a été modifié: =&gt;J   le 12/02/2021 11:01:11 par rangottese</t>
        </r>
      </text>
    </comment>
    <comment ref="CG32" authorId="0" shapeId="0" xr:uid="{1950CC4F-A351-4A3C-8889-19EF54CB3DB3}">
      <text>
        <r>
          <rPr>
            <sz val="10"/>
            <color indexed="81"/>
            <rFont val="Tahoma"/>
            <family val="2"/>
          </rPr>
          <t>' a été modifié: =&gt;F?   le 12/02/2021 11:01:15 par rangottese</t>
        </r>
      </text>
    </comment>
    <comment ref="CH32" authorId="0" shapeId="0" xr:uid="{6BE21E11-E048-4AE0-8482-E5145B557722}">
      <text>
        <r>
          <rPr>
            <sz val="10"/>
            <color indexed="81"/>
            <rFont val="Tahoma"/>
            <family val="2"/>
          </rPr>
          <t>' a été modifié: =&gt;RH   le 12/02/2021 11:01:19 par rangottese</t>
        </r>
      </text>
    </comment>
    <comment ref="CI32" authorId="0" shapeId="0" xr:uid="{1EFF767F-368D-467C-84F7-CA3F84738560}">
      <text>
        <r>
          <rPr>
            <sz val="10"/>
            <color indexed="81"/>
            <rFont val="Tahoma"/>
            <family val="2"/>
          </rPr>
          <t>' a été modifié: =&gt;RH   le 12/02/2021 11:01:22 par rangottese</t>
        </r>
      </text>
    </comment>
    <comment ref="CJ32" authorId="0" shapeId="0" xr:uid="{3614D536-CBA5-4B72-AD23-A3A23792084B}">
      <text>
        <r>
          <rPr>
            <sz val="10"/>
            <color indexed="81"/>
            <rFont val="Tahoma"/>
            <family val="2"/>
          </rPr>
          <t>' a été modifié: =&gt;J   le 12/02/2021 11:01:30 par rangottese</t>
        </r>
      </text>
    </comment>
    <comment ref="CK32" authorId="0" shapeId="0" xr:uid="{339504B5-3DB1-4BC2-B143-727A3BC587EA}">
      <text>
        <r>
          <rPr>
            <sz val="10"/>
            <color indexed="81"/>
            <rFont val="Tahoma"/>
            <family val="2"/>
          </rPr>
          <t>' a été modifié: =&gt;N   le 12/02/2021 11:01:35 par rangottese</t>
        </r>
      </text>
    </comment>
    <comment ref="CL32" authorId="0" shapeId="0" xr:uid="{561E1A30-174A-45C8-8C75-240122F3898C}">
      <text>
        <r>
          <rPr>
            <sz val="10"/>
            <color indexed="81"/>
            <rFont val="Tahoma"/>
            <family val="2"/>
          </rPr>
          <t>' a été modifié: =&gt;N   le 12/02/2021 11:01:41 par rangottese</t>
        </r>
      </text>
    </comment>
    <comment ref="CM32" authorId="0" shapeId="0" xr:uid="{AADDE0D6-FC70-4308-9529-DACA2E9025CD}">
      <text>
        <r>
          <rPr>
            <sz val="10"/>
            <color indexed="81"/>
            <rFont val="Tahoma"/>
            <family val="2"/>
          </rPr>
          <t>' a été modifié: =&gt;RC   le 12/02/2021 11:01:44 par rangottese</t>
        </r>
      </text>
    </comment>
    <comment ref="CN32" authorId="0" shapeId="0" xr:uid="{4A415FDD-DA82-4940-8B71-08404D8CF176}">
      <text>
        <r>
          <rPr>
            <sz val="10"/>
            <color indexed="81"/>
            <rFont val="Tahoma"/>
            <family val="2"/>
          </rPr>
          <t>' a été modifié: =&gt;RC   le 12/02/2021 11:01:47 par rangottese</t>
        </r>
      </text>
    </comment>
    <comment ref="E33" authorId="0" shapeId="0" xr:uid="{36E44132-1A6F-4E32-B8F4-639AFEEA9601}">
      <text>
        <r>
          <rPr>
            <sz val="10"/>
            <color indexed="81"/>
            <rFont val="Tahoma"/>
            <family val="2"/>
          </rPr>
          <t>' a été modifié: =&gt;RC   le 11/01/2021 14:07:04 par rangottese
' a été modifié: RC=&gt;   le 14/01/2021 11:05:05 par RANGOTTESE</t>
        </r>
      </text>
    </comment>
    <comment ref="G33" authorId="0" shapeId="0" xr:uid="{8BC5E482-FA95-4A00-8003-58E386AF237E}">
      <text>
        <r>
          <rPr>
            <sz val="10"/>
            <color indexed="81"/>
            <rFont val="Tahoma"/>
            <family val="2"/>
          </rPr>
          <t>' a été modifié: =&gt;J   le 11/01/2021 14:06:55 par rangottese
' a été modifié: J=&gt;   le 14/01/2021 11:05:06 par RANGOTTESE</t>
        </r>
      </text>
    </comment>
    <comment ref="O33" authorId="0" shapeId="0" xr:uid="{36199052-55D3-4678-9FB8-212D75F95AAF}">
      <text>
        <r>
          <rPr>
            <sz val="10"/>
            <color indexed="81"/>
            <rFont val="Tahoma"/>
            <family val="2"/>
          </rPr>
          <t>' a été modifié: =&gt;J1   le 10/02/2021 17:14:28 par rangottese
' a été modifié: =&gt;J3   le 10/02/2021 17:14:32 par rangottese</t>
        </r>
      </text>
    </comment>
    <comment ref="P33" authorId="0" shapeId="0" xr:uid="{6F6EF714-3E87-4BC1-B13D-CDA31A6EC2AD}">
      <text>
        <r>
          <rPr>
            <sz val="10"/>
            <color indexed="81"/>
            <rFont val="Tahoma"/>
            <family val="2"/>
          </rPr>
          <t>' a été modifié: =&gt;J4   le 10/02/2021 17:24:06 par rangottese
' a été modifié: J4=&gt;J3   le 10/02/2021 17:26:13 par rangottese</t>
        </r>
      </text>
    </comment>
    <comment ref="V33" authorId="0" shapeId="0" xr:uid="{6D239C53-9CD9-4BB4-AF85-77EA73D633B1}">
      <text>
        <r>
          <rPr>
            <sz val="10"/>
            <color indexed="81"/>
            <rFont val="Tahoma"/>
            <family val="2"/>
          </rPr>
          <t>' a été modifié: =&gt;N3   le 17/02/2021 18:36:27 par rangottese
' a été modifié: N3=&gt;AA   le 19/02/2021 12:29:04 par rangottese
' a été modifié: AA=&gt;   le 22/02/2021 10:09:05 par rangottese</t>
        </r>
      </text>
    </comment>
    <comment ref="AC33" authorId="0" shapeId="0" xr:uid="{BA2D7943-1D83-434C-9C83-A5AEF52FE582}">
      <text>
        <r>
          <rPr>
            <sz val="10"/>
            <color indexed="81"/>
            <rFont val="Tahoma"/>
            <family val="2"/>
          </rPr>
          <t>' a été modifié: J6=&gt;J6   le 25/02/2021 14:13:32 par rangottese</t>
        </r>
      </text>
    </comment>
    <comment ref="AG33" authorId="0" shapeId="0" xr:uid="{7735953D-51D1-49C5-BCF4-03E92182035F}">
      <text>
        <r>
          <rPr>
            <sz val="10"/>
            <color indexed="81"/>
            <rFont val="Tahoma"/>
            <family val="2"/>
          </rPr>
          <t>' a été modifié: =&gt;CA   le 28/01/2021 12:15:49 par rangottese</t>
        </r>
      </text>
    </comment>
    <comment ref="AH33" authorId="0" shapeId="0" xr:uid="{CE6A6448-EA00-4872-8A45-3E12DCEE5EDF}">
      <text>
        <r>
          <rPr>
            <sz val="10"/>
            <color indexed="81"/>
            <rFont val="Tahoma"/>
            <family val="2"/>
          </rPr>
          <t>' a été modifié: =&gt;N   le 25/01/2021 18:08:47 par rangottese
' a été modifié: N=&gt;CA   le 28/01/2021 12:15:54 par rangottese</t>
        </r>
      </text>
    </comment>
    <comment ref="AM33" authorId="0" shapeId="0" xr:uid="{D21B1A2C-083D-446D-90E5-7F5484E7E20F}">
      <text>
        <r>
          <rPr>
            <sz val="10"/>
            <color indexed="81"/>
            <rFont val="Tahoma"/>
            <family val="2"/>
          </rPr>
          <t>' a été modifié: =&gt;J6   le 04/03/2021 18:31:20 par rangottese</t>
        </r>
      </text>
    </comment>
    <comment ref="AS33" authorId="0" shapeId="0" xr:uid="{F76AE4B9-08D6-4AE5-833C-C0E1D39B0155}">
      <text>
        <r>
          <rPr>
            <sz val="10"/>
            <color indexed="81"/>
            <rFont val="Tahoma"/>
            <family val="2"/>
          </rPr>
          <t>' a été modifié: =&gt;J4   le 09/03/2021 14:38:03 par rangottese</t>
        </r>
      </text>
    </comment>
    <comment ref="AT33" authorId="0" shapeId="0" xr:uid="{44634167-9BBF-4959-A1AF-9A02F2401F6E}">
      <text>
        <r>
          <rPr>
            <sz val="10"/>
            <color indexed="81"/>
            <rFont val="Tahoma"/>
            <family val="2"/>
          </rPr>
          <t>' a été modifié: =&gt;N6   le 15/03/2021 13:37:14 par rangottese</t>
        </r>
      </text>
    </comment>
    <comment ref="AX33" authorId="0" shapeId="0" xr:uid="{966F759B-72DA-451B-973A-A40219275A3F}">
      <text>
        <r>
          <rPr>
            <sz val="10"/>
            <color indexed="81"/>
            <rFont val="Tahoma"/>
            <family val="2"/>
          </rPr>
          <t>' a été modifié: =&gt;FO   le 02/03/2021 16:17:43 par rangottese</t>
        </r>
      </text>
    </comment>
    <comment ref="AY33" authorId="0" shapeId="0" xr:uid="{0C710FC6-5BC5-4265-B255-6245F5517DB6}">
      <text>
        <r>
          <rPr>
            <sz val="10"/>
            <color indexed="81"/>
            <rFont val="Tahoma"/>
            <family val="2"/>
          </rPr>
          <t>' a été modifié: =&gt;N4   le 18/03/2021 17:56:07 par rangottese</t>
        </r>
      </text>
    </comment>
    <comment ref="AZ33" authorId="0" shapeId="0" xr:uid="{BC27E45F-BB72-4D81-A444-37C7921793AB}">
      <text>
        <r>
          <rPr>
            <sz val="10"/>
            <color indexed="81"/>
            <rFont val="Tahoma"/>
            <family val="2"/>
          </rPr>
          <t>' a été modifié: =&gt;N4   le 18/03/2021 17:56:14 par rangottese</t>
        </r>
      </text>
    </comment>
    <comment ref="BD33" authorId="0" shapeId="0" xr:uid="{27EFBD99-51B5-4F74-BDC5-F4D4AC9100F6}">
      <text>
        <r>
          <rPr>
            <sz val="10"/>
            <color indexed="81"/>
            <rFont val="Tahoma"/>
            <family val="2"/>
          </rPr>
          <t>' a été modifié: =&gt;J   le 25/01/2021 18:10:35 par rangottese
' a été modifié: J=&gt;J6   le 23/03/2021 16:46:56 par rangottese</t>
        </r>
      </text>
    </comment>
    <comment ref="BJ33" authorId="0" shapeId="0" xr:uid="{C15D9E92-83A4-48E2-A207-DB887AAF7BF5}">
      <text>
        <r>
          <rPr>
            <sz val="10"/>
            <color indexed="81"/>
            <rFont val="Tahoma"/>
            <family val="2"/>
          </rPr>
          <t>' a été modifié: =&gt;RC   le 02/03/2021 16:17:36 par rangottese</t>
        </r>
      </text>
    </comment>
    <comment ref="BO33" authorId="0" shapeId="0" xr:uid="{6761CBCE-AE36-4EFC-BFAB-60B551B25958}">
      <text>
        <r>
          <rPr>
            <sz val="10"/>
            <color indexed="81"/>
            <rFont val="Tahoma"/>
            <family val="2"/>
          </rPr>
          <t>' a été modifié: =&gt;AA   le 01/03/2021 09:57:58 par rangottese</t>
        </r>
      </text>
    </comment>
    <comment ref="BP33" authorId="0" shapeId="0" xr:uid="{7DDEEC7E-2098-4E66-961D-36ED1AE77450}">
      <text>
        <r>
          <rPr>
            <sz val="10"/>
            <color indexed="81"/>
            <rFont val="Tahoma"/>
            <family val="2"/>
          </rPr>
          <t>' a été modifié: =&gt;AA   le 01/03/2021 09:58:02 par rangottese</t>
        </r>
      </text>
    </comment>
    <comment ref="BT33" authorId="0" shapeId="0" xr:uid="{A2D25507-425E-45E6-A5C9-AE7E6C2AD5BC}">
      <text>
        <r>
          <rPr>
            <sz val="10"/>
            <color indexed="81"/>
            <rFont val="Tahoma"/>
            <family val="2"/>
          </rPr>
          <t>' a été modifié: =&gt;AA   le 01/03/2021 09:58:05 par rangottese</t>
        </r>
      </text>
    </comment>
    <comment ref="BU33" authorId="0" shapeId="0" xr:uid="{EEB5AB16-BD92-46AB-BAB6-705FB86A075D}">
      <text>
        <r>
          <rPr>
            <sz val="10"/>
            <color indexed="81"/>
            <rFont val="Tahoma"/>
            <family val="2"/>
          </rPr>
          <t>' a été modifié: =&gt;AA   le 01/03/2021 09:58:09 par rangottese</t>
        </r>
      </text>
    </comment>
    <comment ref="BV33" authorId="0" shapeId="0" xr:uid="{0654F754-27FB-492D-ABA5-395539ABEA2C}">
      <text>
        <r>
          <rPr>
            <sz val="10"/>
            <color indexed="81"/>
            <rFont val="Tahoma"/>
            <family val="2"/>
          </rPr>
          <t>' a été modifié: =&gt;N6   le 12/04/2021 18:38:06 par RANGOTTESE
' a été modifié: N6=&gt;N1   le 12/04/2021 18:41:35 par RANGOTTESE</t>
        </r>
      </text>
    </comment>
    <comment ref="CC33" authorId="0" shapeId="0" xr:uid="{31A427DF-5BA4-4527-BFF0-0843B4CEA755}">
      <text>
        <r>
          <rPr>
            <sz val="10"/>
            <color indexed="81"/>
            <rFont val="Tahoma"/>
            <family val="2"/>
          </rPr>
          <t>' a été modifié: =&gt;J   le 19/02/2021 14:26:47 par rangottese
' a été modifié: J=&gt;J1   le 14/04/2021 16:07:28 par rangottese</t>
        </r>
      </text>
    </comment>
    <comment ref="CD33" authorId="0" shapeId="0" xr:uid="{EDC36737-EA56-4730-B7BF-4DB2366FF411}">
      <text>
        <r>
          <rPr>
            <sz val="10"/>
            <color indexed="81"/>
            <rFont val="Tahoma"/>
            <family val="2"/>
          </rPr>
          <t>' a été modifié: =&gt;J2   le 14/04/2021 16:07:32 par rangottese</t>
        </r>
      </text>
    </comment>
    <comment ref="CE33" authorId="0" shapeId="0" xr:uid="{FD5451D2-75D4-483F-8177-F44D40E0FC59}">
      <text>
        <r>
          <rPr>
            <sz val="10"/>
            <color indexed="81"/>
            <rFont val="Tahoma"/>
            <family val="2"/>
          </rPr>
          <t>' a été modifié: =&gt;J5   le 14/04/2021 16:07:36 par rangottese</t>
        </r>
      </text>
    </comment>
    <comment ref="CF33" authorId="0" shapeId="0" xr:uid="{C0736DF1-EB12-487A-8940-1F2C9A7B5901}">
      <text>
        <r>
          <rPr>
            <sz val="10"/>
            <color indexed="81"/>
            <rFont val="Tahoma"/>
            <family val="2"/>
          </rPr>
          <t>' a été modifié: =&gt;RC   le 19/02/2021 14:26:54 par rangottese</t>
        </r>
      </text>
    </comment>
    <comment ref="CJ33" authorId="0" shapeId="0" xr:uid="{0BCD7A28-DAA7-4E80-9552-5D85E3E68766}">
      <text>
        <r>
          <rPr>
            <sz val="10"/>
            <color indexed="81"/>
            <rFont val="Tahoma"/>
            <family val="2"/>
          </rPr>
          <t>' a été modifié: =&gt;J1   le 14/04/2021 18:01:58 par rangottese
' a été modifié: J1=&gt;J5   le 14/04/2021 18:05:27 par rangottese</t>
        </r>
      </text>
    </comment>
    <comment ref="CK33" authorId="0" shapeId="0" xr:uid="{63E8198C-EA25-4A53-BD5D-90B6918CC725}">
      <text>
        <r>
          <rPr>
            <sz val="10"/>
            <color indexed="81"/>
            <rFont val="Tahoma"/>
            <family val="2"/>
          </rPr>
          <t>' a été modifié: =&gt;J   le 29/03/2021 15:01:08 par rangottese
' a été modifié: =&gt;   le 29/03/2021 15:01:14 par rangottese
' a été modifié: =&gt;N2   le 14/04/2021 18:23:45 par rangottese</t>
        </r>
      </text>
    </comment>
    <comment ref="CL33" authorId="0" shapeId="0" xr:uid="{9D2D5176-97A9-48F2-9931-A53934D91477}">
      <text>
        <r>
          <rPr>
            <sz val="10"/>
            <color indexed="81"/>
            <rFont val="Tahoma"/>
            <family val="2"/>
          </rPr>
          <t>' a été modifié: =&gt;N1   le 14/04/2021 18:24:10 par rangottese</t>
        </r>
      </text>
    </comment>
    <comment ref="BD34" authorId="0" shapeId="0" xr:uid="{D4B8AC5B-16AC-4959-BC40-04EDAA93BF8E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16H00</t>
        </r>
      </text>
    </comment>
    <comment ref="F36" authorId="0" shapeId="0" xr:uid="{2C90751E-1998-444D-9E20-7754CBD6119F}">
      <text>
        <r>
          <rPr>
            <sz val="10"/>
            <color indexed="81"/>
            <rFont val="Tahoma"/>
            <family val="2"/>
          </rPr>
          <t>' a été modifié: =&gt;N1   le 01/02/2021 18:24:35 par rangottese</t>
        </r>
      </text>
    </comment>
    <comment ref="K36" authorId="0" shapeId="0" xr:uid="{608C6AE4-8EA0-43A9-A618-098747C28B6E}">
      <text>
        <r>
          <rPr>
            <sz val="10"/>
            <color indexed="81"/>
            <rFont val="Tahoma"/>
            <family val="2"/>
          </rPr>
          <t>' a été modifié: =&gt;CA   le 15/01/2021 17:27:40 par rangottese</t>
        </r>
      </text>
    </comment>
    <comment ref="L36" authorId="0" shapeId="0" xr:uid="{7B9ABD2C-319D-478A-913B-AA0886CB9CF6}">
      <text>
        <r>
          <rPr>
            <sz val="10"/>
            <color indexed="81"/>
            <rFont val="Tahoma"/>
            <family val="2"/>
          </rPr>
          <t>' a été modifié: =&gt;CA   le 15/01/2021 17:27:48 par rangottese</t>
        </r>
      </text>
    </comment>
    <comment ref="P36" authorId="0" shapeId="0" xr:uid="{C45C3CC9-0951-451D-8BF1-5CF812C1986F}">
      <text>
        <r>
          <rPr>
            <sz val="10"/>
            <color indexed="81"/>
            <rFont val="Tahoma"/>
            <family val="2"/>
          </rPr>
          <t>' a été modifié: =&gt;J6   le 10/02/2021 17:25:46 par rangottese</t>
        </r>
      </text>
    </comment>
    <comment ref="Q36" authorId="0" shapeId="0" xr:uid="{AB3EA565-0523-4CA2-BC18-C8CC1C99499E}">
      <text>
        <r>
          <rPr>
            <sz val="10"/>
            <color indexed="81"/>
            <rFont val="Tahoma"/>
            <family val="2"/>
          </rPr>
          <t>' a été modifié: =&gt;J6   le 10/02/2021 17:25:52 par rangottese</t>
        </r>
      </text>
    </comment>
    <comment ref="R36" authorId="0" shapeId="0" xr:uid="{A59ADFE0-FC44-4168-AE0F-98DFCBF9831A}">
      <text>
        <r>
          <rPr>
            <sz val="10"/>
            <color indexed="81"/>
            <rFont val="Tahoma"/>
            <family val="2"/>
          </rPr>
          <t>' a été modifié: =&gt;J   le 10/02/2021 11:28:14 par rangottese
' a été modifié: J=&gt;J6   le 10/02/2021 18:02:13 par rangottese</t>
        </r>
      </text>
    </comment>
    <comment ref="Z36" authorId="0" shapeId="0" xr:uid="{CCD75073-6383-415D-BF75-B56BA9636CBE}">
      <text>
        <r>
          <rPr>
            <sz val="10"/>
            <color indexed="81"/>
            <rFont val="Tahoma"/>
            <family val="2"/>
          </rPr>
          <t>' a été modifié: =&gt;J1   le 22/02/2021 12:18:55 par rangottese
' a été modifié: =&gt;J2   le 22/02/2021 12:19:05 par rangottese</t>
        </r>
      </text>
    </comment>
    <comment ref="AA36" authorId="0" shapeId="0" xr:uid="{8CFA4DC1-458B-46DD-A1C3-B94BD822D681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AIDE SUR LES BOX ET PARTICIPATION ATTELIER EASILY A 14H30</t>
        </r>
      </text>
    </comment>
    <comment ref="AF36" authorId="0" shapeId="0" xr:uid="{8040481A-B6E7-4C43-9A96-2043F13E3C27}">
      <text>
        <r>
          <rPr>
            <sz val="10"/>
            <color indexed="81"/>
            <rFont val="Tahoma"/>
            <family val="2"/>
          </rPr>
          <t>' a été modifié: =&gt;J3   le 25/02/2021 14:52:21 par rangottese</t>
        </r>
      </text>
    </comment>
    <comment ref="AG36" authorId="0" shapeId="0" xr:uid="{697F6F72-7B1A-4E59-8DA7-073ACE3A0096}">
      <text>
        <r>
          <rPr>
            <sz val="10"/>
            <color indexed="81"/>
            <rFont val="Tahoma"/>
            <family val="2"/>
          </rPr>
          <t>' a été modifié: =&gt;N2   le 25/02/2021 14:55:13 par rangottese
' a été modifié: N2=&gt;J2   le 02/03/2021 10:53:27 par rangottese</t>
        </r>
      </text>
    </comment>
    <comment ref="AH36" authorId="0" shapeId="0" xr:uid="{35ED9132-5444-4258-ABFE-BAB21C60551C}">
      <text>
        <r>
          <rPr>
            <sz val="10"/>
            <color indexed="81"/>
            <rFont val="Tahoma"/>
            <family val="2"/>
          </rPr>
          <t>' a été modifié: =&gt;J1   le 02/03/2021 10:53:32 par rangottese</t>
        </r>
      </text>
    </comment>
    <comment ref="AW36" authorId="0" shapeId="0" xr:uid="{9D16C3A9-79F3-4378-9B29-A3740CFBDEF2}">
      <text>
        <r>
          <rPr>
            <sz val="10"/>
            <color indexed="81"/>
            <rFont val="Tahoma"/>
            <family val="2"/>
          </rPr>
          <t>' a été modifié: =&gt;J   le 12/03/2021 10:05:09 par rangottese
' a été modifié: J=&gt;J3   le 15/03/2021 14:35:07 par rangottese
' a été modifié: J=&gt;J4   le 15/03/2021 14:35:14 par rangottese
' a été modifié: J4=&gt;J6   le 15/03/2021 14:36:20 par rangottese</t>
        </r>
      </text>
    </comment>
    <comment ref="AX36" authorId="0" shapeId="0" xr:uid="{F2A3D7D2-1746-4327-8BEC-04C16421F1E4}">
      <text>
        <r>
          <rPr>
            <sz val="10"/>
            <color indexed="81"/>
            <rFont val="Tahoma"/>
            <family val="2"/>
          </rPr>
          <t>' a été modifié: =&gt;J   le 12/03/2021 10:06:01 par rangottese
' a été modifié: J=&gt;J6   le 15/03/2021 14:36:26 par rangottese</t>
        </r>
      </text>
    </comment>
    <comment ref="BB36" authorId="0" shapeId="0" xr:uid="{9D1B3532-ACF0-42B5-8E51-2310F0C04200}">
      <text>
        <r>
          <rPr>
            <sz val="10"/>
            <color indexed="81"/>
            <rFont val="Tahoma"/>
            <family val="2"/>
          </rPr>
          <t>' a été modifié: =&gt;J   le 26/02/2021 18:11:33 par rangottese
' a été modifié: J=&gt;J1   le 22/03/2021 17:53:47 par rangottese</t>
        </r>
      </text>
    </comment>
    <comment ref="BC36" authorId="0" shapeId="0" xr:uid="{2356F889-DF32-4B72-ACCA-D0F206923133}">
      <text>
        <r>
          <rPr>
            <sz val="10"/>
            <color indexed="81"/>
            <rFont val="Tahoma"/>
            <family val="2"/>
          </rPr>
          <t>' a été modifié: =&gt;J2   le 23/03/2021 16:36:11 par rangottese
' a été modifié: J2=&gt;J5   le 23/03/2021 16:38:11 par rangottese</t>
        </r>
      </text>
    </comment>
    <comment ref="BD36" authorId="0" shapeId="0" xr:uid="{B55AAF0E-9F91-4294-B94F-E5F89F9C2E4B}">
      <text>
        <r>
          <rPr>
            <sz val="10"/>
            <color indexed="81"/>
            <rFont val="Tahoma"/>
            <family val="2"/>
          </rPr>
          <t>' a été modifié: =&gt;J4   le 23/03/2021 16:48:49 par rangottese
' a été modifié: J4=&gt;J2   le 24/03/2021 18:43:21 par pagliarinau</t>
        </r>
      </text>
    </comment>
    <comment ref="BE36" authorId="0" shapeId="0" xr:uid="{CB3C3EC5-371E-4528-90E2-01E85A652D66}">
      <text>
        <r>
          <rPr>
            <sz val="10"/>
            <color indexed="81"/>
            <rFont val="Tahoma"/>
            <family val="2"/>
          </rPr>
          <t>' a été modifié: =&gt;RC   le 26/02/2021 18:11:43 par rangottese</t>
        </r>
      </text>
    </comment>
    <comment ref="BJ36" authorId="0" shapeId="0" xr:uid="{672D4D84-DDC5-450E-AE95-B03E3F4B9940}">
      <text>
        <r>
          <rPr>
            <sz val="10"/>
            <color indexed="81"/>
            <rFont val="Tahoma"/>
            <family val="2"/>
          </rPr>
          <t>' a été modifié: =&gt;J   le 24/02/2021 09:43:15 par RANGOTTESE
' a été modifié: J=&gt;J5   le 30/03/2021 13:36:15 par rangottese</t>
        </r>
      </text>
    </comment>
    <comment ref="BK36" authorId="0" shapeId="0" xr:uid="{CF9864A0-D656-443C-8E20-815F6CFAD414}">
      <text>
        <r>
          <rPr>
            <sz val="10"/>
            <color indexed="81"/>
            <rFont val="Tahoma"/>
            <family val="2"/>
          </rPr>
          <t>' a été modifié: =&gt;FO   le 24/02/2021 09:42:49 par RANGOTTESE
' a été modifié: FO=&gt;   le 08/03/2021 14:04:01 par rangottese
' a été modifié: =&gt;RC   le 15/03/2021 14:48:48 par rangottese
' a été modifié: =&gt;FO   le 15/03/2021 14:48:54 par rangottese</t>
        </r>
      </text>
    </comment>
    <comment ref="BO36" authorId="0" shapeId="0" xr:uid="{416CAD7F-D03A-413C-981B-C61AD49BE3C9}">
      <text>
        <r>
          <rPr>
            <sz val="10"/>
            <color indexed="81"/>
            <rFont val="Tahoma"/>
            <family val="2"/>
          </rPr>
          <t>' a été modifié: =&gt;J1   le 02/04/2021 16:58:43 par rangottese</t>
        </r>
      </text>
    </comment>
    <comment ref="BU36" authorId="0" shapeId="0" xr:uid="{5E943A03-25DA-4D5E-B324-87A395E7B7A4}">
      <text>
        <r>
          <rPr>
            <sz val="10"/>
            <color indexed="81"/>
            <rFont val="Tahoma"/>
            <family val="2"/>
          </rPr>
          <t>' a été modifié: =&gt;J1   le 08/04/2021 17:57:10 par rangottese</t>
        </r>
      </text>
    </comment>
    <comment ref="BV36" authorId="0" shapeId="0" xr:uid="{CF28B90E-8357-419D-960D-DC104B6275CB}">
      <text>
        <r>
          <rPr>
            <sz val="10"/>
            <color indexed="81"/>
            <rFont val="Tahoma"/>
            <family val="2"/>
          </rPr>
          <t>' a été modifié: =&gt;J2   le 04/03/2021 15:44:51 par rangottese
PENSEZ A EVALUATION STAGIAIRE
' a été modifié: J3=&gt;J6   le 08/04/2021 18:07:21 par rangottese</t>
        </r>
      </text>
    </comment>
    <comment ref="BZ36" authorId="0" shapeId="0" xr:uid="{7ADF0C98-0700-4EB9-B4B1-DA9E9C1B0C75}">
      <text>
        <r>
          <rPr>
            <b/>
            <sz val="10"/>
            <color indexed="81"/>
            <rFont val="Tahoma"/>
            <family val="2"/>
          </rPr>
          <t>RANGOTTE, Severine:
EVALUATION STAGE
' a été modifié: =&gt;J5   le 14/04/2021 16:21:22 par rangottese
' a été modifié: J5=&gt;J2   le 14/04/2021 16:21:39 par rangottese
' a été modifié: J2=&gt;J1   le 14/04/2021 16:22:02 par rangottese</t>
        </r>
      </text>
    </comment>
    <comment ref="CA36" authorId="0" shapeId="0" xr:uid="{ED401111-972C-4F6E-A856-CE9689B21573}">
      <text>
        <r>
          <rPr>
            <sz val="10"/>
            <color indexed="81"/>
            <rFont val="Tahoma"/>
            <family val="2"/>
          </rPr>
          <t>' a été modifié: =&gt;J   le 09/03/2021 10:05:57 par rangottese
' a été modifié: J=&gt;J5   le 14/04/2021 16:21:45 par rangottese</t>
        </r>
      </text>
    </comment>
    <comment ref="CB36" authorId="0" shapeId="0" xr:uid="{9B470892-0727-4DFF-ACA3-BF7271F05D56}">
      <text>
        <r>
          <rPr>
            <sz val="10"/>
            <color indexed="81"/>
            <rFont val="Tahoma"/>
            <family val="2"/>
          </rPr>
          <t>' a été modifié: =&gt;J   le 09/03/2021 10:06:01 par rangottese
' a été modifié: J=&gt;J5   le 14/04/2021 16:38:25 par rangottese</t>
        </r>
      </text>
    </comment>
    <comment ref="CF36" authorId="0" shapeId="0" xr:uid="{7EC2306D-BD38-410C-BA30-4E1A3AD21C9D}">
      <text>
        <r>
          <rPr>
            <sz val="10"/>
            <color indexed="81"/>
            <rFont val="Tahoma"/>
            <family val="2"/>
          </rPr>
          <t>' a été modifié: =&gt;J1   le 14/04/2021 17:24:24 par rangottese</t>
        </r>
      </text>
    </comment>
    <comment ref="CK36" authorId="0" shapeId="0" xr:uid="{D11B7B80-1700-47C8-BADE-6A4D097C28A3}">
      <text>
        <r>
          <rPr>
            <sz val="10"/>
            <color indexed="81"/>
            <rFont val="Tahoma"/>
            <family val="2"/>
          </rPr>
          <t>' a été modifié: =&gt;J3   le 14/04/2021 18:16:29 par rangottese
' a été modifié: J3=&gt;J   le 26/04/2021 18:20:39 par rangottese
' a été modifié: J=&gt;J3   le 26/04/2021 18:21:29 par rangottese</t>
        </r>
      </text>
    </comment>
    <comment ref="D38" authorId="0" shapeId="0" xr:uid="{0BDF1B60-B26B-47D6-AB4B-AC0127549DAD}">
      <text>
        <r>
          <rPr>
            <sz val="10"/>
            <color indexed="81"/>
            <rFont val="Tahoma"/>
            <family val="2"/>
          </rPr>
          <t>' a été modifié: N=&gt;N3   le 25/11/2020 11:07:54 par rangottese</t>
        </r>
      </text>
    </comment>
    <comment ref="E38" authorId="0" shapeId="0" xr:uid="{0E012535-94B0-4C59-9B50-EF0066D5F0D4}">
      <text>
        <r>
          <rPr>
            <sz val="10"/>
            <color indexed="81"/>
            <rFont val="Tahoma"/>
            <family val="2"/>
          </rPr>
          <t>' a été modifié: J6=&gt;RC   le 24/11/2020 16:35:59 par rangottese</t>
        </r>
      </text>
    </comment>
    <comment ref="I38" authorId="0" shapeId="0" xr:uid="{63C1C743-3377-4478-9073-6AF513A34A77}">
      <text>
        <r>
          <rPr>
            <sz val="10"/>
            <color indexed="81"/>
            <rFont val="Tahoma"/>
            <family val="2"/>
          </rPr>
          <t>' a été modifié: RC=&gt;J4   le 24/11/2020 12:23:29 par rangottese
' a été modifié: N=&gt;N2   le 25/11/2020 11:07:59 par rangottese</t>
        </r>
      </text>
    </comment>
    <comment ref="J38" authorId="0" shapeId="0" xr:uid="{DED4B392-3948-46C3-9BD1-4A2C4333FB8E}">
      <text>
        <r>
          <rPr>
            <sz val="10"/>
            <color indexed="81"/>
            <rFont val="Tahoma"/>
            <family val="2"/>
          </rPr>
          <t>' a été modifié: RC=&gt;J3   le 24/11/2020 12:23:37 par rangottese
' a été modifié: N=&gt;N6   le 25/11/2020 11:08:02 par rangottese</t>
        </r>
      </text>
    </comment>
    <comment ref="N38" authorId="0" shapeId="0" xr:uid="{7B73955D-AA05-4C19-8FED-19B79625EFD4}">
      <text>
        <r>
          <rPr>
            <sz val="10"/>
            <color indexed="81"/>
            <rFont val="Tahoma"/>
            <family val="2"/>
          </rPr>
          <t>' a été modifié: J4=&gt;J4   le 25/11/2020 11:08:11 par rangottese</t>
        </r>
      </text>
    </comment>
    <comment ref="O38" authorId="0" shapeId="0" xr:uid="{0DF20F3E-4FBA-4F6C-9500-3DE6E3980837}">
      <text>
        <r>
          <rPr>
            <sz val="10"/>
            <color indexed="81"/>
            <rFont val="Tahoma"/>
            <family val="2"/>
          </rPr>
          <t>' a été modifié: J4=&gt;J6   le 25/11/2020 11:08:15 par rangottese</t>
        </r>
      </text>
    </comment>
    <comment ref="S38" authorId="0" shapeId="0" xr:uid="{D157D849-8F91-45B9-B4AB-F486CDCF667F}">
      <text>
        <r>
          <rPr>
            <sz val="10"/>
            <color indexed="81"/>
            <rFont val="Tahoma"/>
            <family val="2"/>
          </rPr>
          <t>' a été modifié: CC=&gt;RC   le 24/11/2020 12:24:00 par rangottese
' a été modifié: J4=&gt;J4   le 25/11/2020 11:08:29 par rangottese</t>
        </r>
      </text>
    </comment>
    <comment ref="T38" authorId="0" shapeId="0" xr:uid="{B09EAB27-4515-4428-BD83-AA3C471F0055}">
      <text>
        <r>
          <rPr>
            <sz val="10"/>
            <color indexed="81"/>
            <rFont val="Tahoma"/>
            <family val="2"/>
          </rPr>
          <t>' a été modifié: N=&gt;N4   le 25/11/2020 11:08:22 par rangottese</t>
        </r>
      </text>
    </comment>
    <comment ref="U38" authorId="0" shapeId="0" xr:uid="{580D4B97-79D9-4DB2-8D40-95E3F7F5FB4D}">
      <text>
        <r>
          <rPr>
            <sz val="10"/>
            <color indexed="81"/>
            <rFont val="Tahoma"/>
            <family val="2"/>
          </rPr>
          <t>' a été modifié: N=&gt;N3   le 25/11/2020 11:08:26 par rangottese</t>
        </r>
      </text>
    </comment>
    <comment ref="V38" authorId="0" shapeId="0" xr:uid="{ADE51A09-CBFD-4957-AED8-DD9D52FB9481}">
      <text>
        <r>
          <rPr>
            <sz val="10"/>
            <color indexed="81"/>
            <rFont val="Tahoma"/>
            <family val="2"/>
          </rPr>
          <t>' a été modifié: RC=&gt;RC   le 25/11/2020 11:08:39 par rangottese</t>
        </r>
      </text>
    </comment>
    <comment ref="W38" authorId="0" shapeId="0" xr:uid="{E65DD3B6-81F3-4744-BE8B-CE4871D0AF8A}">
      <text>
        <r>
          <rPr>
            <sz val="10"/>
            <color indexed="81"/>
            <rFont val="Tahoma"/>
            <family val="2"/>
          </rPr>
          <t>' a été modifié: RH=&gt;RH   le 25/11/2020 11:08:45 par rangottese</t>
        </r>
      </text>
    </comment>
    <comment ref="X38" authorId="0" shapeId="0" xr:uid="{BB5E79F7-9D1A-4037-B4B2-8A7A3F729CB7}">
      <text>
        <r>
          <rPr>
            <sz val="10"/>
            <color indexed="81"/>
            <rFont val="Tahoma"/>
            <family val="2"/>
          </rPr>
          <t>' a été modifié: RH=&gt;RH   le 25/11/2020 11:08:51 par rangottese</t>
        </r>
      </text>
    </comment>
    <comment ref="Y38" authorId="0" shapeId="0" xr:uid="{18F13B14-C756-4948-9E81-3DD3A20389DC}">
      <text>
        <r>
          <rPr>
            <sz val="10"/>
            <color indexed="81"/>
            <rFont val="Tahoma"/>
            <family val="2"/>
          </rPr>
          <t>' a été modifié: RC=&gt;RC   le 25/11/2020 11:08:59 par rangottese</t>
        </r>
      </text>
    </comment>
    <comment ref="AC38" authorId="0" shapeId="0" xr:uid="{65CC61FD-5E43-46B5-B74A-841B69576CFF}">
      <text>
        <r>
          <rPr>
            <sz val="10"/>
            <color indexed="81"/>
            <rFont val="Tahoma"/>
            <family val="2"/>
          </rPr>
          <t>' a été modifié: J4=&gt;J5   le 25/11/2020 11:09:06 par rangottese</t>
        </r>
      </text>
    </comment>
    <comment ref="AD38" authorId="0" shapeId="0" xr:uid="{723181B6-78AE-4457-9A2F-22ED44B21EB6}">
      <text>
        <r>
          <rPr>
            <sz val="10"/>
            <color indexed="81"/>
            <rFont val="Tahoma"/>
            <family val="2"/>
          </rPr>
          <t>' a été modifié: J4=&gt;J3   le 25/11/2020 11:09:09 par rangottese</t>
        </r>
      </text>
    </comment>
    <comment ref="AE38" authorId="0" shapeId="0" xr:uid="{DD06DE5A-E887-4B77-98C4-FFB4F64116F1}">
      <text>
        <r>
          <rPr>
            <sz val="10"/>
            <color indexed="81"/>
            <rFont val="Tahoma"/>
            <family val="2"/>
          </rPr>
          <t>' a été modifié: J6=&gt;J4   le 25/11/2020 11:09:12 par rangottese</t>
        </r>
      </text>
    </comment>
    <comment ref="AK38" authorId="0" shapeId="0" xr:uid="{B184A1FB-861A-431C-9681-9686C1E32D5E}">
      <text>
        <r>
          <rPr>
            <sz val="10"/>
            <color indexed="81"/>
            <rFont val="Tahoma"/>
            <family val="2"/>
          </rPr>
          <t>' a été modifié: N=&gt;N3   le 25/11/2020 12:38:28 par rangottese</t>
        </r>
      </text>
    </comment>
    <comment ref="AL38" authorId="0" shapeId="0" xr:uid="{B0DC931B-B2EF-420F-8277-6A2EA668225B}">
      <text>
        <r>
          <rPr>
            <sz val="10"/>
            <color indexed="81"/>
            <rFont val="Tahoma"/>
            <family val="2"/>
          </rPr>
          <t>' a été modifié: N=&gt;N4   le 25/11/2020 12:38:32 par rangottese</t>
        </r>
      </text>
    </comment>
    <comment ref="AM38" authorId="0" shapeId="0" xr:uid="{FD2C7CED-2C41-4E03-BE0C-BB7DDFCCD28B}">
      <text>
        <r>
          <rPr>
            <sz val="10"/>
            <color indexed="81"/>
            <rFont val="Tahoma"/>
            <family val="2"/>
          </rPr>
          <t>' a été modifié: RH=&gt;RC   le 26/02/2021 17:47:22 par rangottese</t>
        </r>
      </text>
    </comment>
    <comment ref="AP38" authorId="0" shapeId="0" xr:uid="{7764BED0-2E39-4B06-B6D7-C39F028C2EE9}">
      <text>
        <r>
          <rPr>
            <sz val="10"/>
            <color indexed="81"/>
            <rFont val="Tahoma"/>
            <family val="2"/>
          </rPr>
          <t>' a été modifié: J=&gt;J   le 25/11/2020 12:38:36 par rangottese</t>
        </r>
      </text>
    </comment>
    <comment ref="AQ38" authorId="0" shapeId="0" xr:uid="{4F994095-532A-4353-912B-588301AB8D61}">
      <text>
        <r>
          <rPr>
            <sz val="10"/>
            <color indexed="81"/>
            <rFont val="Tahoma"/>
            <family val="2"/>
          </rPr>
          <t>' a été modifié: J2=&gt;J5   le 25/11/2020 12:38:42 par rangottese</t>
        </r>
      </text>
    </comment>
    <comment ref="AV38" authorId="0" shapeId="0" xr:uid="{D3CFDA06-0179-4693-8602-257D914C6B03}">
      <text>
        <r>
          <rPr>
            <sz val="10"/>
            <color indexed="81"/>
            <rFont val="Tahoma"/>
            <family val="2"/>
          </rPr>
          <t>' a été modifié: J=&gt;J5   le 25/11/2020 12:38:47 par rangottese</t>
        </r>
      </text>
    </comment>
    <comment ref="AW38" authorId="0" shapeId="0" xr:uid="{4193F5BC-DB3A-41CF-A815-138C9234FACA}">
      <text>
        <r>
          <rPr>
            <sz val="10"/>
            <color indexed="81"/>
            <rFont val="Tahoma"/>
            <family val="2"/>
          </rPr>
          <t>' a été modifié: N4=&gt;N4   le 25/11/2020 12:38:50 par rangottese</t>
        </r>
      </text>
    </comment>
    <comment ref="AX38" authorId="0" shapeId="0" xr:uid="{CEF360E4-1091-4EAB-BB56-4442E61CEA70}">
      <text>
        <r>
          <rPr>
            <sz val="10"/>
            <color indexed="81"/>
            <rFont val="Tahoma"/>
            <family val="2"/>
          </rPr>
          <t>' a été modifié: N6=&gt;N4   le 25/11/2020 12:38:57 par rangottese</t>
        </r>
      </text>
    </comment>
    <comment ref="BC38" authorId="0" shapeId="0" xr:uid="{8709E482-C05E-457B-B48F-DD4ABE905428}">
      <text>
        <r>
          <rPr>
            <sz val="10"/>
            <color indexed="81"/>
            <rFont val="Tahoma"/>
            <family val="2"/>
          </rPr>
          <t>' a été modifié: J1=&gt;J3   le 25/11/2020 12:39:16 par rangottese</t>
        </r>
      </text>
    </comment>
    <comment ref="BD38" authorId="0" shapeId="0" xr:uid="{E6742AEA-42EF-4AB2-AE03-9254471DC0ED}">
      <text>
        <r>
          <rPr>
            <sz val="10"/>
            <color indexed="81"/>
            <rFont val="Tahoma"/>
            <family val="2"/>
          </rPr>
          <t>' a été modifié: J3=&gt;J3   le 25/11/2020 12:39:21 par rangottese</t>
        </r>
      </text>
    </comment>
    <comment ref="BH38" authorId="0" shapeId="0" xr:uid="{B0C165BB-5CE3-4CAE-844F-D83BF2D62FFA}">
      <text>
        <r>
          <rPr>
            <sz val="10"/>
            <color indexed="81"/>
            <rFont val="Tahoma"/>
            <family val="2"/>
          </rPr>
          <t>' a été modifié: J4=&gt;J4   le 25/11/2020 12:39:32 par rangottese</t>
        </r>
      </text>
    </comment>
    <comment ref="BI38" authorId="0" shapeId="0" xr:uid="{A2BE83B5-0F29-4B34-B086-6E78A0A528F2}">
      <text>
        <r>
          <rPr>
            <sz val="10"/>
            <color indexed="81"/>
            <rFont val="Tahoma"/>
            <family val="2"/>
          </rPr>
          <t>' a été modifié: J5=&gt;J5   le 25/11/2020 12:39:36 par rangottese</t>
        </r>
      </text>
    </comment>
    <comment ref="BK38" authorId="0" shapeId="0" xr:uid="{BE72319A-EB37-4672-ACC8-6AF53BD9CABF}">
      <text>
        <r>
          <rPr>
            <sz val="10"/>
            <color indexed="81"/>
            <rFont val="Tahoma"/>
            <family val="2"/>
          </rPr>
          <t>' a été modifié: =&gt;RH   le 12/02/2021 10:50:12 par rangottese</t>
        </r>
      </text>
    </comment>
    <comment ref="BL38" authorId="0" shapeId="0" xr:uid="{DF261B50-D50D-4E3D-AD44-2B27EB26CB3F}">
      <text>
        <r>
          <rPr>
            <sz val="10"/>
            <color indexed="81"/>
            <rFont val="Tahoma"/>
            <family val="2"/>
          </rPr>
          <t>' a été modifié: =&gt;RH   le 12/02/2021 10:50:15 par rangottese</t>
        </r>
      </text>
    </comment>
    <comment ref="BM38" authorId="0" shapeId="0" xr:uid="{A0EA0149-181A-4A5D-B1F5-5190967A4915}">
      <text>
        <r>
          <rPr>
            <sz val="10"/>
            <color indexed="81"/>
            <rFont val="Tahoma"/>
            <family val="2"/>
          </rPr>
          <t>' a été modifié: =&gt;J   le 12/02/2021 10:50:22 par rangottese</t>
        </r>
      </text>
    </comment>
    <comment ref="BN38" authorId="0" shapeId="0" xr:uid="{2F755E30-013B-423D-963D-7F325F4F9A73}">
      <text>
        <r>
          <rPr>
            <sz val="10"/>
            <color indexed="81"/>
            <rFont val="Tahoma"/>
            <family val="2"/>
          </rPr>
          <t>' a été modifié: =&gt;J   le 12/02/2021 10:50:26 par rangottese</t>
        </r>
      </text>
    </comment>
    <comment ref="BO38" authorId="0" shapeId="0" xr:uid="{CAE3EAF3-1CAE-4D33-B314-145AC3820C96}">
      <text>
        <r>
          <rPr>
            <sz val="10"/>
            <color indexed="81"/>
            <rFont val="Tahoma"/>
            <family val="2"/>
          </rPr>
          <t>' a été modifié: =&gt;N   le 12/02/2021 10:50:33 par rangottese</t>
        </r>
      </text>
    </comment>
    <comment ref="BP38" authorId="0" shapeId="0" xr:uid="{C09C2A99-A648-4364-88EA-D92693217296}">
      <text>
        <r>
          <rPr>
            <sz val="10"/>
            <color indexed="81"/>
            <rFont val="Tahoma"/>
            <family val="2"/>
          </rPr>
          <t>' a été modifié: =&gt;RC   le 12/02/2021 10:50:37 par rangottese</t>
        </r>
      </text>
    </comment>
    <comment ref="BQ38" authorId="0" shapeId="0" xr:uid="{7BE593CF-544E-41D5-85AA-866AC7D21942}">
      <text>
        <r>
          <rPr>
            <sz val="10"/>
            <color indexed="81"/>
            <rFont val="Tahoma"/>
            <family val="2"/>
          </rPr>
          <t>' a été modifié: =&gt;RH   le 12/02/2021 10:50:44 par rangottese</t>
        </r>
      </text>
    </comment>
    <comment ref="BR38" authorId="0" shapeId="0" xr:uid="{1AFA24B3-90F5-4A62-A510-4A2679E07221}">
      <text>
        <r>
          <rPr>
            <sz val="10"/>
            <color indexed="81"/>
            <rFont val="Tahoma"/>
            <family val="2"/>
          </rPr>
          <t>' a été modifié: =&gt;RC   le 12/02/2021 10:50:48 par rangottese</t>
        </r>
      </text>
    </comment>
    <comment ref="BS38" authorId="0" shapeId="0" xr:uid="{74E28680-995A-4A58-9F19-49393A4AB20C}">
      <text>
        <r>
          <rPr>
            <sz val="10"/>
            <color indexed="81"/>
            <rFont val="Tahoma"/>
            <family val="2"/>
          </rPr>
          <t>' a été modifié: =&gt;RC   le 12/02/2021 10:50:51 par rangottese</t>
        </r>
      </text>
    </comment>
    <comment ref="BT38" authorId="0" shapeId="0" xr:uid="{54F4B743-7A54-40BB-8933-784CC23C5738}">
      <text>
        <r>
          <rPr>
            <sz val="10"/>
            <color indexed="81"/>
            <rFont val="Tahoma"/>
            <family val="2"/>
          </rPr>
          <t>' a été modifié: =&gt;N   le 12/02/2021 10:50:58 par rangottese</t>
        </r>
      </text>
    </comment>
    <comment ref="BU38" authorId="0" shapeId="0" xr:uid="{C1827205-A731-4AF4-B7A8-718E77CBCCF4}">
      <text>
        <r>
          <rPr>
            <sz val="10"/>
            <color indexed="81"/>
            <rFont val="Tahoma"/>
            <family val="2"/>
          </rPr>
          <t>' a été modifié: =&gt;N   le 12/02/2021 10:51:05 par rangottese</t>
        </r>
      </text>
    </comment>
    <comment ref="BV38" authorId="0" shapeId="0" xr:uid="{D3843864-6698-48E0-BDA8-9493200C7D32}">
      <text>
        <r>
          <rPr>
            <sz val="10"/>
            <color indexed="81"/>
            <rFont val="Tahoma"/>
            <family val="2"/>
          </rPr>
          <t>' a été modifié: =&gt;RH   le 12/02/2021 10:51:09 par rangottese</t>
        </r>
      </text>
    </comment>
    <comment ref="BW38" authorId="0" shapeId="0" xr:uid="{AA0D3525-B050-4EA7-B208-815817EAA2BB}">
      <text>
        <r>
          <rPr>
            <sz val="10"/>
            <color indexed="81"/>
            <rFont val="Tahoma"/>
            <family val="2"/>
          </rPr>
          <t>' a été modifié: =&gt;RC   le 12/02/2021 10:51:12 par rangottese</t>
        </r>
      </text>
    </comment>
    <comment ref="BX38" authorId="0" shapeId="0" xr:uid="{2B1A7377-3EFF-4F68-BD62-69D179C80BAA}">
      <text>
        <r>
          <rPr>
            <sz val="10"/>
            <color indexed="81"/>
            <rFont val="Tahoma"/>
            <family val="2"/>
          </rPr>
          <t>' a été modifié: =&gt;RC   le 12/02/2021 10:51:16 par rangottese</t>
        </r>
      </text>
    </comment>
    <comment ref="BY38" authorId="0" shapeId="0" xr:uid="{CAF7BD9C-D915-4214-A0BA-7203B5306EA7}">
      <text>
        <r>
          <rPr>
            <sz val="10"/>
            <color indexed="81"/>
            <rFont val="Tahoma"/>
            <family val="2"/>
          </rPr>
          <t>' a été modifié: =&gt;J   le 12/02/2021 10:51:20 par rangottese</t>
        </r>
      </text>
    </comment>
    <comment ref="BZ38" authorId="0" shapeId="0" xr:uid="{D0B30FEA-CC30-425B-BFBE-F3BC7CE11A53}">
      <text>
        <r>
          <rPr>
            <sz val="10"/>
            <color indexed="81"/>
            <rFont val="Tahoma"/>
            <family val="2"/>
          </rPr>
          <t>' a été modifié: =&gt;N   le 12/02/2021 10:51:25 par rangottese</t>
        </r>
      </text>
    </comment>
    <comment ref="CA38" authorId="0" shapeId="0" xr:uid="{89CB382E-92F5-4E53-B800-AF3223693F4D}">
      <text>
        <r>
          <rPr>
            <sz val="10"/>
            <color indexed="81"/>
            <rFont val="Tahoma"/>
            <family val="2"/>
          </rPr>
          <t>' a été modifié: =&gt;RH   le 12/02/2021 10:51:28 par rangottese</t>
        </r>
      </text>
    </comment>
    <comment ref="CB38" authorId="0" shapeId="0" xr:uid="{00A0F543-AEE9-4539-9526-CB644ABDB38B}">
      <text>
        <r>
          <rPr>
            <sz val="10"/>
            <color indexed="81"/>
            <rFont val="Tahoma"/>
            <family val="2"/>
          </rPr>
          <t>' a été modifié: =&gt;RH   le 12/02/2021 10:51:32 par rangottese</t>
        </r>
      </text>
    </comment>
    <comment ref="CC38" authorId="0" shapeId="0" xr:uid="{9BA44860-3E41-41A1-B5E2-871FA58106FF}">
      <text>
        <r>
          <rPr>
            <sz val="10"/>
            <color indexed="81"/>
            <rFont val="Tahoma"/>
            <family val="2"/>
          </rPr>
          <t>' a été modifié: =&gt;RC   le 12/02/2021 10:51:36 par rangottese</t>
        </r>
      </text>
    </comment>
    <comment ref="CD38" authorId="0" shapeId="0" xr:uid="{EADB55F1-163B-4375-84BB-F52276738452}">
      <text>
        <r>
          <rPr>
            <sz val="10"/>
            <color indexed="81"/>
            <rFont val="Tahoma"/>
            <family val="2"/>
          </rPr>
          <t>' a été modifié: =&gt;J   le 12/02/2021 10:51:40 par rangottese</t>
        </r>
      </text>
    </comment>
    <comment ref="CE38" authorId="0" shapeId="0" xr:uid="{1C3C235A-B3D5-4EDE-ADC2-C1FFCB4657BB}">
      <text>
        <r>
          <rPr>
            <sz val="10"/>
            <color indexed="81"/>
            <rFont val="Tahoma"/>
            <family val="2"/>
          </rPr>
          <t>' a été modifié: =&gt;J   le 12/02/2021 10:51:44 par rangottese</t>
        </r>
      </text>
    </comment>
    <comment ref="CF38" authorId="0" shapeId="0" xr:uid="{376BA175-560A-44BE-9C44-55949EF62518}">
      <text>
        <r>
          <rPr>
            <sz val="10"/>
            <color indexed="81"/>
            <rFont val="Tahoma"/>
            <family val="2"/>
          </rPr>
          <t>' a été modifié: =&gt;RC   le 12/02/2021 10:51:48 par rangottese</t>
        </r>
      </text>
    </comment>
    <comment ref="CG38" authorId="0" shapeId="0" xr:uid="{8D17F34A-449F-4369-8823-BFE2A7DEF062}">
      <text>
        <r>
          <rPr>
            <sz val="10"/>
            <color indexed="81"/>
            <rFont val="Tahoma"/>
            <family val="2"/>
          </rPr>
          <t>' a été modifié: =&gt;RC   le 12/02/2021 10:51:51 par rangottese</t>
        </r>
      </text>
    </comment>
    <comment ref="CH38" authorId="0" shapeId="0" xr:uid="{73797B3E-E9BF-48AE-B863-9A039437AFCE}">
      <text>
        <r>
          <rPr>
            <sz val="10"/>
            <color indexed="81"/>
            <rFont val="Tahoma"/>
            <family val="2"/>
          </rPr>
          <t>' a été modifié: =&gt;RH   le 12/02/2021 10:51:54 par rangottese</t>
        </r>
      </text>
    </comment>
    <comment ref="CI38" authorId="0" shapeId="0" xr:uid="{5C8356FA-CB8A-42BB-84E5-79DF9525163C}">
      <text>
        <r>
          <rPr>
            <sz val="10"/>
            <color indexed="81"/>
            <rFont val="Tahoma"/>
            <family val="2"/>
          </rPr>
          <t>' a été modifié: =&gt;RH   le 12/02/2021 10:51:56 par rangottese</t>
        </r>
      </text>
    </comment>
    <comment ref="CJ38" authorId="0" shapeId="0" xr:uid="{221F4A46-AD2D-4586-BE7F-2CC8965B2AC1}">
      <text>
        <r>
          <rPr>
            <sz val="10"/>
            <color indexed="81"/>
            <rFont val="Tahoma"/>
            <family val="2"/>
          </rPr>
          <t>' a été modifié: =&gt;J   le 12/02/2021 10:52:06 par rangottese</t>
        </r>
      </text>
    </comment>
    <comment ref="CK38" authorId="0" shapeId="0" xr:uid="{0088FBAB-7A48-4CAA-9850-86F48BD08CC7}">
      <text>
        <r>
          <rPr>
            <sz val="10"/>
            <color indexed="81"/>
            <rFont val="Tahoma"/>
            <family val="2"/>
          </rPr>
          <t>' a été modifié: =&gt;N   le 12/02/2021 10:52:11 par rangottese</t>
        </r>
      </text>
    </comment>
    <comment ref="CL38" authorId="0" shapeId="0" xr:uid="{94F4FAE9-9959-4EEF-9CD7-E7B4DD0A4DDD}">
      <text>
        <r>
          <rPr>
            <sz val="10"/>
            <color indexed="81"/>
            <rFont val="Tahoma"/>
            <family val="2"/>
          </rPr>
          <t>' a été modifié: =&gt;N   le 12/02/2021 10:52:16 par rangottese</t>
        </r>
      </text>
    </comment>
    <comment ref="CM38" authorId="0" shapeId="0" xr:uid="{DFC703E8-0D3A-40D6-81B8-B34CD71317E4}">
      <text>
        <r>
          <rPr>
            <sz val="10"/>
            <color indexed="81"/>
            <rFont val="Tahoma"/>
            <family val="2"/>
          </rPr>
          <t>' a été modifié: =&gt;RC   le 12/02/2021 10:52:20 par rangottese</t>
        </r>
      </text>
    </comment>
    <comment ref="CN38" authorId="0" shapeId="0" xr:uid="{65AA4898-CF2E-4055-8788-4CED9DCC5257}">
      <text>
        <r>
          <rPr>
            <sz val="10"/>
            <color indexed="81"/>
            <rFont val="Tahoma"/>
            <family val="2"/>
          </rPr>
          <t>' a été modifié: =&gt;F?   le 12/02/2021 10:52:23 par rangottese</t>
        </r>
      </text>
    </comment>
    <comment ref="I39" authorId="0" shapeId="0" xr:uid="{A60628E5-2B92-4E68-8683-47EB8805A513}">
      <text>
        <r>
          <rPr>
            <sz val="10"/>
            <color indexed="81"/>
            <rFont val="Tahoma"/>
            <family val="2"/>
          </rPr>
          <t>' a été modifié: =&gt;N6   le 01/02/2021 18:26:03 par rangottese
' a été modifié: N6=&gt;N3   le 01/02/2021 18:35:08 par rangottese</t>
        </r>
      </text>
    </comment>
    <comment ref="N39" authorId="0" shapeId="0" xr:uid="{379159C6-E3E4-4885-98A7-79F5484CD8CA}">
      <text>
        <r>
          <rPr>
            <sz val="10"/>
            <color indexed="81"/>
            <rFont val="Tahoma"/>
            <family val="2"/>
          </rPr>
          <t>' a été modifié: =&gt;J5   le 05/02/2021 18:59:08 par rangottese  doublage en filière courte</t>
        </r>
      </text>
    </comment>
    <comment ref="S39" authorId="0" shapeId="0" xr:uid="{8B4ED980-980A-407A-96A8-C3BB2BAE12B9}">
      <text>
        <r>
          <rPr>
            <sz val="10"/>
            <color indexed="81"/>
            <rFont val="Tahoma"/>
            <family val="2"/>
          </rPr>
          <t>' a été modifié: =&gt;RC   le 02/02/2021 16:21:35 par rangottese</t>
        </r>
      </text>
    </comment>
    <comment ref="T39" authorId="0" shapeId="0" xr:uid="{4E297180-CAA2-4E7C-BD43-BC4FA932FDA8}">
      <text>
        <r>
          <rPr>
            <sz val="10"/>
            <color indexed="81"/>
            <rFont val="Tahoma"/>
            <family val="2"/>
          </rPr>
          <t>' a été modifié: =&gt;N3   le 17/02/2021 18:26:30 par rangottese
' a été modifié: N3=&gt;N6   le 17/02/2021 18:29:24 par rangottese</t>
        </r>
      </text>
    </comment>
    <comment ref="U39" authorId="0" shapeId="0" xr:uid="{21531F90-2FB8-4DBE-98F7-3769FA25C0DE}">
      <text>
        <r>
          <rPr>
            <sz val="10"/>
            <color indexed="81"/>
            <rFont val="Tahoma"/>
            <family val="2"/>
          </rPr>
          <t>' a été modifié: =&gt;N6   le 17/02/2021 18:29:57 par rangottese
' a été modifié: N6=&gt;   le 17/02/2021 18:30:47 par rangottese
' a été modifié: =&gt;N4   le 17/02/2021 18:30:53 par rangottese
' a été modifié: N4=&gt;N6   le 17/02/2021 18:31:47 par rangottese</t>
        </r>
      </text>
    </comment>
    <comment ref="AC39" authorId="0" shapeId="0" xr:uid="{318B486C-6E0C-48F1-AC05-BB15EA24302D}">
      <text>
        <r>
          <rPr>
            <sz val="10"/>
            <color indexed="81"/>
            <rFont val="Tahoma"/>
            <family val="2"/>
          </rPr>
          <t>' a été modifié: =&gt;J3   le 25/02/2021 14:11:21 par rangottese</t>
        </r>
      </text>
    </comment>
    <comment ref="AD39" authorId="0" shapeId="0" xr:uid="{68B25B7C-66E9-43A0-8912-69759EBF1F9F}">
      <text>
        <r>
          <rPr>
            <sz val="10"/>
            <color indexed="81"/>
            <rFont val="Tahoma"/>
            <family val="2"/>
          </rPr>
          <t>' a été modifié: =&gt;RH   le 26/02/2021 17:46:15 par rangottese</t>
        </r>
      </text>
    </comment>
    <comment ref="AE39" authorId="0" shapeId="0" xr:uid="{890262A6-8C5F-4092-B4AE-7859ADAE7ECB}">
      <text>
        <r>
          <rPr>
            <sz val="10"/>
            <color indexed="81"/>
            <rFont val="Tahoma"/>
            <family val="2"/>
          </rPr>
          <t>' a été modifié: =&gt;J5   le 25/02/2021 14:40:06 par rangottese
' a été modifié: J5=&gt;RH   le 26/02/2021 17:46:20 par rangottese</t>
        </r>
      </text>
    </comment>
    <comment ref="AG39" authorId="0" shapeId="0" xr:uid="{6A5BE941-26E6-4CC5-A213-8A313B312407}">
      <text>
        <r>
          <rPr>
            <sz val="10"/>
            <color indexed="81"/>
            <rFont val="Tahoma"/>
            <family val="2"/>
          </rPr>
          <t>' a été modifié: =&gt;N   le 26/02/2021 17:46:06 par rangottese
' a été modifié: N=&gt;N6   le 01/03/2021 11:40:51 par rangottese</t>
        </r>
      </text>
    </comment>
    <comment ref="AH39" authorId="0" shapeId="0" xr:uid="{5063211B-18A0-40BE-999C-D79CA73EDF7F}">
      <text>
        <r>
          <rPr>
            <sz val="10"/>
            <color indexed="81"/>
            <rFont val="Tahoma"/>
            <family val="2"/>
          </rPr>
          <t>' a été modifié: =&gt;N   le 26/02/2021 17:46:01 par rangottese
' a été modifié: N=&gt;J1   le 01/03/2021 11:40:57 par rangottese
' a été modifié: N=&gt;N6   le 01/03/2021 11:40:59 par rangottese</t>
        </r>
      </text>
    </comment>
    <comment ref="AK39" authorId="0" shapeId="0" xr:uid="{46A86607-E493-49C2-AB94-AB1BB8DC8EC5}">
      <text>
        <r>
          <rPr>
            <sz val="10"/>
            <color indexed="81"/>
            <rFont val="Tahoma"/>
            <family val="2"/>
          </rPr>
          <t>' a été modifié: =&gt;RH   le 26/02/2021 17:45:56 par rangottese</t>
        </r>
      </text>
    </comment>
    <comment ref="AL39" authorId="0" shapeId="0" xr:uid="{2C9043E8-DBFD-4BFB-99F2-5D21C742A993}">
      <text>
        <r>
          <rPr>
            <sz val="10"/>
            <color indexed="81"/>
            <rFont val="Tahoma"/>
            <family val="2"/>
          </rPr>
          <t>' a été modifié: =&gt;J   le 26/02/2021 18:04:40 par rangottese
' a été modifié: J=&gt;   le 01/03/2021 10:46:59 par rangottese
' a été modifié: =&gt;N4   le 02/03/2021 16:00:48 par rangottese
' a été modifié: =&gt;N3   le 02/03/2021 16:00:57 par rangottese</t>
        </r>
      </text>
    </comment>
    <comment ref="AP39" authorId="0" shapeId="0" xr:uid="{234C0987-BD1B-4BD3-9DF2-431C6EDE2971}">
      <text>
        <r>
          <rPr>
            <sz val="10"/>
            <color indexed="81"/>
            <rFont val="Tahoma"/>
            <family val="2"/>
          </rPr>
          <t>' a été modifié: =&gt;J4   le 09/03/2021 14:16:31 par rangottese</t>
        </r>
      </text>
    </comment>
    <comment ref="AQ39" authorId="0" shapeId="0" xr:uid="{4FFCFA98-8501-4A6A-B1EB-8EFFB90FCB7F}">
      <text>
        <r>
          <rPr>
            <sz val="10"/>
            <color indexed="81"/>
            <rFont val="Tahoma"/>
            <family val="2"/>
          </rPr>
          <t>' a été modifié: =&gt;J3   le 09/03/2021 14:16:15 par rangottese</t>
        </r>
      </text>
    </comment>
    <comment ref="AV39" authorId="0" shapeId="0" xr:uid="{168DEB05-516C-4ED0-9E6C-07E2A687D9A5}">
      <text>
        <r>
          <rPr>
            <sz val="10"/>
            <color indexed="81"/>
            <rFont val="Tahoma"/>
            <family val="2"/>
          </rPr>
          <t>' a été modifié: =&gt;J5   le 15/03/2021 14:27:00 par rangottese
' a été modifié: =&gt;J6   le 15/03/2021 14:27:39 par rangottese
' a été modifié: J6=&gt;J3   le 15/03/2021 14:29:35 par rangottese
' a été modifié: J3=&gt;J5   le 15/03/2021 14:30:32 par rangottese</t>
        </r>
      </text>
    </comment>
    <comment ref="AW39" authorId="0" shapeId="0" xr:uid="{69D75A1F-474C-447F-BF14-6E7029C26728}">
      <text>
        <r>
          <rPr>
            <sz val="10"/>
            <color indexed="81"/>
            <rFont val="Tahoma"/>
            <family val="2"/>
          </rPr>
          <t>' a été modifié: =&gt;N3   le 15/03/2021 14:39:05 par rangottese</t>
        </r>
      </text>
    </comment>
    <comment ref="AX39" authorId="0" shapeId="0" xr:uid="{32FF1310-182E-444E-B3DB-EA105E78C1A6}">
      <text>
        <r>
          <rPr>
            <sz val="10"/>
            <color indexed="81"/>
            <rFont val="Tahoma"/>
            <family val="2"/>
          </rPr>
          <t>' a été modifié: =&gt;N4   le 15/03/2021 14:41:59 par rangottese
' a été modifié: N4=&gt;   le 15/03/2021 14:43:23 par rangottese</t>
        </r>
      </text>
    </comment>
    <comment ref="BC39" authorId="0" shapeId="0" xr:uid="{ECB03E10-4AA9-4388-8957-914CC11222D8}">
      <text>
        <r>
          <rPr>
            <sz val="10"/>
            <color indexed="81"/>
            <rFont val="Tahoma"/>
            <family val="2"/>
          </rPr>
          <t>' a été modifié: =&gt;RC   le 11/02/2021 17:24:14 par rangottese</t>
        </r>
      </text>
    </comment>
    <comment ref="BD39" authorId="0" shapeId="0" xr:uid="{AF9C6675-CFFA-4390-BCFF-F881D740482F}">
      <text>
        <r>
          <rPr>
            <sz val="10"/>
            <color indexed="81"/>
            <rFont val="Tahoma"/>
            <family val="2"/>
          </rPr>
          <t>' a été modifié: =&gt;J6   le 23/03/2021 16:43:10 par rangottese</t>
        </r>
      </text>
    </comment>
    <comment ref="BE39" authorId="0" shapeId="0" xr:uid="{3EA9D330-49F2-4324-BA69-DF5411D5E143}">
      <text>
        <r>
          <rPr>
            <sz val="10"/>
            <color indexed="81"/>
            <rFont val="Tahoma"/>
            <family val="2"/>
          </rPr>
          <t>' a été modifié: =&gt;J   le 11/02/2021 17:24:18 par rangottese
' a été modifié: J=&gt;J6   le 25/03/2021 16:42:19 par rangottese</t>
        </r>
      </text>
    </comment>
    <comment ref="BH39" authorId="0" shapeId="0" xr:uid="{AD42F9FF-BF1F-4084-AE5F-AC17C5AEB5F7}">
      <text>
        <r>
          <rPr>
            <sz val="10"/>
            <color indexed="81"/>
            <rFont val="Tahoma"/>
            <family val="2"/>
          </rPr>
          <t>' a été modifié: =&gt;RC   le 11/02/2021 17:22:46 par rangottese</t>
        </r>
      </text>
    </comment>
    <comment ref="BJ39" authorId="0" shapeId="0" xr:uid="{0CB2DB76-4C24-48CA-A7D7-66F9BFAE9262}">
      <text>
        <r>
          <rPr>
            <sz val="10"/>
            <color indexed="81"/>
            <rFont val="Tahoma"/>
            <family val="2"/>
          </rPr>
          <t>' a été modifié: =&gt;J   le 11/02/2021 17:22:49 par rangottese
' a été modifié: J=&gt;J3   le 30/03/2021 13:38:08 par rangottese</t>
        </r>
      </text>
    </comment>
    <comment ref="BM39" authorId="0" shapeId="0" xr:uid="{DFE2FDF1-924E-4E17-8A5E-50812A8410E0}">
      <text>
        <r>
          <rPr>
            <sz val="10"/>
            <color indexed="81"/>
            <rFont val="Tahoma"/>
            <family val="2"/>
          </rPr>
          <t>' a été modifié: =&gt;J3   le 01/04/2021 18:28:42 par rangottese</t>
        </r>
      </text>
    </comment>
    <comment ref="BN39" authorId="0" shapeId="0" xr:uid="{CA757B63-AD1F-4753-8FA2-2C5660A55B2C}">
      <text>
        <r>
          <rPr>
            <sz val="10"/>
            <color indexed="81"/>
            <rFont val="Tahoma"/>
            <family val="2"/>
          </rPr>
          <t>' a été modifié: =&gt;J3   le 01/04/2021 18:31:19 par rangottese</t>
        </r>
      </text>
    </comment>
    <comment ref="BO39" authorId="0" shapeId="0" xr:uid="{17367EEE-B014-4142-B722-DD2E0D1845A8}">
      <text>
        <r>
          <rPr>
            <sz val="10"/>
            <color indexed="81"/>
            <rFont val="Tahoma"/>
            <family val="2"/>
          </rPr>
          <t>' a été modifié: =&gt;N6   le 02/04/2021 17:01:58 par rangottese</t>
        </r>
      </text>
    </comment>
    <comment ref="BT39" authorId="0" shapeId="0" xr:uid="{200A6828-89F0-4481-8A29-7B56C05094BA}">
      <text>
        <r>
          <rPr>
            <sz val="10"/>
            <color indexed="81"/>
            <rFont val="Tahoma"/>
            <family val="2"/>
          </rPr>
          <t>' a été modifié: =&gt;CA   le 26/02/2021 15:32:26 par rangottese</t>
        </r>
      </text>
    </comment>
    <comment ref="BU39" authorId="0" shapeId="0" xr:uid="{2EADA9EE-952F-44AD-8DAE-E3C19D9151D9}">
      <text>
        <r>
          <rPr>
            <sz val="10"/>
            <color indexed="81"/>
            <rFont val="Tahoma"/>
            <family val="2"/>
          </rPr>
          <t>' a été modifié: =&gt;CA   le 26/02/2021 15:32:30 par rangottese</t>
        </r>
      </text>
    </comment>
    <comment ref="BY39" authorId="0" shapeId="0" xr:uid="{9287725C-5553-4C6F-802D-DB320343A134}">
      <text>
        <r>
          <rPr>
            <sz val="10"/>
            <color indexed="81"/>
            <rFont val="Tahoma"/>
            <family val="2"/>
          </rPr>
          <t>' a été modifié: =&gt;J6   le 12/04/2021 19:01:48 par RANGOTTESE</t>
        </r>
      </text>
    </comment>
    <comment ref="BZ39" authorId="0" shapeId="0" xr:uid="{2FDCF728-E430-496F-92DB-8B95C11B73EE}">
      <text>
        <r>
          <rPr>
            <sz val="10"/>
            <color indexed="81"/>
            <rFont val="Tahoma"/>
            <family val="2"/>
          </rPr>
          <t>' a été modifié: =&gt;N3   le 14/04/2021 16:25:55 par rangottese
' a été modifié: =&gt;N6   le 14/04/2021 16:26:05 par rangottese</t>
        </r>
      </text>
    </comment>
    <comment ref="CD39" authorId="0" shapeId="0" xr:uid="{4AE906B2-1287-4B6E-B5D6-F22A2D3FAD14}">
      <text>
        <r>
          <rPr>
            <sz val="10"/>
            <color indexed="81"/>
            <rFont val="Tahoma"/>
            <family val="2"/>
          </rPr>
          <t>AIDE EN REGULE PAS D ASD</t>
        </r>
      </text>
    </comment>
    <comment ref="CE39" authorId="0" shapeId="0" xr:uid="{E5CAA3C3-4C1A-4525-A124-3F227B9540E4}">
      <text>
        <r>
          <rPr>
            <sz val="10"/>
            <color indexed="81"/>
            <rFont val="Tahoma"/>
            <family val="2"/>
          </rPr>
          <t>' a été modifié: =&gt;N   le 08/03/2021 11:08:23 par rangottese
' a été modifié: N=&gt;N3   le 14/04/2021 16:49:08 par rangottese
' a été modifié: N3=&gt;N4   le 14/04/2021 17:14:29 par rangottese</t>
        </r>
      </text>
    </comment>
    <comment ref="CJ39" authorId="0" shapeId="0" xr:uid="{2A4DD4EA-0FE4-4D08-A993-F4EADCE73DC9}">
      <text>
        <r>
          <rPr>
            <sz val="10"/>
            <color indexed="81"/>
            <rFont val="Tahoma"/>
            <family val="2"/>
          </rPr>
          <t>PAS D ASD AIDE EN REGULE</t>
        </r>
      </text>
    </comment>
    <comment ref="CK39" authorId="0" shapeId="0" xr:uid="{0DED8332-2A22-4DF0-943B-9D60D426621F}">
      <text>
        <r>
          <rPr>
            <sz val="10"/>
            <color indexed="81"/>
            <rFont val="Arial"/>
            <family val="2"/>
          </rPr>
          <t xml:space="preserve">
' a été modifié: J4=&gt;J1   le 26/04/2021 18:19:35 par rangottese</t>
        </r>
      </text>
    </comment>
    <comment ref="CL39" authorId="0" shapeId="0" xr:uid="{DAFD3AF4-F98E-4CA9-B2A6-AE70590177EF}">
      <text>
        <r>
          <rPr>
            <sz val="10"/>
            <color indexed="81"/>
            <rFont val="Tahoma"/>
            <family val="2"/>
          </rPr>
          <t>' a été modifié: =&gt;N6   le 14/04/2021 18:24:25 par rangottese
' a été modifié: N6=&gt;N4   le 14/04/2021 18:26:04 par rangottese</t>
        </r>
      </text>
    </comment>
    <comment ref="BJ41" authorId="0" shapeId="0" xr:uid="{C7F498C1-04A9-4340-BFB4-79741C7D48EE}">
      <text>
        <r>
          <rPr>
            <sz val="10"/>
            <color indexed="81"/>
            <rFont val="Tahoma"/>
            <family val="2"/>
          </rPr>
          <t>' a été modifié: J6=&gt;J6   le 25/11/2020 12:39:08 par rangottese</t>
        </r>
      </text>
    </comment>
    <comment ref="K42" authorId="0" shapeId="0" xr:uid="{66535EFC-E483-40C4-A1B7-AF616D25A571}">
      <text>
        <r>
          <rPr>
            <sz val="10"/>
            <color indexed="81"/>
            <rFont val="Tahoma"/>
            <family val="2"/>
          </rPr>
          <t>' a été modifié: =&gt;J6   le 01/02/2021 18:37:03 par rangottese</t>
        </r>
      </text>
    </comment>
    <comment ref="L42" authorId="0" shapeId="0" xr:uid="{0FDF8061-03A9-48A3-A5C8-83E4E4CC28A4}">
      <text>
        <r>
          <rPr>
            <sz val="10"/>
            <color indexed="81"/>
            <rFont val="Tahoma"/>
            <family val="2"/>
          </rPr>
          <t>' a été modifié: =&gt;N6   le 05/02/2021 18:49:17 par rangottese</t>
        </r>
      </text>
    </comment>
    <comment ref="M42" authorId="0" shapeId="0" xr:uid="{8D95F184-F4B8-415D-A9DC-0196B90E8A8F}">
      <text>
        <r>
          <rPr>
            <sz val="10"/>
            <color indexed="81"/>
            <rFont val="Tahoma"/>
            <family val="2"/>
          </rPr>
          <t>' a été modifié: =&gt;N4   le 05/02/2021 18:56:59 par rangottese
' a été modifié: N4=&gt;N3   le 05/02/2021 18:57:57 par rangottese</t>
        </r>
      </text>
    </comment>
    <comment ref="R42" authorId="0" shapeId="0" xr:uid="{04071999-7195-4BD1-8B39-40A6721A8419}">
      <text>
        <r>
          <rPr>
            <sz val="10"/>
            <color indexed="81"/>
            <rFont val="Tahoma"/>
            <family val="2"/>
          </rPr>
          <t>' a été modifié: =&gt;J3   le 10/02/2021 18:02:23 par rangottese
' a été modifié: =&gt;J4   le 10/02/2021 18:02:41 par rangottese</t>
        </r>
      </text>
    </comment>
    <comment ref="S42" authorId="0" shapeId="0" xr:uid="{EC73D807-3C2B-4B60-A922-DC0E38D9A6E1}">
      <text>
        <r>
          <rPr>
            <sz val="10"/>
            <color indexed="81"/>
            <rFont val="Tahoma"/>
            <family val="2"/>
          </rPr>
          <t>' a été modifié: =&gt;J5   le 15/02/2021 11:41:09 par rangottese</t>
        </r>
      </text>
    </comment>
    <comment ref="X42" authorId="0" shapeId="0" xr:uid="{386CDB06-401A-4DE2-A2F4-FE32C3AD389D}">
      <text>
        <r>
          <rPr>
            <sz val="10"/>
            <color indexed="81"/>
            <rFont val="Tahoma"/>
            <family val="2"/>
          </rPr>
          <t>' a été modifié: =&gt;J6   le 19/02/2021 16:46:40 par rangottese</t>
        </r>
      </text>
    </comment>
    <comment ref="Y42" authorId="0" shapeId="0" xr:uid="{A9E285D6-E1A1-4713-84AA-0F788D1AA9D1}">
      <text>
        <r>
          <rPr>
            <sz val="10"/>
            <color indexed="81"/>
            <rFont val="Tahoma"/>
            <family val="2"/>
          </rPr>
          <t>' a été modifié: =&gt;N   le 19/02/2021 17:01:40 par rangottese
' a été modifié: =&gt;   le 19/02/2021 17:02:10 par rangottese</t>
        </r>
      </text>
    </comment>
    <comment ref="AG42" authorId="0" shapeId="0" xr:uid="{41DD18CA-E66D-47D1-BDCD-FD09855EF9D6}">
      <text>
        <r>
          <rPr>
            <sz val="10"/>
            <color indexed="81"/>
            <rFont val="Tahoma"/>
            <family val="2"/>
          </rPr>
          <t>' a été modifié: =&gt;J6   le 25/02/2021 14:56:12 par rangottese</t>
        </r>
      </text>
    </comment>
    <comment ref="AH42" authorId="0" shapeId="0" xr:uid="{4B46ABC8-E595-4A58-BFC0-D8E0F2D4371A}">
      <text>
        <r>
          <rPr>
            <sz val="10"/>
            <color indexed="81"/>
            <rFont val="Tahoma"/>
            <family val="2"/>
          </rPr>
          <t>' a été modifié: =&gt;J5   le 02/03/2021 15:25:36 par rangottese
' a été modifié: =&gt;J6   le 02/03/2021 15:25:38 par rangottese</t>
        </r>
      </text>
    </comment>
    <comment ref="AI42" authorId="0" shapeId="0" xr:uid="{42DDD554-9729-44D6-9FFB-4455BE5EB5E3}">
      <text>
        <r>
          <rPr>
            <sz val="10"/>
            <color indexed="81"/>
            <rFont val="Tahoma"/>
            <family val="2"/>
          </rPr>
          <t>' a été modifié: =&gt;J5   le 04/02/2021 17:03:04 par rangottese</t>
        </r>
      </text>
    </comment>
    <comment ref="AM42" authorId="0" shapeId="0" xr:uid="{6C42F3E3-0BBE-4004-ADAC-8D475857A48C}">
      <text>
        <r>
          <rPr>
            <sz val="10"/>
            <color rgb="FF000000"/>
            <rFont val="Tahoma"/>
            <family val="2"/>
          </rPr>
          <t>' a été modifié: =&gt;J4   le 04/03/2021 18:29:36 par rangottese</t>
        </r>
      </text>
    </comment>
    <comment ref="AT42" authorId="0" shapeId="0" xr:uid="{6C9EE496-7448-4654-9A1E-8436A5B8D2F9}">
      <text>
        <r>
          <rPr>
            <sz val="10"/>
            <color indexed="81"/>
            <rFont val="Tahoma"/>
            <family val="2"/>
          </rPr>
          <t>' a été modifié: =&gt;N   le 12/03/2021 10:06:57 par rangottese
' a été modifié: N=&gt;N6   le 15/03/2021 13:36:28 par rangottese</t>
        </r>
      </text>
    </comment>
    <comment ref="AX42" authorId="0" shapeId="0" xr:uid="{ACF123CE-7106-4427-BBE8-6D95EA9D7072}">
      <text>
        <r>
          <rPr>
            <sz val="10"/>
            <color indexed="81"/>
            <rFont val="Tahoma"/>
            <family val="2"/>
          </rPr>
          <t>' a été modifié: =&gt;J5   le 15/03/2021 14:40:15 par rangottese</t>
        </r>
      </text>
    </comment>
    <comment ref="AY42" authorId="0" shapeId="0" xr:uid="{AB6E8FA9-B433-4F30-BF90-FF129E31A286}">
      <text>
        <r>
          <rPr>
            <sz val="10"/>
            <color indexed="81"/>
            <rFont val="Tahoma"/>
            <family val="2"/>
          </rPr>
          <t>' a été modifié: =&gt;N3   le 18/03/2021 18:08:47 par rangottese</t>
        </r>
      </text>
    </comment>
    <comment ref="AZ42" authorId="0" shapeId="0" xr:uid="{F49E15F8-F3ED-457D-AB92-DF2DDD24FCA4}">
      <text>
        <r>
          <rPr>
            <sz val="10"/>
            <color indexed="81"/>
            <rFont val="Tahoma"/>
            <family val="2"/>
          </rPr>
          <t>' a été modifié: =&gt;N3   le 18/03/2021 18:08:51 par rangottese</t>
        </r>
      </text>
    </comment>
    <comment ref="BD42" authorId="0" shapeId="0" xr:uid="{9BAC852C-C673-4E2D-AEA1-F06109FE448E}">
      <text>
        <r>
          <rPr>
            <sz val="10"/>
            <color indexed="81"/>
            <rFont val="Tahoma"/>
            <family val="2"/>
          </rPr>
          <t>' a été modifié: =&gt;N3   le 23/03/2021 16:51:30 par rangottese</t>
        </r>
      </text>
    </comment>
    <comment ref="BE42" authorId="0" shapeId="0" xr:uid="{2150D55E-BE4E-4F86-85DB-8689FBAAF4D3}">
      <text>
        <r>
          <rPr>
            <sz val="10"/>
            <color indexed="81"/>
            <rFont val="Tahoma"/>
            <family val="2"/>
          </rPr>
          <t>' a été modifié: =&gt;N6   le 23/03/2021 16:54:43 par rangottese</t>
        </r>
      </text>
    </comment>
    <comment ref="BK42" authorId="0" shapeId="0" xr:uid="{92651642-8E59-40BF-AB0A-5C8E270CB808}">
      <text>
        <r>
          <rPr>
            <sz val="10"/>
            <color indexed="81"/>
            <rFont val="Tahoma"/>
            <family val="2"/>
          </rPr>
          <t>' a été modifié: =&gt;N   le 15/03/2021 14:51:46 par rangottese
' a été modifié: N=&gt;   le 18/03/2021 17:14:53 par rangottese
' a été modifié: =&gt;J3   le 31/03/2021 19:10:34 par rangottese</t>
        </r>
      </text>
    </comment>
    <comment ref="BL42" authorId="0" shapeId="0" xr:uid="{99F8055C-9F7D-4FEE-878B-4C57BA784EC5}">
      <text>
        <r>
          <rPr>
            <sz val="10"/>
            <color indexed="81"/>
            <rFont val="Tahoma"/>
            <family val="2"/>
          </rPr>
          <t>' a été modifié: =&gt;RC   le 15/03/2021 14:51:49 par rangottese
' a été modifié: RC=&gt;   le 18/03/2021 17:14:55 par rangottese
' a été modifié: =&gt;N6   le 01/04/2021 18:04:48 par rangottese</t>
        </r>
      </text>
    </comment>
    <comment ref="BQ42" authorId="0" shapeId="0" xr:uid="{AE44E19D-90E9-439D-BEF2-0C8598338489}">
      <text>
        <r>
          <rPr>
            <sz val="10"/>
            <color indexed="81"/>
            <rFont val="Tahoma"/>
            <family val="2"/>
          </rPr>
          <t>' a été modifié: =&gt;N4   le 02/04/2021 17:48:39 par rangottese
' a été modifié: =&gt;N3   le 02/04/2021 17:48:48 par rangottese</t>
        </r>
      </text>
    </comment>
    <comment ref="BV42" authorId="0" shapeId="0" xr:uid="{94E619ED-81E3-4B74-A34A-CFC971849B82}">
      <text>
        <r>
          <rPr>
            <sz val="10"/>
            <color indexed="81"/>
            <rFont val="Tahoma"/>
            <family val="2"/>
          </rPr>
          <t>' a été modifié: =&gt;J4   le 08/04/2021 18:06:12 par rangottese
' a été modifié: J4=&gt;J3   le 08/04/2021 18:07:13 par rangottese</t>
        </r>
      </text>
    </comment>
    <comment ref="CA42" authorId="0" shapeId="0" xr:uid="{41E40DC6-31B5-4EB7-BEDA-71F1E9165C91}">
      <text>
        <r>
          <rPr>
            <sz val="10"/>
            <color indexed="81"/>
            <rFont val="Tahoma"/>
            <family val="2"/>
          </rPr>
          <t>' a été modifié: =&gt;J6   le 14/04/2021 16:38:40 par rangottese</t>
        </r>
      </text>
    </comment>
    <comment ref="CB42" authorId="0" shapeId="0" xr:uid="{E6DEADBD-9A7C-427C-984B-E11B9D7FF1F4}">
      <text>
        <r>
          <rPr>
            <sz val="10"/>
            <color indexed="81"/>
            <rFont val="Tahoma"/>
            <family val="2"/>
          </rPr>
          <t>' a été modifié: =&gt;J6   le 14/04/2021 16:38:44 par rangottese</t>
        </r>
      </text>
    </comment>
    <comment ref="CC42" authorId="0" shapeId="0" xr:uid="{A7FC6A47-B212-4D34-A277-9EDC0E63462A}">
      <text>
        <r>
          <rPr>
            <sz val="10"/>
            <color indexed="81"/>
            <rFont val="Tahoma"/>
            <family val="2"/>
          </rPr>
          <t>' a été modifié: =&gt;J3   le 14/04/2021 16:42:17 par rangottese
' a été modifié: =&gt;J5   le 14/04/2021 16:42:20 par rangottese</t>
        </r>
      </text>
    </comment>
    <comment ref="CI42" authorId="0" shapeId="0" xr:uid="{AFFFD92B-F080-446B-8D5A-27458252FB7A}">
      <text>
        <r>
          <rPr>
            <sz val="10"/>
            <color indexed="81"/>
            <rFont val="Tahoma"/>
            <family val="2"/>
          </rPr>
          <t>' a été modifié: =&gt;N4   le 14/04/2021 17:58:31 par rangottese</t>
        </r>
      </text>
    </comment>
    <comment ref="CM42" authorId="0" shapeId="0" xr:uid="{AC98A425-2021-4603-BFBF-92273BBE1FFC}">
      <text>
        <r>
          <rPr>
            <sz val="10"/>
            <color indexed="81"/>
            <rFont val="Tahoma"/>
            <family val="2"/>
          </rPr>
          <t>' a été modifié: =&gt;J5   le 26/04/2021 17:15:16 par rangottese</t>
        </r>
      </text>
    </comment>
    <comment ref="CN42" authorId="0" shapeId="0" xr:uid="{73550EB0-C5B3-48E3-9C3B-12939E514EAA}">
      <text>
        <r>
          <rPr>
            <sz val="10"/>
            <color indexed="81"/>
            <rFont val="Tahoma"/>
            <family val="2"/>
          </rPr>
          <t>' a été modifié: =&gt;J3   le 26/04/2021 17:30:45 par rangottese</t>
        </r>
      </text>
    </comment>
    <comment ref="AI44" authorId="0" shapeId="0" xr:uid="{0D22F75A-9914-4DAC-8CD7-558E07BC9D1E}">
      <text>
        <r>
          <rPr>
            <sz val="10"/>
            <color indexed="81"/>
            <rFont val="Tahoma"/>
            <family val="2"/>
          </rPr>
          <t>' a été modifié: J=&gt;RC   le 20/01/2021 15:11:52 par rangottese</t>
        </r>
      </text>
    </comment>
    <comment ref="AJ44" authorId="0" shapeId="0" xr:uid="{B09675AF-EC95-472B-81DA-A99B4E7A27E5}">
      <text>
        <r>
          <rPr>
            <sz val="10"/>
            <color indexed="81"/>
            <rFont val="Tahoma"/>
            <family val="2"/>
          </rPr>
          <t>' a été modifié: N2=&gt;J   le 20/01/2021 15:11:28 par rangottese
' a été modifié: N2=&gt;J   le 20/01/2021 15:11:28 par rangottese</t>
        </r>
      </text>
    </comment>
    <comment ref="AK44" authorId="0" shapeId="0" xr:uid="{AF1A85D9-00DA-42A8-A44B-4DE6EC1F7197}">
      <text>
        <r>
          <rPr>
            <sz val="10"/>
            <color indexed="81"/>
            <rFont val="Tahoma"/>
            <family val="2"/>
          </rPr>
          <t>' a été modifié: RH=&gt;J   le 20/01/2021 15:11:55 par rangottese</t>
        </r>
      </text>
    </comment>
    <comment ref="BB44" authorId="0" shapeId="0" xr:uid="{368BA56B-795D-4B27-ADB7-FF003A6FF845}">
      <text>
        <r>
          <rPr>
            <sz val="10"/>
            <color indexed="81"/>
            <rFont val="Tahoma"/>
            <family val="2"/>
          </rPr>
          <t>' a été modifié: RC=&gt;N   le 20/01/2021 15:12:44 par rangottese</t>
        </r>
      </text>
    </comment>
    <comment ref="BC44" authorId="0" shapeId="0" xr:uid="{3B7C4CA1-47FF-4CC9-9F9D-BDFCF0EC16CE}">
      <text>
        <r>
          <rPr>
            <sz val="10"/>
            <color indexed="81"/>
            <rFont val="Tahoma"/>
            <family val="2"/>
          </rPr>
          <t>' a été modifié: RC=&gt;N   le 20/01/2021 15:12:48 par rangottese</t>
        </r>
      </text>
    </comment>
    <comment ref="BF44" authorId="0" shapeId="0" xr:uid="{877A9F63-D273-43D0-A86A-606355289027}">
      <text>
        <r>
          <rPr>
            <sz val="10"/>
            <color indexed="81"/>
            <rFont val="Tahoma"/>
            <family val="2"/>
          </rPr>
          <t>' a été modifié: N3=&gt;RC   le 20/01/2021 15:12:28 par rangottese</t>
        </r>
      </text>
    </comment>
    <comment ref="BG44" authorId="0" shapeId="0" xr:uid="{A73CE990-8AE7-4332-A0C5-75D2E8C059ED}">
      <text>
        <r>
          <rPr>
            <sz val="10"/>
            <color indexed="81"/>
            <rFont val="Tahoma"/>
            <family val="2"/>
          </rPr>
          <t>' a été modifié: N2=&gt;RC   le 20/01/2021 15:12:33 par rangottese</t>
        </r>
      </text>
    </comment>
    <comment ref="F45" authorId="0" shapeId="0" xr:uid="{0A791753-716D-4118-AD03-9688E077E43F}">
      <text>
        <r>
          <rPr>
            <sz val="10"/>
            <color indexed="81"/>
            <rFont val="Tahoma"/>
            <family val="2"/>
          </rPr>
          <t>' a été modifié: =&gt;N6   le 01/02/2021 14:53:53 par rangottese</t>
        </r>
      </text>
    </comment>
    <comment ref="L45" authorId="0" shapeId="0" xr:uid="{13E4A90F-1703-490A-8380-DEEBD8152BBA}">
      <text>
        <r>
          <rPr>
            <sz val="10"/>
            <color indexed="81"/>
            <rFont val="Tahoma"/>
            <family val="2"/>
          </rPr>
          <t>' a été modifié: =&gt;J   le 06/01/2021 16:16:50 par rangottese
' a été modifié: J=&gt;J1   le 05/02/2021 18:46:58 par rangottese</t>
        </r>
      </text>
    </comment>
    <comment ref="V45" authorId="0" shapeId="0" xr:uid="{F0977BA5-21A3-443E-BC97-6E263992820F}">
      <text>
        <r>
          <rPr>
            <sz val="10"/>
            <color indexed="81"/>
            <rFont val="Tahoma"/>
            <family val="2"/>
          </rPr>
          <t>' a été modifié: =&gt;J6   le 17/02/2021 18:21:51 par rangottese
' a été modifié: J6=&gt;J4   le 17/02/2021 18:23:17 par rangottese
' a été modifié: J4=&gt;   le 17/02/2021 18:23:53 par rangottese</t>
        </r>
      </text>
    </comment>
    <comment ref="AB45" authorId="0" shapeId="0" xr:uid="{3F2219D2-1F3A-4F16-B73A-C4F0AB17295C}">
      <text>
        <r>
          <rPr>
            <sz val="10"/>
            <color indexed="81"/>
            <rFont val="Tahoma"/>
            <family val="2"/>
          </rPr>
          <t>' a été modifié: =&gt;J   le 25/02/2021 13:56:42 par rangottese</t>
        </r>
      </text>
    </comment>
    <comment ref="AD45" authorId="0" shapeId="0" xr:uid="{228F205E-2AE2-40E2-BF75-FA05E27C757E}">
      <text>
        <r>
          <rPr>
            <sz val="10"/>
            <color indexed="81"/>
            <rFont val="Tahoma"/>
            <family val="2"/>
          </rPr>
          <t>' a été modifié: =&gt;N   le 25/02/2021 14:15:57 par rangottese
' a été modifié: N=&gt;N3   le 25/02/2021 14:32:38 par rangottese</t>
        </r>
      </text>
    </comment>
    <comment ref="AI45" authorId="0" shapeId="0" xr:uid="{C05A484A-458E-4003-91C4-FAE2BB3410DC}">
      <text>
        <r>
          <rPr>
            <sz val="10"/>
            <color indexed="81"/>
            <rFont val="Tahoma"/>
            <family val="2"/>
          </rPr>
          <t>' a été modifié: =&gt;FO   le 11/02/2021 17:38:01 par rangottese</t>
        </r>
      </text>
    </comment>
    <comment ref="AJ45" authorId="0" shapeId="0" xr:uid="{A039A82F-C142-4F0A-A440-F4FEC1675074}">
      <text>
        <r>
          <rPr>
            <sz val="10"/>
            <color indexed="81"/>
            <rFont val="Tahoma"/>
            <family val="2"/>
          </rPr>
          <t>' a été modifié: =&gt;J5   le 02/03/2021 15:47:49 par rangottese</t>
        </r>
      </text>
    </comment>
    <comment ref="AK45" authorId="0" shapeId="0" xr:uid="{7A468C18-1C95-4963-8CEB-6C019D78D602}">
      <text>
        <r>
          <rPr>
            <sz val="10"/>
            <color indexed="81"/>
            <rFont val="Tahoma"/>
            <family val="2"/>
          </rPr>
          <t>' a été modifié: =&gt;J1   le 02/03/2021 15:55:06 par rangottese</t>
        </r>
      </text>
    </comment>
    <comment ref="AO45" authorId="0" shapeId="0" xr:uid="{51F0E6C3-42FB-492B-9832-726365ECBFF1}">
      <text>
        <r>
          <rPr>
            <sz val="10"/>
            <color indexed="81"/>
            <rFont val="Tahoma"/>
            <family val="2"/>
          </rPr>
          <t>' a été modifié: =&gt;N6   le 09/03/2021 12:22:45 par rangottese</t>
        </r>
      </text>
    </comment>
    <comment ref="AT45" authorId="0" shapeId="0" xr:uid="{7F040543-9611-4F68-B9B9-A70F2B008C69}">
      <text>
        <r>
          <rPr>
            <sz val="10"/>
            <color indexed="81"/>
            <rFont val="Tahoma"/>
            <family val="2"/>
          </rPr>
          <t>' a été modifié: =&gt;J5   le 09/03/2021 14:45:08 par rangottese</t>
        </r>
      </text>
    </comment>
    <comment ref="AU45" authorId="0" shapeId="0" xr:uid="{31E92ACA-CE13-4544-82D2-96E5C03FC60A}">
      <text>
        <r>
          <rPr>
            <sz val="10"/>
            <color indexed="81"/>
            <rFont val="Tahoma"/>
            <family val="2"/>
          </rPr>
          <t>' a été modifié: =&gt;RC   le 11/02/2021 17:38:36 par rangottese
' a été modifié: RC=&gt;   le 19/02/2021 16:21:02 par rangottese
' a été modifié: =&gt;RC   le 12/03/2021 12:17:02 par rangottese</t>
        </r>
      </text>
    </comment>
    <comment ref="AV45" authorId="0" shapeId="0" xr:uid="{0ABBDB83-C391-47AD-BBB8-D68C56BC77DA}">
      <text>
        <r>
          <rPr>
            <sz val="10"/>
            <color indexed="81"/>
            <rFont val="Tahoma"/>
            <family val="2"/>
          </rPr>
          <t>' a été modifié: =&gt;J   le 12/03/2021 12:16:59 par rangottese
' a été modifié: J=&gt;J3   le 15/03/2021 14:28:33 par rangottese
' a été modifié: J3=&gt;J5   le 15/03/2021 14:30:11 par rangottese
' a été modifié: J5=&gt;J4   le 15/03/2021 14:30:36 par rangottese
' a été modifié: J5=&gt;J3   le 15/03/2021 14:30:38 par rangottese</t>
        </r>
      </text>
    </comment>
    <comment ref="BB45" authorId="0" shapeId="0" xr:uid="{EF0B6262-77F5-43A4-8C68-EC143A1B7A64}">
      <text>
        <r>
          <rPr>
            <sz val="10"/>
            <color indexed="81"/>
            <rFont val="Tahoma"/>
            <family val="2"/>
          </rPr>
          <t>' a été modifié: =&gt;J   le 17/02/2021 17:32:12 par rangottese
' a été modifié: J=&gt;   le 19/02/2021 16:21:04 par rangottese
' a été modifié: =&gt;N2   le 22/03/2021 17:55:15 par rangottese
' a été modifié: N2=&gt;N1   le 22/03/2021 17:56:30 par rangottese
' a été modifié: N2=&gt;N4   le 22/03/2021 17:56:38 par rangottese</t>
        </r>
      </text>
    </comment>
    <comment ref="BC45" authorId="0" shapeId="0" xr:uid="{F7E3C798-A4D0-4119-B551-23FD964BDF6D}">
      <text>
        <r>
          <rPr>
            <sz val="10"/>
            <color indexed="81"/>
            <rFont val="Tahoma"/>
            <family val="2"/>
          </rPr>
          <t>' a été modifié: =&gt;N3   le 23/03/2021 16:39:55 par rangottese</t>
        </r>
      </text>
    </comment>
    <comment ref="BP45" authorId="0" shapeId="0" xr:uid="{C9E660CC-61AA-4AF6-A8BC-0E888336F4A6}">
      <text>
        <r>
          <rPr>
            <sz val="10"/>
            <color indexed="81"/>
            <rFont val="Tahoma"/>
            <family val="2"/>
          </rPr>
          <t>' a été modifié: =&gt;J5   le 02/04/2021 17:23:25 par rangottese
' a été modifié: J5=&gt;J3   le 02/04/2021 17:24:02 par rangottese
' a été modifié: J3=&gt;J4   le 02/04/2021 17:27:50 par rangottese</t>
        </r>
      </text>
    </comment>
    <comment ref="BQ45" authorId="0" shapeId="0" xr:uid="{C6335847-D79D-48E2-BE0A-9D11EA0BAC4C}">
      <text>
        <r>
          <rPr>
            <sz val="10"/>
            <color indexed="81"/>
            <rFont val="Tahoma"/>
            <family val="2"/>
          </rPr>
          <t>' a été modifié: =&gt;J3   le 02/04/2021 17:45:18 par rangottese</t>
        </r>
      </text>
    </comment>
    <comment ref="BW45" authorId="0" shapeId="0" xr:uid="{1BB17757-98CF-4DCB-BBFA-C4525D6E737A}">
      <text>
        <r>
          <rPr>
            <sz val="10"/>
            <color indexed="81"/>
            <rFont val="Tahoma"/>
            <family val="2"/>
          </rPr>
          <t>' a été modifié: =&gt;N1   le 12/04/2021 18:46:04 par RANGOTTESE</t>
        </r>
      </text>
    </comment>
    <comment ref="BX45" authorId="0" shapeId="0" xr:uid="{DE8E6FE1-15B5-4851-9130-8DC85F730492}">
      <text>
        <r>
          <rPr>
            <sz val="10"/>
            <color indexed="81"/>
            <rFont val="Tahoma"/>
            <family val="2"/>
          </rPr>
          <t>' a été modifié: =&gt;RC   le 15/03/2021 18:15:43 par rangottese</t>
        </r>
      </text>
    </comment>
    <comment ref="CC45" authorId="0" shapeId="0" xr:uid="{03AB9BCC-E71F-4117-9794-54FFFD8F4877}">
      <text>
        <r>
          <rPr>
            <sz val="10"/>
            <color indexed="81"/>
            <rFont val="Tahoma"/>
            <family val="2"/>
          </rPr>
          <t>' a été modifié: =&gt;J   le 04/03/2021 15:42:44 par rangottese
' a été modifié: J=&gt;J6   le 14/04/2021 16:42:33 par rangottese</t>
        </r>
      </text>
    </comment>
    <comment ref="CD45" authorId="0" shapeId="0" xr:uid="{EF15FFC1-A7C5-47B5-A229-830904427D1A}">
      <text>
        <r>
          <rPr>
            <sz val="10"/>
            <color indexed="81"/>
            <rFont val="Tahoma"/>
            <family val="2"/>
          </rPr>
          <t>' a été modifié: =&gt;J   le 04/03/2021 15:46:03 par rangottese
' a été modifié: J=&gt;J6   le 14/04/2021 16:42:41 par rangottese</t>
        </r>
      </text>
    </comment>
    <comment ref="CI45" authorId="0" shapeId="0" xr:uid="{34084E2A-4935-47A6-8216-24355A5CC43B}">
      <text>
        <r>
          <rPr>
            <sz val="10"/>
            <color indexed="81"/>
            <rFont val="Tahoma"/>
            <family val="2"/>
          </rPr>
          <t>' a été modifié: =&gt;J6   le 02/04/2021 18:13:22 par rangottese
' a été modifié: J6=&gt;J2   le 14/04/2021 17:51:55 par rangottese
' a été modifié: J2=&gt;J5   le 14/04/2021 17:53:21 par rangottese</t>
        </r>
      </text>
    </comment>
    <comment ref="CJ45" authorId="0" shapeId="0" xr:uid="{61C166EB-FCA8-49DC-8E6E-171CBD7E5C57}">
      <text>
        <r>
          <rPr>
            <sz val="10"/>
            <color indexed="81"/>
            <rFont val="Tahoma"/>
            <family val="2"/>
          </rPr>
          <t>' a été modifié: =&gt;RC   le 04/03/2021 15:46:07 par rangottese
' a été modifié: RC=&gt;   le 15/03/2021 18:15:47 par rangottese
' a été modifié: =&gt;N4   le 02/04/2021 18:12:36 par rangottese
' a été modifié: N4=&gt;N3   le 14/04/2021 18:09:19 par rangottese</t>
        </r>
      </text>
    </comment>
    <comment ref="AU46" authorId="0" shapeId="0" xr:uid="{D32ABF1C-EBEB-4206-99F9-E3E36972DF4A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14h30/15h00</t>
        </r>
      </text>
    </comment>
    <comment ref="AV46" authorId="0" shapeId="0" xr:uid="{02A2452A-4A7E-4EEA-9270-D375FC42515B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</t>
        </r>
      </text>
    </comment>
    <comment ref="P47" authorId="0" shapeId="0" xr:uid="{1B7EA03C-F72C-4D15-88F8-4EDCB5590CCF}">
      <text>
        <r>
          <rPr>
            <sz val="10"/>
            <color indexed="81"/>
            <rFont val="Tahoma"/>
            <family val="2"/>
          </rPr>
          <t>' a été modifié: J6=&gt;J1   le 10/02/2021 17:26:01 par rangottese</t>
        </r>
      </text>
    </comment>
    <comment ref="Q47" authorId="0" shapeId="0" xr:uid="{EB90EC3E-4250-4D53-A60F-5B5FFC6AE854}">
      <text>
        <r>
          <rPr>
            <sz val="10"/>
            <color indexed="81"/>
            <rFont val="Tahoma"/>
            <family val="2"/>
          </rPr>
          <t>' a été modifié: J6=&gt;J2   le 10/02/2021 17:26:04 par rangottese</t>
        </r>
      </text>
    </comment>
    <comment ref="AI47" authorId="0" shapeId="0" xr:uid="{E89E7034-458A-44D3-876E-202903A7A644}">
      <text>
        <r>
          <rPr>
            <sz val="10"/>
            <color indexed="81"/>
            <rFont val="Tahoma"/>
            <family val="2"/>
          </rPr>
          <t>' a été modifié: RC=&gt;J4   le 15/12/2020 14:09:08 par rangottese</t>
        </r>
      </text>
    </comment>
    <comment ref="BE47" authorId="0" shapeId="0" xr:uid="{DFAFBBFF-F550-42A9-8A35-B5667C1D8A73}">
      <text>
        <r>
          <rPr>
            <sz val="10"/>
            <color indexed="81"/>
            <rFont val="Tahoma"/>
            <family val="2"/>
          </rPr>
          <t>' a été modifié: RH=&gt;J   le 15/12/2020 14:08:48 par rangottese</t>
        </r>
      </text>
    </comment>
    <comment ref="F48" authorId="0" shapeId="0" xr:uid="{25739974-3138-447B-8629-AE51951EA08D}">
      <text>
        <r>
          <rPr>
            <sz val="10"/>
            <color indexed="81"/>
            <rFont val="Tahoma"/>
            <family val="2"/>
          </rPr>
          <t>' a été modifié: =&gt;RC   le 14/01/2021 11:05:39 par RANGOTTESE
' a été modifié: RC=&gt;   le 28/01/2021 16:55:12 par rangottese
' a été modifié: =&gt;J6   le 02/02/2021 12:38:11 par rangottese</t>
        </r>
      </text>
    </comment>
    <comment ref="H48" authorId="0" shapeId="0" xr:uid="{17CBE0D2-8F80-4682-9CAD-A07CD346A158}">
      <text>
        <r>
          <rPr>
            <sz val="10"/>
            <color indexed="81"/>
            <rFont val="Tahoma"/>
            <family val="2"/>
          </rPr>
          <t>' a été modifié: =&gt;J   le 14/01/2021 11:05:35 par RANGOTTESE
' a été modifié: J=&gt;   le 28/01/2021 16:55:15 par rangottese</t>
        </r>
      </text>
    </comment>
    <comment ref="L48" authorId="0" shapeId="0" xr:uid="{17264194-18C4-4DF5-BEA9-A1900671958B}">
      <text>
        <r>
          <rPr>
            <sz val="10"/>
            <color indexed="81"/>
            <rFont val="Tahoma"/>
            <family val="2"/>
          </rPr>
          <t>' a été modifié: =&gt;J2   le 05/02/2021 18:47:08 par rangottese</t>
        </r>
      </text>
    </comment>
    <comment ref="R48" authorId="0" shapeId="0" xr:uid="{3CF35031-0692-410F-B690-E7721AC5CAC2}">
      <text>
        <r>
          <rPr>
            <sz val="10"/>
            <color indexed="81"/>
            <rFont val="Tahoma"/>
            <family val="2"/>
          </rPr>
          <t>pas d'ASD en regule donc 2 IDE</t>
        </r>
      </text>
    </comment>
    <comment ref="W48" authorId="0" shapeId="0" xr:uid="{A044C14A-624B-4AE2-94DB-2868DC753E06}">
      <text>
        <r>
          <rPr>
            <sz val="10"/>
            <color indexed="81"/>
            <rFont val="Tahoma"/>
            <family val="2"/>
          </rPr>
          <t>' a été modifié: =&gt;N2   le 19/02/2021 16:44:41 par rangottese
' a été modifié: N2=&gt;   le 19/02/2021 16:45:06 par rangottese</t>
        </r>
      </text>
    </comment>
    <comment ref="AC48" authorId="0" shapeId="0" xr:uid="{F535B1CE-E8CD-4F94-8829-BE75F1E67962}">
      <text>
        <r>
          <rPr>
            <sz val="10"/>
            <color indexed="81"/>
            <rFont val="Tahoma"/>
            <family val="2"/>
          </rPr>
          <t>' a été modifié: =&gt;J   le 05/02/2021 10:06:35 par rangottese
' a été modifié: J=&gt;J2   le 25/02/2021 14:11:42 par rangottese</t>
        </r>
      </text>
    </comment>
    <comment ref="AH48" authorId="0" shapeId="0" xr:uid="{0309AE86-8DF4-48EB-ABC9-D55B7A213947}">
      <text>
        <r>
          <rPr>
            <sz val="10"/>
            <color indexed="81"/>
            <rFont val="Tahoma"/>
            <family val="2"/>
          </rPr>
          <t>' a été modifié: =&gt;J6   le 01/03/2021 11:43:04 par rangottese</t>
        </r>
      </text>
    </comment>
    <comment ref="AI48" authorId="0" shapeId="0" xr:uid="{8245D54B-3C4D-4166-AD47-610DA29AFE92}">
      <text>
        <r>
          <rPr>
            <sz val="10"/>
            <color indexed="81"/>
            <rFont val="Tahoma"/>
            <family val="2"/>
          </rPr>
          <t>' a été modifié: =&gt;J6   le 01/03/2021 12:36:39 par rangottese</t>
        </r>
      </text>
    </comment>
    <comment ref="AM48" authorId="0" shapeId="0" xr:uid="{3A58ADAF-87D7-41AF-8667-07A8E1802DF0}">
      <text>
        <r>
          <rPr>
            <sz val="10"/>
            <color indexed="81"/>
            <rFont val="Tahoma"/>
            <family val="2"/>
          </rPr>
          <t>' a été modifié: =&gt;RC   le 15/12/2020 14:08:12 par rangottese</t>
        </r>
      </text>
    </comment>
    <comment ref="AN48" authorId="0" shapeId="0" xr:uid="{EEAE9861-3533-4F8D-9AF3-ED42B4D642E7}">
      <text>
        <r>
          <rPr>
            <sz val="10"/>
            <color indexed="81"/>
            <rFont val="Tahoma"/>
            <family val="2"/>
          </rPr>
          <t>' a été modifié: =&gt;RC   le 15/12/2020 14:08:17 par rangottese</t>
        </r>
      </text>
    </comment>
    <comment ref="AO48" authorId="0" shapeId="0" xr:uid="{9AC60082-A8FB-4F97-A24A-95D4B65B7C8F}">
      <text>
        <r>
          <rPr>
            <sz val="10"/>
            <color indexed="81"/>
            <rFont val="Tahoma"/>
            <family val="2"/>
          </rPr>
          <t>' a été modifié: =&gt;RC   le 15/12/2020 14:08:14 par rangottese</t>
        </r>
      </text>
    </comment>
    <comment ref="AT48" authorId="0" shapeId="0" xr:uid="{8259C9AE-6ACA-4E02-8FED-44A11858EAAA}">
      <text>
        <r>
          <rPr>
            <sz val="10"/>
            <color indexed="81"/>
            <rFont val="Tahoma"/>
            <family val="2"/>
          </rPr>
          <t>' a été modifié: =&gt;N4   le 15/03/2021 13:37:53 par rangottese</t>
        </r>
      </text>
    </comment>
    <comment ref="AU48" authorId="0" shapeId="0" xr:uid="{10D8A9A5-81BA-41CD-B078-BB2AAFD8A791}">
      <text>
        <r>
          <rPr>
            <sz val="10"/>
            <color indexed="81"/>
            <rFont val="Tahoma"/>
            <family val="2"/>
          </rPr>
          <t>formation contention</t>
        </r>
      </text>
    </comment>
    <comment ref="AX48" authorId="0" shapeId="0" xr:uid="{5EF16FA7-4BE7-49AC-ACF2-F656AF378866}">
      <text>
        <r>
          <rPr>
            <sz val="10"/>
            <color indexed="81"/>
            <rFont val="Tahoma"/>
            <family val="2"/>
          </rPr>
          <t>' a été modifié: =&gt;FO   le 02/03/2021 16:18:24 par rangottese
' a été modifié: FO=&gt;   le 04/03/2021 18:47:27 par rangottese</t>
        </r>
      </text>
    </comment>
    <comment ref="AY48" authorId="0" shapeId="0" xr:uid="{EEFB696C-2EF6-41AE-A176-1A74B9CA20BA}">
      <text>
        <r>
          <rPr>
            <sz val="10"/>
            <color indexed="81"/>
            <rFont val="Tahoma"/>
            <family val="2"/>
          </rPr>
          <t>' a été modifié: =&gt;J1   le 18/03/2021 17:50:35 par rangottese</t>
        </r>
      </text>
    </comment>
    <comment ref="BA48" authorId="0" shapeId="0" xr:uid="{CAC15313-3417-4E2D-8576-864580AD1C73}">
      <text>
        <r>
          <rPr>
            <sz val="10"/>
            <color indexed="81"/>
            <rFont val="Tahoma"/>
            <family val="2"/>
          </rPr>
          <t>' a été modifié: =&gt;RH   le 02/03/2021 16:18:28 par rangottese
' a été modifié: RH=&gt;   le 04/03/2021 18:47:39 par rangottese
' a été modifié: =&gt;N2   le 18/03/2021 18:17:33 par rangottese</t>
        </r>
      </text>
    </comment>
    <comment ref="BE48" authorId="0" shapeId="0" xr:uid="{37758F45-B05B-45AE-876B-401AA4B8580B}">
      <text>
        <r>
          <rPr>
            <sz val="10"/>
            <color indexed="81"/>
            <rFont val="Tahoma"/>
            <family val="2"/>
          </rPr>
          <t>' a été modifié: =&gt;J3   le 25/03/2021 16:42:31 par rangottese
' a été modifié: J3=&gt;J5   le 25/03/2021 16:43:34 par rangottese</t>
        </r>
      </text>
    </comment>
    <comment ref="BL48" authorId="0" shapeId="0" xr:uid="{CC4023DE-C7C7-4478-919A-BEDAE4D29327}">
      <text>
        <r>
          <rPr>
            <sz val="10"/>
            <color indexed="81"/>
            <rFont val="Tahoma"/>
            <family val="2"/>
          </rPr>
          <t>' a été modifié: =&gt;J   le 08/03/2021 15:10:17 par rangottese
' a été modifié: J=&gt;J1   le 01/04/2021 18:07:23 par rangottese</t>
        </r>
      </text>
    </comment>
    <comment ref="BP48" authorId="0" shapeId="0" xr:uid="{0FE43818-91CA-4257-873E-3ED6CFE1BEB9}">
      <text>
        <r>
          <rPr>
            <sz val="10"/>
            <color indexed="81"/>
            <rFont val="Tahoma"/>
            <family val="2"/>
          </rPr>
          <t>' a été modifié: =&gt;J4   le 02/04/2021 17:24:14 par rangottese
' a été modifié: J4=&gt;J6   le 02/04/2021 17:27:16 par rangottese</t>
        </r>
      </text>
    </comment>
    <comment ref="BQ48" authorId="0" shapeId="0" xr:uid="{828B41ED-50AE-464F-B62F-A5BCD858DA9F}">
      <text>
        <r>
          <rPr>
            <sz val="10"/>
            <color indexed="81"/>
            <rFont val="Tahoma"/>
            <family val="2"/>
          </rPr>
          <t>' a été modifié: =&gt;J6   le 02/04/2021 17:45:24 par rangottese</t>
        </r>
      </text>
    </comment>
    <comment ref="BZ48" authorId="0" shapeId="0" xr:uid="{E7A87F75-2343-4F13-B5ED-71C1D6779FF9}">
      <text>
        <r>
          <rPr>
            <sz val="10"/>
            <color indexed="81"/>
            <rFont val="Tahoma"/>
            <family val="2"/>
          </rPr>
          <t>' a été modifié: =&gt;J5   le 14/04/2021 16:17:22 par rangottese</t>
        </r>
      </text>
    </comment>
    <comment ref="CA48" authorId="0" shapeId="0" xr:uid="{C5A715F3-1A39-44E3-B84C-F13AACA69B36}">
      <text>
        <r>
          <rPr>
            <sz val="10"/>
            <color indexed="81"/>
            <rFont val="Tahoma"/>
            <family val="2"/>
          </rPr>
          <t>' a été modifié: =&gt;J3   le 14/04/2021 16:40:23 par rangottese</t>
        </r>
      </text>
    </comment>
    <comment ref="CB48" authorId="0" shapeId="0" xr:uid="{E7C85095-F7C1-49E3-8D6F-E5BD3D590A53}">
      <text>
        <r>
          <rPr>
            <sz val="10"/>
            <color indexed="81"/>
            <rFont val="Tahoma"/>
            <family val="2"/>
          </rPr>
          <t>' a été modifié: =&gt;J3   le 14/04/2021 16:40:29 par rangottese</t>
        </r>
      </text>
    </comment>
    <comment ref="CG48" authorId="0" shapeId="0" xr:uid="{0253C9DE-82E8-4A3C-8A48-B3C3EC4CDC16}">
      <text>
        <r>
          <rPr>
            <sz val="10"/>
            <color indexed="81"/>
            <rFont val="Tahoma"/>
            <family val="2"/>
          </rPr>
          <t>' a été modifié: =&gt;N2   le 14/04/2021 17:26:12 par rangottese</t>
        </r>
      </text>
    </comment>
    <comment ref="CL48" authorId="0" shapeId="0" xr:uid="{459B6CD6-21F3-452E-807C-F98D15A8E86E}">
      <text>
        <r>
          <rPr>
            <sz val="10"/>
            <color indexed="81"/>
            <rFont val="Tahoma"/>
            <family val="2"/>
          </rPr>
          <t>' a été modifié: =&gt;J1   le 14/04/2021 18:18:42 par rangottese</t>
        </r>
      </text>
    </comment>
    <comment ref="CN48" authorId="0" shapeId="0" xr:uid="{5E519CEB-AE43-4358-99DE-1024DDB49167}">
      <text>
        <r>
          <rPr>
            <sz val="10"/>
            <color indexed="81"/>
            <rFont val="Tahoma"/>
            <family val="2"/>
          </rPr>
          <t>' a été modifié: =&gt;J6   le 26/04/2021 17:14:01 par rangottese</t>
        </r>
      </text>
    </comment>
    <comment ref="BE49" authorId="0" shapeId="0" xr:uid="{E3AAB14E-BAA8-46D2-B4E0-9E3B1CF74EBB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14H30</t>
        </r>
      </text>
    </comment>
    <comment ref="F50" authorId="0" shapeId="0" xr:uid="{2E2DF10F-EB5C-47A1-BE8F-8A61ED72789D}">
      <text>
        <r>
          <rPr>
            <sz val="10"/>
            <color indexed="81"/>
            <rFont val="Tahoma"/>
            <family val="2"/>
          </rPr>
          <t>' a été modifié: J2=&gt;J2   le 25/11/2020 14:11:41 par rangottese
' a été modifié: J2=&gt;J2   le 25/11/2020 14:11:41 par rangottese</t>
        </r>
      </text>
    </comment>
    <comment ref="W50" authorId="0" shapeId="0" xr:uid="{DDA6F855-26DB-4303-A962-A805B1F3DB7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F51" authorId="0" shapeId="0" xr:uid="{B6341195-D632-45AB-B5E5-1F1F91CD285A}">
      <text>
        <r>
          <rPr>
            <sz val="10"/>
            <color indexed="81"/>
            <rFont val="Tahoma"/>
            <family val="2"/>
          </rPr>
          <t>' a été modifié: =&gt;N   le 19/01/2021 10:36:19 par rangottese
' a été modifié: N=&gt;N4   le 01/02/2021 18:23:49 par rangottese</t>
        </r>
      </text>
    </comment>
    <comment ref="K51" authorId="0" shapeId="0" xr:uid="{7E7FDA24-9BFE-42B4-B253-C5D6A12C91F2}">
      <text>
        <r>
          <rPr>
            <sz val="10"/>
            <color indexed="81"/>
            <rFont val="Tahoma"/>
            <family val="2"/>
          </rPr>
          <t>' a été modifié: =&gt;J6   le 01/02/2021 18:37:20 par rangottese</t>
        </r>
      </text>
    </comment>
    <comment ref="P51" authorId="0" shapeId="0" xr:uid="{0C408622-002C-49AA-8D60-FB1CFE49E90C}">
      <text>
        <r>
          <rPr>
            <sz val="10"/>
            <color indexed="81"/>
            <rFont val="Tahoma"/>
            <family val="2"/>
          </rPr>
          <t>' a été modifié: =&gt;J5   le 10/02/2021 17:26:38 par rangottese</t>
        </r>
      </text>
    </comment>
    <comment ref="Q51" authorId="0" shapeId="0" xr:uid="{92E00CE7-5F59-483C-937E-3C94778A2978}">
      <text>
        <r>
          <rPr>
            <sz val="10"/>
            <color indexed="81"/>
            <rFont val="Tahoma"/>
            <family val="2"/>
          </rPr>
          <t xml:space="preserve">SUREFFECTIF
AIDE SUR LES BOX </t>
        </r>
      </text>
    </comment>
    <comment ref="W51" authorId="0" shapeId="0" xr:uid="{A5EBBF9F-F203-4273-A1B0-ADFEF4819BAD}">
      <text>
        <r>
          <rPr>
            <sz val="10"/>
            <color indexed="81"/>
            <rFont val="Tahoma"/>
            <family val="2"/>
          </rPr>
          <t>' a été modifié: =&gt;N3   le 19/02/2021 16:43:47 par rangottese</t>
        </r>
      </text>
    </comment>
    <comment ref="AB51" authorId="0" shapeId="0" xr:uid="{E3B4BE20-A1C4-4ECD-95AB-6C0D611BA26C}">
      <text>
        <r>
          <rPr>
            <sz val="10"/>
            <color indexed="81"/>
            <rFont val="Tahoma"/>
            <family val="2"/>
          </rPr>
          <t>' a été modifié: =&gt;J   le 19/01/2021 10:36:40 par rangottese
' a été modifié: =&gt;N   le 25/02/2021 13:57:05 par rangottese
' a été modifié: N=&gt;N4   le 25/02/2021 14:04:28 par rangottese
' a été modifié: N=&gt;N3   le 25/02/2021 14:04:50 par rangottese</t>
        </r>
      </text>
    </comment>
    <comment ref="AC51" authorId="0" shapeId="0" xr:uid="{D0CA410C-8B28-46F1-9837-F7ED2D07CB60}">
      <text>
        <r>
          <rPr>
            <sz val="10"/>
            <color indexed="81"/>
            <rFont val="Tahoma"/>
            <family val="2"/>
          </rPr>
          <t>' a été modifié: =&gt;N3   le 25/02/2021 14:22:00 par rangottese
' a été modifié: N3=&gt;N4   le 25/02/2021 14:22:25 par rangottese
' a été modifié: N4=&gt;N3   le 25/02/2021 14:23:45 par rangottese</t>
        </r>
      </text>
    </comment>
    <comment ref="AH51" authorId="0" shapeId="0" xr:uid="{E5286AB8-AE0F-44FC-89A0-4A5337663777}">
      <text>
        <r>
          <rPr>
            <sz val="10"/>
            <color indexed="81"/>
            <rFont val="Tahoma"/>
            <family val="2"/>
          </rPr>
          <t>' a été modifié: =&gt;J6   le 01/03/2021 11:42:54 par rangottese</t>
        </r>
      </text>
    </comment>
    <comment ref="AI51" authorId="0" shapeId="0" xr:uid="{458280C9-C446-4733-9B62-63F167F504E4}">
      <text>
        <r>
          <rPr>
            <sz val="10"/>
            <color indexed="81"/>
            <rFont val="Tahoma"/>
            <family val="2"/>
          </rPr>
          <t>' a été modifié: =&gt;J6   le 01/03/2021 12:35:22 par rangottese</t>
        </r>
      </text>
    </comment>
    <comment ref="AN51" authorId="0" shapeId="0" xr:uid="{D92A1805-2F79-4C06-A950-40ACEC2A0F0D}">
      <text>
        <r>
          <rPr>
            <sz val="10"/>
            <color indexed="81"/>
            <rFont val="Tahoma"/>
            <family val="2"/>
          </rPr>
          <t>' a été modifié: =&gt;N4   le 04/03/2021 18:34:45 par rangottese
' a été modifié: =&gt;N3   le 04/03/2021 18:34:54 par rangottese</t>
        </r>
      </text>
    </comment>
    <comment ref="AO51" authorId="0" shapeId="0" xr:uid="{7D93E106-654E-4090-A116-F190D10C46F4}">
      <text>
        <r>
          <rPr>
            <sz val="10"/>
            <color indexed="81"/>
            <rFont val="Tahoma"/>
            <family val="2"/>
          </rPr>
          <t>' a été modifié: =&gt;N4   le 09/03/2021 12:23:20 par rangottese</t>
        </r>
      </text>
    </comment>
    <comment ref="AR51" authorId="0" shapeId="0" xr:uid="{CA7A4137-1CA8-4CE3-807F-43919685A643}">
      <text>
        <r>
          <rPr>
            <sz val="10"/>
            <color indexed="81"/>
            <rFont val="Tahoma"/>
            <family val="2"/>
          </rPr>
          <t>' a été modifié: =&gt;J5   le 11/03/2021 09:21:34 par rangottese
' a été modifié: J5=&gt;J6   le 11/03/2021 16:05:40 par rangottese</t>
        </r>
      </text>
    </comment>
    <comment ref="AU51" authorId="0" shapeId="0" xr:uid="{12462538-3371-4C71-B977-956F2B1A4E92}">
      <text>
        <r>
          <rPr>
            <sz val="10"/>
            <color indexed="81"/>
            <rFont val="Tahoma"/>
            <family val="2"/>
          </rPr>
          <t>pouvez vous faire la nuit du 16 ?
' a été modifié: N=&gt;N4   le 15/03/2021 14:23:18 par rangottese</t>
        </r>
      </text>
    </comment>
    <comment ref="AZ51" authorId="0" shapeId="0" xr:uid="{6644ED56-BF84-414E-9457-0AEBBA9B1143}">
      <text>
        <r>
          <rPr>
            <sz val="10"/>
            <color indexed="81"/>
            <rFont val="Tahoma"/>
            <family val="2"/>
          </rPr>
          <t>' a été modifié: =&gt;J3   le 18/03/2021 17:52:06 par rangottese</t>
        </r>
      </text>
    </comment>
    <comment ref="BA51" authorId="0" shapeId="0" xr:uid="{134C6BF7-537A-4134-ABF1-54E097AFD6AC}">
      <text/>
    </comment>
    <comment ref="BE51" authorId="0" shapeId="0" xr:uid="{F36C8850-1C1D-4771-BE9C-F6F0A27A05C0}">
      <text>
        <r>
          <rPr>
            <sz val="10"/>
            <color indexed="81"/>
            <rFont val="Tahoma"/>
            <family val="2"/>
          </rPr>
          <t>' a été modifié: =&gt;N   le 25/03/2021 11:44:54 par rangottese
' a été modifié: N=&gt;N4   le 25/03/2021 16:44:35 par rangottese</t>
        </r>
      </text>
    </comment>
    <comment ref="BI51" authorId="0" shapeId="0" xr:uid="{8A473C21-C31E-4404-90D0-74DF04C9D714}">
      <text>
        <r>
          <rPr>
            <sz val="10"/>
            <color indexed="81"/>
            <rFont val="Tahoma"/>
            <family val="2"/>
          </rPr>
          <t>' a été modifié: =&gt;J4   le 29/03/2021 14:04:05 par rangottese</t>
        </r>
      </text>
    </comment>
    <comment ref="BJ51" authorId="0" shapeId="0" xr:uid="{04B4395D-A421-407F-B937-FF31208BCA31}">
      <text>
        <r>
          <rPr>
            <sz val="10"/>
            <color indexed="81"/>
            <rFont val="Tahoma"/>
            <family val="2"/>
          </rPr>
          <t>' a été modifié: =&gt;J6   le 30/03/2021 13:35:50 par rangottese</t>
        </r>
      </text>
    </comment>
    <comment ref="BK51" authorId="0" shapeId="0" xr:uid="{0152A75C-B2AA-4F3D-A138-95DF9933C69B}">
      <text>
        <r>
          <rPr>
            <sz val="10"/>
            <color indexed="81"/>
            <rFont val="Tahoma"/>
            <family val="2"/>
          </rPr>
          <t>' a été modifié: =&gt;N   le 24/02/2021 10:24:20 par RANGOTTESE
' a été modifié: N=&gt;N6   le 01/04/2021 18:03:21 par rangottese</t>
        </r>
      </text>
    </comment>
    <comment ref="BO51" authorId="0" shapeId="0" xr:uid="{3C086FD4-CCE8-4074-AEB0-508056693055}">
      <text>
        <r>
          <rPr>
            <sz val="10"/>
            <color indexed="81"/>
            <rFont val="Tahoma"/>
            <family val="2"/>
          </rPr>
          <t>DOUBLAGE IAO</t>
        </r>
      </text>
    </comment>
    <comment ref="BP51" authorId="0" shapeId="0" xr:uid="{872AE819-03C2-4476-8EA5-AF6BBB672FBF}">
      <text>
        <r>
          <rPr>
            <sz val="10"/>
            <color indexed="81"/>
            <rFont val="Tahoma"/>
            <family val="2"/>
          </rPr>
          <t>doublage IAO</t>
        </r>
      </text>
    </comment>
    <comment ref="BQ51" authorId="0" shapeId="0" xr:uid="{AD2F6673-9CB6-402D-AA62-B2ABD270900F}">
      <text>
        <r>
          <rPr>
            <sz val="10"/>
            <color indexed="81"/>
            <rFont val="Tahoma"/>
            <family val="2"/>
          </rPr>
          <t>' a été modifié: =&gt;N1   le 02/04/2021 17:50:38 par rangottese</t>
        </r>
      </text>
    </comment>
    <comment ref="BZ51" authorId="0" shapeId="0" xr:uid="{6D013986-B130-4D55-93D5-8508B4BCF630}">
      <text>
        <r>
          <rPr>
            <sz val="10"/>
            <color indexed="81"/>
            <rFont val="Tahoma"/>
            <family val="2"/>
          </rPr>
          <t>' a été modifié: =&gt;J6   le 14/04/2021 16:23:50 par rangottese</t>
        </r>
      </text>
    </comment>
    <comment ref="CA51" authorId="0" shapeId="0" xr:uid="{13251480-A373-445E-810F-8BF684F0740D}">
      <text>
        <r>
          <rPr>
            <sz val="10"/>
            <color indexed="81"/>
            <rFont val="Tahoma"/>
            <family val="2"/>
          </rPr>
          <t>' a été modifié: =&gt;N   le 14/04/2021 16:32:13 par rangottese
' a été modifié: N=&gt;N3   le 14/04/2021 16:33:28 par rangottese
' a été modifié: N3=&gt;   le 14/04/2021 16:35:20 par rangottese</t>
        </r>
      </text>
    </comment>
    <comment ref="CB51" authorId="0" shapeId="0" xr:uid="{3FCD7391-54AC-4A7C-8A2E-30FE267B84C2}">
      <text>
        <r>
          <rPr>
            <sz val="10"/>
            <color indexed="81"/>
            <rFont val="Tahoma"/>
            <family val="2"/>
          </rPr>
          <t>' a été modifié: =&gt;N2   le 14/04/2021 16:31:41 par rangottese
' a été modifié: N2=&gt;   le 14/04/2021 16:35:21 par rangottese</t>
        </r>
      </text>
    </comment>
    <comment ref="CF51" authorId="0" shapeId="0" xr:uid="{D7CD6B74-2551-4D3A-91B5-48F05867E0AB}">
      <text>
        <r>
          <rPr>
            <sz val="10"/>
            <color indexed="81"/>
            <rFont val="Tahoma"/>
            <family val="2"/>
          </rPr>
          <t>' a été modifié: =&gt;N2   le 14/04/2021 17:26:04 par rangottese</t>
        </r>
      </text>
    </comment>
    <comment ref="CG51" authorId="0" shapeId="0" xr:uid="{9CA03EB3-0E18-4164-A7EE-009F4D15DB6B}">
      <text>
        <r>
          <rPr>
            <sz val="10"/>
            <color indexed="81"/>
            <rFont val="Tahoma"/>
            <family val="2"/>
          </rPr>
          <t>' a été modifié: =&gt;N3   le 14/04/2021 17:27:18 par rangottese</t>
        </r>
      </text>
    </comment>
    <comment ref="CL51" authorId="0" shapeId="0" xr:uid="{A31651B0-736A-44F4-AA7C-04DC08CBD687}">
      <text>
        <r>
          <rPr>
            <sz val="10"/>
            <color indexed="81"/>
            <rFont val="Tahoma"/>
            <family val="2"/>
          </rPr>
          <t>' a été modifié: =&gt;J1   le 14/04/2021 18:27:50 par rangottese</t>
        </r>
      </text>
    </comment>
    <comment ref="CM51" authorId="0" shapeId="0" xr:uid="{FDFE9730-976E-4A12-B30C-182622878833}">
      <text>
        <r>
          <rPr>
            <sz val="10"/>
            <color indexed="81"/>
            <rFont val="Tahoma"/>
            <family val="2"/>
          </rPr>
          <t>' a été modifié: =&gt;J4   le 26/04/2021 17:24:06 par rangottese
' a été modifié: J4=&gt;J6   le 26/04/2021 17:27:56 par rangottese
' a été modifié: J6=&gt;J4   le 28/04/2021 16:08:24 par rangottese</t>
        </r>
      </text>
    </comment>
    <comment ref="CN51" authorId="0" shapeId="0" xr:uid="{781B6AD9-E5FA-4CD6-8D9A-ED7D23ED8C4D}">
      <text>
        <r>
          <rPr>
            <sz val="10"/>
            <color indexed="81"/>
            <rFont val="Tahoma"/>
            <family val="2"/>
          </rPr>
          <t>' a été modifié: =&gt;N4   le 26/04/2021 17:33:54 par rangottese</t>
        </r>
      </text>
    </comment>
    <comment ref="R53" authorId="0" shapeId="0" xr:uid="{1AE65214-11C6-43BB-B1CD-657BAE796080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PAS DE ASD EN REGULE DONC 2 IDE</t>
        </r>
      </text>
    </comment>
    <comment ref="E54" authorId="0" shapeId="0" xr:uid="{7FC60E61-5DC9-481A-97E5-B31CCBDD9E3B}">
      <text>
        <r>
          <rPr>
            <sz val="10"/>
            <color indexed="81"/>
            <rFont val="Tahoma"/>
            <family val="2"/>
          </rPr>
          <t>' a été modifié: =&gt;J   le 14/01/2021 11:04:35 par RANGOTTESE
' a été modifié: =&gt;RC   le 14/01/2021 11:04:41 par RANGOTTESE</t>
        </r>
      </text>
    </comment>
    <comment ref="G54" authorId="0" shapeId="0" xr:uid="{DD11600A-1E58-4763-B895-349C696A65F6}">
      <text>
        <r>
          <rPr>
            <sz val="10"/>
            <color indexed="81"/>
            <rFont val="Tahoma"/>
            <family val="2"/>
          </rPr>
          <t>' a été modifié: =&gt;J   le 14/01/2021 11:04:48 par RANGOTTESE
' a été modifié: J=&gt;J4   le 01/02/2021 18:12:21 par rangottese</t>
        </r>
      </text>
    </comment>
    <comment ref="K54" authorId="0" shapeId="0" xr:uid="{0BC3983F-4A39-4AE7-AA79-9797CC9C8428}">
      <text>
        <r>
          <rPr>
            <sz val="10"/>
            <color indexed="81"/>
            <rFont val="Tahoma"/>
            <family val="2"/>
          </rPr>
          <t>surefectif aide en box et regule</t>
        </r>
      </text>
    </comment>
    <comment ref="L54" authorId="0" shapeId="0" xr:uid="{F813EE81-2D0A-46DD-9CB3-761B4C68FB5E}">
      <text>
        <r>
          <rPr>
            <sz val="10"/>
            <color indexed="81"/>
            <rFont val="Tahoma"/>
            <family val="2"/>
          </rPr>
          <t>' a été modifié: =&gt;J   le 03/02/2021 10:33:14 par rangottese
' a été modifié: J=&gt;J4   le 05/02/2021 18:48:14 par rangottese
' a été modifié: J=&gt;J3   le 05/02/2021 18:48:36 par rangottese</t>
        </r>
      </text>
    </comment>
    <comment ref="M54" authorId="0" shapeId="0" xr:uid="{5BB1D884-C146-4529-BED8-AAB31336F5E8}">
      <text>
        <r>
          <rPr>
            <sz val="10"/>
            <color indexed="81"/>
            <rFont val="Tahoma"/>
            <family val="2"/>
          </rPr>
          <t>' a été modifié: =&gt;J   le 03/02/2021 10:33:20 par rangottese
' a été modifié: J=&gt;J6   le 05/02/2021 18:54:48 par rangottese</t>
        </r>
      </text>
    </comment>
    <comment ref="S54" authorId="0" shapeId="0" xr:uid="{106612B7-4A7A-45DD-BBBC-D568282E84D3}">
      <text>
        <r>
          <rPr>
            <sz val="10"/>
            <color indexed="81"/>
            <rFont val="Tahoma"/>
            <family val="2"/>
          </rPr>
          <t>' a été modifié: =&gt;N2   le 15/02/2021 11:46:53 par rangottese</t>
        </r>
      </text>
    </comment>
    <comment ref="W54" authorId="0" shapeId="0" xr:uid="{EB71ED75-AF3E-436D-AE3F-B5F00FFD0A82}">
      <text>
        <r>
          <rPr>
            <sz val="10"/>
            <color indexed="81"/>
            <rFont val="Tahoma"/>
            <family val="2"/>
          </rPr>
          <t>' a été modifié: =&gt;R-   le 10/02/2021 17:35:26 par rangottese</t>
        </r>
      </text>
    </comment>
    <comment ref="X54" authorId="0" shapeId="0" xr:uid="{046118E6-4BE9-4A89-8E90-671ACEBCFB7B}">
      <text>
        <r>
          <rPr>
            <sz val="10"/>
            <color indexed="81"/>
            <rFont val="Tahoma"/>
            <family val="2"/>
          </rPr>
          <t>' a été modifié: =&gt;J3   le 19/02/2021 16:50:32 par rangottese</t>
        </r>
      </text>
    </comment>
    <comment ref="Y54" authorId="0" shapeId="0" xr:uid="{B8C38477-2573-4A24-92BD-2A3E1C953BF5}">
      <text>
        <r>
          <rPr>
            <sz val="10"/>
            <color indexed="81"/>
            <rFont val="Tahoma"/>
            <family val="2"/>
          </rPr>
          <t>' a été modifié: =&gt;N6   le 19/02/2021 17:01:23 par rangottese</t>
        </r>
      </text>
    </comment>
    <comment ref="AD54" authorId="0" shapeId="0" xr:uid="{6CB42967-A851-4E97-934D-3044F1D1FD47}">
      <text>
        <r>
          <rPr>
            <sz val="10"/>
            <color indexed="81"/>
            <rFont val="Tahoma"/>
            <family val="2"/>
          </rPr>
          <t>' a été modifié: =&gt;N2   le 25/02/2021 14:33:41 par rangottese</t>
        </r>
      </text>
    </comment>
    <comment ref="AE54" authorId="0" shapeId="0" xr:uid="{C809C285-C3ED-4FCE-8CBF-B9DB161F8DA2}">
      <text>
        <r>
          <rPr>
            <sz val="10"/>
            <color indexed="81"/>
            <rFont val="Tahoma"/>
            <family val="2"/>
          </rPr>
          <t>' a été modifié: =&gt;R-   le 10/02/2021 17:35:06 par rangottese</t>
        </r>
      </text>
    </comment>
    <comment ref="AI54" authorId="0" shapeId="0" xr:uid="{190E76DC-4837-4340-93FB-3DE3E22E20E0}">
      <text>
        <r>
          <rPr>
            <sz val="10"/>
            <color indexed="81"/>
            <rFont val="Tahoma"/>
            <family val="2"/>
          </rPr>
          <t>' a été modifié: =&gt;J3   le 01/03/2021 12:36:23 par rangottese</t>
        </r>
      </text>
    </comment>
    <comment ref="AJ54" authorId="0" shapeId="0" xr:uid="{B645CBE3-FE00-40E0-9ED5-FAEB41B3805E}">
      <text>
        <r>
          <rPr>
            <sz val="10"/>
            <color indexed="81"/>
            <rFont val="Tahoma"/>
            <family val="2"/>
          </rPr>
          <t>' a été modifié: =&gt;J6   le 02/03/2021 15:47:08 par rangottese</t>
        </r>
      </text>
    </comment>
    <comment ref="AM54" authorId="0" shapeId="0" xr:uid="{25B21238-FC5F-4EF5-814B-1CAB43CDBF55}">
      <text>
        <r>
          <rPr>
            <sz val="10"/>
            <color indexed="81"/>
            <rFont val="Tahoma"/>
            <family val="2"/>
          </rPr>
          <t>' a été modifié: =&gt;J   le 04/03/2021 15:38:24 par rangottese
' a été modifié: J=&gt;J5   le 04/03/2021 18:29:13 par rangottese</t>
        </r>
      </text>
    </comment>
    <comment ref="AO54" authorId="0" shapeId="0" xr:uid="{01F3A7B7-3D03-4067-B861-E1109E3808E0}">
      <text>
        <r>
          <rPr>
            <sz val="10"/>
            <color indexed="81"/>
            <rFont val="Tahoma"/>
            <family val="2"/>
          </rPr>
          <t>' a été modifié: =&gt;J1   le 04/03/2021 15:36:25 par rangottese
' a été modifié: J1=&gt;   le 04/03/2021 15:36:57 par rangottese
' a été modifié: =&gt;N   le 04/03/2021 15:37:42 par rangottese
' a été modifié: =&gt;J   le 04/03/2021 15:37:48 par rangottese
' a été modifié: J=&gt;J1   le 09/03/2021 12:17:55 par rangottese</t>
        </r>
      </text>
    </comment>
    <comment ref="AP54" authorId="0" shapeId="0" xr:uid="{574926C0-F2B4-45A5-9157-F2974E0E01C2}">
      <text>
        <r>
          <rPr>
            <sz val="10"/>
            <color indexed="81"/>
            <rFont val="Tahoma"/>
            <family val="2"/>
          </rPr>
          <t>' a été modifié: =&gt;N6   le 09/03/2021 14:24:25 par rangottese</t>
        </r>
      </text>
    </comment>
    <comment ref="AS54" authorId="0" shapeId="0" xr:uid="{801E9238-3681-4586-9B11-151E74190061}">
      <text>
        <r>
          <rPr>
            <sz val="10"/>
            <color indexed="81"/>
            <rFont val="Tahoma"/>
            <family val="2"/>
          </rPr>
          <t>' a été modifié: =&gt;J   le 11/03/2021 17:09:44 par rangottese
' a été modifié: =&gt;J5   le 11/03/2021 17:10:03 par rangottese</t>
        </r>
      </text>
    </comment>
    <comment ref="AX54" authorId="0" shapeId="0" xr:uid="{D0BC3911-F1C4-4DCE-B686-75B81C81DB0B}">
      <text>
        <r>
          <rPr>
            <sz val="10"/>
            <color indexed="81"/>
            <rFont val="Tahoma"/>
            <family val="2"/>
          </rPr>
          <t>' a été modifié: =&gt;J1   le 15/03/2021 14:41:26 par rangottese</t>
        </r>
      </text>
    </comment>
    <comment ref="AY54" authorId="0" shapeId="0" xr:uid="{B21A7FE3-AC93-4E55-A970-AC8512AC4C3C}">
      <text>
        <r>
          <rPr>
            <sz val="10"/>
            <color indexed="81"/>
            <rFont val="Tahoma"/>
            <family val="2"/>
          </rPr>
          <t>' a été modifié: =&gt;J6   le 18/03/2021 17:53:27 par rangottese</t>
        </r>
      </text>
    </comment>
    <comment ref="BF54" authorId="0" shapeId="0" xr:uid="{B90241AB-3F3C-45CC-95B2-2C52E4ADBEBA}">
      <text>
        <r>
          <rPr>
            <sz val="10"/>
            <color indexed="81"/>
            <rFont val="Tahoma"/>
            <family val="2"/>
          </rPr>
          <t>' a été modifié: =&gt;N6   le 25/03/2021 16:48:24 par rangottese</t>
        </r>
      </text>
    </comment>
    <comment ref="BG54" authorId="0" shapeId="0" xr:uid="{F6A31203-9737-4180-9073-D48D03E7A0AB}">
      <text>
        <r>
          <rPr>
            <sz val="10"/>
            <color indexed="81"/>
            <rFont val="Tahoma"/>
            <family val="2"/>
          </rPr>
          <t>' a été modifié: =&gt;N6   le 25/03/2021 16:48:29 par rangottese</t>
        </r>
      </text>
    </comment>
    <comment ref="BK54" authorId="0" shapeId="0" xr:uid="{9B577BBA-E1D1-42FE-A331-93CDAD776CE9}">
      <text>
        <r>
          <rPr>
            <sz val="10"/>
            <color indexed="81"/>
            <rFont val="Tahoma"/>
            <family val="2"/>
          </rPr>
          <t>' a été modifié: =&gt;J2   le 15/03/2021 14:56:09 par rangottese
' a été modifié: J2=&gt;N   le 18/03/2021 17:14:35 par rangottese
' a été modifié: N=&gt;N1   le 01/04/2021 18:03:40 par rangottese
' a été modifié: N=&gt;N2   le 01/04/2021 18:03:51 par rangottese</t>
        </r>
      </text>
    </comment>
    <comment ref="BL54" authorId="0" shapeId="0" xr:uid="{CFFAB6AB-8CA2-475B-8BFF-830DA5A3DB25}">
      <text>
        <r>
          <rPr>
            <sz val="10"/>
            <color indexed="81"/>
            <rFont val="Tahoma"/>
            <family val="2"/>
          </rPr>
          <t>sureffectif  aide UHCD/PUMA  ET SI CALME SUR LE SAU 
' a été modifié: N=&gt;R-   le 02/04/2021 16:45:24 par rangottese</t>
        </r>
      </text>
    </comment>
    <comment ref="BO54" authorId="0" shapeId="0" xr:uid="{9BFE0350-0861-4066-93BC-9259D80AFAB4}">
      <text>
        <r>
          <rPr>
            <sz val="10"/>
            <color indexed="81"/>
            <rFont val="Tahoma"/>
            <family val="2"/>
          </rPr>
          <t>' a été modifié: =&gt;J   le 01/04/2021 17:32:45 par rangottese
' a été modifié: =&gt;   le 01/04/2021 17:32:52 par rangottese</t>
        </r>
      </text>
    </comment>
    <comment ref="BQ54" authorId="0" shapeId="0" xr:uid="{E9DFC4DA-8CA4-421C-A588-C769B0DBE01C}">
      <text>
        <r>
          <rPr>
            <sz val="10"/>
            <color indexed="81"/>
            <rFont val="Tahoma"/>
            <family val="2"/>
          </rPr>
          <t>' a été modifié: =&gt;J5   le 02/04/2021 17:46:50 par rangottese</t>
        </r>
      </text>
    </comment>
    <comment ref="BS54" authorId="0" shapeId="0" xr:uid="{9148D7EB-0058-4CE2-83A1-20553E767E9E}">
      <text>
        <r>
          <rPr>
            <sz val="10"/>
            <color indexed="81"/>
            <rFont val="Tahoma"/>
            <family val="2"/>
          </rPr>
          <t>' a été modifié: =&gt;N2   le 06/04/2021 18:34:02 par rangottese</t>
        </r>
      </text>
    </comment>
    <comment ref="BX54" authorId="0" shapeId="0" xr:uid="{353FBEA6-C885-4824-8C80-038DBD54F5BF}">
      <text>
        <r>
          <rPr>
            <sz val="10"/>
            <color indexed="81"/>
            <rFont val="Tahoma"/>
            <family val="2"/>
          </rPr>
          <t>' a été modifié: =&gt;RC   le 19/02/2021 14:31:27 par rangottese
' a été modifié: RC=&gt;   le 26/03/2021 16:45:09 par rangottese
' a été modifié: =&gt;J3   le 12/04/2021 18:48:34 par RANGOTTESE</t>
        </r>
      </text>
    </comment>
    <comment ref="BY54" authorId="0" shapeId="0" xr:uid="{89B39B39-F1EB-4E41-AF7E-8535608E6F69}">
      <text>
        <r>
          <rPr>
            <sz val="10"/>
            <color indexed="81"/>
            <rFont val="Tahoma"/>
            <family val="2"/>
          </rPr>
          <t>' a été modifié: =&gt;MA   le 04/03/2021 15:40:25 par rangottese
' a été modifié: =&gt;MA   le 04/03/2021 15:40:30 par rangottese
' a été modifié: =&gt;CA   le 04/03/2021 15:40:34 par rangottese
' a été modifié: CA=&gt;   le 26/03/2021 16:45:11 par rangottese
' a été modifié: =&gt;N6   le 14/04/2021 16:12:53 par rangottese</t>
        </r>
      </text>
    </comment>
    <comment ref="BZ54" authorId="0" shapeId="0" xr:uid="{44EDB743-BAA5-4F2B-92BA-3CDC920D1D3B}">
      <text>
        <r>
          <rPr>
            <sz val="10"/>
            <color indexed="81"/>
            <rFont val="Tahoma"/>
            <family val="2"/>
          </rPr>
          <t>' a été modifié: =&gt;J   le 19/02/2021 14:31:24 par rangottese
' a été modifié: J=&gt;CA   le 04/03/2021 15:40:38 par rangottese
' a été modifié: CA=&gt;   le 26/03/2021 16:45:14 par rangottese</t>
        </r>
      </text>
    </comment>
    <comment ref="CC54" authorId="0" shapeId="0" xr:uid="{7FFFB5DB-D6B7-42C9-BE44-F414862149E4}">
      <text>
        <r>
          <rPr>
            <sz val="10"/>
            <color indexed="81"/>
            <rFont val="Tahoma"/>
            <family val="2"/>
          </rPr>
          <t>' a été modifié: =&gt;CA   le 04/03/2021 15:40:15 par rangottese</t>
        </r>
      </text>
    </comment>
    <comment ref="CD54" authorId="0" shapeId="0" xr:uid="{AF53AD6E-EF68-4C81-B756-57B057D9DDCF}">
      <text>
        <r>
          <rPr>
            <sz val="10"/>
            <color indexed="81"/>
            <rFont val="Tahoma"/>
            <family val="2"/>
          </rPr>
          <t>' a été modifié: =&gt;CA   le 04/03/2021 15:40:22 par rangottese</t>
        </r>
      </text>
    </comment>
    <comment ref="CJ54" authorId="0" shapeId="0" xr:uid="{248C214B-A499-4D2B-A056-08B393DE96A2}">
      <text>
        <r>
          <rPr>
            <sz val="10"/>
            <color indexed="81"/>
            <rFont val="Tahoma"/>
            <family val="2"/>
          </rPr>
          <t>AIDE EN BOX 
' a été modifié: N=&gt;   le 14/04/2021 18:10:39 par rangottese</t>
        </r>
      </text>
    </comment>
    <comment ref="D56" authorId="0" shapeId="0" xr:uid="{C7A04313-515A-4343-83A9-CF5A8E4BB03D}">
      <text>
        <r>
          <rPr>
            <sz val="10"/>
            <color indexed="81"/>
            <rFont val="Tahoma"/>
            <family val="2"/>
          </rPr>
          <t>' a été modifié: =&gt;RC   le 25/11/2020 12:47:35 par rangottese</t>
        </r>
      </text>
    </comment>
    <comment ref="E56" authorId="0" shapeId="0" xr:uid="{94B64595-DCC0-419E-9211-D05F3AEF2279}">
      <text>
        <r>
          <rPr>
            <sz val="10"/>
            <color indexed="81"/>
            <rFont val="Tahoma"/>
            <family val="2"/>
          </rPr>
          <t>' a été modifié: =&gt;RC   le 25/11/2020 12:47:39 par rangottese</t>
        </r>
      </text>
    </comment>
    <comment ref="F56" authorId="0" shapeId="0" xr:uid="{74A4B25A-6317-415E-8354-6D48ED91190D}">
      <text>
        <r>
          <rPr>
            <sz val="10"/>
            <color indexed="81"/>
            <rFont val="Tahoma"/>
            <family val="2"/>
          </rPr>
          <t>' a été modifié: =&gt;J   le 25/11/2020 12:47:10 par rangottese
' a été modifié: J=&gt;J   le 25/11/2020 12:47:27 par rangottese</t>
        </r>
      </text>
    </comment>
    <comment ref="G56" authorId="0" shapeId="0" xr:uid="{44119D5F-3B78-41F3-8AE9-71FB6363F37E}">
      <text>
        <r>
          <rPr>
            <sz val="10"/>
            <color indexed="81"/>
            <rFont val="Tahoma"/>
            <family val="2"/>
          </rPr>
          <t>' a été modifié: =&gt;N2   le 25/11/2020 12:47:14 par rangottese
' a été modifié: =&gt;N2   le 25/11/2020 12:47:14 par rangottese</t>
        </r>
      </text>
    </comment>
    <comment ref="H56" authorId="0" shapeId="0" xr:uid="{6EC3687B-88BF-4170-BC67-1793B381AAAA}">
      <text>
        <r>
          <rPr>
            <sz val="10"/>
            <color indexed="81"/>
            <rFont val="Tahoma"/>
            <family val="2"/>
          </rPr>
          <t>' a été modifié: =&gt;N3   le 25/11/2020 12:47:19 par rangottese
' a été modifié: =&gt;N3   le 25/11/2020 12:47:19 par rangottese</t>
        </r>
      </text>
    </comment>
    <comment ref="I56" authorId="0" shapeId="0" xr:uid="{EC6894F7-2C58-452D-970A-C81A60A14A03}">
      <text>
        <r>
          <rPr>
            <sz val="10"/>
            <color indexed="81"/>
            <rFont val="Tahoma"/>
            <family val="2"/>
          </rPr>
          <t>' a été modifié: =&gt;RH   le 25/11/2020 12:47:49 par rangottese</t>
        </r>
      </text>
    </comment>
    <comment ref="J56" authorId="0" shapeId="0" xr:uid="{46F8E536-55CC-478C-B939-CFEC60F0A3D1}">
      <text>
        <r>
          <rPr>
            <sz val="10"/>
            <color indexed="81"/>
            <rFont val="Tahoma"/>
            <family val="2"/>
          </rPr>
          <t>' a été modifié: =&gt;RH   le 25/11/2020 12:47:53 par rangottese</t>
        </r>
      </text>
    </comment>
    <comment ref="K56" authorId="0" shapeId="0" xr:uid="{E864D24F-3AE0-42B5-B0B9-767ADEDA34C1}">
      <text>
        <r>
          <rPr>
            <sz val="10"/>
            <color indexed="81"/>
            <rFont val="Tahoma"/>
            <family val="2"/>
          </rPr>
          <t>' a été modifié: =&gt;RC   le 25/11/2020 12:47:55 par rangottese</t>
        </r>
      </text>
    </comment>
    <comment ref="L56" authorId="0" shapeId="0" xr:uid="{D710E4D6-97F9-4E1A-AC02-679BF85548AD}">
      <text>
        <r>
          <rPr>
            <sz val="10"/>
            <color indexed="81"/>
            <rFont val="Tahoma"/>
            <family val="2"/>
          </rPr>
          <t>' a été modifié: =&gt;RC   le 25/11/2020 12:47:58 par rangottese</t>
        </r>
      </text>
    </comment>
    <comment ref="M56" authorId="0" shapeId="0" xr:uid="{501CE365-1ACC-4EDB-B8FF-F82665BFC692}">
      <text>
        <r>
          <rPr>
            <sz val="10"/>
            <color indexed="81"/>
            <rFont val="Tahoma"/>
            <family val="2"/>
          </rPr>
          <t>' a été modifié: =&gt;J   le 25/11/2020 12:48:06 par rangottese</t>
        </r>
      </text>
    </comment>
    <comment ref="N56" authorId="0" shapeId="0" xr:uid="{1C8E7597-CFD5-4BA6-946D-529087F96F88}">
      <text>
        <r>
          <rPr>
            <sz val="10"/>
            <color indexed="81"/>
            <rFont val="Tahoma"/>
            <family val="2"/>
          </rPr>
          <t>' a été modifié: =&gt;J   le 25/11/2020 12:48:11 par rangottese</t>
        </r>
      </text>
    </comment>
    <comment ref="O56" authorId="0" shapeId="0" xr:uid="{4ED157DD-F711-41B7-BF85-08E535D63C60}">
      <text>
        <r>
          <rPr>
            <sz val="10"/>
            <color indexed="81"/>
            <rFont val="Tahoma"/>
            <family val="2"/>
          </rPr>
          <t>' a été modifié: =&gt;RC   le 25/11/2020 12:48:15 par rangottese</t>
        </r>
      </text>
    </comment>
    <comment ref="P56" authorId="0" shapeId="0" xr:uid="{52E7559E-B87B-49EA-AECD-DC84427A4EC8}">
      <text>
        <r>
          <rPr>
            <sz val="10"/>
            <color indexed="81"/>
            <rFont val="Tahoma"/>
            <family val="2"/>
          </rPr>
          <t>' a été modifié: =&gt;RH   le 25/11/2020 12:48:23 par rangottese</t>
        </r>
      </text>
    </comment>
    <comment ref="Q56" authorId="0" shapeId="0" xr:uid="{25B96728-5D99-461A-8E00-EAF02F0F28FE}">
      <text>
        <r>
          <rPr>
            <sz val="10"/>
            <color indexed="81"/>
            <rFont val="Tahoma"/>
            <family val="2"/>
          </rPr>
          <t>' a été modifié: =&gt;RH   le 25/11/2020 12:48:26 par rangottese</t>
        </r>
      </text>
    </comment>
    <comment ref="R56" authorId="0" shapeId="0" xr:uid="{BAF28CE5-3891-44F0-A4A1-B6060E16B879}">
      <text>
        <r>
          <rPr>
            <sz val="10"/>
            <color indexed="81"/>
            <rFont val="Tahoma"/>
            <family val="2"/>
          </rPr>
          <t>' a été modifié: =&gt;J3   le 25/11/2020 12:48:39 par rangottese</t>
        </r>
      </text>
    </comment>
    <comment ref="S56" authorId="0" shapeId="0" xr:uid="{1D2E8B75-E023-4129-91E8-D22F49E46B45}">
      <text>
        <r>
          <rPr>
            <sz val="10"/>
            <color indexed="81"/>
            <rFont val="Tahoma"/>
            <family val="2"/>
          </rPr>
          <t>' a été modifié: =&gt;J5   le 25/11/2020 12:48:43 par rangottese</t>
        </r>
      </text>
    </comment>
    <comment ref="T56" authorId="0" shapeId="0" xr:uid="{1AF45403-7937-400B-A734-CE1DCE2F0810}">
      <text>
        <r>
          <rPr>
            <sz val="10"/>
            <color indexed="81"/>
            <rFont val="Tahoma"/>
            <family val="2"/>
          </rPr>
          <t>' a été modifié: =&gt;RC   le 25/11/2020 12:48:47 par rangottese</t>
        </r>
      </text>
    </comment>
    <comment ref="U56" authorId="0" shapeId="0" xr:uid="{2AF57803-E6C6-4AF3-8214-D828C3FB063E}">
      <text>
        <r>
          <rPr>
            <sz val="10"/>
            <color indexed="81"/>
            <rFont val="Tahoma"/>
            <family val="2"/>
          </rPr>
          <t>' a été modifié: =&gt;RC   le 25/11/2020 12:48:50 par rangottese
' a été modifié: RC=&gt;RH   le 25/11/2020 12:49:04 par rangottese</t>
        </r>
      </text>
    </comment>
    <comment ref="V56" authorId="0" shapeId="0" xr:uid="{88CFC824-CFD8-46FE-8999-E1BC559A9E7D}">
      <text>
        <r>
          <rPr>
            <sz val="10"/>
            <color indexed="81"/>
            <rFont val="Tahoma"/>
            <family val="2"/>
          </rPr>
          <t>' a été modifié: =&gt;RC   le 25/11/2020 12:48:53 par rangottese
' a été modifié: RC=&gt;RH   le 25/11/2020 12:49:07 par rangottese</t>
        </r>
      </text>
    </comment>
    <comment ref="W56" authorId="0" shapeId="0" xr:uid="{A6F79A48-47CC-42CC-8393-905E186E5D1B}">
      <text>
        <r>
          <rPr>
            <sz val="10"/>
            <color indexed="81"/>
            <rFont val="Tahoma"/>
            <family val="2"/>
          </rPr>
          <t>' a été modifié: =&gt;J3   le 25/11/2020 12:49:21 par rangottese</t>
        </r>
      </text>
    </comment>
    <comment ref="X56" authorId="0" shapeId="0" xr:uid="{D02B784A-4D3C-405E-B567-82D9CF4DC278}">
      <text>
        <r>
          <rPr>
            <sz val="10"/>
            <color indexed="81"/>
            <rFont val="Tahoma"/>
            <family val="2"/>
          </rPr>
          <t>' a été modifié: =&gt;J1   le 25/11/2020 12:49:28 par rangottese</t>
        </r>
      </text>
    </comment>
    <comment ref="Y56" authorId="0" shapeId="0" xr:uid="{28CDE923-7020-4056-B0E5-58E45A361812}">
      <text>
        <r>
          <rPr>
            <sz val="10"/>
            <color indexed="81"/>
            <rFont val="Tahoma"/>
            <family val="2"/>
          </rPr>
          <t>' a été modifié: =&gt;N6   le 25/11/2020 12:49:33 par rangottese</t>
        </r>
      </text>
    </comment>
    <comment ref="Z56" authorId="0" shapeId="0" xr:uid="{1361B157-47CD-480E-9D67-A61F665F6F8C}">
      <text>
        <r>
          <rPr>
            <sz val="10"/>
            <color indexed="81"/>
            <rFont val="Tahoma"/>
            <family val="2"/>
          </rPr>
          <t>' a été modifié: =&gt;RC   le 25/11/2020 12:49:38 par rangottese</t>
        </r>
      </text>
    </comment>
    <comment ref="AA56" authorId="0" shapeId="0" xr:uid="{93F538F7-417F-4F93-A15D-6D50283184B0}">
      <text>
        <r>
          <rPr>
            <sz val="10"/>
            <color indexed="81"/>
            <rFont val="Tahoma"/>
            <family val="2"/>
          </rPr>
          <t>' a été modifié: =&gt;RC   le 25/11/2020 12:49:43 par rangottese</t>
        </r>
      </text>
    </comment>
    <comment ref="AB56" authorId="0" shapeId="0" xr:uid="{1F20C7D5-E798-4199-8C22-9E8D24521DE9}">
      <text>
        <r>
          <rPr>
            <sz val="10"/>
            <color indexed="81"/>
            <rFont val="Tahoma"/>
            <family val="2"/>
          </rPr>
          <t>' a été modifié: =&gt;RC   le 25/11/2020 12:49:46 par rangottese</t>
        </r>
      </text>
    </comment>
    <comment ref="AC56" authorId="0" shapeId="0" xr:uid="{7DC2EB17-3443-43F1-859E-8068B31D8951}">
      <text>
        <r>
          <rPr>
            <sz val="10"/>
            <color indexed="81"/>
            <rFont val="Tahoma"/>
            <family val="2"/>
          </rPr>
          <t>' a été modifié: =&gt;RH   le 25/11/2020 12:50:13 par rangottese</t>
        </r>
      </text>
    </comment>
    <comment ref="AD56" authorId="0" shapeId="0" xr:uid="{609A6096-08A5-4CC3-89C9-F4F81186CC39}">
      <text>
        <r>
          <rPr>
            <sz val="10"/>
            <color indexed="81"/>
            <rFont val="Tahoma"/>
            <family val="2"/>
          </rPr>
          <t>' a été modifié: =&gt;N6   le 25/11/2020 12:49:59 par rangottese</t>
        </r>
      </text>
    </comment>
    <comment ref="AE56" authorId="0" shapeId="0" xr:uid="{803B87D2-595C-4696-B309-A1CA7FD8EF49}">
      <text>
        <r>
          <rPr>
            <sz val="10"/>
            <color indexed="81"/>
            <rFont val="Tahoma"/>
            <family val="2"/>
          </rPr>
          <t>' a été modifié: =&gt;N6   le 25/11/2020 12:50:04 par rangottese</t>
        </r>
      </text>
    </comment>
    <comment ref="F57" authorId="0" shapeId="0" xr:uid="{2F011A95-A63B-4A2F-9A83-864B4EE822E8}">
      <text>
        <r>
          <rPr>
            <sz val="10"/>
            <color indexed="81"/>
            <rFont val="Tahoma"/>
            <family val="2"/>
          </rPr>
          <t>' a été modifié: =&gt;J4   le 01/02/2021 18:36:21 par rangottese</t>
        </r>
      </text>
    </comment>
    <comment ref="G57" authorId="0" shapeId="0" xr:uid="{99AC5626-F6E4-4A69-ACEE-72C277A7C05F}">
      <text>
        <r>
          <rPr>
            <sz val="10"/>
            <color indexed="81"/>
            <rFont val="Tahoma"/>
            <family val="2"/>
          </rPr>
          <t>' a été modifié: =&gt;N4   le 01/02/2021 18:13:27 par rangottese</t>
        </r>
      </text>
    </comment>
    <comment ref="M57" authorId="0" shapeId="0" xr:uid="{D92CBEE6-D84A-4F62-A132-771E858F1DE6}">
      <text>
        <r>
          <rPr>
            <sz val="10"/>
            <color indexed="81"/>
            <rFont val="Tahoma"/>
            <family val="2"/>
          </rPr>
          <t>' a été modifié: =&gt;J6   le 05/02/2021 18:53:40 par rangottese</t>
        </r>
      </text>
    </comment>
    <comment ref="N57" authorId="0" shapeId="0" xr:uid="{909B51C1-E107-42BE-B41A-984FFF228606}">
      <text>
        <r>
          <rPr>
            <sz val="10"/>
            <color indexed="81"/>
            <rFont val="Tahoma"/>
            <family val="2"/>
          </rPr>
          <t>' a été modifié: =&gt;J6   le 05/02/2021 18:59:16 par rangottese</t>
        </r>
      </text>
    </comment>
    <comment ref="S57" authorId="0" shapeId="0" xr:uid="{9115DB0C-BB84-4BEE-8EA3-7F4ECB0C77B9}">
      <text>
        <r>
          <rPr>
            <sz val="10"/>
            <color indexed="81"/>
            <rFont val="Tahoma"/>
            <family val="2"/>
          </rPr>
          <t>' a été modifié: =&gt;J3   le 15/02/2021 11:41:24 par rangottese</t>
        </r>
      </text>
    </comment>
    <comment ref="W57" authorId="0" shapeId="0" xr:uid="{721D54D4-17E1-483F-B55D-9282ED3183E5}">
      <text>
        <r>
          <rPr>
            <sz val="10"/>
            <color indexed="81"/>
            <rFont val="Tahoma"/>
            <family val="2"/>
          </rPr>
          <t>' a été modifié: =&gt;J6   le 17/02/2021 18:47:47 par rangottese</t>
        </r>
      </text>
    </comment>
    <comment ref="X57" authorId="0" shapeId="0" xr:uid="{D4F52F71-501A-4D64-8F0E-A8268FC1DE09}">
      <text>
        <r>
          <rPr>
            <sz val="10"/>
            <color indexed="81"/>
            <rFont val="Tahoma"/>
            <family val="2"/>
          </rPr>
          <t>FORMATION IAO DOUBLAGE AVEC CLEMENT</t>
        </r>
      </text>
    </comment>
    <comment ref="Y57" authorId="0" shapeId="0" xr:uid="{95D47C3D-DAC3-4325-859E-F29D27C675B3}">
      <text>
        <r>
          <rPr>
            <sz val="10"/>
            <color indexed="81"/>
            <rFont val="Tahoma"/>
            <family val="2"/>
          </rPr>
          <t xml:space="preserve">FORMATION REGULE IAO DOUBLAGE </t>
        </r>
      </text>
    </comment>
    <comment ref="AI57" authorId="0" shapeId="0" xr:uid="{0E825526-A302-4625-AADF-9C6447E2F043}">
      <text>
        <r>
          <rPr>
            <sz val="10"/>
            <color indexed="81"/>
            <rFont val="Tahoma"/>
            <family val="2"/>
          </rPr>
          <t>' a été modifié: =&gt;J6   le 01/03/2021 12:35:13 par rangottese</t>
        </r>
      </text>
    </comment>
    <comment ref="AJ57" authorId="0" shapeId="0" xr:uid="{AB8B9FE4-9ED2-488C-84C5-F60205447409}">
      <text>
        <r>
          <rPr>
            <sz val="10"/>
            <color indexed="81"/>
            <rFont val="Tahoma"/>
            <family val="2"/>
          </rPr>
          <t>' a été modifié: =&gt;N4   le 02/03/2021 15:48:49 par rangottese</t>
        </r>
      </text>
    </comment>
    <comment ref="AO57" authorId="0" shapeId="0" xr:uid="{E2A53BD1-16F4-46EA-A13E-857CE2120928}">
      <text>
        <r>
          <rPr>
            <sz val="10"/>
            <color indexed="81"/>
            <rFont val="Tahoma"/>
            <family val="2"/>
          </rPr>
          <t>' a été modifié: =&gt;N   le 04/03/2021 15:37:25 par rangottese
' a été modifié: N=&gt;N3   le 09/03/2021 12:22:10 par rangottese</t>
        </r>
      </text>
    </comment>
    <comment ref="AT57" authorId="0" shapeId="0" xr:uid="{2AE7BEDF-98D6-40D1-8723-F76E985C9944}">
      <text>
        <r>
          <rPr>
            <sz val="10"/>
            <color indexed="81"/>
            <rFont val="Tahoma"/>
            <family val="2"/>
          </rPr>
          <t>' a été modifié: =&gt;J2   le 09/03/2021 14:45:20 par rangottese
' a été modifié: =&gt;J3   le 09/03/2021 14:45:23 par rangottese</t>
        </r>
      </text>
    </comment>
    <comment ref="BA57" authorId="0" shapeId="0" xr:uid="{3ED41E12-6A15-4819-B6BC-F65AA936F337}">
      <text>
        <r>
          <rPr>
            <sz val="10"/>
            <color indexed="81"/>
            <rFont val="Tahoma"/>
            <family val="2"/>
          </rPr>
          <t>pas d'asd en regule</t>
        </r>
      </text>
    </comment>
    <comment ref="BB57" authorId="0" shapeId="0" xr:uid="{E120AF98-1D71-42E7-A637-BD13D832F43E}">
      <text>
        <r>
          <rPr>
            <sz val="10"/>
            <color indexed="81"/>
            <rFont val="Tahoma"/>
            <family val="2"/>
          </rPr>
          <t>' a été modifié: =&gt;N6   le 18/03/2021 18:16:10 par rangottese</t>
        </r>
      </text>
    </comment>
    <comment ref="BF57" authorId="0" shapeId="0" xr:uid="{58D3077B-367E-4DA5-B16C-B8035E0F96A7}">
      <text>
        <r>
          <rPr>
            <sz val="10"/>
            <color indexed="81"/>
            <rFont val="Tahoma"/>
            <family val="2"/>
          </rPr>
          <t>' a été modifié: =&gt;J6   le 25/03/2021 16:45:23 par rangottese
' a été modifié: J6=&gt;J3   le 25/03/2021 16:46:36 par rangottese</t>
        </r>
      </text>
    </comment>
    <comment ref="BG57" authorId="0" shapeId="0" xr:uid="{D7787CDA-F3F3-48E6-8FCD-769C9485BA88}">
      <text>
        <r>
          <rPr>
            <sz val="10"/>
            <color indexed="81"/>
            <rFont val="Tahoma"/>
            <family val="2"/>
          </rPr>
          <t>' a été modifié: =&gt;J6   le 25/03/2021 16:45:26 par rangottese
' a été modifié: J6=&gt;J4   le 25/03/2021 16:46:39 par rangottese
' a été modifié: J4=&gt;   le 25/03/2021 16:47:30 par rangottese</t>
        </r>
      </text>
    </comment>
    <comment ref="BH57" authorId="0" shapeId="0" xr:uid="{A67FF2C6-3B4E-4419-812F-585A7A6D00D7}">
      <text>
        <r>
          <rPr>
            <sz val="10"/>
            <color indexed="81"/>
            <rFont val="Tahoma"/>
            <family val="2"/>
          </rPr>
          <t>' a été modifié: =&gt;N6   le 25/03/2021 16:51:26 par rangottese</t>
        </r>
      </text>
    </comment>
    <comment ref="BK57" authorId="0" shapeId="0" xr:uid="{530127C8-BC17-4767-97F7-7EF72D97B533}">
      <text>
        <r>
          <rPr>
            <sz val="10"/>
            <color indexed="81"/>
            <rFont val="Tahoma"/>
            <family val="2"/>
          </rPr>
          <t>' a été modifié: =&gt;FO   le 08/03/2021 15:17:17 par rangottese</t>
        </r>
      </text>
    </comment>
    <comment ref="BM57" authorId="0" shapeId="0" xr:uid="{08F92AEB-3012-429B-9EC2-4F4B850F390D}">
      <text>
        <r>
          <rPr>
            <sz val="10"/>
            <color indexed="81"/>
            <rFont val="Tahoma"/>
            <family val="2"/>
          </rPr>
          <t>' a été modifié: =&gt;RH   le 01/04/2021 17:31:59 par rangottese</t>
        </r>
      </text>
    </comment>
    <comment ref="BN57" authorId="0" shapeId="0" xr:uid="{7EE11461-6A85-4151-A6CD-B693CBF8D674}">
      <text>
        <r>
          <rPr>
            <sz val="10"/>
            <color indexed="81"/>
            <rFont val="Tahoma"/>
            <family val="2"/>
          </rPr>
          <t>' a été modifié: =&gt;RH   le 01/04/2021 17:32:07 par rangottese</t>
        </r>
      </text>
    </comment>
    <comment ref="BO57" authorId="0" shapeId="0" xr:uid="{8A1BBF70-1362-4F73-A307-AD0B04B81037}">
      <text>
        <r>
          <rPr>
            <sz val="10"/>
            <color indexed="81"/>
            <rFont val="Tahoma"/>
            <family val="2"/>
          </rPr>
          <t>' a été modifié: =&gt;J   le 01/04/2021 17:32:55 par rangottese
' a été modifié: J=&gt;J6   le 02/04/2021 16:59:40 par rangottese</t>
        </r>
      </text>
    </comment>
    <comment ref="BR57" authorId="0" shapeId="0" xr:uid="{10FBB7D6-8E82-4217-9121-605DF4142896}">
      <text>
        <r>
          <rPr>
            <sz val="10"/>
            <color indexed="81"/>
            <rFont val="Tahoma"/>
            <family val="2"/>
          </rPr>
          <t>' a été modifié: =&gt;J3   le 06/04/2021 18:19:51 par rangottese
' a été modifié: J3=&gt;J6   le 06/04/2021 18:26:35 par rangottese
' a été modifié: J3=&gt;J3   le 06/04/2021 18:26:57 par rangottese</t>
        </r>
      </text>
    </comment>
    <comment ref="BS57" authorId="0" shapeId="0" xr:uid="{341F47D9-C443-49F4-9B18-7124037FBB61}">
      <text>
        <r>
          <rPr>
            <sz val="10"/>
            <color indexed="81"/>
            <rFont val="Tahoma"/>
            <family val="2"/>
          </rPr>
          <t>' a été modifié: =&gt;J   le 08/03/2021 14:47:42 par rangottese
' a été modifié: J=&gt;RC   le 09/03/2021 10:07:11 par rangottese</t>
        </r>
      </text>
    </comment>
    <comment ref="BX57" authorId="0" shapeId="0" xr:uid="{FB45E48C-C782-4A5B-B97A-9A2A5B57C551}">
      <text>
        <r>
          <rPr>
            <sz val="10"/>
            <color indexed="81"/>
            <rFont val="Tahoma"/>
            <family val="2"/>
          </rPr>
          <t>' a été modifié: =&gt;N   le 08/03/2021 14:47:49 par rangottese
' a été modifié: N=&gt;N6   le 12/04/2021 18:50:20 par RANGOTTESE</t>
        </r>
      </text>
    </comment>
    <comment ref="CA57" authorId="0" shapeId="0" xr:uid="{17A4D7C4-4C7D-4DDB-B7E4-E47E6E093E4A}">
      <text>
        <r>
          <rPr>
            <sz val="10"/>
            <color indexed="81"/>
            <rFont val="Tahoma"/>
            <family val="2"/>
          </rPr>
          <t>' a été modifié: =&gt;N   le 01/04/2021 17:33:27 par rangottese
' a été modifié: N=&gt;N1   le 14/04/2021 16:30:59 par rangottese
' a été modifié: N1=&gt;N3   le 14/04/2021 16:35:59 par rangottese</t>
        </r>
      </text>
    </comment>
    <comment ref="CB57" authorId="0" shapeId="0" xr:uid="{0CC90C4F-5F04-4D33-BA6E-56C5BCEFD3FE}">
      <text>
        <r>
          <rPr>
            <sz val="10"/>
            <color indexed="81"/>
            <rFont val="Tahoma"/>
            <family val="2"/>
          </rPr>
          <t>' a été modifié: =&gt;N   le 01/04/2021 17:33:32 par rangottese
' a été modifié: N=&gt;N3   le 14/04/2021 16:33:07 par rangottese</t>
        </r>
      </text>
    </comment>
    <comment ref="CC57" authorId="0" shapeId="0" xr:uid="{9FAC7FE0-0794-49E8-8EB2-B5339188347A}">
      <text>
        <r>
          <rPr>
            <sz val="10"/>
            <color indexed="81"/>
            <rFont val="Tahoma"/>
            <family val="2"/>
          </rPr>
          <t>' a été modifié: =&gt;N   le 09/03/2021 10:06:46 par rangottese
' a été modifié: N=&gt;RC   le 01/04/2021 17:33:50 par rangottese</t>
        </r>
      </text>
    </comment>
    <comment ref="CG57" authorId="0" shapeId="0" xr:uid="{4562C961-240C-4DE0-B61A-F2C7478652FE}">
      <text>
        <r>
          <rPr>
            <sz val="10"/>
            <color indexed="81"/>
            <rFont val="Tahoma"/>
            <family val="2"/>
          </rPr>
          <t>' a été modifié: =&gt;J2   le 14/04/2021 17:30:40 par rangottese</t>
        </r>
      </text>
    </comment>
    <comment ref="CH57" authorId="0" shapeId="0" xr:uid="{AD5D19DA-C02E-4233-9E7D-F83DC5039B6D}">
      <text>
        <r>
          <rPr>
            <sz val="10"/>
            <color indexed="81"/>
            <rFont val="Tahoma"/>
            <family val="2"/>
          </rPr>
          <t>' a été modifié: =&gt;RH   le 08/04/2021 18:15:59 par rangottese</t>
        </r>
      </text>
    </comment>
    <comment ref="CI57" authorId="0" shapeId="0" xr:uid="{4C318C45-FC49-481F-BB25-B5C306152A72}">
      <text>
        <r>
          <rPr>
            <sz val="10"/>
            <color indexed="81"/>
            <rFont val="Tahoma"/>
            <family val="2"/>
          </rPr>
          <t>' a été modifié: =&gt;RH   le 08/04/2021 18:16:02 par rangottese</t>
        </r>
      </text>
    </comment>
    <comment ref="CJ57" authorId="0" shapeId="0" xr:uid="{994411BE-EFE7-4188-BEAC-293A509637DF}">
      <text>
        <r>
          <rPr>
            <sz val="10"/>
            <color indexed="81"/>
            <rFont val="Tahoma"/>
            <family val="2"/>
          </rPr>
          <t>' a été modifié: =&gt;N   le 08/04/2021 18:16:08 par rangottese
' a été modifié: N=&gt;N2   le 14/04/2021 18:08:37 par rangottese</t>
        </r>
      </text>
    </comment>
    <comment ref="CK57" authorId="0" shapeId="0" xr:uid="{E97999D4-E19B-4479-AA4E-F46CAF02CD2E}">
      <text>
        <r>
          <rPr>
            <sz val="10"/>
            <color indexed="81"/>
            <rFont val="Tahoma"/>
            <family val="2"/>
          </rPr>
          <t>' a été modifié: =&gt;N   le 08/04/2021 18:16:13 par rangottese
' a été modifié: N=&gt;N1   le 14/04/2021 18:08:47 par rangottese</t>
        </r>
      </text>
    </comment>
    <comment ref="CM57" authorId="0" shapeId="0" xr:uid="{4E08BCC4-98BE-482B-859B-A5CCE93206C0}">
      <text>
        <r>
          <rPr>
            <sz val="10"/>
            <color indexed="81"/>
            <rFont val="Tahoma"/>
            <family val="2"/>
          </rPr>
          <t>' a été modifié: =&gt;RC   le 08/03/2021 15:18:47 par rangottese</t>
        </r>
      </text>
    </comment>
    <comment ref="E59" authorId="0" shapeId="0" xr:uid="{0F311A9E-B2BE-49E6-90BF-21827FDD0061}">
      <text>
        <r>
          <rPr>
            <sz val="10"/>
            <color indexed="81"/>
            <rFont val="Tahoma"/>
            <family val="2"/>
          </rPr>
          <t>' a été modifié: J1=&gt;J2   le 25/11/2020 12:50:31 par rangottese</t>
        </r>
      </text>
    </comment>
    <comment ref="BL59" authorId="0" shapeId="0" xr:uid="{0D066683-8C3C-40CE-876E-7D1A3FFFC175}">
      <text>
        <r>
          <rPr>
            <sz val="10"/>
            <color indexed="81"/>
            <rFont val="Tahoma"/>
            <family val="2"/>
          </rPr>
          <t>' a été modifié: J=&gt;J6   le 31/03/2021 19:09:51 par rangottese</t>
        </r>
      </text>
    </comment>
    <comment ref="E60" authorId="0" shapeId="0" xr:uid="{E6AB327A-20C8-44E2-8FAA-3E0F09AFFE1E}">
      <text>
        <r>
          <rPr>
            <sz val="10"/>
            <color indexed="81"/>
            <rFont val="Tahoma"/>
            <family val="2"/>
          </rPr>
          <t>' a été modifié: =&gt;RC   le 11/01/2021 14:20:21 par rangottese
' a été modifié: RC=&gt;   le 15/01/2021 17:31:56 par rangottese</t>
        </r>
      </text>
    </comment>
    <comment ref="G60" authorId="0" shapeId="0" xr:uid="{C980EE81-87C2-4663-B028-0286B1D425EF}">
      <text>
        <r>
          <rPr>
            <sz val="10"/>
            <color indexed="81"/>
            <rFont val="Tahoma"/>
            <family val="2"/>
          </rPr>
          <t>' a été modifié: =&gt;FO   le 11/01/2021 14:20:10 par rangottese</t>
        </r>
      </text>
    </comment>
    <comment ref="K60" authorId="0" shapeId="0" xr:uid="{147E1524-99AE-47A5-A224-FADB35AB7B93}">
      <text>
        <r>
          <rPr>
            <sz val="10"/>
            <color indexed="81"/>
            <rFont val="Tahoma"/>
            <family val="2"/>
          </rPr>
          <t>' a été modifié: =&gt;J   le 04/02/2021 18:36:38 par rangottese
' a été modifié: =&gt;J3   le 04/02/2021 18:36:44 par rangottese</t>
        </r>
      </text>
    </comment>
    <comment ref="M60" authorId="0" shapeId="0" xr:uid="{60643631-4632-4BAF-9D51-D561DE406EF9}">
      <text>
        <r>
          <rPr>
            <sz val="10"/>
            <color indexed="81"/>
            <rFont val="Tahoma"/>
            <family val="2"/>
          </rPr>
          <t>rendu du 4/02</t>
        </r>
      </text>
    </comment>
    <comment ref="S60" authorId="0" shapeId="0" xr:uid="{A400E405-F4AB-4A34-AFB6-59BF1634B226}">
      <text>
        <r>
          <rPr>
            <sz val="10"/>
            <color indexed="81"/>
            <rFont val="Tahoma"/>
            <family val="2"/>
          </rPr>
          <t>' a été modifié: =&gt;N1   le 15/02/2021 11:46:33 par rangottese</t>
        </r>
      </text>
    </comment>
    <comment ref="T60" authorId="0" shapeId="0" xr:uid="{465826CB-BD0A-4093-9DF5-4DB5ADA8A0CD}">
      <text>
        <r>
          <rPr>
            <sz val="10"/>
            <color indexed="81"/>
            <rFont val="Tahoma"/>
            <family val="2"/>
          </rPr>
          <t>' a été modifié: =&gt;N   le 18/12/2020 09:44:33 par rangottese
' a été modifié: N=&gt;N2   le 17/02/2021 18:27:36 par rangottese</t>
        </r>
      </text>
    </comment>
    <comment ref="W60" authorId="0" shapeId="0" xr:uid="{CC08A63C-AB28-4786-8698-393DFC8B16A2}">
      <text>
        <r>
          <rPr>
            <sz val="10"/>
            <color indexed="81"/>
            <rFont val="Tahoma"/>
            <family val="2"/>
          </rPr>
          <t>' a été modifié: =&gt;RC   le 29/01/2021 16:08:31 par rangottese</t>
        </r>
      </text>
    </comment>
    <comment ref="X60" authorId="0" shapeId="0" xr:uid="{2FD2C00A-2765-4084-86FB-BE997D0A279E}">
      <text>
        <r>
          <rPr>
            <sz val="10"/>
            <color indexed="81"/>
            <rFont val="Tahoma"/>
            <family val="2"/>
          </rPr>
          <t>' a été modifié: =&gt;J2   le 19/02/2021 16:49:28 par rangottese</t>
        </r>
      </text>
    </comment>
    <comment ref="Y60" authorId="0" shapeId="0" xr:uid="{62787EA2-08EE-454F-ABB0-FCD537F55A36}">
      <text>
        <r>
          <rPr>
            <sz val="10"/>
            <color indexed="81"/>
            <rFont val="Tahoma"/>
            <family val="2"/>
          </rPr>
          <t>' a été modifié: =&gt;N6   le 19/02/2021 16:59:09 par rangottese
' a été modifié: N6=&gt;   le 19/02/2021 17:02:36 par rangottese</t>
        </r>
      </text>
    </comment>
    <comment ref="AJ60" authorId="0" shapeId="0" xr:uid="{C9AAC987-7C30-47C8-8480-5C7FE2A35E56}">
      <text>
        <r>
          <rPr>
            <sz val="10"/>
            <color indexed="81"/>
            <rFont val="Tahoma"/>
            <family val="2"/>
          </rPr>
          <t>' a été modifié: =&gt;N1   le 02/03/2021 15:49:09 par rangottese</t>
        </r>
      </text>
    </comment>
    <comment ref="AO60" authorId="0" shapeId="0" xr:uid="{120D94C2-4C7A-447B-BB20-DC89768B9C30}">
      <text>
        <r>
          <rPr>
            <sz val="10"/>
            <color indexed="81"/>
            <rFont val="Tahoma"/>
            <family val="2"/>
          </rPr>
          <t>' a été modifié: =&gt;AA   le 09/03/2021 12:11:06 par rangottese</t>
        </r>
      </text>
    </comment>
    <comment ref="AY60" authorId="0" shapeId="0" xr:uid="{63084F90-1FA2-4D58-A9FE-7F3A28B8878C}">
      <text>
        <r>
          <rPr>
            <sz val="10"/>
            <color indexed="81"/>
            <rFont val="Tahoma"/>
            <family val="2"/>
          </rPr>
          <t>' a été modifié: =&gt;MA   le 28/01/2021 12:18:07 par rangottese
' a été modifié: =&gt;CA   le 28/01/2021 12:18:13 par rangottese
' a été modifié: CA=&gt;AA   le 23/03/2021 10:50:49 par rangottese</t>
        </r>
      </text>
    </comment>
    <comment ref="AZ60" authorId="0" shapeId="0" xr:uid="{F73A38CA-7627-4AE9-81A4-7FA295702F02}">
      <text>
        <r>
          <rPr>
            <sz val="10"/>
            <color indexed="81"/>
            <rFont val="Tahoma"/>
            <family val="2"/>
          </rPr>
          <t>' a été modifié: =&gt;CA   le 28/01/2021 12:18:16 par rangottese
' a été modifié: CA=&gt;AA   le 23/03/2021 10:50:56 par rangottese</t>
        </r>
      </text>
    </comment>
    <comment ref="BA60" authorId="0" shapeId="0" xr:uid="{CA83CC06-FA62-4560-8CA9-9BA216AE5729}">
      <text>
        <r>
          <rPr>
            <sz val="10"/>
            <color indexed="81"/>
            <rFont val="Tahoma"/>
            <family val="2"/>
          </rPr>
          <t>' a été modifié: =&gt;AA   le 23/03/2021 10:51:19 par rangottese</t>
        </r>
      </text>
    </comment>
    <comment ref="BD60" authorId="0" shapeId="0" xr:uid="{B3253376-B47F-472F-AFA4-2F915CDF7FF3}">
      <text>
        <r>
          <rPr>
            <sz val="10"/>
            <color indexed="81"/>
            <rFont val="Tahoma"/>
            <family val="2"/>
          </rPr>
          <t>' a été modifié: =&gt;AA   le 23/03/2021 10:51:07 par rangottese</t>
        </r>
      </text>
    </comment>
    <comment ref="BE60" authorId="0" shapeId="0" xr:uid="{11132102-3637-4DD1-ABC3-293A26A7C5F0}">
      <text>
        <r>
          <rPr>
            <sz val="10"/>
            <color indexed="81"/>
            <rFont val="Tahoma"/>
            <family val="2"/>
          </rPr>
          <t>' a été modifié: =&gt;AA   le 23/03/2021 10:51:13 par rangottese</t>
        </r>
      </text>
    </comment>
    <comment ref="BH60" authorId="0" shapeId="0" xr:uid="{4748F627-9134-4489-84FD-525DDE6F2C62}">
      <text>
        <r>
          <rPr>
            <sz val="10"/>
            <color indexed="81"/>
            <rFont val="Tahoma"/>
            <family val="2"/>
          </rPr>
          <t>' a été modifié: =&gt;N   le 12/02/2021 14:00:47 par rangottese
' a été modifié: N=&gt;N6   le 25/03/2021 16:51:34 par rangottese
' a été modifié: N6=&gt;N4   le 25/03/2021 17:03:36 par rangottese
' a été modifié: N4=&gt;N6   le 25/03/2021 17:03:59 par rangottese</t>
        </r>
      </text>
    </comment>
    <comment ref="BP60" authorId="0" shapeId="0" xr:uid="{6A9307EE-176E-44FA-A491-6E3C82EFE33C}">
      <text>
        <r>
          <rPr>
            <sz val="10"/>
            <color indexed="81"/>
            <rFont val="Tahoma"/>
            <family val="2"/>
          </rPr>
          <t>' a été modifié: =&gt;J1   le 02/04/2021 17:23:35 par rangottese</t>
        </r>
      </text>
    </comment>
    <comment ref="BQ60" authorId="0" shapeId="0" xr:uid="{82D82726-5AF0-4692-997E-0622274E4CF8}">
      <text>
        <r>
          <rPr>
            <sz val="10"/>
            <color indexed="81"/>
            <rFont val="Tahoma"/>
            <family val="2"/>
          </rPr>
          <t>' a été modifié: =&gt;N   le 12/02/2021 11:06:15 par rangottese
' a été modifié: N=&gt;N2   le 02/04/2021 17:49:21 par rangottese</t>
        </r>
      </text>
    </comment>
    <comment ref="BV60" authorId="0" shapeId="0" xr:uid="{2DEB72BC-D7AF-4F9B-B325-D0EAF26E65B0}">
      <text>
        <r>
          <rPr>
            <sz val="10"/>
            <color indexed="81"/>
            <rFont val="Tahoma"/>
            <family val="2"/>
          </rPr>
          <t xml:space="preserve">sureffectif aide au sau /uhcd si besoin </t>
        </r>
      </text>
    </comment>
    <comment ref="CA60" authorId="0" shapeId="0" xr:uid="{C68C9418-0F29-42E6-BC16-4F9FBA534B0E}">
      <text>
        <r>
          <rPr>
            <sz val="10"/>
            <color indexed="81"/>
            <rFont val="Tahoma"/>
            <family val="2"/>
          </rPr>
          <t>' a été modifié: =&gt;N   le 09/03/2021 10:05:38 par rangottese
' a été modifié: N=&gt;N6   le 14/04/2021 16:29:45 par rangottese</t>
        </r>
      </text>
    </comment>
    <comment ref="CB60" authorId="0" shapeId="0" xr:uid="{E7558C71-5522-4FBB-8BFE-C37F44207E95}">
      <text>
        <r>
          <rPr>
            <sz val="10"/>
            <color indexed="81"/>
            <rFont val="Tahoma"/>
            <family val="2"/>
          </rPr>
          <t>' a été modifié: =&gt;N   le 09/03/2021 10:05:45 par rangottese
' a été modifié: N=&gt;N6   le 14/04/2021 16:29:48 par rangottese</t>
        </r>
      </text>
    </comment>
    <comment ref="CC60" authorId="0" shapeId="0" xr:uid="{85C5B5B7-0124-4AF3-B316-EE5B4A567D80}">
      <text>
        <r>
          <rPr>
            <sz val="10"/>
            <color indexed="81"/>
            <rFont val="Tahoma"/>
            <family val="2"/>
          </rPr>
          <t>' a été modifié: =&gt;N3   le 14/04/2021 16:47:10 par rangottese</t>
        </r>
      </text>
    </comment>
    <comment ref="CI60" authorId="0" shapeId="0" xr:uid="{752D4D5C-9C65-4F5C-BDE0-7A2B257D1200}">
      <text>
        <r>
          <rPr>
            <sz val="10"/>
            <color indexed="81"/>
            <rFont val="Tahoma"/>
            <family val="2"/>
          </rPr>
          <t>' a été modifié: =&gt;N2   le 14/04/2021 17:58:38 par rangottese</t>
        </r>
      </text>
    </comment>
    <comment ref="CM60" authorId="0" shapeId="0" xr:uid="{CAA9A162-5394-4B8F-9792-38820C92D2D7}">
      <text>
        <r>
          <rPr>
            <sz val="10"/>
            <color indexed="81"/>
            <rFont val="Tahoma"/>
            <family val="2"/>
          </rPr>
          <t xml:space="preserve">Sureffectif : Audit dossier douleur à faire  5 sur UHCD et 5 sur PUMA  voir avec cadres pour les explications et ouvrir le tableau des audits
</t>
        </r>
      </text>
    </comment>
    <comment ref="CN60" authorId="0" shapeId="0" xr:uid="{096BC501-6CD5-408B-96C0-D9B5834396BA}">
      <text>
        <r>
          <rPr>
            <sz val="10"/>
            <color indexed="81"/>
            <rFont val="Tahoma"/>
            <family val="2"/>
          </rPr>
          <t>' a été modifié: =&gt;J   le 09/03/2021 10:12:11 par rangottese
' a été modifié: J=&gt;J2   le 26/04/2021 17:25:57 par rangottese</t>
        </r>
      </text>
    </comment>
    <comment ref="D63" authorId="0" shapeId="0" xr:uid="{8F41A27B-8601-466A-80D5-9427977CC6B4}">
      <text>
        <r>
          <rPr>
            <sz val="10"/>
            <color indexed="81"/>
            <rFont val="Tahoma"/>
            <family val="2"/>
          </rPr>
          <t>' a été modifié: J6=&gt;RC   le 29/01/2021 15:17:47 par rangottese</t>
        </r>
      </text>
    </comment>
    <comment ref="I63" authorId="0" shapeId="0" xr:uid="{B2040679-4494-41C3-A0D3-AE33E88F6DC0}">
      <text>
        <r>
          <rPr>
            <sz val="10"/>
            <color indexed="81"/>
            <rFont val="Tahoma"/>
            <family val="2"/>
          </rPr>
          <t>' a été modifié: =&gt;J3   le 01/02/2021 18:28:16 par rangottese
' a été modifié: J3=&gt;J2   le 01/02/2021 18:29:39 par rangottese</t>
        </r>
      </text>
    </comment>
    <comment ref="J63" authorId="0" shapeId="0" xr:uid="{B033652F-DA9E-4280-A1D2-C5FA01ACCD27}">
      <text>
        <r>
          <rPr>
            <sz val="10"/>
            <color indexed="81"/>
            <rFont val="Tahoma"/>
            <family val="2"/>
          </rPr>
          <t>' a été modifié: =&gt;J2   le 01/02/2021 18:28:23 par rangottese
' a été modifié: J2=&gt;J1   le 01/02/2021 18:29:52 par rangottese</t>
        </r>
      </text>
    </comment>
    <comment ref="K63" authorId="0" shapeId="0" xr:uid="{AAFB7E6E-EC7E-4745-987A-A9AA71D727FA}">
      <text>
        <r>
          <rPr>
            <sz val="10"/>
            <color indexed="81"/>
            <rFont val="Tahoma"/>
            <family val="2"/>
          </rPr>
          <t>' a été modifié: =&gt;N3   le 04/02/2021 18:39:35 par rangottese
' a été modifié: N3=&gt;AA   le 08/02/2021 14:59:59 par pagliarinau</t>
        </r>
      </text>
    </comment>
    <comment ref="P63" authorId="0" shapeId="0" xr:uid="{6B9EDE80-C738-4225-82EB-2DD6AD911399}">
      <text>
        <r>
          <rPr>
            <sz val="10"/>
            <color indexed="81"/>
            <rFont val="Tahoma"/>
            <family val="2"/>
          </rPr>
          <t>' a été modifié: =&gt;J5   le 18/12/2020 09:45:36 par rangottese
' a été modifié: J5=&gt;   le 19/01/2021 10:15:29 par rangottese</t>
        </r>
      </text>
    </comment>
    <comment ref="Q63" authorId="0" shapeId="0" xr:uid="{07B92DEF-D179-4AE3-9840-D27BE2530EB2}">
      <text>
        <r>
          <rPr>
            <sz val="10"/>
            <color indexed="81"/>
            <rFont val="Tahoma"/>
            <family val="2"/>
          </rPr>
          <t>' a été modifié: =&gt;N3   le 10/02/2021 17:59:35 par rangottese</t>
        </r>
      </text>
    </comment>
    <comment ref="U63" authorId="0" shapeId="0" xr:uid="{EFEC4B53-7F0B-48CA-B0FD-B2636239CE78}">
      <text>
        <r>
          <rPr>
            <sz val="10"/>
            <color indexed="81"/>
            <rFont val="Tahoma"/>
            <family val="2"/>
          </rPr>
          <t>UHCD /PUMA du SAU</t>
        </r>
      </text>
    </comment>
    <comment ref="V63" authorId="0" shapeId="0" xr:uid="{F72F1027-3762-425C-94B3-8DA096CB2B4E}">
      <text>
        <r>
          <rPr>
            <sz val="10"/>
            <color indexed="81"/>
            <rFont val="Tahoma"/>
            <family val="2"/>
          </rPr>
          <t>' a été modifié: =&gt;N1   le 17/02/2021 18:35:42 par rangottese</t>
        </r>
      </text>
    </comment>
    <comment ref="AF63" authorId="0" shapeId="0" xr:uid="{4A7A97AA-F73F-4E03-9642-B807D0096590}">
      <text>
        <r>
          <rPr>
            <sz val="10"/>
            <color indexed="81"/>
            <rFont val="Tahoma"/>
            <family val="2"/>
          </rPr>
          <t>' a été modifié: =&gt;J6   le 25/02/2021 14:49:32 par rangottese</t>
        </r>
      </text>
    </comment>
    <comment ref="AG63" authorId="0" shapeId="0" xr:uid="{E7F57D5F-77D1-460A-B0C5-3D848C668AB0}">
      <text>
        <r>
          <rPr>
            <sz val="10"/>
            <color indexed="81"/>
            <rFont val="Tahoma"/>
            <family val="2"/>
          </rPr>
          <t>' a été modifié: =&gt;N6   le 25/02/2021 14:49:36 par rangottese</t>
        </r>
      </text>
    </comment>
    <comment ref="AH63" authorId="0" shapeId="0" xr:uid="{2033EF94-8C01-4A17-AF7E-3DABE67E5ADD}">
      <text>
        <r>
          <rPr>
            <sz val="10"/>
            <color indexed="81"/>
            <rFont val="Tahoma"/>
            <family val="2"/>
          </rPr>
          <t>' a été modifié: =&gt;N6   le 25/02/2021 14:49:43 par rangottese</t>
        </r>
      </text>
    </comment>
    <comment ref="AN63" authorId="0" shapeId="0" xr:uid="{FB2233EB-687C-431D-9D29-6D3EFC2EF85E}">
      <text>
        <r>
          <rPr>
            <sz val="10"/>
            <color indexed="81"/>
            <rFont val="Tahoma"/>
            <family val="2"/>
          </rPr>
          <t>' a été modifié: =&gt;N3   le 04/03/2021 18:34:36 par rangottese
' a été modifié: N3=&gt;N1   le 04/03/2021 18:35:00 par rangottese
' a été modifié: N1=&gt;AA   le 09/03/2021 10:16:33 par rangottese</t>
        </r>
      </text>
    </comment>
    <comment ref="AR63" authorId="0" shapeId="0" xr:uid="{33BE5098-7C99-4A0D-8034-AFBEA27FC156}">
      <text>
        <r>
          <rPr>
            <sz val="10"/>
            <color indexed="81"/>
            <rFont val="Tahoma"/>
            <family val="2"/>
          </rPr>
          <t>' a été modifié: =&gt;AA   le 09/03/2021 12:36:21 par rangottese</t>
        </r>
      </text>
    </comment>
    <comment ref="AS63" authorId="0" shapeId="0" xr:uid="{8A782349-706C-4683-A50B-00D9E6657457}">
      <text>
        <r>
          <rPr>
            <sz val="10"/>
            <color indexed="81"/>
            <rFont val="Tahoma"/>
            <family val="2"/>
          </rPr>
          <t>' a été modifié: =&gt;AA   le 09/03/2021 12:36:25 par rangottese</t>
        </r>
      </text>
    </comment>
    <comment ref="AT63" authorId="0" shapeId="0" xr:uid="{038ED63C-10A3-4833-974A-117C8CB8C2D1}">
      <text>
        <r>
          <rPr>
            <sz val="10"/>
            <color indexed="81"/>
            <rFont val="Tahoma"/>
            <family val="2"/>
          </rPr>
          <t>' a été modifié: =&gt;AA   le 09/03/2021 12:36:31 par rangottese</t>
        </r>
      </text>
    </comment>
    <comment ref="AY63" authorId="0" shapeId="0" xr:uid="{5BEA883B-F623-4471-B1A3-391771031415}">
      <text>
        <r>
          <rPr>
            <sz val="10"/>
            <color indexed="81"/>
            <rFont val="Tahoma"/>
            <family val="2"/>
          </rPr>
          <t>' a été modifié: =&gt;AA   le 18/03/2021 17:41:16 par rangottese</t>
        </r>
      </text>
    </comment>
    <comment ref="AZ63" authorId="0" shapeId="0" xr:uid="{B7A968E8-2F21-4C4C-9DCD-89C8750BFB98}">
      <text>
        <r>
          <rPr>
            <sz val="10"/>
            <color indexed="81"/>
            <rFont val="Tahoma"/>
            <family val="2"/>
          </rPr>
          <t>' a été modifié: =&gt;AA   le 18/03/2021 17:41:22 par rangottese</t>
        </r>
      </text>
    </comment>
    <comment ref="BD63" authorId="1" shapeId="0" xr:uid="{21503367-C036-4D8D-B0A3-790B90A4222F}">
      <text>
        <r>
          <rPr>
            <sz val="10"/>
            <color indexed="81"/>
            <rFont val="Tahoma"/>
            <family val="2"/>
          </rPr>
          <t>' a été modifié: =&gt;AA   le 24/03/2021 13:37:09 par pagliarinau</t>
        </r>
      </text>
    </comment>
    <comment ref="BE63" authorId="1" shapeId="0" xr:uid="{C9932AF5-DD54-4806-A3D7-991090D961A0}">
      <text>
        <r>
          <rPr>
            <sz val="10"/>
            <color indexed="81"/>
            <rFont val="Tahoma"/>
            <family val="2"/>
          </rPr>
          <t>' a été modifié: =&gt;AA   le 24/03/2021 13:37:13 par pagliarinau</t>
        </r>
      </text>
    </comment>
    <comment ref="BI63" authorId="1" shapeId="0" xr:uid="{E1581F77-2D56-4E07-BD59-A63F333F3028}">
      <text>
        <r>
          <rPr>
            <sz val="10"/>
            <color indexed="81"/>
            <rFont val="Tahoma"/>
            <family val="2"/>
          </rPr>
          <t>' a été modifié: =&gt;AA   le 24/03/2021 13:37:19 par pagliarinau</t>
        </r>
      </text>
    </comment>
    <comment ref="BJ63" authorId="1" shapeId="0" xr:uid="{49FB5838-72A0-42DD-AFE4-90AB52CF0A61}">
      <text>
        <r>
          <rPr>
            <sz val="10"/>
            <color indexed="81"/>
            <rFont val="Tahoma"/>
            <family val="2"/>
          </rPr>
          <t>' a été modifié: =&gt;AA   le 24/03/2021 13:37:25 par pagliarinau</t>
        </r>
      </text>
    </comment>
    <comment ref="BK63" authorId="0" shapeId="0" xr:uid="{012DAE32-D411-428E-AF8A-1427AA03FA12}">
      <text>
        <r>
          <rPr>
            <sz val="10"/>
            <color indexed="81"/>
            <rFont val="Tahoma"/>
            <family val="2"/>
          </rPr>
          <t>' a été modifié: =&gt;FO   le 08/03/2021 14:46:48 par rangottese</t>
        </r>
      </text>
    </comment>
    <comment ref="BS63" authorId="0" shapeId="0" xr:uid="{A04527A7-DC85-4CF0-8660-CB45954A70ED}">
      <text>
        <r>
          <rPr>
            <sz val="10"/>
            <color indexed="81"/>
            <rFont val="Tahoma"/>
            <family val="2"/>
          </rPr>
          <t>' a été modifié: =&gt;RC   le 08/03/2021 14:46:52 par rangottese</t>
        </r>
      </text>
    </comment>
    <comment ref="BU63" authorId="0" shapeId="0" xr:uid="{47BEDD20-F1B3-47CC-AC50-2680DC0BEB34}">
      <text>
        <r>
          <rPr>
            <sz val="10"/>
            <color indexed="81"/>
            <rFont val="Tahoma"/>
            <family val="2"/>
          </rPr>
          <t>' a été modifié: =&gt;J6   le 08/04/2021 17:54:59 par rangottese</t>
        </r>
      </text>
    </comment>
    <comment ref="BZ63" authorId="0" shapeId="0" xr:uid="{0C4F182D-517A-43EC-A6E6-40489840B0E1}">
      <text>
        <r>
          <rPr>
            <sz val="10"/>
            <color indexed="81"/>
            <rFont val="Tahoma"/>
            <family val="2"/>
          </rPr>
          <t>' a été modifié: =&gt;N3   le 14/04/2021 16:26:18 par rangottese</t>
        </r>
      </text>
    </comment>
    <comment ref="CE63" authorId="0" shapeId="0" xr:uid="{045835E2-EEDC-4110-9DBF-609B54B85DCF}">
      <text>
        <r>
          <rPr>
            <sz val="10"/>
            <color indexed="81"/>
            <rFont val="Tahoma"/>
            <family val="2"/>
          </rPr>
          <t>' a été modifié: =&gt;J6   le 14/04/2021 17:12:33 par rangottese
' a été modifié: J6=&gt;J1   le 14/04/2021 17:13:11 par rangottese</t>
        </r>
      </text>
    </comment>
    <comment ref="CG63" authorId="0" shapeId="0" xr:uid="{16469A48-3636-4CA5-A427-6BCA739217F3}">
      <text>
        <r>
          <rPr>
            <sz val="10"/>
            <color indexed="81"/>
            <rFont val="Tahoma"/>
            <family val="2"/>
          </rPr>
          <t>' a été modifié: =&gt;J6   le 14/04/2021 17:16:49 par rangottese</t>
        </r>
      </text>
    </comment>
    <comment ref="CJ63" authorId="0" shapeId="0" xr:uid="{36EEC798-20DE-44AF-9792-B03F9158D93B}">
      <text>
        <r>
          <rPr>
            <sz val="10"/>
            <color indexed="81"/>
            <rFont val="Tahoma"/>
            <family val="2"/>
          </rPr>
          <t>' a été modifié: =&gt;FO   le 12/02/2021 11:27:09 par rangottese</t>
        </r>
      </text>
    </comment>
    <comment ref="CK63" authorId="0" shapeId="0" xr:uid="{8EB3BE31-1877-4B09-936C-0405A778B6AC}">
      <text>
        <r>
          <rPr>
            <sz val="10"/>
            <color indexed="81"/>
            <rFont val="Tahoma"/>
            <family val="2"/>
          </rPr>
          <t>' a été modifié: =&gt;FO   le 12/02/2021 11:27:13 par rangottese</t>
        </r>
      </text>
    </comment>
    <comment ref="BX65" authorId="0" shapeId="0" xr:uid="{1D0DDF20-23F7-4CE0-B20A-227DBFC35956}">
      <text>
        <r>
          <rPr>
            <sz val="10"/>
            <color indexed="81"/>
            <rFont val="Tahoma"/>
            <family val="2"/>
          </rPr>
          <t>' a été modifié: J6=&gt;J4   le 12/04/2021 18:49:07 par RANGOTTESE</t>
        </r>
      </text>
    </comment>
    <comment ref="D66" authorId="0" shapeId="0" xr:uid="{0F0058CA-59AD-44FC-AF41-863F45B91771}">
      <text>
        <r>
          <rPr>
            <sz val="10"/>
            <color indexed="81"/>
            <rFont val="Tahoma"/>
            <family val="2"/>
          </rPr>
          <t>' a été modifié: N3=&gt;N1   le 29/01/2021 16:51:47 par rangottese</t>
        </r>
      </text>
    </comment>
    <comment ref="M66" authorId="0" shapeId="0" xr:uid="{D262E988-6EE9-4AB6-99A3-0E6AB5238ADF}">
      <text>
        <r>
          <rPr>
            <sz val="10"/>
            <color indexed="81"/>
            <rFont val="Tahoma"/>
            <family val="2"/>
          </rPr>
          <t>' a été modifié: =&gt;N6   le 05/02/2021 18:57:10 par rangottese</t>
        </r>
      </text>
    </comment>
    <comment ref="AD66" authorId="0" shapeId="0" xr:uid="{31BC820E-337A-4CA4-9162-6521577FBAF7}">
      <text>
        <r>
          <rPr>
            <sz val="10"/>
            <color indexed="81"/>
            <rFont val="Tahoma"/>
            <family val="2"/>
          </rPr>
          <t>' a été modifié: =&gt;N2   le 25/02/2021 14:33:57 par rangottese
' a été modifié: N2=&gt;N3   le 25/02/2021 14:34:03 par rangottese
' a été modifié: N3=&gt;N4   le 25/02/2021 14:35:13 par rangottese</t>
        </r>
      </text>
    </comment>
    <comment ref="AE66" authorId="0" shapeId="0" xr:uid="{7DBCE6B8-C0B2-4723-9267-DDF83A79925E}">
      <text>
        <r>
          <rPr>
            <sz val="10"/>
            <color indexed="81"/>
            <rFont val="Tahoma"/>
            <family val="2"/>
          </rPr>
          <t>' a été modifié: =&gt;N3   le 25/02/2021 14:46:27 par rangottese</t>
        </r>
      </text>
    </comment>
    <comment ref="AG66" authorId="0" shapeId="0" xr:uid="{2ACB586D-3E22-4830-9883-7E90FC9C87AC}">
      <text>
        <r>
          <rPr>
            <sz val="10"/>
            <color indexed="81"/>
            <rFont val="Tahoma"/>
            <family val="2"/>
          </rPr>
          <t>' a été modifié: =&gt;J   le 26/02/2021 18:14:57 par rangottese
' a été modifié: J=&gt;J5   le 01/03/2021 11:39:41 par rangottese</t>
        </r>
      </text>
    </comment>
    <comment ref="AI66" authorId="0" shapeId="0" xr:uid="{DD0F6E3F-4F71-4C73-BDD5-571643FF4FB0}">
      <text>
        <r>
          <rPr>
            <sz val="10"/>
            <color indexed="81"/>
            <rFont val="Tahoma"/>
            <family val="2"/>
          </rPr>
          <t>' a été modifié: =&gt;RC   le 26/02/2021 18:15:05 par rangottese</t>
        </r>
      </text>
    </comment>
    <comment ref="AP66" authorId="0" shapeId="0" xr:uid="{ED0550ED-55C4-4BF5-A19B-3B440BA1E1F9}">
      <text>
        <r>
          <rPr>
            <sz val="10"/>
            <color indexed="81"/>
            <rFont val="Tahoma"/>
            <family val="2"/>
          </rPr>
          <t>aide sur UHCD/PUMA</t>
        </r>
      </text>
    </comment>
    <comment ref="AQ66" authorId="0" shapeId="0" xr:uid="{5003E946-5AB8-4D29-B34A-31C8E36A00CC}">
      <text>
        <r>
          <rPr>
            <sz val="10"/>
            <color indexed="81"/>
            <rFont val="Tahoma"/>
            <family val="2"/>
          </rPr>
          <t>' a été modifié: =&gt;J   le 15/02/2021 15:34:14 par rangottese
' a été modifié: J=&gt;J2   le 09/03/2021 14:27:29 par rangottese</t>
        </r>
      </text>
    </comment>
    <comment ref="AW66" authorId="0" shapeId="0" xr:uid="{3A5824C9-DDD0-4063-8400-87A1FB952679}">
      <text>
        <r>
          <rPr>
            <sz val="10"/>
            <color indexed="81"/>
            <rFont val="Tahoma"/>
            <family val="2"/>
          </rPr>
          <t>' a été modifié: =&gt;N2   le 15/03/2021 14:39:12 par rangottese</t>
        </r>
      </text>
    </comment>
    <comment ref="BA66" authorId="0" shapeId="0" xr:uid="{DBAB843A-5757-4B92-98A1-1782DC87399D}">
      <text>
        <r>
          <rPr>
            <sz val="10"/>
            <color indexed="81"/>
            <rFont val="Tahoma"/>
            <family val="2"/>
          </rPr>
          <t>' a été modifié: =&gt;J3   le 18/03/2021 18:13:24 par rangottese
' a été modifié: =&gt;J4   le 18/03/2021 18:13:35 par rangottese
' a été modifié: J4=&gt;J3   le 18/03/2021 18:15:00 par rangottese
' a été modifié: J3=&gt;RC   le 19/03/2021 15:12:17 par rangottese
' a été modifié: RC=&gt;AA   le 19/03/2021 15:12:23 par rangottese</t>
        </r>
      </text>
    </comment>
    <comment ref="BB66" authorId="0" shapeId="0" xr:uid="{0433C278-601B-49D3-AAAD-A047911BECF2}">
      <text>
        <r>
          <rPr>
            <sz val="10"/>
            <color indexed="81"/>
            <rFont val="Tahoma"/>
            <family val="2"/>
          </rPr>
          <t>' a été modifié: =&gt;AA   le 19/03/2021 15:12:32 par rangottese</t>
        </r>
      </text>
    </comment>
    <comment ref="BH66" authorId="0" shapeId="0" xr:uid="{3DBA669D-8C63-47E9-891E-2F654D9C7C74}">
      <text>
        <r>
          <rPr>
            <sz val="10"/>
            <color indexed="81"/>
            <rFont val="Tahoma"/>
            <family val="2"/>
          </rPr>
          <t>' a été modifié: =&gt;J1   le 25/03/2021 16:58:23 par rangottese
' a été modifié: =&gt;J5   le 25/03/2021 16:58:36 par rangottese</t>
        </r>
      </text>
    </comment>
    <comment ref="BL66" authorId="0" shapeId="0" xr:uid="{B5E63808-0FD9-46D7-A45F-928DB91B1838}">
      <text>
        <r>
          <rPr>
            <sz val="10"/>
            <color indexed="81"/>
            <rFont val="Tahoma"/>
            <family val="2"/>
          </rPr>
          <t>' a été modifié: =&gt;J2   le 01/04/2021 18:07:33 par rangottese</t>
        </r>
      </text>
    </comment>
    <comment ref="BM66" authorId="0" shapeId="0" xr:uid="{E49E26DD-0C4B-4859-B038-6939EDD20D95}">
      <text>
        <r>
          <rPr>
            <sz val="10"/>
            <color indexed="81"/>
            <rFont val="Tahoma"/>
            <family val="2"/>
          </rPr>
          <t>' a été modifié: =&gt;N1   le 02/04/2021 16:51:15 par rangottese
' a été modifié: =&gt;N2   le 02/04/2021 16:51:18 par rangottese</t>
        </r>
      </text>
    </comment>
    <comment ref="BN66" authorId="0" shapeId="0" xr:uid="{1744DA98-C824-45FC-9761-F7F8D0E1D5B6}">
      <text>
        <r>
          <rPr>
            <sz val="10"/>
            <color indexed="81"/>
            <rFont val="Tahoma"/>
            <family val="2"/>
          </rPr>
          <t>' a été modifié: =&gt;N4   le 02/04/2021 16:50:52 par rangottese
' a été modifié: N4=&gt;N1   le 02/04/2021 16:51:26 par rangottese</t>
        </r>
      </text>
    </comment>
    <comment ref="BP66" authorId="0" shapeId="0" xr:uid="{F44E4960-84B2-46A5-A75A-47150E793C0E}">
      <text>
        <r>
          <rPr>
            <sz val="10"/>
            <color indexed="81"/>
            <rFont val="Tahoma"/>
            <family val="2"/>
          </rPr>
          <t xml:space="preserve">
' a été modifié: CS=&gt;   le 11/03/2021 17:02:19 par rangottese</t>
        </r>
      </text>
    </comment>
    <comment ref="BR66" authorId="0" shapeId="0" xr:uid="{96A4C06C-1CBC-4B13-9692-23389CFAED4D}">
      <text>
        <r>
          <rPr>
            <sz val="10"/>
            <color indexed="81"/>
            <rFont val="Tahoma"/>
            <family val="2"/>
          </rPr>
          <t>' a été modifié: =&gt;RC   le 11/03/2021 09:30:07 par rangottese</t>
        </r>
      </text>
    </comment>
    <comment ref="BS66" authorId="0" shapeId="0" xr:uid="{88DF86F4-5941-4634-B615-F2BF975C51B6}">
      <text>
        <r>
          <rPr>
            <sz val="10"/>
            <color indexed="81"/>
            <rFont val="Tahoma"/>
            <family val="2"/>
          </rPr>
          <t>' a été modifié: =&gt;R-   le 06/04/2021 11:25:55 par rangottese</t>
        </r>
      </text>
    </comment>
    <comment ref="BW66" authorId="0" shapeId="0" xr:uid="{26886E57-0462-4636-83BD-DA09A464B143}">
      <text>
        <r>
          <rPr>
            <sz val="10"/>
            <color indexed="81"/>
            <rFont val="Tahoma"/>
            <family val="2"/>
          </rPr>
          <t>' a été modifié: =&gt;J1   le 12/04/2021 18:42:32 par RANGOTTESE</t>
        </r>
      </text>
    </comment>
    <comment ref="BY66" authorId="0" shapeId="0" xr:uid="{98612076-BFC2-4EC9-9EFD-343F5089C4D5}">
      <text>
        <r>
          <rPr>
            <sz val="10"/>
            <color indexed="81"/>
            <rFont val="Tahoma"/>
            <family val="2"/>
          </rPr>
          <t>' a été modifié: =&gt;N   le 11/03/2021 09:30:48 par rangottese
' a été modifié: N=&gt;N2   le 12/04/2021 19:03:31 par RANGOTTESE
' a été modifié: N=&gt;N4   le 12/04/2021 19:04:20 par RANGOTTESE</t>
        </r>
      </text>
    </comment>
    <comment ref="CD66" authorId="0" shapeId="0" xr:uid="{061E65DA-7DA7-4523-822A-E6C946361FB7}">
      <text>
        <r>
          <rPr>
            <sz val="10"/>
            <color indexed="81"/>
            <rFont val="Tahoma"/>
            <family val="2"/>
          </rPr>
          <t>' a été modifié: =&gt;CA   le 08/03/2021 11:01:28 par rangottese</t>
        </r>
      </text>
    </comment>
    <comment ref="CE66" authorId="0" shapeId="0" xr:uid="{126771AC-D458-438F-B18F-2C7C03F9968E}">
      <text>
        <r>
          <rPr>
            <sz val="10"/>
            <color indexed="81"/>
            <rFont val="Tahoma"/>
            <family val="2"/>
          </rPr>
          <t>' a été modifié: =&gt;CA   le 08/03/2021 11:01:31 par rangottese</t>
        </r>
      </text>
    </comment>
    <comment ref="CJ66" authorId="0" shapeId="0" xr:uid="{849D296F-2996-4C0C-9F8F-C1A3CE2557BB}">
      <text>
        <r>
          <rPr>
            <sz val="10"/>
            <color indexed="81"/>
            <rFont val="Tahoma"/>
            <family val="2"/>
          </rPr>
          <t>SUREFFECTIF AIDE EN BOX  ET SEULEMENT SI BESOIN EN REGULE
' a été modifié: N=&gt;N1   le 22/04/2021 18:53:32 par pagliarinau</t>
        </r>
      </text>
    </comment>
    <comment ref="CK66" authorId="0" shapeId="0" xr:uid="{C2673133-C3B0-4DC2-9933-E9E83845194D}">
      <text>
        <r>
          <rPr>
            <sz val="10"/>
            <color indexed="81"/>
            <rFont val="Tahoma"/>
            <family val="2"/>
          </rPr>
          <t>' a été modifié: =&gt;N   le 11/03/2021 09:30:19 par rangottese
' a été modifié: N=&gt;N6   le 14/04/2021 18:07:41 par rangottese</t>
        </r>
      </text>
    </comment>
    <comment ref="BP67" authorId="0" shapeId="0" xr:uid="{FA4DA9DB-1005-40A0-8B57-B8A03F19D27A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CONSEIL DE SERVICE
9H00/11H30</t>
        </r>
      </text>
    </comment>
    <comment ref="D69" authorId="0" shapeId="0" xr:uid="{DFFC82C6-7B59-464A-899A-AE0C0EE42A23}">
      <text>
        <r>
          <rPr>
            <sz val="10"/>
            <color indexed="81"/>
            <rFont val="Tahoma"/>
            <family val="2"/>
          </rPr>
          <t>' a été modifié: =&gt;N   le 29/01/2021 15:17:56 par rangottese
' a été modifié: N=&gt;N6   le 29/01/2021 15:18:39 par rangottese
' a été modifié: N6=&gt;N2   le 29/01/2021 16:51:06 par rangottese</t>
        </r>
      </text>
    </comment>
    <comment ref="G69" authorId="0" shapeId="0" xr:uid="{13D1B3AF-BCD3-411B-8D5A-9C8F7E5680E6}">
      <text>
        <r>
          <rPr>
            <sz val="10"/>
            <color indexed="81"/>
            <rFont val="Tahoma"/>
            <family val="2"/>
          </rPr>
          <t>' a été modifié: =&gt;N   le 29/01/2021 16:05:40 par rangottese
' a été modifié: N=&gt;N6   le 01/02/2021 18:10:29 par rangottese
' a été modifié: N6=&gt;N3   le 01/02/2021 18:14:44 par rangottese</t>
        </r>
      </text>
    </comment>
    <comment ref="M69" authorId="0" shapeId="0" xr:uid="{AA785299-E194-410B-A209-9D95FD8A7E5F}">
      <text>
        <r>
          <rPr>
            <sz val="10"/>
            <color indexed="81"/>
            <rFont val="Tahoma"/>
            <family val="2"/>
          </rPr>
          <t>' a été modifié: =&gt;R-   le 05/02/2021 17:35:14 par rangottese</t>
        </r>
      </text>
    </comment>
    <comment ref="R69" authorId="0" shapeId="0" xr:uid="{D05432A6-E77A-4E4B-A16B-CEDCE59DFD84}">
      <text>
        <r>
          <rPr>
            <sz val="10"/>
            <color indexed="81"/>
            <rFont val="Tahoma"/>
            <family val="2"/>
          </rPr>
          <t>' a été modifié: =&gt;N   le 19/01/2021 10:28:51 par rangottese
' a été modifié: N=&gt;N2   le 11/02/2021 15:37:05 par rangottese</t>
        </r>
      </text>
    </comment>
    <comment ref="S69" authorId="0" shapeId="0" xr:uid="{A4470423-A121-4CDE-9C9B-78D035434A1F}">
      <text>
        <r>
          <rPr>
            <sz val="10"/>
            <color indexed="81"/>
            <rFont val="Tahoma"/>
            <family val="2"/>
          </rPr>
          <t>' a été modifié: =&gt;N   le 19/01/2021 10:28:58 par rangottese
' a été modifié: N=&gt;N3   le 15/02/2021 11:46:11 par rangottese</t>
        </r>
      </text>
    </comment>
    <comment ref="AD69" authorId="0" shapeId="0" xr:uid="{38B40CB1-A75F-4CAD-81E8-71F85E5010B3}">
      <text>
        <r>
          <rPr>
            <sz val="10"/>
            <color indexed="81"/>
            <rFont val="Tahoma"/>
            <family val="2"/>
          </rPr>
          <t>' a été modifié: =&gt;RC   le 25/02/2021 14:16:12 par rangottese</t>
        </r>
      </text>
    </comment>
    <comment ref="AI69" authorId="0" shapeId="0" xr:uid="{163BA836-2853-4140-B72F-E10E7F84C764}">
      <text>
        <r>
          <rPr>
            <sz val="10"/>
            <color indexed="81"/>
            <rFont val="Tahoma"/>
            <family val="2"/>
          </rPr>
          <t>' a été modifié: =&gt;J2   le 01/03/2021 12:35:33 par rangottese</t>
        </r>
      </text>
    </comment>
    <comment ref="AT69" authorId="0" shapeId="0" xr:uid="{5629F340-DA5F-444A-A452-B9D99CA99FD0}">
      <text>
        <r>
          <rPr>
            <sz val="10"/>
            <color indexed="81"/>
            <rFont val="Tahoma"/>
            <family val="2"/>
          </rPr>
          <t>' a été modifié: =&gt;J   le 02/03/2021 11:09:15 par rangottese
' a été modifié: J=&gt;N   le 04/03/2021 11:00:25 par rangottese
' a été modifié: N=&gt;N3   le 09/03/2021 14:56:47 par rangottese</t>
        </r>
      </text>
    </comment>
    <comment ref="AU69" authorId="0" shapeId="0" xr:uid="{35E2B143-72FA-4FA2-8E13-2BE45C63689C}">
      <text>
        <r>
          <rPr>
            <sz val="10"/>
            <color indexed="81"/>
            <rFont val="Tahoma"/>
            <family val="2"/>
          </rPr>
          <t>' a été modifié: =&gt;N1   le 15/03/2021 14:23:26 par rangottese</t>
        </r>
      </text>
    </comment>
    <comment ref="AV69" authorId="0" shapeId="0" xr:uid="{A425DBA6-387E-4F98-A127-3BB1C776A44E}">
      <text>
        <r>
          <rPr>
            <sz val="10"/>
            <color indexed="81"/>
            <rFont val="Tahoma"/>
            <family val="2"/>
          </rPr>
          <t>' a été modifié: =&gt;RC   le 02/03/2021 11:09:36 par rangottese</t>
        </r>
      </text>
    </comment>
    <comment ref="BF69" authorId="0" shapeId="0" xr:uid="{AE79F0DA-7A56-454F-9223-2F691BFA9E1A}">
      <text>
        <r>
          <rPr>
            <sz val="10"/>
            <color indexed="81"/>
            <rFont val="Tahoma"/>
            <family val="2"/>
          </rPr>
          <t>' a été modifié: =&gt;N   le 04/03/2021 10:55:46 par rangottese
' a été modifié: N=&gt;   le 04/03/2021 10:55:58 par rangottese
' a été modifié: =&gt;J2   le 25/03/2021 16:46:47 par rangottese</t>
        </r>
      </text>
    </comment>
    <comment ref="BG69" authorId="0" shapeId="0" xr:uid="{7E0A0109-35C3-48EE-9C9B-6EC7F70FE12A}">
      <text>
        <r>
          <rPr>
            <sz val="10"/>
            <color indexed="81"/>
            <rFont val="Tahoma"/>
            <family val="2"/>
          </rPr>
          <t>' a été modifié: =&gt;J1   le 25/03/2021 16:46:52 par rangottese</t>
        </r>
      </text>
    </comment>
    <comment ref="BH69" authorId="0" shapeId="0" xr:uid="{46EA4A32-152F-4088-A8AF-A3FE47420661}">
      <text>
        <r>
          <rPr>
            <sz val="10"/>
            <color indexed="81"/>
            <rFont val="Tahoma"/>
            <family val="2"/>
          </rPr>
          <t>' a été modifié: =&gt;N3   le 25/03/2021 16:53:49 par rangottese</t>
        </r>
      </text>
    </comment>
    <comment ref="BN69" authorId="0" shapeId="0" xr:uid="{4D4E3A91-E90C-4926-A0E6-715461272D73}">
      <text>
        <r>
          <rPr>
            <sz val="10"/>
            <color indexed="81"/>
            <rFont val="Tahoma"/>
            <family val="2"/>
          </rPr>
          <t>' a été modifié: =&gt;N3   le 02/04/2021 16:50:56 par rangottese</t>
        </r>
      </text>
    </comment>
    <comment ref="BR69" authorId="0" shapeId="0" xr:uid="{2AB39763-1EBB-4F1A-9A4F-80DF7C75FA2D}">
      <text>
        <r>
          <rPr>
            <sz val="10"/>
            <color indexed="81"/>
            <rFont val="Tahoma"/>
            <family val="2"/>
          </rPr>
          <t>' a été modifié: =&gt;RC   le 04/03/2021 11:02:44 par rangottese</t>
        </r>
      </text>
    </comment>
    <comment ref="BS69" authorId="0" shapeId="0" xr:uid="{68DC3041-A37B-4B1C-9B72-066874F484D1}">
      <text>
        <r>
          <rPr>
            <sz val="10"/>
            <color indexed="81"/>
            <rFont val="Tahoma"/>
            <family val="2"/>
          </rPr>
          <t>' a été modifié: =&gt;J6   le 06/04/2021 18:27:46 par rangottese</t>
        </r>
      </text>
    </comment>
    <comment ref="BT69" authorId="0" shapeId="0" xr:uid="{15FE2873-933D-4262-BABF-E5638247282C}">
      <text>
        <r>
          <rPr>
            <sz val="10"/>
            <color indexed="81"/>
            <rFont val="Tahoma"/>
            <family val="2"/>
          </rPr>
          <t>' a été modifié: =&gt;N   le 04/03/2021 11:02:53 par rangottese
' a été modifié: N=&gt;N1   le 08/04/2021 17:59:21 par rangottese
' a été modifié: N1=&gt;N6   le 08/04/2021 18:00:38 par rangottese</t>
        </r>
      </text>
    </comment>
    <comment ref="BU69" authorId="0" shapeId="0" xr:uid="{70C8C8F5-81B3-4F30-946E-417E45181053}">
      <text>
        <r>
          <rPr>
            <sz val="10"/>
            <color indexed="81"/>
            <rFont val="Tahoma"/>
            <family val="2"/>
          </rPr>
          <t xml:space="preserve">sureffectif: aide au sau et uhcd si besoin </t>
        </r>
      </text>
    </comment>
    <comment ref="CG69" authorId="0" shapeId="0" xr:uid="{E3A55EA6-55C8-487E-ABB6-79B103253D27}">
      <text>
        <r>
          <rPr>
            <sz val="10"/>
            <color indexed="81"/>
            <rFont val="Tahoma"/>
            <family val="2"/>
          </rPr>
          <t>' a été modifié: =&gt;CA   le 04/03/2021 11:01:13 par rangottese</t>
        </r>
      </text>
    </comment>
    <comment ref="CH69" authorId="0" shapeId="0" xr:uid="{18FC6AEC-D19B-4199-8A34-6DA4533145CD}">
      <text>
        <r>
          <rPr>
            <sz val="10"/>
            <color indexed="81"/>
            <rFont val="Tahoma"/>
            <family val="2"/>
          </rPr>
          <t>' a été modifié: =&gt;N   le 04/03/2021 10:57:00 par rangottese
' a été modifié: N=&gt;RH   le 04/03/2021 11:01:44 par rangottese</t>
        </r>
      </text>
    </comment>
    <comment ref="CI69" authorId="0" shapeId="0" xr:uid="{B27BD4C8-A3F1-42DD-A008-BFBDFFCC3AC9}">
      <text>
        <r>
          <rPr>
            <sz val="10"/>
            <color indexed="81"/>
            <rFont val="Tahoma"/>
            <family val="2"/>
          </rPr>
          <t>' a été modifié: =&gt;N   le 04/03/2021 10:57:04 par rangottese
' a été modifié: N=&gt;RH   le 04/03/2021 11:01:48 par rangottese</t>
        </r>
      </text>
    </comment>
    <comment ref="CM69" authorId="0" shapeId="0" xr:uid="{7518678D-1586-4DF4-AFD0-5D9248397DAE}">
      <text>
        <r>
          <rPr>
            <sz val="10"/>
            <color indexed="81"/>
            <rFont val="Tahoma"/>
            <family val="2"/>
          </rPr>
          <t>' a été modifié: =&gt;J   le 04/03/2021 11:04:28 par rangottese
' a été modifié: J=&gt;J1   le 26/04/2021 17:15:37 par rangottese</t>
        </r>
      </text>
    </comment>
    <comment ref="AQ71" authorId="0" shapeId="0" xr:uid="{269484A0-F991-45BB-ADAC-4D42E56D0985}">
      <text>
        <r>
          <rPr>
            <sz val="10"/>
            <color indexed="81"/>
            <rFont val="Tahoma"/>
            <family val="2"/>
          </rPr>
          <t>AIDE SUR UHCD/PUMA
' a été modifié: N6=&gt;N6   le 09/03/2021 14:32:27 par rangottese</t>
        </r>
      </text>
    </comment>
    <comment ref="AX71" authorId="0" shapeId="0" xr:uid="{16A3167A-7CAA-47C4-BF10-6C810EB1D4FB}">
      <text>
        <r>
          <rPr>
            <sz val="10"/>
            <color indexed="81"/>
            <rFont val="Tahoma"/>
            <family val="2"/>
          </rPr>
          <t>' a été modifié: J=&gt;J6   le 15/03/2021 14:32:19 par rangottese</t>
        </r>
      </text>
    </comment>
    <comment ref="D72" authorId="0" shapeId="0" xr:uid="{42DD5D81-03E2-443A-8662-289DD9BE5C7A}">
      <text>
        <r>
          <rPr>
            <sz val="10"/>
            <color indexed="81"/>
            <rFont val="Tahoma"/>
            <family val="2"/>
          </rPr>
          <t>' a été modifié: =&gt;N6   le 29/01/2021 16:50:54 par rangottese</t>
        </r>
      </text>
    </comment>
    <comment ref="I72" authorId="0" shapeId="0" xr:uid="{352E16F4-1C48-489E-8F48-809A427AFC9D}">
      <text>
        <r>
          <rPr>
            <sz val="10"/>
            <color indexed="81"/>
            <rFont val="Tahoma"/>
            <family val="2"/>
          </rPr>
          <t>' a été modifié: =&gt;J4   le 01/02/2021 18:28:30 par rangottese
' a été modifié: J4=&gt;J3   le 01/02/2021 18:29:35 par rangottese</t>
        </r>
      </text>
    </comment>
    <comment ref="K72" authorId="0" shapeId="0" xr:uid="{4F64AFB5-FBAA-4675-88D6-2BEC17C804FC}">
      <text>
        <r>
          <rPr>
            <sz val="10"/>
            <color indexed="81"/>
            <rFont val="Tahoma"/>
            <family val="2"/>
          </rPr>
          <t>' a été modifié: =&gt;N2   le 04/02/2021 18:39:29 par rangottese</t>
        </r>
      </text>
    </comment>
    <comment ref="V72" authorId="0" shapeId="0" xr:uid="{1D74A5E4-3FE4-4CCE-9C66-19F5C6549C27}">
      <text>
        <r>
          <rPr>
            <sz val="10"/>
            <color indexed="81"/>
            <rFont val="Tahoma"/>
            <family val="2"/>
          </rPr>
          <t>' a été modifié: =&gt;N3   le 19/02/2021 17:05:19 par rangottese</t>
        </r>
      </text>
    </comment>
    <comment ref="Z72" authorId="0" shapeId="0" xr:uid="{817891D6-51A3-45DB-A65F-04174E1DF2D8}">
      <text>
        <r>
          <rPr>
            <sz val="10"/>
            <color indexed="81"/>
            <rFont val="Tahoma"/>
            <family val="2"/>
          </rPr>
          <t>' a été modifié: =&gt;CA   le 19/01/2021 10:13:17 par rangottese</t>
        </r>
      </text>
    </comment>
    <comment ref="AA72" authorId="0" shapeId="0" xr:uid="{0B5CAA8E-28BE-4B4A-ABB1-271E8C00F0AD}">
      <text>
        <r>
          <rPr>
            <sz val="10"/>
            <color indexed="81"/>
            <rFont val="Tahoma"/>
            <family val="2"/>
          </rPr>
          <t>' a été modifié: =&gt;CA   le 19/01/2021 10:13:21 par rangottese</t>
        </r>
      </text>
    </comment>
    <comment ref="AF72" authorId="0" shapeId="0" xr:uid="{DA20AE2A-35D8-4549-8576-684FAFF70A2A}">
      <text>
        <r>
          <rPr>
            <sz val="10"/>
            <color indexed="81"/>
            <rFont val="Tahoma"/>
            <family val="2"/>
          </rPr>
          <t>' a été modifié: =&gt;J5   le 26/02/2021 18:17:05 par rangottese</t>
        </r>
      </text>
    </comment>
    <comment ref="AK72" authorId="0" shapeId="0" xr:uid="{23E8E214-9988-4A3A-BEFB-1AE88255E96A}">
      <text>
        <r>
          <rPr>
            <sz val="10"/>
            <color indexed="81"/>
            <rFont val="Tahoma"/>
            <family val="2"/>
          </rPr>
          <t>' a été modifié: =&gt;N   le 12/02/2021 13:56:37 par rangottese
' a été modifié: N=&gt;N1   le 02/03/2021 15:59:25 par rangottese</t>
        </r>
      </text>
    </comment>
    <comment ref="AL72" authorId="0" shapeId="0" xr:uid="{7AE6FBE0-877E-4BBF-A310-476CC34A88E1}">
      <text>
        <r>
          <rPr>
            <sz val="10"/>
            <color indexed="81"/>
            <rFont val="Tahoma"/>
            <family val="2"/>
          </rPr>
          <t>' a été modifié: =&gt;N   le 12/02/2021 13:56:42 par rangottese
' a été modifié: N=&gt;N2   le 02/03/2021 16:01:15 par rangottese</t>
        </r>
      </text>
    </comment>
    <comment ref="AS72" authorId="0" shapeId="0" xr:uid="{C7F92948-BBB3-4353-8A95-906870F831B7}">
      <text>
        <r>
          <rPr>
            <sz val="10"/>
            <color indexed="81"/>
            <rFont val="Tahoma"/>
            <family val="2"/>
          </rPr>
          <t>' a été modifié: =&gt;J   le 11/03/2021 17:12:02 par rangottese
' a été modifié: =&gt;J3   le 11/03/2021 17:12:08 par rangottese</t>
        </r>
      </text>
    </comment>
    <comment ref="BB72" authorId="0" shapeId="0" xr:uid="{F7BB32EB-C0DD-4D87-86DB-6EB6BEA66050}">
      <text>
        <r>
          <rPr>
            <sz val="10"/>
            <color indexed="81"/>
            <rFont val="Tahoma"/>
            <family val="2"/>
          </rPr>
          <t>' a été modifié: =&gt;J   le 12/02/2021 13:55:17 par rangottese
' a été modifié: =&gt;N   le 12/02/2021 13:55:20 par rangottese
' a été modifié: N=&gt;N3   le 22/03/2021 17:55:41 par rangottese
' a été modifié: N3=&gt;N2   le 22/03/2021 17:56:59 par rangottese</t>
        </r>
      </text>
    </comment>
    <comment ref="BC72" authorId="0" shapeId="0" xr:uid="{D841BCBE-A5ED-489B-84E3-7BD6E8C320EB}">
      <text>
        <r>
          <rPr>
            <sz val="10"/>
            <color indexed="81"/>
            <rFont val="Tahoma"/>
            <family val="2"/>
          </rPr>
          <t>' a été modifié: =&gt;N   le 12/02/2021 13:55:11 par rangottese
' a été modifié: N=&gt;N1   le 23/03/2021 16:40:03 par rangottese</t>
        </r>
      </text>
    </comment>
    <comment ref="BH72" authorId="0" shapeId="0" xr:uid="{EADEE838-E2FE-46EC-AEFE-0037B0995540}">
      <text>
        <r>
          <rPr>
            <sz val="10"/>
            <color indexed="81"/>
            <rFont val="Tahoma"/>
            <family val="2"/>
          </rPr>
          <t>' a été modifié: =&gt;J4   le 25/03/2021 16:58:44 par rangottese</t>
        </r>
      </text>
    </comment>
    <comment ref="BI72" authorId="0" shapeId="0" xr:uid="{220BC1A9-F7F3-4266-98E8-7FA0FC178BFD}">
      <text>
        <r>
          <rPr>
            <sz val="10"/>
            <color indexed="81"/>
            <rFont val="Tahoma"/>
            <family val="2"/>
          </rPr>
          <t>' a été modifié: =&gt;N1   le 29/03/2021 13:59:07 par rangottese</t>
        </r>
      </text>
    </comment>
    <comment ref="BM72" authorId="0" shapeId="0" xr:uid="{156A291F-C703-4ECD-950E-A4CB9ED4FF4D}">
      <text>
        <r>
          <rPr>
            <sz val="10"/>
            <color indexed="81"/>
            <rFont val="Tahoma"/>
            <family val="2"/>
          </rPr>
          <t>' a été modifié: =&gt;N1   le 01/04/2021 18:28:03 par rangottese
' a été modifié: =&gt;J2   le 01/04/2021 18:28:07 par rangottese</t>
        </r>
      </text>
    </comment>
    <comment ref="BN72" authorId="0" shapeId="0" xr:uid="{9ADEFA33-123F-4B42-BE18-20E7AB0B0EEB}">
      <text>
        <r>
          <rPr>
            <sz val="10"/>
            <color indexed="81"/>
            <rFont val="Tahoma"/>
            <family val="2"/>
          </rPr>
          <t>' a été modifié: =&gt;J1   le 01/04/2021 18:28:12 par rangottese</t>
        </r>
      </text>
    </comment>
    <comment ref="BO72" authorId="0" shapeId="0" xr:uid="{90970FB2-9A06-476B-A872-DB2A78BDFAD0}">
      <text>
        <r>
          <rPr>
            <sz val="10"/>
            <color indexed="81"/>
            <rFont val="Tahoma"/>
            <family val="2"/>
          </rPr>
          <t>' a été modifié: =&gt;RC   le 08/03/2021 14:59:23 par rangottese</t>
        </r>
      </text>
    </comment>
    <comment ref="BT72" authorId="0" shapeId="0" xr:uid="{A384F961-B948-4227-A83A-B5135620435B}">
      <text>
        <r>
          <rPr>
            <sz val="10"/>
            <color indexed="81"/>
            <rFont val="Tahoma"/>
            <family val="2"/>
          </rPr>
          <t>' a été modifié: =&gt;N6   le 08/04/2021 17:54:17 par rangottese
' a été modifié: N6=&gt;   le 08/04/2021 17:54:24 par rangottese
' a été modifié: =&gt;N3   le 08/04/2021 17:59:01 par rangottese</t>
        </r>
      </text>
    </comment>
    <comment ref="BU72" authorId="0" shapeId="0" xr:uid="{D9993C1D-613D-4C53-A254-C138E0939DAE}">
      <text>
        <r>
          <rPr>
            <sz val="10"/>
            <color indexed="81"/>
            <rFont val="Tahoma"/>
            <family val="2"/>
          </rPr>
          <t>' a été modifié: =&gt;N3   le 08/04/2021 17:59:30 par rangottese</t>
        </r>
      </text>
    </comment>
    <comment ref="BX72" authorId="0" shapeId="0" xr:uid="{7D693BA0-0CCB-49D0-BDBB-17DD5642E356}">
      <text>
        <r>
          <rPr>
            <sz val="10"/>
            <color indexed="81"/>
            <rFont val="Tahoma"/>
            <family val="2"/>
          </rPr>
          <t>EVALUATION STAGIAIRE
' a été modifié: J=&gt;J6   le 06/04/2021 18:35:09 par rangottese</t>
        </r>
      </text>
    </comment>
    <comment ref="BY72" authorId="0" shapeId="0" xr:uid="{68883A57-74FA-4451-A7E8-991CDA6FE56E}">
      <text>
        <r>
          <rPr>
            <sz val="10"/>
            <color indexed="81"/>
            <rFont val="Tahoma"/>
            <family val="2"/>
          </rPr>
          <t>' a été modifié: =&gt;N6   le 06/04/2021 18:35:13 par rangottese
' a été modifié: N6=&gt;N2   le 12/04/2021 19:04:36 par RANGOTTESE</t>
        </r>
      </text>
    </comment>
    <comment ref="BZ72" authorId="0" shapeId="0" xr:uid="{E3758D94-9C62-49D5-AB46-D0B32DE8C49A}">
      <text>
        <r>
          <rPr>
            <sz val="10"/>
            <color indexed="81"/>
            <rFont val="Tahoma"/>
            <family val="2"/>
          </rPr>
          <t>' a été modifié: =&gt;N1   le 14/04/2021 16:27:02 par rangottese</t>
        </r>
      </text>
    </comment>
    <comment ref="CD72" authorId="0" shapeId="0" xr:uid="{B0709BEF-4AC0-4E54-AF7C-694EC91BE2B1}">
      <text>
        <r>
          <rPr>
            <sz val="10"/>
            <color indexed="81"/>
            <rFont val="Tahoma"/>
            <family val="2"/>
          </rPr>
          <t>' a été modifié: =&gt;J   le 04/03/2021 15:43:28 par rangottese
' a été modifié: J=&gt;   le 04/03/2021 15:43:53 par rangottese</t>
        </r>
      </text>
    </comment>
    <comment ref="CF72" authorId="0" shapeId="0" xr:uid="{542C1D3D-9D8C-4F72-AB82-8665603A21D8}">
      <text>
        <r>
          <rPr>
            <sz val="10"/>
            <color indexed="81"/>
            <rFont val="Tahoma"/>
            <family val="2"/>
          </rPr>
          <t>' a été modifié: =&gt;RC   le 04/03/2021 15:43:33 par rangottese
' a été modifié: RC=&gt;   le 04/03/2021 15:43:51 par rangottese</t>
        </r>
      </text>
    </comment>
    <comment ref="CJ72" authorId="0" shapeId="0" xr:uid="{A620C59F-2AE8-4319-9554-5F8FC182EEF6}">
      <text>
        <r>
          <rPr>
            <sz val="10"/>
            <color indexed="81"/>
            <rFont val="Tahoma"/>
            <family val="2"/>
          </rPr>
          <t>' a été modifié: =&gt;J6   le 14/04/2021 18:02:57 par rangottese
' a été modifié: J6=&gt;J2   le 14/04/2021 18:05:02 par rangottese
' a été modifié: J2=&gt;   le 14/04/2021 18:06:37 par rangottese</t>
        </r>
      </text>
    </comment>
    <comment ref="CK72" authorId="0" shapeId="0" xr:uid="{218F84FE-31C7-46DB-A78B-2A8AB4A0A508}">
      <text>
        <r>
          <rPr>
            <sz val="10"/>
            <color indexed="81"/>
            <rFont val="Tahoma"/>
            <family val="2"/>
          </rPr>
          <t>' a été modifié: =&gt;N4   le 14/04/2021 18:23:33 par rangottese</t>
        </r>
      </text>
    </comment>
    <comment ref="CL72" authorId="0" shapeId="0" xr:uid="{AFEF3043-0BA7-476C-8CA8-C2963D9A30D9}">
      <text>
        <r>
          <rPr>
            <sz val="10"/>
            <color indexed="81"/>
            <rFont val="Tahoma"/>
            <family val="2"/>
          </rPr>
          <t>' a été modifié: =&gt;N3   le 14/04/2021 18:25:26 par rangottese</t>
        </r>
      </text>
    </comment>
    <comment ref="AW73" authorId="0" shapeId="0" xr:uid="{EE723BF1-B6AC-4E8E-80AB-EAFC98CDE434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11h00/11h30</t>
        </r>
      </text>
    </comment>
    <comment ref="BO74" authorId="0" shapeId="0" xr:uid="{441E0298-F890-4152-BDA8-6E6C670A4A18}">
      <text>
        <r>
          <rPr>
            <sz val="10"/>
            <color indexed="81"/>
            <rFont val="Tahoma"/>
            <family val="2"/>
          </rPr>
          <t>' a été modifié: J=&gt;J   le 01/04/2021 18:33:30 par rangottese</t>
        </r>
      </text>
    </comment>
    <comment ref="I75" authorId="0" shapeId="0" xr:uid="{9E56BE9C-679F-4A81-BA91-B9C5277E56E9}">
      <text>
        <r>
          <rPr>
            <sz val="10"/>
            <color indexed="81"/>
            <rFont val="Tahoma"/>
            <family val="2"/>
          </rPr>
          <t>' a été modifié: =&gt;N6   le 24/11/2020 18:35:06 par rangottese
' a été modifié: N6=&gt;N4   le 24/11/2020 18:35:23 par rangottese
' a été modifié: N4=&gt;   le 25/11/2020 11:11:01 par rangottese
' a été modifié: =&gt;J6   le 01/02/2021 18:26:21 par rangottese</t>
        </r>
      </text>
    </comment>
    <comment ref="J75" authorId="0" shapeId="0" xr:uid="{6582D227-E753-405C-B34C-CA9856BB9E0C}">
      <text>
        <r>
          <rPr>
            <sz val="10"/>
            <color indexed="81"/>
            <rFont val="Tahoma"/>
            <family val="2"/>
          </rPr>
          <t>' a été modifié: =&gt;N4   le 24/11/2020 18:35:16 par rangottese
' a été modifié: N4=&gt;   le 25/11/2020 11:11:03 par rangottese
' a été modifié: =&gt;J6   le 01/02/2021 18:26:27 par rangottese</t>
        </r>
      </text>
    </comment>
    <comment ref="K75" authorId="0" shapeId="0" xr:uid="{82FC0F0F-007E-4C3F-8251-E41E71060110}">
      <text>
        <r>
          <rPr>
            <sz val="10"/>
            <color indexed="81"/>
            <rFont val="Tahoma"/>
            <family val="2"/>
          </rPr>
          <t>' a été modifié: =&gt;RC   le 24/11/2020 18:35:32 par rangottese
' a été modifié: RC=&gt;   le 25/11/2020 11:11:05 par rangottese
' a été modifié: =&gt;N4   le 04/02/2021 18:38:33 par rangottese
' a été modifié: N4=&gt;N2   le 04/02/2021 18:40:03 par rangottese
' a été modifié: N4=&gt;N1   le 04/02/2021 18:40:20 par rangottese</t>
        </r>
      </text>
    </comment>
    <comment ref="S75" authorId="0" shapeId="0" xr:uid="{533B6B82-C5A2-462F-A6E4-BA4BD7EB01C0}">
      <text>
        <r>
          <rPr>
            <sz val="10"/>
            <color indexed="81"/>
            <rFont val="Tahoma"/>
            <family val="2"/>
          </rPr>
          <t>' a été modifié: =&gt;J1   le 15/02/2021 11:41:35 par rangottese</t>
        </r>
      </text>
    </comment>
    <comment ref="T75" authorId="0" shapeId="0" xr:uid="{C94CAFB7-1505-4648-A236-9D8D67A4A321}">
      <text>
        <r>
          <rPr>
            <sz val="10"/>
            <color indexed="81"/>
            <rFont val="Tahoma"/>
            <family val="2"/>
          </rPr>
          <t>' a été modifié: =&gt;J2   le 15/02/2021 14:18:29 par rangottese</t>
        </r>
      </text>
    </comment>
    <comment ref="U75" authorId="0" shapeId="0" xr:uid="{C9D7D676-35CA-4D2C-9693-A0B218F5A2CB}">
      <text>
        <r>
          <rPr>
            <sz val="10"/>
            <color indexed="81"/>
            <rFont val="Tahoma"/>
            <family val="2"/>
          </rPr>
          <t>' a été modifié: =&gt;J1   le 04/02/2021 18:45:03 par rangottese</t>
        </r>
      </text>
    </comment>
    <comment ref="Y75" authorId="0" shapeId="0" xr:uid="{49F65DE5-4BE3-4703-91D7-0942F684683E}">
      <text>
        <r>
          <rPr>
            <sz val="10"/>
            <color indexed="81"/>
            <rFont val="Tahoma"/>
            <family val="2"/>
          </rPr>
          <t>' a été modifié: =&gt;J6   le 19/02/2021 16:56:31 par rangottese</t>
        </r>
      </text>
    </comment>
    <comment ref="Z75" authorId="0" shapeId="0" xr:uid="{66E3D80A-318D-4AF7-A120-A99B3F9E4E90}">
      <text>
        <r>
          <rPr>
            <sz val="10"/>
            <color indexed="81"/>
            <rFont val="Tahoma"/>
            <family val="2"/>
          </rPr>
          <t>' a été modifié: =&gt;N6   le 22/02/2021 12:22:07 par rangottese</t>
        </r>
      </text>
    </comment>
    <comment ref="AI75" authorId="0" shapeId="0" xr:uid="{463042AD-645A-4216-B22C-8909EB6423BE}">
      <text>
        <r>
          <rPr>
            <sz val="10"/>
            <color indexed="81"/>
            <rFont val="Tahoma"/>
            <family val="2"/>
          </rPr>
          <t>' a été modifié: =&gt;FO   le 11/02/2021 17:34:37 par rangottese</t>
        </r>
      </text>
    </comment>
    <comment ref="AP75" authorId="0" shapeId="0" xr:uid="{88F8D065-3B1B-432B-B94B-C7A0F1F3C839}">
      <text>
        <r>
          <rPr>
            <sz val="10"/>
            <color indexed="81"/>
            <rFont val="Tahoma"/>
            <family val="2"/>
          </rPr>
          <t>' a été modifié: =&gt;N3   le 09/03/2021 14:25:50 par rangottese</t>
        </r>
      </text>
    </comment>
    <comment ref="AV75" authorId="0" shapeId="0" xr:uid="{629A13BA-995D-434F-8217-74DE4878C323}">
      <text>
        <r>
          <rPr>
            <sz val="10"/>
            <color indexed="81"/>
            <rFont val="Tahoma"/>
            <family val="2"/>
          </rPr>
          <t>' a été modifié: =&gt;RC   le 05/02/2021 11:08:37 par rangottese
' a été modifié: RC=&gt;   le 05/02/2021 11:10:53 par rangottese
' a été modifié: =&gt;J5   le 15/03/2021 14:27:55 par rangottese
' a été modifié: J5=&gt;J1   le 15/03/2021 14:28:51 par rangottese</t>
        </r>
      </text>
    </comment>
    <comment ref="AW75" authorId="0" shapeId="0" xr:uid="{5B34FEF9-9041-4D04-8F0D-A707F30D1A42}">
      <text>
        <r>
          <rPr>
            <sz val="10"/>
            <color indexed="81"/>
            <rFont val="Tahoma"/>
            <family val="2"/>
          </rPr>
          <t>' a été modifié: =&gt;RC   le 05/02/2021 11:08:47 par rangottese</t>
        </r>
      </text>
    </comment>
    <comment ref="AX75" authorId="0" shapeId="0" xr:uid="{430C6A2E-03B1-492B-9476-30F60D4A1677}">
      <text>
        <r>
          <rPr>
            <sz val="10"/>
            <color indexed="81"/>
            <rFont val="Tahoma"/>
            <family val="2"/>
          </rPr>
          <t>' a été modifié: =&gt;RC   le 05/02/2021 11:08:43 par rangottese
' a été modifié: RC=&gt;J   le 05/02/2021 11:09:34 par rangottese
' a été modifié: J=&gt;RC   le 05/02/2021 11:11:00 par rangottese</t>
        </r>
      </text>
    </comment>
    <comment ref="AY75" authorId="0" shapeId="0" xr:uid="{0D9B1E27-FE27-4F1F-9641-A65E152BD793}">
      <text>
        <r>
          <rPr>
            <sz val="10"/>
            <color indexed="81"/>
            <rFont val="Tahoma"/>
            <family val="2"/>
          </rPr>
          <t>' a été modifié: =&gt;J   le 05/02/2021 11:08:15 par rangottese
' a été modifié: J=&gt;J3   le 18/03/2021 17:53:52 par rangottese</t>
        </r>
      </text>
    </comment>
    <comment ref="AZ75" authorId="0" shapeId="0" xr:uid="{9A858988-AFF4-4BA5-B667-7186D87C865A}">
      <text>
        <r>
          <rPr>
            <sz val="10"/>
            <color indexed="81"/>
            <rFont val="Tahoma"/>
            <family val="2"/>
          </rPr>
          <t>' a été modifié: =&gt;J   le 05/02/2021 11:08:19 par rangottese
' a été modifié: J=&gt;J4   le 18/03/2021 17:54:24 par rangottese
' a été modifié: J4=&gt;J2   le 18/03/2021 17:54:55 par rangottese</t>
        </r>
      </text>
    </comment>
    <comment ref="BC75" authorId="0" shapeId="0" xr:uid="{08BB305F-915A-4262-A84A-7126BF5039D6}">
      <text>
        <r>
          <rPr>
            <sz val="10"/>
            <color indexed="81"/>
            <rFont val="Tahoma"/>
            <family val="2"/>
          </rPr>
          <t>pouvez vous passer de jour?
' a été modifié: J=&gt;J6   le 23/03/2021 16:36:23 par rangottese</t>
        </r>
      </text>
    </comment>
    <comment ref="BH75" authorId="0" shapeId="0" xr:uid="{85E441CE-2394-463E-845D-4BF686D26DAF}">
      <text>
        <r>
          <rPr>
            <sz val="10"/>
            <color indexed="81"/>
            <rFont val="Tahoma"/>
            <family val="2"/>
          </rPr>
          <t>' a été modifié: =&gt;RC   le 11/02/2021 17:36:01 par rangottese
' a été modifié: RC=&gt;RH   le 11/02/2021 17:36:14 par rangottese
' a été modifié: RH=&gt;J6   le 29/03/2021 14:02:11 par rangottese</t>
        </r>
      </text>
    </comment>
    <comment ref="BM75" authorId="0" shapeId="0" xr:uid="{0AE9201E-7505-4626-84E8-B812CD333067}">
      <text>
        <r>
          <rPr>
            <sz val="10"/>
            <color indexed="81"/>
            <rFont val="Tahoma"/>
            <family val="2"/>
          </rPr>
          <t>' a été modifié: =&gt;J5   le 01/04/2021 18:28:27 par rangottese</t>
        </r>
      </text>
    </comment>
    <comment ref="BN75" authorId="0" shapeId="0" xr:uid="{AD065F40-D0B4-40D7-9A1B-409763E19D60}">
      <text>
        <r>
          <rPr>
            <sz val="10"/>
            <color indexed="81"/>
            <rFont val="Tahoma"/>
            <family val="2"/>
          </rPr>
          <t>SUREFFECTIF AIDE AU SAU OU UHCD EN FONCTION DE L ACTIVITE</t>
        </r>
      </text>
    </comment>
    <comment ref="BO75" authorId="0" shapeId="0" xr:uid="{4470D972-AD1A-40EE-8A7E-B88846129E34}">
      <text>
        <r>
          <rPr>
            <sz val="10"/>
            <color indexed="81"/>
            <rFont val="Tahoma"/>
            <family val="2"/>
          </rPr>
          <t>' a été modifié: =&gt;J2   le 02/04/2021 16:58:56 par rangottese</t>
        </r>
      </text>
    </comment>
    <comment ref="BS75" authorId="0" shapeId="0" xr:uid="{0FBA1D18-EBB6-4861-8296-88BACCF39C2F}">
      <text>
        <r>
          <rPr>
            <sz val="10"/>
            <color indexed="81"/>
            <rFont val="Tahoma"/>
            <family val="2"/>
          </rPr>
          <t>' a été modifié: =&gt;J2   le 06/04/2021 18:30:31 par rangottese</t>
        </r>
      </text>
    </comment>
    <comment ref="BT75" authorId="0" shapeId="0" xr:uid="{2AF09B72-05D0-41F6-A66C-C82222D6124D}">
      <text>
        <r>
          <rPr>
            <sz val="10"/>
            <color indexed="81"/>
            <rFont val="Tahoma"/>
            <family val="2"/>
          </rPr>
          <t>' a été modifié: =&gt;N2   le 08/04/2021 17:55:59 par rangottese</t>
        </r>
      </text>
    </comment>
    <comment ref="BU75" authorId="0" shapeId="0" xr:uid="{1C0F608A-030E-4876-A799-D1857FEFF901}">
      <text>
        <r>
          <rPr>
            <sz val="10"/>
            <color indexed="81"/>
            <rFont val="Tahoma"/>
            <family val="2"/>
          </rPr>
          <t>' a été modifié: =&gt;N1   le 08/04/2021 17:56:12 par rangottese</t>
        </r>
      </text>
    </comment>
    <comment ref="CD75" authorId="0" shapeId="0" xr:uid="{BC7F24B8-050A-4E0E-AC03-C4A86074F2D1}">
      <text>
        <r>
          <rPr>
            <sz val="10"/>
            <color indexed="81"/>
            <rFont val="Tahoma"/>
            <family val="2"/>
          </rPr>
          <t>' a été modifié: =&gt;N   le 14/04/2021 11:22:19 par rangottese
' a été modifié: N=&gt;N1   le 14/04/2021 16:56:45 par rangottese</t>
        </r>
      </text>
    </comment>
    <comment ref="CE75" authorId="0" shapeId="0" xr:uid="{C8F14041-7576-4200-938A-2F9A63285F19}">
      <text>
        <r>
          <rPr>
            <sz val="10"/>
            <color indexed="81"/>
            <rFont val="Tahoma"/>
            <family val="2"/>
          </rPr>
          <t>' a été modifié: =&gt;N   le 12/03/2021 11:30:10 par rangottese
' a été modifié: N=&gt;N2   le 14/04/2021 17:13:42 par rangottese</t>
        </r>
      </text>
    </comment>
    <comment ref="CJ75" authorId="0" shapeId="0" xr:uid="{5DBC3516-A628-4548-B6AF-1D8425A56F21}">
      <text>
        <r>
          <rPr>
            <sz val="10"/>
            <color indexed="81"/>
            <rFont val="Tahoma"/>
            <family val="2"/>
          </rPr>
          <t>' a été modifié: =&gt;J2   le 14/04/2021 18:04:29 par rangottese
' a été modifié: J2=&gt;J3   le 14/04/2021 18:06:00 par rangottese
' a été modifié: J3=&gt;J2   le 14/04/2021 18:06:30 par rangottese</t>
        </r>
      </text>
    </comment>
    <comment ref="AV76" authorId="0" shapeId="0" xr:uid="{388C9FA6-6841-4ACB-8C83-1086B54A134E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11h00/11h30
evaluation </t>
        </r>
      </text>
    </comment>
    <comment ref="I78" authorId="0" shapeId="0" xr:uid="{C665A62F-DCDA-4CB3-A6B2-48BE73EE2196}">
      <text>
        <r>
          <rPr>
            <sz val="10"/>
            <color indexed="81"/>
            <rFont val="Tahoma"/>
            <family val="2"/>
          </rPr>
          <t>' a été modifié: =&gt;J6   le 01/02/2021 18:27:44 par rangottese
' a été modifié: J6=&gt;J4   le 01/02/2021 18:33:57 par rangottese</t>
        </r>
      </text>
    </comment>
    <comment ref="J78" authorId="0" shapeId="0" xr:uid="{B26381EF-B630-4002-929C-8E92DF318151}">
      <text>
        <r>
          <rPr>
            <sz val="10"/>
            <color indexed="81"/>
            <rFont val="Tahoma"/>
            <family val="2"/>
          </rPr>
          <t>' a été modifié: =&gt;J6   le 01/02/2021 18:27:47 par rangottese
' a été modifié: J6=&gt;J4   le 01/02/2021 18:34:01 par rangottese</t>
        </r>
      </text>
    </comment>
    <comment ref="K78" authorId="0" shapeId="0" xr:uid="{7565B8DD-B1E8-4C54-9A9E-A064E50A5A31}">
      <text>
        <r>
          <rPr>
            <sz val="10"/>
            <color indexed="81"/>
            <rFont val="Tahoma"/>
            <family val="2"/>
          </rPr>
          <t>' a été modifié: =&gt;N6   le 04/02/2021 18:38:40 par rangottese</t>
        </r>
      </text>
    </comment>
    <comment ref="P78" authorId="0" shapeId="0" xr:uid="{962DA386-9379-4C79-8125-7674A6EC06DC}">
      <text>
        <r>
          <rPr>
            <sz val="10"/>
            <color indexed="81"/>
            <rFont val="Tahoma"/>
            <family val="2"/>
          </rPr>
          <t>' a été modifié: =&gt;N4   le 10/02/2021 17:58:56 par rangottese</t>
        </r>
      </text>
    </comment>
    <comment ref="Q78" authorId="0" shapeId="0" xr:uid="{C71029FF-81F6-443B-9331-98AAC4A55108}">
      <text>
        <r>
          <rPr>
            <sz val="10"/>
            <color indexed="81"/>
            <rFont val="Tahoma"/>
            <family val="2"/>
          </rPr>
          <t>' a été modifié: =&gt;N4   le 10/02/2021 17:59:45 par rangottese</t>
        </r>
      </text>
    </comment>
    <comment ref="U78" authorId="0" shapeId="0" xr:uid="{F4024697-F226-4B1E-AB38-78340415FED9}">
      <text>
        <r>
          <rPr>
            <sz val="10"/>
            <color indexed="81"/>
            <rFont val="Tahoma"/>
            <family val="2"/>
          </rPr>
          <t>' a été modifié: =&gt;J   le 04/02/2021 18:41:26 par rangottese
' a été modifié: J=&gt;J3   le 04/02/2021 18:46:12 par rangottese</t>
        </r>
      </text>
    </comment>
    <comment ref="V78" authorId="0" shapeId="0" xr:uid="{52B59BFF-2E2E-4EAF-8AEB-61D01CBFE5D8}">
      <text>
        <r>
          <rPr>
            <sz val="10"/>
            <color indexed="81"/>
            <rFont val="Tahoma"/>
            <family val="2"/>
          </rPr>
          <t>DOUBLAGE EN IAO
' 
' a été modifié: N3=&gt;AA   le 19/02/2021 15:04:53 par rangottese</t>
        </r>
      </text>
    </comment>
    <comment ref="AA78" authorId="0" shapeId="0" xr:uid="{6A2FA10E-FB44-4A7F-9E31-FAAF41DA148B}">
      <text>
        <r>
          <rPr>
            <sz val="10"/>
            <color indexed="81"/>
            <rFont val="Tahoma"/>
            <family val="2"/>
          </rPr>
          <t>' a été modifié: =&gt;RC   le 30/12/2020 15:01:17 par rangottese
' a été modifié: RC=&gt;   le 04/02/2021 18:41:35 par rangottese
' a été modifié: =&gt;AA   le 19/02/2021 15:05:24 par rangottese</t>
        </r>
      </text>
    </comment>
    <comment ref="AB78" authorId="0" shapeId="0" xr:uid="{378FA83E-4912-4D5B-B705-C3A5742A978B}">
      <text>
        <r>
          <rPr>
            <sz val="10"/>
            <color indexed="81"/>
            <rFont val="Tahoma"/>
            <family val="2"/>
          </rPr>
          <t>' a été modifié: =&gt;AA   le 19/02/2021 15:05:42 par rangottese</t>
        </r>
      </text>
    </comment>
    <comment ref="AC78" authorId="0" shapeId="0" xr:uid="{BD859E5F-3392-47E1-B995-17D76BD2B6DF}">
      <text>
        <r>
          <rPr>
            <sz val="10"/>
            <color indexed="81"/>
            <rFont val="Tahoma"/>
            <family val="2"/>
          </rPr>
          <t>' a été modifié: =&gt;J4   le 30/12/2020 15:01:14 par rangottese
' a été modifié: J4=&gt;   le 04/02/2021 18:41:36 par rangottese</t>
        </r>
      </text>
    </comment>
    <comment ref="AF78" authorId="0" shapeId="0" xr:uid="{E9887E64-6CB3-4FB6-98EA-77CE764924F5}">
      <text>
        <r>
          <rPr>
            <sz val="10"/>
            <color indexed="81"/>
            <rFont val="Tahoma"/>
            <family val="2"/>
          </rPr>
          <t>' a été modifié: =&gt;J6   le 25/02/2021 14:50:55 par rangottese
' a été modifié: J6=&gt;AA   le 26/02/2021 15:24:44 par rangottese</t>
        </r>
      </text>
    </comment>
    <comment ref="AG78" authorId="0" shapeId="0" xr:uid="{2C82EA88-12EA-41E8-AA34-ECFFCC266933}">
      <text>
        <r>
          <rPr>
            <sz val="10"/>
            <color indexed="81"/>
            <rFont val="Tahoma"/>
            <family val="2"/>
          </rPr>
          <t>' a été modifié: =&gt;N6   le 25/02/2021 14:51:01 par rangottese
' a été modifié: N6=&gt;AA   le 26/02/2021 15:24:28 par rangottese</t>
        </r>
      </text>
    </comment>
    <comment ref="AH78" authorId="0" shapeId="0" xr:uid="{3C800CE9-C8AA-4236-A160-5FE683B2B108}">
      <text>
        <r>
          <rPr>
            <sz val="10"/>
            <color indexed="81"/>
            <rFont val="Tahoma"/>
            <family val="2"/>
          </rPr>
          <t>' a été modifié: =&gt;N6   le 25/02/2021 14:51:04 par rangottese
' a été modifié: N6=&gt;AA   le 26/02/2021 15:24:36 par rangottese</t>
        </r>
      </text>
    </comment>
    <comment ref="AM78" authorId="0" shapeId="0" xr:uid="{E4AB9596-AADF-43DC-A75C-9B0456AB27D5}">
      <text>
        <r>
          <rPr>
            <sz val="10"/>
            <color indexed="81"/>
            <rFont val="Tahoma"/>
            <family val="2"/>
          </rPr>
          <t>' a été modifié: =&gt;AA   le 26/02/2021 15:24:51 par rangottese</t>
        </r>
      </text>
    </comment>
    <comment ref="AN78" authorId="0" shapeId="0" xr:uid="{3436A26C-1434-48D6-9928-9CB57AAC428A}">
      <text>
        <r>
          <rPr>
            <sz val="10"/>
            <color indexed="81"/>
            <rFont val="Tahoma"/>
            <family val="2"/>
          </rPr>
          <t>' a été modifié: =&gt;AA   le 26/02/2021 15:24:56 par rangottese</t>
        </r>
      </text>
    </comment>
    <comment ref="AR78" authorId="0" shapeId="0" xr:uid="{35C9F9A0-0F8D-41DA-B227-CE09075D2B44}">
      <text>
        <r>
          <rPr>
            <sz val="10"/>
            <color indexed="81"/>
            <rFont val="Tahoma"/>
            <family val="2"/>
          </rPr>
          <t>' a été modifié: =&gt;AA   le 26/02/2021 15:25:08 par rangottese</t>
        </r>
      </text>
    </comment>
    <comment ref="AS78" authorId="0" shapeId="0" xr:uid="{2DF1D953-8173-4906-8FD6-BEBCC66EA6FF}">
      <text>
        <r>
          <rPr>
            <sz val="10"/>
            <color indexed="81"/>
            <rFont val="Tahoma"/>
            <family val="2"/>
          </rPr>
          <t>' a été modifié: =&gt;AA   le 26/02/2021 15:25:17 par rangottese</t>
        </r>
      </text>
    </comment>
    <comment ref="AT78" authorId="0" shapeId="0" xr:uid="{E0AA6E65-9517-4639-A2F8-5B9FAB615FE0}">
      <text>
        <r>
          <rPr>
            <sz val="10"/>
            <color indexed="81"/>
            <rFont val="Tahoma"/>
            <family val="2"/>
          </rPr>
          <t>' a été modifié: =&gt;AA   le 26/02/2021 15:25:24 par rangottese</t>
        </r>
      </text>
    </comment>
    <comment ref="BB78" authorId="0" shapeId="0" xr:uid="{FE91BADD-E86C-4871-BCC9-C848B263A6E2}">
      <text>
        <r>
          <rPr>
            <sz val="10"/>
            <color indexed="81"/>
            <rFont val="Tahoma"/>
            <family val="2"/>
          </rPr>
          <t>' a été modifié: =&gt;CA   le 04/12/2020 15:23:24 par rangottese</t>
        </r>
      </text>
    </comment>
    <comment ref="BC78" authorId="0" shapeId="0" xr:uid="{FFF47E6C-CC9C-4C65-8EB2-534625F723EF}">
      <text>
        <r>
          <rPr>
            <sz val="10"/>
            <color indexed="81"/>
            <rFont val="Tahoma"/>
            <family val="2"/>
          </rPr>
          <t>' a été modifié: =&gt;CA   le 04/12/2020 15:23:27 par rangottese</t>
        </r>
      </text>
    </comment>
    <comment ref="BD78" authorId="0" shapeId="0" xr:uid="{C344A31B-023C-42FA-A711-7F37D3051324}">
      <text>
        <r>
          <rPr>
            <sz val="10"/>
            <color indexed="81"/>
            <rFont val="Tahoma"/>
            <family val="2"/>
          </rPr>
          <t>' a été modifié: =&gt;CA   le 04/12/2020 15:23:30 par rangottese</t>
        </r>
      </text>
    </comment>
    <comment ref="BH78" authorId="0" shapeId="0" xr:uid="{90FC0E04-82DC-4562-B8E2-263CA35D4D4C}">
      <text>
        <r>
          <rPr>
            <sz val="10"/>
            <color indexed="81"/>
            <rFont val="Tahoma"/>
            <family val="2"/>
          </rPr>
          <t>' a été modifié: =&gt;J6   le 25/03/2021 16:51:54 par rangottese
' a été modifié: J6=&gt;AA   le 29/03/2021 13:36:04 par rangottese</t>
        </r>
      </text>
    </comment>
    <comment ref="BI78" authorId="0" shapeId="0" xr:uid="{B1EB3EA1-38E5-4329-BA44-70BC29562EB6}">
      <text>
        <r>
          <rPr>
            <sz val="10"/>
            <color indexed="81"/>
            <rFont val="Tahoma"/>
            <family val="2"/>
          </rPr>
          <t>' a été modifié: =&gt;AA   le 29/03/2021 13:35:58 par rangottese</t>
        </r>
      </text>
    </comment>
    <comment ref="BJ78" authorId="0" shapeId="0" xr:uid="{F9405B79-4A5F-4623-8B47-A00DB959DBC0}">
      <text>
        <r>
          <rPr>
            <sz val="10"/>
            <color indexed="81"/>
            <rFont val="Tahoma"/>
            <family val="2"/>
          </rPr>
          <t>' a été modifié: =&gt;AA   le 29/03/2021 13:36:14 par rangottese</t>
        </r>
      </text>
    </comment>
    <comment ref="BS78" authorId="0" shapeId="0" xr:uid="{14D03435-67D8-49A3-B923-62ACA44CE7B8}">
      <text>
        <r>
          <rPr>
            <sz val="10"/>
            <color indexed="81"/>
            <rFont val="Tahoma"/>
            <family val="2"/>
          </rPr>
          <t>' a été modifié: =&gt;J°   le 04/03/2021 15:41:07 par rangottese
' a été modifié: J°=&gt;AA   le 29/03/2021 14:53:51 par rangottese</t>
        </r>
      </text>
    </comment>
    <comment ref="BT78" authorId="0" shapeId="0" xr:uid="{08298880-519E-4697-848A-1B7E80D39097}">
      <text>
        <r>
          <rPr>
            <sz val="10"/>
            <color indexed="81"/>
            <rFont val="Tahoma"/>
            <family val="2"/>
          </rPr>
          <t>' a été modifié: =&gt;N°   le 04/03/2021 15:41:10 par rangottese
' a été modifié: N°=&gt;EM   le 29/03/2021 14:53:55 par rangottese
' a été modifié: N°=&gt;AA   le 29/03/2021 14:54:06 par rangottese</t>
        </r>
      </text>
    </comment>
    <comment ref="BU78" authorId="0" shapeId="0" xr:uid="{8EAE83D1-CB0B-460E-A729-B70EDB912C60}">
      <text>
        <r>
          <rPr>
            <sz val="10"/>
            <color indexed="81"/>
            <rFont val="Tahoma"/>
            <family val="2"/>
          </rPr>
          <t>' a été modifié: =&gt;N°   le 04/03/2021 15:41:12 par rangottese
' a été modifié: N°=&gt;AA   le 29/03/2021 14:54:10 par rangottese</t>
        </r>
      </text>
    </comment>
    <comment ref="BY78" authorId="0" shapeId="0" xr:uid="{CFB78989-5866-4AFF-AD8F-670627DB4306}">
      <text>
        <r>
          <rPr>
            <sz val="10"/>
            <color indexed="81"/>
            <rFont val="Tahoma"/>
            <family val="2"/>
          </rPr>
          <t>' a été modifié: =&gt;N°   le 04/03/2021 15:41:14 par rangottese
' a été modifié: N°=&gt;AA   le 29/03/2021 14:54:15 par rangottese</t>
        </r>
      </text>
    </comment>
    <comment ref="BZ78" authorId="0" shapeId="0" xr:uid="{40186663-8CFD-43E2-90A4-4D66D59E65F6}">
      <text>
        <r>
          <rPr>
            <sz val="10"/>
            <color indexed="81"/>
            <rFont val="Tahoma"/>
            <family val="2"/>
          </rPr>
          <t>' a été modifié: =&gt;N°   le 04/03/2021 15:41:17 par rangottese
' a été modifié: N°=&gt;AA   le 29/03/2021 14:54:19 par rangottese</t>
        </r>
      </text>
    </comment>
    <comment ref="CE78" authorId="0" shapeId="0" xr:uid="{8C0C5528-316B-4C7A-BBE0-C85734A3BFA0}">
      <text>
        <r>
          <rPr>
            <sz val="10"/>
            <color indexed="81"/>
            <rFont val="Tahoma"/>
            <family val="2"/>
          </rPr>
          <t>' a été modifié: =&gt;J°   le 04/03/2021 15:41:20 par rangottese
' a été modifié: J°=&gt;AA   le 29/03/2021 14:54:24 par rangottese</t>
        </r>
      </text>
    </comment>
    <comment ref="CF78" authorId="0" shapeId="0" xr:uid="{582D712B-FCC2-414B-85EB-58909CC770B0}">
      <text>
        <r>
          <rPr>
            <sz val="10"/>
            <color indexed="81"/>
            <rFont val="Tahoma"/>
            <family val="2"/>
          </rPr>
          <t>' a été modifié: =&gt;J°   le 04/03/2021 15:41:27 par rangottese
' a été modifié: J°=&gt;AA   le 29/03/2021 14:54:29 par rangottese</t>
        </r>
      </text>
    </comment>
    <comment ref="CG78" authorId="0" shapeId="0" xr:uid="{494C0DFF-493E-4F9B-8B35-55EB9AE58D63}">
      <text>
        <r>
          <rPr>
            <sz val="10"/>
            <color indexed="81"/>
            <rFont val="Tahoma"/>
            <family val="2"/>
          </rPr>
          <t>' a été modifié: =&gt;N°   le 04/03/2021 15:41:24 par rangottese
' a été modifié: N°=&gt;AA   le 29/03/2021 14:54:32 par rangottese</t>
        </r>
      </text>
    </comment>
    <comment ref="CL78" authorId="0" shapeId="0" xr:uid="{84D646FA-87F6-46CD-B5B2-C81B641D1E1C}">
      <text>
        <r>
          <rPr>
            <sz val="10"/>
            <color indexed="81"/>
            <rFont val="Tahoma"/>
            <family val="2"/>
          </rPr>
          <t>' a été modifié: =&gt;N°   le 04/03/2021 15:41:29 par rangottese
' a été modifié: N°=&gt;AA   le 29/03/2021 14:54:36 par rangottese</t>
        </r>
      </text>
    </comment>
    <comment ref="CM78" authorId="0" shapeId="0" xr:uid="{3C4CEC97-AA35-48E3-8CD4-A3B1788949FB}">
      <text>
        <r>
          <rPr>
            <sz val="10"/>
            <color indexed="81"/>
            <rFont val="Tahoma"/>
            <family val="2"/>
          </rPr>
          <t>' a été modifié: =&gt;N°   le 04/03/2021 15:41:34 par rangottese
' a été modifié: N°=&gt;AA   le 29/03/2021 14:54:39 par rangottese</t>
        </r>
      </text>
    </comment>
    <comment ref="D81" authorId="0" shapeId="0" xr:uid="{AB59FDE2-0470-4946-9D18-F0D03F2B333B}">
      <text>
        <r>
          <rPr>
            <sz val="10"/>
            <color indexed="81"/>
            <rFont val="Tahoma"/>
            <family val="2"/>
          </rPr>
          <t>' a été modifié: N1=&gt;   le 29/01/2021 16:51:54 par rangottese
' a été modifié: =&gt;N6   le 01/02/2021 14:52:33 par rangottese</t>
        </r>
      </text>
    </comment>
    <comment ref="I81" authorId="0" shapeId="0" xr:uid="{491C58CF-A9EF-4C8C-A1CA-63A8DF13F7E9}">
      <text>
        <r>
          <rPr>
            <sz val="10"/>
            <color indexed="81"/>
            <rFont val="Tahoma"/>
            <family val="2"/>
          </rPr>
          <t>' a été modifié: =&gt;N4   le 01/02/2021 18:30:40 par rangottese
' a été modifié: N4=&gt;N2   le 01/02/2021 18:31:44 par rangottese</t>
        </r>
      </text>
    </comment>
    <comment ref="J81" authorId="0" shapeId="0" xr:uid="{A7A3C7C0-9E78-4B9F-82B0-3701249DF786}">
      <text>
        <r>
          <rPr>
            <sz val="10"/>
            <color indexed="81"/>
            <rFont val="Tahoma"/>
            <family val="2"/>
          </rPr>
          <t>' a été modifié: =&gt;N1   le 01/02/2021 18:32:10 par rangottese</t>
        </r>
      </text>
    </comment>
    <comment ref="S81" authorId="0" shapeId="0" xr:uid="{B64FA007-3543-45B9-B3E2-22C7E9CB2705}">
      <text>
        <r>
          <rPr>
            <sz val="10"/>
            <color indexed="81"/>
            <rFont val="Tahoma"/>
            <family val="2"/>
          </rPr>
          <t>' a été modifié: =&gt;RC   le 11/01/2021 13:44:41 par rangottese</t>
        </r>
      </text>
    </comment>
    <comment ref="T81" authorId="0" shapeId="0" xr:uid="{4F14C952-3212-4CBA-8881-B7CE1BC017DB}">
      <text>
        <r>
          <rPr>
            <sz val="10"/>
            <color indexed="81"/>
            <rFont val="Tahoma"/>
            <family val="2"/>
          </rPr>
          <t xml:space="preserve">
POINT SUR DEMENGEMENT DE JEUDI  ET AIDE SUR LES BOX ET REGULE SI BESOIN </t>
        </r>
      </text>
    </comment>
    <comment ref="U81" authorId="0" shapeId="0" xr:uid="{9842E7EC-12AC-4F01-82E5-E7053ED47348}">
      <text>
        <r>
          <rPr>
            <sz val="10"/>
            <color indexed="81"/>
            <rFont val="Tahoma"/>
            <family val="2"/>
          </rPr>
          <t>' a été modifié: =&gt;J   le 11/01/2021 13:44:37 par rangottese
' a été modifié: J=&gt;J6   le 04/02/2021 18:44:16 par rangottese</t>
        </r>
      </text>
    </comment>
    <comment ref="V81" authorId="0" shapeId="0" xr:uid="{CFCB6CC0-31CF-4A18-99E1-21200476E4E4}">
      <text>
        <r>
          <rPr>
            <sz val="10"/>
            <color indexed="81"/>
            <rFont val="Tahoma"/>
            <family val="2"/>
          </rPr>
          <t>PAS asd en regule</t>
        </r>
      </text>
    </comment>
    <comment ref="AC81" authorId="0" shapeId="0" xr:uid="{483FBC26-CAFA-47C4-95C2-207B2AA9660F}">
      <text>
        <r>
          <rPr>
            <sz val="10"/>
            <color indexed="81"/>
            <rFont val="Tahoma"/>
            <family val="2"/>
          </rPr>
          <t>' a été modifié: =&gt;RC   le 29/01/2021 16:36:38 par rangottese</t>
        </r>
      </text>
    </comment>
    <comment ref="AD81" authorId="0" shapeId="0" xr:uid="{68A3C740-4102-4DA1-BAED-B19ABF10E720}">
      <text>
        <r>
          <rPr>
            <sz val="10"/>
            <color indexed="81"/>
            <rFont val="Tahoma"/>
            <family val="2"/>
          </rPr>
          <t>' a été modifié: =&gt;J1   le 25/02/2021 14:27:41 par rangottese</t>
        </r>
      </text>
    </comment>
    <comment ref="AE81" authorId="0" shapeId="0" xr:uid="{FE3BF828-8F05-4DAD-90D1-A7EB06DA89CA}">
      <text>
        <r>
          <rPr>
            <sz val="10"/>
            <color indexed="81"/>
            <rFont val="Tahoma"/>
            <family val="2"/>
          </rPr>
          <t>' a été modifié: =&gt;J3   le 25/02/2021 14:41:22 par rangottese</t>
        </r>
      </text>
    </comment>
    <comment ref="AH81" authorId="0" shapeId="0" xr:uid="{E640ED2D-9CED-4D70-A9D3-D33DD6487C5F}">
      <text>
        <r>
          <rPr>
            <sz val="10"/>
            <color indexed="81"/>
            <rFont val="Tahoma"/>
            <family val="2"/>
          </rPr>
          <t>' a été modifié: =&gt;J   le 02/02/2021 18:23:56 par rangottese
' a été modifié: J=&gt;J6   le 01/03/2021 11:42:07 par rangottese
' a été modifié: J6=&gt;J5   le 02/03/2021 15:25:51 par rangottese</t>
        </r>
      </text>
    </comment>
    <comment ref="AI81" authorId="0" shapeId="0" xr:uid="{6876C18A-7974-4F88-A177-A52118E307F5}">
      <text>
        <r>
          <rPr>
            <sz val="10"/>
            <color indexed="81"/>
            <rFont val="Tahoma"/>
            <family val="2"/>
          </rPr>
          <t>' a été modifié: =&gt;N6   le 02/03/2021 15:44:01 par rangottese</t>
        </r>
      </text>
    </comment>
    <comment ref="AO81" authorId="0" shapeId="0" xr:uid="{567B97CD-EB41-4F85-8E9F-F7774A18BC29}">
      <text>
        <r>
          <rPr>
            <sz val="10"/>
            <color indexed="81"/>
            <rFont val="Tahoma"/>
            <family val="2"/>
          </rPr>
          <t>' a été modifié: =&gt;RC   le 02/02/2021 18:24:18 par rangottese</t>
        </r>
      </text>
    </comment>
    <comment ref="AP81" authorId="0" shapeId="0" xr:uid="{AD5AA248-3091-426D-AFF7-3107EA49EE2F}">
      <text>
        <r>
          <rPr>
            <sz val="10"/>
            <color indexed="81"/>
            <rFont val="Tahoma"/>
            <family val="2"/>
          </rPr>
          <t>' a été modifié: =&gt;J2   le 09/03/2021 14:16:50 par rangottese</t>
        </r>
      </text>
    </comment>
    <comment ref="AQ81" authorId="0" shapeId="0" xr:uid="{40CEDD72-76A1-40F4-B804-FDD4E61FCA83}">
      <text>
        <r>
          <rPr>
            <sz val="10"/>
            <color indexed="81"/>
            <rFont val="Tahoma"/>
            <family val="2"/>
          </rPr>
          <t>' a été modifié: =&gt;J4   le 09/03/2021 14:27:57 par rangottese</t>
        </r>
      </text>
    </comment>
    <comment ref="AV81" authorId="0" shapeId="0" xr:uid="{C35466CF-5F55-4C0C-BCA1-79F7E76716D1}">
      <text>
        <r>
          <rPr>
            <sz val="10"/>
            <color indexed="81"/>
            <rFont val="Tahoma"/>
            <family val="2"/>
          </rPr>
          <t>' a été modifié: =&gt;N   le 05/02/2021 16:55:54 par rangottese
' a été modifié: N=&gt;RC   le 02/03/2021 16:22:28 par rangottese</t>
        </r>
      </text>
    </comment>
    <comment ref="AX81" authorId="0" shapeId="0" xr:uid="{D2A1318E-8D42-4264-A35B-9A223BE3E4A4}">
      <text>
        <r>
          <rPr>
            <sz val="10"/>
            <color indexed="81"/>
            <rFont val="Tahoma"/>
            <family val="2"/>
          </rPr>
          <t>' a été modifié: =&gt;FO   le 02/03/2021 16:21:21 par rangottese</t>
        </r>
      </text>
    </comment>
    <comment ref="BA81" authorId="0" shapeId="0" xr:uid="{500BA674-BB79-4352-9C1A-A0F980FFE652}">
      <text>
        <r>
          <rPr>
            <sz val="10"/>
            <color indexed="81"/>
            <rFont val="Tahoma"/>
            <family val="2"/>
          </rPr>
          <t>' a été modifié: =&gt;J6   le 18/03/2021 18:12:24 par rangottese</t>
        </r>
      </text>
    </comment>
    <comment ref="BB81" authorId="0" shapeId="0" xr:uid="{B2C624EE-750E-4C1B-B27E-5830629C8F0F}">
      <text>
        <r>
          <rPr>
            <sz val="10"/>
            <color indexed="81"/>
            <rFont val="Tahoma"/>
            <family val="2"/>
          </rPr>
          <t>' a été modifié: =&gt;N2   le 22/03/2021 17:55:50 par rangottese
' a été modifié: N2=&gt;N4   le 22/03/2021 17:56:08 par rangottese
' a été modifié: N4=&gt;N1   le 22/03/2021 17:56:54 par rangottese</t>
        </r>
      </text>
    </comment>
    <comment ref="BF81" authorId="0" shapeId="0" xr:uid="{4B270B78-1650-413D-9F9D-CD94D6962DD1}">
      <text>
        <r>
          <rPr>
            <sz val="10"/>
            <color indexed="81"/>
            <rFont val="Tahoma"/>
            <family val="2"/>
          </rPr>
          <t>' a été modifié: =&gt;J6   le 25/03/2021 16:45:46 par rangottese</t>
        </r>
      </text>
    </comment>
    <comment ref="BG81" authorId="0" shapeId="0" xr:uid="{2B72F017-661B-4E73-A2BA-9975C59DC9AB}">
      <text>
        <r>
          <rPr>
            <sz val="10"/>
            <color indexed="81"/>
            <rFont val="Tahoma"/>
            <family val="2"/>
          </rPr>
          <t>' a été modifié: =&gt;J6   le 25/03/2021 16:45:50 par rangottese</t>
        </r>
      </text>
    </comment>
    <comment ref="BH81" authorId="0" shapeId="0" xr:uid="{49EE9CB8-D304-4ED9-88D2-576BF155A9F7}">
      <text>
        <r>
          <rPr>
            <sz val="10"/>
            <color indexed="81"/>
            <rFont val="Tahoma"/>
            <family val="2"/>
          </rPr>
          <t>' a été modifié: =&gt;N2   le 25/03/2021 16:53:25 par rangottese</t>
        </r>
      </text>
    </comment>
    <comment ref="BM81" authorId="0" shapeId="0" xr:uid="{4696E05F-C472-452A-A081-FC919F7CB350}">
      <text>
        <r>
          <rPr>
            <sz val="10"/>
            <color indexed="81"/>
            <rFont val="Tahoma"/>
            <family val="2"/>
          </rPr>
          <t>' a été modifié: =&gt;J   le 29/03/2021 14:15:53 par rangottese
' a été modifié: J=&gt;J1   le 01/04/2021 18:27:51 par rangottese</t>
        </r>
      </text>
    </comment>
    <comment ref="BN81" authorId="0" shapeId="0" xr:uid="{E682EA82-BD9C-40D6-93EE-ADDADDA66B47}">
      <text>
        <r>
          <rPr>
            <sz val="10"/>
            <color indexed="81"/>
            <rFont val="Tahoma"/>
            <family val="2"/>
          </rPr>
          <t>' a été modifié: =&gt;J   le 29/03/2021 14:15:59 par rangottese
' a été modifié: J=&gt;J2   le 01/04/2021 18:27:57 par rangottese</t>
        </r>
      </text>
    </comment>
    <comment ref="BP81" authorId="0" shapeId="0" xr:uid="{AE806AAC-1360-4F26-9175-EFC51688806C}">
      <text>
        <r>
          <rPr>
            <sz val="10"/>
            <color indexed="81"/>
            <rFont val="Tahoma"/>
            <family val="2"/>
          </rPr>
          <t xml:space="preserve">
sureffectif aide sau</t>
        </r>
      </text>
    </comment>
    <comment ref="BS81" authorId="0" shapeId="0" xr:uid="{1A38FEB2-58CA-42E1-AA61-9F1509B17771}">
      <text>
        <r>
          <rPr>
            <sz val="10"/>
            <color indexed="81"/>
            <rFont val="Tahoma"/>
            <family val="2"/>
          </rPr>
          <t>' a été modifié: =&gt;RC   le 08/03/2021 15:05:42 par rangottese
' a été modifié: =&gt;   le 08/03/2021 15:05:53 par rangottese
' a été modifié: =&gt;N4   le 06/04/2021 18:34:29 par rangottese</t>
        </r>
      </text>
    </comment>
    <comment ref="BX81" authorId="0" shapeId="0" xr:uid="{C363CF96-6009-422A-A7F6-F7FB12C2E935}">
      <text>
        <r>
          <rPr>
            <sz val="10"/>
            <color indexed="81"/>
            <rFont val="Tahoma"/>
            <family val="2"/>
          </rPr>
          <t>' a été modifié: =&gt;RC   le 08/03/2021 14:58:10 par rangottese</t>
        </r>
      </text>
    </comment>
    <comment ref="BY81" authorId="0" shapeId="0" xr:uid="{2F27073E-6B6B-432B-B4FC-155E19820502}">
      <text>
        <r>
          <rPr>
            <sz val="10"/>
            <color indexed="81"/>
            <rFont val="Tahoma"/>
            <family val="2"/>
          </rPr>
          <t>' a été modifié: =&gt;RC   le 11/03/2021 17:04:14 par rangottese</t>
        </r>
      </text>
    </comment>
    <comment ref="CC81" authorId="0" shapeId="0" xr:uid="{88F4A7AD-5833-4BA3-B761-D52F408E81F0}">
      <text>
        <r>
          <rPr>
            <sz val="10"/>
            <color indexed="81"/>
            <rFont val="Tahoma"/>
            <family val="2"/>
          </rPr>
          <t>' a été modifié: =&gt;J6   le 06/04/2021 18:34:39 par rangottese</t>
        </r>
      </text>
    </comment>
    <comment ref="CD81" authorId="0" shapeId="0" xr:uid="{9C523592-4663-4BB8-BA5C-50FD310424AE}">
      <text>
        <r>
          <rPr>
            <sz val="10"/>
            <color indexed="81"/>
            <rFont val="Tahoma"/>
            <family val="2"/>
          </rPr>
          <t>' a été modifié: =&gt;N6   le 06/04/2021 18:34:47 par rangottese</t>
        </r>
      </text>
    </comment>
    <comment ref="CE81" authorId="0" shapeId="0" xr:uid="{DE7A653B-803F-42CC-9815-494F39B3F3AC}">
      <text>
        <r>
          <rPr>
            <sz val="10"/>
            <color indexed="81"/>
            <rFont val="Tahoma"/>
            <family val="2"/>
          </rPr>
          <t>' a été modifié: =&gt;N6   le 06/04/2021 18:34:52 par rangottese</t>
        </r>
      </text>
    </comment>
    <comment ref="CJ81" authorId="0" shapeId="0" xr:uid="{5B391CD5-8B48-4FF0-BDD7-EEDAA463DEA6}">
      <text>
        <r>
          <rPr>
            <sz val="10"/>
            <color indexed="81"/>
            <rFont val="Tahoma"/>
            <family val="2"/>
          </rPr>
          <t>' a été modifié: =&gt;J2   le 14/04/2021 18:03:10 par rangottese
' a été modifié: =&gt;J1   le 14/04/2021 18:03:14 par rangottese
' a été modifié: J1=&gt;J4   le 14/04/2021 18:06:22 par rangottese</t>
        </r>
      </text>
    </comment>
    <comment ref="CK81" authorId="0" shapeId="0" xr:uid="{6ABEC3AC-4D5F-4E4E-9A66-892CD106CD59}">
      <text>
        <r>
          <rPr>
            <sz val="10"/>
            <color indexed="81"/>
            <rFont val="Tahoma"/>
            <family val="2"/>
          </rPr>
          <t>' a été modifié: =&gt;J2   le 14/04/2021 18:12:34 par rangottese</t>
        </r>
      </text>
    </comment>
    <comment ref="AU82" authorId="0" shapeId="0" xr:uid="{0DA44FE1-87E4-4507-B7B7-DA07C04E59C0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entretien d'evaluation
16h/16h30</t>
        </r>
      </text>
    </comment>
    <comment ref="BP82" authorId="0" shapeId="0" xr:uid="{F7B670AF-16BA-4790-B1AD-2D6FC7C0B6ED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CONSEIL DE SERVICE 9H00/11H30</t>
        </r>
      </text>
    </comment>
    <comment ref="D84" authorId="0" shapeId="0" xr:uid="{D05328C8-D259-4166-8700-9219C4D8E6F4}">
      <text>
        <r>
          <rPr>
            <sz val="10"/>
            <color indexed="81"/>
            <rFont val="Tahoma"/>
            <family val="2"/>
          </rPr>
          <t>' a été modifié: =&gt;RC   le 22/01/2021 15:05:56 par rangottese</t>
        </r>
      </text>
    </comment>
    <comment ref="H84" authorId="0" shapeId="0" xr:uid="{8DB3B332-3DD5-4DC4-B131-0E55EB990015}">
      <text>
        <r>
          <rPr>
            <sz val="10"/>
            <color indexed="81"/>
            <rFont val="Tahoma"/>
            <family val="2"/>
          </rPr>
          <t>' a été modifié: =&gt;J   le 22/01/2021 15:06:07 par rangottese
' a été modifié: J=&gt;J2   le 01/02/2021 18:15:11 par rangottese</t>
        </r>
      </text>
    </comment>
    <comment ref="N84" authorId="0" shapeId="0" xr:uid="{DED6EA25-48AC-436F-BF01-C89D43AE23DE}">
      <text>
        <r>
          <rPr>
            <sz val="10"/>
            <color indexed="81"/>
            <rFont val="Tahoma"/>
            <family val="2"/>
          </rPr>
          <t>' a été modifié: =&gt;J6   le 05/02/2021 18:59:39 par rangottese
' a été modifié: J6=&gt;   le 10/02/2021 17:06:17 par rangottese</t>
        </r>
      </text>
    </comment>
    <comment ref="O84" authorId="0" shapeId="0" xr:uid="{58F159A3-3DBA-44E0-921E-4D00A4797C92}">
      <text>
        <r>
          <rPr>
            <sz val="10"/>
            <color indexed="81"/>
            <rFont val="Tahoma"/>
            <family val="2"/>
          </rPr>
          <t>' a été modifié: =&gt;J   le 10/02/2021 11:27:19 par rangottese
' a été modifié: J=&gt;N1   le 10/02/2021 17:11:35 par rangottese
' a été modifié: J=&gt;J   le 10/02/2021 17:11:59 par rangottese
' a été modifié: J=&gt;J2   le 10/02/2021 17:15:59 par rangottese</t>
        </r>
      </text>
    </comment>
    <comment ref="S84" authorId="0" shapeId="0" xr:uid="{C40D72E6-90E4-4668-A598-7B44047BA037}">
      <text>
        <r>
          <rPr>
            <sz val="10"/>
            <color indexed="81"/>
            <rFont val="Tahoma"/>
            <family val="2"/>
          </rPr>
          <t>' a été modifié: =&gt;CA   le 21/01/2021 11:33:53 par rangottese</t>
        </r>
      </text>
    </comment>
    <comment ref="T84" authorId="0" shapeId="0" xr:uid="{2C05CB01-4815-4D85-983B-5F47CB50BFC5}">
      <text>
        <r>
          <rPr>
            <sz val="10"/>
            <color indexed="81"/>
            <rFont val="Tahoma"/>
            <family val="2"/>
          </rPr>
          <t>' a été modifié: =&gt;CA   le 21/01/2021 11:33:57 par rangottese</t>
        </r>
      </text>
    </comment>
    <comment ref="Z84" authorId="0" shapeId="0" xr:uid="{04EE30E4-F766-4F25-BB58-83A0F780D5A2}">
      <text>
        <r>
          <rPr>
            <sz val="10"/>
            <color indexed="81"/>
            <rFont val="Tahoma"/>
            <family val="2"/>
          </rPr>
          <t>' a été modifié: =&gt;N6   le 22/02/2021 12:21:29 par rangottese</t>
        </r>
      </text>
    </comment>
    <comment ref="AA84" authorId="0" shapeId="0" xr:uid="{13BCE502-D481-4D6F-97EF-A5DC7368A064}">
      <text>
        <r>
          <rPr>
            <sz val="10"/>
            <color indexed="81"/>
            <rFont val="Tahoma"/>
            <family val="2"/>
          </rPr>
          <t>' a été modifié: =&gt;N6   le 22/02/2021 12:21:33 par rangottese</t>
        </r>
      </text>
    </comment>
    <comment ref="AF84" authorId="0" shapeId="0" xr:uid="{9150CCAC-AA97-437A-9424-6515278C57D7}">
      <text>
        <r>
          <rPr>
            <sz val="10"/>
            <color indexed="81"/>
            <rFont val="Tahoma"/>
            <family val="2"/>
          </rPr>
          <t>' a été modifié: =&gt;N4   le 25/02/2021 14:54:37 par rangottese</t>
        </r>
      </text>
    </comment>
    <comment ref="AG84" authorId="0" shapeId="0" xr:uid="{E6081CB7-A117-41FF-9B51-DC1DB78AC31C}">
      <text>
        <r>
          <rPr>
            <sz val="10"/>
            <color indexed="81"/>
            <rFont val="Tahoma"/>
            <family val="2"/>
          </rPr>
          <t>' a été modifié: =&gt;N3   le 25/02/2021 14:55:41 par rangottese
' a été modifié: N3=&gt;N3   le 02/03/2021 15:28:31 par rangottese</t>
        </r>
      </text>
    </comment>
    <comment ref="AK84" authorId="0" shapeId="0" xr:uid="{051C577D-649D-41E0-92E1-42421B4A7150}">
      <text>
        <r>
          <rPr>
            <sz val="10"/>
            <color indexed="81"/>
            <rFont val="Tahoma"/>
            <family val="2"/>
          </rPr>
          <t>' a été modifié: =&gt;J6   le 02/03/2021 15:51:09 par rangottese</t>
        </r>
      </text>
    </comment>
    <comment ref="AL84" authorId="0" shapeId="0" xr:uid="{C2C3EA83-DCC4-41D4-8D97-084ED7D00C03}">
      <text>
        <r>
          <rPr>
            <sz val="10"/>
            <color indexed="81"/>
            <rFont val="Tahoma"/>
            <family val="2"/>
          </rPr>
          <t>' a été modifié: =&gt;J2   le 02/03/2021 16:02:02 par rangottese
' a été modifié: =&gt;J1   le 02/03/2021 16:02:17 par rangottese</t>
        </r>
      </text>
    </comment>
    <comment ref="AM84" authorId="0" shapeId="0" xr:uid="{6744D37D-A0F9-4E58-A591-A0E53DBA6DEA}">
      <text>
        <r>
          <rPr>
            <sz val="10"/>
            <color indexed="81"/>
            <rFont val="Tahoma"/>
            <family val="2"/>
          </rPr>
          <t>' a été modifié: =&gt;N1   le 04/03/2021 18:33:34 par rangottese</t>
        </r>
      </text>
    </comment>
    <comment ref="AR84" authorId="0" shapeId="0" xr:uid="{0EECB66A-FC84-4CA4-8906-152C6DBD13BB}">
      <text>
        <r>
          <rPr>
            <sz val="10"/>
            <color indexed="81"/>
            <rFont val="Tahoma"/>
            <family val="2"/>
          </rPr>
          <t>' a été modifié: =&gt;N2   le 09/03/2021 14:39:27 par rangottese</t>
        </r>
      </text>
    </comment>
    <comment ref="AS84" authorId="0" shapeId="0" xr:uid="{78C9C96A-3A5D-46B0-A832-D8B7A0F1B84E}">
      <text>
        <r>
          <rPr>
            <sz val="10"/>
            <color indexed="81"/>
            <rFont val="Tahoma"/>
            <family val="2"/>
          </rPr>
          <t>' a été modifié: =&gt;N1   le 09/03/2021 14:39:37 par rangottese</t>
        </r>
      </text>
    </comment>
    <comment ref="AU84" authorId="0" shapeId="0" xr:uid="{558FFEE4-D39D-4D7D-8FBE-4F7A12A7F46C}">
      <text>
        <r>
          <rPr>
            <sz val="10"/>
            <color indexed="81"/>
            <rFont val="Tahoma"/>
            <family val="2"/>
          </rPr>
          <t>groupe contention de 14h00à 16h00</t>
        </r>
      </text>
    </comment>
    <comment ref="AX84" authorId="0" shapeId="0" xr:uid="{99D589C2-A546-46EF-A8A3-B1676BB47DBF}">
      <text>
        <r>
          <rPr>
            <sz val="10"/>
            <color indexed="81"/>
            <rFont val="Tahoma"/>
            <family val="2"/>
          </rPr>
          <t>' a été modifié: =&gt;J   le 25/01/2021 18:11:30 par rangottese
' a été modifié: J=&gt;J6   le 15/03/2021 14:40:36 par rangottese</t>
        </r>
      </text>
    </comment>
    <comment ref="AY84" authorId="0" shapeId="0" xr:uid="{DFA43FC7-1EB2-49A6-A817-29D34B283DD6}">
      <text>
        <r>
          <rPr>
            <sz val="10"/>
            <color indexed="81"/>
            <rFont val="Tahoma"/>
            <family val="2"/>
          </rPr>
          <t>' a été modifié: =&gt;N   le 19/03/2021 13:15:42 par rangottese
' a été modifié: N=&gt;N6   le 19/03/2021 13:20:07 par rangottese</t>
        </r>
      </text>
    </comment>
    <comment ref="BK84" authorId="0" shapeId="0" xr:uid="{5C31C183-F136-4EBD-86F9-55B7E5EE0A69}">
      <text>
        <r>
          <rPr>
            <sz val="10"/>
            <color indexed="81"/>
            <rFont val="Tahoma"/>
            <family val="2"/>
          </rPr>
          <t>' a été modifié: =&gt;FO   le 15/03/2021 15:24:02 par rangottese</t>
        </r>
      </text>
    </comment>
    <comment ref="BL84" authorId="0" shapeId="0" xr:uid="{52952CD0-1F83-437E-BE3D-B75D63E792E9}">
      <text>
        <r>
          <rPr>
            <sz val="10"/>
            <color indexed="81"/>
            <rFont val="Tahoma"/>
            <family val="2"/>
          </rPr>
          <t>' a été modifié: =&gt;RC   le 15/03/2021 15:24:05 par rangottese</t>
        </r>
      </text>
    </comment>
    <comment ref="BN84" authorId="0" shapeId="0" xr:uid="{0857064A-4300-4DB3-A452-9A299761514B}">
      <text>
        <r>
          <rPr>
            <sz val="10"/>
            <color indexed="81"/>
            <rFont val="Tahoma"/>
            <family val="2"/>
          </rPr>
          <t>' a été modifié: =&gt;J6   le 01/04/2021 18:27:36 par rangottese</t>
        </r>
      </text>
    </comment>
    <comment ref="BR84" authorId="0" shapeId="0" xr:uid="{820E1331-8A62-4C76-A369-5625696336B5}">
      <text>
        <r>
          <rPr>
            <sz val="10"/>
            <color indexed="81"/>
            <rFont val="Tahoma"/>
            <family val="2"/>
          </rPr>
          <t>' a été modifié: =&gt;N2   le 06/04/2021 18:23:52 par rangottese</t>
        </r>
      </text>
    </comment>
    <comment ref="BS84" authorId="0" shapeId="0" xr:uid="{66DB39EF-0B0E-4198-A0D3-39CB47C3724A}">
      <text>
        <r>
          <rPr>
            <sz val="10"/>
            <color indexed="81"/>
            <rFont val="Tahoma"/>
            <family val="2"/>
          </rPr>
          <t>' a été modifié: =&gt;N3   le 06/04/2021 18:33:32 par rangottese</t>
        </r>
      </text>
    </comment>
    <comment ref="BX84" authorId="0" shapeId="0" xr:uid="{AF5E902F-3DDA-4D93-B793-31BFE0332ADA}">
      <text>
        <r>
          <rPr>
            <sz val="10"/>
            <color indexed="81"/>
            <rFont val="Tahoma"/>
            <family val="2"/>
          </rPr>
          <t>' a été modifié: =&gt;CA   le 08/03/2021 11:02:59 par rangottese</t>
        </r>
      </text>
    </comment>
    <comment ref="BY84" authorId="0" shapeId="0" xr:uid="{B4070271-FF4E-4CC3-AC49-88952D497FB4}">
      <text>
        <r>
          <rPr>
            <sz val="10"/>
            <color indexed="81"/>
            <rFont val="Tahoma"/>
            <family val="2"/>
          </rPr>
          <t>' a été modifié: =&gt;CA   le 08/03/2021 11:03:01 par rangottese
' a été modifié: CA=&gt;RC   le 08/03/2021 11:03:42 par rangottese</t>
        </r>
      </text>
    </comment>
    <comment ref="BZ84" authorId="0" shapeId="0" xr:uid="{185A351D-9993-4723-A248-C8E11485973B}">
      <text>
        <r>
          <rPr>
            <sz val="10"/>
            <color indexed="81"/>
            <rFont val="Tahoma"/>
            <family val="2"/>
          </rPr>
          <t>' a été modifié: =&gt;CA   le 08/03/2021 11:03:04 par rangottese
' a été modifié: CA=&gt;RC   le 08/03/2021 11:03:46 par rangottese</t>
        </r>
      </text>
    </comment>
    <comment ref="CD84" authorId="0" shapeId="0" xr:uid="{7FEC52E2-21B9-4898-9EE4-D196E4F775FE}">
      <text>
        <r>
          <rPr>
            <sz val="10"/>
            <color indexed="81"/>
            <rFont val="Tahoma"/>
            <family val="2"/>
          </rPr>
          <t>' a été modifié: =&gt;J1   le 14/04/2021 16:49:25 par rangottese</t>
        </r>
      </text>
    </comment>
    <comment ref="CE84" authorId="0" shapeId="0" xr:uid="{3456B0C0-F8CA-4913-B5D9-02C696A5907F}">
      <text>
        <r>
          <rPr>
            <sz val="10"/>
            <color indexed="81"/>
            <rFont val="Tahoma"/>
            <family val="2"/>
          </rPr>
          <t>' a été modifié: =&gt;J6   le 14/04/2021 17:10:05 par rangottese</t>
        </r>
      </text>
    </comment>
    <comment ref="CJ84" authorId="0" shapeId="0" xr:uid="{BEAE61C9-C639-459A-BDC2-52F6F19303B2}">
      <text>
        <r>
          <rPr>
            <sz val="10"/>
            <color indexed="81"/>
            <rFont val="Tahoma"/>
            <family val="2"/>
          </rPr>
          <t>' a été modifié: =&gt;J3   le 14/04/2021 18:03:25 par rangottese
' a été modifié: J3=&gt;J4   le 14/04/2021 18:05:07 par rangottese
' a été modifié: J4=&gt;J1   le 14/04/2021 18:06:25 par rangottese</t>
        </r>
      </text>
    </comment>
    <comment ref="CK84" authorId="0" shapeId="0" xr:uid="{1E548340-2E80-410F-B85F-E25F98D8689B}">
      <text>
        <r>
          <rPr>
            <sz val="10"/>
            <color indexed="81"/>
            <rFont val="Tahoma"/>
            <family val="2"/>
          </rPr>
          <t>detachement d'une ASD
' a été modifié: J=&gt;J5   le 14/04/2021 18:19:45 par rangottese</t>
        </r>
      </text>
    </comment>
    <comment ref="S86" authorId="0" shapeId="0" xr:uid="{2A142D81-F675-404C-8275-F8AE2613236A}">
      <text>
        <r>
          <rPr>
            <sz val="10"/>
            <color indexed="81"/>
            <rFont val="Tahoma"/>
            <family val="2"/>
          </rPr>
          <t>' a été modifié: CC=&gt;N°   le 15/12/2020 10:16:37 par rangottese
' a été modifié: CC=&gt;RC   le 15/12/2020 10:16:40 par rangottese</t>
        </r>
      </text>
    </comment>
    <comment ref="D87" authorId="0" shapeId="0" xr:uid="{10C9CF19-9699-4084-BF66-D2B1DE52D7DF}">
      <text>
        <r>
          <rPr>
            <sz val="10"/>
            <color indexed="81"/>
            <rFont val="Tahoma"/>
            <family val="2"/>
          </rPr>
          <t>' a été modifié: =&gt;N   le 07/01/2021 15:57:32 par rangottese
' a été modifié: N6=&gt;N3   le 01/02/2021 14:52:21 par rangottese</t>
        </r>
      </text>
    </comment>
    <comment ref="E87" authorId="0" shapeId="0" xr:uid="{596F80CA-F1C5-413A-8304-CADF77EC8DD0}">
      <text>
        <r>
          <rPr>
            <sz val="10"/>
            <color indexed="81"/>
            <rFont val="Tahoma"/>
            <family val="2"/>
          </rPr>
          <t>' a été modifié: =&gt;N   le 07/01/2021 15:57:36 par rangottese</t>
        </r>
      </text>
    </comment>
    <comment ref="K87" authorId="0" shapeId="0" xr:uid="{10225740-B626-4B02-BAF9-7E797B5E0B9D}">
      <text>
        <r>
          <rPr>
            <sz val="10"/>
            <color indexed="81"/>
            <rFont val="Tahoma"/>
            <family val="2"/>
          </rPr>
          <t>' a été modifié: =&gt;CA   le 15/12/2020 10:16:08 par rangottese</t>
        </r>
      </text>
    </comment>
    <comment ref="O87" authorId="0" shapeId="0" xr:uid="{E3C7CD3D-3295-4E1A-BAB3-02BC4AD8F023}">
      <text/>
    </comment>
    <comment ref="U87" authorId="0" shapeId="0" xr:uid="{BCD3128F-FEB5-4DCA-8966-FD7F56101BC0}">
      <text>
        <r>
          <rPr>
            <sz val="10"/>
            <color indexed="81"/>
            <rFont val="Tahoma"/>
            <family val="2"/>
          </rPr>
          <t>' a été modifié: =&gt;CA   le 15/12/2020 10:16:31 par rangottese</t>
        </r>
      </text>
    </comment>
    <comment ref="V87" authorId="0" shapeId="0" xr:uid="{EF605816-33F8-419E-8236-D1B929C7E639}">
      <text>
        <r>
          <rPr>
            <sz val="10"/>
            <color indexed="81"/>
            <rFont val="Tahoma"/>
            <family val="2"/>
          </rPr>
          <t>' a été modifié: =&gt;F?   le 15/12/2020 10:16:43 par rangottese
' a été modifié: =&gt;CA   le 15/12/2020 10:16:46 par rangottese</t>
        </r>
      </text>
    </comment>
    <comment ref="Z87" authorId="0" shapeId="0" xr:uid="{E281BA54-B425-490B-9EFA-E3F3F30659C9}">
      <text>
        <r>
          <rPr>
            <sz val="10"/>
            <color indexed="81"/>
            <rFont val="Tahoma"/>
            <family val="2"/>
          </rPr>
          <t xml:space="preserve">pas de ASD en regule </t>
        </r>
      </text>
    </comment>
    <comment ref="AG87" authorId="0" shapeId="0" xr:uid="{F1BA209A-0838-469C-B30D-23F08E76BE71}">
      <text>
        <r>
          <rPr>
            <sz val="10"/>
            <color indexed="81"/>
            <rFont val="Tahoma"/>
            <family val="2"/>
          </rPr>
          <t>' a été modifié: =&gt;N1   le 25/02/2021 14:55:30 par rangottese</t>
        </r>
      </text>
    </comment>
    <comment ref="AH87" authorId="0" shapeId="0" xr:uid="{2EBF2883-748C-41F7-B5C3-7F4FE0E79652}">
      <text>
        <r>
          <rPr>
            <sz val="10"/>
            <color indexed="81"/>
            <rFont val="Tahoma"/>
            <family val="2"/>
          </rPr>
          <t>' a été modifié: =&gt;N2   le 02/03/2021 15:30:26 par rangottese
' a été modifié: =&gt;N3   le 02/03/2021 15:30:33 par rangottese
' a été modifié: N3=&gt;N4   le 02/03/2021 15:30:51 par rangottese</t>
        </r>
      </text>
    </comment>
    <comment ref="AJ87" authorId="0" shapeId="0" xr:uid="{73446CA5-BBE1-42D5-A4C4-A875B8E9563A}">
      <text>
        <r>
          <rPr>
            <sz val="10"/>
            <color indexed="81"/>
            <rFont val="Tahoma"/>
            <family val="2"/>
          </rPr>
          <t>' a été modifié: =&gt;N   le 19/01/2021 10:31:12 par rangottese
' a été modifié: N=&gt;N2   le 02/03/2021 15:48:29 par rangottese
' a été modifié: N=&gt;N3   le 02/03/2021 15:48:35 par rangottese</t>
        </r>
      </text>
    </comment>
    <comment ref="AM87" authorId="0" shapeId="0" xr:uid="{EE26ABE0-0450-41FE-B394-33EC18174528}">
      <text>
        <r>
          <rPr>
            <sz val="10"/>
            <color indexed="81"/>
            <rFont val="Tahoma"/>
            <family val="2"/>
          </rPr>
          <t>' a été modifié: =&gt;N6   le 04/03/2021 18:32:18 par rangottese</t>
        </r>
      </text>
    </comment>
    <comment ref="AR87" authorId="0" shapeId="0" xr:uid="{BAEF0816-4384-469B-AC8E-2997F7960A68}">
      <text>
        <r>
          <rPr>
            <sz val="10"/>
            <color indexed="81"/>
            <rFont val="Tahoma"/>
            <family val="2"/>
          </rPr>
          <t>' a été modifié: =&gt;J2   le 09/03/2021 14:43:01 par rangottese</t>
        </r>
      </text>
    </comment>
    <comment ref="AS87" authorId="0" shapeId="0" xr:uid="{B573D89D-2A40-4F7B-9C4D-146960D02C34}">
      <text>
        <r>
          <rPr>
            <sz val="10"/>
            <color indexed="81"/>
            <rFont val="Tahoma"/>
            <family val="2"/>
          </rPr>
          <t>' a été modifié: =&gt;J1   le 09/03/2021 14:43:09 par rangottese</t>
        </r>
      </text>
    </comment>
    <comment ref="AT87" authorId="0" shapeId="0" xr:uid="{6AF46FC9-2457-4B69-936D-2515AB252655}">
      <text>
        <r>
          <rPr>
            <sz val="10"/>
            <color indexed="81"/>
            <rFont val="Tahoma"/>
            <family val="2"/>
          </rPr>
          <t>' a été modifié: =&gt;N6   le 09/03/2021 14:55:31 par rangottese
' a été modifié: N6=&gt;N2   le 15/03/2021 13:35:59 par rangottese</t>
        </r>
      </text>
    </comment>
    <comment ref="AY87" authorId="0" shapeId="0" xr:uid="{717284EC-5E0F-40EE-9EAF-05278E150954}">
      <text>
        <r>
          <rPr>
            <sz val="10"/>
            <color indexed="81"/>
            <rFont val="Tahoma"/>
            <family val="2"/>
          </rPr>
          <t>' a été modifié: =&gt;N6   le 18/03/2021 18:08:20 par rangottese</t>
        </r>
      </text>
    </comment>
    <comment ref="AZ87" authorId="0" shapeId="0" xr:uid="{A3C71C9E-C380-4FC3-B073-C1974740219C}">
      <text>
        <r>
          <rPr>
            <sz val="10"/>
            <color indexed="81"/>
            <rFont val="Tahoma"/>
            <family val="2"/>
          </rPr>
          <t>' a été modifié: =&gt;N6   le 18/03/2021 18:09:05 par rangottese</t>
        </r>
      </text>
    </comment>
    <comment ref="BC87" authorId="0" shapeId="0" xr:uid="{14F839DA-E35C-438D-BE4B-800889F6CD07}">
      <text>
        <r>
          <rPr>
            <sz val="10"/>
            <color indexed="81"/>
            <rFont val="Tahoma"/>
            <family val="2"/>
          </rPr>
          <t>' a été modifié: =&gt;N   le 11/02/2021 17:25:59 par rangottese
' a été modifié: N=&gt;N2   le 23/03/2021 16:40:14 par rangottese</t>
        </r>
      </text>
    </comment>
    <comment ref="BD87" authorId="0" shapeId="0" xr:uid="{93D84CA2-5062-4CA9-8CBD-512A92819FEC}">
      <text>
        <r>
          <rPr>
            <sz val="10"/>
            <color indexed="81"/>
            <rFont val="Tahoma"/>
            <family val="2"/>
          </rPr>
          <t>' a été modifié: =&gt;N   le 03/02/2021 10:37:31 par rangottese
' a été modifié: N=&gt;N1   le 23/03/2021 16:51:42 par rangottese</t>
        </r>
      </text>
    </comment>
    <comment ref="BE87" authorId="0" shapeId="0" xr:uid="{C816CE10-231E-4F8E-9F64-554166FF91E0}">
      <text>
        <r>
          <rPr>
            <sz val="10"/>
            <color indexed="81"/>
            <rFont val="Tahoma"/>
            <family val="2"/>
          </rPr>
          <t>' a été modifié: =&gt;N   le 03/02/2021 10:37:37 par rangottese
' a été modifié: N=&gt;RC   le 11/02/2021 17:26:08 par rangottese</t>
        </r>
      </text>
    </comment>
    <comment ref="BF87" authorId="0" shapeId="0" xr:uid="{8F0500CB-6256-4B15-B582-709CA4D6C64A}">
      <text>
        <r>
          <rPr>
            <sz val="10"/>
            <color indexed="81"/>
            <rFont val="Tahoma"/>
            <family val="2"/>
          </rPr>
          <t>' a été modifié: =&gt;N   le 26/03/2021 12:22:14 par rangottese
' a été modifié: N=&gt;N3   le 26/03/2021 12:22:58 par rangottese</t>
        </r>
      </text>
    </comment>
    <comment ref="BI87" authorId="0" shapeId="0" xr:uid="{A3880538-F12C-4DB4-88A8-88D33485C03D}">
      <text>
        <r>
          <rPr>
            <sz val="10"/>
            <color indexed="81"/>
            <rFont val="Tahoma"/>
            <family val="2"/>
          </rPr>
          <t>' a été modifié: =&gt;RC   le 19/01/2021 10:31:36 par rangottese</t>
        </r>
      </text>
    </comment>
    <comment ref="BK87" authorId="0" shapeId="0" xr:uid="{C4B89525-F05B-46D8-B486-EAAEFAF07D1F}">
      <text>
        <r>
          <rPr>
            <sz val="10"/>
            <color indexed="81"/>
            <rFont val="Tahoma"/>
            <family val="2"/>
          </rPr>
          <t>' a été modifié: =&gt;FO   le 08/03/2021 14:54:40 par rangottese
' a été modifié: FO=&gt;   le 12/03/2021 11:07:13 par rangottese</t>
        </r>
      </text>
    </comment>
    <comment ref="BM87" authorId="0" shapeId="0" xr:uid="{6595E8FB-D84C-4BCC-9F7D-819D8E785A2A}">
      <text>
        <r>
          <rPr>
            <sz val="10"/>
            <color indexed="81"/>
            <rFont val="Tahoma"/>
            <family val="2"/>
          </rPr>
          <t>' a été modifié: =&gt;J   le 17/02/2021 17:31:05 par rangottese
' a été modifié: J=&gt;N   le 08/03/2021 15:08:18 par rangottese
' a été modifié: N=&gt;N1   le 02/04/2021 16:51:03 par rangottese</t>
        </r>
      </text>
    </comment>
    <comment ref="BN87" authorId="0" shapeId="0" xr:uid="{3427C2E0-FCBB-4976-A3C5-F5BFF0262F45}">
      <text>
        <r>
          <rPr>
            <sz val="10"/>
            <color indexed="81"/>
            <rFont val="Tahoma"/>
            <family val="2"/>
          </rPr>
          <t>' a été modifié: =&gt;J   le 17/02/2021 17:31:10 par rangottese
' a été modifié: J=&gt;N   le 08/03/2021 15:08:21 par rangottese
' a été modifié: N=&gt;N2   le 02/04/2021 16:51:07 par rangottese</t>
        </r>
      </text>
    </comment>
    <comment ref="BP87" authorId="0" shapeId="0" xr:uid="{AD7A8C5E-7EA9-4D09-8FC3-C8D3450C16AE}">
      <text>
        <r>
          <rPr>
            <sz val="10"/>
            <color indexed="81"/>
            <rFont val="Tahoma"/>
            <family val="2"/>
          </rPr>
          <t>CS 9H30/11H00
' a été modifié: CS=&gt;   le 11/03/2021 17:05:05 par rangottese
' a été modifié: =&gt;   le 11/03/2021 17:05:37 par rangottese</t>
        </r>
      </text>
    </comment>
    <comment ref="BT87" authorId="0" shapeId="0" xr:uid="{DB60841A-CD69-4A3C-B75A-51D86DFEAF00}">
      <text>
        <r>
          <rPr>
            <sz val="10"/>
            <color indexed="81"/>
            <rFont val="Tahoma"/>
            <family val="2"/>
          </rPr>
          <t>' a été modifié: =&gt;J5   le 08/04/2021 18:03:17 par rangottese
' a été modifié: J5=&gt;   le 08/04/2021 18:04:17 par rangottese</t>
        </r>
      </text>
    </comment>
    <comment ref="BU87" authorId="0" shapeId="0" xr:uid="{6CD6E184-25A7-421B-9E57-DA56FE4670EF}">
      <text>
        <r>
          <rPr>
            <sz val="10"/>
            <color indexed="81"/>
            <rFont val="Tahoma"/>
            <family val="2"/>
          </rPr>
          <t>' a été modifié: =&gt;J3   le 08/04/2021 18:04:45 par rangottese</t>
        </r>
      </text>
    </comment>
    <comment ref="BW87" authorId="0" shapeId="0" xr:uid="{618ABB7A-4BFB-4E69-8054-2ECF85FE119B}">
      <text>
        <r>
          <rPr>
            <sz val="10"/>
            <color indexed="81"/>
            <rFont val="Tahoma"/>
            <family val="2"/>
          </rPr>
          <t>' a été modifié: =&gt;N   le 09/03/2021 10:08:42 par rangottese
' a été modifié: N=&gt;N2   le 12/04/2021 18:46:37 par RANGOTTESE</t>
        </r>
      </text>
    </comment>
    <comment ref="CE87" authorId="0" shapeId="0" xr:uid="{B38E2245-1A01-4696-946F-351C9F7BD0D7}">
      <text>
        <r>
          <rPr>
            <sz val="10"/>
            <color indexed="81"/>
            <rFont val="Tahoma"/>
            <family val="2"/>
          </rPr>
          <t>' a été modifié: =&gt;N   le 14/04/2021 11:21:48 par rangottese
' a été modifié: N=&gt;N4   le 14/04/2021 17:14:19 par rangottese
' a été modifié: N4=&gt;N3   le 14/04/2021 17:14:37 par rangottese
' a été modifié: N3=&gt;N6   le 15/04/2021 15:09:19 par rangottese</t>
        </r>
      </text>
    </comment>
    <comment ref="CF87" authorId="0" shapeId="0" xr:uid="{7A89EF5C-E9A0-4E90-9CA2-2FCE55252499}">
      <text>
        <r>
          <rPr>
            <sz val="10"/>
            <color indexed="81"/>
            <rFont val="Tahoma"/>
            <family val="2"/>
          </rPr>
          <t>' a été modifié: =&gt;RC   le 12/03/2021 11:30:34 par rangottese</t>
        </r>
      </text>
    </comment>
    <comment ref="CG87" authorId="0" shapeId="0" xr:uid="{65E2D438-9C37-4229-A123-386DF5DE5A66}">
      <text>
        <r>
          <rPr>
            <sz val="10"/>
            <color indexed="81"/>
            <rFont val="Tahoma"/>
            <family val="2"/>
          </rPr>
          <t>' a été modifié: =&gt;RC   le 09/03/2021 10:08:50 par rangottese</t>
        </r>
      </text>
    </comment>
    <comment ref="CL87" authorId="0" shapeId="0" xr:uid="{6033EBB3-5F1E-46A6-A6A2-3EE8B4163F5A}">
      <text>
        <r>
          <rPr>
            <sz val="10"/>
            <color indexed="81"/>
            <rFont val="Tahoma"/>
            <family val="2"/>
          </rPr>
          <t>' a été modifié: =&gt;RC   le 08/03/2021 14:55:22 par rangottese</t>
        </r>
      </text>
    </comment>
    <comment ref="CM87" authorId="0" shapeId="0" xr:uid="{8065D5C5-3C32-4680-A114-1AA059614010}">
      <text>
        <r>
          <rPr>
            <sz val="10"/>
            <color indexed="81"/>
            <rFont val="Tahoma"/>
            <family val="2"/>
          </rPr>
          <t>' a été modifié: =&gt;N2   le 26/04/2021 17:32:14 par rangottese</t>
        </r>
      </text>
    </comment>
    <comment ref="CN87" authorId="0" shapeId="0" xr:uid="{460D2775-BFC4-417A-A427-BCF492C1DA16}">
      <text>
        <r>
          <rPr>
            <sz val="10"/>
            <color indexed="81"/>
            <rFont val="Tahoma"/>
            <family val="2"/>
          </rPr>
          <t>' a été modifié: =&gt;N1   le 26/04/2021 17:34:29 par rangottese</t>
        </r>
      </text>
    </comment>
    <comment ref="BP88" authorId="0" shapeId="0" xr:uid="{4A277C69-1525-4434-81B3-216EF1E2CDA4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CONSEIL DE SERVICE 9H00/11H30</t>
        </r>
      </text>
    </comment>
    <comment ref="BS88" authorId="0" shapeId="0" xr:uid="{84E07E8A-F87D-4713-83FE-E2CEBD302A56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11h00</t>
        </r>
      </text>
    </comment>
    <comment ref="G89" authorId="0" shapeId="0" xr:uid="{FD92842C-B343-4083-96CF-2BD11885DC18}">
      <text>
        <r>
          <rPr>
            <sz val="10"/>
            <color indexed="81"/>
            <rFont val="Tahoma"/>
            <family val="2"/>
          </rPr>
          <t>' a été modifié: J2=&gt;J   le 04/01/2021 14:21:00 par rangottese</t>
        </r>
      </text>
    </comment>
    <comment ref="H89" authorId="0" shapeId="0" xr:uid="{2A2248DF-72E1-4FA1-9DA6-BBF55D8C9F81}">
      <text>
        <r>
          <rPr>
            <sz val="10"/>
            <color indexed="81"/>
            <rFont val="Tahoma"/>
            <family val="2"/>
          </rPr>
          <t>' a été modifié: N2=&gt;N   le 04/01/2021 14:21:05 par rangottese</t>
        </r>
      </text>
    </comment>
    <comment ref="L89" authorId="0" shapeId="0" xr:uid="{32C42FBE-8A92-4C9B-B3CC-28CB8105EBDC}">
      <text>
        <r>
          <rPr>
            <sz val="10"/>
            <color indexed="81"/>
            <rFont val="Tahoma"/>
            <family val="2"/>
          </rPr>
          <t>' a été modifié: J2=&gt;J   le 04/01/2021 14:21:20 par rangottese</t>
        </r>
      </text>
    </comment>
    <comment ref="M89" authorId="0" shapeId="0" xr:uid="{BD5FF5F1-5353-4F47-A3B1-FA1FF57550FC}">
      <text>
        <r>
          <rPr>
            <sz val="10"/>
            <color indexed="81"/>
            <rFont val="Tahoma"/>
            <family val="2"/>
          </rPr>
          <t>' a été modifié: J4=&gt;J   le 04/01/2021 14:21:31 par rangottese</t>
        </r>
      </text>
    </comment>
    <comment ref="V89" authorId="0" shapeId="0" xr:uid="{FCFEA5FD-956F-4FBB-BD21-3A1BE8476768}">
      <text>
        <r>
          <rPr>
            <sz val="10"/>
            <color indexed="81"/>
            <rFont val="Tahoma"/>
            <family val="2"/>
          </rPr>
          <t>' a été modifié: J6=&gt;J   le 04/01/2021 14:21:54 par rangottese</t>
        </r>
      </text>
    </comment>
    <comment ref="W89" authorId="0" shapeId="0" xr:uid="{EE7665E1-3520-4EAA-88EB-5F22FDA4EBBB}">
      <text>
        <r>
          <rPr>
            <sz val="10"/>
            <color indexed="81"/>
            <rFont val="Tahoma"/>
            <family val="2"/>
          </rPr>
          <t>' a été modifié: J6=&gt;J   le 04/01/2021 14:21:59 par rangottese</t>
        </r>
      </text>
    </comment>
    <comment ref="X89" authorId="0" shapeId="0" xr:uid="{524B2B4D-7C81-44AF-8157-45E01D21E85D}">
      <text>
        <r>
          <rPr>
            <sz val="10"/>
            <color indexed="81"/>
            <rFont val="Tahoma"/>
            <family val="2"/>
          </rPr>
          <t>' a été modifié: J=&gt;J   le 04/01/2021 14:22:03 par rangottese</t>
        </r>
      </text>
    </comment>
    <comment ref="AB89" authorId="0" shapeId="0" xr:uid="{DDABFB44-6896-4A31-820E-0BD95E5FDACC}">
      <text>
        <r>
          <rPr>
            <sz val="10"/>
            <color indexed="81"/>
            <rFont val="Tahoma"/>
            <family val="2"/>
          </rPr>
          <t>' a été modifié: N1=&gt;N   le 04/01/2021 14:22:19 par rangottese</t>
        </r>
      </text>
    </comment>
    <comment ref="AC89" authorId="0" shapeId="0" xr:uid="{42247777-8263-498D-B1D5-8345D79D2D71}">
      <text>
        <r>
          <rPr>
            <sz val="10"/>
            <color indexed="81"/>
            <rFont val="Tahoma"/>
            <family val="2"/>
          </rPr>
          <t>' a été modifié: N6=&gt;N   le 04/01/2021 14:22:24 par rangottese</t>
        </r>
      </text>
    </comment>
    <comment ref="BG89" authorId="0" shapeId="0" xr:uid="{3927DC43-2B66-47B1-901F-A3B9C123CC79}">
      <text>
        <r>
          <rPr>
            <sz val="10"/>
            <color indexed="81"/>
            <rFont val="Tahoma"/>
            <family val="2"/>
          </rPr>
          <t>' a été modifié: N6=&gt;N4   le 25/03/2021 16:49:18 par rangottese</t>
        </r>
      </text>
    </comment>
    <comment ref="F90" authorId="0" shapeId="0" xr:uid="{29E0484B-5DE2-4821-964E-9C8B3BB13E6A}">
      <text>
        <r>
          <rPr>
            <sz val="10"/>
            <color indexed="81"/>
            <rFont val="Tahoma"/>
            <family val="2"/>
          </rPr>
          <t>' a été modifié: =&gt;J   le 19/01/2021 10:39:24 par rangottese
' a été modifié: J=&gt;   le 28/01/2021 16:55:02 par rangottese</t>
        </r>
      </text>
    </comment>
    <comment ref="G90" authorId="0" shapeId="0" xr:uid="{3E9925FA-AEF8-4B9D-80CD-19C37A656BD2}">
      <text>
        <r>
          <rPr>
            <sz val="10"/>
            <color indexed="81"/>
            <rFont val="Tahoma"/>
            <family val="2"/>
          </rPr>
          <t>' a été modifié: =&gt;FO   le 11/01/2021 14:06:01 par rangottese</t>
        </r>
      </text>
    </comment>
    <comment ref="H90" authorId="0" shapeId="0" xr:uid="{B85EE35D-A019-4B81-BC3E-E7927CB444BC}">
      <text>
        <r>
          <rPr>
            <sz val="10"/>
            <color indexed="81"/>
            <rFont val="Tahoma"/>
            <family val="2"/>
          </rPr>
          <t>' a été modifié: =&gt;RC   le 19/01/2021 10:39:27 par rangottese
' a été modifié: RC=&gt;J   le 28/01/2021 16:55:25 par rangottese
' a été modifié: J=&gt;J4   le 01/02/2021 18:16:32 par rangottese
' a été modifié: J4=&gt;J6   le 01/02/2021 18:17:04 par rangottese</t>
        </r>
      </text>
    </comment>
    <comment ref="K90" authorId="0" shapeId="0" xr:uid="{7B95C225-B2E8-4E65-A01A-20D01629CD6E}">
      <text>
        <r>
          <rPr>
            <sz val="10"/>
            <color indexed="81"/>
            <rFont val="Tahoma"/>
            <family val="2"/>
          </rPr>
          <t>' a été modifié: =&gt;J   le 15/01/2021 17:30:46 par rangottese
' a été modifié: J=&gt;N   le 28/01/2021 16:56:18 par rangottese
' a été modifié: N=&gt;N6   le 04/02/2021 18:39:07 par rangottese</t>
        </r>
      </text>
    </comment>
    <comment ref="L90" authorId="0" shapeId="0" xr:uid="{A86486C9-9798-44B4-B1AD-E7D7F6E44121}">
      <text>
        <r>
          <rPr>
            <sz val="10"/>
            <color indexed="81"/>
            <rFont val="Tahoma"/>
            <family val="2"/>
          </rPr>
          <t>' a été modifié: =&gt;N   le 28/01/2021 16:56:24 par rangottese
' a été modifié: N=&gt;N6   le 05/02/2021 18:50:38 par rangottese
' a été modifié: N=&gt;N   le 05/02/2021 18:51:22 par rangottese
' a été modifié: N=&gt;N4   le 05/02/2021 18:51:26 par rangottese</t>
        </r>
      </text>
    </comment>
    <comment ref="M90" authorId="0" shapeId="0" xr:uid="{F78A32AE-9A33-4D72-8377-F160E1EED435}">
      <text>
        <r>
          <rPr>
            <sz val="10"/>
            <color indexed="81"/>
            <rFont val="Tahoma"/>
            <family val="2"/>
          </rPr>
          <t>' a été modifié: =&gt;RC   le 15/01/2021 17:31:00 par rangottese</t>
        </r>
      </text>
    </comment>
    <comment ref="V90" authorId="0" shapeId="0" xr:uid="{6FEC8C3C-2810-4FF0-A5A1-1ADD170532CD}">
      <text>
        <r>
          <rPr>
            <sz val="10"/>
            <color indexed="81"/>
            <rFont val="Tahoma"/>
            <family val="2"/>
          </rPr>
          <t>'doublage filiere courte
' a été modifié: J5=&gt;   le 17/02/2021 18:42:38 par rangottese
' a été modifié: J5=&gt;J6   le 17/02/2021 18:42:42 par rangottese</t>
        </r>
      </text>
    </comment>
    <comment ref="W90" authorId="0" shapeId="0" xr:uid="{17E16762-9C92-4DE8-A092-2784AD91E350}">
      <text>
        <r>
          <rPr>
            <sz val="10"/>
            <color indexed="81"/>
            <rFont val="Tahoma"/>
            <family val="2"/>
          </rPr>
          <t>' a été modifié: =&gt;J6   le 17/02/2021 18:48:04 par rangottese</t>
        </r>
      </text>
    </comment>
    <comment ref="X90" authorId="0" shapeId="0" xr:uid="{380224F9-3596-4E84-8D8A-D0B2BC512AEA}">
      <text>
        <r>
          <rPr>
            <sz val="10"/>
            <color indexed="81"/>
            <rFont val="Tahoma"/>
            <family val="2"/>
          </rPr>
          <t>' a été modifié: =&gt;J4   le 19/02/2021 16:47:32 par rangottese</t>
        </r>
      </text>
    </comment>
    <comment ref="AB90" authorId="0" shapeId="0" xr:uid="{00CC3346-1528-40ED-840F-094A858A29C2}">
      <text>
        <r>
          <rPr>
            <sz val="10"/>
            <color indexed="81"/>
            <rFont val="Tahoma"/>
            <family val="2"/>
          </rPr>
          <t>' a été modifié: =&gt;N6   le 25/02/2021 13:57:53 par rangottese</t>
        </r>
      </text>
    </comment>
    <comment ref="AC90" authorId="0" shapeId="0" xr:uid="{DFAC49C4-16B4-45FC-938D-6523A4E39C6F}">
      <text>
        <r>
          <rPr>
            <sz val="10"/>
            <color indexed="81"/>
            <rFont val="Tahoma"/>
            <family val="2"/>
          </rPr>
          <t>' a été modifié: =&gt;N6   le 25/02/2021 13:57:57 par rangottese</t>
        </r>
      </text>
    </comment>
    <comment ref="AH90" authorId="0" shapeId="0" xr:uid="{B3A5F65A-EFA5-49AA-AF3C-9B2FB53474D6}">
      <text>
        <r>
          <rPr>
            <sz val="10"/>
            <color indexed="81"/>
            <rFont val="Tahoma"/>
            <family val="2"/>
          </rPr>
          <t>' a été modifié: =&gt;J3   le 01/03/2021 11:42:43 par rangottese</t>
        </r>
      </text>
    </comment>
    <comment ref="AI90" authorId="0" shapeId="0" xr:uid="{5B4DFBBA-0F22-4269-A894-A3438E33EF07}">
      <text>
        <r>
          <rPr>
            <sz val="10"/>
            <color indexed="81"/>
            <rFont val="Tahoma"/>
            <family val="2"/>
          </rPr>
          <t>' a été modifié: =&gt;J3   le 01/03/2021 12:35:43 par rangottese
' a été modifié: =&gt;J4   le 01/03/2021 12:35:46 par rangottese</t>
        </r>
      </text>
    </comment>
    <comment ref="AJ90" authorId="0" shapeId="0" xr:uid="{272A845E-67A2-40FF-8679-1EF7A5D0588C}">
      <text>
        <r>
          <rPr>
            <sz val="10"/>
            <color indexed="81"/>
            <rFont val="Tahoma"/>
            <family val="2"/>
          </rPr>
          <t>' a été modifié: =&gt;J3   le 02/03/2021 15:47:30 par rangottese</t>
        </r>
      </text>
    </comment>
    <comment ref="AO90" authorId="0" shapeId="0" xr:uid="{478A0D7F-AA58-4F21-A6F0-1A7AFE0542D6}">
      <text>
        <r>
          <rPr>
            <sz val="10"/>
            <color indexed="81"/>
            <rFont val="Tahoma"/>
            <family val="2"/>
          </rPr>
          <t>' a été modifié: =&gt;J3   le 09/03/2021 12:18:12 par rangottese
' a été modifié: J3=&gt;J4   le 09/03/2021 12:21:35 par rangottese</t>
        </r>
      </text>
    </comment>
    <comment ref="AT90" authorId="0" shapeId="0" xr:uid="{00DD9D76-6EBE-43E9-A08C-38B19ADE0B7C}">
      <text>
        <r>
          <rPr>
            <sz val="10"/>
            <color indexed="81"/>
            <rFont val="Tahoma"/>
            <family val="2"/>
          </rPr>
          <t>' a été modifié: =&gt;MA   le 19/02/2021 13:46:59 par rangottese
' a été modifié: =&gt;CA   le 19/02/2021 13:47:03 par rangottese</t>
        </r>
      </text>
    </comment>
    <comment ref="AU90" authorId="0" shapeId="0" xr:uid="{3FB178EB-AE2B-4773-A98F-E5BA3DFEB57D}">
      <text>
        <r>
          <rPr>
            <sz val="10"/>
            <color indexed="81"/>
            <rFont val="Tahoma"/>
            <family val="2"/>
          </rPr>
          <t>' a été modifié: =&gt;CA   le 19/02/2021 13:47:07 par rangottese</t>
        </r>
      </text>
    </comment>
    <comment ref="AY90" authorId="0" shapeId="0" xr:uid="{2084EA7C-2F3C-4E8D-9C65-B23CBE92A9C0}">
      <text>
        <r>
          <rPr>
            <sz val="10"/>
            <color indexed="81"/>
            <rFont val="Tahoma"/>
            <family val="2"/>
          </rPr>
          <t>' a été modifié: =&gt;J6   le 18/03/2021 17:51:11 par rangottese</t>
        </r>
      </text>
    </comment>
    <comment ref="AZ90" authorId="0" shapeId="0" xr:uid="{03A72B7C-8953-47D6-8863-C2A40326399A}">
      <text>
        <r>
          <rPr>
            <sz val="10"/>
            <color indexed="81"/>
            <rFont val="Tahoma"/>
            <family val="2"/>
          </rPr>
          <t>' a été modifié: =&gt;J6   le 18/03/2021 17:51:16 par rangottese</t>
        </r>
      </text>
    </comment>
    <comment ref="BA90" authorId="0" shapeId="0" xr:uid="{B5219FFC-5361-4F37-9894-5E7782E5C017}">
      <text>
        <r>
          <rPr>
            <sz val="10"/>
            <color indexed="81"/>
            <rFont val="Tahoma"/>
            <family val="2"/>
          </rPr>
          <t>' a été modifié: =&gt;N6   le 18/03/2021 18:16:51 par rangottese</t>
        </r>
      </text>
    </comment>
    <comment ref="BF90" authorId="0" shapeId="0" xr:uid="{AB4E0336-6F8F-48AF-BBB3-0D1860C4969B}">
      <text>
        <r>
          <rPr>
            <sz val="10"/>
            <color indexed="81"/>
            <rFont val="Tahoma"/>
            <family val="2"/>
          </rPr>
          <t>' a été modifié: =&gt;N6   le 25/03/2021 16:48:16 par rangottese
' a été modifié: N6=&gt;N4   le 25/03/2021 16:49:11 par rangottese</t>
        </r>
      </text>
    </comment>
    <comment ref="BK90" authorId="0" shapeId="0" xr:uid="{2C9DC066-0FC7-4B01-8FC7-E48A761600DE}">
      <text>
        <r>
          <rPr>
            <sz val="10"/>
            <color indexed="81"/>
            <rFont val="Tahoma"/>
            <family val="2"/>
          </rPr>
          <t>' a été modifié: =&gt;FO   le 04/03/2021 18:25:47 par rangottese
' a été modifié: FO=&gt;   le 04/03/2021 18:26:37 par rangottese
' a été modifié: =&gt;N6   le 01/04/2021 18:03:03 par rangottese</t>
        </r>
      </text>
    </comment>
    <comment ref="BL90" authorId="0" shapeId="0" xr:uid="{17D93B59-9658-4C3B-8522-4D89D1B35041}">
      <text>
        <r>
          <rPr>
            <sz val="10"/>
            <color indexed="81"/>
            <rFont val="Tahoma"/>
            <family val="2"/>
          </rPr>
          <t>' a été modifié: =&gt;N2   le 01/04/2021 18:04:28 par rangottese
' a été modifié: =&gt;N6   le 01/04/2021 18:04:32 par rangottese</t>
        </r>
      </text>
    </comment>
    <comment ref="BQ90" authorId="0" shapeId="0" xr:uid="{74CEC80D-A47D-456A-9DA5-1E7219EB7C47}">
      <text>
        <r>
          <rPr>
            <sz val="10"/>
            <color indexed="81"/>
            <rFont val="Tahoma"/>
            <family val="2"/>
          </rPr>
          <t>' a été modifié: =&gt;J4   le 02/04/2021 17:46:26 par rangottese</t>
        </r>
      </text>
    </comment>
    <comment ref="BR90" authorId="0" shapeId="0" xr:uid="{76B8F11B-2B7E-4903-B7CB-E0C475096324}">
      <text>
        <r>
          <rPr>
            <sz val="10"/>
            <color indexed="81"/>
            <rFont val="Tahoma"/>
            <family val="2"/>
          </rPr>
          <t>' a été modifié: =&gt;J4   le 02/04/2021 17:46:32 par rangottese</t>
        </r>
      </text>
    </comment>
    <comment ref="BV90" authorId="0" shapeId="0" xr:uid="{91F3EE2E-1B3F-415B-AAC4-95493A47BA72}">
      <text>
        <r>
          <rPr>
            <sz val="10"/>
            <color indexed="81"/>
            <rFont val="Tahoma"/>
            <family val="2"/>
          </rPr>
          <t>' a été modifié: =&gt;J6   le 08/04/2021 18:08:20 par rangottese</t>
        </r>
      </text>
    </comment>
    <comment ref="BW90" authorId="0" shapeId="0" xr:uid="{28D6BF30-8C4F-458C-9D8D-FFF1A0F03306}">
      <text>
        <r>
          <rPr>
            <sz val="10"/>
            <color indexed="81"/>
            <rFont val="Tahoma"/>
            <family val="2"/>
          </rPr>
          <t>' a été modifié: =&gt;N6   le 12/04/2021 18:46:32 par RANGOTTESE</t>
        </r>
      </text>
    </comment>
    <comment ref="BX90" authorId="0" shapeId="0" xr:uid="{BE0AEB9E-1AD9-4EB5-9346-486D81A086A3}">
      <text>
        <r>
          <rPr>
            <sz val="10"/>
            <color indexed="81"/>
            <rFont val="Tahoma"/>
            <family val="2"/>
          </rPr>
          <t>' a été modifié: =&gt;N6   le 12/04/2021 18:50:42 par RANGOTTESE</t>
        </r>
      </text>
    </comment>
    <comment ref="CC90" authorId="0" shapeId="0" xr:uid="{B4964F82-3EE3-45AB-8F02-A244F946C592}">
      <text>
        <r>
          <rPr>
            <sz val="10"/>
            <color indexed="81"/>
            <rFont val="Tahoma"/>
            <family val="2"/>
          </rPr>
          <t>' a été modifié: =&gt;J4   le 14/04/2021 16:43:09 par rangottese</t>
        </r>
      </text>
    </comment>
    <comment ref="CD90" authorId="0" shapeId="0" xr:uid="{F586BC9A-DFF3-4FB2-BC3F-649449A36E3D}">
      <text>
        <r>
          <rPr>
            <sz val="10"/>
            <color indexed="81"/>
            <rFont val="Tahoma"/>
            <family val="2"/>
          </rPr>
          <t>' a été modifié: =&gt;J4   le 14/04/2021 16:43:14 par rangottese
' a été modifié: J4=&gt;J1   le 14/04/2021 16:54:36 par rangottese
' a été modifié: J1=&gt;J3   le 14/04/2021 16:55:21 par rangottese</t>
        </r>
      </text>
    </comment>
    <comment ref="CH90" authorId="0" shapeId="0" xr:uid="{59403A24-586B-4568-8581-CB6BA0CE1926}">
      <text>
        <r>
          <rPr>
            <sz val="10"/>
            <color indexed="81"/>
            <rFont val="Tahoma"/>
            <family val="2"/>
          </rPr>
          <t>' a été modifié: =&gt;J3   le 14/04/2021 17:51:30 par rangottese</t>
        </r>
      </text>
    </comment>
    <comment ref="CI90" authorId="0" shapeId="0" xr:uid="{814D41D7-5859-4DAC-8569-006BDD37FF59}">
      <text>
        <r>
          <rPr>
            <sz val="10"/>
            <color indexed="81"/>
            <rFont val="Tahoma"/>
            <family val="2"/>
          </rPr>
          <t>' a été modifié: =&gt;J3   le 14/04/2021 17:51:36 par rangottese</t>
        </r>
      </text>
    </comment>
    <comment ref="CJ90" authorId="0" shapeId="0" xr:uid="{0123F2B1-FF73-45CB-81A6-B7FE5FDF9190}">
      <text>
        <r>
          <rPr>
            <sz val="10"/>
            <color indexed="81"/>
            <rFont val="Tahoma"/>
            <family val="2"/>
          </rPr>
          <t>' a été modifié: =&gt;N4   le 14/04/2021 18:07:53 par rangottese</t>
        </r>
      </text>
    </comment>
    <comment ref="AD92" authorId="0" shapeId="0" xr:uid="{9CB63B14-A5DE-4123-AB75-A733F9AD2A34}">
      <text>
        <r>
          <rPr>
            <sz val="10"/>
            <color indexed="81"/>
            <rFont val="Tahoma"/>
            <family val="2"/>
          </rPr>
          <t>' a été modifié: N6=&gt;N6   le 11/01/2021 14:13:26 par rangottese</t>
        </r>
      </text>
    </comment>
    <comment ref="AE92" authorId="0" shapeId="0" xr:uid="{4B719D06-CFDD-4ACB-BABE-6C29A51D23A5}">
      <text>
        <r>
          <rPr>
            <sz val="10"/>
            <color indexed="81"/>
            <rFont val="Tahoma"/>
            <family val="2"/>
          </rPr>
          <t>' a été modifié: N6=&gt;N6   le 11/01/2021 14:13:23 par rangottese</t>
        </r>
      </text>
    </comment>
    <comment ref="BK92" authorId="0" shapeId="0" xr:uid="{DF9849C3-F119-47F0-A818-A55302D9E1CA}">
      <text>
        <r>
          <rPr>
            <sz val="10"/>
            <color indexed="81"/>
            <rFont val="Tahoma"/>
            <family val="2"/>
          </rPr>
          <t>' a été modifié: J6=&gt;J1   le 31/03/2021 19:11:21 par rangottese</t>
        </r>
      </text>
    </comment>
    <comment ref="F93" authorId="0" shapeId="0" xr:uid="{6B986FF8-8CD7-49F3-90D4-A02EA34D256A}">
      <text>
        <r>
          <rPr>
            <sz val="10"/>
            <color indexed="81"/>
            <rFont val="Tahoma"/>
            <family val="2"/>
          </rPr>
          <t>' a été modifié: J6=&gt;J1   le 02/02/2021 12:38:21 par rangottese</t>
        </r>
      </text>
    </comment>
    <comment ref="L93" authorId="0" shapeId="0" xr:uid="{6DF37885-609B-4E07-BC94-21D0FD8B60ED}">
      <text>
        <r>
          <rPr>
            <sz val="10"/>
            <color indexed="81"/>
            <rFont val="Tahoma"/>
            <family val="2"/>
          </rPr>
          <t>' a été modifié: =&gt;N1   le 05/02/2021 18:50:05 par rangottese
' a été modifié: =&gt;N2   le 05/02/2021 18:50:08 par rangottese</t>
        </r>
      </text>
    </comment>
    <comment ref="M93" authorId="0" shapeId="0" xr:uid="{8EC2E7B5-D716-4F97-8898-9EC78D260623}">
      <text>
        <r>
          <rPr>
            <sz val="10"/>
            <color indexed="81"/>
            <rFont val="Tahoma"/>
            <family val="2"/>
          </rPr>
          <t>' a été modifié: =&gt;R-   le 03/02/2021 10:36:43 par rangottese</t>
        </r>
      </text>
    </comment>
    <comment ref="R93" authorId="0" shapeId="0" xr:uid="{42EAAAE3-3888-46F7-B2A5-DACBECAA6DE3}">
      <text>
        <r>
          <rPr>
            <sz val="10"/>
            <color indexed="81"/>
            <rFont val="Tahoma"/>
            <family val="2"/>
          </rPr>
          <t>' a été modifié: =&gt;J   le 19/01/2021 10:29:09 par rangottese
' a été modifié: J=&gt;J1   le 10/02/2021 18:03:16 par rangottese</t>
        </r>
      </text>
    </comment>
    <comment ref="S93" authorId="0" shapeId="0" xr:uid="{A7FE6866-1247-4536-AD5E-2E09E3DF0277}">
      <text>
        <r>
          <rPr>
            <sz val="10"/>
            <color indexed="81"/>
            <rFont val="Tahoma"/>
            <family val="2"/>
          </rPr>
          <t>' a été modifié: =&gt;J   le 19/01/2021 10:29:17 par rangottese
' a été modifié: J=&gt;J2   le 15/02/2021 11:44:56 par rangottese</t>
        </r>
      </text>
    </comment>
    <comment ref="W93" authorId="0" shapeId="0" xr:uid="{1B67297E-6530-4751-B078-94CC2346026F}">
      <text>
        <r>
          <rPr>
            <sz val="10"/>
            <color indexed="81"/>
            <rFont val="Tahoma"/>
            <family val="2"/>
          </rPr>
          <t>' a été modifié: =&gt;J1   le 17/02/2021 18:20:34 par rangottese</t>
        </r>
      </text>
    </comment>
    <comment ref="Y93" authorId="0" shapeId="0" xr:uid="{DBA1F02E-B1F5-4D26-8E26-952E342E64C6}">
      <text>
        <r>
          <rPr>
            <sz val="10"/>
            <color indexed="81"/>
            <rFont val="Tahoma"/>
            <family val="2"/>
          </rPr>
          <t xml:space="preserve">SUREFFECTIF
AIDE UHCD ET BOX  SI BESOIN </t>
        </r>
      </text>
    </comment>
    <comment ref="AD93" authorId="0" shapeId="0" xr:uid="{E5812B80-EA11-4FF1-A3FE-777BF4F970C1}">
      <text>
        <r>
          <rPr>
            <sz val="10"/>
            <color indexed="81"/>
            <rFont val="Tahoma"/>
            <family val="2"/>
          </rPr>
          <t>' a été modifié: =&gt;CA   le 11/01/2021 17:38:59 par rangottese</t>
        </r>
      </text>
    </comment>
    <comment ref="AE93" authorId="0" shapeId="0" xr:uid="{F56BD0C3-B332-4AB1-89B0-44C2FAB5363A}">
      <text>
        <r>
          <rPr>
            <sz val="10"/>
            <color indexed="81"/>
            <rFont val="Tahoma"/>
            <family val="2"/>
          </rPr>
          <t>' a été modifié: =&gt;CA   le 11/01/2021 17:39:02 par rangottese</t>
        </r>
      </text>
    </comment>
    <comment ref="AJ93" authorId="0" shapeId="0" xr:uid="{4B71B26E-083A-43E6-AA01-8D1BA9787242}">
      <text>
        <r>
          <rPr>
            <sz val="10"/>
            <color indexed="81"/>
            <rFont val="Tahoma"/>
            <family val="2"/>
          </rPr>
          <t>' a été modifié: =&gt;RC   le 19/01/2021 10:31:23 par rangottese</t>
        </r>
      </text>
    </comment>
    <comment ref="AO93" authorId="0" shapeId="0" xr:uid="{163D6BFD-3D03-4D5E-AA44-508E65349EAE}">
      <text>
        <r>
          <rPr>
            <sz val="10"/>
            <color indexed="81"/>
            <rFont val="Tahoma"/>
            <family val="2"/>
          </rPr>
          <t>' a été modifié: =&gt;J5   le 09/03/2021 12:20:48 par rangottese</t>
        </r>
      </text>
    </comment>
    <comment ref="AY93" authorId="0" shapeId="0" xr:uid="{A4E59066-D81E-488D-BB07-413BEA08CF4D}">
      <text>
        <r>
          <rPr>
            <sz val="10"/>
            <color indexed="81"/>
            <rFont val="Tahoma"/>
            <family val="2"/>
          </rPr>
          <t>' a été modifié: =&gt;CA   le 28/01/2021 12:21:08 par rangottese</t>
        </r>
      </text>
    </comment>
    <comment ref="AZ93" authorId="0" shapeId="0" xr:uid="{8D2EE7FF-E26B-4E71-86EC-48D7D5E653AD}">
      <text>
        <r>
          <rPr>
            <sz val="10"/>
            <color indexed="81"/>
            <rFont val="Tahoma"/>
            <family val="2"/>
          </rPr>
          <t>' a été modifié: =&gt;CA   le 28/01/2021 12:21:12 par rangottese</t>
        </r>
      </text>
    </comment>
    <comment ref="BD93" authorId="0" shapeId="0" xr:uid="{7EE0EBB8-37F5-4F52-BBC5-12B45C6266C0}">
      <text>
        <r>
          <rPr>
            <sz val="10"/>
            <color indexed="81"/>
            <rFont val="Tahoma"/>
            <family val="2"/>
          </rPr>
          <t>' a été modifié: =&gt;J   le 03/02/2021 10:37:49 par rangottese
' a été modifié: J=&gt;J6   le 23/03/2021 16:45:18 par rangottese</t>
        </r>
      </text>
    </comment>
    <comment ref="BE93" authorId="0" shapeId="0" xr:uid="{1F1B0495-8890-4873-9D6E-DEA1C3E666B5}">
      <text>
        <r>
          <rPr>
            <sz val="10"/>
            <color indexed="81"/>
            <rFont val="Tahoma"/>
            <family val="2"/>
          </rPr>
          <t>' a été modifié: =&gt;J   le 03/02/2021 10:38:01 par rangottese
' a été modifié: J=&gt;J6   le 23/03/2021 16:45:24 par rangottese</t>
        </r>
      </text>
    </comment>
    <comment ref="BI93" authorId="0" shapeId="0" xr:uid="{167A8FD7-DFBD-4E16-A541-061C41179576}">
      <text>
        <r>
          <rPr>
            <sz val="10"/>
            <color indexed="81"/>
            <rFont val="Tahoma"/>
            <family val="2"/>
          </rPr>
          <t>' a été modifié: =&gt;J   le 19/01/2021 10:31:45 par rangottese
' a été modifié: J=&gt;J2   le 29/03/2021 14:04:32 par rangottese</t>
        </r>
      </text>
    </comment>
    <comment ref="BL93" authorId="0" shapeId="0" xr:uid="{636D9D55-62E4-4375-AFC7-6C901E9F1256}">
      <text>
        <r>
          <rPr>
            <sz val="10"/>
            <color indexed="81"/>
            <rFont val="Tahoma"/>
            <family val="2"/>
          </rPr>
          <t>' a été modifié: =&gt;J6   le 01/04/2021 18:07:45 par rangottese</t>
        </r>
      </text>
    </comment>
    <comment ref="BP93" authorId="0" shapeId="0" xr:uid="{06CCC943-9EE2-42EA-AD37-31A63B7458F8}">
      <text>
        <r>
          <rPr>
            <sz val="10"/>
            <color indexed="81"/>
            <rFont val="Tahoma"/>
            <family val="2"/>
          </rPr>
          <t>' a été modifié: =&gt;J5   le 02/04/2021 17:25:11 par rangottese
' a été modifié: J5=&gt;   le 02/04/2021 17:27:06 par rangottese</t>
        </r>
      </text>
    </comment>
    <comment ref="BQ93" authorId="0" shapeId="0" xr:uid="{9707EFA5-F592-4BCF-8908-542A1DB0B07C}">
      <text>
        <r>
          <rPr>
            <sz val="10"/>
            <color indexed="81"/>
            <rFont val="Tahoma"/>
            <family val="2"/>
          </rPr>
          <t>' a été modifié: =&gt;J   le 08/03/2021 11:17:30 par rangottese
' a été modifié: =&gt;N   le 08/03/2021 11:17:33 par rangottese
' a été modifié: N=&gt;   le 09/03/2021 10:07:42 par rangottese
' a été modifié: =&gt;RC   le 12/03/2021 09:51:03 par rangottese</t>
        </r>
      </text>
    </comment>
    <comment ref="BR93" authorId="0" shapeId="0" xr:uid="{F7D24108-18B4-406E-8DE5-556BD248AA57}">
      <text>
        <r>
          <rPr>
            <sz val="10"/>
            <color indexed="81"/>
            <rFont val="Tahoma"/>
            <family val="2"/>
          </rPr>
          <t>' a été modifié: =&gt;J   le 12/03/2021 09:51:12 par rangottese
' a été modifié: J=&gt;J1   le 06/04/2021 18:20:55 par rangottese
' a été modifié: J1=&gt;J5   le 07/04/2021 11:58:03 par rangottese</t>
        </r>
      </text>
    </comment>
    <comment ref="BS93" authorId="0" shapeId="0" xr:uid="{EF732138-A9E2-4D3E-8E03-5D63981BBD7F}">
      <text>
        <r>
          <rPr>
            <sz val="10"/>
            <color indexed="81"/>
            <rFont val="Tahoma"/>
            <family val="2"/>
          </rPr>
          <t>travail sur recherche
' a été modifié: J=&gt;J°   le 06/04/2021 18:32:51 par rangottese</t>
        </r>
      </text>
    </comment>
    <comment ref="BW93" authorId="0" shapeId="0" xr:uid="{D0719C25-4C8C-42C4-8C14-40EDCD8D1B21}">
      <text>
        <r>
          <rPr>
            <sz val="10"/>
            <color indexed="81"/>
            <rFont val="Tahoma"/>
            <family val="2"/>
          </rPr>
          <t>' a été modifié: =&gt;RC   le 09/03/2021 10:08:27 par rangottese</t>
        </r>
      </text>
    </comment>
    <comment ref="CA93" authorId="0" shapeId="0" xr:uid="{D046BF22-BC89-4C64-B38A-BD160E030A7E}">
      <text>
        <r>
          <rPr>
            <sz val="10"/>
            <color indexed="81"/>
            <rFont val="Tahoma"/>
            <family val="2"/>
          </rPr>
          <t>' a été modifié: =&gt;J6   le 14/04/2021 16:39:13 par rangottese</t>
        </r>
      </text>
    </comment>
    <comment ref="CB93" authorId="0" shapeId="0" xr:uid="{E82845D9-2BF6-4D21-8003-F6F8500C187C}">
      <text>
        <r>
          <rPr>
            <sz val="10"/>
            <color indexed="81"/>
            <rFont val="Tahoma"/>
            <family val="2"/>
          </rPr>
          <t>' a été modifié: =&gt;J6   le 14/04/2021 16:39:20 par rangottese</t>
        </r>
      </text>
    </comment>
    <comment ref="CC93" authorId="0" shapeId="0" xr:uid="{0911A5C5-ACD1-4A51-9AE3-BC3AAA0CD5CC}">
      <text>
        <r>
          <rPr>
            <sz val="10"/>
            <color indexed="81"/>
            <rFont val="Tahoma"/>
            <family val="2"/>
          </rPr>
          <t>' a été modifié: =&gt;RC   le 09/03/2021 10:06:34 par rangottese</t>
        </r>
      </text>
    </comment>
    <comment ref="CD93" authorId="0" shapeId="0" xr:uid="{B276A733-897D-4BCA-ADA2-423B04A06F2C}">
      <text>
        <r>
          <rPr>
            <sz val="10"/>
            <color indexed="81"/>
            <rFont val="Tahoma"/>
            <family val="2"/>
          </rPr>
          <t>' a été modifié: =&gt;J   le 09/03/2021 10:11:00 par rangottese
' a été modifié: J=&gt;J5   le 14/04/2021 16:52:48 par rangottese</t>
        </r>
      </text>
    </comment>
    <comment ref="CE93" authorId="0" shapeId="0" xr:uid="{916F5425-1E84-41FC-9959-B7C76358A473}">
      <text>
        <r>
          <rPr>
            <sz val="10"/>
            <color indexed="81"/>
            <rFont val="Tahoma"/>
            <family val="2"/>
          </rPr>
          <t>' a été modifié: =&gt;J   le 09/03/2021 10:11:04 par rangottese
' a été modifié: J=&gt;J5   le 14/04/2021 16:53:07 par rangottese
' a été modifié: J5=&gt;J2   le 14/04/2021 16:53:28 par rangottese</t>
        </r>
      </text>
    </comment>
    <comment ref="CG93" authorId="0" shapeId="0" xr:uid="{DADC0ED3-5192-4F9E-93DE-2E470E96AEB4}">
      <text>
        <r>
          <rPr>
            <sz val="10"/>
            <color indexed="81"/>
            <rFont val="Tahoma"/>
            <family val="2"/>
          </rPr>
          <t>' a été modifié: =&gt;J   le 09/03/2021 10:08:58 par rangottese
' a été modifié: J=&gt;J5   le 14/04/2021 17:30:55 par rangottese</t>
        </r>
      </text>
    </comment>
    <comment ref="CH93" authorId="0" shapeId="0" xr:uid="{9BCA71D9-F1AD-4657-860A-59D01A8B1171}">
      <text>
        <r>
          <rPr>
            <sz val="10"/>
            <color indexed="81"/>
            <rFont val="Tahoma"/>
            <family val="2"/>
          </rPr>
          <t>' a été modifié: =&gt;J   le 04/03/2021 10:56:41 par rangottese
' a été modifié: J=&gt;RH   le 09/03/2021 10:11:12 par rangottese</t>
        </r>
      </text>
    </comment>
    <comment ref="CI93" authorId="0" shapeId="0" xr:uid="{C1FC87D2-BFD8-4754-B3EF-839B964FDB7A}">
      <text>
        <r>
          <rPr>
            <sz val="10"/>
            <color indexed="81"/>
            <rFont val="Tahoma"/>
            <family val="2"/>
          </rPr>
          <t>' a été modifié: =&gt;J   le 04/03/2021 10:56:45 par rangottese
' a été modifié: J=&gt;RH   le 09/03/2021 10:11:18 par rangottese</t>
        </r>
      </text>
    </comment>
    <comment ref="BI94" authorId="0" shapeId="0" xr:uid="{30575FCD-81D0-4C45-8681-3464BAEC90B3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14H30</t>
        </r>
      </text>
    </comment>
    <comment ref="D96" authorId="0" shapeId="0" xr:uid="{69FEC81F-0735-44FE-B741-C55097A1C246}">
      <text>
        <r>
          <rPr>
            <sz val="10"/>
            <color indexed="81"/>
            <rFont val="Tahoma"/>
            <family val="2"/>
          </rPr>
          <t>' a été modifié: =&gt;J   le 07/01/2021 15:58:23 par rangottese</t>
        </r>
      </text>
    </comment>
    <comment ref="I96" authorId="0" shapeId="0" xr:uid="{19315C63-ED17-4B01-80F6-C7AB8A1D87A3}">
      <text>
        <r>
          <rPr>
            <sz val="10"/>
            <color indexed="81"/>
            <rFont val="Tahoma"/>
            <family val="2"/>
          </rPr>
          <t>' a été modifié: =&gt;J   le 24/11/2020 18:33:04 par rangottese
' a été modifié: J=&gt;J5   le 01/02/2021 18:28:40 par rangottese</t>
        </r>
      </text>
    </comment>
    <comment ref="J96" authorId="0" shapeId="0" xr:uid="{0F30BAAD-B9A9-475C-8F07-0EA99CA2D5C8}">
      <text>
        <r>
          <rPr>
            <sz val="10"/>
            <color indexed="81"/>
            <rFont val="Tahoma"/>
            <family val="2"/>
          </rPr>
          <t>' a été modifié: =&gt;J   le 24/11/2020 18:33:13 par rangottese
' a été modifié: J=&gt;J1   le 01/02/2021 18:28:44 par rangottese
' a été modifié: J1=&gt;J3   le 01/02/2021 18:30:12 par rangottese</t>
        </r>
      </text>
    </comment>
    <comment ref="N96" authorId="0" shapeId="0" xr:uid="{4B8F297D-B866-4432-A1D2-142F1EE81294}">
      <text>
        <r>
          <rPr>
            <sz val="10"/>
            <color indexed="81"/>
            <rFont val="Tahoma"/>
            <family val="2"/>
          </rPr>
          <t>' a été modifié: =&gt;CA   le 24/11/2020 18:33:17 par rangottese</t>
        </r>
      </text>
    </comment>
    <comment ref="O96" authorId="0" shapeId="0" xr:uid="{888440FD-A72C-4494-BD53-AFE5A321F066}">
      <text>
        <r>
          <rPr>
            <sz val="10"/>
            <color indexed="81"/>
            <rFont val="Tahoma"/>
            <family val="2"/>
          </rPr>
          <t>' a été modifié: =&gt;CA   le 24/11/2020 18:33:21 par rangottese</t>
        </r>
      </text>
    </comment>
    <comment ref="T96" authorId="0" shapeId="0" xr:uid="{1A8C5087-CECE-445E-B20C-134E213CEC54}">
      <text>
        <r>
          <rPr>
            <sz val="10"/>
            <color indexed="81"/>
            <rFont val="Tahoma"/>
            <family val="2"/>
          </rPr>
          <t>' a été modifié: =&gt;N3   le 24/11/2020 18:33:58 par rangottese
' a été modifié: N3=&gt;N6   le 17/02/2021 18:26:47 par rangottese</t>
        </r>
      </text>
    </comment>
    <comment ref="U96" authorId="0" shapeId="0" xr:uid="{2EB32AC3-FD79-45DE-905C-4F0DA4D24BE2}">
      <text>
        <r>
          <rPr>
            <sz val="10"/>
            <color indexed="81"/>
            <rFont val="Tahoma"/>
            <family val="2"/>
          </rPr>
          <t>' a été modifié: =&gt;N1   le 24/11/2020 18:34:03 par rangottese
' a été modifié: N1=&gt;N6   le 17/02/2021 18:30:07 par rangottese
' a été modifié: N6=&gt;N1   le 17/02/2021 18:31:37 par rangottese</t>
        </r>
      </text>
    </comment>
    <comment ref="Y96" authorId="0" shapeId="0" xr:uid="{CE1EB4E5-6099-469A-A4BF-3782697E968E}">
      <text>
        <r>
          <rPr>
            <sz val="10"/>
            <color indexed="81"/>
            <rFont val="Tahoma"/>
            <family val="2"/>
          </rPr>
          <t xml:space="preserve">'SUREFFECTIF AIDE BOX ET REGULE SI BESOIN </t>
        </r>
      </text>
    </comment>
    <comment ref="Z96" authorId="0" shapeId="0" xr:uid="{E2C6D867-6155-4A30-95AE-60E427D8540D}">
      <text>
        <r>
          <rPr>
            <sz val="10"/>
            <color indexed="81"/>
            <rFont val="Tahoma"/>
            <family val="2"/>
          </rPr>
          <t>' a été modifié: =&gt;J   le 20/01/2021 10:39:13 par rangottese
' a été modifié: J=&gt;J3   le 22/02/2021 12:20:08 par rangottese</t>
        </r>
      </text>
    </comment>
    <comment ref="AA96" authorId="0" shapeId="0" xr:uid="{F7C2D1EC-68EE-4A7A-A31A-0BB7223BE675}">
      <text>
        <r>
          <rPr>
            <sz val="10"/>
            <color indexed="81"/>
            <rFont val="Tahoma"/>
            <family val="2"/>
          </rPr>
          <t>' a été modifié: =&gt;J   le 20/01/2021 10:39:18 par rangottese</t>
        </r>
      </text>
    </comment>
    <comment ref="AF96" authorId="0" shapeId="0" xr:uid="{CC8C4982-1123-4DB7-B1F7-A4BCE85B45C5}">
      <text>
        <r>
          <rPr>
            <sz val="10"/>
            <color indexed="81"/>
            <rFont val="Tahoma"/>
            <family val="2"/>
          </rPr>
          <t>' a été modifié: =&gt;J1   le 25/02/2021 14:51:51 par rangottese</t>
        </r>
      </text>
    </comment>
    <comment ref="AG96" authorId="0" shapeId="0" xr:uid="{93A5FCB2-E69A-4D6E-B511-B5BDC4721D43}">
      <text>
        <r>
          <rPr>
            <sz val="10"/>
            <color indexed="81"/>
            <rFont val="Tahoma"/>
            <family val="2"/>
          </rPr>
          <t>' a été modifié: =&gt;J4   le 25/02/2021 14:57:01 par rangottese</t>
        </r>
      </text>
    </comment>
    <comment ref="AM96" authorId="0" shapeId="0" xr:uid="{CE982A88-93DA-4AD1-95CE-554ECDB28DE3}">
      <text>
        <r>
          <rPr>
            <sz val="10"/>
            <color indexed="81"/>
            <rFont val="Tahoma"/>
            <family val="2"/>
          </rPr>
          <t>' a été modifié: =&gt;J   le 02/03/2021 11:02:37 par rangottese
' a été modifié: J=&gt;J6   le 04/03/2021 18:30:38 par rangottese
' a été modifié: J6=&gt;J2   le 04/03/2021 18:31:33 par rangottese</t>
        </r>
      </text>
    </comment>
    <comment ref="AT96" authorId="0" shapeId="0" xr:uid="{FEAB09EA-6E9D-4AC5-B9B6-C50515CED92F}">
      <text>
        <r>
          <rPr>
            <sz val="10"/>
            <color indexed="81"/>
            <rFont val="Tahoma"/>
            <family val="2"/>
          </rPr>
          <t>' a été modifié: =&gt;J4   le 30/12/2020 10:12:44 par rangottese
' a été modifié: J4=&gt;   le 26/02/2021 15:15:59 par rangottese</t>
        </r>
      </text>
    </comment>
    <comment ref="AU96" authorId="0" shapeId="0" xr:uid="{61E6C00C-9E8C-4F31-BA8D-D1F87C2C6B18}">
      <text>
        <r>
          <rPr>
            <sz val="10"/>
            <color indexed="81"/>
            <rFont val="Tahoma"/>
            <family val="2"/>
          </rPr>
          <t>' a été modifié: =&gt;J6   le 04/03/2021 18:31:40 par rangottese</t>
        </r>
      </text>
    </comment>
    <comment ref="AV96" authorId="0" shapeId="0" xr:uid="{A03C91CF-A356-4074-95AB-5A186972682A}">
      <text>
        <r>
          <rPr>
            <sz val="10"/>
            <color indexed="81"/>
            <rFont val="Tahoma"/>
            <family val="2"/>
          </rPr>
          <t>' a été modifié: =&gt;J6   le 04/03/2021 18:31:44 par rangottese</t>
        </r>
      </text>
    </comment>
    <comment ref="AW96" authorId="0" shapeId="0" xr:uid="{16AE7632-A5FA-49FF-A380-7F63651F23F9}">
      <text>
        <r>
          <rPr>
            <sz val="10"/>
            <color indexed="81"/>
            <rFont val="Tahoma"/>
            <family val="2"/>
          </rPr>
          <t>' a été modifié: =&gt;J1   le 15/03/2021 14:35:36 par rangottese</t>
        </r>
      </text>
    </comment>
    <comment ref="BB96" authorId="0" shapeId="0" xr:uid="{E9775306-1C67-48F6-B794-B1582010C0A9}">
      <text>
        <r>
          <rPr>
            <sz val="10"/>
            <color indexed="81"/>
            <rFont val="Tahoma"/>
            <family val="2"/>
          </rPr>
          <t>' a été modifié: =&gt;N2   le 22/03/2021 17:56:04 par rangottese
' a été modifié: N2=&gt;N3   le 22/03/2021 17:57:39 par rangottese
' a été modifié: N3=&gt;J6   le 23/03/2021 10:52:11 par rangottese</t>
        </r>
      </text>
    </comment>
    <comment ref="BL96" authorId="0" shapeId="0" xr:uid="{386E27E6-FC45-47F5-B1E2-12C7F7A24236}">
      <text>
        <r>
          <rPr>
            <sz val="10"/>
            <color indexed="81"/>
            <rFont val="Tahoma"/>
            <family val="2"/>
          </rPr>
          <t>' a été modifié: =&gt;J3   le 01/04/2021 18:07:55 par rangottese</t>
        </r>
      </text>
    </comment>
    <comment ref="BM96" authorId="0" shapeId="0" xr:uid="{F4665CED-942E-4EE7-86DB-26F21529468E}">
      <text>
        <r>
          <rPr>
            <sz val="10"/>
            <color indexed="81"/>
            <rFont val="Tahoma"/>
            <family val="2"/>
          </rPr>
          <t xml:space="preserve">SUREFFECTIF AIDE AU SAU </t>
        </r>
      </text>
    </comment>
    <comment ref="BN96" authorId="0" shapeId="0" xr:uid="{1BA3818B-5779-464E-AB68-05DC9793F07D}">
      <text>
        <r>
          <rPr>
            <sz val="10"/>
            <color indexed="81"/>
            <rFont val="Tahoma"/>
            <family val="2"/>
          </rPr>
          <t>' a été modifié: =&gt;J   le 08/03/2021 15:08:40 par rangottese
' a été modifié: J=&gt;J5   le 01/04/2021 18:29:36 par rangottese</t>
        </r>
      </text>
    </comment>
    <comment ref="BR96" authorId="0" shapeId="0" xr:uid="{A6A36ECE-74E0-42F6-812F-DC637EC4E5D5}">
      <text>
        <r>
          <rPr>
            <sz val="10"/>
            <color indexed="81"/>
            <rFont val="Tahoma"/>
            <family val="2"/>
          </rPr>
          <t>' a été modifié: =&gt;N3   le 06/04/2021 18:24:11 par rangottese</t>
        </r>
      </text>
    </comment>
    <comment ref="BX96" authorId="0" shapeId="0" xr:uid="{804A2CF3-BDA6-40A4-9355-62C109C69093}">
      <text>
        <r>
          <rPr>
            <sz val="10"/>
            <color indexed="81"/>
            <rFont val="Tahoma"/>
            <family val="2"/>
          </rPr>
          <t>' a été modifié: =&gt;J5   le 14/04/2021 16:15:41 par rangottese</t>
        </r>
      </text>
    </comment>
    <comment ref="BY96" authorId="0" shapeId="0" xr:uid="{430965EC-A044-43E4-8BA4-80C8E4B5EC0A}">
      <text>
        <r>
          <rPr>
            <sz val="10"/>
            <color indexed="81"/>
            <rFont val="Tahoma"/>
            <family val="2"/>
          </rPr>
          <t>' a été modifié: =&gt;J6   le 12/04/2021 18:47:22 par RANGOTTESE
' a été modifié: J6=&gt;J2   le 14/04/2021 16:15:05 par rangottese</t>
        </r>
      </text>
    </comment>
    <comment ref="CJ96" authorId="0" shapeId="0" xr:uid="{EBDD5EF6-50A9-426F-90DE-7C8A73D8E4C4}">
      <text>
        <r>
          <rPr>
            <sz val="10"/>
            <color indexed="81"/>
            <rFont val="Tahoma"/>
            <family val="2"/>
          </rPr>
          <t>' a été modifié: =&gt;RC   le 08/03/2021 14:09:53 par rangottese
' a été modifié: RC=&gt;   le 08/03/2021 14:10:19 par rangottese</t>
        </r>
      </text>
    </comment>
    <comment ref="CL96" authorId="0" shapeId="0" xr:uid="{D16B69DE-0D97-4920-BF7E-8FF88055293D}">
      <text>
        <r>
          <rPr>
            <sz val="10"/>
            <color indexed="81"/>
            <rFont val="Tahoma"/>
            <family val="2"/>
          </rPr>
          <t>' a été modifié: =&gt;J   le 08/03/2021 14:09:58 par rangottese
' a été modifié: J=&gt;   le 08/03/2021 14:10:20 par rangottese</t>
        </r>
      </text>
    </comment>
    <comment ref="AU97" authorId="0" shapeId="0" xr:uid="{BA5ECBE8-A6B3-487C-8E8C-F899F5EB01A1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17h00/17h30</t>
        </r>
      </text>
    </comment>
    <comment ref="AP98" authorId="0" shapeId="0" xr:uid="{C085121B-BD65-478C-8DD8-F20CE83D3737}">
      <text>
        <r>
          <rPr>
            <sz val="10"/>
            <color indexed="81"/>
            <rFont val="Tahoma"/>
            <family val="2"/>
          </rPr>
          <t>' a été modifié: N1=&gt;N2   le 09/03/2021 14:25:29 par rangottese</t>
        </r>
      </text>
    </comment>
    <comment ref="BW98" authorId="0" shapeId="0" xr:uid="{9581C1CF-6A92-41EF-867F-F41A4512E015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sureffectif aide </t>
        </r>
      </text>
    </comment>
    <comment ref="G99" authorId="0" shapeId="0" xr:uid="{34717B96-0AF4-4323-8700-32CCEFED4C0A}">
      <text>
        <r>
          <rPr>
            <sz val="10"/>
            <color indexed="81"/>
            <rFont val="Tahoma"/>
            <family val="2"/>
          </rPr>
          <t>' a été modifié: =&gt;N2   le 01/02/2021 18:14:09 par rangottese</t>
        </r>
      </text>
    </comment>
    <comment ref="H99" authorId="0" shapeId="0" xr:uid="{41360717-D7D2-482C-87C5-9F5C65939824}">
      <text>
        <r>
          <rPr>
            <sz val="10"/>
            <color indexed="81"/>
            <rFont val="Tahoma"/>
            <family val="2"/>
          </rPr>
          <t>' a été modifié: =&gt;N1   le 01/02/2021 18:18:59 par rangottese</t>
        </r>
      </text>
    </comment>
    <comment ref="N99" authorId="0" shapeId="0" xr:uid="{226CC5E1-5237-4F3A-AAF6-0894C7FF3522}">
      <text>
        <r>
          <rPr>
            <sz val="10"/>
            <color indexed="81"/>
            <rFont val="Tahoma"/>
            <family val="2"/>
          </rPr>
          <t>' a été modifié: =&gt;J2   le 05/02/2021 18:59:47 par rangottese
' a été modifié: =&gt;J3   le 05/02/2021 18:59:49 par rangottese
' a été modifié: J3=&gt;J1   le 05/02/2021 19:01:25 par rangottese
' a été modifié: J1=&gt;AA   le 10/02/2021 17:04:24 par rangottese</t>
        </r>
      </text>
    </comment>
    <comment ref="O99" authorId="0" shapeId="0" xr:uid="{2EE9C0D2-2AFB-46B3-A2EA-7CA367959BB6}">
      <text>
        <r>
          <rPr>
            <sz val="10"/>
            <color indexed="81"/>
            <rFont val="Tahoma"/>
            <family val="2"/>
          </rPr>
          <t>2 IDE en regule car pas de ASD
' a été modifié: J1=&gt;AA   le 11/02/2021 11:07:14 par rangottese</t>
        </r>
      </text>
    </comment>
    <comment ref="R99" authorId="0" shapeId="0" xr:uid="{B1A20C19-FA55-4173-B398-589A1FD5AB4D}">
      <text>
        <r>
          <rPr>
            <sz val="10"/>
            <color indexed="81"/>
            <rFont val="Tahoma"/>
            <family val="2"/>
          </rPr>
          <t>' a été modifié: =&gt;J2   le 15/12/2020 11:38:46 par rangottese
' a été modifié: J2=&gt;CA   le 11/01/2021 11:27:50 par rangottese
' a été modifié: CA=&gt;   le 19/01/2021 11:28:19 par rangottese</t>
        </r>
      </text>
    </comment>
    <comment ref="S99" authorId="0" shapeId="0" xr:uid="{11D8E87E-EA91-4B2A-B220-ADC78D6221BE}">
      <text>
        <r>
          <rPr>
            <sz val="10"/>
            <color indexed="81"/>
            <rFont val="Tahoma"/>
            <family val="2"/>
          </rPr>
          <t>' a été modifié: =&gt;CA   le 11/01/2021 11:27:44 par rangottese</t>
        </r>
      </text>
    </comment>
    <comment ref="T99" authorId="0" shapeId="0" xr:uid="{F40EA6FC-AA69-4FA1-9611-B24E367561C7}">
      <text>
        <r>
          <rPr>
            <sz val="10"/>
            <color indexed="81"/>
            <rFont val="Tahoma"/>
            <family val="2"/>
          </rPr>
          <t>' a été modifié: =&gt;F?   le 15/12/2020 11:38:50 par rangottese
' a été modifié: F?=&gt;CA   le 19/01/2021 11:28:31 par rangottese</t>
        </r>
      </text>
    </comment>
    <comment ref="Z99" authorId="0" shapeId="0" xr:uid="{70898253-31A1-437F-A94B-427385C97D89}">
      <text>
        <r>
          <rPr>
            <sz val="10"/>
            <color indexed="81"/>
            <rFont val="Tahoma"/>
            <family val="2"/>
          </rPr>
          <t>' a été modifié: =&gt;N2   le 22/02/2021 12:22:47 par rangottese</t>
        </r>
      </text>
    </comment>
    <comment ref="AD99" authorId="0" shapeId="0" xr:uid="{5AC960C8-E4DD-4906-8571-D25EC055FD32}">
      <text>
        <r>
          <rPr>
            <sz val="10"/>
            <color indexed="81"/>
            <rFont val="Tahoma"/>
            <family val="2"/>
          </rPr>
          <t>' a été modifié: =&gt;J6   le 25/02/2021 14:24:57 par rangottese</t>
        </r>
      </text>
    </comment>
    <comment ref="AE99" authorId="0" shapeId="0" xr:uid="{FB2B8649-EADA-4835-9E47-71DCD5DE5652}">
      <text>
        <r>
          <rPr>
            <sz val="10"/>
            <color indexed="81"/>
            <rFont val="Tahoma"/>
            <family val="2"/>
          </rPr>
          <t>' a été modifié: =&gt;J6   le 25/02/2021 14:25:01 par rangottese</t>
        </r>
      </text>
    </comment>
    <comment ref="AF99" authorId="0" shapeId="0" xr:uid="{48D1E241-56D8-4CEB-B61C-65701F82FBF9}">
      <text>
        <r>
          <rPr>
            <sz val="10"/>
            <color indexed="81"/>
            <rFont val="Tahoma"/>
            <family val="2"/>
          </rPr>
          <t>' a été modifié: =&gt;J   le 22/02/2021 15:00:34 par rangottese
' a été modifié: J=&gt;J2   le 25/02/2021 14:51:58 par rangottese</t>
        </r>
      </text>
    </comment>
    <comment ref="AH99" authorId="0" shapeId="0" xr:uid="{EEAEBC99-FEA8-4D4E-A69A-EEE9DA2F080B}">
      <text>
        <r>
          <rPr>
            <sz val="10"/>
            <color indexed="81"/>
            <rFont val="Tahoma"/>
            <family val="2"/>
          </rPr>
          <t>' a été modifié: =&gt;N   le 01/03/2021 10:47:46 par rangottese
' a été modifié: N=&gt;N3   le 01/03/2021 11:38:35 par rangottese</t>
        </r>
      </text>
    </comment>
    <comment ref="AK99" authorId="0" shapeId="0" xr:uid="{CE49DF5C-DD35-4253-84C8-96C6FF2688D5}">
      <text>
        <r>
          <rPr>
            <sz val="10"/>
            <color indexed="81"/>
            <rFont val="Tahoma"/>
            <family val="2"/>
          </rPr>
          <t>' a été modifié: =&gt;RC   le 19/01/2021 11:27:39 par rangottese</t>
        </r>
      </text>
    </comment>
    <comment ref="AL99" authorId="0" shapeId="0" xr:uid="{7A8A3989-3E9A-4D5F-A94E-B2ACA7EEB039}">
      <text>
        <r>
          <rPr>
            <sz val="10"/>
            <color indexed="81"/>
            <rFont val="Tahoma"/>
            <family val="2"/>
          </rPr>
          <t>' a été modifié: =&gt;RC   le 01/03/2021 10:44:57 par rangottese</t>
        </r>
      </text>
    </comment>
    <comment ref="AM99" authorId="0" shapeId="0" xr:uid="{EA1CC0FA-80D1-4E84-918F-9DD6770385BA}">
      <text>
        <r>
          <rPr>
            <sz val="10"/>
            <color indexed="81"/>
            <rFont val="Tahoma"/>
            <family val="2"/>
          </rPr>
          <t>' a été modifié: =&gt;J   le 01/03/2021 10:48:42 par rangottese
' a été modifié: J=&gt;   le 01/03/2021 10:49:16 par rangottese</t>
        </r>
      </text>
    </comment>
    <comment ref="AP99" authorId="0" shapeId="0" xr:uid="{537CEA69-1C3D-4A2B-949B-969FA825A6E5}">
      <text>
        <r>
          <rPr>
            <sz val="10"/>
            <color indexed="81"/>
            <rFont val="Tahoma"/>
            <family val="2"/>
          </rPr>
          <t>' a été modifié: =&gt;N6   le 09/03/2021 14:24:45 par rangottese
' a été modifié: N6=&gt;   le 09/03/2021 14:25:26 par rangottese</t>
        </r>
      </text>
    </comment>
    <comment ref="AQ99" authorId="0" shapeId="0" xr:uid="{81BF354C-7617-4FFB-94B2-1689E80FA26C}">
      <text>
        <r>
          <rPr>
            <sz val="10"/>
            <color indexed="81"/>
            <rFont val="Tahoma"/>
            <family val="2"/>
          </rPr>
          <t>' a été modifié: =&gt;RC   le 01/03/2021 10:48:46 par rangottese
' a été modifié: RC=&gt;   le 01/03/2021 10:49:12 par rangottese</t>
        </r>
      </text>
    </comment>
    <comment ref="AU99" authorId="0" shapeId="0" xr:uid="{2D64BDA3-29A2-4B1B-9119-6311E6199634}">
      <text>
        <r>
          <rPr>
            <sz val="10"/>
            <color indexed="81"/>
            <rFont val="Tahoma"/>
            <family val="2"/>
          </rPr>
          <t>Aide uhcd/puma
faire les mutations SAU/UHCD-puma</t>
        </r>
      </text>
    </comment>
    <comment ref="AV99" authorId="0" shapeId="0" xr:uid="{91A397F4-EF92-4BCE-98D1-8E361A5C88D1}">
      <text>
        <r>
          <rPr>
            <sz val="10"/>
            <color indexed="81"/>
            <rFont val="Tahoma"/>
            <family val="2"/>
          </rPr>
          <t>' a été modifié: =&gt;RC   le 12/03/2021 12:11:34 par rangottese</t>
        </r>
      </text>
    </comment>
    <comment ref="BA99" authorId="0" shapeId="0" xr:uid="{06983E58-A45D-48DB-B566-14370C831D7E}">
      <text>
        <r>
          <rPr>
            <sz val="10"/>
            <color indexed="81"/>
            <rFont val="Tahoma"/>
            <family val="2"/>
          </rPr>
          <t>' a été modifié: =&gt;J2   le 18/03/2021 18:14:09 par rangottese</t>
        </r>
      </text>
    </comment>
    <comment ref="BB99" authorId="0" shapeId="0" xr:uid="{12006101-C241-47B9-B79A-68BC51733458}">
      <text>
        <r>
          <rPr>
            <sz val="10"/>
            <color indexed="81"/>
            <rFont val="Tahoma"/>
            <family val="2"/>
          </rPr>
          <t>povez faire le changement?
' a été modifié: J=&gt;J1   le 18/03/2021 18:14:27 par rangottese
' a été modifié: J1=&gt;J5   le 22/03/2021 17:53:09 par rangottese
' a été modifié: J1=&gt;J6   le 22/03/2021 17:53:13 par rangottese</t>
        </r>
      </text>
    </comment>
    <comment ref="BC99" authorId="0" shapeId="0" xr:uid="{B10D8B05-69BF-4DF9-BFA9-462C577440A9}">
      <text>
        <r>
          <rPr>
            <sz val="10"/>
            <color indexed="81"/>
            <rFont val="Tahoma"/>
            <family val="2"/>
          </rPr>
          <t>' a été modifié: =&gt;N6   le 23/03/2021 16:39:18 par rangottese</t>
        </r>
      </text>
    </comment>
    <comment ref="BH99" authorId="0" shapeId="0" xr:uid="{0A5FFA31-1E7F-40A9-9291-EFB2DA6D4531}">
      <text>
        <r>
          <rPr>
            <sz val="10"/>
            <color indexed="81"/>
            <rFont val="Tahoma"/>
            <family val="2"/>
          </rPr>
          <t>' a été modifié: =&gt;J2   le 25/03/2021 16:52:13 par rangottese</t>
        </r>
      </text>
    </comment>
    <comment ref="BI99" authorId="0" shapeId="0" xr:uid="{ECEAC1EF-0870-4375-B533-30D84E327AD5}">
      <text>
        <r>
          <rPr>
            <sz val="10"/>
            <color indexed="81"/>
            <rFont val="Tahoma"/>
            <family val="2"/>
          </rPr>
          <t>' a été modifié: =&gt;J1   le 29/03/2021 14:02:34 par rangottese</t>
        </r>
      </text>
    </comment>
    <comment ref="BM99" authorId="0" shapeId="0" xr:uid="{79994AB6-C1D9-4598-916D-BB0E750EAB3E}">
      <text>
        <r>
          <rPr>
            <sz val="10"/>
            <color indexed="81"/>
            <rFont val="Tahoma"/>
            <family val="2"/>
          </rPr>
          <t>' a été modifié: =&gt;J6   le 01/04/2021 18:29:00 par rangottese</t>
        </r>
      </text>
    </comment>
    <comment ref="BN99" authorId="0" shapeId="0" xr:uid="{8E2DAF2D-CF8C-4C67-8C01-BA2FC4C1F716}">
      <text>
        <r>
          <rPr>
            <sz val="10"/>
            <color indexed="81"/>
            <rFont val="Tahoma"/>
            <family val="2"/>
          </rPr>
          <t>' a été modifié: =&gt;J6   le 01/04/2021 18:29:08 par rangottese</t>
        </r>
      </text>
    </comment>
    <comment ref="BO99" authorId="0" shapeId="0" xr:uid="{E24C568B-DFA2-49C8-85F1-549C6690CEEB}">
      <text>
        <r>
          <rPr>
            <sz val="10"/>
            <color indexed="81"/>
            <rFont val="Tahoma"/>
            <family val="2"/>
          </rPr>
          <t>' a été modifié: =&gt;N2   le 02/04/2021 17:04:02 par rangottese</t>
        </r>
      </text>
    </comment>
    <comment ref="BX99" authorId="0" shapeId="0" xr:uid="{35D8384B-1DC2-4802-9CA4-690798CF9F9A}">
      <text>
        <r>
          <rPr>
            <sz val="10"/>
            <color indexed="81"/>
            <rFont val="Tahoma"/>
            <family val="2"/>
          </rPr>
          <t>' a été modifié: =&gt;J6   le 14/04/2021 16:15:32 par rangottese</t>
        </r>
      </text>
    </comment>
    <comment ref="BY99" authorId="0" shapeId="0" xr:uid="{618E335E-DF41-4718-8D18-2AA02F47FA2E}">
      <text>
        <r>
          <rPr>
            <sz val="10"/>
            <color indexed="81"/>
            <rFont val="Tahoma"/>
            <family val="2"/>
          </rPr>
          <t>' a été modifié: =&gt;J   le 14/04/2021 16:14:15 par rangottese
' a été modifié: J=&gt;J6   le 14/04/2021 16:15:15 par rangottese</t>
        </r>
      </text>
    </comment>
    <comment ref="CC99" authorId="0" shapeId="0" xr:uid="{22E6D839-982F-4A4F-817F-1BA25810A1B2}">
      <text>
        <r>
          <rPr>
            <sz val="10"/>
            <color indexed="81"/>
            <rFont val="Tahoma"/>
            <family val="2"/>
          </rPr>
          <t>' a été modifié: =&gt;J3   le 14/04/2021 16:45:47 par rangottese</t>
        </r>
      </text>
    </comment>
    <comment ref="CD99" authorId="0" shapeId="0" xr:uid="{8608BDE1-8150-4DF9-8AD2-73E5AD08036E}">
      <text>
        <r>
          <rPr>
            <sz val="10"/>
            <color indexed="81"/>
            <rFont val="Tahoma"/>
            <family val="2"/>
          </rPr>
          <t>' a été modifié: =&gt;J   le 06/04/2021 16:44:29 par rangottese
' a été modifié: J=&gt;J4   le 14/04/2021 16:51:37 par rangottese</t>
        </r>
      </text>
    </comment>
    <comment ref="CE99" authorId="0" shapeId="0" xr:uid="{1E2589CF-FC10-4DBE-BB01-9EE40B65D5BB}">
      <text>
        <r>
          <rPr>
            <sz val="10"/>
            <color indexed="81"/>
            <rFont val="Tahoma"/>
            <family val="2"/>
          </rPr>
          <t>' a été modifié: =&gt;N3   le 15/04/2021 15:09:34 par rangottese</t>
        </r>
      </text>
    </comment>
    <comment ref="CN99" authorId="0" shapeId="0" xr:uid="{DB145A71-41CF-4659-838F-37A08E066485}">
      <text>
        <r>
          <rPr>
            <sz val="10"/>
            <color indexed="81"/>
            <rFont val="Tahoma"/>
            <family val="2"/>
          </rPr>
          <t>' a été modifié: =&gt;J6   le 26/04/2021 17:29:49 par rangottese
' a été modifié: J6=&gt;AA   le 26/04/2021 17:37:16 par rangottese</t>
        </r>
      </text>
    </comment>
    <comment ref="AV100" authorId="0" shapeId="0" xr:uid="{07DBD6CF-CF1B-4FDC-B7F2-2986E3312203}">
      <text>
        <r>
          <rPr>
            <b/>
            <sz val="9"/>
            <color indexed="81"/>
            <rFont val="Tahoma"/>
            <family val="2"/>
          </rPr>
          <t>RANGOTTE, Severine:</t>
        </r>
      </text>
    </comment>
    <comment ref="AW100" authorId="0" shapeId="0" xr:uid="{9F8651C3-A0DC-45A4-8957-79B933BDA9A4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14H30 EVALUATION</t>
        </r>
      </text>
    </comment>
    <comment ref="BW100" authorId="0" shapeId="0" xr:uid="{3DAE7816-3107-4D6C-9B7A-D1093D814F15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</t>
        </r>
      </text>
    </comment>
    <comment ref="E102" authorId="0" shapeId="0" xr:uid="{388CA2C6-13D9-472C-BEB8-17A755564B87}">
      <text>
        <r>
          <rPr>
            <sz val="10"/>
            <color indexed="81"/>
            <rFont val="Tahoma"/>
            <family val="2"/>
          </rPr>
          <t>' a été modifié: N4=&gt;AA   le 02/02/2021 12:37:06 par rangottese</t>
        </r>
      </text>
    </comment>
    <comment ref="F102" authorId="0" shapeId="0" xr:uid="{47F07F9A-50A5-41D0-AF9D-D0D2434EA76A}">
      <text>
        <r>
          <rPr>
            <sz val="10"/>
            <color indexed="81"/>
            <rFont val="Tahoma"/>
            <family val="2"/>
          </rPr>
          <t>' a été modifié: =&gt;EM   le 02/02/2021 12:37:10 par rangottese
' a été modifié: =&gt;AA   le 02/02/2021 12:37:13 par rangottese</t>
        </r>
      </text>
    </comment>
    <comment ref="K102" authorId="0" shapeId="0" xr:uid="{B18200FA-4002-4AA4-A1BD-BB1CC8231892}">
      <text>
        <r>
          <rPr>
            <sz val="10"/>
            <color indexed="81"/>
            <rFont val="Tahoma"/>
            <family val="2"/>
          </rPr>
          <t>' a été modifié: =&gt;CA   le 18/12/2020 09:42:42 par rangottese</t>
        </r>
      </text>
    </comment>
    <comment ref="L102" authorId="0" shapeId="0" xr:uid="{42D6354C-E15E-4830-89EA-4448A4338903}">
      <text>
        <r>
          <rPr>
            <sz val="10"/>
            <color indexed="81"/>
            <rFont val="Tahoma"/>
            <family val="2"/>
          </rPr>
          <t>' a été modifié: =&gt;CA   le 18/12/2020 09:42:46 par rangottese</t>
        </r>
      </text>
    </comment>
    <comment ref="P102" authorId="0" shapeId="0" xr:uid="{055AEC0D-96C9-4A75-84B6-1196DC308094}">
      <text>
        <r>
          <rPr>
            <sz val="10"/>
            <color rgb="FF000000"/>
            <rFont val="Tahoma"/>
            <family val="2"/>
          </rPr>
          <t>' a été modifié: =&gt;RC   le 18/12/2020 09:43:16 par rangottese</t>
        </r>
      </text>
    </comment>
    <comment ref="Q102" authorId="0" shapeId="0" xr:uid="{30C48D24-CD1E-4004-BC69-AC209B2620D3}">
      <text>
        <r>
          <rPr>
            <sz val="10"/>
            <color indexed="81"/>
            <rFont val="Tahoma"/>
            <family val="2"/>
          </rPr>
          <t>' a été modifié: =&gt;J5   le 10/02/2021 17:28:35 par rangottese</t>
        </r>
      </text>
    </comment>
    <comment ref="R102" authorId="0" shapeId="0" xr:uid="{DB04733A-56C0-4149-8F72-7778B84B8D5E}">
      <text>
        <r>
          <rPr>
            <sz val="10"/>
            <color indexed="81"/>
            <rFont val="Tahoma"/>
            <family val="2"/>
          </rPr>
          <t>' a été modifié: =&gt;N6   le 11/02/2021 15:37:40 par rangottese</t>
        </r>
      </text>
    </comment>
    <comment ref="W102" authorId="0" shapeId="0" xr:uid="{3F733879-6714-4C43-A0C0-2BD3D6FE5E43}">
      <text>
        <r>
          <rPr>
            <sz val="10"/>
            <color indexed="81"/>
            <rFont val="Tahoma"/>
            <family val="2"/>
          </rPr>
          <t>' a été modifié: =&gt;N2   le 19/02/2021 16:44:51 par rangottese</t>
        </r>
      </text>
    </comment>
    <comment ref="AC102" authorId="0" shapeId="0" xr:uid="{55C346E0-3F06-4B7B-8382-3B2452B9868D}">
      <text>
        <r>
          <rPr>
            <sz val="10"/>
            <color indexed="81"/>
            <rFont val="Tahoma"/>
            <family val="2"/>
          </rPr>
          <t>' a été modifié: =&gt;J5   le 25/02/2021 14:10:53 par rangottese</t>
        </r>
      </text>
    </comment>
    <comment ref="AG102" authorId="0" shapeId="0" xr:uid="{4F3A1C8E-ECDA-45F5-806D-2FF4D43E3D91}">
      <text>
        <r>
          <rPr>
            <sz val="10"/>
            <color indexed="81"/>
            <rFont val="Tahoma"/>
            <family val="2"/>
          </rPr>
          <t>' a été modifié: =&gt;J6   le 25/02/2021 14:56:38 par rangottese</t>
        </r>
      </text>
    </comment>
    <comment ref="AI102" authorId="0" shapeId="0" xr:uid="{DA66DAAC-2D97-42B8-BAB9-554124EC2A29}">
      <text>
        <r>
          <rPr>
            <sz val="10"/>
            <color indexed="81"/>
            <rFont val="Tahoma"/>
            <family val="2"/>
          </rPr>
          <t>' a été modifié: =&gt;N4   le 02/03/2021 15:44:35 par rangottese</t>
        </r>
      </text>
    </comment>
    <comment ref="AR102" authorId="0" shapeId="0" xr:uid="{1636220A-ED12-4F80-9A4A-2B0C8435633D}">
      <text>
        <r>
          <rPr>
            <sz val="10"/>
            <color indexed="81"/>
            <rFont val="Tahoma"/>
            <family val="2"/>
          </rPr>
          <t>' a été modifié: =&gt;J6   le 09/03/2021 14:28:05 par rangottese</t>
        </r>
      </text>
    </comment>
    <comment ref="AY102" authorId="0" shapeId="0" xr:uid="{5E31135F-0E05-46D9-A512-CCC98B54D908}">
      <text>
        <r>
          <rPr>
            <sz val="10"/>
            <color indexed="81"/>
            <rFont val="Tahoma"/>
            <family val="2"/>
          </rPr>
          <t>' a été modifié: =&gt;N1   le 18/03/2021 18:09:22 par rangottese</t>
        </r>
      </text>
    </comment>
    <comment ref="AZ102" authorId="0" shapeId="0" xr:uid="{9933683B-3683-4636-8B98-FC1BF778A552}">
      <text>
        <r>
          <rPr>
            <sz val="10"/>
            <color indexed="81"/>
            <rFont val="Tahoma"/>
            <family val="2"/>
          </rPr>
          <t>' a été modifié: =&gt;N2   le 18/03/2021 18:09:26 par rangottese</t>
        </r>
      </text>
    </comment>
    <comment ref="BD102" authorId="0" shapeId="0" xr:uid="{B17590BC-07C9-4C91-A89C-E372534958E4}">
      <text>
        <r>
          <rPr>
            <sz val="10"/>
            <color indexed="81"/>
            <rFont val="Tahoma"/>
            <family val="2"/>
          </rPr>
          <t>' a été modifié: =&gt;J6   le 23/03/2021 16:44:59 par rangottese
' a été modifié: J6=&gt;J3   le 23/03/2021 16:47:50 par rangottese</t>
        </r>
      </text>
    </comment>
    <comment ref="BJ102" authorId="0" shapeId="0" xr:uid="{0A41F4B2-0A5B-42A6-B8BD-B363EDFED7C8}">
      <text>
        <r>
          <rPr>
            <sz val="10"/>
            <color indexed="81"/>
            <rFont val="Tahoma"/>
            <family val="2"/>
          </rPr>
          <t>' a été modifié: =&gt;N3   le 30/03/2021 13:34:56 par rangottese
' a été modifié: =&gt;J1   le 30/03/2021 13:34:59 par rangottese</t>
        </r>
      </text>
    </comment>
    <comment ref="BK102" authorId="0" shapeId="0" xr:uid="{F3607454-5D02-43C1-AA48-291BDEED465F}">
      <text>
        <r>
          <rPr>
            <sz val="10"/>
            <color indexed="81"/>
            <rFont val="Tahoma"/>
            <family val="2"/>
          </rPr>
          <t>' a été modifié: =&gt;FO   le 04/03/2021 18:26:33 par rangottese
' a été modifié: FO=&gt;   le 15/03/2021 14:48:29 par rangottese
' a été modifié: =&gt;FO   le 15/03/2021 14:55:28 par rangottese</t>
        </r>
      </text>
    </comment>
    <comment ref="BL102" authorId="0" shapeId="0" xr:uid="{8CC8AE50-B217-4BED-837D-2B95CD976956}">
      <text>
        <r>
          <rPr>
            <sz val="10"/>
            <color indexed="81"/>
            <rFont val="Tahoma"/>
            <family val="2"/>
          </rPr>
          <t>' a été modifié: =&gt;J   le 23/03/2021 10:58:29 par rangottese
' a été modifié: J=&gt;J6   le 01/04/2021 18:08:07 par rangottese
' a été modifié: J=&gt;J6   le 01/04/2021 18:08:53 par rangottese
' a été modifié: J=&gt;J5   le 01/04/2021 18:08:55 par rangottese</t>
        </r>
      </text>
    </comment>
    <comment ref="BQ102" authorId="0" shapeId="0" xr:uid="{D79F3EDF-6456-4BA3-84FA-77324F6F29C4}">
      <text>
        <r>
          <rPr>
            <sz val="10"/>
            <color indexed="81"/>
            <rFont val="Tahoma"/>
            <family val="2"/>
          </rPr>
          <t>' a été modifié: =&gt;J   le 12/03/2021 09:53:31 par rangottese
' a été modifié: =&gt;RC   le 12/03/2021 09:53:43 par rangottese
' a été modifié: RC=&gt;   le 12/03/2021 09:54:18 par rangottese
' a été modifié: =&gt;J6   le 02/04/2021 17:46:11 par rangottese</t>
        </r>
      </text>
    </comment>
    <comment ref="BR102" authorId="0" shapeId="0" xr:uid="{113A4C57-F868-4F3A-A047-7E9AE916A336}">
      <text>
        <r>
          <rPr>
            <sz val="10"/>
            <color indexed="81"/>
            <rFont val="Tahoma"/>
            <family val="2"/>
          </rPr>
          <t>' a été modifié: =&gt;J6   le 02/04/2021 17:46:16 par rangottese</t>
        </r>
      </text>
    </comment>
    <comment ref="BS102" authorId="0" shapeId="0" xr:uid="{56677AA8-40AF-44C1-B979-F34685D03373}">
      <text>
        <r>
          <rPr>
            <sz val="10"/>
            <color indexed="81"/>
            <rFont val="Tahoma"/>
            <family val="2"/>
          </rPr>
          <t>' a été modifié: =&gt;J   le 12/03/2021 09:53:47 par rangottese
' a été modifié: J=&gt;   le 12/03/2021 09:54:20 par rangottese</t>
        </r>
      </text>
    </comment>
    <comment ref="BV102" authorId="0" shapeId="0" xr:uid="{090F516C-35F3-4B5D-8D0B-BF68A2A0CFE5}">
      <text>
        <r>
          <rPr>
            <sz val="10"/>
            <color indexed="81"/>
            <rFont val="Tahoma"/>
            <family val="2"/>
          </rPr>
          <t>' a été modifié: =&gt;CA   le 08/03/2021 11:04:37 par rangottese</t>
        </r>
      </text>
    </comment>
    <comment ref="BW102" authorId="0" shapeId="0" xr:uid="{64C1F420-4560-4AEF-8107-A83790D6CA16}">
      <text>
        <r>
          <rPr>
            <sz val="10"/>
            <color indexed="81"/>
            <rFont val="Tahoma"/>
            <family val="2"/>
          </rPr>
          <t>' a été modifié: =&gt;CA   le 08/03/2021 11:04:40 par rangottese</t>
        </r>
      </text>
    </comment>
    <comment ref="CA102" authorId="0" shapeId="0" xr:uid="{EFB6547B-1398-4B8F-AD94-38CFE45DB71F}">
      <text>
        <r>
          <rPr>
            <sz val="10"/>
            <color indexed="81"/>
            <rFont val="Tahoma"/>
            <family val="2"/>
          </rPr>
          <t>' a été modifié: =&gt;J2   le 14/04/2021 16:39:59 par rangottese</t>
        </r>
      </text>
    </comment>
    <comment ref="CB102" authorId="0" shapeId="0" xr:uid="{EA174DBE-2445-4DC4-8516-1191F209A965}">
      <text>
        <r>
          <rPr>
            <sz val="10"/>
            <color indexed="81"/>
            <rFont val="Tahoma"/>
            <family val="2"/>
          </rPr>
          <t>' a été modifié: =&gt;J1   le 14/04/2021 16:40:02 par rangottese</t>
        </r>
      </text>
    </comment>
    <comment ref="CH102" authorId="0" shapeId="0" xr:uid="{5671561A-9F33-4A4A-9F2E-738F0F7E56F3}">
      <text>
        <r>
          <rPr>
            <sz val="10"/>
            <color indexed="81"/>
            <rFont val="Tahoma"/>
            <family val="2"/>
          </rPr>
          <t>' a été modifié: =&gt;N2   le 14/04/2021 17:59:45 par rangottese</t>
        </r>
      </text>
    </comment>
    <comment ref="CI102" authorId="0" shapeId="0" xr:uid="{DA38DF08-0B0D-4795-93E4-4315C233FB29}">
      <text>
        <r>
          <rPr>
            <sz val="10"/>
            <color indexed="81"/>
            <rFont val="Tahoma"/>
            <family val="2"/>
          </rPr>
          <t>' a été modifié: =&gt;N3   le 14/04/2021 17:59:50 par rangottese
' a été modifié: =&gt;N1   le 14/04/2021 17:59:55 par rangottese</t>
        </r>
      </text>
    </comment>
    <comment ref="CM102" authorId="0" shapeId="0" xr:uid="{68EB4A03-637C-482B-B53A-2238951AAD2B}">
      <text>
        <r>
          <rPr>
            <sz val="10"/>
            <color indexed="81"/>
            <rFont val="Tahoma"/>
            <family val="2"/>
          </rPr>
          <t>' a été modifié: =&gt;J2   le 26/04/2021 17:15:51 par rangottese</t>
        </r>
      </text>
    </comment>
    <comment ref="CN102" authorId="0" shapeId="0" xr:uid="{5B9A8BC0-291D-491D-8D03-7C19665A318A}">
      <text>
        <r>
          <rPr>
            <sz val="10"/>
            <color indexed="81"/>
            <rFont val="Tahoma"/>
            <family val="2"/>
          </rPr>
          <t>' a été modifié: =&gt;J   le 19/02/2021 14:33:36 par rangottese
' a été modifié: J=&gt;   le 09/03/2021 10:12:03 par rangottese</t>
        </r>
      </text>
    </comment>
    <comment ref="BE103" authorId="0" shapeId="0" xr:uid="{AB44B217-0D7F-4585-9319-D10D9383F6A4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EVALUATION 17H00</t>
        </r>
      </text>
    </comment>
    <comment ref="AX104" authorId="0" shapeId="0" xr:uid="{CE4A0B2F-D374-49A1-B96B-8D1C10DCC7E6}">
      <text>
        <r>
          <rPr>
            <sz val="10"/>
            <color indexed="81"/>
            <rFont val="Tahoma"/>
            <family val="2"/>
          </rPr>
          <t>' a été modifié: RC=&gt;RC   le 18/03/2021 17:42:08 par rangottese</t>
        </r>
      </text>
    </comment>
    <comment ref="G105" authorId="0" shapeId="0" xr:uid="{F1468925-4F51-4E8D-AFAD-1B846B1D922F}">
      <text>
        <r>
          <rPr>
            <sz val="10"/>
            <color indexed="81"/>
            <rFont val="Tahoma"/>
            <family val="2"/>
          </rPr>
          <t>' a été modifié: =&gt;FO   le 11/01/2021 14:06:13 par rangottese</t>
        </r>
      </text>
    </comment>
    <comment ref="L105" authorId="0" shapeId="0" xr:uid="{16A8BA22-32AB-4F39-903A-6C2592B52DFA}">
      <text>
        <r>
          <rPr>
            <sz val="10"/>
            <color indexed="81"/>
            <rFont val="Tahoma"/>
            <family val="2"/>
          </rPr>
          <t>' a été modifié: =&gt;CA   le 14/01/2021 10:56:01 par RANGOTTESE</t>
        </r>
      </text>
    </comment>
    <comment ref="M105" authorId="0" shapeId="0" xr:uid="{1AF7871C-3DC9-4CBE-9E29-2B37541CD367}">
      <text>
        <r>
          <rPr>
            <sz val="10"/>
            <color indexed="81"/>
            <rFont val="Tahoma"/>
            <family val="2"/>
          </rPr>
          <t>' a été modifié: =&gt;CA   le 14/01/2021 10:56:10 par RANGOTTESE</t>
        </r>
      </text>
    </comment>
    <comment ref="N105" authorId="0" shapeId="0" xr:uid="{417E01BF-3C0E-4356-900D-B59B2510765D}">
      <text>
        <r>
          <rPr>
            <sz val="10"/>
            <color indexed="81"/>
            <rFont val="Tahoma"/>
            <family val="2"/>
          </rPr>
          <t>' a été modifié: =&gt;CA   le 14/01/2021 10:56:07 par RANGOTTESE</t>
        </r>
      </text>
    </comment>
    <comment ref="S105" authorId="0" shapeId="0" xr:uid="{BED1E347-D7D8-4D1D-910B-897D59EBAC00}">
      <text>
        <r>
          <rPr>
            <sz val="10"/>
            <color indexed="81"/>
            <rFont val="Tahoma"/>
            <family val="2"/>
          </rPr>
          <t>' a été modifié: =&gt;J   le 05/02/2021 10:05:25 par rangottese
' a été modifié: J=&gt;J6   le 15/02/2021 11:41:53 par rangottese</t>
        </r>
      </text>
    </comment>
    <comment ref="T105" authorId="0" shapeId="0" xr:uid="{376B6130-0588-4AEF-B7B1-B2CAC707287B}">
      <text>
        <r>
          <rPr>
            <sz val="10"/>
            <color indexed="81"/>
            <rFont val="Tahoma"/>
            <family val="2"/>
          </rPr>
          <t>' a été modifié: =&gt;J   le 05/02/2021 10:04:44 par rangottese
' a été modifié: J=&gt;J6   le 15/02/2021 11:41:57 par rangottese
' a été modifié: J6=&gt;J1   le 15/02/2021 14:19:01 par rangottese</t>
        </r>
      </text>
    </comment>
    <comment ref="V105" authorId="0" shapeId="0" xr:uid="{12E9DA6B-7860-44FA-8BA7-19B28066E12D}">
      <text>
        <r>
          <rPr>
            <sz val="10"/>
            <color indexed="81"/>
            <rFont val="Tahoma"/>
            <family val="2"/>
          </rPr>
          <t>' a été modifié: =&gt;RC   le 29/01/2021 16:36:00 par rangottese</t>
        </r>
      </text>
    </comment>
    <comment ref="W105" authorId="0" shapeId="0" xr:uid="{AA8DE5AF-AE56-4B5D-AC15-75F49DB969D8}">
      <text>
        <r>
          <rPr>
            <sz val="10"/>
            <color indexed="81"/>
            <rFont val="Tahoma"/>
            <family val="2"/>
          </rPr>
          <t>' a été modifié: =&gt;RC   le 05/02/2021 10:04:15 par rangottese</t>
        </r>
      </text>
    </comment>
    <comment ref="AA105" authorId="0" shapeId="0" xr:uid="{14F2663B-2EA8-4CC5-A0CA-7D3F7829F53D}">
      <text>
        <r>
          <rPr>
            <sz val="10"/>
            <color indexed="81"/>
            <rFont val="Tahoma"/>
            <family val="2"/>
          </rPr>
          <t>' a été modifié: =&gt;N   le 05/02/2021 10:09:41 par rangottese</t>
        </r>
      </text>
    </comment>
    <comment ref="AC105" authorId="0" shapeId="0" xr:uid="{45D0C127-CA0D-4501-897C-83B608A58542}">
      <text>
        <r>
          <rPr>
            <sz val="10"/>
            <color indexed="81"/>
            <rFont val="Tahoma"/>
            <family val="2"/>
          </rPr>
          <t>' a été modifié: =&gt;J   le 29/01/2021 16:36:13 par rangottese
' a été modifié: J=&gt;   le 05/02/2021 10:09:36 par rangottese</t>
        </r>
      </text>
    </comment>
    <comment ref="AD105" authorId="0" shapeId="0" xr:uid="{401BE000-18AF-4183-B0A2-EE1A52666EC3}">
      <text>
        <r>
          <rPr>
            <sz val="10"/>
            <color indexed="81"/>
            <rFont val="Tahoma"/>
            <family val="2"/>
          </rPr>
          <t>' a été modifié: =&gt;RC   le 05/02/2021 10:05:04 par rangottese</t>
        </r>
      </text>
    </comment>
    <comment ref="AE105" authorId="0" shapeId="0" xr:uid="{AEF0BC41-7F70-4EE9-B67B-707341DD1403}">
      <text>
        <r>
          <rPr>
            <sz val="10"/>
            <color indexed="81"/>
            <rFont val="Tahoma"/>
            <family val="2"/>
          </rPr>
          <t>' a été modifié: =&gt;N1   le 25/02/2021 14:45:31 par rangottese</t>
        </r>
      </text>
    </comment>
    <comment ref="AI105" authorId="0" shapeId="0" xr:uid="{F764CFDB-E5BC-47C1-97A8-150C40FD6361}">
      <text>
        <r>
          <rPr>
            <sz val="10"/>
            <color indexed="81"/>
            <rFont val="Tahoma"/>
            <family val="2"/>
          </rPr>
          <t>' a été modifié: =&gt;J1   le 01/03/2021 12:36:13 par rangottese
' a été modifié: J1=&gt;RC   le 04/03/2021 18:24:08 par rangottese</t>
        </r>
      </text>
    </comment>
    <comment ref="AJ105" authorId="0" shapeId="0" xr:uid="{E237290A-4502-4A2A-B782-09DFDAE93D2A}">
      <text>
        <r>
          <rPr>
            <sz val="10"/>
            <color indexed="81"/>
            <rFont val="Tahoma"/>
            <family val="2"/>
          </rPr>
          <t>' a été modifié: =&gt;RC   le 11/03/2021 09:27:14 par rangottese</t>
        </r>
      </text>
    </comment>
    <comment ref="AO105" authorId="0" shapeId="0" xr:uid="{841AE9FD-6871-4B01-AEC8-B223B23F9B49}">
      <text>
        <r>
          <rPr>
            <sz val="10"/>
            <color indexed="81"/>
            <rFont val="Tahoma"/>
            <family val="2"/>
          </rPr>
          <t>' a été modifié: =&gt;J6   le 09/03/2021 12:18:53 par rangottese</t>
        </r>
      </text>
    </comment>
    <comment ref="AP105" authorId="0" shapeId="0" xr:uid="{150A1F7C-3C58-42ED-83A2-20DDC1C9CC0D}">
      <text>
        <r>
          <rPr>
            <sz val="10"/>
            <color indexed="81"/>
            <rFont val="Tahoma"/>
            <family val="2"/>
          </rPr>
          <t>' a été modifié: =&gt;J   le 02/03/2021 10:55:25 par rangottese
' a été modifié: =&gt;   le 02/03/2021 10:56:07 par rangottese
' a été modifié: =&gt;J   le 02/03/2021 10:57:05 par rangottese
' a été modifié: J=&gt;J6   le 09/03/2021 14:17:33 par rangottese</t>
        </r>
      </text>
    </comment>
    <comment ref="AQ105" authorId="0" shapeId="0" xr:uid="{6C0CF4F0-2CA2-4556-9237-845088C5B895}">
      <text>
        <r>
          <rPr>
            <sz val="10"/>
            <color indexed="81"/>
            <rFont val="Tahoma"/>
            <family val="2"/>
          </rPr>
          <t>' a été modifié: =&gt;N1   le 09/03/2021 14:25:08 par rangottese
' a été modifié: N1=&gt;N2   le 09/03/2021 14:30:56 par rangottese</t>
        </r>
      </text>
    </comment>
    <comment ref="AU105" authorId="0" shapeId="0" xr:uid="{4F349911-DB9E-453E-9781-ED91AFDEC2C3}">
      <text>
        <r>
          <rPr>
            <sz val="10"/>
            <color indexed="81"/>
            <rFont val="Tahoma"/>
            <family val="2"/>
          </rPr>
          <t>' a été modifié: =&gt;J   le 11/03/2021 09:26:29 par rangottese
' a été modifié: J=&gt;J2   le 15/03/2021 14:19:46 par rangottese
' a été modifié: J=&gt;J1   le 15/03/2021 14:19:50 par rangottese</t>
        </r>
      </text>
    </comment>
    <comment ref="AV105" authorId="0" shapeId="0" xr:uid="{DB49AE54-E586-43C5-B539-A118F3240B37}">
      <text>
        <r>
          <rPr>
            <sz val="10"/>
            <color indexed="81"/>
            <rFont val="Tahoma"/>
            <family val="2"/>
          </rPr>
          <t>' a été modifié: =&gt;RC   le 11/02/2021 17:23:39 par rangottese</t>
        </r>
      </text>
    </comment>
    <comment ref="AX105" authorId="0" shapeId="0" xr:uid="{BF18D423-38D1-420D-B198-99DD03774FE8}">
      <text>
        <r>
          <rPr>
            <sz val="10"/>
            <color indexed="81"/>
            <rFont val="Tahoma"/>
            <family val="2"/>
          </rPr>
          <t>' a été modifié: =&gt;J   le 11/02/2021 17:23:45 par rangottese
' a été modifié: J=&gt;J2   le 15/03/2021 14:40:49 par rangottese
' a été modifié: J2=&gt;J2   le 18/03/2021 17:42:16 par rangottese</t>
        </r>
      </text>
    </comment>
    <comment ref="BA105" authorId="0" shapeId="0" xr:uid="{FECF3F83-EC1B-4EA1-8771-BE6811C9D648}">
      <text>
        <r>
          <rPr>
            <sz val="10"/>
            <color indexed="81"/>
            <rFont val="Tahoma"/>
            <family val="2"/>
          </rPr>
          <t>' a été modifié: =&gt;J1   le 18/03/2021 18:13:59 par rangottese</t>
        </r>
      </text>
    </comment>
    <comment ref="BB105" authorId="0" shapeId="0" xr:uid="{E353DE41-BDF3-4137-9751-2A2FA1BB5D2C}">
      <text>
        <r>
          <rPr>
            <sz val="10"/>
            <color indexed="81"/>
            <rFont val="Tahoma"/>
            <family val="2"/>
          </rPr>
          <t>' a été modifié: =&gt;J3   le 18/03/2021 18:14:17 par rangottese</t>
        </r>
      </text>
    </comment>
    <comment ref="BF105" authorId="0" shapeId="0" xr:uid="{4EBF4DDF-6539-4FDF-A20A-1D4155FD7C1E}">
      <text>
        <r>
          <rPr>
            <sz val="10"/>
            <color indexed="81"/>
            <rFont val="Tahoma"/>
            <family val="2"/>
          </rPr>
          <t>' a été modifié: =&gt;J1   le 25/03/2021 16:46:02 par rangottese</t>
        </r>
      </text>
    </comment>
    <comment ref="BG105" authorId="0" shapeId="0" xr:uid="{E2301D10-C044-4483-B17F-1C9421778B22}">
      <text>
        <r>
          <rPr>
            <sz val="10"/>
            <color indexed="81"/>
            <rFont val="Tahoma"/>
            <family val="2"/>
          </rPr>
          <t>' a été modifié: =&gt;J2   le 25/03/2021 16:46:13 par rangottese</t>
        </r>
      </text>
    </comment>
    <comment ref="BH105" authorId="0" shapeId="0" xr:uid="{07B830E8-5955-462B-94BE-5DFA69E40CBD}">
      <text>
        <r>
          <rPr>
            <sz val="10"/>
            <color indexed="81"/>
            <rFont val="Tahoma"/>
            <family val="2"/>
          </rPr>
          <t>' a été modifié: =&gt;N4   le 25/03/2021 17:03:51 par rangottese</t>
        </r>
      </text>
    </comment>
    <comment ref="BM105" authorId="0" shapeId="0" xr:uid="{D7F74768-B20C-48B0-84D0-5070CA764780}">
      <text>
        <r>
          <rPr>
            <sz val="10"/>
            <color indexed="81"/>
            <rFont val="Tahoma"/>
            <family val="2"/>
          </rPr>
          <t>' a été modifié: =&gt;N6   le 02/04/2021 16:50:22 par rangottese</t>
        </r>
      </text>
    </comment>
    <comment ref="BN105" authorId="0" shapeId="0" xr:uid="{76C22293-E1BE-4EA5-99EF-BCBC5172A953}">
      <text>
        <r>
          <rPr>
            <sz val="10"/>
            <color indexed="81"/>
            <rFont val="Tahoma"/>
            <family val="2"/>
          </rPr>
          <t>' a été modifié: =&gt;N6   le 02/04/2021 16:50:25 par rangottese</t>
        </r>
      </text>
    </comment>
    <comment ref="BR105" authorId="0" shapeId="0" xr:uid="{170B40A6-E1C0-4D7E-A191-76E1B787689E}">
      <text>
        <r>
          <rPr>
            <sz val="10"/>
            <color indexed="81"/>
            <rFont val="Tahoma"/>
            <family val="2"/>
          </rPr>
          <t>' a été modifié: =&gt;J5   le 06/04/2021 18:20:41 par rangottese
' a été modifié: J5=&gt;   le 07/04/2021 11:57:46 par rangottese</t>
        </r>
      </text>
    </comment>
    <comment ref="BS105" authorId="0" shapeId="0" xr:uid="{32D7F352-D715-4F2C-8B5D-6EDAB6989399}">
      <text>
        <r>
          <rPr>
            <sz val="10"/>
            <color indexed="81"/>
            <rFont val="Tahoma"/>
            <family val="2"/>
          </rPr>
          <t>' a été modifié: =&gt;J   le 30/03/2021 18:03:14 par rangottese
' a été modifié: J=&gt;J3   le 06/04/2021 18:30:45 par rangottese</t>
        </r>
      </text>
    </comment>
    <comment ref="BW105" authorId="0" shapeId="0" xr:uid="{2310AA4D-04B3-4D57-A6A2-1F5FA862D170}">
      <text>
        <r>
          <rPr>
            <sz val="10"/>
            <color indexed="81"/>
            <rFont val="Tahoma"/>
            <family val="2"/>
          </rPr>
          <t>' a été modifié: =&gt;J5   le 12/04/2021 18:42:47 par RANGOTTESE</t>
        </r>
      </text>
    </comment>
    <comment ref="BX105" authorId="0" shapeId="0" xr:uid="{A94D939C-983C-418B-9555-59B9486A479C}">
      <text>
        <r>
          <rPr>
            <sz val="10"/>
            <color indexed="81"/>
            <rFont val="Tahoma"/>
            <family val="2"/>
          </rPr>
          <t>' a été modifié: =&gt;J1   le 12/04/2021 18:47:41 par RANGOTTESE</t>
        </r>
      </text>
    </comment>
    <comment ref="CC105" authorId="0" shapeId="0" xr:uid="{8018480D-B623-4B4C-A937-DC4E7EE4101B}">
      <text>
        <r>
          <rPr>
            <sz val="10"/>
            <color indexed="81"/>
            <rFont val="Tahoma"/>
            <family val="2"/>
          </rPr>
          <t>' a été modifié: =&gt;J3   le 14/04/2021 16:44:53 par rangottese
' a été modifié: =&gt;   le 14/04/2021 16:45:39 par rangottese</t>
        </r>
      </text>
    </comment>
    <comment ref="CD105" authorId="0" shapeId="0" xr:uid="{F37290FA-B265-40D5-8C00-9C5FAECEDF9F}">
      <text>
        <r>
          <rPr>
            <sz val="10"/>
            <color indexed="81"/>
            <rFont val="Tahoma"/>
            <family val="2"/>
          </rPr>
          <t>' a été modifié: =&gt;J   le 14/04/2021 11:22:11 par rangottese
' a été modifié: J=&gt;J6   le 14/04/2021 16:51:45 par rangottese</t>
        </r>
      </text>
    </comment>
    <comment ref="CE105" authorId="0" shapeId="0" xr:uid="{407A018E-E6A6-4727-80C7-D537ADA64E1D}">
      <text>
        <r>
          <rPr>
            <sz val="10"/>
            <color indexed="81"/>
            <rFont val="Tahoma"/>
            <family val="2"/>
          </rPr>
          <t>' a été modifié: =&gt;RC   le 14/04/2021 11:22:01 par rangottese</t>
        </r>
      </text>
    </comment>
    <comment ref="CH105" authorId="0" shapeId="0" xr:uid="{5DBC0A14-7886-4D19-A2A6-406E3CCCA99B}">
      <text>
        <r>
          <rPr>
            <sz val="10"/>
            <color indexed="81"/>
            <rFont val="Tahoma"/>
            <family val="2"/>
          </rPr>
          <t>' a été modifié: =&gt;J   le 08/04/2021 18:16:32 par rangottese
' a été modifié: J=&gt;J3   le 14/04/2021 17:50:19 par rangottese
' a été modifié: J3=&gt;J2   le 14/04/2021 17:51:18 par rangottese</t>
        </r>
      </text>
    </comment>
    <comment ref="CI105" authorId="0" shapeId="0" xr:uid="{E2BA993A-A8A2-4056-A094-CA21092B2999}">
      <text>
        <r>
          <rPr>
            <sz val="10"/>
            <color indexed="81"/>
            <rFont val="Tahoma"/>
            <family val="2"/>
          </rPr>
          <t>' a été modifié: =&gt;J   le 08/04/2021 18:16:37 par rangottese
' a été modifié: J=&gt;J1   le 14/04/2021 17:54:12 par rangottese</t>
        </r>
      </text>
    </comment>
    <comment ref="CJ105" authorId="0" shapeId="0" xr:uid="{F17A7195-87A6-4BB1-9BDF-1C9DD2B64573}">
      <text>
        <r>
          <rPr>
            <sz val="10"/>
            <color indexed="81"/>
            <rFont val="Tahoma"/>
            <family val="2"/>
          </rPr>
          <t>' a été modifié: =&gt;RH   le 08/04/2021 18:16:40 par rangottese</t>
        </r>
      </text>
    </comment>
    <comment ref="CK105" authorId="0" shapeId="0" xr:uid="{C807EBF4-3F87-4A8F-A82D-2A2CF64B045D}">
      <text>
        <r>
          <rPr>
            <sz val="10"/>
            <color indexed="81"/>
            <rFont val="Tahoma"/>
            <family val="2"/>
          </rPr>
          <t>' a été modifié: =&gt;RH   le 08/04/2021 18:16:43 par rangottese</t>
        </r>
      </text>
    </comment>
    <comment ref="AH107" authorId="0" shapeId="0" xr:uid="{FD83A2BF-CBC6-40E1-B7D0-EFCB87FC7018}">
      <text>
        <r>
          <rPr>
            <sz val="10"/>
            <color indexed="81"/>
            <rFont val="Tahoma"/>
            <family val="2"/>
          </rPr>
          <t>' a été modifié: J4=&gt;J1   le 02/03/2021 10:54:33 par rangottese</t>
        </r>
      </text>
    </comment>
    <comment ref="CB107" authorId="0" shapeId="0" xr:uid="{E7490DDD-F335-442E-A103-C93867BAC7EC}">
      <text>
        <r>
          <rPr>
            <sz val="10"/>
            <color indexed="81"/>
            <rFont val="Tahoma"/>
            <family val="2"/>
          </rPr>
          <t>' a été modifié: N6=&gt;N2   le 14/04/2021 16:35:43 par rangottese</t>
        </r>
      </text>
    </comment>
    <comment ref="D108" authorId="0" shapeId="0" xr:uid="{42CB734E-A46B-4664-8F79-04F55EE85BBE}">
      <text>
        <r>
          <rPr>
            <sz val="10"/>
            <color indexed="81"/>
            <rFont val="Tahoma"/>
            <family val="2"/>
          </rPr>
          <t>' a été modifié: =&gt;N   le 07/01/2021 15:57:46 par rangottese
' a été modifié: N=&gt;   le 07/01/2021 15:58:02 par rangottese</t>
        </r>
      </text>
    </comment>
    <comment ref="E108" authorId="0" shapeId="0" xr:uid="{7B66CC61-4205-444E-97EC-53791FA61BFB}">
      <text>
        <r>
          <rPr>
            <sz val="10"/>
            <color indexed="81"/>
            <rFont val="Tahoma"/>
            <family val="2"/>
          </rPr>
          <t>' a été modifié: =&gt;N   le 07/01/2021 15:58:05 par rangottese
' a été modifié: =&gt;J   le 07/01/2021 15:58:12 par rangottese
' a été modifié: J=&gt;   le 19/01/2021 10:34:54 par rangottese</t>
        </r>
      </text>
    </comment>
    <comment ref="F108" authorId="0" shapeId="0" xr:uid="{DE0FD3B8-CE52-4ACD-8148-31402C32BC9D}">
      <text>
        <r>
          <rPr>
            <sz val="10"/>
            <color indexed="81"/>
            <rFont val="Tahoma"/>
            <family val="2"/>
          </rPr>
          <t>'SUREFFECTIF AIDE EN BOX ET REGULE SI BESOIN
'</t>
        </r>
      </text>
    </comment>
    <comment ref="K108" authorId="0" shapeId="0" xr:uid="{4B4295B1-C641-49A3-ADA9-DF4BF23D6E29}">
      <text>
        <r>
          <rPr>
            <sz val="10"/>
            <color indexed="81"/>
            <rFont val="Tahoma"/>
            <family val="2"/>
          </rPr>
          <t>' a été modifié: =&gt;J   le 28/01/2021 16:55:52 par rangottese
' a été modifié: J=&gt;J2   le 04/02/2021 18:36:07 par rangottese</t>
        </r>
      </text>
    </comment>
    <comment ref="L108" authorId="0" shapeId="0" xr:uid="{36FFAD8C-0D34-44E1-A0A5-DEFD364450DD}">
      <text>
        <r>
          <rPr>
            <sz val="10"/>
            <color indexed="81"/>
            <rFont val="Tahoma"/>
            <family val="2"/>
          </rPr>
          <t>' a été modifié: =&gt;J   le 28/01/2021 16:56:08 par rangottese
' a été modifié: J=&gt;J6   le 05/02/2021 18:47:49 par rangottese</t>
        </r>
      </text>
    </comment>
    <comment ref="P108" authorId="0" shapeId="0" xr:uid="{4716097D-6314-47CA-9941-5FBEE10B74BB}">
      <text>
        <r>
          <rPr>
            <sz val="10"/>
            <color indexed="81"/>
            <rFont val="Tahoma"/>
            <family val="2"/>
          </rPr>
          <t>' a été modifié: =&gt;J2   le 10/02/2021 17:26:51 par rangottese</t>
        </r>
      </text>
    </comment>
    <comment ref="Q108" authorId="0" shapeId="0" xr:uid="{BD932366-B843-4CAF-A88D-00B7DF23C3E3}">
      <text>
        <r>
          <rPr>
            <sz val="10"/>
            <color indexed="81"/>
            <rFont val="Tahoma"/>
            <family val="2"/>
          </rPr>
          <t>' a été modifié: =&gt;J1   le 10/02/2021 17:27:54 par rangottese</t>
        </r>
      </text>
    </comment>
    <comment ref="AB108" authorId="0" shapeId="0" xr:uid="{C2C305E6-0502-463A-A444-E4033B2302D3}">
      <text>
        <r>
          <rPr>
            <sz val="10"/>
            <color indexed="81"/>
            <rFont val="Tahoma"/>
            <family val="2"/>
          </rPr>
          <t>' a été modifié: =&gt;N4   le 17/12/2020 10:47:16 par rangottese
' a été modifié: N4=&gt;N2   le 25/02/2021 14:05:33 par rangottese</t>
        </r>
      </text>
    </comment>
    <comment ref="AC108" authorId="0" shapeId="0" xr:uid="{9808AF80-692F-4179-82FA-54EABCCF9B85}">
      <text>
        <r>
          <rPr>
            <sz val="10"/>
            <color indexed="81"/>
            <rFont val="Tahoma"/>
            <family val="2"/>
          </rPr>
          <t>' a été modifié: =&gt;N1   le 25/02/2021 14:21:25 par rangottese</t>
        </r>
      </text>
    </comment>
    <comment ref="AG108" authorId="0" shapeId="0" xr:uid="{C1C4CCAE-1547-47EA-8DB2-E1ADF087533E}">
      <text>
        <r>
          <rPr>
            <sz val="10"/>
            <color indexed="81"/>
            <rFont val="Tahoma"/>
            <family val="2"/>
          </rPr>
          <t>' a été modifié: =&gt;N4   le 02/03/2021 10:53:41 par rangottese</t>
        </r>
      </text>
    </comment>
    <comment ref="AH108" authorId="0" shapeId="0" xr:uid="{9959CC40-F220-4FB4-AAE2-228514463637}">
      <text>
        <r>
          <rPr>
            <sz val="10"/>
            <color indexed="81"/>
            <rFont val="Tahoma"/>
            <family val="2"/>
          </rPr>
          <t>' a été modifié: =&gt;J1   le 01/03/2021 11:42:19 par rangottese
' a été modifié: J1=&gt;N6   le 02/03/2021 10:53:46 par rangottese
' a été modifié: N6=&gt;N6   le 02/03/2021 10:54:37 par rangottese
' a été modifié: N6=&gt;N1   le 02/03/2021 15:34:58 par rangottese</t>
        </r>
      </text>
    </comment>
    <comment ref="AM108" authorId="0" shapeId="0" xr:uid="{73E3335C-1D2F-4C46-8761-55B0B07A64AD}">
      <text>
        <r>
          <rPr>
            <sz val="10"/>
            <color indexed="81"/>
            <rFont val="Tahoma"/>
            <family val="2"/>
          </rPr>
          <t>' a été modifié: =&gt;J   le 15/12/2020 14:07:25 par rangottese
' a été modifié: J=&gt;J6   le 04/03/2021 18:29:52 par rangottese</t>
        </r>
      </text>
    </comment>
    <comment ref="AN108" authorId="0" shapeId="0" xr:uid="{515F45DC-B09C-4049-B9B4-959202DDA38F}">
      <text>
        <r>
          <rPr>
            <sz val="10"/>
            <color indexed="81"/>
            <rFont val="Tahoma"/>
            <family val="2"/>
          </rPr>
          <t>' a été modifié: =&gt;N   le 15/12/2020 14:07:35 par rangottese
' a été modifié: N=&gt;N1   le 09/03/2021 12:15:53 par rangottese</t>
        </r>
      </text>
    </comment>
    <comment ref="AO108" authorId="0" shapeId="0" xr:uid="{649C822E-8B74-49F8-92A1-C675208422E4}">
      <text>
        <r>
          <rPr>
            <sz val="10"/>
            <color indexed="81"/>
            <rFont val="Tahoma"/>
            <family val="2"/>
          </rPr>
          <t>' a été modifié: =&gt;N   le 15/12/2020 14:07:41 par rangottese
' a été modifié: N=&gt;N2   le 09/03/2021 12:22:27 par rangottese</t>
        </r>
      </text>
    </comment>
    <comment ref="AQ108" authorId="0" shapeId="0" xr:uid="{D6419545-404D-4E28-A55B-710B052A8441}">
      <text>
        <r>
          <rPr>
            <sz val="10"/>
            <color indexed="81"/>
            <rFont val="Tahoma"/>
            <family val="2"/>
          </rPr>
          <t>' a été modifié: =&gt;RC   le 15/12/2020 14:07:07 par rangottese</t>
        </r>
      </text>
    </comment>
    <comment ref="AR108" authorId="0" shapeId="0" xr:uid="{4492E282-DF5C-40EF-B006-714E36741041}">
      <text>
        <r>
          <rPr>
            <sz val="10"/>
            <color indexed="81"/>
            <rFont val="Tahoma"/>
            <family val="2"/>
          </rPr>
          <t>' a été modifié: =&gt;RC   le 15/12/2020 14:07:14 par rangottese
' a été modifié: RC=&gt;J   le 11/03/2021 09:20:31 par rangottese
' a été modifié: J=&gt;J5   le 11/03/2021 09:20:57 par rangottese
' a été modifié: J5=&gt;J3   le 11/03/2021 09:21:16 par rangottese</t>
        </r>
      </text>
    </comment>
    <comment ref="AS108" authorId="0" shapeId="0" xr:uid="{D131057A-587A-40B9-96E8-8CE8761010F5}">
      <text>
        <r>
          <rPr>
            <sz val="10"/>
            <color indexed="81"/>
            <rFont val="Tahoma"/>
            <family val="2"/>
          </rPr>
          <t>' a été modifié: =&gt;RC   le 15/12/2020 14:07:11 par rangottese</t>
        </r>
      </text>
    </comment>
    <comment ref="AT108" authorId="0" shapeId="0" xr:uid="{0D5B939A-60D2-418C-9172-A82A5B14B879}">
      <text>
        <r>
          <rPr>
            <sz val="10"/>
            <color indexed="81"/>
            <rFont val="Tahoma"/>
            <family val="2"/>
          </rPr>
          <t>pouvez vous me faire le le changement en rouge?
' a été modifié: N=&gt;N1   le 09/03/2021 15:21:06 par rangottese</t>
        </r>
      </text>
    </comment>
    <comment ref="AW108" authorId="0" shapeId="0" xr:uid="{6E317BE2-11EB-442C-9A56-9F0FBE5A4DED}">
      <text>
        <r>
          <rPr>
            <sz val="10"/>
            <color indexed="81"/>
            <rFont val="Tahoma"/>
            <family val="2"/>
          </rPr>
          <t>' a été modifié: =&gt;RC   le 26/02/2021 17:28:07 par rangottese</t>
        </r>
      </text>
    </comment>
    <comment ref="AX108" authorId="0" shapeId="0" xr:uid="{E8857D40-4798-4EF8-81C8-4FFD7CE83987}">
      <text>
        <r>
          <rPr>
            <sz val="10"/>
            <color indexed="81"/>
            <rFont val="Tahoma"/>
            <family val="2"/>
          </rPr>
          <t>' a été modifié: =&gt;N2   le 15/03/2021 14:42:16 par rangottese</t>
        </r>
      </text>
    </comment>
    <comment ref="BD108" authorId="0" shapeId="0" xr:uid="{8BF3A602-0B3F-4CB2-8244-143C64931781}">
      <text>
        <r>
          <rPr>
            <sz val="10"/>
            <color indexed="81"/>
            <rFont val="Tahoma"/>
            <family val="2"/>
          </rPr>
          <t>' a été modifié: =&gt;J5   le 23/03/2021 16:51:02 par rangottese</t>
        </r>
      </text>
    </comment>
    <comment ref="BE108" authorId="0" shapeId="0" xr:uid="{1AE1DDF3-1CD6-43A7-9E0D-67A4C370320F}">
      <text>
        <r>
          <rPr>
            <sz val="10"/>
            <color indexed="81"/>
            <rFont val="Tahoma"/>
            <family val="2"/>
          </rPr>
          <t>' a été modifié: =&gt;N6   le 17/12/2020 10:47:58 par rangottese
' a été modifié: N6=&gt;N1   le 23/03/2021 16:55:16 par rangottese</t>
        </r>
      </text>
    </comment>
    <comment ref="BF108" authorId="0" shapeId="0" xr:uid="{6199E990-CCDA-45F2-ABF7-92D85B98A6A8}">
      <text>
        <r>
          <rPr>
            <sz val="10"/>
            <color indexed="81"/>
            <rFont val="Tahoma"/>
            <family val="2"/>
          </rPr>
          <t>' a été modifié: =&gt;N1   le 25/03/2021 16:54:28 par rangottese
' a été modifié: N1=&gt;N2   le 26/03/2021 12:22:52 par rangottese</t>
        </r>
      </text>
    </comment>
    <comment ref="BO108" authorId="0" shapeId="0" xr:uid="{9C5C2B7A-8667-4644-A1F7-DCB6DA9BA58D}">
      <text>
        <r>
          <rPr>
            <sz val="10"/>
            <color indexed="81"/>
            <rFont val="Tahoma"/>
            <family val="2"/>
          </rPr>
          <t>' a été modifié: =&gt;J6   le 02/04/2021 16:55:03 par rangottese</t>
        </r>
      </text>
    </comment>
    <comment ref="BP108" authorId="0" shapeId="0" xr:uid="{4E86B8F3-1D61-4FDE-B3C8-52B1FB8D8F41}">
      <text>
        <r>
          <rPr>
            <sz val="10"/>
            <color indexed="81"/>
            <rFont val="Tahoma"/>
            <family val="2"/>
          </rPr>
          <t>' a été modifié: =&gt;N1   le 06/04/2021 18:45:34 par rangottese</t>
        </r>
      </text>
    </comment>
    <comment ref="BT108" authorId="0" shapeId="0" xr:uid="{BDCB4934-6AB5-4FD1-AF21-83552545CDCC}">
      <text>
        <r>
          <rPr>
            <sz val="10"/>
            <color indexed="81"/>
            <rFont val="Tahoma"/>
            <family val="2"/>
          </rPr>
          <t>' a été modifié: =&gt;J1   le 08/04/2021 17:56:47 par rangottese</t>
        </r>
      </text>
    </comment>
    <comment ref="BU108" authorId="0" shapeId="0" xr:uid="{17AD3637-816C-4567-B7FE-D5DD805BBC56}">
      <text>
        <r>
          <rPr>
            <sz val="10"/>
            <color indexed="81"/>
            <rFont val="Tahoma"/>
            <family val="2"/>
          </rPr>
          <t>' a été modifié: =&gt;J2   le 08/04/2021 17:56:53 par rangottese</t>
        </r>
      </text>
    </comment>
    <comment ref="BV108" authorId="0" shapeId="0" xr:uid="{BBDF993F-718F-4283-A81D-D16A7F94AED8}">
      <text>
        <r>
          <rPr>
            <sz val="10"/>
            <color indexed="81"/>
            <rFont val="Tahoma"/>
            <family val="2"/>
          </rPr>
          <t>' a été modifié: =&gt;N2   le 12/04/2021 18:38:29 par RANGOTTESE</t>
        </r>
      </text>
    </comment>
    <comment ref="CA108" authorId="0" shapeId="0" xr:uid="{77E3E9D9-C2B8-47F6-B618-DDD59892C23F}">
      <text>
        <r>
          <rPr>
            <sz val="10"/>
            <color indexed="81"/>
            <rFont val="Tahoma"/>
            <family val="2"/>
          </rPr>
          <t>' a été modifié: =&gt;N6   le 14/04/2021 16:30:31 par rangottese
' a été modifié: N6=&gt;   le 14/04/2021 16:35:37 par rangottese</t>
        </r>
      </text>
    </comment>
    <comment ref="CF108" authorId="0" shapeId="0" xr:uid="{7CB174A6-E41A-4872-914C-D2494BE1C2BC}">
      <text>
        <r>
          <rPr>
            <sz val="10"/>
            <color indexed="81"/>
            <rFont val="Tahoma"/>
            <family val="2"/>
          </rPr>
          <t>' a été modifié: =&gt;N6   le 14/04/2021 17:26:39 par rangottese</t>
        </r>
      </text>
    </comment>
    <comment ref="CK108" authorId="0" shapeId="0" xr:uid="{290F57FF-18AF-4C5F-97B7-DDC4C340BAE3}">
      <text>
        <r>
          <rPr>
            <sz val="10"/>
            <color indexed="81"/>
            <rFont val="Tahoma"/>
            <family val="2"/>
          </rPr>
          <t>' a été modifié: =&gt;J   le 26/03/2021 17:51:31 par rangottese
' a été modifié: J=&gt;   le 26/03/2021 17:52:26 par rangottese</t>
        </r>
      </text>
    </comment>
    <comment ref="CL108" authorId="0" shapeId="0" xr:uid="{33D9376C-E142-4CA8-9D2E-9B9FE0C85089}">
      <text>
        <r>
          <rPr>
            <sz val="10"/>
            <color indexed="81"/>
            <rFont val="Tahoma"/>
            <family val="2"/>
          </rPr>
          <t>' a été modifié: =&gt;RC   le 19/02/2021 14:34:39 par rangottese</t>
        </r>
      </text>
    </comment>
    <comment ref="CM108" authorId="0" shapeId="0" xr:uid="{81787DFE-BC35-4580-AA7B-D616B8C3D681}">
      <text>
        <r>
          <rPr>
            <sz val="10"/>
            <color indexed="81"/>
            <rFont val="Tahoma"/>
            <family val="2"/>
          </rPr>
          <t>' a été modifié: =&gt;J4   le 26/04/2021 17:33:23 par rangottese
' a été modifié: J4=&gt;J6   le 28/04/2021 16:07:55 par rangottese</t>
        </r>
      </text>
    </comment>
    <comment ref="CN108" authorId="0" shapeId="0" xr:uid="{3714636F-01F1-4AF1-BEC4-42643F2A94A3}">
      <text>
        <r>
          <rPr>
            <sz val="10"/>
            <color indexed="81"/>
            <rFont val="Tahoma"/>
            <family val="2"/>
          </rPr>
          <t>' a été modifié: =&gt;J   le 19/02/2021 14:34:35 par rangottese
' a été modifié: J=&gt;J1   le 26/04/2021 17:25:33 par rangottese
' a été modifié: J1=&gt;J6   le 28/04/2021 16:09:05 par rangottese</t>
        </r>
      </text>
    </comment>
    <comment ref="H110" authorId="0" shapeId="0" xr:uid="{8D9AC694-66E0-42B6-8C5E-3E3B05F5DEBA}">
      <text>
        <r>
          <rPr>
            <sz val="10"/>
            <color indexed="81"/>
            <rFont val="Tahoma"/>
            <family val="2"/>
          </rPr>
          <t>' a été modifié: RT=&gt;RC   le 12/01/2021 10:16:17 par rangottese</t>
        </r>
      </text>
    </comment>
    <comment ref="I111" authorId="0" shapeId="0" xr:uid="{3F32A225-171C-4116-8106-0579698CFD6A}">
      <text>
        <r>
          <rPr>
            <sz val="10"/>
            <color indexed="81"/>
            <rFont val="Tahoma"/>
            <family val="2"/>
          </rPr>
          <t>' a été modifié: =&gt;N4   le 01/02/2021 18:31:05 par rangottese</t>
        </r>
      </text>
    </comment>
    <comment ref="J111" authorId="0" shapeId="0" xr:uid="{CE2FEAE3-756A-4A86-84FD-F41F5B9311B4}">
      <text>
        <r>
          <rPr>
            <sz val="10"/>
            <color indexed="81"/>
            <rFont val="Tahoma"/>
            <family val="2"/>
          </rPr>
          <t>' a été modifié: =&gt;N3   le 01/02/2021 18:35:39 par rangottese</t>
        </r>
      </text>
    </comment>
    <comment ref="N111" authorId="0" shapeId="0" xr:uid="{A5B4F792-A4AE-439B-B69E-1D26309E7A4C}">
      <text>
        <r>
          <rPr>
            <sz val="10"/>
            <color indexed="81"/>
            <rFont val="Tahoma"/>
            <family val="2"/>
          </rPr>
          <t>' a été modifié: =&gt;J3   le 05/02/2021 18:59:59 par rangottese</t>
        </r>
      </text>
    </comment>
    <comment ref="O111" authorId="0" shapeId="0" xr:uid="{77409297-E388-4089-9EC7-00AAAD2347E3}">
      <text>
        <r>
          <rPr>
            <sz val="10"/>
            <color indexed="81"/>
            <rFont val="Tahoma"/>
            <family val="2"/>
          </rPr>
          <t>' a été modifié: =&gt;N   le 10/02/2021 11:27:30 par rangottese
' a été modifié: N=&gt;N4   le 10/02/2021 17:17:09 par rangottese
' a été modifié: N=&gt;N6   le 10/02/2021 17:17:12 par rangottese</t>
        </r>
      </text>
    </comment>
    <comment ref="T111" authorId="0" shapeId="0" xr:uid="{AEE7D1B7-F11F-42AF-8AE8-09499594D574}">
      <text>
        <r>
          <rPr>
            <sz val="10"/>
            <color indexed="81"/>
            <rFont val="Tahoma"/>
            <family val="2"/>
          </rPr>
          <t>FORMATION FC
' a été modifié: J°=&gt;J5   le 11/02/2021 17:41:53 par rangottese</t>
        </r>
      </text>
    </comment>
    <comment ref="AA111" authorId="0" shapeId="0" xr:uid="{77B7BC99-215C-4E9F-ADC6-167FBA3F30C7}">
      <text>
        <r>
          <rPr>
            <sz val="10"/>
            <color indexed="81"/>
            <rFont val="Tahoma"/>
            <family val="2"/>
          </rPr>
          <t>' a été modifié: =&gt;RC   le 19/01/2021 10:58:48 par rangottese</t>
        </r>
      </text>
    </comment>
    <comment ref="AB111" authorId="0" shapeId="0" xr:uid="{887DBDDD-E2EF-4CAC-B7C5-B7BF2294356F}">
      <text>
        <r>
          <rPr>
            <sz val="10"/>
            <color indexed="81"/>
            <rFont val="Tahoma"/>
            <family val="2"/>
          </rPr>
          <t>' a été modifié: =&gt;RC   le 19/01/2021 10:58:52 par rangottese</t>
        </r>
      </text>
    </comment>
    <comment ref="AF111" authorId="0" shapeId="0" xr:uid="{ABAF5023-3E27-4C2C-A3A4-774591604D0F}">
      <text>
        <r>
          <rPr>
            <sz val="10"/>
            <color indexed="81"/>
            <rFont val="Tahoma"/>
            <family val="2"/>
          </rPr>
          <t>' a été modifié: =&gt;J6   le 25/02/2021 14:51:37 par rangottese</t>
        </r>
      </text>
    </comment>
    <comment ref="AG111" authorId="0" shapeId="0" xr:uid="{C0AAC8FF-08B3-479C-81E2-D0192B87A2C0}">
      <text>
        <r>
          <rPr>
            <sz val="10"/>
            <color indexed="81"/>
            <rFont val="Tahoma"/>
            <family val="2"/>
          </rPr>
          <t>' a été modifié: =&gt;J6   le 25/02/2021 14:51:41 par rangottese</t>
        </r>
      </text>
    </comment>
    <comment ref="AK111" authorId="0" shapeId="0" xr:uid="{B4CA4622-77D3-433E-AC0C-2B6ED4BA2BD2}">
      <text>
        <r>
          <rPr>
            <sz val="10"/>
            <color indexed="81"/>
            <rFont val="Tahoma"/>
            <family val="2"/>
          </rPr>
          <t>' a été modifié: =&gt;J4   le 02/03/2021 15:49:52 par rangottese
' a été modifié: J4=&gt;J3   le 02/03/2021 15:55:50 par rangottese</t>
        </r>
      </text>
    </comment>
    <comment ref="AL111" authorId="0" shapeId="0" xr:uid="{5817EEB5-1F37-42CC-91E0-06FCCEEE6B80}">
      <text>
        <r>
          <rPr>
            <sz val="10"/>
            <color indexed="81"/>
            <rFont val="Tahoma"/>
            <family val="2"/>
          </rPr>
          <t>' a été modifié: =&gt;J5   le 02/03/2021 15:49:58 par rangottese</t>
        </r>
      </text>
    </comment>
    <comment ref="AM111" authorId="0" shapeId="0" xr:uid="{E80F8C33-9435-43B7-90B7-D175380B5ACA}">
      <text>
        <r>
          <rPr>
            <sz val="10"/>
            <color indexed="81"/>
            <rFont val="Tahoma"/>
            <family val="2"/>
          </rPr>
          <t>' a été modifié: =&gt;N4   le 04/03/2021 18:32:43 par rangottese</t>
        </r>
      </text>
    </comment>
    <comment ref="AR111" authorId="0" shapeId="0" xr:uid="{C338C13D-2643-4CF7-AABF-3E81D66993A4}">
      <text>
        <r>
          <rPr>
            <sz val="10"/>
            <color indexed="81"/>
            <rFont val="Tahoma"/>
            <family val="2"/>
          </rPr>
          <t>' a été modifié: =&gt;N3   le 09/03/2021 14:39:45 par rangottese</t>
        </r>
      </text>
    </comment>
    <comment ref="AS111" authorId="0" shapeId="0" xr:uid="{39104918-73AA-4517-8947-2E8E9CB6093D}">
      <text>
        <r>
          <rPr>
            <sz val="10"/>
            <color indexed="81"/>
            <rFont val="Tahoma"/>
            <family val="2"/>
          </rPr>
          <t>' a été modifié: =&gt;N3   le 09/03/2021 14:39:51 par rangottese</t>
        </r>
      </text>
    </comment>
    <comment ref="AW111" authorId="0" shapeId="0" xr:uid="{C3C8FA69-B4F7-4378-8528-46E63934D4CC}">
      <text>
        <r>
          <rPr>
            <sz val="10"/>
            <color indexed="81"/>
            <rFont val="Tahoma"/>
            <family val="2"/>
          </rPr>
          <t>' a été modifié: =&gt;J6   le 15/03/2021 14:33:01 par rangottese</t>
        </r>
      </text>
    </comment>
    <comment ref="BB111" authorId="0" shapeId="0" xr:uid="{58EC2857-C076-4599-9956-A351664D97E4}">
      <text>
        <r>
          <rPr>
            <sz val="10"/>
            <color indexed="81"/>
            <rFont val="Arial"/>
            <family val="2"/>
          </rPr>
          <t xml:space="preserve">
' a été modifié: J=&gt;J5   le 22/03/2021 17:54:04 par rangottese
' a été modifié: J=&gt;J4   le 22/03/2021 17:54:23 par rangottese</t>
        </r>
      </text>
    </comment>
    <comment ref="BC111" authorId="0" shapeId="0" xr:uid="{FEFEE3D8-B7C3-4B35-B0C4-921D41E909C6}">
      <text>
        <r>
          <rPr>
            <sz val="10"/>
            <color indexed="81"/>
            <rFont val="Tahoma"/>
            <family val="2"/>
          </rPr>
          <t>FORMATION IAO</t>
        </r>
      </text>
    </comment>
    <comment ref="BI111" authorId="0" shapeId="0" xr:uid="{873D9C58-3AA5-41FF-B0EE-2E74D3D684E1}">
      <text>
        <r>
          <rPr>
            <sz val="10"/>
            <color indexed="81"/>
            <rFont val="Tahoma"/>
            <family val="2"/>
          </rPr>
          <t>' a été modifié: =&gt;N6   le 29/03/2021 13:58:12 par rangottese
' a été modifié: N6=&gt;N4   le 29/03/2021 14:08:39 par rangottese
' a été modifié: N4=&gt;   le 29/03/2021 14:09:36 par rangottese</t>
        </r>
      </text>
    </comment>
    <comment ref="BJ111" authorId="0" shapeId="0" xr:uid="{CA2A99E4-ADF7-497F-A141-63BC4510CF67}">
      <text>
        <r>
          <rPr>
            <sz val="10"/>
            <color indexed="81"/>
            <rFont val="Tahoma"/>
            <family val="2"/>
          </rPr>
          <t>' a été modifié: =&gt;N6   le 29/03/2021 13:58:19 par rangottese</t>
        </r>
      </text>
    </comment>
    <comment ref="BK111" authorId="0" shapeId="0" xr:uid="{E2F11390-E999-45B1-9B1B-237E8783A77C}">
      <text>
        <r>
          <rPr>
            <sz val="10"/>
            <color indexed="81"/>
            <rFont val="Tahoma"/>
            <family val="2"/>
          </rPr>
          <t>' a été modifié: =&gt;FO   le 08/03/2021 15:13:52 par rangottese
' a été modifié: FO=&gt;   le 08/03/2021 15:15:48 par rangottese</t>
        </r>
      </text>
    </comment>
    <comment ref="BO111" authorId="0" shapeId="0" xr:uid="{2A699224-1209-4DAA-867A-A25C3A1836A1}">
      <text>
        <r>
          <rPr>
            <sz val="10"/>
            <color indexed="81"/>
            <rFont val="Tahoma"/>
            <family val="2"/>
          </rPr>
          <t>doublage IAO</t>
        </r>
      </text>
    </comment>
    <comment ref="BP111" authorId="0" shapeId="0" xr:uid="{C19CEA90-CB97-4167-B31C-64BD93245198}">
      <text>
        <r>
          <rPr>
            <sz val="10"/>
            <color indexed="81"/>
            <rFont val="Tahoma"/>
            <family val="2"/>
          </rPr>
          <t>' a été modifié: =&gt;N4   le 02/04/2021 17:29:46 par rangottese
' a été modifié: N4=&gt;N3   le 02/04/2021 17:30:05 par rangottese</t>
        </r>
      </text>
    </comment>
    <comment ref="BT111" authorId="0" shapeId="0" xr:uid="{739EE46D-9CC1-4659-91DA-7E60611E21AD}">
      <text>
        <r>
          <rPr>
            <sz val="10"/>
            <color indexed="81"/>
            <rFont val="Tahoma"/>
            <family val="2"/>
          </rPr>
          <t>' a été modifié: =&gt;J3   le 08/04/2021 18:02:38 par rangottese
' a été modifié: J3=&gt;J6   le 14/04/2021 17:28:39 par rangottese</t>
        </r>
      </text>
    </comment>
    <comment ref="BU111" authorId="0" shapeId="0" xr:uid="{C7319557-DEC9-4058-B460-5FD0D40FD241}">
      <text>
        <r>
          <rPr>
            <sz val="10"/>
            <color indexed="81"/>
            <rFont val="Tahoma"/>
            <family val="2"/>
          </rPr>
          <t>' a été modifié: =&gt;J6   le 14/04/2021 17:28:51 par rangottese</t>
        </r>
      </text>
    </comment>
    <comment ref="BV111" authorId="0" shapeId="0" xr:uid="{4FC49D11-3606-4E9A-B8CA-F9BC7A6C6C6A}">
      <text>
        <r>
          <rPr>
            <sz val="10"/>
            <color indexed="81"/>
            <rFont val="Tahoma"/>
            <family val="2"/>
          </rPr>
          <t>' a été modifié: =&gt;N6   le 12/04/2021 18:38:22 par RANGOTTESE
' a été modifié: N6=&gt;   le 12/04/2021 18:39:03 par RANGOTTESE
' a été modifié: =&gt;N6   le 12/04/2021 18:44:32 par RANGOTTESE</t>
        </r>
      </text>
    </comment>
    <comment ref="CA111" authorId="0" shapeId="0" xr:uid="{9D235CC7-DCFA-454B-9068-F97EFB437A27}">
      <text>
        <r>
          <rPr>
            <sz val="10"/>
            <color indexed="81"/>
            <rFont val="Tahoma"/>
            <family val="2"/>
          </rPr>
          <t>DOUBLAGE REGULE</t>
        </r>
      </text>
    </comment>
    <comment ref="CB111" authorId="0" shapeId="0" xr:uid="{62FC564C-A41F-4147-B353-3AAB4D5DE755}">
      <text>
        <r>
          <rPr>
            <sz val="10"/>
            <color indexed="81"/>
            <rFont val="Tahoma"/>
            <family val="2"/>
          </rPr>
          <t>DOUBLAGE REGULE</t>
        </r>
      </text>
    </comment>
    <comment ref="CG111" authorId="0" shapeId="0" xr:uid="{B3270A46-CD6D-4D10-A06A-1413E16F636F}">
      <text>
        <r>
          <rPr>
            <sz val="10"/>
            <color indexed="81"/>
            <rFont val="Tahoma"/>
            <family val="2"/>
          </rPr>
          <t>' a été modifié: =&gt;N1   le 14/04/2021 17:29:20 par rangottese</t>
        </r>
      </text>
    </comment>
    <comment ref="CK111" authorId="0" shapeId="0" xr:uid="{CEBA9C12-C98A-4848-A66A-500E542D1B53}">
      <text>
        <r>
          <rPr>
            <sz val="10"/>
            <color indexed="81"/>
            <rFont val="Tahoma"/>
            <family val="2"/>
          </rPr>
          <t>' a été modifié: =&gt;RC   le 08/03/2021 15:15:02 par rangottese
' a été modifié: RC=&gt;   le 08/03/2021 15:15:49 par rangottese
' a été modifié: =&gt;J6   le 14/04/2021 18:13:24 par rangottese</t>
        </r>
      </text>
    </comment>
    <comment ref="CL111" authorId="0" shapeId="0" xr:uid="{86D99B8C-DA1A-4C2E-AF2F-38BA0314A701}">
      <text>
        <r>
          <rPr>
            <sz val="10"/>
            <color indexed="81"/>
            <rFont val="Tahoma"/>
            <family val="2"/>
          </rPr>
          <t>' a été modifié: =&gt;J6   le 14/04/2021 18:13:30 par rangottese</t>
        </r>
      </text>
    </comment>
    <comment ref="BP113" authorId="0" shapeId="0" xr:uid="{3B030C4E-F09C-43DA-9B83-C3F8513C2117}">
      <text>
        <r>
          <rPr>
            <sz val="10"/>
            <color indexed="81"/>
            <rFont val="Tahoma"/>
            <family val="2"/>
          </rPr>
          <t>' a été modifié: J1=&gt;J   le 08/03/2021 14:41:53 par rangottese</t>
        </r>
      </text>
    </comment>
    <comment ref="E114" authorId="0" shapeId="0" xr:uid="{D6905467-9EF7-44E3-B2E4-E141D35B6C59}">
      <text>
        <r>
          <rPr>
            <sz val="10"/>
            <color indexed="81"/>
            <rFont val="Tahoma"/>
            <family val="2"/>
          </rPr>
          <t>' a été modifié: =&gt;CA   le 15/12/2020 14:16:48 par rangottese</t>
        </r>
      </text>
    </comment>
    <comment ref="F114" authorId="0" shapeId="0" xr:uid="{C2B5C080-56CF-40B9-8D54-46C2C5F6CA9D}">
      <text>
        <r>
          <rPr>
            <sz val="10"/>
            <color indexed="81"/>
            <rFont val="Tahoma"/>
            <family val="2"/>
          </rPr>
          <t>' a été modifié: =&gt;CA   le 15/12/2020 14:16:56 par rangottese</t>
        </r>
      </text>
    </comment>
    <comment ref="G114" authorId="0" shapeId="0" xr:uid="{982998CD-1FDE-492B-AD61-6D717C71E095}">
      <text>
        <r>
          <rPr>
            <sz val="10"/>
            <color indexed="81"/>
            <rFont val="Tahoma"/>
            <family val="2"/>
          </rPr>
          <t>' a été modifié: =&gt;CA   le 15/12/2020 14:16:51 par rangottese</t>
        </r>
      </text>
    </comment>
    <comment ref="P114" authorId="0" shapeId="0" xr:uid="{BDDC5F7D-9402-459D-A7D4-32A6AEB49A24}">
      <text>
        <r>
          <rPr>
            <sz val="10"/>
            <color indexed="81"/>
            <rFont val="Tahoma"/>
            <family val="2"/>
          </rPr>
          <t>' a été modifié: =&gt;J5   le 10/02/2021 17:24:32 par rangottese
' a été modifié: =&gt;J6   le 10/02/2021 17:24:34 par rangottese</t>
        </r>
      </text>
    </comment>
    <comment ref="W114" authorId="0" shapeId="0" xr:uid="{673025E1-57A3-451F-ABDB-BA5C56140D1B}">
      <text>
        <r>
          <rPr>
            <sz val="10"/>
            <color indexed="81"/>
            <rFont val="Tahoma"/>
            <family val="2"/>
          </rPr>
          <t>' a été modifié: =&gt;J   le 17/02/2021 18:45:56 par rangottese
' a été modifié: J=&gt;J1   le 17/02/2021 18:46:38 par rangottese
' a été modifié: J1=&gt;   le 19/02/2021 18:34:19 par rangottese
' a été modifié: =&gt;N4   le 19/02/2021 18:34:25 par rangottese</t>
        </r>
      </text>
    </comment>
    <comment ref="X114" authorId="0" shapeId="0" xr:uid="{F2F46E92-8381-4BC9-B19A-ADAE7DB63A55}">
      <text>
        <r>
          <rPr>
            <sz val="10"/>
            <color indexed="81"/>
            <rFont val="Tahoma"/>
            <family val="2"/>
          </rPr>
          <t>' a été modifié: =&gt;N3   le 19/02/2021 16:53:48 par rangottese</t>
        </r>
      </text>
    </comment>
    <comment ref="AC114" authorId="0" shapeId="0" xr:uid="{8A5B9790-B205-4633-9F8C-527088D0B79B}">
      <text>
        <r>
          <rPr>
            <sz val="10"/>
            <color indexed="81"/>
            <rFont val="Tahoma"/>
            <family val="2"/>
          </rPr>
          <t>' a été modifié: =&gt;J1   le 25/02/2021 14:11:59 par rangottese</t>
        </r>
      </text>
    </comment>
    <comment ref="AH114" authorId="0" shapeId="0" xr:uid="{509A6150-FC31-448B-8F59-7113CE49D6CD}">
      <text>
        <r>
          <rPr>
            <sz val="10"/>
            <color indexed="81"/>
            <rFont val="Tahoma"/>
            <family val="2"/>
          </rPr>
          <t>' a été modifié: =&gt;J5   le 01/03/2021 11:42:30 par rangottese
' a été modifié: J5=&gt;J4   le 01/03/2021 11:43:25 par rangottese</t>
        </r>
      </text>
    </comment>
    <comment ref="AI114" authorId="0" shapeId="0" xr:uid="{4BB782A6-283D-44DA-9900-3923DB147069}">
      <text>
        <r>
          <rPr>
            <sz val="10"/>
            <color indexed="81"/>
            <rFont val="Tahoma"/>
            <family val="2"/>
          </rPr>
          <t>' a été modifié: =&gt;N1   le 02/03/2021 15:44:40 par rangottese
' a été modifié: =&gt;N2   le 02/03/2021 15:44:58 par rangottese</t>
        </r>
      </text>
    </comment>
    <comment ref="AO114" authorId="0" shapeId="0" xr:uid="{BEEFDFB1-CC15-4136-A94C-6488EF719BA9}">
      <text>
        <r>
          <rPr>
            <sz val="10"/>
            <color indexed="81"/>
            <rFont val="Tahoma"/>
            <family val="2"/>
          </rPr>
          <t>' a été modifié: =&gt;J4   le 09/03/2021 12:21:24 par rangottese
' a été modifié: J4=&gt;J3   le 09/03/2021 12:21:30 par rangottese</t>
        </r>
      </text>
    </comment>
    <comment ref="AP114" authorId="0" shapeId="0" xr:uid="{BA2E669C-5DE5-4C9A-8D4D-2A1344DFEAC7}">
      <text>
        <r>
          <rPr>
            <sz val="10"/>
            <color indexed="81"/>
            <rFont val="Tahoma"/>
            <family val="2"/>
          </rPr>
          <t>' a été modifié: =&gt;J5   le 09/03/2021 14:18:19 par rangottese
' a été modifié: J5=&gt;J   le 09/03/2021 14:22:54 par rangottese
' a été modifié: J=&gt;J4   le 09/03/2021 14:23:39 par rangottese
' a été modifié: J=&gt;J3   le 09/03/2021 14:23:42 par rangottese</t>
        </r>
      </text>
    </comment>
    <comment ref="AT114" authorId="0" shapeId="0" xr:uid="{85CC40CB-4952-4197-84DD-32A288EB3B2C}">
      <text>
        <r>
          <rPr>
            <sz val="10"/>
            <color indexed="81"/>
            <rFont val="Tahoma"/>
            <family val="2"/>
          </rPr>
          <t>' a été modifié: =&gt;J1   le 09/03/2021 14:45:38 par rangottese
' a été modifié: J1=&gt;J6   le 09/03/2021 14:50:26 par rangottese
' a été modifié: J6=&gt;J1   le 09/03/2021 14:50:32 par rangottese</t>
        </r>
      </text>
    </comment>
    <comment ref="AU114" authorId="0" shapeId="0" xr:uid="{1E5A0024-99C1-4370-B5BB-FC3B7A15CB50}">
      <text>
        <r>
          <rPr>
            <sz val="10"/>
            <color indexed="81"/>
            <rFont val="Tahoma"/>
            <family val="2"/>
          </rPr>
          <t>' a été modifié: =&gt;J3   le 09/03/2021 14:45:50 par rangottese
' a été modifié: =&gt;J2   le 09/03/2021 14:45:52 par rangottese</t>
        </r>
      </text>
    </comment>
    <comment ref="BF114" authorId="0" shapeId="0" xr:uid="{C18759AE-87C5-427E-A04E-09182EC858B3}">
      <text>
        <r>
          <rPr>
            <sz val="10"/>
            <color indexed="81"/>
            <rFont val="Tahoma"/>
            <family val="2"/>
          </rPr>
          <t>' a été modifié: =&gt;J   le 05/02/2021 11:00:39 par rangottese
' a été modifié: J=&gt;J4   le 25/03/2021 16:49:46 par rangottese</t>
        </r>
      </text>
    </comment>
    <comment ref="BG114" authorId="0" shapeId="0" xr:uid="{776692ED-AFB1-41DA-8AD1-9C4AE7C91AB7}">
      <text>
        <r>
          <rPr>
            <sz val="10"/>
            <color indexed="81"/>
            <rFont val="Tahoma"/>
            <family val="2"/>
          </rPr>
          <t>' a été modifié: =&gt;J   le 05/02/2021 11:00:43 par rangottese
' a été modifié: J=&gt;J3   le 25/03/2021 16:49:52 par rangottese</t>
        </r>
      </text>
    </comment>
    <comment ref="BK114" authorId="0" shapeId="0" xr:uid="{92080C33-DD42-4E6B-868C-2569127CACC0}">
      <text>
        <r>
          <rPr>
            <sz val="10"/>
            <color indexed="81"/>
            <rFont val="Tahoma"/>
            <family val="2"/>
          </rPr>
          <t>' a été modifié: =&gt;J6   le 31/03/2021 19:11:10 par rangottese
' a été modifié: J6=&gt;J5   le 31/03/2021 19:12:36 par rangottese
' a été modifié: J5=&gt;   le 31/03/2021 19:12:44 par rangottese
' a été modifié: =&gt;J5   le 31/03/2021 19:12:52 par rangottese</t>
        </r>
      </text>
    </comment>
    <comment ref="BL114" authorId="0" shapeId="0" xr:uid="{459AA879-1202-49A2-B901-A236FA228AD2}">
      <text>
        <r>
          <rPr>
            <sz val="10"/>
            <color indexed="81"/>
            <rFont val="Tahoma"/>
            <family val="2"/>
          </rPr>
          <t>' a été modifié: =&gt;N2   le 01/04/2021 18:05:19 par rangottese</t>
        </r>
      </text>
    </comment>
    <comment ref="BP114" authorId="0" shapeId="0" xr:uid="{A5236280-40AA-4FA3-BED9-A5BF562C965F}">
      <text>
        <r>
          <rPr>
            <sz val="10"/>
            <color indexed="81"/>
            <rFont val="Arial"/>
            <family val="2"/>
          </rPr>
          <t xml:space="preserve">
' a été modifié: =&gt;J5   le 02/04/2021 17:26:51 par rangottese</t>
        </r>
      </text>
    </comment>
    <comment ref="BQ114" authorId="0" shapeId="0" xr:uid="{F1E0FA8E-AF9B-4545-9F16-AECE613F5FEF}">
      <text>
        <r>
          <rPr>
            <sz val="10"/>
            <color indexed="81"/>
            <rFont val="Tahoma"/>
            <family val="2"/>
          </rPr>
          <t>' a été modifié: =&gt;J1   le 02/04/2021 17:46:01 par rangottese</t>
        </r>
      </text>
    </comment>
    <comment ref="CC114" authorId="0" shapeId="0" xr:uid="{478C90A5-23BD-48B3-815E-0F9E7B923932}">
      <text>
        <r>
          <rPr>
            <sz val="10"/>
            <color indexed="81"/>
            <rFont val="Tahoma"/>
            <family val="2"/>
          </rPr>
          <t>' a été modifié: =&gt;CA   le 08/03/2021 11:05:13 par rangottese
' a été modifié: CA=&gt;   le 01/04/2021 16:33:51 par rangottese
' a été modifié: =&gt;F?   le 01/04/2021 16:34:10 par rangottese
' a été modifié: =&gt;CA   le 01/04/2021 16:34:12 par rangottese</t>
        </r>
      </text>
    </comment>
    <comment ref="CD114" authorId="0" shapeId="0" xr:uid="{4E85FCF6-A52D-458A-8EAA-65D6B8ED9DCA}">
      <text>
        <r>
          <rPr>
            <sz val="10"/>
            <color indexed="81"/>
            <rFont val="Tahoma"/>
            <family val="2"/>
          </rPr>
          <t>' a été modifié: =&gt;CA   le 08/03/2021 11:05:16 par rangottese
' a été modifié: CA=&gt;   le 01/04/2021 16:33:53 par rangottese
' a été modifié: =&gt;CA   le 01/04/2021 16:34:17 par rangottese</t>
        </r>
      </text>
    </comment>
    <comment ref="CH114" authorId="0" shapeId="0" xr:uid="{0FB28A0F-EF95-461E-93DF-689E805F4FA0}">
      <text>
        <r>
          <rPr>
            <sz val="10"/>
            <color indexed="81"/>
            <rFont val="Tahoma"/>
            <family val="2"/>
          </rPr>
          <t>' a été modifié: CA=&gt;CA   le 11/03/2021 11:42:52 par rangottese
' a été modifié: CA=&gt;   le 01/04/2021 16:34:20 par rangottese
' a été modifié: =&gt;J6   le 14/04/2021 17:49:14 par rangottese
' a été modifié: J6=&gt;J1   le 20/04/2021 14:24:56 par pagliarinau</t>
        </r>
      </text>
    </comment>
    <comment ref="CI114" authorId="0" shapeId="0" xr:uid="{20175483-006F-464B-B84B-81BC35FDE365}">
      <text>
        <r>
          <rPr>
            <sz val="10"/>
            <color indexed="81"/>
            <rFont val="Tahoma"/>
            <family val="2"/>
          </rPr>
          <t>' a été modifié: CA=&gt;CA   le 11/03/2021 11:42:54 par rangottese
' a été modifié: CA=&gt;   le 01/04/2021 16:34:23 par rangottese
' a été modifié: =&gt;J6   le 14/04/2021 17:49:21 par rangottese</t>
        </r>
      </text>
    </comment>
    <comment ref="CJ114" authorId="0" shapeId="0" xr:uid="{EB99D0E1-285C-42CD-A4E5-CF46170A8DFE}">
      <text>
        <r>
          <rPr>
            <sz val="10"/>
            <color indexed="81"/>
            <rFont val="Tahoma"/>
            <family val="2"/>
          </rPr>
          <t>' a été modifié: =&gt;J   le 08/03/2021 14:05:51 par rangottese
' a été modifié: J=&gt;J6   le 14/04/2021 18:04:47 par rangottese</t>
        </r>
      </text>
    </comment>
    <comment ref="CK114" authorId="0" shapeId="0" xr:uid="{0F9A8668-8F34-44E6-893A-76ABBC1019B1}">
      <text>
        <r>
          <rPr>
            <sz val="10"/>
            <color indexed="81"/>
            <rFont val="Tahoma"/>
            <family val="2"/>
          </rPr>
          <t>'9h30 11h30 groupe plan blanc
' a été modifié: FO=&gt;GT   le 08/03/2021 14:24:19 par rangottese</t>
        </r>
      </text>
    </comment>
    <comment ref="BP115" authorId="0" shapeId="0" xr:uid="{2DCB389B-486A-4B74-8FE2-2C8FF9DA9B98}">
      <text>
        <r>
          <rPr>
            <b/>
            <sz val="9"/>
            <color indexed="81"/>
            <rFont val="Tahoma"/>
            <family val="2"/>
          </rPr>
          <t>RANGOTTE, Severine:</t>
        </r>
        <r>
          <rPr>
            <sz val="9"/>
            <color indexed="81"/>
            <rFont val="Tahoma"/>
            <family val="2"/>
          </rPr>
          <t xml:space="preserve">
Conseil de service 9h00/11h30</t>
        </r>
      </text>
    </comment>
    <comment ref="D117" authorId="0" shapeId="0" xr:uid="{B39427D8-5A8C-458B-AC65-76E6D3C3ED44}">
      <text>
        <r>
          <rPr>
            <sz val="10"/>
            <color indexed="81"/>
            <rFont val="Tahoma"/>
            <family val="2"/>
          </rPr>
          <t>' a été modifié: =&gt;N   le 22/01/2021 15:06:17 par rangottese
' a été modifié: N6=&gt;J6   le 29/01/2021 15:18:15 par rangottese</t>
        </r>
      </text>
    </comment>
    <comment ref="E117" authorId="0" shapeId="0" xr:uid="{9D0517CF-C63B-4727-B9E2-0850FF5C9162}">
      <text>
        <r>
          <rPr>
            <sz val="10"/>
            <color indexed="81"/>
            <rFont val="Tahoma"/>
            <family val="2"/>
          </rPr>
          <t>' a été modifié: =&gt;J4   le 01/02/2021 14:49:55 par rangottese</t>
        </r>
      </text>
    </comment>
    <comment ref="H117" authorId="0" shapeId="0" xr:uid="{C83EFE94-344B-4A7B-91FC-B9DF1F03B1B9}">
      <text>
        <r>
          <rPr>
            <sz val="10"/>
            <color rgb="FF000000"/>
            <rFont val="Tahoma"/>
            <family val="2"/>
          </rPr>
          <t>' a été modifié: =&gt;RC   le 22/01/2021 15:06:22 par rangottese</t>
        </r>
      </text>
    </comment>
    <comment ref="I117" authorId="0" shapeId="0" xr:uid="{84500FAE-0C54-4CCE-9AD1-6C27B55AA7F9}">
      <text>
        <r>
          <rPr>
            <sz val="10"/>
            <color indexed="81"/>
            <rFont val="Tahoma"/>
            <family val="2"/>
          </rPr>
          <t>' a été modifié: =&gt;J1   le 01/02/2021 18:29:12 par rangottese</t>
        </r>
      </text>
    </comment>
    <comment ref="J117" authorId="0" shapeId="0" xr:uid="{29B715E4-564D-4F54-B336-6BFAE1778498}">
      <text>
        <r>
          <rPr>
            <sz val="10"/>
            <color indexed="81"/>
            <rFont val="Tahoma"/>
            <family val="2"/>
          </rPr>
          <t>' a été modifié: =&gt;J2   le 01/02/2021 18:30:06 par rangottese</t>
        </r>
      </text>
    </comment>
    <comment ref="P117" authorId="0" shapeId="0" xr:uid="{74045B04-A2EA-48C3-88F0-3747F96A3A9B}">
      <text>
        <r>
          <rPr>
            <sz val="10"/>
            <color indexed="81"/>
            <rFont val="Tahoma"/>
            <family val="2"/>
          </rPr>
          <t>' a été modifié: =&gt;N2   le 10/02/2021 17:59:06 par rangottese</t>
        </r>
      </text>
    </comment>
    <comment ref="Q117" authorId="0" shapeId="0" xr:uid="{7B57065B-D0DC-4D75-A923-F7722405A9BF}">
      <text>
        <r>
          <rPr>
            <sz val="10"/>
            <color indexed="81"/>
            <rFont val="Tahoma"/>
            <family val="2"/>
          </rPr>
          <t>' a été modifié: =&gt;N1   le 10/02/2021 18:00:05 par rangottese</t>
        </r>
      </text>
    </comment>
    <comment ref="U117" authorId="0" shapeId="0" xr:uid="{A0DB11AF-AED0-475C-B151-9C02C0AD3944}">
      <text>
        <r>
          <rPr>
            <sz val="10"/>
            <color indexed="81"/>
            <rFont val="Tahoma"/>
            <family val="2"/>
          </rPr>
          <t>uhcd/puma du SAU</t>
        </r>
      </text>
    </comment>
    <comment ref="V117" authorId="0" shapeId="0" xr:uid="{E819A762-9368-4C0D-BE41-0D3D5A19DA2D}">
      <text>
        <r>
          <rPr>
            <sz val="10"/>
            <color indexed="81"/>
            <rFont val="Tahoma"/>
            <family val="2"/>
          </rPr>
          <t>doublage de petit ameline
e</t>
        </r>
      </text>
    </comment>
    <comment ref="AB117" authorId="0" shapeId="0" xr:uid="{ED72F402-7D77-45CE-A6E7-32028C54D510}">
      <text>
        <r>
          <rPr>
            <sz val="10"/>
            <color indexed="81"/>
            <rFont val="Tahoma"/>
            <family val="2"/>
          </rPr>
          <t>' a été modifié: =&gt;J4   le 17/12/2020 10:47:06 par rangottese</t>
        </r>
      </text>
    </comment>
    <comment ref="AC117" authorId="0" shapeId="0" xr:uid="{7623C74C-738F-404D-8410-A1C2397C439B}">
      <text>
        <r>
          <rPr>
            <sz val="10"/>
            <color indexed="81"/>
            <rFont val="Tahoma"/>
            <family val="2"/>
          </rPr>
          <t>' a été modifié: =&gt;N3   le 25/02/2021 14:21:18 par rangottese
' a été modifié: N3=&gt;N2   le 25/02/2021 14:22:50 par rangottese</t>
        </r>
      </text>
    </comment>
    <comment ref="AG117" authorId="0" shapeId="0" xr:uid="{119F4007-51D6-421D-BC6C-981C6EE62C36}">
      <text>
        <r>
          <rPr>
            <sz val="10"/>
            <color indexed="81"/>
            <rFont val="Tahoma"/>
            <family val="2"/>
          </rPr>
          <t>' a été modifié: =&gt;FO   le 25/02/2021 16:53:18 par rangottese</t>
        </r>
      </text>
    </comment>
    <comment ref="AH117" authorId="0" shapeId="0" xr:uid="{CCA0E0D1-373E-46A5-B770-805F353A8C41}">
      <text>
        <r>
          <rPr>
            <sz val="10"/>
            <color indexed="81"/>
            <rFont val="Tahoma"/>
            <family val="2"/>
          </rPr>
          <t>fo hypnose</t>
        </r>
      </text>
    </comment>
    <comment ref="AI117" authorId="0" shapeId="0" xr:uid="{C5F88F21-DD60-479D-A33B-F30F4193B3B7}">
      <text>
        <r>
          <rPr>
            <sz val="10"/>
            <color indexed="81"/>
            <rFont val="Tahoma"/>
            <family val="2"/>
          </rPr>
          <t>hypnose
' a été modifié: FO=&gt;   le 25/02/2021 16:53:24 par rangottese
' a été modifié: =&gt;RC   le 25/02/2021 16:54:01 par rangottese</t>
        </r>
      </text>
    </comment>
    <comment ref="AL117" authorId="0" shapeId="0" xr:uid="{461FAC04-613E-46D8-A7C5-3C211A72CB8C}">
      <text>
        <r>
          <rPr>
            <sz val="10"/>
            <color indexed="81"/>
            <rFont val="Tahoma"/>
            <family val="2"/>
          </rPr>
          <t>' a été modifié: =&gt;J4   le 04/03/2021 18:28:34 par rangottese</t>
        </r>
      </text>
    </comment>
    <comment ref="AM117" authorId="0" shapeId="0" xr:uid="{A72A7F33-7D6D-4F16-8D74-77A01747D1D7}">
      <text>
        <r>
          <rPr>
            <sz val="10"/>
            <color indexed="81"/>
            <rFont val="Tahoma"/>
            <family val="2"/>
          </rPr>
          <t>' a été modifié: =&gt;J6   le 04/03/2021 18:28:47 par rangottese</t>
        </r>
      </text>
    </comment>
    <comment ref="AN117" authorId="0" shapeId="0" xr:uid="{8DA710C6-9648-4C89-B76E-233EDF142748}">
      <text>
        <r>
          <rPr>
            <sz val="10"/>
            <color indexed="81"/>
            <rFont val="Tahoma"/>
            <family val="2"/>
          </rPr>
          <t>' a été modifié: =&gt;J6   le 04/03/2021 18:28:42 par rangottese</t>
        </r>
      </text>
    </comment>
    <comment ref="AR117" authorId="0" shapeId="0" xr:uid="{013E001C-ACD6-419E-90D1-81D160BCCB6A}">
      <text>
        <r>
          <rPr>
            <sz val="10"/>
            <color indexed="81"/>
            <rFont val="Tahoma"/>
            <family val="2"/>
          </rPr>
          <t>' a été modifié: =&gt;J1   le 09/03/2021 14:40:41 par rangottese</t>
        </r>
      </text>
    </comment>
    <comment ref="AS117" authorId="0" shapeId="0" xr:uid="{A8A2800B-0D7C-4D13-A062-082E8ABB2085}">
      <text>
        <r>
          <rPr>
            <sz val="10"/>
            <color indexed="81"/>
            <rFont val="Tahoma"/>
            <family val="2"/>
          </rPr>
          <t>' a été modifié: =&gt;J2   le 09/03/2021 14:40:48 par rangottese</t>
        </r>
      </text>
    </comment>
    <comment ref="AT117" authorId="0" shapeId="0" xr:uid="{BC402FF6-31B5-4BA3-B49B-19B1EB20D2BC}">
      <text>
        <r>
          <rPr>
            <sz val="10"/>
            <color indexed="81"/>
            <rFont val="Tahoma"/>
            <family val="2"/>
          </rPr>
          <t>' a été modifié: =&gt;J   le 04/03/2021 11:00:38 par rangottese
' a été modifié: J=&gt;J6   le 09/03/2021 14:50:44 par rangottese</t>
        </r>
      </text>
    </comment>
    <comment ref="AX117" authorId="0" shapeId="0" xr:uid="{6758B647-511D-440A-BA58-AA4A9087A2AA}">
      <text>
        <r>
          <rPr>
            <sz val="10"/>
            <color indexed="81"/>
            <rFont val="Tahoma"/>
            <family val="2"/>
          </rPr>
          <t>' a été modifié: =&gt;J   le 18/03/2021 17:39:49 par rangottese
' a été modifié: =&gt;J4   le 18/03/2021 17:40:05 par rangottese</t>
        </r>
      </text>
    </comment>
    <comment ref="AY117" authorId="0" shapeId="0" xr:uid="{4FAC0636-7518-4580-93CB-9DD1304F8A96}">
      <text>
        <r>
          <rPr>
            <sz val="10"/>
            <color indexed="81"/>
            <rFont val="Tahoma"/>
            <family val="2"/>
          </rPr>
          <t>' a été modifié: =&gt;N2   le 18/03/2021 18:09:32 par rangottese</t>
        </r>
      </text>
    </comment>
    <comment ref="AZ117" authorId="0" shapeId="0" xr:uid="{0F531B03-3645-4BDD-B756-7BD9BE5A2683}">
      <text>
        <r>
          <rPr>
            <sz val="10"/>
            <color indexed="81"/>
            <rFont val="Tahoma"/>
            <family val="2"/>
          </rPr>
          <t>' a été modifié: =&gt;N1   le 18/03/2021 18:09:36 par rangottese</t>
        </r>
      </text>
    </comment>
    <comment ref="BE117" authorId="0" shapeId="0" xr:uid="{6EEEEAA2-D7FA-4E8F-8A83-AFDFB06DA0FF}">
      <text>
        <r>
          <rPr>
            <sz val="10"/>
            <color indexed="81"/>
            <rFont val="Tahoma"/>
            <family val="2"/>
          </rPr>
          <t>' a été modifié: =&gt;J2   le 17/12/2020 10:48:07 par rangottese
' a été modifié: J2=&gt;J3   le 25/03/2021 16:41:31 par rangottese
' a été modifié: J3=&gt;J6   le 25/03/2021 16:43:07 par rangottese
' a été modifié: J6=&gt;J4   le 25/03/2021 16:44:10 par rangottese</t>
        </r>
      </text>
    </comment>
    <comment ref="BI117" authorId="0" shapeId="0" xr:uid="{0891875F-A667-4877-AF81-56AF62D5ACD9}">
      <text>
        <r>
          <rPr>
            <sz val="10"/>
            <color indexed="81"/>
            <rFont val="Tahoma"/>
            <family val="2"/>
          </rPr>
          <t>à la place du 1er avril</t>
        </r>
      </text>
    </comment>
    <comment ref="BJ117" authorId="0" shapeId="0" xr:uid="{57C47B4F-D4BD-4819-B6C3-6E0C3294BE82}">
      <text>
        <r>
          <rPr>
            <sz val="10"/>
            <color indexed="81"/>
            <rFont val="Tahoma"/>
            <family val="2"/>
          </rPr>
          <t>' a été modifié: =&gt;J6   le 30/03/2021 13:35:20 par rangottese</t>
        </r>
      </text>
    </comment>
    <comment ref="BK117" authorId="0" shapeId="0" xr:uid="{F14C0D86-4C44-49CB-A6BE-E9417101D2F4}">
      <text>
        <r>
          <rPr>
            <sz val="10"/>
            <color indexed="81"/>
            <rFont val="Tahoma"/>
            <family val="2"/>
          </rPr>
          <t>' a été modifié: =&gt;J   le 15/03/2021 15:25:11 par rangottese
' a été modifié: J=&gt;J6   le 31/03/2021 19:12:06 par rangottese</t>
        </r>
      </text>
    </comment>
    <comment ref="BL117" authorId="0" shapeId="0" xr:uid="{47303913-D115-4D2E-9E9C-5692A610E586}">
      <text>
        <r>
          <rPr>
            <sz val="10"/>
            <color indexed="81"/>
            <rFont val="Tahoma"/>
            <family val="2"/>
          </rPr>
          <t>' a été modifié: =&gt;FO   le 12/02/2021 11:27:44 par rangottese</t>
        </r>
      </text>
    </comment>
    <comment ref="BO117" authorId="0" shapeId="0" xr:uid="{CF884916-7720-4CB6-BE8B-FB00A46EA158}">
      <text>
        <r>
          <rPr>
            <sz val="10"/>
            <color indexed="81"/>
            <rFont val="Tahoma"/>
            <family val="2"/>
          </rPr>
          <t>' a été modifié: =&gt;RC   le 15/03/2021 15:25:16 par rangottese
' a été modifié: RC=&gt;   le 19/03/2021 11:30:12 par rangottese
' a été modifié: =&gt;J3   le 02/04/2021 16:59:10 par rangottese
' a été modifié: J3=&gt;J5   le 02/04/2021 17:01:18 par rangottese</t>
        </r>
      </text>
    </comment>
    <comment ref="BP117" authorId="0" shapeId="0" xr:uid="{93E198EE-F662-40CD-B65A-14521C865A09}">
      <text>
        <r>
          <rPr>
            <sz val="10"/>
            <color indexed="81"/>
            <rFont val="Tahoma"/>
            <family val="2"/>
          </rPr>
          <t>' a été modifié: =&gt;J   le 19/02/2021 14:22:49 par rangottese
' a été modifié: J=&gt;J2   le 02/04/2021 17:24:50 par rangottese</t>
        </r>
      </text>
    </comment>
    <comment ref="BQ117" authorId="0" shapeId="0" xr:uid="{81789E06-5A6E-4670-A88D-7A82EC985CB1}">
      <text>
        <r>
          <rPr>
            <sz val="10"/>
            <color indexed="81"/>
            <rFont val="Tahoma"/>
            <family val="2"/>
          </rPr>
          <t>' a été modifié: =&gt;J   le 19/02/2021 14:22:54 par rangottese
' a été modifié: J=&gt;RC   le 19/03/2021 11:30:19 par rangottese</t>
        </r>
      </text>
    </comment>
    <comment ref="BV117" authorId="0" shapeId="0" xr:uid="{A1BB7FE5-A6EB-4C0A-8F45-93C75B9AB3EA}">
      <text>
        <r>
          <rPr>
            <sz val="10"/>
            <color indexed="81"/>
            <rFont val="Tahoma"/>
            <family val="2"/>
          </rPr>
          <t>' a été modifié: =&gt;J   le 19/02/2021 14:24:09 par rangottese
' a été modifié: J=&gt;RC   le 08/03/2021 14:49:25 par rangottese</t>
        </r>
      </text>
    </comment>
    <comment ref="BW117" authorId="0" shapeId="0" xr:uid="{D7D101CA-EDBF-4701-AB97-CB110288E1AD}">
      <text>
        <r>
          <rPr>
            <sz val="10"/>
            <color indexed="81"/>
            <rFont val="Tahoma"/>
            <family val="2"/>
          </rPr>
          <t>' a été modifié: =&gt;J   le 19/02/2021 14:24:13 par rangottese
' a été modifié: J=&gt;J6   le 12/04/2021 18:43:00 par RANGOTTESE</t>
        </r>
      </text>
    </comment>
    <comment ref="BX117" authorId="0" shapeId="0" xr:uid="{8DF11F8B-C949-4B49-A6B1-1FA51BE8EA0B}">
      <text>
        <r>
          <rPr>
            <sz val="10"/>
            <color indexed="81"/>
            <rFont val="Tahoma"/>
            <family val="2"/>
          </rPr>
          <t>sureffectif
REGULE CAR PAS ASD</t>
        </r>
      </text>
    </comment>
    <comment ref="CA117" authorId="0" shapeId="0" xr:uid="{2AD6CDE9-F533-448C-9D52-1ABB0CAA3639}">
      <text>
        <r>
          <rPr>
            <sz val="10"/>
            <color indexed="81"/>
            <rFont val="Tahoma"/>
            <family val="2"/>
          </rPr>
          <t>' a été modifié: =&gt;J1   le 14/04/2021 16:39:40 par rangottese</t>
        </r>
      </text>
    </comment>
    <comment ref="CB117" authorId="0" shapeId="0" xr:uid="{5074D808-9D17-4917-8218-EFDE832CB52A}">
      <text>
        <r>
          <rPr>
            <sz val="10"/>
            <color indexed="81"/>
            <rFont val="Tahoma"/>
            <family val="2"/>
          </rPr>
          <t>' a été modifié: =&gt;J2   le 14/04/2021 16:39:45 par rangottese</t>
        </r>
      </text>
    </comment>
    <comment ref="CC117" authorId="0" shapeId="0" xr:uid="{C4735B98-C3B6-4E7E-A80B-F3DA188883DD}">
      <text>
        <r>
          <rPr>
            <sz val="10"/>
            <color indexed="81"/>
            <rFont val="Tahoma"/>
            <family val="2"/>
          </rPr>
          <t>' a été modifié: =&gt;N°   le 14/04/2021 16:48:09 par rangottese
' a été modifié: N°=&gt;N1   le 14/04/2021 16:48:14 par rangottese</t>
        </r>
      </text>
    </comment>
    <comment ref="CH117" authorId="0" shapeId="0" xr:uid="{26697570-F0B8-4416-A8A3-91439AB0154E}">
      <text>
        <r>
          <rPr>
            <sz val="10"/>
            <color indexed="81"/>
            <rFont val="Tahoma"/>
            <family val="2"/>
          </rPr>
          <t>' a été modifié: =&gt;N3   le 14/04/2021 18:00:06 par rangottese
' a été modifié: N3=&gt;N4   le 14/04/2021 18:00:20 par rangottese</t>
        </r>
      </text>
    </comment>
    <comment ref="CI117" authorId="0" shapeId="0" xr:uid="{FA46AEB4-03C0-4123-A560-96DF22A2E190}">
      <text>
        <r>
          <rPr>
            <sz val="10"/>
            <color indexed="81"/>
            <rFont val="Tahoma"/>
            <family val="2"/>
          </rPr>
          <t>' a été modifié: =&gt;N3   le 14/04/2021 18:00:25 par rangottese</t>
        </r>
      </text>
    </comment>
    <comment ref="CM117" authorId="0" shapeId="0" xr:uid="{694A8888-C95A-429C-A03A-DDB1C9D114D0}">
      <text>
        <r>
          <rPr>
            <sz val="10"/>
            <color indexed="81"/>
            <rFont val="Tahoma"/>
            <family val="2"/>
          </rPr>
          <t>' a été modifié: =&gt;J6   le 26/04/2021 17:14:42 par rangottese</t>
        </r>
      </text>
    </comment>
    <comment ref="BY119" authorId="0" shapeId="0" xr:uid="{B0430A3B-822E-4DAF-AF50-1F6C77C36920}">
      <text>
        <r>
          <rPr>
            <sz val="10"/>
            <color indexed="81"/>
            <rFont val="Tahoma"/>
            <family val="2"/>
          </rPr>
          <t>' a été modifié: RC=&gt;RC   le 11/03/2021 11:42:34 par rangottese</t>
        </r>
      </text>
    </comment>
    <comment ref="G120" authorId="0" shapeId="0" xr:uid="{FCBA8278-FBFA-4F2E-AEF3-57DDDF059F66}">
      <text>
        <r>
          <rPr>
            <sz val="10"/>
            <color indexed="81"/>
            <rFont val="Tahoma"/>
            <family val="2"/>
          </rPr>
          <t>' a été modifié: =&gt;CA   le 03/12/2020 15:33:11 par rangottese
' a été modifié: CA=&gt;   le 15/01/2021 11:33:22 par rangottese</t>
        </r>
      </text>
    </comment>
    <comment ref="H120" authorId="0" shapeId="0" xr:uid="{ECB226F9-A9BA-489F-9B9E-996363BEBDDA}">
      <text>
        <r>
          <rPr>
            <sz val="10"/>
            <color rgb="FF000000"/>
            <rFont val="Tahoma"/>
            <family val="2"/>
          </rPr>
          <t>AIDE EN BOX ET REGULE SI BESOIN</t>
        </r>
      </text>
    </comment>
    <comment ref="L120" authorId="0" shapeId="0" xr:uid="{F013DB9D-75C4-49BF-868E-B106C4679BDC}">
      <text>
        <r>
          <rPr>
            <sz val="10"/>
            <color indexed="81"/>
            <rFont val="Tahoma"/>
            <family val="2"/>
          </rPr>
          <t>' a été modifié: =&gt;J6   le 05/02/2021 18:47:36 par rangottese</t>
        </r>
      </text>
    </comment>
    <comment ref="M120" authorId="0" shapeId="0" xr:uid="{686E196E-C90D-414C-90C8-5365F8933EF7}">
      <text>
        <r>
          <rPr>
            <sz val="10"/>
            <color indexed="81"/>
            <rFont val="Tahoma"/>
            <family val="2"/>
          </rPr>
          <t>' a été modifié: =&gt;J6   le 05/02/2021 18:54:01 par rangottese
' a été modifié: J6=&gt;   le 05/02/2021 18:55:09 par rangottese</t>
        </r>
      </text>
    </comment>
    <comment ref="R120" authorId="0" shapeId="0" xr:uid="{1A7C233F-C749-4D8D-B6EB-903D01987BDB}">
      <text>
        <r>
          <rPr>
            <sz val="10"/>
            <color indexed="81"/>
            <rFont val="Tahoma"/>
            <family val="2"/>
          </rPr>
          <t>' a été modifié: =&gt;CA   le 03/12/2020 15:33:32 par rangottese</t>
        </r>
      </text>
    </comment>
    <comment ref="S120" authorId="0" shapeId="0" xr:uid="{ED347870-97AB-458A-8551-5E0BB4719779}">
      <text>
        <r>
          <rPr>
            <sz val="10"/>
            <color indexed="81"/>
            <rFont val="Tahoma"/>
            <family val="2"/>
          </rPr>
          <t>' a été modifié: =&gt;CA   le 03/12/2020 15:33:36 par rangottese</t>
        </r>
      </text>
    </comment>
    <comment ref="T120" authorId="0" shapeId="0" xr:uid="{06DC5394-23D6-432E-9BD2-2993898DD965}">
      <text>
        <r>
          <rPr>
            <sz val="10"/>
            <color indexed="81"/>
            <rFont val="Tahoma"/>
            <family val="2"/>
          </rPr>
          <t>' a été modifié: =&gt;F?   le 03/12/2020 15:33:39 par rangottese
' a été modifié: =&gt;CA   le 03/12/2020 15:33:42 par rangottese</t>
        </r>
      </text>
    </comment>
    <comment ref="Z120" authorId="0" shapeId="0" xr:uid="{014376D0-FFCF-474D-B8EB-977DEB216893}">
      <text>
        <r>
          <rPr>
            <sz val="10"/>
            <color indexed="81"/>
            <rFont val="Tahoma"/>
            <family val="2"/>
          </rPr>
          <t>2 en N1 car pas de ASD en regule</t>
        </r>
      </text>
    </comment>
    <comment ref="AD120" authorId="0" shapeId="0" xr:uid="{F1D63FFE-BE7A-4744-9E62-2E3664B88FAF}">
      <text/>
    </comment>
    <comment ref="AE120" authorId="0" shapeId="0" xr:uid="{46AE5BF6-E03C-4A12-AF7B-24293E4DDBDE}">
      <text/>
    </comment>
    <comment ref="AF120" authorId="0" shapeId="0" xr:uid="{7ABD5C15-B3B5-4855-9358-A1642D474327}">
      <text>
        <r>
          <rPr>
            <sz val="10"/>
            <color indexed="81"/>
            <rFont val="Tahoma"/>
            <family val="2"/>
          </rPr>
          <t>' a été modifié: =&gt;N6   le 25/02/2021 14:53:34 par rangottese</t>
        </r>
      </text>
    </comment>
    <comment ref="AJ120" authorId="0" shapeId="0" xr:uid="{C6D66554-0629-4D83-A2C4-49BFB324DDC6}">
      <text>
        <r>
          <rPr>
            <sz val="10"/>
            <color indexed="81"/>
            <rFont val="Tahoma"/>
            <family val="2"/>
          </rPr>
          <t>' a été modifié: =&gt;J   le 11/03/2021 09:27:07 par rangottese</t>
        </r>
      </text>
    </comment>
    <comment ref="AK120" authorId="0" shapeId="0" xr:uid="{1C0530B3-DB1B-4720-8EB6-D656E88C7BAE}">
      <text>
        <r>
          <rPr>
            <sz val="10"/>
            <color indexed="81"/>
            <rFont val="Tahoma"/>
            <family val="2"/>
          </rPr>
          <t>' a été modifié: =&gt;N1   le 02/03/2021 15:58:17 par rangottese
' a été modifié: N1=&gt;N2   le 02/03/2021 15:59:35 par rangottese</t>
        </r>
      </text>
    </comment>
    <comment ref="AL120" authorId="0" shapeId="0" xr:uid="{B40C83EA-6A36-48BE-80CD-269F240DE4EC}">
      <text>
        <r>
          <rPr>
            <sz val="10"/>
            <color indexed="81"/>
            <rFont val="Tahoma"/>
            <family val="2"/>
          </rPr>
          <t>sureffectif aide UHCD/PUMA   
' a été modifié: N=&gt;N6   le 04/03/2021 18:27:29 par rangottese</t>
        </r>
      </text>
    </comment>
    <comment ref="AP120" authorId="0" shapeId="0" xr:uid="{87A698DA-061A-4A41-8987-EDF849A7EF7A}">
      <text>
        <r>
          <rPr>
            <sz val="10"/>
            <color indexed="81"/>
            <rFont val="Tahoma"/>
            <family val="2"/>
          </rPr>
          <t xml:space="preserve">AIDE SAU </t>
        </r>
      </text>
    </comment>
    <comment ref="AQ120" authorId="0" shapeId="0" xr:uid="{F8BC4D9C-6F77-4126-AD19-4BDEB3413442}">
      <text>
        <r>
          <rPr>
            <sz val="10"/>
            <color indexed="81"/>
            <rFont val="Tahoma"/>
            <family val="2"/>
          </rPr>
          <t>' a été modifié: =&gt;N6   le 09/03/2021 14:30:19 par rangottese</t>
        </r>
      </text>
    </comment>
    <comment ref="AU120" authorId="0" shapeId="0" xr:uid="{DBFEE482-0D3B-4C38-8279-41A3FD17CBE6}">
      <text>
        <r>
          <rPr>
            <sz val="10"/>
            <color indexed="81"/>
            <rFont val="Tahoma"/>
            <family val="2"/>
          </rPr>
          <t>' a été modifié: =&gt;RC   le 11/03/2021 09:26:39 par rangottese</t>
        </r>
      </text>
    </comment>
    <comment ref="AV120" authorId="0" shapeId="0" xr:uid="{154EAE4C-0BA0-43D1-B15C-D38A2D225A28}">
      <text>
        <r>
          <rPr>
            <sz val="10"/>
            <color indexed="81"/>
            <rFont val="Tahoma"/>
            <family val="2"/>
          </rPr>
          <t>' a été modifié: RC=&gt;RC   le 11/03/2021 11:41:30 par rangottese</t>
        </r>
      </text>
    </comment>
    <comment ref="AX120" authorId="0" shapeId="0" xr:uid="{42B81C1F-2300-4B0C-A78B-85BF24ED8598}">
      <text>
        <r>
          <rPr>
            <sz val="10"/>
            <color indexed="81"/>
            <rFont val="Tahoma"/>
            <family val="2"/>
          </rPr>
          <t>' a été modifié: FO=&gt;FO   le 11/03/2021 11:41:35 par rangottese</t>
        </r>
      </text>
    </comment>
    <comment ref="BG120" authorId="0" shapeId="0" xr:uid="{EB998D09-EC03-4420-8100-DD0670A97C8B}">
      <text>
        <r>
          <rPr>
            <sz val="10"/>
            <color indexed="81"/>
            <rFont val="Tahoma"/>
            <family val="2"/>
          </rPr>
          <t>' a été modifié: =&gt;J6   le 09/03/2021 14:53:21 par rangottese</t>
        </r>
      </text>
    </comment>
    <comment ref="BI120" authorId="0" shapeId="0" xr:uid="{ADB96A46-752A-4FB9-BF1E-54C4ADFE9E00}">
      <text>
        <r>
          <rPr>
            <sz val="10"/>
            <color indexed="81"/>
            <rFont val="Tahoma"/>
            <family val="2"/>
          </rPr>
          <t>' a été modifié: RC=&gt;   le 15/03/2021 15:24:44 par rangottese</t>
        </r>
      </text>
    </comment>
    <comment ref="BL120" authorId="0" shapeId="0" xr:uid="{C3FD6110-FA58-4F17-AA65-FD15B22FE54D}">
      <text>
        <r>
          <rPr>
            <sz val="10"/>
            <color indexed="81"/>
            <rFont val="Tahoma"/>
            <family val="2"/>
          </rPr>
          <t>' a été modifié: =&gt;N3   le 01/04/2021 18:05:26 par rangottese</t>
        </r>
      </text>
    </comment>
    <comment ref="BQ120" authorId="0" shapeId="0" xr:uid="{17973EE2-62FF-4C08-94FC-11388A194E35}">
      <text>
        <r>
          <rPr>
            <sz val="10"/>
            <color indexed="81"/>
            <rFont val="Tahoma"/>
            <family val="2"/>
          </rPr>
          <t>' a été modifié: =&gt;RC   le 08/03/2021 11:32:45 par rangottese
' a été modifié: RC=&gt;   le 11/03/2021 11:42:12 par rangottese</t>
        </r>
      </text>
    </comment>
    <comment ref="BS120" authorId="0" shapeId="0" xr:uid="{BD2CF5AC-D00C-49BB-B909-3AC4207B4CF0}">
      <text>
        <r>
          <rPr>
            <sz val="10"/>
            <color indexed="81"/>
            <rFont val="Tahoma"/>
            <family val="2"/>
          </rPr>
          <t>' a été modifié: =&gt;J6   le 06/04/2021 18:20:09 par rangottese</t>
        </r>
      </text>
    </comment>
    <comment ref="BY120" authorId="0" shapeId="0" xr:uid="{FBB70812-21BC-4C4C-87A4-32364B71D739}">
      <text>
        <r>
          <rPr>
            <sz val="10"/>
            <color indexed="81"/>
            <rFont val="Tahoma"/>
            <family val="2"/>
          </rPr>
          <t>' a été modifié: =&gt;J   le 08/03/2021 11:32:54 par rangottese
' a été modifié: J=&gt;   le 11/03/2021 11:42:15 par rangottese</t>
        </r>
      </text>
    </comment>
    <comment ref="CD120" authorId="0" shapeId="0" xr:uid="{86B85D7A-3694-4542-9901-4062D2D7E9F0}">
      <text>
        <r>
          <rPr>
            <sz val="10"/>
            <color indexed="81"/>
            <rFont val="Tahoma"/>
            <family val="2"/>
          </rPr>
          <t>' a été modifié: =&gt;N3   le 14/04/2021 16:44:05 par rangottese
' a été modifié: N3=&gt;N2   le 14/04/2021 16:56:57 par rangottese</t>
        </r>
      </text>
    </comment>
    <comment ref="CH120" authorId="0" shapeId="0" xr:uid="{81E6BEAF-8CD4-4C71-8F2B-CFC826CC5149}">
      <text>
        <r>
          <rPr>
            <sz val="10"/>
            <color indexed="81"/>
            <rFont val="Tahoma"/>
            <family val="2"/>
          </rPr>
          <t>' a été modifié: =&gt;J5   le 14/04/2021 17:52:40 par rangottese</t>
        </r>
      </text>
    </comment>
    <comment ref="CI120" authorId="0" shapeId="0" xr:uid="{1ECED21C-1D20-4608-ABD7-2F2E976BBA50}">
      <text>
        <r>
          <rPr>
            <sz val="10"/>
            <color indexed="81"/>
            <rFont val="Tahoma"/>
            <family val="2"/>
          </rPr>
          <t>' a été modifié: =&gt;J2   le 14/04/2021 17:54:34 par rangottese</t>
        </r>
      </text>
    </comment>
    <comment ref="CJ120" authorId="0" shapeId="0" xr:uid="{39F636DD-9AAA-4C4A-988F-20006A97F061}">
      <text>
        <r>
          <rPr>
            <sz val="10"/>
            <color indexed="81"/>
            <rFont val="Tahoma"/>
            <family val="2"/>
          </rPr>
          <t>' a été modifié: =&gt;N6   le 14/04/2021 18:08:03 par rangottese</t>
        </r>
      </text>
    </comment>
    <comment ref="G123" authorId="0" shapeId="0" xr:uid="{CF54A0F7-017D-468E-9C20-9FF7CACCB5AC}">
      <text>
        <r>
          <rPr>
            <sz val="10"/>
            <color indexed="81"/>
            <rFont val="Tahoma"/>
            <family val="2"/>
          </rPr>
          <t>' a été modifié: =&gt;J   le 29/01/2021 16:05:51 par rangottese
' a été modifié: J=&gt;J6   le 01/02/2021 18:11:36 par rangottese</t>
        </r>
      </text>
    </comment>
    <comment ref="N123" authorId="0" shapeId="0" xr:uid="{CD43FEEB-D1FC-4B3B-9AF4-EB6FA0B2E827}">
      <text>
        <r>
          <rPr>
            <sz val="10"/>
            <color indexed="81"/>
            <rFont val="Tahoma"/>
            <family val="2"/>
          </rPr>
          <t>' a été modifié: =&gt;J5   le 10/02/2021 17:07:41 par rangottese
' a été modifié: =&gt;J5   le 10/02/2021 17:07:45 par rangottese
' a été modifié: =&gt;J6   le 10/02/2021 17:07:48 par rangottese</t>
        </r>
      </text>
    </comment>
    <comment ref="O123" authorId="0" shapeId="0" xr:uid="{3C2D149D-6C2B-43BD-B294-F4654C412D48}">
      <text>
        <r>
          <rPr>
            <sz val="10"/>
            <color indexed="81"/>
            <rFont val="Tahoma"/>
            <family val="2"/>
          </rPr>
          <t>2 IDE en regule car pas ASD</t>
        </r>
      </text>
    </comment>
    <comment ref="T123" authorId="0" shapeId="0" xr:uid="{354D2921-8E34-4ADF-94BD-248A45189EBB}">
      <text>
        <r>
          <rPr>
            <sz val="10"/>
            <color indexed="81"/>
            <rFont val="Tahoma"/>
            <family val="2"/>
          </rPr>
          <t>FORMER MANDY EN FC</t>
        </r>
      </text>
    </comment>
    <comment ref="U123" authorId="0" shapeId="0" xr:uid="{BE314E7C-48C5-4F96-A58C-9CCB68DCD1C2}">
      <text>
        <r>
          <rPr>
            <sz val="10"/>
            <color indexed="81"/>
            <rFont val="Tahoma"/>
            <family val="2"/>
          </rPr>
          <t>' a été modifié: =&gt;J   le 29/01/2021 16:07:36 par rangottese
' a été modifié: J=&gt;J5   le 04/02/2021 18:42:22 par rangottese</t>
        </r>
      </text>
    </comment>
    <comment ref="W123" authorId="0" shapeId="0" xr:uid="{1E735DE7-5D9C-415E-A366-01C829A1EF7B}">
      <text>
        <r>
          <rPr>
            <sz val="10"/>
            <color indexed="81"/>
            <rFont val="Tahoma"/>
            <family val="2"/>
          </rPr>
          <t>' a été modifié: =&gt;J   le 29/01/2021 16:08:50 par rangottese
' a été modifié: J=&gt;J2   le 17/02/2021 18:20:45 par rangottese</t>
        </r>
      </text>
    </comment>
    <comment ref="AI123" authorId="0" shapeId="0" xr:uid="{1EA30C9A-4399-40F2-91E3-068E0CD918E6}">
      <text>
        <r>
          <rPr>
            <sz val="10"/>
            <color indexed="81"/>
            <rFont val="Tahoma"/>
            <family val="2"/>
          </rPr>
          <t>' a été modifié: =&gt;J   le 04/03/2021 18:23:46 par rangottese</t>
        </r>
      </text>
    </comment>
    <comment ref="AK123" authorId="0" shapeId="0" xr:uid="{F3BE1891-E176-4FC2-BB38-C76319C26170}">
      <text>
        <r>
          <rPr>
            <sz val="10"/>
            <color indexed="81"/>
            <rFont val="Tahoma"/>
            <family val="2"/>
          </rPr>
          <t>' a été modifié: =&gt;J   le 12/02/2021 13:56:21 par rangottese
' a été modifié: J=&gt;J2   le 02/03/2021 15:55:24 par rangottese</t>
        </r>
      </text>
    </comment>
    <comment ref="AL123" authorId="0" shapeId="0" xr:uid="{FA8F604C-9322-41B4-8AA9-16F47439511A}">
      <text>
        <r>
          <rPr>
            <sz val="10"/>
            <color indexed="81"/>
            <rFont val="Tahoma"/>
            <family val="2"/>
          </rPr>
          <t>' a été modifié: =&gt;J   le 12/02/2021 13:56:25 par rangottese
' a été modifié: J=&gt;J3   le 02/03/2021 16:03:01 par rangottese</t>
        </r>
      </text>
    </comment>
    <comment ref="AP123" authorId="0" shapeId="0" xr:uid="{903F8B05-3308-4876-9740-697EC8B13E10}">
      <text>
        <r>
          <rPr>
            <sz val="10"/>
            <color indexed="81"/>
            <rFont val="Tahoma"/>
            <family val="2"/>
          </rPr>
          <t>' a été modifié: =&gt;J5   le 09/03/2021 14:19:33 par rangottese</t>
        </r>
      </text>
    </comment>
    <comment ref="BB123" authorId="0" shapeId="0" xr:uid="{3F390334-05CC-4DAF-A758-0EA247CE4672}">
      <text>
        <r>
          <rPr>
            <sz val="10"/>
            <color indexed="81"/>
            <rFont val="Tahoma"/>
            <family val="2"/>
          </rPr>
          <t>' a été modifié: =&gt;J   le 05/02/2021 16:57:34 par rangottese
' a été modifié: J=&gt;J5   le 22/03/2021 17:54:28 par rangottese</t>
        </r>
      </text>
    </comment>
    <comment ref="BC123" authorId="0" shapeId="0" xr:uid="{FD21F96E-D669-4769-BB42-E88814744254}">
      <text>
        <r>
          <rPr>
            <sz val="10"/>
            <color indexed="81"/>
            <rFont val="Tahoma"/>
            <family val="2"/>
          </rPr>
          <t>' a été modifié: =&gt;J   le 12/02/2021 13:54:59 par rangottese
' a été modifié: J=&gt;J1   le 23/03/2021 16:36:57 par rangottese</t>
        </r>
      </text>
    </comment>
    <comment ref="BH123" authorId="0" shapeId="0" xr:uid="{E6F23395-3C6E-4604-967A-9751EA85672D}">
      <text>
        <r>
          <rPr>
            <sz val="10"/>
            <color indexed="81"/>
            <rFont val="Tahoma"/>
            <family val="2"/>
          </rPr>
          <t>' a été modifié: =&gt;RC   le 12/02/2021 14:00:07 par rangottese</t>
        </r>
      </text>
    </comment>
    <comment ref="BK123" authorId="0" shapeId="0" xr:uid="{F2B0C844-0C01-4BF0-AB5C-989E76BE3CD6}">
      <text>
        <r>
          <rPr>
            <sz val="10"/>
            <color indexed="81"/>
            <rFont val="Tahoma"/>
            <family val="2"/>
          </rPr>
          <t>' a été modifié: =&gt;J   le 15/03/2021 14:57:42 par rangottese
' a été modifié: J=&gt;   le 15/03/2021 15:24:33 par rangottese</t>
        </r>
      </text>
    </comment>
    <comment ref="BM123" authorId="0" shapeId="0" xr:uid="{90F7F98F-69C7-43CD-9EC4-C784828465AA}">
      <text>
        <r>
          <rPr>
            <sz val="10"/>
            <color indexed="81"/>
            <rFont val="Tahoma"/>
            <family val="2"/>
          </rPr>
          <t>' a été modifié: =&gt;RH   le 17/02/2021 17:30:48 par rangottese</t>
        </r>
      </text>
    </comment>
    <comment ref="BN123" authorId="0" shapeId="0" xr:uid="{4B1DC58A-DC33-4FB3-8793-DDF30A1F04CC}">
      <text>
        <r>
          <rPr>
            <sz val="10"/>
            <color indexed="81"/>
            <rFont val="Tahoma"/>
            <family val="2"/>
          </rPr>
          <t>' a été modifié: =&gt;RC   le 17/02/2021 17:30:53 par rangottese</t>
        </r>
      </text>
    </comment>
    <comment ref="BO123" authorId="0" shapeId="0" xr:uid="{FF1AB12D-B1B2-49F1-A81A-B687C81A18EE}">
      <text>
        <r>
          <rPr>
            <sz val="10"/>
            <color indexed="81"/>
            <rFont val="Tahoma"/>
            <family val="2"/>
          </rPr>
          <t>' a été modifié: =&gt;RC   le 11/03/2021 09:32:45 par rangottese</t>
        </r>
      </text>
    </comment>
    <comment ref="BS123" authorId="0" shapeId="0" xr:uid="{6FE0C3C1-14D6-4441-8370-208C4FFE9B4C}">
      <text>
        <r>
          <rPr>
            <sz val="10"/>
            <color indexed="81"/>
            <rFont val="Tahoma"/>
            <family val="2"/>
          </rPr>
          <t>' a été modifié: =&gt;J   le 11/03/2021 09:32:53 par rangottese
' a été modifié: J=&gt;J6   le 06/04/2021 18:25:49 par rangottese</t>
        </r>
      </text>
    </comment>
    <comment ref="BT123" authorId="0" shapeId="0" xr:uid="{C3C72A7B-EDF9-4CEC-9683-8B2FC446A1A7}">
      <text>
        <r>
          <rPr>
            <sz val="10"/>
            <color indexed="81"/>
            <rFont val="Tahoma"/>
            <family val="2"/>
          </rPr>
          <t>' a été modifié: =&gt;J   le 12/02/2021 11:21:33 par rangottese
' a été modifié: J=&gt;J6   le 06/04/2021 18:26:07 par rangottese</t>
        </r>
      </text>
    </comment>
    <comment ref="BU123" authorId="0" shapeId="0" xr:uid="{7A240BF8-DD5B-4633-8548-AAC5AA7DF5BC}">
      <text>
        <r>
          <rPr>
            <sz val="10"/>
            <color indexed="81"/>
            <rFont val="Tahoma"/>
            <family val="2"/>
          </rPr>
          <t>' a été modifié: =&gt;J   le 12/02/2021 11:21:41 par rangottese
' a été modifié: J=&gt;J6   le 06/04/2021 18:26:14 par rangottese</t>
        </r>
      </text>
    </comment>
    <comment ref="BY123" authorId="0" shapeId="0" xr:uid="{4A93C7BC-EE00-48D8-A5B1-557F5B3383AA}">
      <text>
        <r>
          <rPr>
            <sz val="10"/>
            <color indexed="81"/>
            <rFont val="Tahoma"/>
            <family val="2"/>
          </rPr>
          <t>' a été modifié: =&gt;J5   le 14/04/2021 16:13:34 par rangottese</t>
        </r>
      </text>
    </comment>
    <comment ref="BZ123" authorId="0" shapeId="0" xr:uid="{FD47945A-2B89-45D3-9BE2-7EB5A384B1CF}">
      <text>
        <r>
          <rPr>
            <sz val="10"/>
            <color indexed="81"/>
            <rFont val="Tahoma"/>
            <family val="2"/>
          </rPr>
          <t>' a été modifié: =&gt;J2   le 14/04/2021 16:16:57 par rangottese</t>
        </r>
      </text>
    </comment>
    <comment ref="CE123" authorId="0" shapeId="0" xr:uid="{0D7157D2-C823-43AA-92DE-D5F3EA126DB7}">
      <text>
        <r>
          <rPr>
            <sz val="10"/>
            <color indexed="81"/>
            <rFont val="Tahoma"/>
            <family val="2"/>
          </rPr>
          <t>' a été modifié: =&gt;FO   le 12/03/2021 11:29:50 par rangottese
' a été modifié: =&gt;J   le 12/03/2021 11:29:52 par rangottese
' a été modifié: J=&gt;J4   le 14/04/2021 16:52:05 par rangottese</t>
        </r>
      </text>
    </comment>
    <comment ref="CF123" authorId="0" shapeId="0" xr:uid="{F799C1E8-7821-4789-AE33-381F26A8E5AC}">
      <text>
        <r>
          <rPr>
            <sz val="10"/>
            <color indexed="81"/>
            <rFont val="Tahoma"/>
            <family val="2"/>
          </rPr>
          <t>' a été modifié: =&gt;J   le 12/03/2021 11:30:43 par rangottese
' a été modifié: J=&gt;J4   le 14/04/2021 17:10:34 par rangottese
' a été modifié: J=&gt;J2   le 14/04/2021 17:10:38 par rangottese
' a été modifié: J=&gt;J3   le 14/04/2021 17:10:42 par rangottese</t>
        </r>
      </text>
    </comment>
    <comment ref="CN123" authorId="0" shapeId="0" xr:uid="{8D192D9B-B20F-4871-B345-55DCF7AD052E}">
      <text>
        <r>
          <rPr>
            <sz val="10"/>
            <color indexed="81"/>
            <rFont val="Tahoma"/>
            <family val="2"/>
          </rPr>
          <t>' a été modifié: =&gt;RC   le 15/03/2021 14:57:51 par rangottese
' a été modifié: =&gt;RC   le 26/04/2021 17:26:47 par rangottese
' a été modifié: RC=&gt;   le 30/04/2021 10:35:41 par rangottese</t>
        </r>
      </text>
    </comment>
    <comment ref="CO123" authorId="0" shapeId="0" xr:uid="{1B770409-80CB-4C57-9A1A-F306FCF40526}">
      <text>
        <r>
          <rPr>
            <sz val="10"/>
            <color indexed="81"/>
            <rFont val="Tahoma"/>
            <family val="2"/>
          </rPr>
          <t>' a été modifié: =&gt;   le 30/04/2021 10:35:37 par rangottese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POTINET, Veronique</author>
  </authors>
  <commentList>
    <comment ref="A12" authorId="0" shapeId="0" xr:uid="{C0A33F7F-C2EE-4B9E-BA74-2F306E3B52C7}">
      <text>
        <r>
          <rPr>
            <b/>
            <sz val="9"/>
            <color indexed="81"/>
            <rFont val="Tahoma"/>
            <family val="2"/>
          </rPr>
          <t>POTINET, Veronique:</t>
        </r>
        <r>
          <rPr>
            <sz val="9"/>
            <color indexed="81"/>
            <rFont val="Tahoma"/>
            <family val="2"/>
          </rPr>
          <t xml:space="preserve">
Déménagement UHCD PUMA</t>
        </r>
      </text>
    </comment>
    <comment ref="V23" authorId="0" shapeId="0" xr:uid="{199F31AA-C464-4DB3-83D8-9EA28CB0C9C6}">
      <text>
        <r>
          <rPr>
            <b/>
            <sz val="9"/>
            <color indexed="81"/>
            <rFont val="Tahoma"/>
            <family val="2"/>
          </rPr>
          <t>POTINET, Veronique:</t>
        </r>
        <r>
          <rPr>
            <sz val="9"/>
            <color indexed="81"/>
            <rFont val="Tahoma"/>
            <family val="2"/>
          </rPr>
          <t xml:space="preserve">
Fin 3 semaines d'interne et début période sénior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<sst xmlns="http://schemas.openxmlformats.org/spreadsheetml/2006/main" count="19763" uniqueCount="1798">
  <si>
    <t>total recovery hours</t>
  </si>
  <si>
    <t>shift duration</t>
  </si>
  <si>
    <t>N</t>
  </si>
  <si>
    <t>Nuit Shift</t>
  </si>
  <si>
    <t>Journee Shift</t>
  </si>
  <si>
    <t>J</t>
  </si>
  <si>
    <t xml:space="preserve">Debut </t>
  </si>
  <si>
    <t>Fin</t>
  </si>
  <si>
    <t>Total work hour week</t>
  </si>
  <si>
    <t>Shift in total over past week</t>
  </si>
  <si>
    <t>Shift Duration</t>
  </si>
  <si>
    <t>SHIFT WE</t>
  </si>
  <si>
    <t>Night shift</t>
  </si>
  <si>
    <t>JOUR</t>
  </si>
  <si>
    <t>DATE</t>
  </si>
  <si>
    <t>EM</t>
  </si>
  <si>
    <t>JMF</t>
  </si>
  <si>
    <t>VS</t>
  </si>
  <si>
    <t>MD</t>
  </si>
  <si>
    <t>MOD</t>
  </si>
  <si>
    <t>TC</t>
  </si>
  <si>
    <t>TB</t>
  </si>
  <si>
    <t>QD</t>
  </si>
  <si>
    <t>JR</t>
  </si>
  <si>
    <t>VP</t>
  </si>
  <si>
    <t>JD</t>
  </si>
  <si>
    <t>AD</t>
  </si>
  <si>
    <t>CB</t>
  </si>
  <si>
    <t>SV</t>
  </si>
  <si>
    <t>NR</t>
  </si>
  <si>
    <t>RAZ</t>
  </si>
  <si>
    <t>RF</t>
  </si>
  <si>
    <t>CaB</t>
  </si>
  <si>
    <t>AM</t>
  </si>
  <si>
    <t>JG</t>
  </si>
  <si>
    <t>GP</t>
  </si>
  <si>
    <t>FW</t>
  </si>
  <si>
    <t>SMUR24</t>
  </si>
  <si>
    <t>WJ1</t>
  </si>
  <si>
    <t>SM</t>
  </si>
  <si>
    <t>WN1</t>
  </si>
  <si>
    <t>HW</t>
  </si>
  <si>
    <t>SDS</t>
  </si>
  <si>
    <t>N1</t>
  </si>
  <si>
    <t>SUP</t>
  </si>
  <si>
    <t>J2</t>
  </si>
  <si>
    <t>J1</t>
  </si>
  <si>
    <t>H</t>
  </si>
  <si>
    <t>CA</t>
  </si>
  <si>
    <t>F</t>
  </si>
  <si>
    <t>lundi</t>
  </si>
  <si>
    <t>CON</t>
  </si>
  <si>
    <t>HFME</t>
  </si>
  <si>
    <t>mardi</t>
  </si>
  <si>
    <t>GES</t>
  </si>
  <si>
    <t>mercredi</t>
  </si>
  <si>
    <t>PATER</t>
  </si>
  <si>
    <t>D SAU</t>
  </si>
  <si>
    <t>jeudi</t>
  </si>
  <si>
    <t>NITES</t>
  </si>
  <si>
    <t>novi</t>
  </si>
  <si>
    <t>vendredi</t>
  </si>
  <si>
    <t>cours fac</t>
  </si>
  <si>
    <t>echo</t>
  </si>
  <si>
    <t>Cours</t>
  </si>
  <si>
    <t>samedi</t>
  </si>
  <si>
    <t>smur24</t>
  </si>
  <si>
    <t>dimanche</t>
  </si>
  <si>
    <t>cochrane</t>
  </si>
  <si>
    <t>Rdv</t>
  </si>
  <si>
    <t>D FC</t>
  </si>
  <si>
    <t>James Bond</t>
  </si>
  <si>
    <t>D UH</t>
  </si>
  <si>
    <t>Reg J</t>
  </si>
  <si>
    <t>Reg N</t>
  </si>
  <si>
    <t>cours avc</t>
  </si>
  <si>
    <t>Journée SAUV</t>
  </si>
  <si>
    <t>SMUR 24</t>
  </si>
  <si>
    <t>SAUV</t>
  </si>
  <si>
    <t>SAMU jour</t>
  </si>
  <si>
    <t>Echo</t>
  </si>
  <si>
    <t>RegN</t>
  </si>
  <si>
    <t>trib</t>
  </si>
  <si>
    <t>SMUR N</t>
  </si>
  <si>
    <t>Thèse</t>
  </si>
  <si>
    <t>Mariage</t>
  </si>
  <si>
    <t>Paul</t>
  </si>
  <si>
    <t>D F</t>
  </si>
  <si>
    <t>Simu SAUV</t>
  </si>
  <si>
    <t>Bruxelles</t>
  </si>
  <si>
    <t>sauv</t>
  </si>
  <si>
    <t>N2</t>
  </si>
  <si>
    <t>si</t>
  </si>
  <si>
    <t>covid</t>
  </si>
  <si>
    <t>ok</t>
  </si>
  <si>
    <t>Cochrane</t>
  </si>
  <si>
    <t>regul nuit</t>
  </si>
  <si>
    <t>regul jour</t>
  </si>
  <si>
    <t>regulJ</t>
  </si>
  <si>
    <t>FC</t>
  </si>
  <si>
    <t>UHCD</t>
  </si>
  <si>
    <t>SMUR</t>
  </si>
  <si>
    <t>Régulation</t>
  </si>
  <si>
    <t>MEDSUD1</t>
  </si>
  <si>
    <t>MEDSUD3</t>
  </si>
  <si>
    <t>MEDSUD4</t>
  </si>
  <si>
    <t>MEDSUD6</t>
  </si>
  <si>
    <t>MEDSUD7</t>
  </si>
  <si>
    <t>MEDSUD9</t>
  </si>
  <si>
    <t>MEDSUD15</t>
  </si>
  <si>
    <t>MEDSUD19</t>
  </si>
  <si>
    <t>MEDSUD21</t>
  </si>
  <si>
    <t>MEDSUD23</t>
  </si>
  <si>
    <t>filiere</t>
  </si>
  <si>
    <t>repos</t>
  </si>
  <si>
    <t>nuit</t>
  </si>
  <si>
    <t>off</t>
  </si>
  <si>
    <t>WJ</t>
  </si>
  <si>
    <t>UH</t>
  </si>
  <si>
    <t>WN</t>
  </si>
  <si>
    <t>Choisir  :</t>
  </si>
  <si>
    <t>normal</t>
  </si>
  <si>
    <t>NACC-A (jour)</t>
  </si>
  <si>
    <t>full</t>
  </si>
  <si>
    <t>NACC-A (nuit)</t>
  </si>
  <si>
    <t>UHCD2</t>
  </si>
  <si>
    <t>matinée</t>
  </si>
  <si>
    <t>PU1</t>
  </si>
  <si>
    <t>PU2</t>
  </si>
  <si>
    <t>PU11</t>
  </si>
  <si>
    <t>Filière 2</t>
  </si>
  <si>
    <t>Filière 1</t>
  </si>
  <si>
    <t>Fil. Traumato</t>
  </si>
  <si>
    <t>Guarde matinée</t>
  </si>
  <si>
    <t>Filière 1 (G am)</t>
  </si>
  <si>
    <t>apres midi</t>
  </si>
  <si>
    <t>Guarde nuit</t>
  </si>
  <si>
    <t>NACC-A (G)</t>
  </si>
  <si>
    <t>Filière 1 (G)</t>
  </si>
  <si>
    <t>Filière 2 (G)</t>
  </si>
  <si>
    <t>Dimanche jour</t>
  </si>
  <si>
    <t>NACC-A</t>
  </si>
  <si>
    <t>long</t>
  </si>
  <si>
    <t>Dimanche nuit</t>
  </si>
  <si>
    <t>reduced</t>
  </si>
  <si>
    <t>spec change</t>
  </si>
  <si>
    <t>NACC-C (18h30 - 00h00)</t>
  </si>
  <si>
    <t>moitié</t>
  </si>
  <si>
    <t>NACC-B (G) - 00h00-8h00</t>
  </si>
  <si>
    <t>NACC-B (G) 18h30-00h00</t>
  </si>
  <si>
    <t>specifique</t>
  </si>
  <si>
    <t>Renfort 1 (12h - 18h30)</t>
  </si>
  <si>
    <t>nearly moitié</t>
  </si>
  <si>
    <t>Renfort 1 (18h30 - 23h)</t>
  </si>
  <si>
    <t>Fil. Traumato (18h30 - 22h)</t>
  </si>
  <si>
    <t xml:space="preserve">special covid </t>
  </si>
  <si>
    <t>Abréviation</t>
  </si>
  <si>
    <t>Brunet G.</t>
  </si>
  <si>
    <t>Guironnet C.</t>
  </si>
  <si>
    <t>Lemachatti N.</t>
  </si>
  <si>
    <t>Malmir J.</t>
  </si>
  <si>
    <t>INTERNESUD1</t>
  </si>
  <si>
    <t>INTERNESUD2</t>
  </si>
  <si>
    <t>INTERNESUD3</t>
  </si>
  <si>
    <t>INTERNESUD4</t>
  </si>
  <si>
    <t>INTERNESUD5</t>
  </si>
  <si>
    <t>INTERNESUD6</t>
  </si>
  <si>
    <t>INTERNESUD7</t>
  </si>
  <si>
    <t>Poste</t>
  </si>
  <si>
    <t>jour pas travaillé</t>
  </si>
  <si>
    <t>cumul jour pas travaillé</t>
  </si>
  <si>
    <t>cumul social hours</t>
  </si>
  <si>
    <t>Dim 01/11/2020</t>
  </si>
  <si>
    <r>
      <rPr>
        <i/>
        <sz val="8"/>
        <color rgb="FF000000"/>
        <rFont val="Calibri"/>
        <family val="2"/>
      </rPr>
      <t>Filière 1 (jour)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</si>
  <si>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Filière 1 (nuit)</t>
    </r>
    <r>
      <rPr>
        <sz val="11"/>
        <color rgb="FF000000"/>
        <rFont val="Calibri"/>
        <family val="2"/>
      </rPr>
      <t xml:space="preserve">
Desbrest A.</t>
    </r>
  </si>
  <si>
    <t>Lun 02/11/2020</t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</si>
  <si>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Abaza M.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</si>
  <si>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</si>
  <si>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Gallaoui S.</t>
    </r>
  </si>
  <si>
    <t>Mar 03/11/2020</t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</si>
  <si>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Elmarzougui C.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</si>
  <si>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Elmarzougui C.</t>
    </r>
  </si>
  <si>
    <t>Mer 04/11/2020</t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</si>
  <si>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Gallaoui S.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</si>
  <si>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Got F.</t>
    </r>
  </si>
  <si>
    <t>Jeu 05/11/2020</t>
  </si>
  <si>
    <r>
      <rPr>
        <i/>
        <sz val="8"/>
        <color rgb="FF000000"/>
        <rFont val="Calibri"/>
        <family val="2"/>
      </rPr>
      <t>HIAD</t>
    </r>
    <r>
      <rPr>
        <sz val="11"/>
        <color rgb="FF000000"/>
        <rFont val="Calibri"/>
        <family val="2"/>
      </rPr>
      <t xml:space="preserve">
-</t>
    </r>
  </si>
  <si>
    <t>Ven 06/11/2020</t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</si>
  <si>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</si>
  <si>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</si>
  <si>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Ionescu N.</t>
    </r>
  </si>
  <si>
    <t>Sam 07/11/2020</t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</si>
  <si>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</si>
  <si>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</si>
  <si>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</si>
  <si>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</si>
  <si>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</si>
  <si>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Filière 1 (jour)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</si>
  <si>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Filière 1 (nuit)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</si>
  <si>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Jammet E.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</si>
  <si>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Dupuy-Jamal A.</t>
    </r>
  </si>
  <si>
    <r>
      <rPr>
        <i/>
        <sz val="8"/>
        <color rgb="FF000000"/>
        <rFont val="Calibri"/>
        <family val="2"/>
      </rPr>
      <t>HIAD</t>
    </r>
    <r>
      <rPr>
        <sz val="11"/>
        <color rgb="FF000000"/>
        <rFont val="Calibri"/>
        <family val="2"/>
      </rPr>
      <t xml:space="preserve">
Peverelli É.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</si>
  <si>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</si>
  <si>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Dupuy-Jamal A.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</si>
  <si>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</si>
  <si>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Jacquet L.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</si>
  <si>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</si>
  <si>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Filière 1 (G am)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</si>
  <si>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Filière 1 (G nuit)</t>
    </r>
    <r>
      <rPr>
        <sz val="11"/>
        <color rgb="FF000000"/>
        <rFont val="Calibri"/>
        <family val="2"/>
      </rPr>
      <t xml:space="preserve">
Brunet G.</t>
    </r>
  </si>
  <si>
    <t>Dim 15/11/2020</t>
  </si>
  <si>
    <r>
      <rPr>
        <i/>
        <sz val="8"/>
        <color rgb="FF000000"/>
        <rFont val="Calibri"/>
        <family val="2"/>
      </rPr>
      <t>Filière 1 (nuit)</t>
    </r>
    <r>
      <rPr>
        <sz val="11"/>
        <color rgb="FF000000"/>
        <rFont val="Calibri"/>
        <family val="2"/>
      </rPr>
      <t xml:space="preserve">
Ramousse A.</t>
    </r>
  </si>
  <si>
    <t>Lun 16/11/2020</t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</si>
  <si>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</si>
  <si>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</si>
  <si>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</si>
  <si>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Djaziri S.</t>
    </r>
  </si>
  <si>
    <t>Mar 17/11/2020</t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</si>
  <si>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</si>
  <si>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El Malti A.</t>
    </r>
  </si>
  <si>
    <t>Mer 18/11/2020</t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</si>
  <si>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Guironnet C.</t>
    </r>
  </si>
  <si>
    <t>Jeu 19/11/2020</t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</si>
  <si>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Hiad - Gouillou A.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</si>
  <si>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</si>
  <si>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Abaza M.</t>
    </r>
  </si>
  <si>
    <t>Ven 20/11/2020</t>
  </si>
  <si>
    <t>Sam 21/11/2020</t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</si>
  <si>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</si>
  <si>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Filière 1 (G am)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</si>
  <si>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Filière 1 (G nuit)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</si>
  <si>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Filière 1 (jour)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</si>
  <si>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Filière 1 (nuit)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</si>
  <si>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Ramousse A.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</si>
  <si>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</si>
  <si>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</si>
  <si>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</si>
  <si>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</si>
  <si>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</si>
  <si>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</si>
  <si>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</si>
  <si>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</si>
  <si>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</si>
  <si>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Gerard A.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</si>
  <si>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Jacquin L.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</si>
  <si>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</si>
  <si>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Jacquin L.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</si>
  <si>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</si>
  <si>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Couturier A.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</si>
  <si>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Couturier A.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</si>
  <si>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</si>
  <si>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Filière 1 (G am)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</si>
  <si>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Filière 1 (G nuit)</t>
    </r>
    <r>
      <rPr>
        <sz val="11"/>
        <color rgb="FF000000"/>
        <rFont val="Calibri"/>
        <family val="2"/>
      </rPr>
      <t xml:space="preserve">
Jammet E.</t>
    </r>
  </si>
  <si>
    <t>Dim 29/11/2020</t>
  </si>
  <si>
    <r>
      <rPr>
        <i/>
        <sz val="8"/>
        <color rgb="FF000000"/>
        <rFont val="Calibri"/>
        <family val="2"/>
      </rPr>
      <t>Filière 1 (jour)</t>
    </r>
    <r>
      <rPr>
        <sz val="11"/>
        <color rgb="FF000000"/>
        <rFont val="Calibri"/>
        <family val="2"/>
      </rPr>
      <t xml:space="preserve">
Brunet G.</t>
    </r>
  </si>
  <si>
    <t>Lun 30/11/2020</t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</si>
  <si>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Plumereau C.</t>
    </r>
  </si>
  <si>
    <t>NACC-C (jour)</t>
  </si>
  <si>
    <t>PU1 (mat)</t>
  </si>
  <si>
    <t>NACC-B</t>
  </si>
  <si>
    <t>NACC-C</t>
  </si>
  <si>
    <t>PU-11</t>
  </si>
  <si>
    <t># breaks &lt; 10h</t>
  </si>
  <si>
    <t xml:space="preserve">Break total </t>
  </si>
  <si>
    <t>Break/24h</t>
  </si>
  <si>
    <t>MOYENNE</t>
  </si>
  <si>
    <t>Dim 08/11/2020</t>
  </si>
  <si>
    <t>Lun 09/11/2020</t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</si>
  <si>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Dupuy C.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</si>
  <si>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Sediq R.</t>
    </r>
  </si>
  <si>
    <r>
      <rPr>
        <i/>
        <sz val="8"/>
        <color rgb="FF000000"/>
        <rFont val="Calibri"/>
        <family val="2"/>
      </rPr>
      <t>NACC-C (jour)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</si>
  <si>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</si>
  <si>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PU1 (mat)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</si>
  <si>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PU-11 (mat)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</si>
  <si>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Filière 2 (jour)</t>
    </r>
    <r>
      <rPr>
        <sz val="11"/>
        <color rgb="FF000000"/>
        <rFont val="Calibri"/>
        <family val="2"/>
      </rPr>
      <t xml:space="preserve">
Peverelli É.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</si>
  <si>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Andeol Q.</t>
    </r>
  </si>
  <si>
    <r>
      <rPr>
        <i/>
        <sz val="8"/>
        <color rgb="FF000000"/>
        <rFont val="Calibri"/>
        <family val="2"/>
      </rPr>
      <t>NACC-A (nuit)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</si>
  <si>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NACC-B (nuit)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</si>
  <si>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NACC-C (18h30 - 00h00)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</si>
  <si>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</si>
  <si>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Fil. Traumato (18h30 - 22h)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</si>
  <si>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Anezo M.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</si>
  <si>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Espa M.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</si>
  <si>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</si>
  <si>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</si>
  <si>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</si>
  <si>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PU1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</si>
  <si>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</si>
  <si>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PU-11</t>
    </r>
    <r>
      <rPr>
        <sz val="11"/>
        <color rgb="FF000000"/>
        <rFont val="Calibri"/>
        <family val="2"/>
      </rPr>
      <t xml:space="preserve">
Fattoum J.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</si>
  <si>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Paquet M.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</si>
  <si>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Bauwens P.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</si>
  <si>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</si>
  <si>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Ramousse A.</t>
    </r>
  </si>
  <si>
    <r>
      <rPr>
        <i/>
        <sz val="8"/>
        <color rgb="FF000000"/>
        <rFont val="Calibri"/>
        <family val="2"/>
      </rPr>
      <t>NACC-B (G) - 00h00-8h00</t>
    </r>
    <r>
      <rPr>
        <sz val="11"/>
        <color rgb="FF000000"/>
        <rFont val="Calibri"/>
        <family val="2"/>
      </rPr>
      <t xml:space="preserve">
Benhamed A.</t>
    </r>
  </si>
  <si>
    <r>
      <rPr>
        <i/>
        <sz val="8"/>
        <color rgb="FF000000"/>
        <rFont val="Calibri"/>
        <family val="2"/>
      </rPr>
      <t>NACC-B (G) 18h30-00h00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</si>
  <si>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NACC-B2 (18h30 - 00h)</t>
    </r>
    <r>
      <rPr>
        <sz val="11"/>
        <color rgb="FF000000"/>
        <rFont val="Calibri"/>
        <family val="2"/>
      </rPr>
      <t xml:space="preserve">
Aubriet S.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</si>
  <si>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</si>
  <si>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</si>
  <si>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</si>
  <si>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</si>
  <si>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</si>
  <si>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Dupuy-Jamal A.</t>
    </r>
  </si>
  <si>
    <r>
      <rPr>
        <i/>
        <sz val="8"/>
        <color rgb="FF000000"/>
        <rFont val="Calibri"/>
        <family val="2"/>
      </rPr>
      <t>PU1</t>
    </r>
    <r>
      <rPr>
        <sz val="11"/>
        <color rgb="FF000000"/>
        <rFont val="Calibri"/>
        <family val="2"/>
      </rPr>
      <t xml:space="preserve">
Melin M.</t>
    </r>
  </si>
  <si>
    <r>
      <rPr>
        <i/>
        <sz val="8"/>
        <color rgb="FF000000"/>
        <rFont val="Calibri"/>
        <family val="2"/>
      </rPr>
      <t>PU-11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</si>
  <si>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Jacquet L.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</si>
  <si>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Alvernhe A.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</si>
  <si>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</si>
  <si>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Hot A.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</si>
  <si>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</si>
  <si>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</si>
  <si>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</si>
  <si>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</si>
  <si>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Ramousse A.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</si>
  <si>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Jammet E.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</si>
  <si>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</si>
  <si>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</si>
  <si>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</si>
  <si>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Melin M.</t>
    </r>
  </si>
  <si>
    <r>
      <rPr>
        <i/>
        <sz val="8"/>
        <color rgb="FF000000"/>
        <rFont val="Calibri"/>
        <family val="2"/>
      </rPr>
      <t>PU-11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</si>
  <si>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Abaza M.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</si>
  <si>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Le Chatelier M.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</si>
  <si>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Gendron M.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</si>
  <si>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Desbrest A.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</si>
  <si>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Catella J.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</si>
  <si>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Piot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</si>
  <si>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</si>
  <si>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</si>
  <si>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Bui-Xuan C.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</si>
  <si>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</si>
  <si>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Peverelli É.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</si>
  <si>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Andeol Q.</t>
    </r>
  </si>
  <si>
    <r>
      <rPr>
        <i/>
        <sz val="8"/>
        <color rgb="FF000000"/>
        <rFont val="Calibri"/>
        <family val="2"/>
      </rPr>
      <t>Renfort 1 (12h - 18h30)</t>
    </r>
    <r>
      <rPr>
        <sz val="11"/>
        <color rgb="FF000000"/>
        <rFont val="Calibri"/>
        <family val="2"/>
      </rPr>
      <t xml:space="preserve">
Rerbal D.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</si>
  <si>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</si>
  <si>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</si>
  <si>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Guiot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</si>
  <si>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</si>
  <si>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Espa M.</t>
    </r>
  </si>
  <si>
    <r>
      <rPr>
        <i/>
        <sz val="8"/>
        <color rgb="FF000000"/>
        <rFont val="Calibri"/>
        <family val="2"/>
      </rPr>
      <t>Renfort 1 (18h30 - 23h)</t>
    </r>
    <r>
      <rPr>
        <sz val="11"/>
        <color rgb="FF000000"/>
        <rFont val="Calibri"/>
        <family val="2"/>
      </rPr>
      <t xml:space="preserve">
Rerbal D.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</si>
  <si>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Got F.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</si>
  <si>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</si>
  <si>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Jammet E.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</si>
  <si>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</si>
  <si>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</si>
  <si>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Gaillard C.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</si>
  <si>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</si>
  <si>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Lamotte F.</t>
    </r>
  </si>
  <si>
    <r>
      <rPr>
        <i/>
        <sz val="8"/>
        <color rgb="FF000000"/>
        <rFont val="Calibri"/>
        <family val="2"/>
      </rPr>
      <t>Filière 1 (G)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</si>
  <si>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</si>
  <si>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UHCD1</t>
    </r>
    <r>
      <rPr>
        <sz val="11"/>
        <color rgb="FF000000"/>
        <rFont val="Calibri"/>
        <family val="2"/>
      </rPr>
      <t xml:space="preserve">
Bui-Xuan C.</t>
    </r>
  </si>
  <si>
    <r>
      <rPr>
        <i/>
        <sz val="8"/>
        <color rgb="FF000000"/>
        <rFont val="Calibri"/>
        <family val="2"/>
      </rPr>
      <t>PU-11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</si>
  <si>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</si>
  <si>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Cloquell Y.</t>
    </r>
  </si>
  <si>
    <r>
      <rPr>
        <i/>
        <sz val="8"/>
        <color rgb="FF000000"/>
        <rFont val="Calibri"/>
        <family val="2"/>
      </rPr>
      <t>Filière 1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</si>
  <si>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NACC-A (G am)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</si>
  <si>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NACC-B (G am)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</si>
  <si>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NACC-C (G am)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</si>
  <si>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Filière 2 (G am)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</si>
  <si>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Filière 1 (G am)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</si>
  <si>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NACC-A (G nuit)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</si>
  <si>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NACC-B (G nuit)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</si>
  <si>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NACC-C - 18h30-00h00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</si>
  <si>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Filière 2 (G nuit)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</si>
  <si>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Fil. Traumato  (18h30 - 22h)</t>
    </r>
    <r>
      <rPr>
        <sz val="11"/>
        <color rgb="FF000000"/>
        <rFont val="Calibri"/>
        <family val="2"/>
      </rPr>
      <t xml:space="preserve">
Abaza M.</t>
    </r>
  </si>
  <si>
    <r>
      <rPr>
        <i/>
        <sz val="8"/>
        <color rgb="FF000000"/>
        <rFont val="Calibri"/>
        <family val="2"/>
      </rPr>
      <t>Filière 1 (G nuit)</t>
    </r>
    <r>
      <rPr>
        <sz val="11"/>
        <color rgb="FF000000"/>
        <rFont val="Calibri"/>
        <family val="2"/>
      </rPr>
      <t xml:space="preserve">
Nicol A.</t>
    </r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</si>
  <si>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</si>
  <si>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</si>
  <si>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</si>
  <si>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PU1 (mat)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</si>
  <si>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PU-11 (mat)</t>
    </r>
    <r>
      <rPr>
        <sz val="11"/>
        <color rgb="FF000000"/>
        <rFont val="Calibri"/>
        <family val="2"/>
      </rPr>
      <t xml:space="preserve">
Marsot C.</t>
    </r>
  </si>
  <si>
    <r>
      <rPr>
        <i/>
        <sz val="8"/>
        <color rgb="FF000000"/>
        <rFont val="Calibri"/>
        <family val="2"/>
      </rPr>
      <t>Filière 2 (jour)</t>
    </r>
    <r>
      <rPr>
        <sz val="11"/>
        <color rgb="FF000000"/>
        <rFont val="Calibri"/>
        <family val="2"/>
      </rPr>
      <t xml:space="preserve">
Paquet M.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</si>
  <si>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Jalaguier T.</t>
    </r>
  </si>
  <si>
    <r>
      <rPr>
        <i/>
        <sz val="8"/>
        <color rgb="FF000000"/>
        <rFont val="Calibri"/>
        <family val="2"/>
      </rPr>
      <t>Filière 1 (jour)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</si>
  <si>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NACC-A (nuit)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</si>
  <si>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NACC-B (nuit)</t>
    </r>
    <r>
      <rPr>
        <sz val="11"/>
        <color rgb="FF000000"/>
        <rFont val="Calibri"/>
        <family val="2"/>
      </rPr>
      <t xml:space="preserve">
Hot A.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</si>
  <si>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</si>
  <si>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Bardin I.</t>
    </r>
  </si>
  <si>
    <r>
      <rPr>
        <i/>
        <sz val="8"/>
        <color rgb="FF000000"/>
        <rFont val="Calibri"/>
        <family val="2"/>
      </rPr>
      <t>Filière 1 (nuit)</t>
    </r>
    <r>
      <rPr>
        <sz val="11"/>
        <color rgb="FF000000"/>
        <rFont val="Calibri"/>
        <family val="2"/>
      </rPr>
      <t xml:space="preserve">
Jacquin L.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</si>
  <si>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Nicol A.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</si>
  <si>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</si>
  <si>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</si>
  <si>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Gluchowski A.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</si>
  <si>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Marsot C.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</si>
  <si>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</si>
  <si>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Rongieras F.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</si>
  <si>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Jacquet L.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</si>
  <si>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Calender A.</t>
    </r>
  </si>
  <si>
    <r>
      <rPr>
        <i/>
        <sz val="8"/>
        <color rgb="FF000000"/>
        <rFont val="Calibri"/>
        <family val="2"/>
      </rPr>
      <t>NACC-B2 (18h30 - 00h)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</si>
  <si>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</si>
  <si>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Durel C.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</si>
  <si>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Pierre J.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</si>
  <si>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Stavila R.</t>
    </r>
  </si>
  <si>
    <t>Mar 10/11/2020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</si>
  <si>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Jammet E.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</si>
  <si>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Gendron M.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</si>
  <si>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</si>
  <si>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</si>
  <si>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Got F.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</si>
  <si>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Cievet-Bonfils M.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</si>
  <si>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</si>
  <si>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NACC-B2 (18h30 - 00h)</t>
    </r>
    <r>
      <rPr>
        <sz val="11"/>
        <color rgb="FF000000"/>
        <rFont val="Calibri"/>
        <family val="2"/>
      </rPr>
      <t xml:space="preserve">
-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</si>
  <si>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Lesort C.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</si>
  <si>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</si>
  <si>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Abaza M.</t>
    </r>
  </si>
  <si>
    <t>Mer 11/11/2020</t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</si>
  <si>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</si>
  <si>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</si>
  <si>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NACC-C (jour)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</si>
  <si>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</si>
  <si>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Couturier A.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</si>
  <si>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</si>
  <si>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PU1 (mat)</t>
    </r>
    <r>
      <rPr>
        <sz val="11"/>
        <color rgb="FF000000"/>
        <rFont val="Calibri"/>
        <family val="2"/>
      </rPr>
      <t xml:space="preserve">
Melin M.</t>
    </r>
  </si>
  <si>
    <r>
      <rPr>
        <i/>
        <sz val="8"/>
        <color rgb="FF000000"/>
        <rFont val="Calibri"/>
        <family val="2"/>
      </rPr>
      <t>PU-11 (mat)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</si>
  <si>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Filière 2 (jour)</t>
    </r>
    <r>
      <rPr>
        <sz val="11"/>
        <color rgb="FF000000"/>
        <rFont val="Calibri"/>
        <family val="2"/>
      </rPr>
      <t xml:space="preserve">
Lavorel L.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</si>
  <si>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Masson J.</t>
    </r>
  </si>
  <si>
    <r>
      <rPr>
        <i/>
        <sz val="8"/>
        <color rgb="FF000000"/>
        <rFont val="Calibri"/>
        <family val="2"/>
      </rPr>
      <t>NACC-A (nuit)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</si>
  <si>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NACC-B (nuit)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</si>
  <si>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Marsot C.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</si>
  <si>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Benhamed A.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</si>
  <si>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Malmir J.</t>
    </r>
  </si>
  <si>
    <t>Jeu 12/11/2020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</si>
  <si>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Hiad - Ramdani E.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</si>
  <si>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</si>
  <si>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Desbrest A.</t>
    </r>
  </si>
  <si>
    <r>
      <rPr>
        <i/>
        <sz val="8"/>
        <color rgb="FF000000"/>
        <rFont val="Calibri"/>
        <family val="2"/>
      </rPr>
      <t>PU1</t>
    </r>
    <r>
      <rPr>
        <sz val="11"/>
        <color rgb="FF000000"/>
        <rFont val="Calibri"/>
        <family val="2"/>
      </rPr>
      <t xml:space="preserve">
Gluchowski A.</t>
    </r>
  </si>
  <si>
    <r>
      <rPr>
        <i/>
        <sz val="8"/>
        <color rgb="FF000000"/>
        <rFont val="Calibri"/>
        <family val="2"/>
      </rPr>
      <t>PU-11</t>
    </r>
    <r>
      <rPr>
        <sz val="11"/>
        <color rgb="FF000000"/>
        <rFont val="Calibri"/>
        <family val="2"/>
      </rPr>
      <t xml:space="preserve">
Melin M.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</si>
  <si>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</si>
  <si>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Pibarot V.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</si>
  <si>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Benhamed A.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</si>
  <si>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</si>
  <si>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Aubriet S.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</si>
  <si>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Nicol A.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</si>
  <si>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Eskandanian A.</t>
    </r>
  </si>
  <si>
    <t>Ven 13/11/2020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</si>
  <si>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</si>
  <si>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</si>
  <si>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NACC-C - am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</si>
  <si>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</si>
  <si>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Francois M.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</si>
  <si>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</si>
  <si>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Anezo M.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</si>
  <si>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El Malti A.</t>
    </r>
  </si>
  <si>
    <t>Sam 14/11/2020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</si>
  <si>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</si>
  <si>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</si>
  <si>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</si>
  <si>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 (G am)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</si>
  <si>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NACC-B (G am)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</si>
  <si>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NACC-C (G am)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</si>
  <si>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Filière 2 (G am)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</si>
  <si>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 (G nuit)</t>
    </r>
    <r>
      <rPr>
        <sz val="11"/>
        <color rgb="FF000000"/>
        <rFont val="Calibri"/>
        <family val="2"/>
      </rPr>
      <t xml:space="preserve">
Nicol A.</t>
    </r>
  </si>
  <si>
    <r>
      <rPr>
        <i/>
        <sz val="8"/>
        <color rgb="FF000000"/>
        <rFont val="Calibri"/>
        <family val="2"/>
      </rPr>
      <t>NACC-B (G nuit)</t>
    </r>
    <r>
      <rPr>
        <sz val="11"/>
        <color rgb="FF000000"/>
        <rFont val="Calibri"/>
        <family val="2"/>
      </rPr>
      <t xml:space="preserve">
Catella J.</t>
    </r>
  </si>
  <si>
    <r>
      <rPr>
        <i/>
        <sz val="8"/>
        <color rgb="FF000000"/>
        <rFont val="Calibri"/>
        <family val="2"/>
      </rPr>
      <t>NACC-C - 18h30-00h00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</si>
  <si>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Filière 2 (G nuit)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</si>
  <si>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Fil. Traumato  (18h30 - 22h)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</si>
  <si>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Got F.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</si>
  <si>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Couturier A.</t>
    </r>
  </si>
  <si>
    <r>
      <rPr>
        <i/>
        <sz val="8"/>
        <color rgb="FF000000"/>
        <rFont val="Calibri"/>
        <family val="2"/>
      </rPr>
      <t>NACC-C (jour)</t>
    </r>
    <r>
      <rPr>
        <sz val="11"/>
        <color rgb="FF000000"/>
        <rFont val="Calibri"/>
        <family val="2"/>
      </rPr>
      <t xml:space="preserve">
Aubriet S.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</si>
  <si>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</si>
  <si>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Fattoum J.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</si>
  <si>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</si>
  <si>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PU-11 (mat)</t>
    </r>
    <r>
      <rPr>
        <sz val="11"/>
        <color rgb="FF000000"/>
        <rFont val="Calibri"/>
        <family val="2"/>
      </rPr>
      <t xml:space="preserve">
Deroche C.</t>
    </r>
  </si>
  <si>
    <r>
      <rPr>
        <i/>
        <sz val="8"/>
        <color rgb="FF000000"/>
        <rFont val="Calibri"/>
        <family val="2"/>
      </rPr>
      <t>Filière 2 (jour)</t>
    </r>
    <r>
      <rPr>
        <sz val="11"/>
        <color rgb="FF000000"/>
        <rFont val="Calibri"/>
        <family val="2"/>
      </rPr>
      <t xml:space="preserve">
Pierre J.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</si>
  <si>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Gorioux R.</t>
    </r>
  </si>
  <si>
    <r>
      <rPr>
        <i/>
        <sz val="8"/>
        <color rgb="FF000000"/>
        <rFont val="Calibri"/>
        <family val="2"/>
      </rPr>
      <t>NACC-B (nuit)</t>
    </r>
    <r>
      <rPr>
        <sz val="11"/>
        <color rgb="FF000000"/>
        <rFont val="Calibri"/>
        <family val="2"/>
      </rPr>
      <t xml:space="preserve">
Hodique F.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</si>
  <si>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Gerbaud C.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</si>
  <si>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</si>
  <si>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Fil. Traumato (18h30 - 22h)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</si>
  <si>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</si>
  <si>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Anezo M.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</si>
  <si>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</si>
  <si>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</si>
  <si>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PU1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</si>
  <si>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</si>
  <si>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Bernard M.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</si>
  <si>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</si>
  <si>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</si>
  <si>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</si>
  <si>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</si>
  <si>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Gerard A.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</si>
  <si>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Desbrest A.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</si>
  <si>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Fattoum J.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</si>
  <si>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Espa M.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</si>
  <si>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Hot A.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</si>
  <si>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</si>
  <si>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</si>
  <si>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Pierre J.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</si>
  <si>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</si>
  <si>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Anezo M.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</si>
  <si>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Jacquin L.</t>
    </r>
  </si>
  <si>
    <r>
      <rPr>
        <i/>
        <sz val="8"/>
        <color rgb="FF000000"/>
        <rFont val="Calibri"/>
        <family val="2"/>
      </rPr>
      <t>PU1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</si>
  <si>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</si>
  <si>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Cloquell Y.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</si>
  <si>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Nicol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</si>
  <si>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Paupe M.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</si>
  <si>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Soualah S.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</si>
  <si>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</si>
  <si>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</si>
  <si>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</si>
  <si>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Fattoum J.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</si>
  <si>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</si>
  <si>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Jammet E.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</si>
  <si>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Espa M.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</si>
  <si>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Couturier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</si>
  <si>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</si>
  <si>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</si>
  <si>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UHCD/MS - matin</t>
    </r>
    <r>
      <rPr>
        <sz val="11"/>
        <color rgb="FF000000"/>
        <rFont val="Calibri"/>
        <family val="2"/>
      </rPr>
      <t xml:space="preserve">
Bui-Xuan C.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</si>
  <si>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</si>
  <si>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Bernard J.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</si>
  <si>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Delahaye C.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</si>
  <si>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Jacquet L.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</si>
  <si>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</si>
  <si>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</si>
  <si>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</si>
  <si>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UHCD1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</si>
  <si>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</si>
  <si>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Bauwens P.</t>
    </r>
  </si>
  <si>
    <r>
      <rPr>
        <i/>
        <sz val="8"/>
        <color rgb="FF000000"/>
        <rFont val="Calibri"/>
        <family val="2"/>
      </rPr>
      <t>NACC-A (G am)</t>
    </r>
    <r>
      <rPr>
        <sz val="11"/>
        <color rgb="FF000000"/>
        <rFont val="Calibri"/>
        <family val="2"/>
      </rPr>
      <t xml:space="preserve">
Chapelle-Petit N.</t>
    </r>
  </si>
  <si>
    <r>
      <rPr>
        <i/>
        <sz val="8"/>
        <color rgb="FF000000"/>
        <rFont val="Calibri"/>
        <family val="2"/>
      </rPr>
      <t>NACC-C (G am)</t>
    </r>
    <r>
      <rPr>
        <sz val="11"/>
        <color rgb="FF000000"/>
        <rFont val="Calibri"/>
        <family val="2"/>
      </rPr>
      <t xml:space="preserve">
Chekaoui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</si>
  <si>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Jacquin L.</t>
    </r>
  </si>
  <si>
    <r>
      <rPr>
        <i/>
        <sz val="8"/>
        <color rgb="FF000000"/>
        <rFont val="Calibri"/>
        <family val="2"/>
      </rPr>
      <t>NACC-A (G nuit)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</si>
  <si>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NACC-B (G nuit)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</si>
  <si>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NACC-C - 18h30-00h00</t>
    </r>
    <r>
      <rPr>
        <sz val="11"/>
        <color rgb="FF000000"/>
        <rFont val="Calibri"/>
        <family val="2"/>
      </rPr>
      <t xml:space="preserve">
Marsot C.</t>
    </r>
  </si>
  <si>
    <r>
      <rPr>
        <i/>
        <sz val="8"/>
        <color rgb="FF000000"/>
        <rFont val="Calibri"/>
        <family val="2"/>
      </rPr>
      <t>Filière 2 (G nuit)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</si>
  <si>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Fil. Traumato  (18h30 - 22h)</t>
    </r>
    <r>
      <rPr>
        <sz val="11"/>
        <color rgb="FF000000"/>
        <rFont val="Calibri"/>
        <family val="2"/>
      </rPr>
      <t xml:space="preserve">
Soualah S.</t>
    </r>
  </si>
  <si>
    <t>Dim 22/11/2020</t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</si>
  <si>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</si>
  <si>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</si>
  <si>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NACC-C (jour)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</si>
  <si>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</si>
  <si>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</si>
  <si>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Covid Nèg.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</si>
  <si>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PU1 (matin)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</si>
  <si>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Filière 2 (jour)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</si>
  <si>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Rutka V.</t>
    </r>
  </si>
  <si>
    <r>
      <rPr>
        <i/>
        <sz val="8"/>
        <color rgb="FF000000"/>
        <rFont val="Calibri"/>
        <family val="2"/>
      </rPr>
      <t>NACC-A (nuit)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</si>
  <si>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</si>
  <si>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Chekaoui A.</t>
    </r>
  </si>
  <si>
    <t>Lun 23/11/2020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</si>
  <si>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Desbrest A.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</si>
  <si>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El Malti A.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</si>
  <si>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Melin M.</t>
    </r>
  </si>
  <si>
    <r>
      <rPr>
        <i/>
        <sz val="8"/>
        <color rgb="FF000000"/>
        <rFont val="Calibri"/>
        <family val="2"/>
      </rPr>
      <t>UHCD/MS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</si>
  <si>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PU2</t>
    </r>
    <r>
      <rPr>
        <sz val="11"/>
        <color rgb="FF000000"/>
        <rFont val="Calibri"/>
        <family val="2"/>
      </rPr>
      <t xml:space="preserve">
Gluchowski A.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</si>
  <si>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</si>
  <si>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Gazarian A.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</si>
  <si>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</si>
  <si>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Aussedat M.</t>
    </r>
  </si>
  <si>
    <r>
      <rPr>
        <i/>
        <sz val="8"/>
        <color rgb="FF000000"/>
        <rFont val="Calibri"/>
        <family val="2"/>
      </rPr>
      <t>NACC-B2 (18h30 - 00h)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</si>
  <si>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Tang E.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</si>
  <si>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Djaziri S.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</si>
  <si>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Espa M.</t>
    </r>
  </si>
  <si>
    <t>Mar 24/11/2020</t>
  </si>
  <si>
    <r>
      <rPr>
        <i/>
        <sz val="8"/>
        <color rgb="FF000000"/>
        <rFont val="Calibri"/>
        <family val="2"/>
      </rPr>
      <t>NACC-C  - 10h30-18h30</t>
    </r>
    <r>
      <rPr>
        <sz val="11"/>
        <color rgb="FF000000"/>
        <rFont val="Calibri"/>
        <family val="2"/>
      </rPr>
      <t xml:space="preserve">
Eskandanian A.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</si>
  <si>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Wicker G.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</si>
  <si>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Walch A.</t>
    </r>
  </si>
  <si>
    <r>
      <rPr>
        <i/>
        <sz val="8"/>
        <color rgb="FF000000"/>
        <rFont val="Calibri"/>
        <family val="2"/>
      </rPr>
      <t>NACC-C (18h30 - 00h)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</si>
  <si>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Eskandanian A.</t>
    </r>
  </si>
  <si>
    <t>Mer 25/11/2020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</si>
  <si>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Morere J.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</si>
  <si>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Tamayo M.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</si>
  <si>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Malmir J.</t>
    </r>
  </si>
  <si>
    <r>
      <rPr>
        <i/>
        <sz val="8"/>
        <color rgb="FF000000"/>
        <rFont val="Calibri"/>
        <family val="2"/>
      </rPr>
      <t>Filière 2</t>
    </r>
    <r>
      <rPr>
        <sz val="11"/>
        <color rgb="FF000000"/>
        <rFont val="Calibri"/>
        <family val="2"/>
      </rPr>
      <t xml:space="preserve">
Lavorel L.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</si>
  <si>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Bel J.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</si>
  <si>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Dupuy-Jamal A.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</si>
  <si>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Piot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</si>
  <si>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Hodique F.</t>
    </r>
  </si>
  <si>
    <r>
      <rPr>
        <i/>
        <sz val="8"/>
        <color rgb="FF000000"/>
        <rFont val="Calibri"/>
        <family val="2"/>
      </rPr>
      <t>Fil. Traumato (18h - 22h)</t>
    </r>
    <r>
      <rPr>
        <sz val="11"/>
        <color rgb="FF000000"/>
        <rFont val="Calibri"/>
        <family val="2"/>
      </rPr>
      <t xml:space="preserve">
Couve P.</t>
    </r>
  </si>
  <si>
    <t>Jeu 26/11/2020</t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</si>
  <si>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Hiad - Mendibil A.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</si>
  <si>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</si>
  <si>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</si>
  <si>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Guiot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</si>
  <si>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Bardin I.</t>
    </r>
  </si>
  <si>
    <t>Ven 27/11/2020</t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</si>
  <si>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</si>
  <si>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Jalaguier T.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</si>
  <si>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Tazarourte K.</t>
    </r>
  </si>
  <si>
    <r>
      <rPr>
        <i/>
        <sz val="8"/>
        <color rgb="FF000000"/>
        <rFont val="Calibri"/>
        <family val="2"/>
      </rPr>
      <t>NACC-B (G)</t>
    </r>
    <r>
      <rPr>
        <sz val="11"/>
        <color rgb="FF000000"/>
        <rFont val="Calibri"/>
        <family val="2"/>
      </rPr>
      <t xml:space="preserve">
Nicol A.</t>
    </r>
  </si>
  <si>
    <t>Sam 28/11/2020</t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</si>
  <si>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</si>
  <si>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UHCD1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</si>
  <si>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UHCD2</t>
    </r>
    <r>
      <rPr>
        <sz val="11"/>
        <color rgb="FF000000"/>
        <rFont val="Calibri"/>
        <family val="2"/>
      </rPr>
      <t xml:space="preserve">
Desbrest A.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</si>
  <si>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Galissard T.</t>
    </r>
  </si>
  <si>
    <r>
      <rPr>
        <i/>
        <sz val="8"/>
        <color rgb="FF000000"/>
        <rFont val="Calibri"/>
        <family val="2"/>
      </rPr>
      <t>NACC-B (G am)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</si>
  <si>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NACC-C (G am)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</si>
  <si>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Souquet M.</t>
    </r>
  </si>
  <si>
    <r>
      <rPr>
        <i/>
        <sz val="8"/>
        <color rgb="FF000000"/>
        <rFont val="Calibri"/>
        <family val="2"/>
      </rPr>
      <t>Filière 2 (G am)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</si>
  <si>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NACC-A (G nuit)</t>
    </r>
    <r>
      <rPr>
        <sz val="11"/>
        <color rgb="FF000000"/>
        <rFont val="Calibri"/>
        <family val="2"/>
      </rPr>
      <t xml:space="preserve">
Guironnet C.</t>
    </r>
  </si>
  <si>
    <r>
      <rPr>
        <i/>
        <sz val="8"/>
        <color rgb="FF000000"/>
        <rFont val="Calibri"/>
        <family val="2"/>
      </rPr>
      <t>NACC-B (G nuit)</t>
    </r>
    <r>
      <rPr>
        <sz val="11"/>
        <color rgb="FF000000"/>
        <rFont val="Calibri"/>
        <family val="2"/>
      </rPr>
      <t xml:space="preserve">
Houlle C.</t>
    </r>
  </si>
  <si>
    <r>
      <rPr>
        <i/>
        <sz val="8"/>
        <color rgb="FF000000"/>
        <rFont val="Calibri"/>
        <family val="2"/>
      </rPr>
      <t>NACC-C - 18h30-00h00</t>
    </r>
    <r>
      <rPr>
        <sz val="11"/>
        <color rgb="FF000000"/>
        <rFont val="Calibri"/>
        <family val="2"/>
      </rPr>
      <t xml:space="preserve">
Oggier A.</t>
    </r>
  </si>
  <si>
    <r>
      <rPr>
        <i/>
        <sz val="8"/>
        <color rgb="FF000000"/>
        <rFont val="Calibri"/>
        <family val="2"/>
      </rPr>
      <t>Filière 2 (G nuit)</t>
    </r>
    <r>
      <rPr>
        <sz val="11"/>
        <color rgb="FF000000"/>
        <rFont val="Calibri"/>
        <family val="2"/>
      </rPr>
      <t xml:space="preserve">
Ionescu N.</t>
    </r>
  </si>
  <si>
    <r>
      <rPr>
        <i/>
        <sz val="8"/>
        <color rgb="FF000000"/>
        <rFont val="Calibri"/>
        <family val="2"/>
      </rPr>
      <t>NACC-A (jour)</t>
    </r>
    <r>
      <rPr>
        <sz val="11"/>
        <color rgb="FF000000"/>
        <rFont val="Calibri"/>
        <family val="2"/>
      </rPr>
      <t xml:space="preserve">
Dupuy-Jamal A.</t>
    </r>
  </si>
  <si>
    <r>
      <rPr>
        <i/>
        <sz val="8"/>
        <color rgb="FF000000"/>
        <rFont val="Calibri"/>
        <family val="2"/>
      </rPr>
      <t>NACC-B (jour)</t>
    </r>
    <r>
      <rPr>
        <sz val="11"/>
        <color rgb="FF000000"/>
        <rFont val="Calibri"/>
        <family val="2"/>
      </rPr>
      <t xml:space="preserve">
Couve P.</t>
    </r>
  </si>
  <si>
    <r>
      <rPr>
        <i/>
        <sz val="8"/>
        <color rgb="FF000000"/>
        <rFont val="Calibri"/>
        <family val="2"/>
      </rPr>
      <t>UHCD</t>
    </r>
    <r>
      <rPr>
        <sz val="11"/>
        <color rgb="FF000000"/>
        <rFont val="Calibri"/>
        <family val="2"/>
      </rPr>
      <t xml:space="preserve">
Lemachatti N.</t>
    </r>
  </si>
  <si>
    <r>
      <rPr>
        <i/>
        <sz val="8"/>
        <color rgb="FF000000"/>
        <rFont val="Calibri"/>
        <family val="2"/>
      </rPr>
      <t>PU1 (mat)</t>
    </r>
    <r>
      <rPr>
        <sz val="11"/>
        <color rgb="FF000000"/>
        <rFont val="Calibri"/>
        <family val="2"/>
      </rPr>
      <t xml:space="preserve">
Fattoum J.</t>
    </r>
  </si>
  <si>
    <r>
      <rPr>
        <i/>
        <sz val="8"/>
        <color rgb="FF000000"/>
        <rFont val="Calibri"/>
        <family val="2"/>
      </rPr>
      <t>PU-11 (mat)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</si>
  <si>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Fil. Traumato (8h30 - 18h30)</t>
    </r>
    <r>
      <rPr>
        <sz val="11"/>
        <color rgb="FF000000"/>
        <rFont val="Calibri"/>
        <family val="2"/>
      </rPr>
      <t xml:space="preserve">
Ortho - Canetti R.</t>
    </r>
  </si>
  <si>
    <r>
      <rPr>
        <i/>
        <sz val="8"/>
        <color rgb="FF000000"/>
        <rFont val="Calibri"/>
        <family val="2"/>
      </rPr>
      <t>NACC-A (nuit)</t>
    </r>
    <r>
      <rPr>
        <sz val="11"/>
        <color rgb="FF000000"/>
        <rFont val="Calibri"/>
        <family val="2"/>
      </rPr>
      <t xml:space="preserve">
Federici R.</t>
    </r>
  </si>
  <si>
    <r>
      <rPr>
        <i/>
        <sz val="8"/>
        <color rgb="FF000000"/>
        <rFont val="Calibri"/>
        <family val="2"/>
      </rPr>
      <t>Filière 2 (nuit)</t>
    </r>
    <r>
      <rPr>
        <sz val="11"/>
        <color rgb="FF000000"/>
        <rFont val="Calibri"/>
        <family val="2"/>
      </rPr>
      <t xml:space="preserve">
Espa M.</t>
    </r>
  </si>
  <si>
    <r>
      <rPr>
        <i/>
        <sz val="8"/>
        <color rgb="FF000000"/>
        <rFont val="Calibri"/>
        <family val="2"/>
      </rPr>
      <t>NACC-A</t>
    </r>
    <r>
      <rPr>
        <sz val="11"/>
        <color rgb="FF000000"/>
        <rFont val="Calibri"/>
        <family val="2"/>
      </rPr>
      <t xml:space="preserve">
Stavila R.</t>
    </r>
  </si>
  <si>
    <r>
      <rPr>
        <i/>
        <sz val="8"/>
        <color rgb="FF000000"/>
        <rFont val="Calibri"/>
        <family val="2"/>
      </rPr>
      <t>NACC-B</t>
    </r>
    <r>
      <rPr>
        <sz val="11"/>
        <color rgb="FF000000"/>
        <rFont val="Calibri"/>
        <family val="2"/>
      </rPr>
      <t xml:space="preserve">
Tanovan S.</t>
    </r>
  </si>
  <si>
    <r>
      <rPr>
        <i/>
        <sz val="8"/>
        <color rgb="FF000000"/>
        <rFont val="Calibri"/>
        <family val="2"/>
      </rPr>
      <t>NACC-C</t>
    </r>
    <r>
      <rPr>
        <sz val="11"/>
        <color rgb="FF000000"/>
        <rFont val="Calibri"/>
        <family val="2"/>
      </rPr>
      <t xml:space="preserve">
Jebri R.</t>
    </r>
  </si>
  <si>
    <r>
      <rPr>
        <i/>
        <sz val="8"/>
        <color rgb="FF000000"/>
        <rFont val="Calibri"/>
        <family val="2"/>
      </rPr>
      <t>Fil. Traumato (8h - 18h)</t>
    </r>
    <r>
      <rPr>
        <sz val="11"/>
        <color rgb="FF000000"/>
        <rFont val="Calibri"/>
        <family val="2"/>
      </rPr>
      <t xml:space="preserve">
Ortho - Pacull R.</t>
    </r>
  </si>
  <si>
    <r>
      <rPr>
        <i/>
        <sz val="8"/>
        <color rgb="FF000000"/>
        <rFont val="Calibri"/>
        <family val="2"/>
      </rPr>
      <t>NACC-A (G)</t>
    </r>
    <r>
      <rPr>
        <sz val="11"/>
        <color rgb="FF000000"/>
        <rFont val="Calibri"/>
        <family val="2"/>
      </rPr>
      <t xml:space="preserve">
Brunet G.</t>
    </r>
  </si>
  <si>
    <r>
      <rPr>
        <i/>
        <sz val="8"/>
        <color rgb="FF000000"/>
        <rFont val="Calibri"/>
        <family val="2"/>
      </rPr>
      <t>NACC-B2 (18h30 - 00h)</t>
    </r>
    <r>
      <rPr>
        <sz val="11"/>
        <color rgb="FF000000"/>
        <rFont val="Calibri"/>
        <family val="2"/>
      </rPr>
      <t xml:space="preserve">
Baccari A.</t>
    </r>
  </si>
  <si>
    <r>
      <rPr>
        <i/>
        <sz val="8"/>
        <color rgb="FF000000"/>
        <rFont val="Calibri"/>
        <family val="2"/>
      </rPr>
      <t>Astr. Covid</t>
    </r>
    <r>
      <rPr>
        <sz val="11"/>
        <color rgb="FF000000"/>
        <rFont val="Calibri"/>
        <family val="2"/>
      </rPr>
      <t xml:space="preserve">
Hot A.</t>
    </r>
  </si>
  <si>
    <r>
      <rPr>
        <i/>
        <sz val="8"/>
        <color rgb="FF000000"/>
        <rFont val="Calibri"/>
        <family val="2"/>
      </rPr>
      <t>Filière 2 (G)</t>
    </r>
    <r>
      <rPr>
        <sz val="11"/>
        <color rgb="FF000000"/>
        <rFont val="Calibri"/>
        <family val="2"/>
      </rPr>
      <t xml:space="preserve">
Paupe M.</t>
    </r>
  </si>
  <si>
    <t>JS</t>
  </si>
  <si>
    <t>JL</t>
  </si>
  <si>
    <t>GS</t>
  </si>
  <si>
    <t>DGD</t>
  </si>
  <si>
    <t>DGF</t>
  </si>
  <si>
    <t>RA</t>
  </si>
  <si>
    <t>RS</t>
  </si>
  <si>
    <t>Filière 2 (G nuit)</t>
  </si>
  <si>
    <t>Fil. Traumato (8h - 18h)</t>
  </si>
  <si>
    <t xml:space="preserve">Traumato J </t>
  </si>
  <si>
    <t>Fil. Traumato  (18h30 - 22h)</t>
  </si>
  <si>
    <t>Traumato S</t>
  </si>
  <si>
    <t>Fil. Traumato (8h30 - 18h30)</t>
  </si>
  <si>
    <t>Traumato JWE</t>
  </si>
  <si>
    <t>Traumato SWE</t>
  </si>
  <si>
    <t>Fil. Traumato  (18h - 22h)</t>
  </si>
  <si>
    <t>Filière 2 (G am)</t>
  </si>
  <si>
    <t>Eq TP</t>
  </si>
  <si>
    <t>PU-11 (mat)</t>
  </si>
  <si>
    <t>NACC-B2 (18h30 - 00h)</t>
  </si>
  <si>
    <t>Type</t>
  </si>
  <si>
    <t>social hours travaillé</t>
  </si>
  <si>
    <t xml:space="preserve">Nbre d'heures travaillées dans la semaine : </t>
  </si>
  <si>
    <t xml:space="preserve">score : </t>
  </si>
  <si>
    <t xml:space="preserve">entre </t>
  </si>
  <si>
    <t>&lt;</t>
  </si>
  <si>
    <t xml:space="preserve">&lt; à </t>
  </si>
  <si>
    <t xml:space="preserve">&gt; à </t>
  </si>
  <si>
    <t>&gt;=</t>
  </si>
  <si>
    <t>=</t>
  </si>
  <si>
    <t>&gt;</t>
  </si>
  <si>
    <t>Travail nuit quelque soit la durée</t>
  </si>
  <si>
    <t>Score semaine precedente</t>
  </si>
  <si>
    <t>Secteur A</t>
  </si>
  <si>
    <t>Secteur B</t>
  </si>
  <si>
    <t>Secteur C</t>
  </si>
  <si>
    <t>SMA_Filière 1</t>
  </si>
  <si>
    <t>SMA_Filière 2</t>
  </si>
  <si>
    <t>Samedi,
Secteur B</t>
  </si>
  <si>
    <t>Samedi,
Secteur C</t>
  </si>
  <si>
    <t>GARDE Secteur A</t>
  </si>
  <si>
    <t>Garde SMA Fil 1</t>
  </si>
  <si>
    <t>FERIE JOUR 
(dimanche)
Secteur A</t>
  </si>
  <si>
    <t>FERIE JOUR 
(dimanche)
Fil 1</t>
  </si>
  <si>
    <t>FERIE Nuit
(dimanche)
Secteur A</t>
  </si>
  <si>
    <t>FERIE Nuit
(dimanche)
Fil 1</t>
  </si>
  <si>
    <t>Reunion Intern</t>
  </si>
  <si>
    <t>INTERNEHEH1</t>
  </si>
  <si>
    <t>INTERNEHEH2</t>
  </si>
  <si>
    <t>INTERNEHEH4</t>
  </si>
  <si>
    <t>INTERNEHEH6</t>
  </si>
  <si>
    <t>INTERNEHEH7</t>
  </si>
  <si>
    <t>INTERNEHEH8</t>
  </si>
  <si>
    <t>INTERNEHEH9</t>
  </si>
  <si>
    <t>INTERNEHEH10</t>
  </si>
  <si>
    <t>INTERNEHEH11</t>
  </si>
  <si>
    <t>INTERNEHEH12</t>
  </si>
  <si>
    <t>INTERNEHEH13</t>
  </si>
  <si>
    <t>INTERNEHEH14</t>
  </si>
  <si>
    <t>INTERNEHEH15</t>
  </si>
  <si>
    <t>INTERNEHEH16</t>
  </si>
  <si>
    <t>INTERNEHEH17</t>
  </si>
  <si>
    <t>SectAJ</t>
  </si>
  <si>
    <t>SectBJ</t>
  </si>
  <si>
    <t>SectCJ</t>
  </si>
  <si>
    <t>SMAJ</t>
  </si>
  <si>
    <t>SMB</t>
  </si>
  <si>
    <t>SMC</t>
  </si>
  <si>
    <t>SectAG</t>
  </si>
  <si>
    <t>SMAG</t>
  </si>
  <si>
    <t>SectGJWE</t>
  </si>
  <si>
    <t>Fil1GJWE</t>
  </si>
  <si>
    <t>SectAGWE</t>
  </si>
  <si>
    <t>Fil1GWE</t>
  </si>
  <si>
    <t>TOTAL</t>
  </si>
  <si>
    <t>MEDIANE</t>
  </si>
  <si>
    <t>MIN</t>
  </si>
  <si>
    <t>Q1</t>
  </si>
  <si>
    <t>Q3</t>
  </si>
  <si>
    <t>MAX</t>
  </si>
  <si>
    <t>moyenne</t>
  </si>
  <si>
    <t>Nbre pause de 24h /sem</t>
  </si>
  <si>
    <t>Nombre d'heures sociales travaillé /46</t>
  </si>
  <si>
    <t>anonyme</t>
  </si>
  <si>
    <t>MEDHEH1</t>
  </si>
  <si>
    <t>MEDHEH2</t>
  </si>
  <si>
    <t>MEDHEH3</t>
  </si>
  <si>
    <t>MEDHEH4</t>
  </si>
  <si>
    <t>MEDHEH5</t>
  </si>
  <si>
    <t>MEDHEH6</t>
  </si>
  <si>
    <t>MEDHEH7</t>
  </si>
  <si>
    <t>MEDHEH8</t>
  </si>
  <si>
    <t>MEDHEH9</t>
  </si>
  <si>
    <t>MEDHEH10</t>
  </si>
  <si>
    <t>MEDHEH11</t>
  </si>
  <si>
    <t>MEDHEH12</t>
  </si>
  <si>
    <t xml:space="preserve">hours night work </t>
  </si>
  <si>
    <t>cumul hours night work (23h7h)</t>
  </si>
  <si>
    <t>Nbre pause de moins de (en h) :</t>
  </si>
  <si>
    <t>Nbr heure travail nocturne (23h à 7h) (/56)</t>
  </si>
  <si>
    <t>Nbre jours sans travailler/sem</t>
  </si>
  <si>
    <t>Nbre poste dans la semaine avec durée sup à :</t>
  </si>
  <si>
    <t xml:space="preserve">Affichage : </t>
  </si>
  <si>
    <t>1. Heures totales</t>
  </si>
  <si>
    <t>2. Duree poste</t>
  </si>
  <si>
    <t>3. Pause 24h</t>
  </si>
  <si>
    <t>4. Heures nocturnes</t>
  </si>
  <si>
    <t>5. Jours sans travail</t>
  </si>
  <si>
    <t>6. Garde nuit</t>
  </si>
  <si>
    <t>7. Pause minimum</t>
  </si>
  <si>
    <t>8. Score précédent</t>
  </si>
  <si>
    <t>9. Heures sociales</t>
  </si>
  <si>
    <t xml:space="preserve">Debut d'étude : </t>
  </si>
  <si>
    <t>JHEH</t>
  </si>
  <si>
    <t>NHEH</t>
  </si>
  <si>
    <t>CoursHEH</t>
  </si>
  <si>
    <t>Cours interne HEH</t>
  </si>
  <si>
    <t>code du travail - travail effectif durée max 10h/j sauf derogation</t>
  </si>
  <si>
    <t>code du travail - travail effectif hebdo : max 48h sur 1 semaine</t>
  </si>
  <si>
    <t xml:space="preserve">Exception durée 12h possible </t>
  </si>
  <si>
    <t>REGJ</t>
  </si>
  <si>
    <t>REGN</t>
  </si>
  <si>
    <t>Regulation J</t>
  </si>
  <si>
    <t>Regulation N</t>
  </si>
  <si>
    <t>SMUR nuit</t>
  </si>
  <si>
    <t>SMURN</t>
  </si>
  <si>
    <t>Journée Bureau</t>
  </si>
  <si>
    <t>B</t>
  </si>
  <si>
    <t>Bureau</t>
  </si>
  <si>
    <t>Brut</t>
  </si>
  <si>
    <t>Beissel A.</t>
  </si>
  <si>
    <t>Chatelat T.</t>
  </si>
  <si>
    <t>Zouaoui M.</t>
  </si>
  <si>
    <t> .</t>
  </si>
  <si>
    <t>Delahaye C.</t>
  </si>
  <si>
    <t>Bony T.</t>
  </si>
  <si>
    <t>Anezo M.</t>
  </si>
  <si>
    <t>Aghati D.</t>
  </si>
  <si>
    <t>Gabilly L.</t>
  </si>
  <si>
    <t>Paupe M.</t>
  </si>
  <si>
    <t>Soualah S.</t>
  </si>
  <si>
    <t>Couve P.</t>
  </si>
  <si>
    <t>Malmir J.</t>
  </si>
  <si>
    <t>Jacquin L.</t>
  </si>
  <si>
    <t>Jammet E.</t>
  </si>
  <si>
    <t>Ast. Neonat</t>
  </si>
  <si>
    <t>SMUR 5 nuit LS</t>
  </si>
  <si>
    <t>SMUR 4 nuit LS</t>
  </si>
  <si>
    <t>Garde ext (N)</t>
  </si>
  <si>
    <t>SMUR 2 nuit LE</t>
  </si>
  <si>
    <t>SMUR 1 nuit LE</t>
  </si>
  <si>
    <t>AMU 2 nuit</t>
  </si>
  <si>
    <t>AMU 1 nuit</t>
  </si>
  <si>
    <t>Astreinte</t>
  </si>
  <si>
    <t>|</t>
  </si>
  <si>
    <t>Filière 1 (nuit)</t>
  </si>
  <si>
    <t>Fil. Traumato (10h - 22h)</t>
  </si>
  <si>
    <t>Filière 2 (nuit)</t>
  </si>
  <si>
    <t>NACC-C (18h30 - 00h)</t>
  </si>
  <si>
    <t>NACC-B (nuit)</t>
  </si>
  <si>
    <t>NACC-A (nuit)</t>
  </si>
  <si>
    <t>Prieto N.</t>
  </si>
  <si>
    <t>Laye J.</t>
  </si>
  <si>
    <t>Ramousse A.</t>
  </si>
  <si>
    <t>Di Fillipo C.</t>
  </si>
  <si>
    <t>Bardin I.</t>
  </si>
  <si>
    <t>Jacquet L.</t>
  </si>
  <si>
    <t>Melki S.</t>
  </si>
  <si>
    <t>Tang E.</t>
  </si>
  <si>
    <t>Tazarourte K.</t>
  </si>
  <si>
    <t>Aubriet S.</t>
  </si>
  <si>
    <t>Dim 28/02/2021</t>
  </si>
  <si>
    <t>Ast. CUMP</t>
  </si>
  <si>
    <t>Astr. Neonat (dim)</t>
  </si>
  <si>
    <t>SMH</t>
  </si>
  <si>
    <t>SMUR 7 Bron</t>
  </si>
  <si>
    <t>SMUR 6 LN</t>
  </si>
  <si>
    <t>SMUR 5 LS</t>
  </si>
  <si>
    <t>SMUR 4 LS</t>
  </si>
  <si>
    <t>Garde ext.</t>
  </si>
  <si>
    <t>SMUR 2 LE</t>
  </si>
  <si>
    <t>SMUR 1 LE</t>
  </si>
  <si>
    <t>AMU 3</t>
  </si>
  <si>
    <t>AMU 2</t>
  </si>
  <si>
    <t>AMU 1</t>
  </si>
  <si>
    <t>Astr. CMH</t>
  </si>
  <si>
    <t>Astreinte CMH</t>
  </si>
  <si>
    <t>Filière 1 (jour)</t>
  </si>
  <si>
    <t>Filière 2 (jour)</t>
  </si>
  <si>
    <t>PU1 (jour)</t>
  </si>
  <si>
    <t>NACC-C (jour)</t>
  </si>
  <si>
    <t>NACC-B (jour)</t>
  </si>
  <si>
    <t>NACC-A (jour)</t>
  </si>
  <si>
    <t>Morere J.</t>
  </si>
  <si>
    <t>Chekaoui A.</t>
  </si>
  <si>
    <t>Chapelle-Petit N.</t>
  </si>
  <si>
    <t>Filière 1 (G nuit)</t>
  </si>
  <si>
    <t>Filière 2 (G nuit)</t>
  </si>
  <si>
    <t>NACC-C - 18h30-00h00</t>
  </si>
  <si>
    <t>NACC-B (G nuit)</t>
  </si>
  <si>
    <t>NACC-A (G nuit)</t>
  </si>
  <si>
    <t>Marcon M.</t>
  </si>
  <si>
    <t>Plumereau C.</t>
  </si>
  <si>
    <t>Gerbaud C.</t>
  </si>
  <si>
    <t>Mazaud A.</t>
  </si>
  <si>
    <t>Dupuy-Jamal A.</t>
  </si>
  <si>
    <t>Souquet M.</t>
  </si>
  <si>
    <t>Accadia M.</t>
  </si>
  <si>
    <t>Wicker G.</t>
  </si>
  <si>
    <t>Filière 1 (G am)</t>
  </si>
  <si>
    <t>Filière 2 (G am)</t>
  </si>
  <si>
    <t>NACC-C (G am)</t>
  </si>
  <si>
    <t>NACC-B (G am)</t>
  </si>
  <si>
    <t>NACC-A (G am)</t>
  </si>
  <si>
    <t>Theurey O.</t>
  </si>
  <si>
    <t>Pinero D.</t>
  </si>
  <si>
    <t>Melin M.</t>
  </si>
  <si>
    <t>Bui-Xuan C.</t>
  </si>
  <si>
    <t>Sam 27/02/2021</t>
  </si>
  <si>
    <t>Astr. Neonat (sam)</t>
  </si>
  <si>
    <t>Neonat (sam)</t>
  </si>
  <si>
    <t>Référent</t>
  </si>
  <si>
    <t>Matin CMH</t>
  </si>
  <si>
    <t>Filière 1</t>
  </si>
  <si>
    <t>Filière 2</t>
  </si>
  <si>
    <t>UHCD1</t>
  </si>
  <si>
    <t>Dreyfus L.</t>
  </si>
  <si>
    <t>Drapier Q.</t>
  </si>
  <si>
    <t>Dupuy C.</t>
  </si>
  <si>
    <t>Guillemin O.</t>
  </si>
  <si>
    <t>Got F.</t>
  </si>
  <si>
    <t>Alexandru S.</t>
  </si>
  <si>
    <t>Lamotte F.</t>
  </si>
  <si>
    <t>Hot A.</t>
  </si>
  <si>
    <t>Renfort 1 (18h30 - 23h)</t>
  </si>
  <si>
    <t>Filière 1 (G)</t>
  </si>
  <si>
    <t>Filière 2 (G)</t>
  </si>
  <si>
    <t>NACC-B (G)</t>
  </si>
  <si>
    <t>NACC-A (G)</t>
  </si>
  <si>
    <t>Peguet O.</t>
  </si>
  <si>
    <t>Schiavo D.</t>
  </si>
  <si>
    <t>Nicol A.</t>
  </si>
  <si>
    <t>Rouand J.</t>
  </si>
  <si>
    <t>Bourgeois J.</t>
  </si>
  <si>
    <t>Cesareo E.</t>
  </si>
  <si>
    <t>Eskandanian A.</t>
  </si>
  <si>
    <t>Oggier A.</t>
  </si>
  <si>
    <t>Ionescu N.</t>
  </si>
  <si>
    <t>Tamayo M.</t>
  </si>
  <si>
    <t>Isnard F.</t>
  </si>
  <si>
    <t>Deroche C.</t>
  </si>
  <si>
    <t>Gerard A.</t>
  </si>
  <si>
    <t>Ven 26/02/2021</t>
  </si>
  <si>
    <t>Neonat 2</t>
  </si>
  <si>
    <t>Neonat 1</t>
  </si>
  <si>
    <t>SMUR 3 LE</t>
  </si>
  <si>
    <t>Cadre Med.</t>
  </si>
  <si>
    <t>Journée CMH</t>
  </si>
  <si>
    <t>Renfort 1 (12h - 18h30)</t>
  </si>
  <si>
    <t>UHCD/MS</t>
  </si>
  <si>
    <t>Chassery C.</t>
  </si>
  <si>
    <t>Lourcy Y.</t>
  </si>
  <si>
    <t>Maziere F.</t>
  </si>
  <si>
    <t>Baccari A.</t>
  </si>
  <si>
    <t>Desbrest A.</t>
  </si>
  <si>
    <t>Jebri R.</t>
  </si>
  <si>
    <t>Bouchut J.</t>
  </si>
  <si>
    <t>Beroud S.</t>
  </si>
  <si>
    <t>Coulon T.</t>
  </si>
  <si>
    <t>Al Hakim C.</t>
  </si>
  <si>
    <t>Gardie A.</t>
  </si>
  <si>
    <t>Peverelli É.</t>
  </si>
  <si>
    <t>Jeu 25/02/2021</t>
  </si>
  <si>
    <t>Rodriguez A.</t>
  </si>
  <si>
    <t>Taverna X.</t>
  </si>
  <si>
    <t>Coignard H.</t>
  </si>
  <si>
    <t>Elmarzougui C.</t>
  </si>
  <si>
    <t>Houlle C.</t>
  </si>
  <si>
    <t>Bienvenu F.</t>
  </si>
  <si>
    <t>Calender A.</t>
  </si>
  <si>
    <t>Dubien P.</t>
  </si>
  <si>
    <t>Durand J.</t>
  </si>
  <si>
    <t>Comte G.</t>
  </si>
  <si>
    <t>El Malti A.</t>
  </si>
  <si>
    <t>Mer 24/02/2021</t>
  </si>
  <si>
    <t>UHCD/MS - matin</t>
  </si>
  <si>
    <t>NACC-C - am</t>
  </si>
  <si>
    <t>Lege L.</t>
  </si>
  <si>
    <t>Le-Loch J.</t>
  </si>
  <si>
    <t>Rerbal D.</t>
  </si>
  <si>
    <t>Mar 23/02/2021</t>
  </si>
  <si>
    <t>Faton S.</t>
  </si>
  <si>
    <t>Frugier S.</t>
  </si>
  <si>
    <t>Gendron M.</t>
  </si>
  <si>
    <t>Lorge S.</t>
  </si>
  <si>
    <t>Stavila R.</t>
  </si>
  <si>
    <t>NACC-B2 (18h30 - 00h)</t>
  </si>
  <si>
    <t>Fuster P.</t>
  </si>
  <si>
    <t>Lun 22/02/2021</t>
  </si>
  <si>
    <t>Guerand V.</t>
  </si>
  <si>
    <t>Pierre J.</t>
  </si>
  <si>
    <t>Gluchowski A.</t>
  </si>
  <si>
    <t>Cheucle E.</t>
  </si>
  <si>
    <t>Fattoum J.</t>
  </si>
  <si>
    <t>Mezzarobba V.</t>
  </si>
  <si>
    <t>Dim 21/02/2021</t>
  </si>
  <si>
    <t>Djaziri S.</t>
  </si>
  <si>
    <t>Bagou G.</t>
  </si>
  <si>
    <t>Sam 20/02/2021</t>
  </si>
  <si>
    <t>Benhamed A.</t>
  </si>
  <si>
    <t>Tanovan S.</t>
  </si>
  <si>
    <t>Ven 19/02/2021</t>
  </si>
  <si>
    <t>Généré L.</t>
  </si>
  <si>
    <t>Bernard M.</t>
  </si>
  <si>
    <t>Espa M.</t>
  </si>
  <si>
    <t>Federici R.</t>
  </si>
  <si>
    <t>Jeu 18/02/2021</t>
  </si>
  <si>
    <t>Gouillon L.</t>
  </si>
  <si>
    <t>Mer 17/02/2021</t>
  </si>
  <si>
    <t>Lesort C.</t>
  </si>
  <si>
    <t>Mar 16/02/2021</t>
  </si>
  <si>
    <t>Lun 15/02/2021</t>
  </si>
  <si>
    <t>Lurquin B.</t>
  </si>
  <si>
    <t>Darbon R.</t>
  </si>
  <si>
    <t>Joffre T.</t>
  </si>
  <si>
    <t>Dim 14/02/2021</t>
  </si>
  <si>
    <t>Baconneau C.</t>
  </si>
  <si>
    <t>Fil. Traumato (12h - 22h)</t>
  </si>
  <si>
    <t>Sam 13/02/2021</t>
  </si>
  <si>
    <t>Brilland R.</t>
  </si>
  <si>
    <t>Giraud O.</t>
  </si>
  <si>
    <t>Abaza M.</t>
  </si>
  <si>
    <t>Ven 12/02/2021</t>
  </si>
  <si>
    <t>Vignaud P.</t>
  </si>
  <si>
    <t>Couturier A.</t>
  </si>
  <si>
    <t>Jeu 11/02/2021</t>
  </si>
  <si>
    <t>Piot A.</t>
  </si>
  <si>
    <t>Mer 10/02/2021</t>
  </si>
  <si>
    <t>Mar 09/02/2021</t>
  </si>
  <si>
    <t>Lun 08/02/2021</t>
  </si>
  <si>
    <t>Hodique F.</t>
  </si>
  <si>
    <t>Dim 07/02/2021</t>
  </si>
  <si>
    <t>Guillaumee F.</t>
  </si>
  <si>
    <t>Sam 06/02/2021</t>
  </si>
  <si>
    <t>Ven 05/02/2021</t>
  </si>
  <si>
    <t>Jeu 04/02/2021</t>
  </si>
  <si>
    <t>Carreira P.</t>
  </si>
  <si>
    <t>Mer 03/02/2021</t>
  </si>
  <si>
    <t>Decourt L.</t>
  </si>
  <si>
    <t>Castellnou S.</t>
  </si>
  <si>
    <t>NACC-B - 23h00-8h00</t>
  </si>
  <si>
    <t>NACC-B - 18h30-23h00</t>
  </si>
  <si>
    <t>Mar 02/02/2021</t>
  </si>
  <si>
    <t>Lun 01/02/2021</t>
  </si>
  <si>
    <t>Catella J.</t>
  </si>
  <si>
    <t>Delorme E.</t>
  </si>
  <si>
    <t>Mer 31/03/2021</t>
  </si>
  <si>
    <t>Raquin L.</t>
  </si>
  <si>
    <t>Sediq R.</t>
  </si>
  <si>
    <t>Mar 30/03/2021</t>
  </si>
  <si>
    <t>Jouot T.</t>
  </si>
  <si>
    <t>Lun 29/03/2021</t>
  </si>
  <si>
    <t>Suite de Soins - matin</t>
  </si>
  <si>
    <t>Dim 28/03/2021</t>
  </si>
  <si>
    <t>NACC-C (18h30-00h00)</t>
  </si>
  <si>
    <t>Bages-Limoges F.</t>
  </si>
  <si>
    <t>Sam 27/03/2021</t>
  </si>
  <si>
    <t>Rieg N.</t>
  </si>
  <si>
    <t>Quiblier A.</t>
  </si>
  <si>
    <t>Ven 26/03/2021</t>
  </si>
  <si>
    <t>Jeu 25/03/2021</t>
  </si>
  <si>
    <t>Mer 24/03/2021</t>
  </si>
  <si>
    <t>Mar 23/03/2021</t>
  </si>
  <si>
    <t>Lun 22/03/2021</t>
  </si>
  <si>
    <t>Dim 21/03/2021</t>
  </si>
  <si>
    <t>Sam 20/03/2021</t>
  </si>
  <si>
    <t>Ven 19/03/2021</t>
  </si>
  <si>
    <t>Fil. Traumato (13h - 22h)</t>
  </si>
  <si>
    <t>Mercoyrol E.</t>
  </si>
  <si>
    <t>Jeu 18/03/2021</t>
  </si>
  <si>
    <t>Mer 17/03/2021</t>
  </si>
  <si>
    <t>UHCD - matin</t>
  </si>
  <si>
    <t>Abdelmalek M.</t>
  </si>
  <si>
    <t>Mar 16/03/2021</t>
  </si>
  <si>
    <t>Lun 15/03/2021</t>
  </si>
  <si>
    <t>Dim 14/03/2021</t>
  </si>
  <si>
    <t>Sam 13/03/2021</t>
  </si>
  <si>
    <t>Ven 12/03/2021</t>
  </si>
  <si>
    <t>Jeu 11/03/2021</t>
  </si>
  <si>
    <t>Gueugniaud P.</t>
  </si>
  <si>
    <t>Mer 10/03/2021</t>
  </si>
  <si>
    <t>Mar 09/03/2021</t>
  </si>
  <si>
    <t>Lun 08/03/2021</t>
  </si>
  <si>
    <t>Dim 07/03/2021</t>
  </si>
  <si>
    <t>Sam 06/03/2021</t>
  </si>
  <si>
    <t>Ven 05/03/2021</t>
  </si>
  <si>
    <t>Jeu 04/03/2021</t>
  </si>
  <si>
    <t>Mer 03/03/2021</t>
  </si>
  <si>
    <t>Mar 02/03/2021</t>
  </si>
  <si>
    <t>Lun 01/03/2021</t>
  </si>
  <si>
    <t>De Dinechin L.</t>
  </si>
  <si>
    <t>Ven 30/04/2021</t>
  </si>
  <si>
    <t>Jeu 29/04/2021</t>
  </si>
  <si>
    <t>Mer 28/04/2021</t>
  </si>
  <si>
    <t>Mar 27/04/2021</t>
  </si>
  <si>
    <t>Lun 26/04/2021</t>
  </si>
  <si>
    <t>Dim 25/04/2021</t>
  </si>
  <si>
    <t>Sam 24/04/2021</t>
  </si>
  <si>
    <t>Ven 23/04/2021</t>
  </si>
  <si>
    <t>Jeu 22/04/2021</t>
  </si>
  <si>
    <t>Mer 21/04/2021</t>
  </si>
  <si>
    <t>Mar 20/04/2021</t>
  </si>
  <si>
    <t>Lun 19/04/2021</t>
  </si>
  <si>
    <t>Dim 18/04/2021</t>
  </si>
  <si>
    <t>Sam 17/04/2021</t>
  </si>
  <si>
    <t>Ven 16/04/2021</t>
  </si>
  <si>
    <t>Jeu 15/04/2021</t>
  </si>
  <si>
    <t>Mer 14/04/2021</t>
  </si>
  <si>
    <t>Mar 13/04/2021</t>
  </si>
  <si>
    <t>Lun 12/04/2021</t>
  </si>
  <si>
    <t>Dim 11/04/2021</t>
  </si>
  <si>
    <t>Sam 10/04/2021</t>
  </si>
  <si>
    <t>Ven 09/04/2021</t>
  </si>
  <si>
    <t>Jeu 08/04/2021</t>
  </si>
  <si>
    <t>Mer 07/04/2021</t>
  </si>
  <si>
    <t>Mar 06/04/2021</t>
  </si>
  <si>
    <t>NACC-C (nuit)</t>
  </si>
  <si>
    <t>Jou 05/04/2021</t>
  </si>
  <si>
    <t>NACC-C - 18h30-00h</t>
  </si>
  <si>
    <t>Dim 04/04/2021</t>
  </si>
  <si>
    <t>NACC-C - 18:30-00h</t>
  </si>
  <si>
    <t>Sam 03/04/2021</t>
  </si>
  <si>
    <t>Ven 02/04/2021</t>
  </si>
  <si>
    <t>Jeu 01/04/2021</t>
  </si>
  <si>
    <t>Johanna Chaudron</t>
  </si>
  <si>
    <t>Olivier Durlach</t>
  </si>
  <si>
    <t>Arnaud Lanteri</t>
  </si>
  <si>
    <t>Caroline Dufour</t>
  </si>
  <si>
    <t>Almira Mahmutovic</t>
  </si>
  <si>
    <t>Mohamed Najib Abdelmalek</t>
  </si>
  <si>
    <t>Angéline Boufedji</t>
  </si>
  <si>
    <t>Alice Oggier</t>
  </si>
  <si>
    <t>Leslie Frassin</t>
  </si>
  <si>
    <t>Léa Michon</t>
  </si>
  <si>
    <t>Perrine Pointet</t>
  </si>
  <si>
    <t>Léo Soyeux</t>
  </si>
  <si>
    <t>Lionel Coudurieur Curver</t>
  </si>
  <si>
    <t>Marion Monnot</t>
  </si>
  <si>
    <t>Clémence Lachat</t>
  </si>
  <si>
    <t>Amal Baccari</t>
  </si>
  <si>
    <t>Chawki Elmarzougui</t>
  </si>
  <si>
    <t>INTERNEHEH3</t>
  </si>
  <si>
    <t>INTERNEHEH5</t>
  </si>
  <si>
    <t>MEDSUD</t>
  </si>
  <si>
    <t>INTERNESUD</t>
  </si>
  <si>
    <t>MEDHEH</t>
  </si>
  <si>
    <t>INTERNEHEH</t>
  </si>
  <si>
    <t>Intervalle</t>
  </si>
  <si>
    <t>REPARTITION</t>
  </si>
  <si>
    <t xml:space="preserve">Statistiques </t>
  </si>
  <si>
    <t>MED</t>
  </si>
  <si>
    <t>MOY</t>
  </si>
  <si>
    <t>3. Pauses 24h</t>
  </si>
  <si>
    <t>5. Jours sans travailler</t>
  </si>
  <si>
    <t>6. Postes nuit</t>
  </si>
  <si>
    <t>7. Pause minimal</t>
  </si>
  <si>
    <t>8. Heures sociales</t>
  </si>
  <si>
    <t>P</t>
  </si>
  <si>
    <t>DG</t>
  </si>
  <si>
    <t>?</t>
  </si>
  <si>
    <t>SDS/DG</t>
  </si>
  <si>
    <t>MEDSUD24</t>
  </si>
  <si>
    <t>Score</t>
  </si>
  <si>
    <t>J1REGN</t>
  </si>
  <si>
    <t>JREGN</t>
  </si>
  <si>
    <t>SMUR jour</t>
  </si>
  <si>
    <t>SMURJ</t>
  </si>
  <si>
    <t>HEH</t>
  </si>
  <si>
    <t xml:space="preserve">Lyon Sud </t>
  </si>
  <si>
    <t>medsud</t>
  </si>
  <si>
    <t>internesud</t>
  </si>
  <si>
    <t>medheh</t>
  </si>
  <si>
    <t>interne HEH</t>
  </si>
  <si>
    <t>type</t>
  </si>
  <si>
    <t>Nom Anonyme</t>
  </si>
  <si>
    <t>Nom</t>
  </si>
  <si>
    <t>ELIOT OPHELIE</t>
  </si>
  <si>
    <t>Tx</t>
  </si>
  <si>
    <t>RC</t>
  </si>
  <si>
    <t>RH</t>
  </si>
  <si>
    <t>R-</t>
  </si>
  <si>
    <t>FELIX LAURE</t>
  </si>
  <si>
    <t>GALLAY MAXENCE</t>
  </si>
  <si>
    <t>F?</t>
  </si>
  <si>
    <t>FO</t>
  </si>
  <si>
    <t>GINESTET ESTELLE</t>
  </si>
  <si>
    <t>AA</t>
  </si>
  <si>
    <t>GUICHARD LAURE</t>
  </si>
  <si>
    <t>HERNANDEZ CINDY</t>
  </si>
  <si>
    <t>INFSUD1</t>
  </si>
  <si>
    <t>INFSUD2</t>
  </si>
  <si>
    <t>INFSUD3</t>
  </si>
  <si>
    <t>INFSUD4</t>
  </si>
  <si>
    <t>INFSUD5</t>
  </si>
  <si>
    <t>INFSUD6</t>
  </si>
  <si>
    <t>INFSUD7</t>
  </si>
  <si>
    <t>INFSUD8</t>
  </si>
  <si>
    <t>INFSUD9</t>
  </si>
  <si>
    <t>NINFBOX</t>
  </si>
  <si>
    <t>NINFREG</t>
  </si>
  <si>
    <t>JINFREG</t>
  </si>
  <si>
    <t>JINFBOX</t>
  </si>
  <si>
    <t>JINFFC</t>
  </si>
  <si>
    <t>INFSUD10</t>
  </si>
  <si>
    <t>JSUREFFECT</t>
  </si>
  <si>
    <t>CS</t>
  </si>
  <si>
    <t>ABDELKADER SABRINA</t>
  </si>
  <si>
    <t>ABDILLA CEDRIC</t>
  </si>
  <si>
    <t>ALTIERI MARION</t>
  </si>
  <si>
    <t>BEAUFRERE ALYSSIA</t>
  </si>
  <si>
    <t>BELLOD MELANIE</t>
  </si>
  <si>
    <t>BENAGOUNE MARLENE</t>
  </si>
  <si>
    <t>BENOIT SANDRA</t>
  </si>
  <si>
    <t>BONHOMME CLEMENT</t>
  </si>
  <si>
    <t>referent de melanie</t>
  </si>
  <si>
    <t>BONI CELINE</t>
  </si>
  <si>
    <t>BONNET JENNIFER</t>
  </si>
  <si>
    <t>BRONDEX SOPHIE</t>
  </si>
  <si>
    <t>CHARMET LAETICIA</t>
  </si>
  <si>
    <t>CHENILLOT FABIENNE</t>
  </si>
  <si>
    <t>CLEMENTE MARIE-ANGE</t>
  </si>
  <si>
    <t>DARVES-BLANC MARION</t>
  </si>
  <si>
    <t>referente de Mathilda</t>
  </si>
  <si>
    <t>DUMAS MARIE</t>
  </si>
  <si>
    <t>KAOUANI MYRIAM</t>
  </si>
  <si>
    <t>LACONDEMINE JANIS</t>
  </si>
  <si>
    <t>LANCON SABRINA</t>
  </si>
  <si>
    <t>LEON MORGANE</t>
  </si>
  <si>
    <t>referente de Clara</t>
  </si>
  <si>
    <t>MARTINO AMANDINE</t>
  </si>
  <si>
    <t>PERRET SABINE</t>
  </si>
  <si>
    <t>PETIT AMELIE</t>
  </si>
  <si>
    <t>POTTIER ADELINE</t>
  </si>
  <si>
    <t>ROCHETTE FLORENCE</t>
  </si>
  <si>
    <t>ROUGEMONT MORGANE</t>
  </si>
  <si>
    <t>SERIEYS LAETITIA</t>
  </si>
  <si>
    <t>SOUSSAN AURELY</t>
  </si>
  <si>
    <t>TERRASSE BENJAMIN</t>
  </si>
  <si>
    <t>TRAGLIA MANDY</t>
  </si>
  <si>
    <t>TRAPEAU SANDRINE</t>
  </si>
  <si>
    <t>VALVERDE NOELLE-SOPHIE</t>
  </si>
  <si>
    <t>VESSILLER VALERIE</t>
  </si>
  <si>
    <t>WILBAUX SYLVIE</t>
  </si>
  <si>
    <t>Causes Chgt</t>
  </si>
  <si>
    <t>RDC</t>
  </si>
  <si>
    <t>CHDC</t>
  </si>
  <si>
    <t>RRDC</t>
  </si>
  <si>
    <t>FPJR</t>
  </si>
  <si>
    <t>RDV</t>
  </si>
  <si>
    <t>GT</t>
  </si>
  <si>
    <t>UCU</t>
  </si>
  <si>
    <t>INFSUD11</t>
  </si>
  <si>
    <t>INFSUD12</t>
  </si>
  <si>
    <t>INFSUD13</t>
  </si>
  <si>
    <t>INFSUD14</t>
  </si>
  <si>
    <t>INFSUD15</t>
  </si>
  <si>
    <t>INFSUD17</t>
  </si>
  <si>
    <t>INFSUD18</t>
  </si>
  <si>
    <t>INFSUD19</t>
  </si>
  <si>
    <t>INFSUD20</t>
  </si>
  <si>
    <t>INFSUD21</t>
  </si>
  <si>
    <t>INFSUD22</t>
  </si>
  <si>
    <t>INFSUD23</t>
  </si>
  <si>
    <t>INFSUD24</t>
  </si>
  <si>
    <t>INFSUD25</t>
  </si>
  <si>
    <t>INFSUD26</t>
  </si>
  <si>
    <t>INFSUD27</t>
  </si>
  <si>
    <t>INFSUD28</t>
  </si>
  <si>
    <t>INFSUD30</t>
  </si>
  <si>
    <t>INFSUD31</t>
  </si>
  <si>
    <t>INFSUD32</t>
  </si>
  <si>
    <t>INFSUD33</t>
  </si>
  <si>
    <t>INFSUD34</t>
  </si>
  <si>
    <t>INFSUD35</t>
  </si>
  <si>
    <t>INFSUD36</t>
  </si>
  <si>
    <t>INFSUD37</t>
  </si>
  <si>
    <t>INFSUD38</t>
  </si>
  <si>
    <t>INFSUD39</t>
  </si>
  <si>
    <t>INFSUD40</t>
  </si>
  <si>
    <t>INFSUD41</t>
  </si>
  <si>
    <t>INFSUD42</t>
  </si>
  <si>
    <t>MEDHEH13</t>
  </si>
  <si>
    <t>MEDHEH14</t>
  </si>
  <si>
    <t>MEDHEH15</t>
  </si>
  <si>
    <t>MEDHEH16</t>
  </si>
  <si>
    <t>MEDHEH17</t>
  </si>
  <si>
    <t>MEDHEH18</t>
  </si>
  <si>
    <t>AGE</t>
  </si>
  <si>
    <t>SEX</t>
  </si>
  <si>
    <t>&gt; 30</t>
  </si>
  <si>
    <t>30 - 39</t>
  </si>
  <si>
    <t>40 -49</t>
  </si>
  <si>
    <t>50 -59</t>
  </si>
  <si>
    <t>60+</t>
  </si>
  <si>
    <t>URGENCES</t>
  </si>
  <si>
    <t>SAMU</t>
  </si>
  <si>
    <t>HYPERBAR</t>
  </si>
  <si>
    <t>HORS 
CLINIQUE</t>
  </si>
  <si>
    <t>NUIT</t>
  </si>
  <si>
    <t>CONGES</t>
  </si>
  <si>
    <t>FORMATION</t>
  </si>
  <si>
    <t>ARRET MALADIE</t>
  </si>
  <si>
    <t>detail formation</t>
  </si>
  <si>
    <t>COMMENTAIRE SUPPLEMENTAIRE</t>
  </si>
  <si>
    <t>f</t>
  </si>
  <si>
    <t>a</t>
  </si>
  <si>
    <t>oui</t>
  </si>
  <si>
    <t>2 semaines</t>
  </si>
  <si>
    <t>non</t>
  </si>
  <si>
    <t>m</t>
  </si>
  <si>
    <t>no</t>
  </si>
  <si>
    <t>pause fix mercredi pour garde des enfants</t>
  </si>
  <si>
    <t>1 semaine</t>
  </si>
  <si>
    <t>1 mercredi sur Deux bloqué</t>
  </si>
  <si>
    <t>beaucoup</t>
  </si>
  <si>
    <t>1,5 semaine</t>
  </si>
  <si>
    <t>bloque les jours avec conges</t>
  </si>
  <si>
    <t>1 semaine formation 
+ 2 semaines Stages</t>
  </si>
  <si>
    <t>3 semaines</t>
  </si>
  <si>
    <t>un peu</t>
  </si>
  <si>
    <t>Non</t>
  </si>
  <si>
    <t>tres peu de nuit</t>
  </si>
  <si>
    <t>pas de guarde</t>
  </si>
  <si>
    <t>1 Semaine</t>
  </si>
  <si>
    <t>pas de nuit</t>
  </si>
  <si>
    <t>post urgences</t>
  </si>
  <si>
    <t>peu de nuit</t>
  </si>
  <si>
    <t>0,5 semaine</t>
  </si>
  <si>
    <t>0,5 semaine 
(3jours)</t>
  </si>
  <si>
    <t>MEDHEH19</t>
  </si>
  <si>
    <t>MEDHEH20</t>
  </si>
  <si>
    <t>MEDHEH21</t>
  </si>
  <si>
    <t>MEDHEH22</t>
  </si>
  <si>
    <t>MEDHEH23</t>
  </si>
  <si>
    <t>JCMH</t>
  </si>
  <si>
    <t>SDSMAT</t>
  </si>
  <si>
    <t>MAT</t>
  </si>
  <si>
    <t>REGNUIT</t>
  </si>
  <si>
    <t>SMURNUIT</t>
  </si>
  <si>
    <t>Fcouv</t>
  </si>
  <si>
    <t>Heures sociales</t>
  </si>
  <si>
    <t>INFSUD</t>
  </si>
  <si>
    <t>SUD</t>
  </si>
  <si>
    <t>INTERNE</t>
  </si>
  <si>
    <t>INF</t>
  </si>
  <si>
    <t>INFHEH</t>
  </si>
  <si>
    <t>NINFUH</t>
  </si>
  <si>
    <t>JINFUH</t>
  </si>
  <si>
    <t>Inclusion</t>
  </si>
  <si>
    <t>Oui</t>
  </si>
  <si>
    <t>Fin étude</t>
  </si>
  <si>
    <t># Postes à risque (&gt;=9)</t>
  </si>
  <si>
    <t>NACC-A (Dim)</t>
  </si>
  <si>
    <t>NACC-A (Gdim)</t>
  </si>
  <si>
    <t>NACC-B (Dim)</t>
  </si>
  <si>
    <t>NACC-B (Gdim)</t>
  </si>
  <si>
    <t>MEDREF</t>
  </si>
  <si>
    <t>CADREMED</t>
  </si>
  <si>
    <t>Travail</t>
  </si>
  <si>
    <t>Heures sommeil optimales</t>
  </si>
  <si>
    <t>Temps privé incluant le transport</t>
  </si>
  <si>
    <t>HSI</t>
  </si>
  <si>
    <t>Composants du HSI</t>
  </si>
  <si>
    <t>REPOS</t>
  </si>
  <si>
    <t>TRAVAIL</t>
  </si>
  <si>
    <t>VIE SOCIAL</t>
  </si>
  <si>
    <t>CUMULATION</t>
  </si>
  <si>
    <t>h Heures travaillées</t>
  </si>
  <si>
    <r>
      <rPr>
        <b/>
        <sz val="10"/>
        <color theme="1" tint="0.249977111117893"/>
        <rFont val="Calibri"/>
        <family val="2"/>
        <scheme val="minor"/>
      </rPr>
      <t># Postes longues durées</t>
    </r>
    <r>
      <rPr>
        <i/>
        <sz val="8"/>
        <color theme="0" tint="-0.34998626667073579"/>
        <rFont val="Calibri"/>
        <family val="2"/>
        <scheme val="minor"/>
      </rPr>
      <t xml:space="preserve">
Nombres postes dépassant la limite de 10h</t>
    </r>
  </si>
  <si>
    <t># Pauses de 24h</t>
  </si>
  <si>
    <t># Pauses moins de 11h</t>
  </si>
  <si>
    <t># Jours de repos</t>
  </si>
  <si>
    <t># Gardes de nuit</t>
  </si>
  <si>
    <r>
      <rPr>
        <b/>
        <sz val="10"/>
        <color theme="1" tint="0.249977111117893"/>
        <rFont val="Calibri"/>
        <family val="2"/>
        <scheme val="minor"/>
      </rPr>
      <t>h Heures sommeil optimales perdues</t>
    </r>
    <r>
      <rPr>
        <i/>
        <sz val="8"/>
        <color theme="0" tint="-0.34998626667073579"/>
        <rFont val="Calibri"/>
        <family val="2"/>
        <scheme val="minor"/>
      </rPr>
      <t xml:space="preserve">
Sommeil biologique 23- 7h</t>
    </r>
  </si>
  <si>
    <r>
      <t xml:space="preserve">h Heures sociales perdues
</t>
    </r>
    <r>
      <rPr>
        <i/>
        <sz val="8"/>
        <color theme="0" tint="-0.34998626667073579"/>
        <rFont val="Calibri"/>
        <family val="2"/>
        <scheme val="minor"/>
      </rPr>
      <t>Interaction hors foyer 18 - 22h + Weekend</t>
    </r>
  </si>
  <si>
    <t>Score semaine précédente</t>
  </si>
  <si>
    <t>Pas de risque</t>
  </si>
  <si>
    <t>Risque modéré</t>
  </si>
  <si>
    <t>Risque élevé</t>
  </si>
  <si>
    <t>1 - 2</t>
  </si>
  <si>
    <t>6 - 13</t>
  </si>
  <si>
    <t>4 - 8</t>
  </si>
  <si>
    <r>
      <t xml:space="preserve">SCORE </t>
    </r>
    <r>
      <rPr>
        <b/>
        <sz val="10"/>
        <color theme="8" tint="-0.499984740745262"/>
        <rFont val="Calibri"/>
        <family val="2"/>
        <scheme val="minor"/>
      </rPr>
      <t>HSI</t>
    </r>
  </si>
  <si>
    <t>NINF</t>
  </si>
  <si>
    <t>JINF</t>
  </si>
  <si>
    <t>1. Heures travaillées</t>
  </si>
  <si>
    <t>2. # Postes longues durées</t>
  </si>
  <si>
    <t>3. # Pauses de 24h</t>
  </si>
  <si>
    <t>4. # Pauses moins de 11h</t>
  </si>
  <si>
    <t>5. # Jours de repos</t>
  </si>
  <si>
    <t>6. # Gardes de nuit</t>
  </si>
  <si>
    <t>7. h Heures sommeil optimales perdues</t>
  </si>
  <si>
    <t>8. h Heures sociales perdues</t>
  </si>
  <si>
    <t>Total postes</t>
  </si>
  <si>
    <t>% Postes à risque</t>
  </si>
  <si>
    <t>Lun 31/01/2022</t>
  </si>
  <si>
    <t>Mar 01/02/2022</t>
  </si>
  <si>
    <t>Mer 02/02/2022</t>
  </si>
  <si>
    <t>Jeu 03/02/2022</t>
  </si>
  <si>
    <t>Ven 04/02/2022</t>
  </si>
  <si>
    <t>Sam 05/02/2022</t>
  </si>
  <si>
    <t>Dim 06/02/2022</t>
  </si>
  <si>
    <t>Lun 07/02/2022</t>
  </si>
  <si>
    <t>Mar 08/02/2022</t>
  </si>
  <si>
    <t>Mer 09/02/2022</t>
  </si>
  <si>
    <t>Jeu 10/02/2022</t>
  </si>
  <si>
    <t>Ven 11/02/2022</t>
  </si>
  <si>
    <t>Sam 12/02/2022</t>
  </si>
  <si>
    <t>Dim 13/02/2022</t>
  </si>
  <si>
    <t>Lun 14/02/2022</t>
  </si>
  <si>
    <t>Mar 15/02/2022</t>
  </si>
  <si>
    <t>Mer 16/02/2022</t>
  </si>
  <si>
    <t>Jeu 17/02/2022</t>
  </si>
  <si>
    <t>Ven 18/02/2022</t>
  </si>
  <si>
    <t>Sam 19/02/2022</t>
  </si>
  <si>
    <t>Dim 20/02/2022</t>
  </si>
  <si>
    <t>Lun 21/02/2022</t>
  </si>
  <si>
    <t>Mar 22/02/2022</t>
  </si>
  <si>
    <t>Mer 23/02/2022</t>
  </si>
  <si>
    <t>Jeu 24/02/2022</t>
  </si>
  <si>
    <t>Ven 25/02/2022</t>
  </si>
  <si>
    <t>Sam 26/02/2022</t>
  </si>
  <si>
    <t>Dim 27/02/2022</t>
  </si>
  <si>
    <t>Lun 28/02/2022</t>
  </si>
  <si>
    <t>Mar 01/03/2022</t>
  </si>
  <si>
    <t>Mer 02/03/2022</t>
  </si>
  <si>
    <t>Jeu 03/03/2022</t>
  </si>
  <si>
    <t>Ven 04/03/2022</t>
  </si>
  <si>
    <t>Sam 05/03/2022</t>
  </si>
  <si>
    <t>Dim 06/03/2022</t>
  </si>
  <si>
    <t>Anonyme</t>
  </si>
  <si>
    <t>Lun 07/03/2022</t>
  </si>
  <si>
    <t>Mar 08/03/2022</t>
  </si>
  <si>
    <t>Mer 09/03/2022</t>
  </si>
  <si>
    <t>Jeu 10/03/2022</t>
  </si>
  <si>
    <t>Ven 11/03/2022</t>
  </si>
  <si>
    <t>Sam 12/03/2022</t>
  </si>
  <si>
    <t>Dim 13/03/2022</t>
  </si>
  <si>
    <t>Lun 14/03/2022</t>
  </si>
  <si>
    <t>Mar 15/03/2022</t>
  </si>
  <si>
    <t>Mer 16/03/2022</t>
  </si>
  <si>
    <t>Jeu 17/03/2022</t>
  </si>
  <si>
    <t>Ven 18/03/2022</t>
  </si>
  <si>
    <t>Sam 19/03/2022</t>
  </si>
  <si>
    <t>Dim 20/03/2022</t>
  </si>
  <si>
    <t>Lun 21/03/2022</t>
  </si>
  <si>
    <t>Mar 22/03/2022</t>
  </si>
  <si>
    <t>Mer 23/03/2022</t>
  </si>
  <si>
    <t>Jeu 24/03/2022</t>
  </si>
  <si>
    <t>Ven 25/03/2022</t>
  </si>
  <si>
    <t>Sam 26/03/2022</t>
  </si>
  <si>
    <t>Dim 27/03/2022</t>
  </si>
  <si>
    <t>Lun 28/03/2022</t>
  </si>
  <si>
    <t>Mar 29/03/2022</t>
  </si>
  <si>
    <t>Mer 30/03/2022</t>
  </si>
  <si>
    <t>Jeu 31/03/2022</t>
  </si>
  <si>
    <t>Ven 01/04/2022</t>
  </si>
  <si>
    <t>Sam 02/04/2022</t>
  </si>
  <si>
    <t>Dim 03/04/2022</t>
  </si>
  <si>
    <t>Lun 04/04/2022</t>
  </si>
  <si>
    <t>Mar 05/04/2022</t>
  </si>
  <si>
    <t>Mer 06/04/2022</t>
  </si>
  <si>
    <t>Jeu 07/04/2022</t>
  </si>
  <si>
    <t>Ven 08/04/2022</t>
  </si>
  <si>
    <t>Sam 09/04/2022</t>
  </si>
  <si>
    <t>Dim 10/04/2022</t>
  </si>
  <si>
    <t>Lun 11/04/2022</t>
  </si>
  <si>
    <t>Mar 12/04/2022</t>
  </si>
  <si>
    <t>Mer 13/04/2022</t>
  </si>
  <si>
    <t>Jeu 14/04/2022</t>
  </si>
  <si>
    <t>Ven 15/04/2022</t>
  </si>
  <si>
    <t>Sam 16/04/2022</t>
  </si>
  <si>
    <t>Dim 17/04/2022</t>
  </si>
  <si>
    <t>Lun 18/04/2022</t>
  </si>
  <si>
    <t>Mar 19/04/2022</t>
  </si>
  <si>
    <t>Mer 20/04/2022</t>
  </si>
  <si>
    <t>Jeu 21/04/2022</t>
  </si>
  <si>
    <t>Ven 22/04/2022</t>
  </si>
  <si>
    <t>Sam 23/04/2022</t>
  </si>
  <si>
    <t>Dim 24/04/2022</t>
  </si>
  <si>
    <t>Lun 25/04/2022</t>
  </si>
  <si>
    <t>Mar 26/04/2022</t>
  </si>
  <si>
    <t>Mer 27/04/2022</t>
  </si>
  <si>
    <t>Jeu 28/04/2022</t>
  </si>
  <si>
    <t>Ven 29/04/2022</t>
  </si>
  <si>
    <t>Sam 30/04/2022</t>
  </si>
  <si>
    <t>Dim 01/05/2022</t>
  </si>
  <si>
    <t>WN2S</t>
  </si>
  <si>
    <t>WN2J</t>
  </si>
  <si>
    <t>WN2N</t>
  </si>
  <si>
    <t>Damien M.</t>
  </si>
  <si>
    <t>J1 Denis A.</t>
  </si>
  <si>
    <t>J2 Damien M.</t>
  </si>
  <si>
    <t>F Garcia Darenne C.</t>
  </si>
  <si>
    <t>H Maatouk S.</t>
  </si>
  <si>
    <t>SUP Soulier V.</t>
  </si>
  <si>
    <t>P Potinet V.</t>
  </si>
  <si>
    <t>SDS Chatelat T.</t>
  </si>
  <si>
    <t>J1 Derkaoui M.</t>
  </si>
  <si>
    <t>J2 Sagnol G.</t>
  </si>
  <si>
    <t>F Lougnon Z.</t>
  </si>
  <si>
    <t>H Rouand J.</t>
  </si>
  <si>
    <t>SUP Rombauts N.</t>
  </si>
  <si>
    <t>P Jacob X.</t>
  </si>
  <si>
    <t>SDS -</t>
  </si>
  <si>
    <t>J2 Peyrard L.</t>
  </si>
  <si>
    <t>H Jacob X.</t>
  </si>
  <si>
    <t>P Rouand J.</t>
  </si>
  <si>
    <t>J1 Vesco S.</t>
  </si>
  <si>
    <t>J2 Douplat M.</t>
  </si>
  <si>
    <t>SUP Jacob X.</t>
  </si>
  <si>
    <t>P Lega J.</t>
  </si>
  <si>
    <t>J1 Beroud S.</t>
  </si>
  <si>
    <t>J2 Maatouk S.</t>
  </si>
  <si>
    <t>F Derkaoui M.</t>
  </si>
  <si>
    <t>H Forgues M.</t>
  </si>
  <si>
    <t>SUP Durand J.</t>
  </si>
  <si>
    <t>J1 Rouand J.</t>
  </si>
  <si>
    <t>WN2S Garreau A.</t>
  </si>
  <si>
    <t>SM Chatelat T.</t>
  </si>
  <si>
    <t>J1 Soulier V.</t>
  </si>
  <si>
    <t>WN2J Maatouk S.</t>
  </si>
  <si>
    <t>F Rombauts N.</t>
  </si>
  <si>
    <t>J2 Denis A.</t>
  </si>
  <si>
    <t>F Douplat M.</t>
  </si>
  <si>
    <t>SUP Rouand J.</t>
  </si>
  <si>
    <t>SDS Marty E.</t>
  </si>
  <si>
    <t>J1 Potinet V.</t>
  </si>
  <si>
    <t>F Durand J.</t>
  </si>
  <si>
    <t>P Fayet J.</t>
  </si>
  <si>
    <t>J2 Drapier Q.</t>
  </si>
  <si>
    <t>F Sagnol G.</t>
  </si>
  <si>
    <t>SUP -</t>
  </si>
  <si>
    <t>F Marty E.</t>
  </si>
  <si>
    <t>SUP Chatelat T.</t>
  </si>
  <si>
    <t>P Forgues M.</t>
  </si>
  <si>
    <t>J1 Bony T.</t>
  </si>
  <si>
    <t>J2 Lougnon Z.</t>
  </si>
  <si>
    <t>H Denis A.</t>
  </si>
  <si>
    <t>SUP Beroud S.</t>
  </si>
  <si>
    <t>WN2S Peyrard L.</t>
  </si>
  <si>
    <t>H Beroud S.</t>
  </si>
  <si>
    <t>SM Vesco S.</t>
  </si>
  <si>
    <t>J1 Sagnol G.</t>
  </si>
  <si>
    <t>WN2J Economos G.</t>
  </si>
  <si>
    <t>F Vesco S.</t>
  </si>
  <si>
    <t>J1 Chatelat T.</t>
  </si>
  <si>
    <t>J2 Rombauts N.</t>
  </si>
  <si>
    <t>F Drapier Q.</t>
  </si>
  <si>
    <t>H Potinet V.</t>
  </si>
  <si>
    <t>P Sagnol G.</t>
  </si>
  <si>
    <t>J1 Jacob X.</t>
  </si>
  <si>
    <t>J2 Chatelat T.</t>
  </si>
  <si>
    <t>H Vesco S.</t>
  </si>
  <si>
    <t>H Soulier V.</t>
  </si>
  <si>
    <t>P Denis A.</t>
  </si>
  <si>
    <t>J2 Marty E.</t>
  </si>
  <si>
    <t>F Denis A.</t>
  </si>
  <si>
    <t>H Rombauts N.</t>
  </si>
  <si>
    <t>P Lougnon Z.</t>
  </si>
  <si>
    <t>J1 Durand J.</t>
  </si>
  <si>
    <t>WN2S Aichele S.</t>
  </si>
  <si>
    <t>F Maatouk S.</t>
  </si>
  <si>
    <t>SM Damien M.</t>
  </si>
  <si>
    <t>WN2J Merdinian M.</t>
  </si>
  <si>
    <t>J1 Drapier Q.</t>
  </si>
  <si>
    <t>SUP Damien M.</t>
  </si>
  <si>
    <t>SUP Douplat M.</t>
  </si>
  <si>
    <t>F Rouand J.</t>
  </si>
  <si>
    <t>H Durand J.</t>
  </si>
  <si>
    <t>H Lougnon Z.</t>
  </si>
  <si>
    <t>P Soulier V.</t>
  </si>
  <si>
    <t>J1 Marty E.</t>
  </si>
  <si>
    <t>WN2S Marx C.</t>
  </si>
  <si>
    <t>SM Lougnon Z.</t>
  </si>
  <si>
    <t>WN2J Charvin M.</t>
  </si>
  <si>
    <t>F Peyrard L.</t>
  </si>
  <si>
    <t>J2 Potinet V.</t>
  </si>
  <si>
    <t>SUP Vesco S.</t>
  </si>
  <si>
    <t>P Damien M.</t>
  </si>
  <si>
    <t>J2 Soulier V.</t>
  </si>
  <si>
    <t>J2 Rouand J.</t>
  </si>
  <si>
    <t>J1 Douplat M.</t>
  </si>
  <si>
    <t>SUP Bony T.</t>
  </si>
  <si>
    <t>WN2S Gueret Du Manoir M.</t>
  </si>
  <si>
    <t>SM Peyrard L.</t>
  </si>
  <si>
    <t>J2 Vesco S.</t>
  </si>
  <si>
    <t>F Soulier V.</t>
  </si>
  <si>
    <t>H Douplat M.</t>
  </si>
  <si>
    <t>SUP Maatouk S.</t>
  </si>
  <si>
    <t>H Sagnol G.</t>
  </si>
  <si>
    <t>SDS Jacob X.</t>
  </si>
  <si>
    <t>WN2S Merdinian M.</t>
  </si>
  <si>
    <t>WN2J Damien M.</t>
  </si>
  <si>
    <t>F Potinet V.</t>
  </si>
  <si>
    <t>WN2S Grienay N.</t>
  </si>
  <si>
    <t>H Lega J.</t>
  </si>
  <si>
    <t>SM Sagnol G.</t>
  </si>
  <si>
    <t>J2 Bony T.</t>
  </si>
  <si>
    <t>J2 Jacob X.</t>
  </si>
  <si>
    <t>WN2S Thouvenin J.</t>
  </si>
  <si>
    <t>SM Maatouk S.</t>
  </si>
  <si>
    <t>WN2J Aichele S.</t>
  </si>
  <si>
    <t>H Derkaoui M.</t>
  </si>
  <si>
    <t>SUP Lougnon Z.</t>
  </si>
  <si>
    <t>F Damien M.</t>
  </si>
  <si>
    <t>P Maatouk S.</t>
  </si>
  <si>
    <t>WN2S Videlier B.</t>
  </si>
  <si>
    <t>WN2J Gueret Du Manoir M.</t>
  </si>
  <si>
    <t>SUP Potinet V.</t>
  </si>
  <si>
    <t>WN2S Darrason M.</t>
  </si>
  <si>
    <t>WN2J Bertrand S.</t>
  </si>
  <si>
    <t>WN2J Le Beller A.</t>
  </si>
  <si>
    <t>SUP Sagnol G.</t>
  </si>
  <si>
    <t>WN2S Massy E.</t>
  </si>
  <si>
    <t>P Vesco S.</t>
  </si>
  <si>
    <t>P Douplat M.</t>
  </si>
  <si>
    <t>WN2S Pierot T.</t>
  </si>
  <si>
    <t>SM Derkaoui M.</t>
  </si>
  <si>
    <t>WN2J Aswad N.</t>
  </si>
  <si>
    <t>N1 Bony T.</t>
  </si>
  <si>
    <t>N2 Grienay N.</t>
  </si>
  <si>
    <t>DG Douplat M.</t>
  </si>
  <si>
    <t>N1 Soulier V.</t>
  </si>
  <si>
    <t>N2 Damien M.</t>
  </si>
  <si>
    <t>DG Denis A.</t>
  </si>
  <si>
    <t>N1 Beroud S.</t>
  </si>
  <si>
    <t>N2 Economos G.</t>
  </si>
  <si>
    <t>DG Sagnol G.</t>
  </si>
  <si>
    <t>N1 Sagnol G.</t>
  </si>
  <si>
    <t>N2 Sajous C.</t>
  </si>
  <si>
    <t>DG -</t>
  </si>
  <si>
    <t>DG Vesco S.</t>
  </si>
  <si>
    <t>N1 Jacob X.</t>
  </si>
  <si>
    <t>N1 Chatelat T.</t>
  </si>
  <si>
    <t>WN2N Damien M.</t>
  </si>
  <si>
    <t>N2 Aswad N.</t>
  </si>
  <si>
    <t>DG Rombauts N.</t>
  </si>
  <si>
    <t>N1 Vesco S.</t>
  </si>
  <si>
    <t>N1 Denis A.</t>
  </si>
  <si>
    <t>N2 Lougnon Z.</t>
  </si>
  <si>
    <t>N1 Rouand J.</t>
  </si>
  <si>
    <t>N2 Maatouk S.</t>
  </si>
  <si>
    <t>DG Beroud S.</t>
  </si>
  <si>
    <t>N1 Derkaoui M.</t>
  </si>
  <si>
    <t>N2 Thouvenin J.</t>
  </si>
  <si>
    <t>WN2N Sajous C.</t>
  </si>
  <si>
    <t>N2 Darrason M.</t>
  </si>
  <si>
    <t>N1 Drapier Q.</t>
  </si>
  <si>
    <t>N2 Oudot J.</t>
  </si>
  <si>
    <t>N1 Potinet V.</t>
  </si>
  <si>
    <t>N2 Pierot T.</t>
  </si>
  <si>
    <t>N1 Durand J.</t>
  </si>
  <si>
    <t>WN2N Milley S.</t>
  </si>
  <si>
    <t>N2 Berger M.</t>
  </si>
  <si>
    <t>N1 Douplat M.</t>
  </si>
  <si>
    <t>WN2N Bret J.</t>
  </si>
  <si>
    <t>N2 Valero M.</t>
  </si>
  <si>
    <t>DG Drapier Q.</t>
  </si>
  <si>
    <t>N2 Bres E.</t>
  </si>
  <si>
    <t>N2 Gauthier F.</t>
  </si>
  <si>
    <t>N2 Rombauts N.</t>
  </si>
  <si>
    <t>WN2N Rombauts N.</t>
  </si>
  <si>
    <t>N2 Bertrand S.</t>
  </si>
  <si>
    <t>N2 Peyrard L.</t>
  </si>
  <si>
    <t>N2 Rajot A.</t>
  </si>
  <si>
    <t>WN2N Lougnon Z.</t>
  </si>
  <si>
    <t>N2 Marx C.</t>
  </si>
  <si>
    <t>N2 Milley S.</t>
  </si>
  <si>
    <t>WN2N Maatouk S.</t>
  </si>
  <si>
    <t>N2 Laurent B.</t>
  </si>
  <si>
    <t>N2 Massy E.</t>
  </si>
  <si>
    <t>N2 Videlier B.</t>
  </si>
  <si>
    <t>N2 Merdinian M.</t>
  </si>
  <si>
    <t>N2 Gueret Du Manoir M.</t>
  </si>
  <si>
    <t>N2 Garreau A.</t>
  </si>
  <si>
    <t>WN2N Thouvenin J.</t>
  </si>
  <si>
    <t>Denis A.</t>
  </si>
  <si>
    <t>Garcia Darenne C.</t>
  </si>
  <si>
    <t>Maatouk S.</t>
  </si>
  <si>
    <t>Soulier V.</t>
  </si>
  <si>
    <t>Potinet V.</t>
  </si>
  <si>
    <t>Chatelat T.</t>
  </si>
  <si>
    <t>Bony T.</t>
  </si>
  <si>
    <t>Grienay N.</t>
  </si>
  <si>
    <t>Douplat M.</t>
  </si>
  <si>
    <t>Derkaoui M.</t>
  </si>
  <si>
    <t>Sagnol G.</t>
  </si>
  <si>
    <t>Lougnon Z.</t>
  </si>
  <si>
    <t>Rouand J.</t>
  </si>
  <si>
    <t>Rombauts N.</t>
  </si>
  <si>
    <t>Jacob X.</t>
  </si>
  <si>
    <t>Peyrard L.</t>
  </si>
  <si>
    <t>Beroud S.</t>
  </si>
  <si>
    <t>Economos G.</t>
  </si>
  <si>
    <t>Vesco S.</t>
  </si>
  <si>
    <t>Lega J.</t>
  </si>
  <si>
    <t>Sajous C.</t>
  </si>
  <si>
    <t>Forgues M.</t>
  </si>
  <si>
    <t>Durand J.</t>
  </si>
  <si>
    <t>Garreau A.</t>
  </si>
  <si>
    <t>Marty E.</t>
  </si>
  <si>
    <t>Aswad N.</t>
  </si>
  <si>
    <t>Fayet J.</t>
  </si>
  <si>
    <t>Drapier Q.</t>
  </si>
  <si>
    <t>MEDSUD2</t>
  </si>
  <si>
    <t>MEDSUD5</t>
  </si>
  <si>
    <t>MEDSUD8</t>
  </si>
  <si>
    <t>MEDSUD10</t>
  </si>
  <si>
    <t>MEDSUD11</t>
  </si>
  <si>
    <t>MEDSUD12</t>
  </si>
  <si>
    <t>MEDSUD13</t>
  </si>
  <si>
    <t>MEDSUD14</t>
  </si>
  <si>
    <t>MEDSUD16</t>
  </si>
  <si>
    <t>MEDSUD17</t>
  </si>
  <si>
    <t>MEDSUD18</t>
  </si>
  <si>
    <t>MEDSUD20</t>
  </si>
  <si>
    <t>MEDSUD22</t>
  </si>
  <si>
    <t>MEDSUD25</t>
  </si>
  <si>
    <t>MEDSUD26</t>
  </si>
  <si>
    <t>MEDSUD27</t>
  </si>
  <si>
    <t>MEDSUD28</t>
  </si>
  <si>
    <t>MEDSUD29</t>
  </si>
  <si>
    <t>MEDSUD30</t>
  </si>
  <si>
    <t>MEDSUD31</t>
  </si>
  <si>
    <t>MEDSUD32</t>
  </si>
  <si>
    <t>MEDSUD33</t>
  </si>
  <si>
    <t>MEDSUD34</t>
  </si>
  <si>
    <t>MEDSUD35</t>
  </si>
  <si>
    <t>MEDSUD36</t>
  </si>
  <si>
    <t>MEDSUD37</t>
  </si>
  <si>
    <t>MEDSUD38</t>
  </si>
  <si>
    <t>MEDSUD39</t>
  </si>
  <si>
    <t>MEDSUD40</t>
  </si>
  <si>
    <t>MEDSUD41</t>
  </si>
  <si>
    <t>MEDSUD42</t>
  </si>
  <si>
    <t>MEDSUD43</t>
  </si>
  <si>
    <t>MEDSUD44</t>
  </si>
  <si>
    <t>MEDSUD45</t>
  </si>
  <si>
    <t>MEDSUD46</t>
  </si>
  <si>
    <t>MEDSUD47</t>
  </si>
  <si>
    <t>MEDSUD48</t>
  </si>
  <si>
    <t>MEDSUD49</t>
  </si>
  <si>
    <t>MEDSUD50</t>
  </si>
  <si>
    <t>Thouvenin J.</t>
  </si>
  <si>
    <t>Darrason M.</t>
  </si>
  <si>
    <t>Oudot J.</t>
  </si>
  <si>
    <t>Pierot T.</t>
  </si>
  <si>
    <t>Aichele S.</t>
  </si>
  <si>
    <t>Merdinian M.</t>
  </si>
  <si>
    <t>Milley S.</t>
  </si>
  <si>
    <t>Berger M.</t>
  </si>
  <si>
    <t>Marx C.</t>
  </si>
  <si>
    <t>Charvin M.</t>
  </si>
  <si>
    <t>Bret J.</t>
  </si>
  <si>
    <t>Valero M.</t>
  </si>
  <si>
    <t>Bres E.</t>
  </si>
  <si>
    <t>Gauthier F.</t>
  </si>
  <si>
    <t>Gueret Du Manoir M.</t>
  </si>
  <si>
    <t>Bertrand S.</t>
  </si>
  <si>
    <t>Rajot A.</t>
  </si>
  <si>
    <t>Videlier B.</t>
  </si>
  <si>
    <t>Laurent B.</t>
  </si>
  <si>
    <t>Massy E.</t>
  </si>
  <si>
    <t>Le Beller A.</t>
  </si>
  <si>
    <t>W</t>
  </si>
  <si>
    <t>T</t>
  </si>
  <si>
    <t>Jeanne</t>
  </si>
  <si>
    <t>Elisa</t>
  </si>
  <si>
    <t>Lamia</t>
  </si>
  <si>
    <t>Anaelle</t>
  </si>
  <si>
    <t>Lola</t>
  </si>
  <si>
    <t>Manon</t>
  </si>
  <si>
    <t>Clara</t>
  </si>
  <si>
    <t>Fadhel</t>
  </si>
  <si>
    <t>Crésus</t>
  </si>
  <si>
    <t>Matthieu</t>
  </si>
  <si>
    <t>Zoé</t>
  </si>
  <si>
    <t>Clément</t>
  </si>
  <si>
    <t>WJ2</t>
  </si>
  <si>
    <t>INTERNESUD8</t>
  </si>
  <si>
    <t xml:space="preserve">Date début : </t>
  </si>
  <si>
    <t>Nombre jours :</t>
  </si>
  <si>
    <t>Date</t>
  </si>
  <si>
    <t>Nom poste</t>
  </si>
  <si>
    <t xml:space="preserve">Exemples : </t>
  </si>
  <si>
    <t xml:space="preserve">Durée poste </t>
  </si>
  <si>
    <t>Heure debut</t>
  </si>
  <si>
    <t>Heure fin</t>
  </si>
  <si>
    <t xml:space="preserve">Presence heures nocturnes ? </t>
  </si>
  <si>
    <t xml:space="preserve">Liste postes 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</si>
  <si>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</si>
  <si>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</si>
  <si>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</si>
  <si>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</si>
  <si>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</si>
  <si>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</si>
  <si>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</si>
  <si>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</si>
  <si>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</si>
  <si>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</si>
  <si>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</si>
  <si>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</si>
  <si>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</si>
  <si>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</si>
  <si>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</si>
  <si>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</si>
  <si>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</si>
  <si>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</si>
  <si>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</si>
  <si>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</si>
  <si>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</si>
  <si>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</si>
  <si>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</si>
  <si>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</si>
  <si>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</si>
  <si>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</si>
  <si>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</si>
  <si>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</si>
  <si>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</si>
  <si>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</si>
  <si>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</si>
  <si>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</si>
  <si>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</si>
  <si>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</si>
  <si>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</si>
  <si>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</si>
  <si>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</si>
  <si>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</si>
  <si>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</si>
  <si>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</si>
  <si>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</si>
  <si>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</si>
  <si>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</si>
  <si>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</si>
  <si>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</si>
  <si>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</si>
  <si>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</si>
  <si>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</si>
  <si>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</si>
  <si>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</si>
  <si>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</si>
  <si>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</si>
  <si>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</si>
  <si>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</si>
  <si>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</si>
  <si>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</si>
  <si>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</si>
  <si>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</si>
  <si>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</si>
  <si>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</si>
  <si>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</si>
  <si>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</si>
  <si>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</si>
  <si>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</si>
  <si>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</si>
  <si>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</si>
  <si>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</si>
  <si>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</si>
  <si>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</si>
  <si>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</si>
  <si>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</si>
  <si>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</si>
  <si>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</si>
  <si>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</si>
  <si>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</si>
  <si>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</si>
  <si>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J79</t>
  </si>
  <si>
    <t>J80</t>
  </si>
  <si>
    <t>J81</t>
  </si>
  <si>
    <t>J82</t>
  </si>
  <si>
    <t>J83</t>
  </si>
  <si>
    <t>J84</t>
  </si>
  <si>
    <t>J85</t>
  </si>
  <si>
    <t>J86</t>
  </si>
  <si>
    <t>J87</t>
  </si>
  <si>
    <t>J88</t>
  </si>
  <si>
    <t>J89</t>
  </si>
  <si>
    <t>J90</t>
  </si>
  <si>
    <t>Planning Manuel</t>
  </si>
  <si>
    <t>Poste manuel</t>
  </si>
  <si>
    <t>J91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</si>
</sst>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F800]dddd\,\ mmmm\ dd\,\ yyyy"/>
    <numFmt numFmtId="165" formatCode="[$-40C]General"/>
    <numFmt numFmtId="166" formatCode="dddd"/>
    <numFmt numFmtId="167" formatCode="d/m;@"/>
    <numFmt numFmtId="168" formatCode="[$-F400]h:mm:ss\ AM/PM"/>
    <numFmt numFmtId="169" formatCode="0.0"/>
    <numFmt numFmtId="170" formatCode="ddd"/>
    <numFmt numFmtId="171" formatCode="d"/>
  </numFmts>
  <fonts count="6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indexed="8"/>
      <name val="Calibri"/>
      <family val="2"/>
    </font>
    <font>
      <sz val="10"/>
      <color theme="1"/>
      <name val="Arial"/>
      <family val="2"/>
    </font>
    <font>
      <b/>
      <sz val="11"/>
      <color indexed="8"/>
      <name val="Calibri"/>
      <family val="2"/>
      <charset val="1"/>
    </font>
    <font>
      <sz val="10"/>
      <name val="Calibri"/>
      <family val="2"/>
    </font>
    <font>
      <sz val="11"/>
      <name val="Calibri"/>
      <family val="2"/>
    </font>
    <font>
      <sz val="10"/>
      <name val="Arial"/>
      <family val="2"/>
      <charset val="1"/>
    </font>
    <font>
      <sz val="11"/>
      <name val="Calibri"/>
      <family val="2"/>
      <charset val="1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i/>
      <sz val="8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"/>
      <color rgb="FF000000"/>
      <name val="Arial"/>
      <family val="2"/>
    </font>
    <font>
      <b/>
      <sz val="6"/>
      <color rgb="FF000000"/>
      <name val="Arial"/>
      <family val="2"/>
    </font>
    <font>
      <i/>
      <sz val="5"/>
      <color rgb="FF555555"/>
      <name val="Arial"/>
      <family val="2"/>
    </font>
    <font>
      <sz val="7"/>
      <color theme="1"/>
      <name val="Arial"/>
      <family val="2"/>
    </font>
    <font>
      <b/>
      <sz val="6"/>
      <color theme="1"/>
      <name val="Arial"/>
      <family val="2"/>
    </font>
    <font>
      <sz val="8"/>
      <color theme="1"/>
      <name val="Arial"/>
      <family val="2"/>
    </font>
    <font>
      <i/>
      <sz val="6"/>
      <color rgb="FF555555"/>
      <name val="Arial"/>
      <family val="2"/>
    </font>
    <font>
      <b/>
      <sz val="7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8"/>
      <color rgb="FF000000"/>
      <name val="Arial"/>
      <family val="2"/>
    </font>
    <font>
      <sz val="9"/>
      <name val="Arial"/>
      <family val="2"/>
    </font>
    <font>
      <sz val="10"/>
      <color indexed="81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10"/>
      <color indexed="81"/>
      <name val="Tahoma"/>
      <family val="2"/>
    </font>
    <font>
      <sz val="10"/>
      <color theme="1"/>
      <name val="Times New Roman"/>
      <family val="1"/>
    </font>
    <font>
      <sz val="11"/>
      <color rgb="FF808080"/>
      <name val="Calibri"/>
      <family val="2"/>
    </font>
    <font>
      <sz val="9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8"/>
      <color theme="0" tint="-0.34998626667073579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rgb="FF000000"/>
      <name val="Calibri"/>
      <family val="2"/>
    </font>
  </fonts>
  <fills count="10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4"/>
        <bgColor indexed="33"/>
      </patternFill>
    </fill>
    <fill>
      <patternFill patternType="solid">
        <fgColor rgb="FFFFFF00"/>
        <bgColor indexed="33"/>
      </patternFill>
    </fill>
    <fill>
      <patternFill patternType="solid">
        <fgColor rgb="FFFFFF66"/>
        <bgColor indexed="33"/>
      </patternFill>
    </fill>
    <fill>
      <patternFill patternType="solid">
        <fgColor rgb="FFE60AD6"/>
        <bgColor indexed="30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rgb="FF993300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C6EFCE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0"/>
      </patternFill>
    </fill>
    <fill>
      <patternFill patternType="solid">
        <fgColor theme="0"/>
        <bgColor indexed="60"/>
      </patternFill>
    </fill>
    <fill>
      <patternFill patternType="solid">
        <fgColor theme="0" tint="-0.249977111117893"/>
        <bgColor indexed="60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E9D2FF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D2D2FF"/>
        <bgColor rgb="FF000000"/>
      </patternFill>
    </fill>
    <fill>
      <patternFill patternType="solid">
        <fgColor rgb="FFABABFF"/>
        <bgColor rgb="FF000000"/>
      </patternFill>
    </fill>
    <fill>
      <patternFill patternType="solid">
        <fgColor rgb="FFFF451F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99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A4C0"/>
        <bgColor indexed="64"/>
      </patternFill>
    </fill>
    <fill>
      <patternFill patternType="solid">
        <fgColor rgb="FFFFB5AF"/>
        <bgColor indexed="64"/>
      </patternFill>
    </fill>
    <fill>
      <patternFill patternType="solid">
        <fgColor rgb="FFCDE9B5"/>
        <bgColor indexed="64"/>
      </patternFill>
    </fill>
    <fill>
      <patternFill patternType="solid">
        <fgColor rgb="FFFFFBB9"/>
        <bgColor indexed="64"/>
      </patternFill>
    </fill>
    <fill>
      <patternFill patternType="solid">
        <fgColor rgb="FFF2ADD1"/>
        <bgColor indexed="64"/>
      </patternFill>
    </fill>
    <fill>
      <patternFill patternType="solid">
        <fgColor rgb="FFEFE98C"/>
        <bgColor indexed="64"/>
      </patternFill>
    </fill>
    <fill>
      <patternFill patternType="solid">
        <fgColor rgb="FFF9D3E1"/>
        <bgColor indexed="64"/>
      </patternFill>
    </fill>
    <fill>
      <patternFill patternType="solid">
        <fgColor rgb="FFFFD9A8"/>
        <bgColor indexed="64"/>
      </patternFill>
    </fill>
    <fill>
      <patternFill patternType="solid">
        <fgColor rgb="FFD4E3FF"/>
        <bgColor indexed="64"/>
      </patternFill>
    </fill>
    <fill>
      <patternFill patternType="solid">
        <fgColor rgb="FFFFDBD8"/>
        <bgColor indexed="64"/>
      </patternFill>
    </fill>
    <fill>
      <patternFill patternType="solid">
        <fgColor rgb="FFE0EED4"/>
        <bgColor indexed="64"/>
      </patternFill>
    </fill>
    <fill>
      <patternFill patternType="solid">
        <fgColor rgb="FFFEFCDD"/>
        <bgColor indexed="64"/>
      </patternFill>
    </fill>
    <fill>
      <patternFill patternType="solid">
        <fgColor rgb="FFA8C6FE"/>
        <bgColor indexed="64"/>
      </patternFill>
    </fill>
    <fill>
      <patternFill patternType="solid">
        <fgColor rgb="FFCAF0FE"/>
        <bgColor indexed="64"/>
      </patternFill>
    </fill>
    <fill>
      <patternFill patternType="solid">
        <fgColor rgb="FFFAD0E6"/>
        <bgColor indexed="64"/>
      </patternFill>
    </fill>
    <fill>
      <patternFill patternType="solid">
        <fgColor rgb="FFCAFFC4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FFB153"/>
        <bgColor indexed="64"/>
      </patternFill>
    </fill>
    <fill>
      <patternFill patternType="solid">
        <fgColor rgb="FFFFF9AC"/>
        <bgColor indexed="64"/>
      </patternFill>
    </fill>
    <fill>
      <patternFill patternType="solid">
        <fgColor rgb="FFE6FFD7"/>
        <bgColor indexed="64"/>
      </patternFill>
    </fill>
    <fill>
      <patternFill patternType="solid">
        <fgColor rgb="FFFFFD7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ACAE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 style="dotted">
        <color indexed="8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 diagonalDown="1"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 style="dotted">
        <color auto="1"/>
      </diagonal>
    </border>
    <border diagonalUp="1">
      <left style="dotted">
        <color indexed="64"/>
      </left>
      <right style="dotted">
        <color indexed="8"/>
      </right>
      <top style="dotted">
        <color indexed="64"/>
      </top>
      <bottom style="dotted">
        <color indexed="64"/>
      </bottom>
      <diagonal style="dotted">
        <color indexed="64"/>
      </diagonal>
    </border>
    <border diagonalDown="1"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 style="dotted">
        <color indexed="8"/>
      </diagonal>
    </border>
    <border diagonalDown="1">
      <left style="dotted">
        <color indexed="64"/>
      </left>
      <right style="dotted">
        <color indexed="8"/>
      </right>
      <top style="dotted">
        <color indexed="64"/>
      </top>
      <bottom/>
      <diagonal style="dotted">
        <color indexed="64"/>
      </diagonal>
    </border>
    <border diagonalDown="1">
      <left style="dotted">
        <color indexed="64"/>
      </left>
      <right style="dotted">
        <color indexed="8"/>
      </right>
      <top/>
      <bottom style="dotted">
        <color indexed="64"/>
      </bottom>
      <diagonal style="dotted">
        <color indexed="64"/>
      </diagonal>
    </border>
    <border diagonalDown="1">
      <left style="dotted">
        <color indexed="64"/>
      </left>
      <right style="dotted">
        <color indexed="8"/>
      </right>
      <top style="dotted">
        <color indexed="64"/>
      </top>
      <bottom style="dotted">
        <color indexed="64"/>
      </bottom>
      <diagonal style="dotted">
        <color indexed="64"/>
      </diagonal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 diagonalUp="1">
      <left style="dotted">
        <color indexed="64"/>
      </left>
      <right style="dotted">
        <color indexed="64"/>
      </right>
      <top style="dotted">
        <color indexed="64"/>
      </top>
      <bottom/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/>
      <bottom style="dotted">
        <color indexed="64"/>
      </bottom>
      <diagonal style="dotted">
        <color indexed="64"/>
      </diagonal>
    </border>
    <border>
      <left style="dotted">
        <color indexed="8"/>
      </left>
      <right style="dotted">
        <color indexed="8"/>
      </right>
      <top style="dotted">
        <color indexed="8"/>
      </top>
      <bottom style="dotted">
        <color indexed="8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1C1C1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C1C1C1"/>
      </right>
      <top/>
      <bottom style="medium">
        <color rgb="FF000000"/>
      </bottom>
      <diagonal/>
    </border>
    <border>
      <left style="medium">
        <color rgb="FFC1C1C1"/>
      </left>
      <right/>
      <top/>
      <bottom style="medium">
        <color rgb="FF000000"/>
      </bottom>
      <diagonal/>
    </border>
    <border>
      <left style="medium">
        <color rgb="FFC1C1C1"/>
      </left>
      <right style="medium">
        <color rgb="FFC1C1C1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1C1C1"/>
      </left>
      <right style="medium">
        <color rgb="FF000000"/>
      </right>
      <top/>
      <bottom/>
      <diagonal/>
    </border>
    <border>
      <left/>
      <right style="medium">
        <color rgb="FFC1C1C1"/>
      </right>
      <top style="medium">
        <color rgb="FFC1C1C1"/>
      </top>
      <bottom/>
      <diagonal/>
    </border>
    <border>
      <left style="medium">
        <color rgb="FFC1C1C1"/>
      </left>
      <right/>
      <top style="medium">
        <color rgb="FFC1C1C1"/>
      </top>
      <bottom/>
      <diagonal/>
    </border>
    <border>
      <left style="medium">
        <color rgb="FFC1C1C1"/>
      </left>
      <right style="medium">
        <color rgb="FFC1C1C1"/>
      </right>
      <top style="medium">
        <color rgb="FFC1C1C1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C1C1C1"/>
      </left>
      <right style="medium">
        <color rgb="FFC1C1C1"/>
      </right>
      <top/>
      <bottom style="medium">
        <color rgb="FFC1C1C1"/>
      </bottom>
      <diagonal/>
    </border>
    <border>
      <left/>
      <right style="medium">
        <color rgb="FFC1C1C1"/>
      </right>
      <top/>
      <bottom style="medium">
        <color rgb="FFC1C1C1"/>
      </bottom>
      <diagonal/>
    </border>
    <border>
      <left style="medium">
        <color rgb="FFC1C1C1"/>
      </left>
      <right/>
      <top/>
      <bottom style="medium">
        <color rgb="FFC1C1C1"/>
      </bottom>
      <diagonal/>
    </border>
    <border>
      <left style="medium">
        <color rgb="FFC1C1C1"/>
      </left>
      <right style="medium">
        <color rgb="FF000000"/>
      </right>
      <top style="medium">
        <color rgb="FFC1C1C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C1C1C1"/>
      </left>
      <right style="medium">
        <color rgb="FF000000"/>
      </right>
      <top/>
      <bottom style="medium">
        <color rgb="FFC1C1C1"/>
      </bottom>
      <diagonal/>
    </border>
    <border>
      <left/>
      <right/>
      <top/>
      <bottom style="medium">
        <color rgb="FFC1C1C1"/>
      </bottom>
      <diagonal/>
    </border>
    <border>
      <left/>
      <right/>
      <top style="medium">
        <color rgb="FFC1C1C1"/>
      </top>
      <bottom/>
      <diagonal/>
    </border>
    <border>
      <left style="medium">
        <color rgb="FFC1C1C1"/>
      </left>
      <right style="medium">
        <color rgb="FFC1C1C1"/>
      </right>
      <top/>
      <bottom/>
      <diagonal/>
    </border>
    <border>
      <left style="medium">
        <color rgb="FFC1C1C1"/>
      </left>
      <right style="medium">
        <color rgb="FF000000"/>
      </right>
      <top style="medium">
        <color rgb="FF000088"/>
      </top>
      <bottom/>
      <diagonal/>
    </border>
    <border>
      <left/>
      <right style="medium">
        <color rgb="FFC1C1C1"/>
      </right>
      <top style="medium">
        <color rgb="FF000088"/>
      </top>
      <bottom/>
      <diagonal/>
    </border>
    <border>
      <left style="medium">
        <color rgb="FFC1C1C1"/>
      </left>
      <right/>
      <top style="medium">
        <color rgb="FF000088"/>
      </top>
      <bottom/>
      <diagonal/>
    </border>
    <border>
      <left style="medium">
        <color rgb="FFC1C1C1"/>
      </left>
      <right style="medium">
        <color rgb="FFC1C1C1"/>
      </right>
      <top style="medium">
        <color rgb="FF000088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165" fontId="6" fillId="0" borderId="0"/>
    <xf numFmtId="0" fontId="10" fillId="0" borderId="0"/>
    <xf numFmtId="0" fontId="14" fillId="0" borderId="0" applyBorder="0"/>
    <xf numFmtId="0" fontId="14" fillId="0" borderId="0" applyBorder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0" fillId="0" borderId="0"/>
    <xf numFmtId="9" fontId="50" fillId="0" borderId="0" applyFont="0" applyFill="0" applyBorder="0" applyAlignment="0" applyProtection="0"/>
    <xf numFmtId="0" fontId="15" fillId="0" borderId="0"/>
  </cellStyleXfs>
  <cellXfs count="861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/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5" fontId="7" fillId="8" borderId="2" xfId="1" applyFont="1" applyFill="1" applyBorder="1" applyAlignment="1">
      <alignment horizontal="center" vertical="center"/>
    </xf>
    <xf numFmtId="165" fontId="7" fillId="7" borderId="2" xfId="1" applyFont="1" applyFill="1" applyBorder="1" applyAlignment="1">
      <alignment horizontal="center" vertical="center"/>
    </xf>
    <xf numFmtId="165" fontId="5" fillId="8" borderId="2" xfId="1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165" fontId="5" fillId="7" borderId="2" xfId="1" applyFont="1" applyFill="1" applyBorder="1" applyAlignment="1">
      <alignment horizontal="center" vertical="center"/>
    </xf>
    <xf numFmtId="165" fontId="5" fillId="7" borderId="3" xfId="1" applyFont="1" applyFill="1" applyBorder="1" applyAlignment="1">
      <alignment horizontal="center" vertical="center"/>
    </xf>
    <xf numFmtId="166" fontId="8" fillId="0" borderId="4" xfId="0" applyNumberFormat="1" applyFont="1" applyBorder="1" applyAlignment="1">
      <alignment horizontal="center"/>
    </xf>
    <xf numFmtId="167" fontId="9" fillId="13" borderId="4" xfId="0" applyNumberFormat="1" applyFont="1" applyFill="1" applyBorder="1" applyAlignment="1">
      <alignment horizontal="center"/>
    </xf>
    <xf numFmtId="0" fontId="9" fillId="13" borderId="5" xfId="0" applyFont="1" applyFill="1" applyBorder="1" applyAlignment="1">
      <alignment horizontal="center"/>
    </xf>
    <xf numFmtId="0" fontId="15" fillId="5" borderId="6" xfId="3" applyFont="1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5" borderId="0" xfId="0" applyFill="1"/>
    <xf numFmtId="0" fontId="0" fillId="3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9" xfId="0" applyFill="1" applyBorder="1" applyAlignment="1">
      <alignment horizontal="center"/>
    </xf>
    <xf numFmtId="166" fontId="8" fillId="2" borderId="4" xfId="0" applyNumberFormat="1" applyFont="1" applyFill="1" applyBorder="1" applyAlignment="1">
      <alignment horizontal="center"/>
    </xf>
    <xf numFmtId="167" fontId="9" fillId="2" borderId="4" xfId="0" applyNumberFormat="1" applyFont="1" applyFill="1" applyBorder="1" applyAlignment="1">
      <alignment horizontal="center"/>
    </xf>
    <xf numFmtId="0" fontId="0" fillId="20" borderId="9" xfId="0" applyFill="1" applyBorder="1" applyAlignment="1">
      <alignment horizontal="center"/>
    </xf>
    <xf numFmtId="0" fontId="0" fillId="20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6" fontId="8" fillId="6" borderId="4" xfId="0" applyNumberFormat="1" applyFont="1" applyFill="1" applyBorder="1" applyAlignment="1">
      <alignment horizontal="center"/>
    </xf>
    <xf numFmtId="167" fontId="9" fillId="6" borderId="4" xfId="0" applyNumberFormat="1" applyFont="1" applyFill="1" applyBorder="1" applyAlignment="1">
      <alignment horizontal="center"/>
    </xf>
    <xf numFmtId="0" fontId="0" fillId="24" borderId="10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28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9" fillId="18" borderId="0" xfId="0" applyFont="1" applyFill="1" applyAlignment="1">
      <alignment horizontal="center"/>
    </xf>
    <xf numFmtId="0" fontId="0" fillId="20" borderId="12" xfId="0" applyFill="1" applyBorder="1" applyAlignment="1">
      <alignment horizontal="center"/>
    </xf>
    <xf numFmtId="0" fontId="0" fillId="28" borderId="12" xfId="0" applyFill="1" applyBorder="1" applyAlignment="1">
      <alignment horizontal="center"/>
    </xf>
    <xf numFmtId="0" fontId="11" fillId="0" borderId="13" xfId="7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7" fillId="5" borderId="0" xfId="0" applyFont="1" applyFill="1" applyAlignment="1">
      <alignment horizontal="center"/>
    </xf>
    <xf numFmtId="166" fontId="8" fillId="20" borderId="4" xfId="0" applyNumberFormat="1" applyFont="1" applyFill="1" applyBorder="1" applyAlignment="1">
      <alignment horizontal="center"/>
    </xf>
    <xf numFmtId="167" fontId="9" fillId="20" borderId="4" xfId="0" applyNumberFormat="1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11" fillId="16" borderId="13" xfId="2" applyFont="1" applyFill="1" applyBorder="1" applyAlignment="1">
      <alignment horizontal="center"/>
    </xf>
    <xf numFmtId="0" fontId="9" fillId="17" borderId="16" xfId="0" applyFont="1" applyFill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165" fontId="13" fillId="0" borderId="17" xfId="1" applyFont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10" fillId="0" borderId="17" xfId="2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9" fillId="13" borderId="16" xfId="0" applyFont="1" applyFill="1" applyBorder="1" applyAlignment="1">
      <alignment horizontal="center"/>
    </xf>
    <xf numFmtId="0" fontId="11" fillId="16" borderId="17" xfId="2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5" fontId="13" fillId="5" borderId="17" xfId="1" applyFont="1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10" fillId="16" borderId="17" xfId="2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9" fillId="17" borderId="17" xfId="0" applyFont="1" applyFill="1" applyBorder="1" applyAlignment="1">
      <alignment horizontal="center"/>
    </xf>
    <xf numFmtId="165" fontId="13" fillId="6" borderId="17" xfId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8" borderId="17" xfId="0" applyFill="1" applyBorder="1" applyAlignment="1">
      <alignment horizontal="center"/>
    </xf>
    <xf numFmtId="165" fontId="13" fillId="11" borderId="17" xfId="1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9" fillId="20" borderId="17" xfId="0" applyFont="1" applyFill="1" applyBorder="1" applyAlignment="1">
      <alignment horizontal="center"/>
    </xf>
    <xf numFmtId="0" fontId="12" fillId="11" borderId="17" xfId="0" applyFont="1" applyFill="1" applyBorder="1" applyAlignment="1">
      <alignment horizontal="center"/>
    </xf>
    <xf numFmtId="165" fontId="13" fillId="20" borderId="17" xfId="1" applyFont="1" applyFill="1" applyBorder="1" applyAlignment="1">
      <alignment horizontal="center"/>
    </xf>
    <xf numFmtId="0" fontId="0" fillId="20" borderId="17" xfId="0" applyFill="1" applyBorder="1" applyAlignment="1">
      <alignment horizontal="center"/>
    </xf>
    <xf numFmtId="0" fontId="10" fillId="21" borderId="17" xfId="2" applyFill="1" applyBorder="1" applyAlignment="1">
      <alignment horizontal="center"/>
    </xf>
    <xf numFmtId="0" fontId="9" fillId="22" borderId="17" xfId="4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11" fillId="0" borderId="17" xfId="2" applyFont="1" applyBorder="1" applyAlignment="1">
      <alignment horizontal="center"/>
    </xf>
    <xf numFmtId="0" fontId="9" fillId="0" borderId="17" xfId="4" applyFont="1" applyBorder="1" applyAlignment="1">
      <alignment horizontal="center"/>
    </xf>
    <xf numFmtId="0" fontId="0" fillId="23" borderId="17" xfId="0" applyFill="1" applyBorder="1" applyAlignment="1">
      <alignment horizontal="center"/>
    </xf>
    <xf numFmtId="0" fontId="0" fillId="24" borderId="17" xfId="0" applyFill="1" applyBorder="1" applyAlignment="1">
      <alignment horizontal="center"/>
    </xf>
    <xf numFmtId="0" fontId="11" fillId="2" borderId="17" xfId="2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9" fillId="2" borderId="17" xfId="4" applyFont="1" applyFill="1" applyBorder="1" applyAlignment="1">
      <alignment horizontal="center"/>
    </xf>
    <xf numFmtId="0" fontId="0" fillId="26" borderId="16" xfId="5" applyFont="1" applyFill="1" applyBorder="1" applyAlignment="1">
      <alignment horizontal="center"/>
    </xf>
    <xf numFmtId="0" fontId="11" fillId="12" borderId="17" xfId="2" applyFont="1" applyFill="1" applyBorder="1" applyAlignment="1">
      <alignment horizontal="center"/>
    </xf>
    <xf numFmtId="0" fontId="0" fillId="27" borderId="16" xfId="5" applyFont="1" applyFill="1" applyBorder="1" applyAlignment="1">
      <alignment horizontal="center"/>
    </xf>
    <xf numFmtId="0" fontId="11" fillId="21" borderId="17" xfId="2" applyFont="1" applyFill="1" applyBorder="1" applyAlignment="1">
      <alignment horizontal="center"/>
    </xf>
    <xf numFmtId="0" fontId="9" fillId="28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0" fillId="28" borderId="17" xfId="0" applyFill="1" applyBorder="1" applyAlignment="1">
      <alignment horizontal="center"/>
    </xf>
    <xf numFmtId="0" fontId="9" fillId="5" borderId="17" xfId="4" applyFont="1" applyFill="1" applyBorder="1" applyAlignment="1">
      <alignment horizontal="center"/>
    </xf>
    <xf numFmtId="0" fontId="0" fillId="27" borderId="16" xfId="6" applyFont="1" applyFill="1" applyBorder="1" applyAlignment="1">
      <alignment horizontal="center"/>
    </xf>
    <xf numFmtId="0" fontId="0" fillId="26" borderId="16" xfId="6" applyFont="1" applyFill="1" applyBorder="1" applyAlignment="1">
      <alignment horizontal="center"/>
    </xf>
    <xf numFmtId="0" fontId="14" fillId="26" borderId="16" xfId="6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14" fillId="27" borderId="16" xfId="6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9" fillId="0" borderId="17" xfId="3" applyFont="1" applyBorder="1" applyAlignment="1">
      <alignment horizontal="center"/>
    </xf>
    <xf numFmtId="0" fontId="0" fillId="29" borderId="17" xfId="0" applyFill="1" applyBorder="1" applyAlignment="1">
      <alignment horizontal="center"/>
    </xf>
    <xf numFmtId="0" fontId="11" fillId="0" borderId="17" xfId="7" applyFont="1" applyBorder="1" applyAlignment="1">
      <alignment horizontal="center"/>
    </xf>
    <xf numFmtId="0" fontId="11" fillId="12" borderId="17" xfId="7" applyFont="1" applyFill="1" applyBorder="1" applyAlignment="1">
      <alignment horizontal="center"/>
    </xf>
    <xf numFmtId="0" fontId="11" fillId="16" borderId="17" xfId="7" applyFont="1" applyFill="1" applyBorder="1" applyAlignment="1">
      <alignment horizontal="center"/>
    </xf>
    <xf numFmtId="0" fontId="9" fillId="22" borderId="17" xfId="3" applyFont="1" applyFill="1" applyBorder="1" applyAlignment="1">
      <alignment horizontal="center"/>
    </xf>
    <xf numFmtId="0" fontId="9" fillId="14" borderId="16" xfId="0" applyFont="1" applyFill="1" applyBorder="1" applyAlignment="1">
      <alignment horizontal="center"/>
    </xf>
    <xf numFmtId="0" fontId="9" fillId="19" borderId="17" xfId="0" applyFont="1" applyFill="1" applyBorder="1" applyAlignment="1">
      <alignment horizontal="center"/>
    </xf>
    <xf numFmtId="0" fontId="9" fillId="13" borderId="17" xfId="0" applyFont="1" applyFill="1" applyBorder="1" applyAlignment="1">
      <alignment horizontal="center"/>
    </xf>
    <xf numFmtId="0" fontId="9" fillId="20" borderId="16" xfId="0" applyFont="1" applyFill="1" applyBorder="1" applyAlignment="1">
      <alignment horizontal="center"/>
    </xf>
    <xf numFmtId="0" fontId="9" fillId="11" borderId="17" xfId="0" applyFont="1" applyFill="1" applyBorder="1" applyAlignment="1">
      <alignment horizontal="center"/>
    </xf>
    <xf numFmtId="0" fontId="10" fillId="20" borderId="17" xfId="2" applyFill="1" applyBorder="1" applyAlignment="1">
      <alignment horizontal="center"/>
    </xf>
    <xf numFmtId="0" fontId="9" fillId="20" borderId="17" xfId="3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20" borderId="17" xfId="0" applyFont="1" applyFill="1" applyBorder="1" applyAlignment="1">
      <alignment horizontal="center"/>
    </xf>
    <xf numFmtId="0" fontId="11" fillId="20" borderId="17" xfId="7" applyFont="1" applyFill="1" applyBorder="1" applyAlignment="1">
      <alignment horizontal="center"/>
    </xf>
    <xf numFmtId="0" fontId="0" fillId="20" borderId="16" xfId="0" applyFill="1" applyBorder="1" applyAlignment="1">
      <alignment horizontal="center"/>
    </xf>
    <xf numFmtId="0" fontId="11" fillId="21" borderId="17" xfId="7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" xfId="0" applyFill="1" applyBorder="1"/>
    <xf numFmtId="0" fontId="21" fillId="0" borderId="0" xfId="0" applyFont="1" applyAlignment="1">
      <alignment vertical="center"/>
    </xf>
    <xf numFmtId="0" fontId="0" fillId="0" borderId="0" xfId="0" applyFill="1" applyBorder="1" applyAlignment="1">
      <alignment horizontal="left"/>
    </xf>
    <xf numFmtId="0" fontId="22" fillId="0" borderId="1" xfId="0" applyFont="1" applyBorder="1"/>
    <xf numFmtId="0" fontId="23" fillId="0" borderId="1" xfId="0" applyFont="1" applyBorder="1"/>
    <xf numFmtId="0" fontId="22" fillId="0" borderId="0" xfId="0" applyFont="1"/>
    <xf numFmtId="14" fontId="0" fillId="0" borderId="1" xfId="0" applyNumberFormat="1" applyBorder="1"/>
    <xf numFmtId="0" fontId="14" fillId="0" borderId="1" xfId="0" applyFont="1" applyBorder="1"/>
    <xf numFmtId="0" fontId="0" fillId="0" borderId="1" xfId="0" applyBorder="1"/>
    <xf numFmtId="0" fontId="24" fillId="0" borderId="1" xfId="0" applyFont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0" fillId="33" borderId="1" xfId="0" applyFill="1" applyBorder="1"/>
    <xf numFmtId="0" fontId="0" fillId="0" borderId="0" xfId="0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24" borderId="24" xfId="0" applyFill="1" applyBorder="1" applyAlignment="1">
      <alignment horizontal="center" vertical="center" wrapText="1"/>
    </xf>
    <xf numFmtId="0" fontId="15" fillId="0" borderId="0" xfId="0" applyFont="1"/>
    <xf numFmtId="0" fontId="26" fillId="0" borderId="24" xfId="0" applyFont="1" applyBorder="1" applyAlignment="1">
      <alignment horizontal="center" vertical="center" wrapText="1"/>
    </xf>
    <xf numFmtId="168" fontId="0" fillId="0" borderId="0" xfId="0" applyNumberFormat="1"/>
    <xf numFmtId="0" fontId="26" fillId="34" borderId="24" xfId="0" applyFont="1" applyFill="1" applyBorder="1" applyAlignment="1">
      <alignment horizontal="center" vertical="center" wrapText="1"/>
    </xf>
    <xf numFmtId="0" fontId="26" fillId="37" borderId="24" xfId="0" applyFont="1" applyFill="1" applyBorder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6" borderId="24" xfId="0" applyFill="1" applyBorder="1" applyAlignment="1">
      <alignment horizontal="center" vertical="center" wrapText="1"/>
    </xf>
    <xf numFmtId="0" fontId="0" fillId="36" borderId="24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 wrapText="1"/>
    </xf>
    <xf numFmtId="0" fontId="0" fillId="37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34" borderId="24" xfId="0" applyFill="1" applyBorder="1" applyAlignment="1">
      <alignment horizontal="center" vertical="center" wrapText="1"/>
    </xf>
    <xf numFmtId="0" fontId="0" fillId="34" borderId="24" xfId="0" applyFill="1" applyBorder="1" applyAlignment="1">
      <alignment horizontal="center" vertical="center"/>
    </xf>
    <xf numFmtId="0" fontId="0" fillId="35" borderId="24" xfId="0" applyFill="1" applyBorder="1" applyAlignment="1">
      <alignment horizontal="center" vertical="center" wrapText="1"/>
    </xf>
    <xf numFmtId="14" fontId="0" fillId="0" borderId="0" xfId="0" applyNumberFormat="1"/>
    <xf numFmtId="0" fontId="15" fillId="35" borderId="24" xfId="0" applyFont="1" applyFill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34" borderId="24" xfId="0" applyFont="1" applyFill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6" fillId="0" borderId="25" xfId="0" applyFont="1" applyFill="1" applyBorder="1" applyAlignment="1">
      <alignment horizontal="center" vertical="center" wrapText="1"/>
    </xf>
    <xf numFmtId="0" fontId="15" fillId="36" borderId="24" xfId="0" applyFont="1" applyFill="1" applyBorder="1" applyAlignment="1">
      <alignment horizontal="center" vertical="center" wrapText="1"/>
    </xf>
    <xf numFmtId="0" fontId="15" fillId="37" borderId="2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27" fillId="0" borderId="0" xfId="0" applyFont="1"/>
    <xf numFmtId="0" fontId="27" fillId="0" borderId="0" xfId="0" applyFont="1" applyAlignment="1">
      <alignment horizontal="center" vertical="top" wrapText="1"/>
    </xf>
    <xf numFmtId="0" fontId="27" fillId="0" borderId="0" xfId="0" applyFont="1" applyAlignment="1">
      <alignment horizontal="center" wrapText="1"/>
    </xf>
    <xf numFmtId="168" fontId="27" fillId="0" borderId="0" xfId="0" applyNumberFormat="1" applyFont="1"/>
    <xf numFmtId="0" fontId="27" fillId="39" borderId="0" xfId="0" applyFont="1" applyFill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18" xfId="0" applyBorder="1"/>
    <xf numFmtId="0" fontId="0" fillId="0" borderId="26" xfId="0" applyBorder="1"/>
    <xf numFmtId="0" fontId="0" fillId="38" borderId="26" xfId="0" applyFill="1" applyBorder="1"/>
    <xf numFmtId="0" fontId="0" fillId="0" borderId="26" xfId="0" applyFill="1" applyBorder="1"/>
    <xf numFmtId="0" fontId="0" fillId="0" borderId="20" xfId="0" applyBorder="1"/>
    <xf numFmtId="0" fontId="0" fillId="0" borderId="0" xfId="0" applyBorder="1"/>
    <xf numFmtId="0" fontId="0" fillId="38" borderId="0" xfId="0" applyFill="1" applyBorder="1"/>
    <xf numFmtId="0" fontId="0" fillId="0" borderId="21" xfId="0" applyFill="1" applyBorder="1"/>
    <xf numFmtId="0" fontId="0" fillId="0" borderId="22" xfId="0" applyBorder="1"/>
    <xf numFmtId="0" fontId="0" fillId="0" borderId="27" xfId="0" applyBorder="1"/>
    <xf numFmtId="0" fontId="0" fillId="38" borderId="27" xfId="0" applyFill="1" applyBorder="1"/>
    <xf numFmtId="0" fontId="0" fillId="0" borderId="27" xfId="0" applyFill="1" applyBorder="1"/>
    <xf numFmtId="0" fontId="0" fillId="0" borderId="19" xfId="0" applyFill="1" applyBorder="1"/>
    <xf numFmtId="0" fontId="0" fillId="0" borderId="23" xfId="0" applyFill="1" applyBorder="1"/>
    <xf numFmtId="0" fontId="0" fillId="31" borderId="1" xfId="0" applyFill="1" applyBorder="1"/>
    <xf numFmtId="0" fontId="0" fillId="0" borderId="29" xfId="0" applyBorder="1"/>
    <xf numFmtId="0" fontId="0" fillId="31" borderId="29" xfId="0" applyFill="1" applyBorder="1"/>
    <xf numFmtId="0" fontId="0" fillId="0" borderId="30" xfId="0" applyBorder="1"/>
    <xf numFmtId="0" fontId="0" fillId="0" borderId="32" xfId="0" applyBorder="1"/>
    <xf numFmtId="0" fontId="0" fillId="0" borderId="34" xfId="0" applyBorder="1"/>
    <xf numFmtId="0" fontId="0" fillId="31" borderId="34" xfId="0" applyFill="1" applyBorder="1"/>
    <xf numFmtId="0" fontId="0" fillId="0" borderId="35" xfId="0" applyBorder="1"/>
    <xf numFmtId="0" fontId="28" fillId="0" borderId="0" xfId="0" applyFont="1" applyAlignment="1">
      <alignment vertical="center"/>
    </xf>
    <xf numFmtId="0" fontId="29" fillId="0" borderId="0" xfId="0" applyFont="1"/>
    <xf numFmtId="2" fontId="0" fillId="0" borderId="26" xfId="0" applyNumberFormat="1" applyBorder="1"/>
    <xf numFmtId="2" fontId="0" fillId="0" borderId="0" xfId="0" applyNumberFormat="1" applyBorder="1"/>
    <xf numFmtId="2" fontId="0" fillId="0" borderId="27" xfId="0" applyNumberFormat="1" applyBorder="1"/>
    <xf numFmtId="0" fontId="0" fillId="0" borderId="20" xfId="0" applyFill="1" applyBorder="1"/>
    <xf numFmtId="0" fontId="30" fillId="40" borderId="42" xfId="0" applyFont="1" applyFill="1" applyBorder="1" applyAlignment="1">
      <alignment horizontal="center" vertical="center" wrapText="1"/>
    </xf>
    <xf numFmtId="0" fontId="32" fillId="40" borderId="47" xfId="0" applyFont="1" applyFill="1" applyBorder="1" applyAlignment="1">
      <alignment horizontal="center" vertical="center" wrapText="1"/>
    </xf>
    <xf numFmtId="0" fontId="30" fillId="40" borderId="49" xfId="0" applyFont="1" applyFill="1" applyBorder="1" applyAlignment="1">
      <alignment horizontal="center" vertical="center" wrapText="1"/>
    </xf>
    <xf numFmtId="0" fontId="30" fillId="40" borderId="57" xfId="0" applyFont="1" applyFill="1" applyBorder="1" applyAlignment="1">
      <alignment horizontal="center" vertical="center" wrapText="1"/>
    </xf>
    <xf numFmtId="0" fontId="30" fillId="42" borderId="49" xfId="0" applyFont="1" applyFill="1" applyBorder="1" applyAlignment="1">
      <alignment horizontal="center" vertical="center" wrapText="1"/>
    </xf>
    <xf numFmtId="0" fontId="30" fillId="44" borderId="49" xfId="0" applyFont="1" applyFill="1" applyBorder="1" applyAlignment="1">
      <alignment horizontal="center" vertical="center" wrapText="1"/>
    </xf>
    <xf numFmtId="0" fontId="30" fillId="45" borderId="49" xfId="0" applyFont="1" applyFill="1" applyBorder="1" applyAlignment="1">
      <alignment horizontal="center" vertical="center" wrapText="1"/>
    </xf>
    <xf numFmtId="0" fontId="30" fillId="46" borderId="49" xfId="0" applyFont="1" applyFill="1" applyBorder="1" applyAlignment="1">
      <alignment horizontal="center" vertical="center" wrapText="1"/>
    </xf>
    <xf numFmtId="0" fontId="30" fillId="47" borderId="49" xfId="0" applyFont="1" applyFill="1" applyBorder="1" applyAlignment="1">
      <alignment horizontal="center" vertical="center" wrapText="1"/>
    </xf>
    <xf numFmtId="0" fontId="30" fillId="48" borderId="49" xfId="0" applyFont="1" applyFill="1" applyBorder="1" applyAlignment="1">
      <alignment horizontal="center" vertical="center" wrapText="1"/>
    </xf>
    <xf numFmtId="0" fontId="32" fillId="42" borderId="47" xfId="0" applyFont="1" applyFill="1" applyBorder="1" applyAlignment="1">
      <alignment horizontal="center" vertical="center" wrapText="1"/>
    </xf>
    <xf numFmtId="0" fontId="32" fillId="44" borderId="47" xfId="0" applyFont="1" applyFill="1" applyBorder="1" applyAlignment="1">
      <alignment horizontal="center" vertical="center" wrapText="1"/>
    </xf>
    <xf numFmtId="0" fontId="32" fillId="45" borderId="47" xfId="0" applyFont="1" applyFill="1" applyBorder="1" applyAlignment="1">
      <alignment horizontal="center" vertical="center" wrapText="1"/>
    </xf>
    <xf numFmtId="0" fontId="32" fillId="46" borderId="47" xfId="0" applyFont="1" applyFill="1" applyBorder="1" applyAlignment="1">
      <alignment horizontal="center" vertical="center" wrapText="1"/>
    </xf>
    <xf numFmtId="0" fontId="32" fillId="47" borderId="47" xfId="0" applyFont="1" applyFill="1" applyBorder="1" applyAlignment="1">
      <alignment horizontal="center" vertical="center" wrapText="1"/>
    </xf>
    <xf numFmtId="0" fontId="32" fillId="48" borderId="47" xfId="0" applyFont="1" applyFill="1" applyBorder="1" applyAlignment="1">
      <alignment horizontal="center" vertical="center" wrapText="1"/>
    </xf>
    <xf numFmtId="0" fontId="30" fillId="49" borderId="49" xfId="0" applyFont="1" applyFill="1" applyBorder="1" applyAlignment="1">
      <alignment horizontal="center" vertical="center" wrapText="1"/>
    </xf>
    <xf numFmtId="0" fontId="30" fillId="50" borderId="49" xfId="0" applyFont="1" applyFill="1" applyBorder="1" applyAlignment="1">
      <alignment horizontal="center" vertical="center" wrapText="1"/>
    </xf>
    <xf numFmtId="0" fontId="30" fillId="51" borderId="49" xfId="0" applyFont="1" applyFill="1" applyBorder="1" applyAlignment="1">
      <alignment horizontal="center" vertical="center" wrapText="1"/>
    </xf>
    <xf numFmtId="0" fontId="30" fillId="52" borderId="49" xfId="0" applyFont="1" applyFill="1" applyBorder="1" applyAlignment="1">
      <alignment horizontal="center" vertical="center" wrapText="1"/>
    </xf>
    <xf numFmtId="0" fontId="30" fillId="53" borderId="49" xfId="0" applyFont="1" applyFill="1" applyBorder="1" applyAlignment="1">
      <alignment horizontal="center" vertical="center" wrapText="1"/>
    </xf>
    <xf numFmtId="0" fontId="30" fillId="54" borderId="49" xfId="0" applyFont="1" applyFill="1" applyBorder="1" applyAlignment="1">
      <alignment horizontal="center" vertical="center" wrapText="1"/>
    </xf>
    <xf numFmtId="0" fontId="30" fillId="55" borderId="49" xfId="0" applyFont="1" applyFill="1" applyBorder="1" applyAlignment="1">
      <alignment horizontal="center" vertical="center" wrapText="1"/>
    </xf>
    <xf numFmtId="0" fontId="30" fillId="56" borderId="49" xfId="0" applyFont="1" applyFill="1" applyBorder="1" applyAlignment="1">
      <alignment horizontal="center" vertical="center" wrapText="1"/>
    </xf>
    <xf numFmtId="0" fontId="30" fillId="57" borderId="49" xfId="0" applyFont="1" applyFill="1" applyBorder="1" applyAlignment="1">
      <alignment horizontal="center" vertical="center" wrapText="1"/>
    </xf>
    <xf numFmtId="0" fontId="30" fillId="58" borderId="49" xfId="0" applyFont="1" applyFill="1" applyBorder="1" applyAlignment="1">
      <alignment horizontal="center" vertical="center" wrapText="1"/>
    </xf>
    <xf numFmtId="0" fontId="30" fillId="59" borderId="49" xfId="0" applyFont="1" applyFill="1" applyBorder="1" applyAlignment="1">
      <alignment horizontal="center" vertical="center" wrapText="1"/>
    </xf>
    <xf numFmtId="0" fontId="30" fillId="60" borderId="49" xfId="0" applyFont="1" applyFill="1" applyBorder="1" applyAlignment="1">
      <alignment horizontal="center" vertical="center" wrapText="1"/>
    </xf>
    <xf numFmtId="0" fontId="30" fillId="61" borderId="49" xfId="0" applyFont="1" applyFill="1" applyBorder="1" applyAlignment="1">
      <alignment horizontal="center" vertical="center" wrapText="1"/>
    </xf>
    <xf numFmtId="0" fontId="32" fillId="49" borderId="47" xfId="0" applyFont="1" applyFill="1" applyBorder="1" applyAlignment="1">
      <alignment horizontal="center" vertical="center" wrapText="1"/>
    </xf>
    <xf numFmtId="0" fontId="32" fillId="50" borderId="47" xfId="0" applyFont="1" applyFill="1" applyBorder="1" applyAlignment="1">
      <alignment horizontal="center" vertical="center" wrapText="1"/>
    </xf>
    <xf numFmtId="0" fontId="32" fillId="51" borderId="47" xfId="0" applyFont="1" applyFill="1" applyBorder="1" applyAlignment="1">
      <alignment horizontal="center" vertical="center" wrapText="1"/>
    </xf>
    <xf numFmtId="0" fontId="32" fillId="52" borderId="47" xfId="0" applyFont="1" applyFill="1" applyBorder="1" applyAlignment="1">
      <alignment horizontal="center" vertical="center" wrapText="1"/>
    </xf>
    <xf numFmtId="0" fontId="32" fillId="53" borderId="47" xfId="0" applyFont="1" applyFill="1" applyBorder="1" applyAlignment="1">
      <alignment horizontal="center" vertical="center" wrapText="1"/>
    </xf>
    <xf numFmtId="0" fontId="32" fillId="54" borderId="47" xfId="0" applyFont="1" applyFill="1" applyBorder="1" applyAlignment="1">
      <alignment horizontal="center" vertical="center" wrapText="1"/>
    </xf>
    <xf numFmtId="0" fontId="32" fillId="55" borderId="47" xfId="0" applyFont="1" applyFill="1" applyBorder="1" applyAlignment="1">
      <alignment horizontal="center" vertical="center" wrapText="1"/>
    </xf>
    <xf numFmtId="0" fontId="32" fillId="56" borderId="47" xfId="0" applyFont="1" applyFill="1" applyBorder="1" applyAlignment="1">
      <alignment horizontal="center" vertical="center" wrapText="1"/>
    </xf>
    <xf numFmtId="0" fontId="32" fillId="57" borderId="47" xfId="0" applyFont="1" applyFill="1" applyBorder="1" applyAlignment="1">
      <alignment horizontal="center" vertical="center" wrapText="1"/>
    </xf>
    <xf numFmtId="0" fontId="32" fillId="58" borderId="47" xfId="0" applyFont="1" applyFill="1" applyBorder="1" applyAlignment="1">
      <alignment horizontal="center" vertical="center" wrapText="1"/>
    </xf>
    <xf numFmtId="0" fontId="32" fillId="59" borderId="47" xfId="0" applyFont="1" applyFill="1" applyBorder="1" applyAlignment="1">
      <alignment horizontal="center" vertical="center" wrapText="1"/>
    </xf>
    <xf numFmtId="0" fontId="32" fillId="60" borderId="47" xfId="0" applyFont="1" applyFill="1" applyBorder="1" applyAlignment="1">
      <alignment horizontal="center" vertical="center" wrapText="1"/>
    </xf>
    <xf numFmtId="0" fontId="32" fillId="61" borderId="47" xfId="0" applyFont="1" applyFill="1" applyBorder="1" applyAlignment="1">
      <alignment horizontal="center" vertical="center" wrapText="1"/>
    </xf>
    <xf numFmtId="0" fontId="0" fillId="41" borderId="43" xfId="0" applyFill="1" applyBorder="1" applyAlignment="1">
      <alignment horizontal="left" vertical="center" wrapText="1"/>
    </xf>
    <xf numFmtId="0" fontId="0" fillId="41" borderId="48" xfId="0" applyFill="1" applyBorder="1" applyAlignment="1">
      <alignment horizontal="left" vertical="center" wrapText="1"/>
    </xf>
    <xf numFmtId="0" fontId="31" fillId="41" borderId="48" xfId="0" applyFont="1" applyFill="1" applyBorder="1" applyAlignment="1">
      <alignment horizontal="left" vertical="center" wrapText="1"/>
    </xf>
    <xf numFmtId="0" fontId="31" fillId="41" borderId="53" xfId="0" applyFont="1" applyFill="1" applyBorder="1" applyAlignment="1">
      <alignment horizontal="left" vertical="center" wrapText="1"/>
    </xf>
    <xf numFmtId="0" fontId="33" fillId="42" borderId="42" xfId="0" applyFont="1" applyFill="1" applyBorder="1" applyAlignment="1">
      <alignment horizontal="center" vertical="center" wrapText="1"/>
    </xf>
    <xf numFmtId="0" fontId="33" fillId="44" borderId="42" xfId="0" applyFont="1" applyFill="1" applyBorder="1" applyAlignment="1">
      <alignment horizontal="center" vertical="center" wrapText="1"/>
    </xf>
    <xf numFmtId="0" fontId="33" fillId="45" borderId="42" xfId="0" applyFont="1" applyFill="1" applyBorder="1" applyAlignment="1">
      <alignment horizontal="center" vertical="center" wrapText="1"/>
    </xf>
    <xf numFmtId="0" fontId="33" fillId="46" borderId="42" xfId="0" applyFont="1" applyFill="1" applyBorder="1" applyAlignment="1">
      <alignment horizontal="center" vertical="center" wrapText="1"/>
    </xf>
    <xf numFmtId="0" fontId="33" fillId="47" borderId="42" xfId="0" applyFont="1" applyFill="1" applyBorder="1" applyAlignment="1">
      <alignment horizontal="center" vertical="center" wrapText="1"/>
    </xf>
    <xf numFmtId="0" fontId="33" fillId="48" borderId="42" xfId="0" applyFont="1" applyFill="1" applyBorder="1" applyAlignment="1">
      <alignment horizontal="center" vertical="center" wrapText="1"/>
    </xf>
    <xf numFmtId="0" fontId="33" fillId="49" borderId="49" xfId="0" applyFont="1" applyFill="1" applyBorder="1" applyAlignment="1">
      <alignment horizontal="center" vertical="center" wrapText="1"/>
    </xf>
    <xf numFmtId="0" fontId="33" fillId="50" borderId="49" xfId="0" applyFont="1" applyFill="1" applyBorder="1" applyAlignment="1">
      <alignment horizontal="center" vertical="center" wrapText="1"/>
    </xf>
    <xf numFmtId="0" fontId="33" fillId="51" borderId="49" xfId="0" applyFont="1" applyFill="1" applyBorder="1" applyAlignment="1">
      <alignment horizontal="center" vertical="center" wrapText="1"/>
    </xf>
    <xf numFmtId="0" fontId="33" fillId="52" borderId="49" xfId="0" applyFont="1" applyFill="1" applyBorder="1" applyAlignment="1">
      <alignment horizontal="center" vertical="center" wrapText="1"/>
    </xf>
    <xf numFmtId="0" fontId="33" fillId="53" borderId="49" xfId="0" applyFont="1" applyFill="1" applyBorder="1" applyAlignment="1">
      <alignment horizontal="center" vertical="center" wrapText="1"/>
    </xf>
    <xf numFmtId="0" fontId="33" fillId="54" borderId="49" xfId="0" applyFont="1" applyFill="1" applyBorder="1" applyAlignment="1">
      <alignment horizontal="center" vertical="center" wrapText="1"/>
    </xf>
    <xf numFmtId="0" fontId="33" fillId="42" borderId="49" xfId="0" applyFont="1" applyFill="1" applyBorder="1" applyAlignment="1">
      <alignment horizontal="center" vertical="center" wrapText="1"/>
    </xf>
    <xf numFmtId="0" fontId="33" fillId="55" borderId="49" xfId="0" applyFont="1" applyFill="1" applyBorder="1" applyAlignment="1">
      <alignment horizontal="center" vertical="center" wrapText="1"/>
    </xf>
    <xf numFmtId="0" fontId="33" fillId="56" borderId="49" xfId="0" applyFont="1" applyFill="1" applyBorder="1" applyAlignment="1">
      <alignment horizontal="center" vertical="center" wrapText="1"/>
    </xf>
    <xf numFmtId="0" fontId="33" fillId="57" borderId="49" xfId="0" applyFont="1" applyFill="1" applyBorder="1" applyAlignment="1">
      <alignment horizontal="center" vertical="center" wrapText="1"/>
    </xf>
    <xf numFmtId="0" fontId="33" fillId="58" borderId="49" xfId="0" applyFont="1" applyFill="1" applyBorder="1" applyAlignment="1">
      <alignment horizontal="center" vertical="center" wrapText="1"/>
    </xf>
    <xf numFmtId="0" fontId="33" fillId="59" borderId="49" xfId="0" applyFont="1" applyFill="1" applyBorder="1" applyAlignment="1">
      <alignment horizontal="center" vertical="center" wrapText="1"/>
    </xf>
    <xf numFmtId="0" fontId="33" fillId="60" borderId="49" xfId="0" applyFont="1" applyFill="1" applyBorder="1" applyAlignment="1">
      <alignment horizontal="center" vertical="center" wrapText="1"/>
    </xf>
    <xf numFmtId="0" fontId="33" fillId="61" borderId="49" xfId="0" applyFont="1" applyFill="1" applyBorder="1" applyAlignment="1">
      <alignment horizontal="center" vertical="center" wrapText="1"/>
    </xf>
    <xf numFmtId="0" fontId="33" fillId="44" borderId="49" xfId="0" applyFont="1" applyFill="1" applyBorder="1" applyAlignment="1">
      <alignment horizontal="center" vertical="center" wrapText="1"/>
    </xf>
    <xf numFmtId="0" fontId="33" fillId="45" borderId="49" xfId="0" applyFont="1" applyFill="1" applyBorder="1" applyAlignment="1">
      <alignment horizontal="center" vertical="center" wrapText="1"/>
    </xf>
    <xf numFmtId="0" fontId="33" fillId="46" borderId="49" xfId="0" applyFont="1" applyFill="1" applyBorder="1" applyAlignment="1">
      <alignment horizontal="center" vertical="center" wrapText="1"/>
    </xf>
    <xf numFmtId="0" fontId="33" fillId="47" borderId="49" xfId="0" applyFont="1" applyFill="1" applyBorder="1" applyAlignment="1">
      <alignment horizontal="center" vertical="center" wrapText="1"/>
    </xf>
    <xf numFmtId="0" fontId="33" fillId="48" borderId="49" xfId="0" applyFont="1" applyFill="1" applyBorder="1" applyAlignment="1">
      <alignment horizontal="center" vertical="center" wrapText="1"/>
    </xf>
    <xf numFmtId="0" fontId="33" fillId="62" borderId="49" xfId="0" applyFont="1" applyFill="1" applyBorder="1" applyAlignment="1">
      <alignment horizontal="center" vertical="center" wrapText="1"/>
    </xf>
    <xf numFmtId="0" fontId="32" fillId="62" borderId="47" xfId="0" applyFont="1" applyFill="1" applyBorder="1" applyAlignment="1">
      <alignment horizontal="center" vertical="center" wrapText="1"/>
    </xf>
    <xf numFmtId="0" fontId="33" fillId="40" borderId="49" xfId="0" applyFont="1" applyFill="1" applyBorder="1" applyAlignment="1">
      <alignment horizontal="center" vertical="center" wrapText="1"/>
    </xf>
    <xf numFmtId="0" fontId="33" fillId="40" borderId="57" xfId="0" applyFont="1" applyFill="1" applyBorder="1" applyAlignment="1">
      <alignment horizontal="center" vertical="center" wrapText="1"/>
    </xf>
    <xf numFmtId="0" fontId="35" fillId="42" borderId="49" xfId="0" applyFont="1" applyFill="1" applyBorder="1" applyAlignment="1">
      <alignment horizontal="center" vertical="center" wrapText="1"/>
    </xf>
    <xf numFmtId="0" fontId="35" fillId="44" borderId="49" xfId="0" applyFont="1" applyFill="1" applyBorder="1" applyAlignment="1">
      <alignment horizontal="center" vertical="center" wrapText="1"/>
    </xf>
    <xf numFmtId="0" fontId="35" fillId="45" borderId="49" xfId="0" applyFont="1" applyFill="1" applyBorder="1" applyAlignment="1">
      <alignment horizontal="center" vertical="center" wrapText="1"/>
    </xf>
    <xf numFmtId="0" fontId="35" fillId="46" borderId="49" xfId="0" applyFont="1" applyFill="1" applyBorder="1" applyAlignment="1">
      <alignment horizontal="center" vertical="center" wrapText="1"/>
    </xf>
    <xf numFmtId="0" fontId="35" fillId="47" borderId="49" xfId="0" applyFont="1" applyFill="1" applyBorder="1" applyAlignment="1">
      <alignment horizontal="center" vertical="center" wrapText="1"/>
    </xf>
    <xf numFmtId="0" fontId="35" fillId="48" borderId="49" xfId="0" applyFont="1" applyFill="1" applyBorder="1" applyAlignment="1">
      <alignment horizontal="center" vertical="center" wrapText="1"/>
    </xf>
    <xf numFmtId="0" fontId="36" fillId="42" borderId="47" xfId="0" applyFont="1" applyFill="1" applyBorder="1" applyAlignment="1">
      <alignment horizontal="center" vertical="center" wrapText="1"/>
    </xf>
    <xf numFmtId="0" fontId="36" fillId="44" borderId="47" xfId="0" applyFont="1" applyFill="1" applyBorder="1" applyAlignment="1">
      <alignment horizontal="center" vertical="center" wrapText="1"/>
    </xf>
    <xf numFmtId="0" fontId="36" fillId="45" borderId="47" xfId="0" applyFont="1" applyFill="1" applyBorder="1" applyAlignment="1">
      <alignment horizontal="center" vertical="center" wrapText="1"/>
    </xf>
    <xf numFmtId="0" fontId="36" fillId="46" borderId="47" xfId="0" applyFont="1" applyFill="1" applyBorder="1" applyAlignment="1">
      <alignment horizontal="center" vertical="center" wrapText="1"/>
    </xf>
    <xf numFmtId="0" fontId="36" fillId="47" borderId="47" xfId="0" applyFont="1" applyFill="1" applyBorder="1" applyAlignment="1">
      <alignment horizontal="center" vertical="center" wrapText="1"/>
    </xf>
    <xf numFmtId="0" fontId="36" fillId="48" borderId="47" xfId="0" applyFont="1" applyFill="1" applyBorder="1" applyAlignment="1">
      <alignment horizontal="center" vertical="center" wrapText="1"/>
    </xf>
    <xf numFmtId="0" fontId="35" fillId="49" borderId="49" xfId="0" applyFont="1" applyFill="1" applyBorder="1" applyAlignment="1">
      <alignment horizontal="center" vertical="center" wrapText="1"/>
    </xf>
    <xf numFmtId="0" fontId="35" fillId="50" borderId="49" xfId="0" applyFont="1" applyFill="1" applyBorder="1" applyAlignment="1">
      <alignment horizontal="center" vertical="center" wrapText="1"/>
    </xf>
    <xf numFmtId="0" fontId="35" fillId="51" borderId="49" xfId="0" applyFont="1" applyFill="1" applyBorder="1" applyAlignment="1">
      <alignment horizontal="center" vertical="center" wrapText="1"/>
    </xf>
    <xf numFmtId="0" fontId="35" fillId="52" borderId="49" xfId="0" applyFont="1" applyFill="1" applyBorder="1" applyAlignment="1">
      <alignment horizontal="center" vertical="center" wrapText="1"/>
    </xf>
    <xf numFmtId="0" fontId="35" fillId="53" borderId="49" xfId="0" applyFont="1" applyFill="1" applyBorder="1" applyAlignment="1">
      <alignment horizontal="center" vertical="center" wrapText="1"/>
    </xf>
    <xf numFmtId="0" fontId="35" fillId="54" borderId="49" xfId="0" applyFont="1" applyFill="1" applyBorder="1" applyAlignment="1">
      <alignment horizontal="center" vertical="center" wrapText="1"/>
    </xf>
    <xf numFmtId="0" fontId="35" fillId="55" borderId="49" xfId="0" applyFont="1" applyFill="1" applyBorder="1" applyAlignment="1">
      <alignment horizontal="center" vertical="center" wrapText="1"/>
    </xf>
    <xf numFmtId="0" fontId="35" fillId="56" borderId="49" xfId="0" applyFont="1" applyFill="1" applyBorder="1" applyAlignment="1">
      <alignment horizontal="center" vertical="center" wrapText="1"/>
    </xf>
    <xf numFmtId="0" fontId="35" fillId="62" borderId="49" xfId="0" applyFont="1" applyFill="1" applyBorder="1" applyAlignment="1">
      <alignment horizontal="center" vertical="center" wrapText="1"/>
    </xf>
    <xf numFmtId="0" fontId="35" fillId="57" borderId="49" xfId="0" applyFont="1" applyFill="1" applyBorder="1" applyAlignment="1">
      <alignment horizontal="center" vertical="center" wrapText="1"/>
    </xf>
    <xf numFmtId="0" fontId="35" fillId="58" borderId="49" xfId="0" applyFont="1" applyFill="1" applyBorder="1" applyAlignment="1">
      <alignment horizontal="center" vertical="center" wrapText="1"/>
    </xf>
    <xf numFmtId="0" fontId="35" fillId="59" borderId="49" xfId="0" applyFont="1" applyFill="1" applyBorder="1" applyAlignment="1">
      <alignment horizontal="center" vertical="center" wrapText="1"/>
    </xf>
    <xf numFmtId="0" fontId="35" fillId="60" borderId="49" xfId="0" applyFont="1" applyFill="1" applyBorder="1" applyAlignment="1">
      <alignment horizontal="center" vertical="center" wrapText="1"/>
    </xf>
    <xf numFmtId="0" fontId="35" fillId="61" borderId="49" xfId="0" applyFont="1" applyFill="1" applyBorder="1" applyAlignment="1">
      <alignment horizontal="center" vertical="center" wrapText="1"/>
    </xf>
    <xf numFmtId="0" fontId="36" fillId="49" borderId="47" xfId="0" applyFont="1" applyFill="1" applyBorder="1" applyAlignment="1">
      <alignment horizontal="center" vertical="center" wrapText="1"/>
    </xf>
    <xf numFmtId="0" fontId="36" fillId="50" borderId="47" xfId="0" applyFont="1" applyFill="1" applyBorder="1" applyAlignment="1">
      <alignment horizontal="center" vertical="center" wrapText="1"/>
    </xf>
    <xf numFmtId="0" fontId="36" fillId="51" borderId="47" xfId="0" applyFont="1" applyFill="1" applyBorder="1" applyAlignment="1">
      <alignment horizontal="center" vertical="center" wrapText="1"/>
    </xf>
    <xf numFmtId="0" fontId="36" fillId="52" borderId="47" xfId="0" applyFont="1" applyFill="1" applyBorder="1" applyAlignment="1">
      <alignment horizontal="center" vertical="center" wrapText="1"/>
    </xf>
    <xf numFmtId="0" fontId="36" fillId="53" borderId="47" xfId="0" applyFont="1" applyFill="1" applyBorder="1" applyAlignment="1">
      <alignment horizontal="center" vertical="center" wrapText="1"/>
    </xf>
    <xf numFmtId="0" fontId="36" fillId="54" borderId="47" xfId="0" applyFont="1" applyFill="1" applyBorder="1" applyAlignment="1">
      <alignment horizontal="center" vertical="center" wrapText="1"/>
    </xf>
    <xf numFmtId="0" fontId="36" fillId="55" borderId="47" xfId="0" applyFont="1" applyFill="1" applyBorder="1" applyAlignment="1">
      <alignment horizontal="center" vertical="center" wrapText="1"/>
    </xf>
    <xf numFmtId="0" fontId="36" fillId="56" borderId="47" xfId="0" applyFont="1" applyFill="1" applyBorder="1" applyAlignment="1">
      <alignment horizontal="center" vertical="center" wrapText="1"/>
    </xf>
    <xf numFmtId="0" fontId="36" fillId="62" borderId="47" xfId="0" applyFont="1" applyFill="1" applyBorder="1" applyAlignment="1">
      <alignment horizontal="center" vertical="center" wrapText="1"/>
    </xf>
    <xf numFmtId="0" fontId="36" fillId="57" borderId="47" xfId="0" applyFont="1" applyFill="1" applyBorder="1" applyAlignment="1">
      <alignment horizontal="center" vertical="center" wrapText="1"/>
    </xf>
    <xf numFmtId="0" fontId="36" fillId="58" borderId="47" xfId="0" applyFont="1" applyFill="1" applyBorder="1" applyAlignment="1">
      <alignment horizontal="center" vertical="center" wrapText="1"/>
    </xf>
    <xf numFmtId="0" fontId="36" fillId="59" borderId="47" xfId="0" applyFont="1" applyFill="1" applyBorder="1" applyAlignment="1">
      <alignment horizontal="center" vertical="center" wrapText="1"/>
    </xf>
    <xf numFmtId="0" fontId="36" fillId="60" borderId="47" xfId="0" applyFont="1" applyFill="1" applyBorder="1" applyAlignment="1">
      <alignment horizontal="center" vertical="center" wrapText="1"/>
    </xf>
    <xf numFmtId="0" fontId="36" fillId="61" borderId="47" xfId="0" applyFont="1" applyFill="1" applyBorder="1" applyAlignment="1">
      <alignment horizontal="center" vertical="center" wrapText="1"/>
    </xf>
    <xf numFmtId="0" fontId="34" fillId="41" borderId="53" xfId="0" applyFont="1" applyFill="1" applyBorder="1" applyAlignment="1">
      <alignment vertical="center" wrapText="1"/>
    </xf>
    <xf numFmtId="0" fontId="34" fillId="41" borderId="48" xfId="0" applyFont="1" applyFill="1" applyBorder="1" applyAlignment="1">
      <alignment vertical="center" wrapText="1"/>
    </xf>
    <xf numFmtId="0" fontId="34" fillId="41" borderId="43" xfId="0" applyFont="1" applyFill="1" applyBorder="1" applyAlignment="1">
      <alignment vertical="center" wrapText="1"/>
    </xf>
    <xf numFmtId="0" fontId="34" fillId="40" borderId="53" xfId="0" applyFont="1" applyFill="1" applyBorder="1" applyAlignment="1">
      <alignment vertical="center" wrapText="1"/>
    </xf>
    <xf numFmtId="0" fontId="34" fillId="40" borderId="48" xfId="0" applyFont="1" applyFill="1" applyBorder="1" applyAlignment="1">
      <alignment vertical="center" wrapText="1"/>
    </xf>
    <xf numFmtId="0" fontId="34" fillId="40" borderId="43" xfId="0" applyFont="1" applyFill="1" applyBorder="1" applyAlignment="1">
      <alignment vertical="center" wrapText="1"/>
    </xf>
    <xf numFmtId="0" fontId="31" fillId="40" borderId="53" xfId="0" applyFont="1" applyFill="1" applyBorder="1" applyAlignment="1">
      <alignment vertical="center" wrapText="1"/>
    </xf>
    <xf numFmtId="0" fontId="31" fillId="40" borderId="48" xfId="0" applyFont="1" applyFill="1" applyBorder="1" applyAlignment="1">
      <alignment vertical="center" wrapText="1"/>
    </xf>
    <xf numFmtId="0" fontId="31" fillId="40" borderId="43" xfId="0" applyFont="1" applyFill="1" applyBorder="1" applyAlignment="1">
      <alignment vertical="center" wrapText="1"/>
    </xf>
    <xf numFmtId="0" fontId="31" fillId="41" borderId="53" xfId="0" applyFont="1" applyFill="1" applyBorder="1" applyAlignment="1">
      <alignment vertical="center" wrapText="1"/>
    </xf>
    <xf numFmtId="0" fontId="31" fillId="41" borderId="48" xfId="0" applyFont="1" applyFill="1" applyBorder="1" applyAlignment="1">
      <alignment vertical="center" wrapText="1"/>
    </xf>
    <xf numFmtId="0" fontId="31" fillId="41" borderId="43" xfId="0" applyFont="1" applyFill="1" applyBorder="1" applyAlignment="1">
      <alignment vertical="center" wrapText="1"/>
    </xf>
    <xf numFmtId="0" fontId="0" fillId="41" borderId="48" xfId="0" applyFill="1" applyBorder="1" applyAlignment="1">
      <alignment vertical="center" wrapText="1"/>
    </xf>
    <xf numFmtId="0" fontId="0" fillId="41" borderId="43" xfId="0" applyFill="1" applyBorder="1" applyAlignment="1">
      <alignment vertical="center" wrapText="1"/>
    </xf>
    <xf numFmtId="0" fontId="37" fillId="63" borderId="53" xfId="0" applyFont="1" applyFill="1" applyBorder="1" applyAlignment="1">
      <alignment vertical="center" wrapText="1"/>
    </xf>
    <xf numFmtId="0" fontId="37" fillId="63" borderId="48" xfId="0" applyFont="1" applyFill="1" applyBorder="1" applyAlignment="1">
      <alignment vertical="center" wrapText="1"/>
    </xf>
    <xf numFmtId="0" fontId="0" fillId="63" borderId="48" xfId="0" applyFill="1" applyBorder="1" applyAlignment="1">
      <alignment vertical="center" wrapText="1"/>
    </xf>
    <xf numFmtId="0" fontId="0" fillId="63" borderId="43" xfId="0" applyFill="1" applyBorder="1" applyAlignment="1">
      <alignment vertical="center" wrapText="1"/>
    </xf>
    <xf numFmtId="0" fontId="0" fillId="40" borderId="48" xfId="0" applyFill="1" applyBorder="1" applyAlignment="1">
      <alignment vertical="center" wrapText="1"/>
    </xf>
    <xf numFmtId="0" fontId="0" fillId="40" borderId="43" xfId="0" applyFill="1" applyBorder="1" applyAlignment="1">
      <alignment vertical="center" wrapText="1"/>
    </xf>
    <xf numFmtId="0" fontId="0" fillId="64" borderId="1" xfId="0" applyFill="1" applyBorder="1"/>
    <xf numFmtId="0" fontId="27" fillId="0" borderId="0" xfId="0" applyFont="1" applyFill="1"/>
    <xf numFmtId="0" fontId="0" fillId="0" borderId="0" xfId="0" applyAlignment="1">
      <alignment horizontal="center"/>
    </xf>
    <xf numFmtId="0" fontId="0" fillId="0" borderId="28" xfId="0" applyBorder="1"/>
    <xf numFmtId="0" fontId="0" fillId="0" borderId="62" xfId="0" applyBorder="1"/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62" xfId="0" applyBorder="1" applyAlignment="1">
      <alignment horizontal="center"/>
    </xf>
    <xf numFmtId="169" fontId="0" fillId="0" borderId="1" xfId="0" applyNumberFormat="1" applyBorder="1"/>
    <xf numFmtId="169" fontId="0" fillId="0" borderId="34" xfId="0" applyNumberFormat="1" applyBorder="1"/>
    <xf numFmtId="0" fontId="0" fillId="0" borderId="0" xfId="0" applyBorder="1" applyAlignment="1">
      <alignment horizontal="center"/>
    </xf>
    <xf numFmtId="0" fontId="38" fillId="0" borderId="28" xfId="0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0" fontId="38" fillId="0" borderId="72" xfId="0" applyFont="1" applyBorder="1" applyAlignment="1">
      <alignment horizontal="center"/>
    </xf>
    <xf numFmtId="0" fontId="38" fillId="0" borderId="73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3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9" fontId="0" fillId="0" borderId="33" xfId="0" applyNumberFormat="1" applyBorder="1" applyAlignment="1">
      <alignment horizontal="center"/>
    </xf>
    <xf numFmtId="9" fontId="0" fillId="0" borderId="34" xfId="0" applyNumberFormat="1" applyBorder="1" applyAlignment="1">
      <alignment horizontal="center"/>
    </xf>
    <xf numFmtId="9" fontId="0" fillId="0" borderId="71" xfId="0" applyNumberFormat="1" applyBorder="1" applyAlignment="1">
      <alignment horizontal="center"/>
    </xf>
    <xf numFmtId="9" fontId="0" fillId="0" borderId="3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9" fontId="0" fillId="0" borderId="0" xfId="0" applyNumberFormat="1" applyBorder="1"/>
    <xf numFmtId="0" fontId="21" fillId="0" borderId="0" xfId="0" applyFont="1" applyFill="1" applyAlignment="1">
      <alignment vertical="center"/>
    </xf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1" fillId="0" borderId="0" xfId="0" applyFont="1" applyFill="1" applyBorder="1"/>
    <xf numFmtId="170" fontId="23" fillId="0" borderId="75" xfId="0" applyNumberFormat="1" applyFont="1" applyBorder="1"/>
    <xf numFmtId="170" fontId="23" fillId="6" borderId="75" xfId="0" applyNumberFormat="1" applyFont="1" applyFill="1" applyBorder="1"/>
    <xf numFmtId="170" fontId="23" fillId="66" borderId="75" xfId="0" applyNumberFormat="1" applyFont="1" applyFill="1" applyBorder="1"/>
    <xf numFmtId="171" fontId="23" fillId="0" borderId="75" xfId="0" applyNumberFormat="1" applyFont="1" applyBorder="1"/>
    <xf numFmtId="171" fontId="23" fillId="6" borderId="75" xfId="0" applyNumberFormat="1" applyFont="1" applyFill="1" applyBorder="1"/>
    <xf numFmtId="171" fontId="23" fillId="67" borderId="75" xfId="0" applyNumberFormat="1" applyFont="1" applyFill="1" applyBorder="1"/>
    <xf numFmtId="171" fontId="23" fillId="65" borderId="75" xfId="0" applyNumberFormat="1" applyFont="1" applyFill="1" applyBorder="1"/>
    <xf numFmtId="0" fontId="23" fillId="0" borderId="75" xfId="0" applyFont="1" applyBorder="1" applyAlignment="1">
      <alignment horizontal="left"/>
    </xf>
    <xf numFmtId="0" fontId="0" fillId="0" borderId="75" xfId="0" applyBorder="1"/>
    <xf numFmtId="0" fontId="24" fillId="68" borderId="75" xfId="0" applyFont="1" applyFill="1" applyBorder="1"/>
    <xf numFmtId="0" fontId="24" fillId="41" borderId="75" xfId="0" applyFont="1" applyFill="1" applyBorder="1"/>
    <xf numFmtId="0" fontId="24" fillId="4" borderId="75" xfId="0" applyFont="1" applyFill="1" applyBorder="1"/>
    <xf numFmtId="0" fontId="24" fillId="69" borderId="75" xfId="0" applyFont="1" applyFill="1" applyBorder="1"/>
    <xf numFmtId="0" fontId="24" fillId="65" borderId="75" xfId="0" applyFont="1" applyFill="1" applyBorder="1"/>
    <xf numFmtId="0" fontId="24" fillId="70" borderId="75" xfId="0" applyFont="1" applyFill="1" applyBorder="1"/>
    <xf numFmtId="0" fontId="14" fillId="0" borderId="75" xfId="0" applyFont="1" applyBorder="1"/>
    <xf numFmtId="0" fontId="24" fillId="5" borderId="75" xfId="0" applyFont="1" applyFill="1" applyBorder="1"/>
    <xf numFmtId="0" fontId="14" fillId="4" borderId="75" xfId="0" applyFont="1" applyFill="1" applyBorder="1"/>
    <xf numFmtId="0" fontId="24" fillId="71" borderId="75" xfId="0" applyFont="1" applyFill="1" applyBorder="1"/>
    <xf numFmtId="0" fontId="14" fillId="65" borderId="75" xfId="0" applyFont="1" applyFill="1" applyBorder="1"/>
    <xf numFmtId="0" fontId="24" fillId="72" borderId="75" xfId="0" applyFont="1" applyFill="1" applyBorder="1"/>
    <xf numFmtId="0" fontId="14" fillId="6" borderId="75" xfId="0" applyFont="1" applyFill="1" applyBorder="1"/>
    <xf numFmtId="0" fontId="24" fillId="73" borderId="75" xfId="0" applyFont="1" applyFill="1" applyBorder="1"/>
    <xf numFmtId="0" fontId="24" fillId="74" borderId="75" xfId="0" applyFont="1" applyFill="1" applyBorder="1"/>
    <xf numFmtId="0" fontId="24" fillId="6" borderId="75" xfId="0" applyFont="1" applyFill="1" applyBorder="1"/>
    <xf numFmtId="0" fontId="24" fillId="13" borderId="75" xfId="0" applyFont="1" applyFill="1" applyBorder="1"/>
    <xf numFmtId="0" fontId="14" fillId="71" borderId="75" xfId="0" applyFont="1" applyFill="1" applyBorder="1"/>
    <xf numFmtId="0" fontId="24" fillId="75" borderId="75" xfId="0" applyFont="1" applyFill="1" applyBorder="1"/>
    <xf numFmtId="0" fontId="24" fillId="76" borderId="75" xfId="0" applyFont="1" applyFill="1" applyBorder="1"/>
    <xf numFmtId="170" fontId="23" fillId="0" borderId="1" xfId="0" applyNumberFormat="1" applyFont="1" applyBorder="1"/>
    <xf numFmtId="170" fontId="23" fillId="6" borderId="1" xfId="0" applyNumberFormat="1" applyFont="1" applyFill="1" applyBorder="1"/>
    <xf numFmtId="170" fontId="23" fillId="77" borderId="1" xfId="0" applyNumberFormat="1" applyFont="1" applyFill="1" applyBorder="1"/>
    <xf numFmtId="171" fontId="23" fillId="0" borderId="1" xfId="0" applyNumberFormat="1" applyFont="1" applyBorder="1"/>
    <xf numFmtId="171" fontId="23" fillId="6" borderId="1" xfId="0" applyNumberFormat="1" applyFont="1" applyFill="1" applyBorder="1"/>
    <xf numFmtId="171" fontId="23" fillId="77" borderId="1" xfId="0" applyNumberFormat="1" applyFont="1" applyFill="1" applyBorder="1"/>
    <xf numFmtId="0" fontId="24" fillId="78" borderId="75" xfId="0" applyFont="1" applyFill="1" applyBorder="1"/>
    <xf numFmtId="0" fontId="24" fillId="14" borderId="75" xfId="0" applyFont="1" applyFill="1" applyBorder="1"/>
    <xf numFmtId="0" fontId="14" fillId="77" borderId="75" xfId="0" applyFont="1" applyFill="1" applyBorder="1"/>
    <xf numFmtId="0" fontId="24" fillId="77" borderId="75" xfId="0" applyFont="1" applyFill="1" applyBorder="1"/>
    <xf numFmtId="0" fontId="14" fillId="79" borderId="75" xfId="0" applyFont="1" applyFill="1" applyBorder="1"/>
    <xf numFmtId="0" fontId="24" fillId="15" borderId="75" xfId="0" applyFont="1" applyFill="1" applyBorder="1"/>
    <xf numFmtId="0" fontId="14" fillId="15" borderId="75" xfId="0" applyFont="1" applyFill="1" applyBorder="1"/>
    <xf numFmtId="170" fontId="23" fillId="32" borderId="75" xfId="0" applyNumberFormat="1" applyFont="1" applyFill="1" applyBorder="1"/>
    <xf numFmtId="170" fontId="23" fillId="29" borderId="75" xfId="0" applyNumberFormat="1" applyFont="1" applyFill="1" applyBorder="1"/>
    <xf numFmtId="171" fontId="23" fillId="32" borderId="75" xfId="0" applyNumberFormat="1" applyFont="1" applyFill="1" applyBorder="1"/>
    <xf numFmtId="171" fontId="23" fillId="29" borderId="75" xfId="0" applyNumberFormat="1" applyFont="1" applyFill="1" applyBorder="1"/>
    <xf numFmtId="0" fontId="24" fillId="32" borderId="75" xfId="0" applyFont="1" applyFill="1" applyBorder="1"/>
    <xf numFmtId="0" fontId="14" fillId="32" borderId="75" xfId="0" applyFont="1" applyFill="1" applyBorder="1"/>
    <xf numFmtId="0" fontId="24" fillId="80" borderId="75" xfId="0" applyFont="1" applyFill="1" applyBorder="1"/>
    <xf numFmtId="0" fontId="24" fillId="29" borderId="75" xfId="0" applyFont="1" applyFill="1" applyBorder="1"/>
    <xf numFmtId="0" fontId="14" fillId="76" borderId="75" xfId="0" applyFont="1" applyFill="1" applyBorder="1"/>
    <xf numFmtId="0" fontId="23" fillId="19" borderId="75" xfId="0" applyFont="1" applyFill="1" applyBorder="1" applyAlignment="1">
      <alignment horizontal="left"/>
    </xf>
    <xf numFmtId="0" fontId="24" fillId="19" borderId="75" xfId="0" applyFont="1" applyFill="1" applyBorder="1"/>
    <xf numFmtId="0" fontId="14" fillId="19" borderId="75" xfId="0" applyFont="1" applyFill="1" applyBorder="1"/>
    <xf numFmtId="0" fontId="14" fillId="80" borderId="75" xfId="0" applyFont="1" applyFill="1" applyBorder="1"/>
    <xf numFmtId="0" fontId="24" fillId="42" borderId="75" xfId="0" applyFont="1" applyFill="1" applyBorder="1"/>
    <xf numFmtId="0" fontId="23" fillId="81" borderId="75" xfId="0" applyFont="1" applyFill="1" applyBorder="1" applyAlignment="1">
      <alignment horizontal="left"/>
    </xf>
    <xf numFmtId="0" fontId="14" fillId="73" borderId="75" xfId="0" applyFont="1" applyFill="1" applyBorder="1"/>
    <xf numFmtId="0" fontId="24" fillId="82" borderId="75" xfId="0" applyFont="1" applyFill="1" applyBorder="1"/>
    <xf numFmtId="0" fontId="14" fillId="4" borderId="75" xfId="0" applyFont="1" applyFill="1" applyBorder="1" applyAlignment="1">
      <alignment horizontal="center"/>
    </xf>
    <xf numFmtId="0" fontId="14" fillId="83" borderId="75" xfId="0" applyFont="1" applyFill="1" applyBorder="1"/>
    <xf numFmtId="0" fontId="24" fillId="83" borderId="75" xfId="0" applyFont="1" applyFill="1" applyBorder="1"/>
    <xf numFmtId="0" fontId="14" fillId="13" borderId="75" xfId="0" applyFont="1" applyFill="1" applyBorder="1"/>
    <xf numFmtId="0" fontId="24" fillId="41" borderId="75" xfId="0" applyFont="1" applyFill="1" applyBorder="1" applyAlignment="1">
      <alignment vertical="center"/>
    </xf>
    <xf numFmtId="0" fontId="14" fillId="84" borderId="75" xfId="0" applyFont="1" applyFill="1" applyBorder="1"/>
    <xf numFmtId="0" fontId="24" fillId="84" borderId="75" xfId="0" applyFont="1" applyFill="1" applyBorder="1"/>
    <xf numFmtId="0" fontId="0" fillId="0" borderId="0" xfId="0" applyAlignment="1">
      <alignment horizontal="left"/>
    </xf>
    <xf numFmtId="0" fontId="14" fillId="0" borderId="0" xfId="0" applyFont="1"/>
    <xf numFmtId="0" fontId="23" fillId="85" borderId="0" xfId="0" applyFont="1" applyFill="1"/>
    <xf numFmtId="0" fontId="24" fillId="41" borderId="0" xfId="0" applyFont="1" applyFill="1"/>
    <xf numFmtId="0" fontId="0" fillId="86" borderId="75" xfId="0" applyFill="1" applyBorder="1"/>
    <xf numFmtId="0" fontId="24" fillId="86" borderId="75" xfId="0" applyFont="1" applyFill="1" applyBorder="1"/>
    <xf numFmtId="0" fontId="14" fillId="86" borderId="75" xfId="0" applyFont="1" applyFill="1" applyBorder="1"/>
    <xf numFmtId="0" fontId="31" fillId="17" borderId="75" xfId="0" applyFont="1" applyFill="1" applyBorder="1"/>
    <xf numFmtId="0" fontId="40" fillId="17" borderId="75" xfId="0" applyFont="1" applyFill="1" applyBorder="1"/>
    <xf numFmtId="0" fontId="24" fillId="0" borderId="75" xfId="0" applyFont="1" applyBorder="1"/>
    <xf numFmtId="0" fontId="41" fillId="17" borderId="75" xfId="0" applyFont="1" applyFill="1" applyBorder="1"/>
    <xf numFmtId="0" fontId="24" fillId="79" borderId="75" xfId="0" applyFont="1" applyFill="1" applyBorder="1"/>
    <xf numFmtId="0" fontId="14" fillId="87" borderId="75" xfId="0" applyFont="1" applyFill="1" applyBorder="1"/>
    <xf numFmtId="0" fontId="40" fillId="41" borderId="75" xfId="0" applyFont="1" applyFill="1" applyBorder="1"/>
    <xf numFmtId="0" fontId="14" fillId="30" borderId="75" xfId="0" applyFont="1" applyFill="1" applyBorder="1"/>
    <xf numFmtId="0" fontId="24" fillId="81" borderId="75" xfId="0" applyFont="1" applyFill="1" applyBorder="1"/>
    <xf numFmtId="0" fontId="43" fillId="0" borderId="75" xfId="0" applyFont="1" applyBorder="1"/>
    <xf numFmtId="0" fontId="24" fillId="41" borderId="75" xfId="0" applyFont="1" applyFill="1" applyBorder="1" applyAlignment="1">
      <alignment horizontal="center"/>
    </xf>
    <xf numFmtId="0" fontId="14" fillId="20" borderId="75" xfId="0" applyFont="1" applyFill="1" applyBorder="1"/>
    <xf numFmtId="0" fontId="0" fillId="32" borderId="75" xfId="0" applyFill="1" applyBorder="1"/>
    <xf numFmtId="0" fontId="0" fillId="80" borderId="75" xfId="0" applyFill="1" applyBorder="1"/>
    <xf numFmtId="0" fontId="0" fillId="4" borderId="75" xfId="0" applyFill="1" applyBorder="1"/>
    <xf numFmtId="0" fontId="24" fillId="20" borderId="75" xfId="0" applyFont="1" applyFill="1" applyBorder="1"/>
    <xf numFmtId="0" fontId="44" fillId="5" borderId="75" xfId="0" applyFont="1" applyFill="1" applyBorder="1"/>
    <xf numFmtId="0" fontId="24" fillId="88" borderId="75" xfId="0" applyFont="1" applyFill="1" applyBorder="1"/>
    <xf numFmtId="0" fontId="24" fillId="89" borderId="75" xfId="0" applyFont="1" applyFill="1" applyBorder="1"/>
    <xf numFmtId="0" fontId="24" fillId="90" borderId="75" xfId="0" applyFont="1" applyFill="1" applyBorder="1"/>
    <xf numFmtId="0" fontId="24" fillId="91" borderId="75" xfId="0" applyFont="1" applyFill="1" applyBorder="1"/>
    <xf numFmtId="0" fontId="14" fillId="0" borderId="75" xfId="0" applyFont="1" applyBorder="1" applyAlignment="1">
      <alignment horizontal="center"/>
    </xf>
    <xf numFmtId="0" fontId="24" fillId="30" borderId="75" xfId="0" applyFont="1" applyFill="1" applyBorder="1"/>
    <xf numFmtId="0" fontId="43" fillId="76" borderId="75" xfId="0" applyFont="1" applyFill="1" applyBorder="1"/>
    <xf numFmtId="0" fontId="24" fillId="41" borderId="75" xfId="0" applyFont="1" applyFill="1" applyBorder="1" applyAlignment="1">
      <alignment horizontal="left"/>
    </xf>
    <xf numFmtId="0" fontId="31" fillId="65" borderId="75" xfId="0" applyFont="1" applyFill="1" applyBorder="1"/>
    <xf numFmtId="0" fontId="0" fillId="0" borderId="22" xfId="0" applyFill="1" applyBorder="1"/>
    <xf numFmtId="0" fontId="0" fillId="0" borderId="0" xfId="0"/>
    <xf numFmtId="0" fontId="15" fillId="0" borderId="1" xfId="0" applyFont="1" applyBorder="1" applyAlignment="1">
      <alignment horizontal="left" vertical="center"/>
    </xf>
    <xf numFmtId="0" fontId="15" fillId="2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5" fillId="24" borderId="1" xfId="0" applyFont="1" applyFill="1" applyBorder="1" applyAlignment="1">
      <alignment horizontal="left" vertical="center" wrapText="1"/>
    </xf>
    <xf numFmtId="0" fontId="15" fillId="24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center" vertical="top"/>
    </xf>
    <xf numFmtId="0" fontId="46" fillId="0" borderId="0" xfId="0" applyFont="1" applyAlignment="1">
      <alignment horizontal="left" vertical="top"/>
    </xf>
    <xf numFmtId="0" fontId="25" fillId="0" borderId="1" xfId="0" applyFont="1" applyBorder="1" applyAlignment="1">
      <alignment horizontal="center" vertical="top" wrapText="1"/>
    </xf>
    <xf numFmtId="0" fontId="48" fillId="0" borderId="1" xfId="0" applyFont="1" applyBorder="1" applyAlignment="1">
      <alignment horizontal="left" vertical="top"/>
    </xf>
    <xf numFmtId="0" fontId="15" fillId="0" borderId="1" xfId="0" applyFont="1" applyBorder="1" applyAlignment="1">
      <alignment horizontal="right" vertical="center"/>
    </xf>
    <xf numFmtId="0" fontId="47" fillId="0" borderId="1" xfId="0" applyFont="1" applyBorder="1" applyAlignment="1">
      <alignment horizontal="right" vertical="center"/>
    </xf>
    <xf numFmtId="0" fontId="47" fillId="0" borderId="1" xfId="0" applyFont="1" applyBorder="1" applyAlignment="1">
      <alignment horizontal="left" vertical="center"/>
    </xf>
    <xf numFmtId="0" fontId="46" fillId="0" borderId="1" xfId="0" applyFont="1" applyBorder="1" applyAlignment="1">
      <alignment horizontal="center"/>
    </xf>
    <xf numFmtId="0" fontId="48" fillId="0" borderId="1" xfId="0" applyFont="1" applyBorder="1" applyAlignment="1">
      <alignment horizontal="left"/>
    </xf>
    <xf numFmtId="0" fontId="29" fillId="0" borderId="1" xfId="0" applyFont="1" applyBorder="1"/>
    <xf numFmtId="0" fontId="48" fillId="0" borderId="1" xfId="0" applyFont="1" applyBorder="1" applyAlignment="1">
      <alignment horizontal="left" wrapText="1"/>
    </xf>
    <xf numFmtId="0" fontId="47" fillId="0" borderId="1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right" vertical="center"/>
    </xf>
    <xf numFmtId="0" fontId="46" fillId="0" borderId="1" xfId="0" applyFont="1" applyBorder="1" applyAlignment="1">
      <alignment horizontal="center" wrapText="1"/>
    </xf>
    <xf numFmtId="0" fontId="0" fillId="0" borderId="1" xfId="0" applyBorder="1"/>
    <xf numFmtId="2" fontId="27" fillId="0" borderId="1" xfId="0" applyNumberFormat="1" applyFont="1" applyBorder="1"/>
    <xf numFmtId="10" fontId="0" fillId="0" borderId="33" xfId="0" applyNumberFormat="1" applyBorder="1"/>
    <xf numFmtId="10" fontId="0" fillId="0" borderId="34" xfId="0" applyNumberFormat="1" applyBorder="1"/>
    <xf numFmtId="0" fontId="0" fillId="0" borderId="33" xfId="0" applyBorder="1"/>
    <xf numFmtId="0" fontId="38" fillId="0" borderId="31" xfId="0" applyFont="1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86" borderId="0" xfId="0" applyFill="1"/>
    <xf numFmtId="0" fontId="0" fillId="92" borderId="0" xfId="0" applyFill="1"/>
    <xf numFmtId="0" fontId="3" fillId="92" borderId="1" xfId="0" applyFont="1" applyFill="1" applyBorder="1"/>
    <xf numFmtId="0" fontId="0" fillId="93" borderId="0" xfId="0" applyFill="1" applyAlignment="1"/>
    <xf numFmtId="0" fontId="53" fillId="0" borderId="1" xfId="0" applyFont="1" applyBorder="1" applyAlignment="1">
      <alignment horizontal="left"/>
    </xf>
    <xf numFmtId="164" fontId="53" fillId="0" borderId="0" xfId="0" applyNumberFormat="1" applyFont="1"/>
    <xf numFmtId="0" fontId="53" fillId="0" borderId="1" xfId="0" applyFont="1" applyFill="1" applyBorder="1" applyAlignment="1">
      <alignment vertical="center"/>
    </xf>
    <xf numFmtId="0" fontId="0" fillId="0" borderId="0" xfId="0" applyFill="1" applyAlignment="1"/>
    <xf numFmtId="0" fontId="0" fillId="66" borderId="0" xfId="0" applyFill="1"/>
    <xf numFmtId="0" fontId="59" fillId="81" borderId="0" xfId="0" applyFont="1" applyFill="1" applyAlignment="1">
      <alignment horizontal="center" vertical="center"/>
    </xf>
    <xf numFmtId="0" fontId="59" fillId="66" borderId="0" xfId="0" applyFont="1" applyFill="1" applyAlignment="1">
      <alignment horizontal="center"/>
    </xf>
    <xf numFmtId="0" fontId="59" fillId="92" borderId="0" xfId="0" applyFont="1" applyFill="1" applyAlignment="1">
      <alignment horizontal="center"/>
    </xf>
    <xf numFmtId="0" fontId="59" fillId="81" borderId="0" xfId="0" applyFont="1" applyFill="1" applyAlignment="1">
      <alignment horizontal="center" vertical="center" wrapText="1"/>
    </xf>
    <xf numFmtId="0" fontId="59" fillId="66" borderId="0" xfId="0" applyFont="1" applyFill="1" applyAlignment="1">
      <alignment horizontal="center" vertical="center" wrapText="1"/>
    </xf>
    <xf numFmtId="0" fontId="59" fillId="92" borderId="0" xfId="0" applyFont="1" applyFill="1" applyAlignment="1">
      <alignment horizontal="center" vertical="center" wrapText="1"/>
    </xf>
    <xf numFmtId="0" fontId="55" fillId="0" borderId="0" xfId="0" applyFont="1" applyAlignment="1">
      <alignment vertical="center"/>
    </xf>
    <xf numFmtId="0" fontId="38" fillId="66" borderId="77" xfId="0" applyFont="1" applyFill="1" applyBorder="1"/>
    <xf numFmtId="0" fontId="38" fillId="66" borderId="65" xfId="0" applyFont="1" applyFill="1" applyBorder="1"/>
    <xf numFmtId="0" fontId="38" fillId="92" borderId="65" xfId="0" applyFont="1" applyFill="1" applyBorder="1"/>
    <xf numFmtId="0" fontId="38" fillId="13" borderId="65" xfId="0" applyFont="1" applyFill="1" applyBorder="1"/>
    <xf numFmtId="0" fontId="38" fillId="66" borderId="67" xfId="0" applyFont="1" applyFill="1" applyBorder="1"/>
    <xf numFmtId="0" fontId="0" fillId="66" borderId="29" xfId="0" applyFill="1" applyBorder="1" applyAlignment="1">
      <alignment horizontal="center"/>
    </xf>
    <xf numFmtId="0" fontId="0" fillId="66" borderId="30" xfId="0" applyFill="1" applyBorder="1" applyAlignment="1">
      <alignment horizontal="center"/>
    </xf>
    <xf numFmtId="0" fontId="38" fillId="81" borderId="31" xfId="0" applyFont="1" applyFill="1" applyBorder="1"/>
    <xf numFmtId="1" fontId="0" fillId="81" borderId="1" xfId="0" applyNumberFormat="1" applyFill="1" applyBorder="1" applyAlignment="1">
      <alignment horizontal="center"/>
    </xf>
    <xf numFmtId="2" fontId="0" fillId="81" borderId="1" xfId="0" applyNumberFormat="1" applyFill="1" applyBorder="1" applyAlignment="1">
      <alignment horizontal="center"/>
    </xf>
    <xf numFmtId="1" fontId="0" fillId="81" borderId="32" xfId="0" applyNumberFormat="1" applyFill="1" applyBorder="1" applyAlignment="1">
      <alignment horizontal="center"/>
    </xf>
    <xf numFmtId="0" fontId="38" fillId="96" borderId="31" xfId="0" applyFont="1" applyFill="1" applyBorder="1"/>
    <xf numFmtId="1" fontId="0" fillId="96" borderId="1" xfId="0" applyNumberFormat="1" applyFill="1" applyBorder="1" applyAlignment="1">
      <alignment horizontal="center"/>
    </xf>
    <xf numFmtId="2" fontId="0" fillId="96" borderId="1" xfId="0" applyNumberFormat="1" applyFill="1" applyBorder="1" applyAlignment="1">
      <alignment horizontal="center"/>
    </xf>
    <xf numFmtId="1" fontId="0" fillId="96" borderId="32" xfId="0" applyNumberFormat="1" applyFill="1" applyBorder="1" applyAlignment="1">
      <alignment horizontal="center"/>
    </xf>
    <xf numFmtId="0" fontId="38" fillId="81" borderId="33" xfId="0" applyFont="1" applyFill="1" applyBorder="1"/>
    <xf numFmtId="1" fontId="0" fillId="81" borderId="34" xfId="0" applyNumberFormat="1" applyFill="1" applyBorder="1" applyAlignment="1">
      <alignment horizontal="center"/>
    </xf>
    <xf numFmtId="2" fontId="0" fillId="81" borderId="34" xfId="0" applyNumberFormat="1" applyFill="1" applyBorder="1" applyAlignment="1">
      <alignment horizontal="center"/>
    </xf>
    <xf numFmtId="1" fontId="0" fillId="81" borderId="35" xfId="0" applyNumberFormat="1" applyFill="1" applyBorder="1" applyAlignment="1">
      <alignment horizontal="center"/>
    </xf>
    <xf numFmtId="0" fontId="0" fillId="66" borderId="28" xfId="0" applyFill="1" applyBorder="1" applyAlignment="1">
      <alignment horizontal="center"/>
    </xf>
    <xf numFmtId="0" fontId="52" fillId="0" borderId="1" xfId="0" applyFont="1" applyFill="1" applyBorder="1"/>
    <xf numFmtId="0" fontId="51" fillId="0" borderId="1" xfId="0" applyFont="1" applyFill="1" applyBorder="1"/>
    <xf numFmtId="0" fontId="51" fillId="92" borderId="1" xfId="0" applyFont="1" applyFill="1" applyBorder="1"/>
    <xf numFmtId="0" fontId="52" fillId="3" borderId="1" xfId="0" applyFont="1" applyFill="1" applyBorder="1"/>
    <xf numFmtId="0" fontId="51" fillId="3" borderId="1" xfId="0" applyFont="1" applyFill="1" applyBorder="1"/>
    <xf numFmtId="0" fontId="52" fillId="92" borderId="1" xfId="0" applyFont="1" applyFill="1" applyBorder="1"/>
    <xf numFmtId="0" fontId="0" fillId="0" borderId="27" xfId="0" applyBorder="1" applyAlignment="1">
      <alignment horizontal="center"/>
    </xf>
    <xf numFmtId="9" fontId="0" fillId="0" borderId="67" xfId="0" applyNumberFormat="1" applyBorder="1" applyAlignment="1">
      <alignment horizontal="center"/>
    </xf>
    <xf numFmtId="9" fontId="0" fillId="0" borderId="68" xfId="0" applyNumberFormat="1" applyBorder="1" applyAlignment="1">
      <alignment horizontal="center"/>
    </xf>
    <xf numFmtId="9" fontId="0" fillId="0" borderId="65" xfId="0" applyNumberFormat="1" applyBorder="1" applyAlignment="1">
      <alignment horizontal="center"/>
    </xf>
    <xf numFmtId="9" fontId="0" fillId="0" borderId="66" xfId="0" applyNumberFormat="1" applyBorder="1" applyAlignment="1">
      <alignment horizontal="center"/>
    </xf>
    <xf numFmtId="10" fontId="0" fillId="0" borderId="78" xfId="0" applyNumberFormat="1" applyBorder="1"/>
    <xf numFmtId="0" fontId="0" fillId="0" borderId="31" xfId="0" applyNumberFormat="1" applyBorder="1"/>
    <xf numFmtId="2" fontId="27" fillId="0" borderId="32" xfId="0" applyNumberFormat="1" applyFont="1" applyBorder="1"/>
    <xf numFmtId="2" fontId="27" fillId="0" borderId="35" xfId="0" applyNumberFormat="1" applyFont="1" applyBorder="1"/>
    <xf numFmtId="0" fontId="0" fillId="66" borderId="31" xfId="0" applyFill="1" applyBorder="1"/>
    <xf numFmtId="0" fontId="27" fillId="66" borderId="32" xfId="0" applyFont="1" applyFill="1" applyBorder="1"/>
    <xf numFmtId="0" fontId="0" fillId="66" borderId="74" xfId="0" applyFill="1" applyBorder="1"/>
    <xf numFmtId="0" fontId="27" fillId="66" borderId="1" xfId="0" applyFont="1" applyFill="1" applyBorder="1"/>
    <xf numFmtId="0" fontId="0" fillId="66" borderId="1" xfId="0" applyFill="1" applyBorder="1"/>
    <xf numFmtId="0" fontId="27" fillId="0" borderId="31" xfId="0" applyNumberFormat="1" applyFont="1" applyBorder="1"/>
    <xf numFmtId="0" fontId="0" fillId="0" borderId="33" xfId="0" applyNumberFormat="1" applyBorder="1"/>
    <xf numFmtId="0" fontId="27" fillId="66" borderId="63" xfId="0" applyFont="1" applyFill="1" applyBorder="1"/>
    <xf numFmtId="169" fontId="0" fillId="0" borderId="63" xfId="0" applyNumberFormat="1" applyBorder="1"/>
    <xf numFmtId="169" fontId="0" fillId="0" borderId="64" xfId="0" applyNumberFormat="1" applyBorder="1"/>
    <xf numFmtId="169" fontId="0" fillId="0" borderId="32" xfId="0" applyNumberFormat="1" applyBorder="1"/>
    <xf numFmtId="169" fontId="0" fillId="0" borderId="35" xfId="0" applyNumberFormat="1" applyBorder="1"/>
    <xf numFmtId="0" fontId="0" fillId="0" borderId="31" xfId="0" applyNumberFormat="1" applyBorder="1" applyAlignment="1">
      <alignment vertical="center"/>
    </xf>
    <xf numFmtId="0" fontId="0" fillId="0" borderId="1" xfId="0" applyNumberFormat="1" applyBorder="1" applyAlignment="1">
      <alignment vertical="center"/>
    </xf>
    <xf numFmtId="9" fontId="0" fillId="0" borderId="32" xfId="8" applyFont="1" applyBorder="1" applyAlignment="1">
      <alignment vertical="center"/>
    </xf>
    <xf numFmtId="0" fontId="0" fillId="0" borderId="33" xfId="0" applyNumberFormat="1" applyBorder="1" applyAlignment="1">
      <alignment vertical="center"/>
    </xf>
    <xf numFmtId="0" fontId="0" fillId="0" borderId="34" xfId="0" applyNumberFormat="1" applyBorder="1" applyAlignment="1">
      <alignment vertical="center"/>
    </xf>
    <xf numFmtId="9" fontId="0" fillId="0" borderId="35" xfId="8" applyFont="1" applyBorder="1" applyAlignment="1">
      <alignment vertical="center"/>
    </xf>
    <xf numFmtId="0" fontId="0" fillId="0" borderId="0" xfId="0" applyAlignment="1">
      <alignment horizontal="center"/>
    </xf>
    <xf numFmtId="0" fontId="15" fillId="0" borderId="24" xfId="9" applyBorder="1" applyAlignment="1">
      <alignment horizontal="center" vertical="center" wrapText="1"/>
    </xf>
    <xf numFmtId="0" fontId="15" fillId="36" borderId="24" xfId="9" applyFill="1" applyBorder="1" applyAlignment="1">
      <alignment horizontal="center" vertical="center" wrapText="1"/>
    </xf>
    <xf numFmtId="0" fontId="15" fillId="37" borderId="24" xfId="9" applyFill="1" applyBorder="1" applyAlignment="1">
      <alignment horizontal="center" vertical="center" wrapText="1"/>
    </xf>
    <xf numFmtId="0" fontId="15" fillId="0" borderId="24" xfId="9" applyBorder="1" applyAlignment="1">
      <alignment horizontal="center" vertical="center"/>
    </xf>
    <xf numFmtId="0" fontId="15" fillId="36" borderId="24" xfId="9" applyFill="1" applyBorder="1" applyAlignment="1">
      <alignment horizontal="center" vertical="center"/>
    </xf>
    <xf numFmtId="0" fontId="15" fillId="37" borderId="24" xfId="9" applyFill="1" applyBorder="1" applyAlignment="1">
      <alignment horizontal="center" vertical="center"/>
    </xf>
    <xf numFmtId="0" fontId="15" fillId="0" borderId="24" xfId="9" applyBorder="1" applyAlignment="1">
      <alignment horizontal="center" vertical="center" wrapText="1"/>
    </xf>
    <xf numFmtId="0" fontId="15" fillId="36" borderId="24" xfId="9" applyFill="1" applyBorder="1" applyAlignment="1">
      <alignment horizontal="center" vertical="center" wrapText="1"/>
    </xf>
    <xf numFmtId="0" fontId="15" fillId="37" borderId="24" xfId="9" applyFill="1" applyBorder="1" applyAlignment="1">
      <alignment horizontal="center" vertical="center" wrapText="1"/>
    </xf>
    <xf numFmtId="0" fontId="15" fillId="0" borderId="24" xfId="9" applyBorder="1" applyAlignment="1">
      <alignment horizontal="center" vertical="center"/>
    </xf>
    <xf numFmtId="0" fontId="15" fillId="36" borderId="24" xfId="9" applyFill="1" applyBorder="1" applyAlignment="1">
      <alignment horizontal="center" vertical="center"/>
    </xf>
    <xf numFmtId="0" fontId="15" fillId="37" borderId="24" xfId="9" applyFill="1" applyBorder="1" applyAlignment="1">
      <alignment horizontal="center" vertical="center"/>
    </xf>
    <xf numFmtId="0" fontId="15" fillId="0" borderId="24" xfId="9" applyBorder="1" applyAlignment="1">
      <alignment horizontal="center" vertical="center" wrapText="1"/>
    </xf>
    <xf numFmtId="0" fontId="15" fillId="36" borderId="24" xfId="9" applyFill="1" applyBorder="1" applyAlignment="1">
      <alignment horizontal="center" vertical="center" wrapText="1"/>
    </xf>
    <xf numFmtId="0" fontId="15" fillId="37" borderId="24" xfId="9" applyFill="1" applyBorder="1" applyAlignment="1">
      <alignment horizontal="center" vertical="center" wrapText="1"/>
    </xf>
    <xf numFmtId="0" fontId="15" fillId="0" borderId="24" xfId="9" applyBorder="1" applyAlignment="1">
      <alignment horizontal="center" vertical="center"/>
    </xf>
    <xf numFmtId="0" fontId="15" fillId="36" borderId="24" xfId="9" applyFill="1" applyBorder="1" applyAlignment="1">
      <alignment horizontal="center" vertical="center"/>
    </xf>
    <xf numFmtId="0" fontId="15" fillId="37" borderId="24" xfId="9" applyFill="1" applyBorder="1" applyAlignment="1">
      <alignment horizontal="center" vertical="center"/>
    </xf>
    <xf numFmtId="0" fontId="15" fillId="0" borderId="24" xfId="9" applyBorder="1" applyAlignment="1">
      <alignment horizontal="center" vertical="center" wrapText="1"/>
    </xf>
    <xf numFmtId="0" fontId="15" fillId="36" borderId="24" xfId="9" applyFill="1" applyBorder="1" applyAlignment="1">
      <alignment horizontal="center" vertical="center" wrapText="1"/>
    </xf>
    <xf numFmtId="0" fontId="15" fillId="37" borderId="24" xfId="9" applyFill="1" applyBorder="1" applyAlignment="1">
      <alignment horizontal="center" vertical="center" wrapText="1"/>
    </xf>
    <xf numFmtId="0" fontId="15" fillId="34" borderId="24" xfId="9" applyFill="1" applyBorder="1" applyAlignment="1">
      <alignment horizontal="center" vertical="center" wrapText="1"/>
    </xf>
    <xf numFmtId="0" fontId="15" fillId="0" borderId="24" xfId="9" applyBorder="1" applyAlignment="1">
      <alignment horizontal="center" vertical="center"/>
    </xf>
    <xf numFmtId="0" fontId="15" fillId="36" borderId="24" xfId="9" applyFill="1" applyBorder="1" applyAlignment="1">
      <alignment horizontal="center" vertical="center"/>
    </xf>
    <xf numFmtId="0" fontId="15" fillId="37" borderId="24" xfId="9" applyFill="1" applyBorder="1" applyAlignment="1">
      <alignment horizontal="center" vertical="center"/>
    </xf>
    <xf numFmtId="0" fontId="15" fillId="34" borderId="24" xfId="9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1" fillId="97" borderId="1" xfId="0" applyFont="1" applyFill="1" applyBorder="1"/>
    <xf numFmtId="0" fontId="52" fillId="86" borderId="1" xfId="0" applyFont="1" applyFill="1" applyBorder="1"/>
    <xf numFmtId="0" fontId="0" fillId="2" borderId="1" xfId="0" applyFill="1" applyBorder="1"/>
    <xf numFmtId="0" fontId="14" fillId="2" borderId="1" xfId="0" applyFont="1" applyFill="1" applyBorder="1"/>
    <xf numFmtId="0" fontId="0" fillId="98" borderId="0" xfId="0" applyFill="1"/>
    <xf numFmtId="0" fontId="0" fillId="98" borderId="1" xfId="0" applyFill="1" applyBorder="1"/>
    <xf numFmtId="0" fontId="0" fillId="98" borderId="1" xfId="0" applyFill="1" applyBorder="1" applyAlignment="1"/>
    <xf numFmtId="0" fontId="0" fillId="99" borderId="1" xfId="0" applyFill="1" applyBorder="1"/>
    <xf numFmtId="0" fontId="0" fillId="99" borderId="1" xfId="0" applyFill="1" applyBorder="1" applyAlignment="1"/>
    <xf numFmtId="14" fontId="0" fillId="98" borderId="0" xfId="0" applyNumberFormat="1" applyFill="1"/>
    <xf numFmtId="0" fontId="0" fillId="98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0" fillId="98" borderId="1" xfId="0" applyNumberFormat="1" applyFill="1" applyBorder="1"/>
    <xf numFmtId="0" fontId="0" fillId="98" borderId="29" xfId="0" applyFill="1" applyBorder="1"/>
    <xf numFmtId="0" fontId="0" fillId="98" borderId="30" xfId="0" applyFill="1" applyBorder="1" applyProtection="1">
      <protection locked="0"/>
    </xf>
    <xf numFmtId="0" fontId="0" fillId="0" borderId="31" xfId="0" applyBorder="1"/>
    <xf numFmtId="0" fontId="0" fillId="0" borderId="32" xfId="0" applyBorder="1" applyProtection="1">
      <protection locked="0"/>
    </xf>
    <xf numFmtId="14" fontId="0" fillId="98" borderId="34" xfId="0" applyNumberFormat="1" applyFill="1" applyBorder="1"/>
    <xf numFmtId="0" fontId="0" fillId="0" borderId="35" xfId="0" applyBorder="1" applyProtection="1">
      <protection locked="0"/>
    </xf>
    <xf numFmtId="0" fontId="0" fillId="98" borderId="31" xfId="0" applyFill="1" applyBorder="1"/>
    <xf numFmtId="0" fontId="0" fillId="98" borderId="32" xfId="0" applyFill="1" applyBorder="1" applyAlignment="1"/>
    <xf numFmtId="0" fontId="0" fillId="99" borderId="32" xfId="0" applyFill="1" applyBorder="1" applyAlignment="1"/>
    <xf numFmtId="0" fontId="0" fillId="19" borderId="31" xfId="0" applyFill="1" applyBorder="1"/>
    <xf numFmtId="0" fontId="0" fillId="0" borderId="32" xfId="0" applyBorder="1" applyAlignment="1" applyProtection="1">
      <protection locked="0"/>
    </xf>
    <xf numFmtId="0" fontId="0" fillId="19" borderId="33" xfId="0" applyFill="1" applyBorder="1"/>
    <xf numFmtId="0" fontId="0" fillId="98" borderId="34" xfId="0" applyFill="1" applyBorder="1" applyProtection="1">
      <protection locked="0"/>
    </xf>
    <xf numFmtId="0" fontId="0" fillId="0" borderId="34" xfId="0" applyBorder="1" applyProtection="1">
      <protection locked="0"/>
    </xf>
    <xf numFmtId="0" fontId="0" fillId="0" borderId="34" xfId="0" applyBorder="1" applyAlignment="1" applyProtection="1">
      <protection locked="0"/>
    </xf>
    <xf numFmtId="0" fontId="0" fillId="0" borderId="35" xfId="0" applyBorder="1" applyAlignment="1" applyProtection="1">
      <protection locked="0"/>
    </xf>
    <xf numFmtId="0" fontId="59" fillId="81" borderId="26" xfId="0" applyFont="1" applyFill="1" applyBorder="1" applyAlignment="1">
      <alignment horizontal="center" vertical="center"/>
    </xf>
    <xf numFmtId="0" fontId="59" fillId="81" borderId="27" xfId="0" applyFont="1" applyFill="1" applyBorder="1" applyAlignment="1">
      <alignment horizontal="center" vertical="center"/>
    </xf>
    <xf numFmtId="49" fontId="59" fillId="66" borderId="26" xfId="0" applyNumberFormat="1" applyFont="1" applyFill="1" applyBorder="1" applyAlignment="1">
      <alignment horizontal="center" vertical="center"/>
    </xf>
    <xf numFmtId="49" fontId="59" fillId="66" borderId="27" xfId="0" applyNumberFormat="1" applyFont="1" applyFill="1" applyBorder="1" applyAlignment="1">
      <alignment horizontal="center" vertical="center"/>
    </xf>
    <xf numFmtId="0" fontId="59" fillId="92" borderId="19" xfId="0" applyFont="1" applyFill="1" applyBorder="1" applyAlignment="1">
      <alignment horizontal="center" vertical="center"/>
    </xf>
    <xf numFmtId="0" fontId="59" fillId="92" borderId="23" xfId="0" applyFont="1" applyFill="1" applyBorder="1" applyAlignment="1">
      <alignment horizontal="center" vertical="center"/>
    </xf>
    <xf numFmtId="0" fontId="59" fillId="81" borderId="0" xfId="0" applyFont="1" applyFill="1" applyBorder="1" applyAlignment="1">
      <alignment horizontal="center" vertical="center"/>
    </xf>
    <xf numFmtId="49" fontId="59" fillId="66" borderId="0" xfId="0" applyNumberFormat="1" applyFont="1" applyFill="1" applyBorder="1" applyAlignment="1">
      <alignment horizontal="center" vertical="center"/>
    </xf>
    <xf numFmtId="0" fontId="59" fillId="92" borderId="21" xfId="0" applyFont="1" applyFill="1" applyBorder="1" applyAlignment="1">
      <alignment horizontal="center" vertical="center"/>
    </xf>
    <xf numFmtId="0" fontId="59" fillId="66" borderId="0" xfId="0" applyFont="1" applyFill="1" applyBorder="1" applyAlignment="1">
      <alignment horizontal="center" vertical="center"/>
    </xf>
    <xf numFmtId="0" fontId="59" fillId="66" borderId="27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9" fillId="66" borderId="26" xfId="0" applyFont="1" applyFill="1" applyBorder="1" applyAlignment="1">
      <alignment horizontal="center" vertical="center"/>
    </xf>
    <xf numFmtId="0" fontId="0" fillId="0" borderId="0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58" fillId="0" borderId="26" xfId="0" applyFont="1" applyBorder="1" applyAlignment="1">
      <alignment horizontal="left" vertical="center" wrapText="1"/>
    </xf>
    <xf numFmtId="0" fontId="58" fillId="0" borderId="27" xfId="0" applyFont="1" applyBorder="1" applyAlignment="1">
      <alignment horizontal="left" vertical="center" wrapText="1"/>
    </xf>
    <xf numFmtId="0" fontId="58" fillId="0" borderId="26" xfId="0" applyFont="1" applyBorder="1" applyAlignment="1">
      <alignment horizontal="left" vertical="center"/>
    </xf>
    <xf numFmtId="0" fontId="58" fillId="0" borderId="0" xfId="0" applyFont="1" applyBorder="1" applyAlignment="1">
      <alignment horizontal="left" vertical="center"/>
    </xf>
    <xf numFmtId="0" fontId="58" fillId="0" borderId="27" xfId="0" applyFont="1" applyBorder="1" applyAlignment="1">
      <alignment horizontal="left" vertical="center"/>
    </xf>
    <xf numFmtId="0" fontId="56" fillId="0" borderId="18" xfId="0" applyFont="1" applyBorder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22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0" fillId="31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31" borderId="36" xfId="0" applyFill="1" applyBorder="1" applyAlignment="1">
      <alignment horizontal="center" vertical="center" wrapText="1"/>
    </xf>
    <xf numFmtId="0" fontId="0" fillId="31" borderId="37" xfId="0" applyFill="1" applyBorder="1" applyAlignment="1">
      <alignment horizontal="center" vertical="center" wrapText="1"/>
    </xf>
    <xf numFmtId="0" fontId="0" fillId="31" borderId="38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1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2" fontId="54" fillId="95" borderId="0" xfId="0" applyNumberFormat="1" applyFont="1" applyFill="1" applyAlignment="1">
      <alignment horizontal="center" vertical="center"/>
    </xf>
    <xf numFmtId="0" fontId="60" fillId="94" borderId="0" xfId="0" applyFont="1" applyFill="1" applyAlignment="1">
      <alignment horizontal="center" vertical="center" wrapText="1"/>
    </xf>
    <xf numFmtId="0" fontId="53" fillId="0" borderId="1" xfId="0" applyFont="1" applyFill="1" applyBorder="1" applyAlignment="1">
      <alignment horizontal="center" vertical="center"/>
    </xf>
    <xf numFmtId="0" fontId="53" fillId="66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21" fillId="31" borderId="0" xfId="0" applyFont="1" applyFill="1" applyAlignment="1">
      <alignment horizontal="center" vertical="center"/>
    </xf>
    <xf numFmtId="164" fontId="0" fillId="96" borderId="0" xfId="0" applyNumberFormat="1" applyFill="1" applyAlignment="1">
      <alignment horizontal="center"/>
    </xf>
    <xf numFmtId="0" fontId="0" fillId="0" borderId="0" xfId="0" applyAlignment="1">
      <alignment horizontal="center" wrapText="1"/>
    </xf>
    <xf numFmtId="0" fontId="48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 textRotation="90"/>
    </xf>
    <xf numFmtId="0" fontId="27" fillId="0" borderId="0" xfId="0" applyFont="1" applyAlignment="1">
      <alignment horizontal="center"/>
    </xf>
    <xf numFmtId="0" fontId="33" fillId="41" borderId="47" xfId="0" applyFont="1" applyFill="1" applyBorder="1" applyAlignment="1">
      <alignment horizontal="center" vertical="center" wrapText="1"/>
    </xf>
    <xf numFmtId="0" fontId="33" fillId="41" borderId="42" xfId="0" applyFont="1" applyFill="1" applyBorder="1" applyAlignment="1">
      <alignment horizontal="center" vertical="center" wrapText="1"/>
    </xf>
    <xf numFmtId="0" fontId="33" fillId="41" borderId="46" xfId="0" applyFont="1" applyFill="1" applyBorder="1" applyAlignment="1">
      <alignment horizontal="center" vertical="center" wrapText="1"/>
    </xf>
    <xf numFmtId="0" fontId="33" fillId="41" borderId="45" xfId="0" applyFont="1" applyFill="1" applyBorder="1" applyAlignment="1">
      <alignment horizontal="center" vertical="center" wrapText="1"/>
    </xf>
    <xf numFmtId="0" fontId="33" fillId="41" borderId="41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33" fillId="41" borderId="49" xfId="0" applyFont="1" applyFill="1" applyBorder="1" applyAlignment="1">
      <alignment horizontal="center" vertical="center" wrapText="1"/>
    </xf>
    <xf numFmtId="0" fontId="33" fillId="41" borderId="51" xfId="0" applyFont="1" applyFill="1" applyBorder="1" applyAlignment="1">
      <alignment horizontal="center" vertical="center" wrapText="1"/>
    </xf>
    <xf numFmtId="0" fontId="33" fillId="41" borderId="50" xfId="0" applyFont="1" applyFill="1" applyBorder="1" applyAlignment="1">
      <alignment horizontal="center" vertical="center" wrapText="1"/>
    </xf>
    <xf numFmtId="0" fontId="33" fillId="41" borderId="52" xfId="0" applyFont="1" applyFill="1" applyBorder="1" applyAlignment="1">
      <alignment horizontal="center" vertical="center" wrapText="1"/>
    </xf>
    <xf numFmtId="0" fontId="33" fillId="41" borderId="44" xfId="0" applyFont="1" applyFill="1" applyBorder="1" applyAlignment="1">
      <alignment horizontal="center" vertical="center" wrapText="1"/>
    </xf>
    <xf numFmtId="0" fontId="33" fillId="41" borderId="39" xfId="0" applyFont="1" applyFill="1" applyBorder="1" applyAlignment="1">
      <alignment horizontal="center" vertical="center" wrapText="1"/>
    </xf>
    <xf numFmtId="0" fontId="32" fillId="43" borderId="46" xfId="0" applyFont="1" applyFill="1" applyBorder="1" applyAlignment="1">
      <alignment horizontal="center" vertical="center" wrapText="1"/>
    </xf>
    <xf numFmtId="0" fontId="32" fillId="43" borderId="45" xfId="0" applyFont="1" applyFill="1" applyBorder="1" applyAlignment="1">
      <alignment horizontal="center" vertical="center" wrapText="1"/>
    </xf>
    <xf numFmtId="0" fontId="33" fillId="43" borderId="41" xfId="0" applyFont="1" applyFill="1" applyBorder="1" applyAlignment="1">
      <alignment horizontal="center" vertical="center" wrapText="1"/>
    </xf>
    <xf numFmtId="0" fontId="33" fillId="43" borderId="40" xfId="0" applyFont="1" applyFill="1" applyBorder="1" applyAlignment="1">
      <alignment horizontal="center" vertical="center" wrapText="1"/>
    </xf>
    <xf numFmtId="0" fontId="33" fillId="41" borderId="54" xfId="0" applyFont="1" applyFill="1" applyBorder="1" applyAlignment="1">
      <alignment horizontal="center" vertical="center" wrapText="1"/>
    </xf>
    <xf numFmtId="0" fontId="33" fillId="43" borderId="51" xfId="0" applyFont="1" applyFill="1" applyBorder="1" applyAlignment="1">
      <alignment horizontal="center" vertical="center" wrapText="1"/>
    </xf>
    <xf numFmtId="0" fontId="33" fillId="43" borderId="50" xfId="0" applyFont="1" applyFill="1" applyBorder="1" applyAlignment="1">
      <alignment horizontal="center" vertical="center" wrapText="1"/>
    </xf>
    <xf numFmtId="0" fontId="33" fillId="40" borderId="47" xfId="0" applyFont="1" applyFill="1" applyBorder="1" applyAlignment="1">
      <alignment horizontal="center" vertical="center" wrapText="1"/>
    </xf>
    <xf numFmtId="0" fontId="33" fillId="40" borderId="49" xfId="0" applyFont="1" applyFill="1" applyBorder="1" applyAlignment="1">
      <alignment horizontal="center" vertical="center" wrapText="1"/>
    </xf>
    <xf numFmtId="0" fontId="32" fillId="40" borderId="46" xfId="0" applyFont="1" applyFill="1" applyBorder="1" applyAlignment="1">
      <alignment horizontal="center" vertical="center" wrapText="1"/>
    </xf>
    <xf numFmtId="0" fontId="32" fillId="40" borderId="45" xfId="0" applyFont="1" applyFill="1" applyBorder="1" applyAlignment="1">
      <alignment horizontal="center" vertical="center" wrapText="1"/>
    </xf>
    <xf numFmtId="0" fontId="33" fillId="40" borderId="51" xfId="0" applyFont="1" applyFill="1" applyBorder="1" applyAlignment="1">
      <alignment horizontal="center" vertical="center" wrapText="1"/>
    </xf>
    <xf numFmtId="0" fontId="33" fillId="40" borderId="50" xfId="0" applyFont="1" applyFill="1" applyBorder="1" applyAlignment="1">
      <alignment horizontal="center" vertical="center" wrapText="1"/>
    </xf>
    <xf numFmtId="0" fontId="33" fillId="40" borderId="46" xfId="0" applyFont="1" applyFill="1" applyBorder="1" applyAlignment="1">
      <alignment horizontal="center" vertical="center" wrapText="1"/>
    </xf>
    <xf numFmtId="0" fontId="33" fillId="40" borderId="45" xfId="0" applyFont="1" applyFill="1" applyBorder="1" applyAlignment="1">
      <alignment horizontal="center" vertical="center" wrapText="1"/>
    </xf>
    <xf numFmtId="0" fontId="32" fillId="61" borderId="46" xfId="0" applyFont="1" applyFill="1" applyBorder="1" applyAlignment="1">
      <alignment horizontal="center" vertical="center" wrapText="1"/>
    </xf>
    <xf numFmtId="0" fontId="32" fillId="61" borderId="45" xfId="0" applyFont="1" applyFill="1" applyBorder="1" applyAlignment="1">
      <alignment horizontal="center" vertical="center" wrapText="1"/>
    </xf>
    <xf numFmtId="0" fontId="33" fillId="61" borderId="51" xfId="0" applyFont="1" applyFill="1" applyBorder="1" applyAlignment="1">
      <alignment horizontal="center" vertical="center" wrapText="1"/>
    </xf>
    <xf numFmtId="0" fontId="33" fillId="61" borderId="50" xfId="0" applyFont="1" applyFill="1" applyBorder="1" applyAlignment="1">
      <alignment horizontal="center" vertical="center" wrapText="1"/>
    </xf>
    <xf numFmtId="0" fontId="33" fillId="40" borderId="52" xfId="0" applyFont="1" applyFill="1" applyBorder="1" applyAlignment="1">
      <alignment horizontal="center" vertical="center" wrapText="1"/>
    </xf>
    <xf numFmtId="0" fontId="33" fillId="40" borderId="44" xfId="0" applyFont="1" applyFill="1" applyBorder="1" applyAlignment="1">
      <alignment horizontal="center" vertical="center" wrapText="1"/>
    </xf>
    <xf numFmtId="0" fontId="33" fillId="40" borderId="54" xfId="0" applyFont="1" applyFill="1" applyBorder="1" applyAlignment="1">
      <alignment horizontal="center" vertical="center" wrapText="1"/>
    </xf>
    <xf numFmtId="0" fontId="33" fillId="40" borderId="56" xfId="0" applyFont="1" applyFill="1" applyBorder="1" applyAlignment="1">
      <alignment horizontal="center" vertical="center" wrapText="1"/>
    </xf>
    <xf numFmtId="0" fontId="33" fillId="40" borderId="55" xfId="0" applyFont="1" applyFill="1" applyBorder="1" applyAlignment="1">
      <alignment horizontal="center" vertical="center" wrapText="1"/>
    </xf>
    <xf numFmtId="0" fontId="33" fillId="41" borderId="61" xfId="0" applyFont="1" applyFill="1" applyBorder="1" applyAlignment="1">
      <alignment horizontal="center" vertical="center" wrapText="1"/>
    </xf>
    <xf numFmtId="0" fontId="33" fillId="41" borderId="60" xfId="0" applyFont="1" applyFill="1" applyBorder="1" applyAlignment="1">
      <alignment horizontal="center" vertical="center" wrapText="1"/>
    </xf>
    <xf numFmtId="0" fontId="33" fillId="41" borderId="59" xfId="0" applyFont="1" applyFill="1" applyBorder="1" applyAlignment="1">
      <alignment horizontal="center" vertical="center" wrapText="1"/>
    </xf>
    <xf numFmtId="0" fontId="33" fillId="41" borderId="58" xfId="0" applyFont="1" applyFill="1" applyBorder="1" applyAlignment="1">
      <alignment horizontal="center" vertical="center" wrapText="1"/>
    </xf>
    <xf numFmtId="0" fontId="35" fillId="63" borderId="47" xfId="0" applyFont="1" applyFill="1" applyBorder="1" applyAlignment="1">
      <alignment horizontal="center" vertical="center" wrapText="1"/>
    </xf>
    <xf numFmtId="0" fontId="35" fillId="63" borderId="49" xfId="0" applyFont="1" applyFill="1" applyBorder="1" applyAlignment="1">
      <alignment horizontal="center" vertical="center" wrapText="1"/>
    </xf>
    <xf numFmtId="0" fontId="36" fillId="43" borderId="46" xfId="0" applyFont="1" applyFill="1" applyBorder="1" applyAlignment="1">
      <alignment horizontal="center" vertical="center" wrapText="1"/>
    </xf>
    <xf numFmtId="0" fontId="36" fillId="43" borderId="45" xfId="0" applyFont="1" applyFill="1" applyBorder="1" applyAlignment="1">
      <alignment horizontal="center" vertical="center" wrapText="1"/>
    </xf>
    <xf numFmtId="0" fontId="35" fillId="43" borderId="51" xfId="0" applyFont="1" applyFill="1" applyBorder="1" applyAlignment="1">
      <alignment horizontal="center" vertical="center" wrapText="1"/>
    </xf>
    <xf numFmtId="0" fontId="35" fillId="43" borderId="50" xfId="0" applyFont="1" applyFill="1" applyBorder="1" applyAlignment="1">
      <alignment horizontal="center" vertical="center" wrapText="1"/>
    </xf>
    <xf numFmtId="0" fontId="35" fillId="63" borderId="46" xfId="0" applyFont="1" applyFill="1" applyBorder="1" applyAlignment="1">
      <alignment horizontal="center" vertical="center" wrapText="1"/>
    </xf>
    <xf numFmtId="0" fontId="35" fillId="63" borderId="45" xfId="0" applyFont="1" applyFill="1" applyBorder="1" applyAlignment="1">
      <alignment horizontal="center" vertical="center" wrapText="1"/>
    </xf>
    <xf numFmtId="0" fontId="35" fillId="63" borderId="51" xfId="0" applyFont="1" applyFill="1" applyBorder="1" applyAlignment="1">
      <alignment horizontal="center" vertical="center" wrapText="1"/>
    </xf>
    <xf numFmtId="0" fontId="35" fillId="63" borderId="50" xfId="0" applyFont="1" applyFill="1" applyBorder="1" applyAlignment="1">
      <alignment horizontal="center" vertical="center" wrapText="1"/>
    </xf>
    <xf numFmtId="0" fontId="35" fillId="63" borderId="52" xfId="0" applyFont="1" applyFill="1" applyBorder="1" applyAlignment="1">
      <alignment horizontal="center" vertical="center" wrapText="1"/>
    </xf>
    <xf numFmtId="0" fontId="35" fillId="63" borderId="44" xfId="0" applyFont="1" applyFill="1" applyBorder="1" applyAlignment="1">
      <alignment horizontal="center" vertical="center" wrapText="1"/>
    </xf>
    <xf numFmtId="0" fontId="35" fillId="63" borderId="54" xfId="0" applyFont="1" applyFill="1" applyBorder="1" applyAlignment="1">
      <alignment horizontal="center" vertical="center" wrapText="1"/>
    </xf>
    <xf numFmtId="0" fontId="36" fillId="61" borderId="46" xfId="0" applyFont="1" applyFill="1" applyBorder="1" applyAlignment="1">
      <alignment horizontal="center" vertical="center" wrapText="1"/>
    </xf>
    <xf numFmtId="0" fontId="36" fillId="61" borderId="45" xfId="0" applyFont="1" applyFill="1" applyBorder="1" applyAlignment="1">
      <alignment horizontal="center" vertical="center" wrapText="1"/>
    </xf>
    <xf numFmtId="0" fontId="35" fillId="61" borderId="51" xfId="0" applyFont="1" applyFill="1" applyBorder="1" applyAlignment="1">
      <alignment horizontal="center" vertical="center" wrapText="1"/>
    </xf>
    <xf numFmtId="0" fontId="35" fillId="61" borderId="50" xfId="0" applyFont="1" applyFill="1" applyBorder="1" applyAlignment="1">
      <alignment horizontal="center" vertical="center" wrapText="1"/>
    </xf>
    <xf numFmtId="0" fontId="30" fillId="40" borderId="47" xfId="0" applyFont="1" applyFill="1" applyBorder="1" applyAlignment="1">
      <alignment horizontal="center" vertical="center" wrapText="1"/>
    </xf>
    <xf numFmtId="0" fontId="30" fillId="40" borderId="42" xfId="0" applyFont="1" applyFill="1" applyBorder="1" applyAlignment="1">
      <alignment horizontal="center" vertical="center" wrapText="1"/>
    </xf>
    <xf numFmtId="0" fontId="30" fillId="40" borderId="49" xfId="0" applyFont="1" applyFill="1" applyBorder="1" applyAlignment="1">
      <alignment horizontal="center" vertical="center" wrapText="1"/>
    </xf>
    <xf numFmtId="0" fontId="30" fillId="40" borderId="46" xfId="0" applyFont="1" applyFill="1" applyBorder="1" applyAlignment="1">
      <alignment horizontal="center" vertical="center" wrapText="1"/>
    </xf>
    <xf numFmtId="0" fontId="30" fillId="40" borderId="45" xfId="0" applyFont="1" applyFill="1" applyBorder="1" applyAlignment="1">
      <alignment horizontal="center" vertical="center" wrapText="1"/>
    </xf>
    <xf numFmtId="0" fontId="30" fillId="40" borderId="41" xfId="0" applyFont="1" applyFill="1" applyBorder="1" applyAlignment="1">
      <alignment horizontal="center" vertical="center" wrapText="1"/>
    </xf>
    <xf numFmtId="0" fontId="30" fillId="40" borderId="40" xfId="0" applyFont="1" applyFill="1" applyBorder="1" applyAlignment="1">
      <alignment horizontal="center" vertical="center" wrapText="1"/>
    </xf>
    <xf numFmtId="0" fontId="30" fillId="40" borderId="52" xfId="0" applyFont="1" applyFill="1" applyBorder="1" applyAlignment="1">
      <alignment horizontal="center" vertical="center" wrapText="1"/>
    </xf>
    <xf numFmtId="0" fontId="30" fillId="40" borderId="44" xfId="0" applyFont="1" applyFill="1" applyBorder="1" applyAlignment="1">
      <alignment horizontal="center" vertical="center" wrapText="1"/>
    </xf>
    <xf numFmtId="0" fontId="30" fillId="40" borderId="39" xfId="0" applyFont="1" applyFill="1" applyBorder="1" applyAlignment="1">
      <alignment horizontal="center" vertical="center" wrapText="1"/>
    </xf>
    <xf numFmtId="0" fontId="30" fillId="40" borderId="51" xfId="0" applyFont="1" applyFill="1" applyBorder="1" applyAlignment="1">
      <alignment horizontal="center" vertical="center" wrapText="1"/>
    </xf>
    <xf numFmtId="0" fontId="30" fillId="40" borderId="50" xfId="0" applyFont="1" applyFill="1" applyBorder="1" applyAlignment="1">
      <alignment horizontal="center" vertical="center" wrapText="1"/>
    </xf>
    <xf numFmtId="0" fontId="30" fillId="40" borderId="56" xfId="0" applyFont="1" applyFill="1" applyBorder="1" applyAlignment="1">
      <alignment horizontal="center" vertical="center" wrapText="1"/>
    </xf>
    <xf numFmtId="0" fontId="30" fillId="40" borderId="55" xfId="0" applyFont="1" applyFill="1" applyBorder="1" applyAlignment="1">
      <alignment horizontal="center" vertical="center" wrapText="1"/>
    </xf>
    <xf numFmtId="0" fontId="30" fillId="40" borderId="54" xfId="0" applyFont="1" applyFill="1" applyBorder="1" applyAlignment="1">
      <alignment horizontal="center" vertical="center" wrapText="1"/>
    </xf>
    <xf numFmtId="0" fontId="30" fillId="41" borderId="52" xfId="0" applyFont="1" applyFill="1" applyBorder="1" applyAlignment="1">
      <alignment horizontal="center" vertical="center" wrapText="1"/>
    </xf>
    <xf numFmtId="0" fontId="30" fillId="41" borderId="44" xfId="0" applyFont="1" applyFill="1" applyBorder="1" applyAlignment="1">
      <alignment horizontal="center" vertical="center" wrapText="1"/>
    </xf>
    <xf numFmtId="0" fontId="30" fillId="41" borderId="54" xfId="0" applyFont="1" applyFill="1" applyBorder="1" applyAlignment="1">
      <alignment horizontal="center" vertical="center" wrapText="1"/>
    </xf>
    <xf numFmtId="0" fontId="30" fillId="41" borderId="47" xfId="0" applyFont="1" applyFill="1" applyBorder="1" applyAlignment="1">
      <alignment horizontal="center" vertical="center" wrapText="1"/>
    </xf>
    <xf numFmtId="0" fontId="30" fillId="41" borderId="49" xfId="0" applyFont="1" applyFill="1" applyBorder="1" applyAlignment="1">
      <alignment horizontal="center" vertical="center" wrapText="1"/>
    </xf>
    <xf numFmtId="0" fontId="30" fillId="43" borderId="51" xfId="0" applyFont="1" applyFill="1" applyBorder="1" applyAlignment="1">
      <alignment horizontal="center" vertical="center" wrapText="1"/>
    </xf>
    <xf numFmtId="0" fontId="30" fillId="43" borderId="50" xfId="0" applyFont="1" applyFill="1" applyBorder="1" applyAlignment="1">
      <alignment horizontal="center" vertical="center" wrapText="1"/>
    </xf>
    <xf numFmtId="0" fontId="30" fillId="41" borderId="46" xfId="0" applyFont="1" applyFill="1" applyBorder="1" applyAlignment="1">
      <alignment horizontal="center" vertical="center" wrapText="1"/>
    </xf>
    <xf numFmtId="0" fontId="30" fillId="41" borderId="45" xfId="0" applyFont="1" applyFill="1" applyBorder="1" applyAlignment="1">
      <alignment horizontal="center" vertical="center" wrapText="1"/>
    </xf>
    <xf numFmtId="0" fontId="30" fillId="41" borderId="51" xfId="0" applyFont="1" applyFill="1" applyBorder="1" applyAlignment="1">
      <alignment horizontal="center" vertical="center" wrapText="1"/>
    </xf>
    <xf numFmtId="0" fontId="30" fillId="41" borderId="50" xfId="0" applyFont="1" applyFill="1" applyBorder="1" applyAlignment="1">
      <alignment horizontal="center" vertical="center" wrapText="1"/>
    </xf>
    <xf numFmtId="0" fontId="30" fillId="61" borderId="51" xfId="0" applyFont="1" applyFill="1" applyBorder="1" applyAlignment="1">
      <alignment horizontal="center" vertical="center" wrapText="1"/>
    </xf>
    <xf numFmtId="0" fontId="30" fillId="61" borderId="50" xfId="0" applyFont="1" applyFill="1" applyBorder="1" applyAlignment="1">
      <alignment horizontal="center" vertical="center" wrapText="1"/>
    </xf>
    <xf numFmtId="0" fontId="32" fillId="61" borderId="60" xfId="0" applyFont="1" applyFill="1" applyBorder="1" applyAlignment="1">
      <alignment horizontal="center" vertical="center" wrapText="1"/>
    </xf>
    <xf numFmtId="0" fontId="32" fillId="61" borderId="59" xfId="0" applyFont="1" applyFill="1" applyBorder="1" applyAlignment="1">
      <alignment horizontal="center" vertical="center" wrapText="1"/>
    </xf>
    <xf numFmtId="0" fontId="30" fillId="41" borderId="61" xfId="0" applyFont="1" applyFill="1" applyBorder="1" applyAlignment="1">
      <alignment horizontal="center" vertical="center" wrapText="1"/>
    </xf>
    <xf numFmtId="0" fontId="30" fillId="41" borderId="60" xfId="0" applyFont="1" applyFill="1" applyBorder="1" applyAlignment="1">
      <alignment horizontal="center" vertical="center" wrapText="1"/>
    </xf>
    <xf numFmtId="0" fontId="30" fillId="41" borderId="59" xfId="0" applyFont="1" applyFill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25" fillId="34" borderId="24" xfId="0" applyFont="1" applyFill="1" applyBorder="1" applyAlignment="1">
      <alignment horizontal="center" vertical="center" wrapText="1"/>
    </xf>
    <xf numFmtId="0" fontId="0" fillId="34" borderId="24" xfId="0" applyFill="1" applyBorder="1" applyAlignment="1">
      <alignment horizontal="center" vertical="center" wrapText="1"/>
    </xf>
    <xf numFmtId="0" fontId="0" fillId="34" borderId="24" xfId="0" applyFill="1" applyBorder="1" applyAlignment="1">
      <alignment horizontal="center" vertical="center"/>
    </xf>
    <xf numFmtId="0" fontId="25" fillId="36" borderId="24" xfId="0" applyFont="1" applyFill="1" applyBorder="1" applyAlignment="1">
      <alignment horizontal="center" vertical="center" wrapText="1"/>
    </xf>
    <xf numFmtId="0" fontId="0" fillId="36" borderId="24" xfId="0" applyFill="1" applyBorder="1" applyAlignment="1">
      <alignment horizontal="center" vertical="center" wrapText="1"/>
    </xf>
    <xf numFmtId="0" fontId="30" fillId="41" borderId="58" xfId="0" applyFont="1" applyFill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25" fillId="37" borderId="24" xfId="0" applyFont="1" applyFill="1" applyBorder="1" applyAlignment="1">
      <alignment horizontal="center" vertical="center" wrapText="1"/>
    </xf>
    <xf numFmtId="0" fontId="0" fillId="37" borderId="24" xfId="0" applyFill="1" applyBorder="1" applyAlignment="1">
      <alignment horizontal="center" vertical="center" wrapText="1"/>
    </xf>
    <xf numFmtId="0" fontId="0" fillId="37" borderId="24" xfId="0" applyFill="1" applyBorder="1" applyAlignment="1">
      <alignment horizontal="center" vertical="center"/>
    </xf>
    <xf numFmtId="0" fontId="0" fillId="36" borderId="24" xfId="0" applyFill="1" applyBorder="1" applyAlignment="1">
      <alignment horizontal="center" vertical="center"/>
    </xf>
    <xf numFmtId="0" fontId="15" fillId="36" borderId="24" xfId="0" applyFont="1" applyFill="1" applyBorder="1" applyAlignment="1">
      <alignment horizontal="center" vertical="center" wrapText="1"/>
    </xf>
    <xf numFmtId="0" fontId="15" fillId="35" borderId="24" xfId="0" applyFont="1" applyFill="1" applyBorder="1" applyAlignment="1">
      <alignment horizontal="center" vertical="center" wrapText="1"/>
    </xf>
    <xf numFmtId="0" fontId="0" fillId="35" borderId="24" xfId="0" applyFill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48" fillId="99" borderId="31" xfId="0" applyFont="1" applyFill="1" applyBorder="1" applyAlignment="1">
      <alignment horizontal="center" vertical="center" textRotation="90"/>
    </xf>
    <xf numFmtId="0" fontId="63" fillId="30" borderId="18" xfId="0" applyFont="1" applyFill="1" applyBorder="1" applyAlignment="1">
      <alignment horizontal="center" vertical="center"/>
    </xf>
    <xf numFmtId="0" fontId="63" fillId="30" borderId="26" xfId="0" applyFont="1" applyFill="1" applyBorder="1" applyAlignment="1">
      <alignment horizontal="center" vertical="center"/>
    </xf>
    <xf numFmtId="0" fontId="63" fillId="30" borderId="19" xfId="0" applyFont="1" applyFill="1" applyBorder="1" applyAlignment="1">
      <alignment horizontal="center" vertical="center"/>
    </xf>
    <xf numFmtId="0" fontId="63" fillId="30" borderId="80" xfId="0" applyFont="1" applyFill="1" applyBorder="1" applyAlignment="1">
      <alignment horizontal="center" vertical="center"/>
    </xf>
    <xf numFmtId="0" fontId="63" fillId="30" borderId="79" xfId="0" applyFont="1" applyFill="1" applyBorder="1" applyAlignment="1">
      <alignment horizontal="center" vertical="center"/>
    </xf>
    <xf numFmtId="0" fontId="63" fillId="30" borderId="8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9" fontId="0" fillId="0" borderId="67" xfId="0" applyNumberFormat="1" applyBorder="1" applyAlignment="1">
      <alignment horizontal="center"/>
    </xf>
    <xf numFmtId="9" fontId="0" fillId="0" borderId="68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1" fillId="0" borderId="29" xfId="0" applyFont="1" applyBorder="1" applyAlignment="1">
      <alignment horizontal="center"/>
    </xf>
    <xf numFmtId="0" fontId="0" fillId="0" borderId="64" xfId="0" applyBorder="1" applyAlignment="1">
      <alignment horizontal="center"/>
    </xf>
    <xf numFmtId="9" fontId="0" fillId="0" borderId="70" xfId="0" applyNumberFormat="1" applyBorder="1" applyAlignment="1">
      <alignment horizontal="center"/>
    </xf>
    <xf numFmtId="0" fontId="0" fillId="0" borderId="63" xfId="0" applyBorder="1" applyAlignment="1">
      <alignment horizontal="center"/>
    </xf>
    <xf numFmtId="9" fontId="0" fillId="0" borderId="65" xfId="0" applyNumberFormat="1" applyBorder="1" applyAlignment="1">
      <alignment horizontal="center"/>
    </xf>
    <xf numFmtId="9" fontId="0" fillId="0" borderId="69" xfId="0" applyNumberFormat="1" applyBorder="1" applyAlignment="1">
      <alignment horizontal="center"/>
    </xf>
    <xf numFmtId="9" fontId="0" fillId="0" borderId="6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9" xfId="0" applyBorder="1" applyAlignment="1">
      <alignment horizontal="center"/>
    </xf>
    <xf numFmtId="0" fontId="62" fillId="92" borderId="18" xfId="0" applyFont="1" applyFill="1" applyBorder="1" applyAlignment="1">
      <alignment horizontal="center" vertical="center"/>
    </xf>
    <xf numFmtId="0" fontId="62" fillId="92" borderId="26" xfId="0" applyFont="1" applyFill="1" applyBorder="1" applyAlignment="1">
      <alignment horizontal="center" vertical="center"/>
    </xf>
    <xf numFmtId="0" fontId="62" fillId="92" borderId="19" xfId="0" applyFont="1" applyFill="1" applyBorder="1" applyAlignment="1">
      <alignment horizontal="center" vertical="center"/>
    </xf>
    <xf numFmtId="0" fontId="62" fillId="92" borderId="22" xfId="0" applyFont="1" applyFill="1" applyBorder="1" applyAlignment="1">
      <alignment horizontal="center" vertical="center"/>
    </xf>
    <xf numFmtId="0" fontId="62" fillId="92" borderId="27" xfId="0" applyFont="1" applyFill="1" applyBorder="1" applyAlignment="1">
      <alignment horizontal="center" vertical="center"/>
    </xf>
    <xf numFmtId="0" fontId="62" fillId="92" borderId="23" xfId="0" applyFont="1" applyFill="1" applyBorder="1" applyAlignment="1">
      <alignment horizontal="center" vertical="center"/>
    </xf>
    <xf numFmtId="0" fontId="0" fillId="66" borderId="28" xfId="0" applyFill="1" applyBorder="1" applyAlignment="1">
      <alignment horizontal="center" vertical="center" wrapText="1"/>
    </xf>
    <xf numFmtId="0" fontId="0" fillId="66" borderId="31" xfId="0" applyFill="1" applyBorder="1" applyAlignment="1">
      <alignment horizontal="center" vertical="center" wrapText="1"/>
    </xf>
    <xf numFmtId="0" fontId="0" fillId="66" borderId="29" xfId="0" applyFill="1" applyBorder="1" applyAlignment="1">
      <alignment horizontal="center" vertical="center" wrapText="1"/>
    </xf>
    <xf numFmtId="0" fontId="0" fillId="66" borderId="1" xfId="0" applyFill="1" applyBorder="1" applyAlignment="1">
      <alignment horizontal="center" vertical="center" wrapText="1"/>
    </xf>
    <xf numFmtId="0" fontId="0" fillId="66" borderId="30" xfId="0" applyFill="1" applyBorder="1" applyAlignment="1">
      <alignment horizontal="center" vertical="center" wrapText="1"/>
    </xf>
    <xf numFmtId="0" fontId="0" fillId="66" borderId="32" xfId="0" applyFill="1" applyBorder="1" applyAlignment="1">
      <alignment horizontal="center" vertical="center" wrapText="1"/>
    </xf>
    <xf numFmtId="0" fontId="0" fillId="66" borderId="28" xfId="0" applyFill="1" applyBorder="1" applyAlignment="1">
      <alignment horizontal="center"/>
    </xf>
    <xf numFmtId="0" fontId="0" fillId="66" borderId="30" xfId="0" applyFill="1" applyBorder="1" applyAlignment="1">
      <alignment horizontal="center"/>
    </xf>
    <xf numFmtId="0" fontId="0" fillId="66" borderId="76" xfId="0" applyFill="1" applyBorder="1" applyAlignment="1">
      <alignment horizontal="center"/>
    </xf>
    <xf numFmtId="0" fontId="0" fillId="66" borderId="29" xfId="0" applyFill="1" applyBorder="1" applyAlignment="1">
      <alignment horizontal="center"/>
    </xf>
    <xf numFmtId="0" fontId="0" fillId="66" borderId="62" xfId="0" applyFill="1" applyBorder="1" applyAlignment="1">
      <alignment horizontal="center"/>
    </xf>
    <xf numFmtId="0" fontId="25" fillId="0" borderId="24" xfId="9" applyFont="1" applyBorder="1" applyAlignment="1">
      <alignment horizontal="center" vertical="center" wrapText="1"/>
    </xf>
    <xf numFmtId="0" fontId="15" fillId="0" borderId="24" xfId="9" applyBorder="1" applyAlignment="1">
      <alignment horizontal="center" vertical="center" wrapText="1"/>
    </xf>
    <xf numFmtId="0" fontId="25" fillId="36" borderId="24" xfId="9" applyFont="1" applyFill="1" applyBorder="1" applyAlignment="1">
      <alignment horizontal="center" vertical="center" wrapText="1"/>
    </xf>
    <xf numFmtId="0" fontId="15" fillId="36" borderId="24" xfId="9" applyFill="1" applyBorder="1" applyAlignment="1">
      <alignment horizontal="center" vertical="center" wrapText="1"/>
    </xf>
    <xf numFmtId="0" fontId="25" fillId="37" borderId="24" xfId="9" applyFont="1" applyFill="1" applyBorder="1" applyAlignment="1">
      <alignment horizontal="center" vertical="center" wrapText="1"/>
    </xf>
    <xf numFmtId="0" fontId="15" fillId="37" borderId="24" xfId="9" applyFill="1" applyBorder="1" applyAlignment="1">
      <alignment horizontal="center" vertical="center" wrapText="1"/>
    </xf>
    <xf numFmtId="0" fontId="25" fillId="34" borderId="24" xfId="9" applyFont="1" applyFill="1" applyBorder="1" applyAlignment="1">
      <alignment horizontal="center" vertical="center" wrapText="1"/>
    </xf>
    <xf numFmtId="0" fontId="15" fillId="34" borderId="24" xfId="9" applyFill="1" applyBorder="1" applyAlignment="1">
      <alignment horizontal="center" vertical="center" wrapText="1"/>
    </xf>
  </cellXfs>
  <cellStyles count="10">
    <cellStyle name="Excel Built-in Normal" xfId="1" xr:uid="{47B25439-E1DE-41A7-A7E5-4200349C3816}"/>
    <cellStyle name="Normal" xfId="0" builtinId="0"/>
    <cellStyle name="Normal 2" xfId="9" xr:uid="{32ED6A9F-4D36-489B-BBF0-74EAF6D12531}"/>
    <cellStyle name="Normal 2 2 3" xfId="7" xr:uid="{4AF94ED4-7BE3-4491-8F59-B86DCCCC8D68}"/>
    <cellStyle name="Normal 3" xfId="2" xr:uid="{3D3D7FDE-8D71-4C48-A7A7-6229028846F1}"/>
    <cellStyle name="Normal 4 3" xfId="4" xr:uid="{6FC36EBF-1262-4910-9332-D75D659F6710}"/>
    <cellStyle name="Normal 7" xfId="3" xr:uid="{E45879BF-5F4B-4BF1-8C84-2AB8067EAB04}"/>
    <cellStyle name="Pourcentage" xfId="8" builtinId="5"/>
    <cellStyle name="TROP 3 2" xfId="6" xr:uid="{98450D92-9F46-47F5-A864-D71C4544EA3B}"/>
    <cellStyle name="TROP 3 4" xfId="5" xr:uid="{E24DD520-EFCE-4C22-9066-D99B81C39F03}"/>
  </cellStyles>
  <dxfs count="353"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indexed="26"/>
        </patternFill>
      </fill>
    </dxf>
    <dxf>
      <fill>
        <patternFill>
          <bgColor indexed="51"/>
        </patternFill>
      </fill>
    </dxf>
    <dxf>
      <fill>
        <patternFill>
          <bgColor indexed="26"/>
        </patternFill>
      </fill>
    </dxf>
    <dxf>
      <fill>
        <patternFill>
          <bgColor indexed="51"/>
        </patternFill>
      </fill>
    </dxf>
    <dxf>
      <fill>
        <patternFill>
          <bgColor indexed="26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Light16"/>
  <colors>
    <mruColors>
      <color rgb="FFFFACAE"/>
      <color rgb="FFFF45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 fatigue Planning Manuel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BILAN!$B$24:$B$189</c:f>
              <c:numCache>
                <c:formatCode>[$-F800]dddd\,\ mmmm\ dd\,\ yyyy</c:formatCode>
                <c:ptCount val="9"/>
                <c:pt idx="0">
                  <c:v>44642</c:v>
                </c:pt>
                <c:pt idx="1">
                  <c:v>44643</c:v>
                </c:pt>
                <c:pt idx="2">
                  <c:v>44644</c:v>
                </c:pt>
                <c:pt idx="3">
                  <c:v>44645</c:v>
                </c:pt>
                <c:pt idx="4">
                  <c:v>44646</c:v>
                </c:pt>
                <c:pt idx="5">
                  <c:v>44647</c:v>
                </c:pt>
                <c:pt idx="6">
                  <c:v>44648</c:v>
                </c:pt>
                <c:pt idx="7">
                  <c:v>44649</c:v>
                </c:pt>
                <c:pt idx="8">
                  <c:v>44650</c:v>
                </c:pt>
              </c:numCache>
            </c:numRef>
          </c:cat>
          <c:val>
            <c:numRef>
              <c:f>BILAN!$CF$24:$CF$189</c:f>
              <c:numCache>
                <c:formatCode>General</c:formatCode>
                <c:ptCount val="9"/>
                <c:pt idx="0">
                  <c:v>13</c:v>
                </c:pt>
                <c:pt idx="1">
                  <c:v>11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8</c:v>
                </c:pt>
                <c:pt idx="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2-C744-AA0E-B1570FD07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591359"/>
        <c:axId val="1919592991"/>
      </c:lineChart>
      <c:dateAx>
        <c:axId val="1919591359"/>
        <c:scaling>
          <c:orientation val="minMax"/>
        </c:scaling>
        <c:delete val="0"/>
        <c:axPos val="b"/>
        <c:numFmt formatCode="[$-F800]dddd\,\ mmmm\ dd\,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592991"/>
        <c:crosses val="autoZero"/>
        <c:auto val="1"/>
        <c:lblOffset val="100"/>
        <c:baseTimeUnit val="days"/>
      </c:dateAx>
      <c:valAx>
        <c:axId val="19195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591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'Graphiques brut'!$B$52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'Graphiques brut'!$D$50:$O$50</c:f>
              <c:strCache>
                <c:ptCount val="5"/>
                <c:pt idx="0">
                  <c:v>[0;4[</c:v>
                </c:pt>
                <c:pt idx="2">
                  <c:v>[4;8[</c:v>
                </c:pt>
                <c:pt idx="4">
                  <c:v>[8;12[</c:v>
                </c:pt>
              </c:strCache>
            </c:strRef>
          </c:cat>
          <c:val>
            <c:numRef>
              <c:f>'Graphiques brut'!$D$52:$O$52</c:f>
              <c:numCache>
                <c:formatCode>0%</c:formatCode>
                <c:ptCount val="6"/>
                <c:pt idx="0">
                  <c:v>0.20285908781484002</c:v>
                </c:pt>
                <c:pt idx="2">
                  <c:v>1.0891763104152484E-2</c:v>
                </c:pt>
                <c:pt idx="4">
                  <c:v>0.11640571817562968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E-DA46-BA2A-316D817C52B9}"/>
            </c:ext>
          </c:extLst>
        </c:ser>
        <c:ser>
          <c:idx val="3"/>
          <c:order val="1"/>
          <c:tx>
            <c:strRef>
              <c:f>'Graphiques brut'!$B$53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'Graphiques brut'!$D$50:$O$50</c:f>
              <c:strCache>
                <c:ptCount val="5"/>
                <c:pt idx="0">
                  <c:v>[0;4[</c:v>
                </c:pt>
                <c:pt idx="2">
                  <c:v>[4;8[</c:v>
                </c:pt>
                <c:pt idx="4">
                  <c:v>[8;12[</c:v>
                </c:pt>
              </c:strCache>
            </c:strRef>
          </c:cat>
          <c:val>
            <c:numRef>
              <c:f>'Graphiques brut'!$D$53:$O$53</c:f>
              <c:numCache>
                <c:formatCode>0%</c:formatCode>
                <c:ptCount val="6"/>
                <c:pt idx="0">
                  <c:v>2.7450980392156862E-2</c:v>
                </c:pt>
                <c:pt idx="2">
                  <c:v>0</c:v>
                </c:pt>
                <c:pt idx="4">
                  <c:v>4.3137254901960784E-2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3E-DA46-BA2A-316D817C52B9}"/>
            </c:ext>
          </c:extLst>
        </c:ser>
        <c:ser>
          <c:idx val="4"/>
          <c:order val="2"/>
          <c:tx>
            <c:strRef>
              <c:f>'Graphiques brut'!$B$54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'Graphiques brut'!$D$50:$O$50</c:f>
              <c:strCache>
                <c:ptCount val="5"/>
                <c:pt idx="0">
                  <c:v>[0;4[</c:v>
                </c:pt>
                <c:pt idx="2">
                  <c:v>[4;8[</c:v>
                </c:pt>
                <c:pt idx="4">
                  <c:v>[8;12[</c:v>
                </c:pt>
              </c:strCache>
            </c:strRef>
          </c:cat>
          <c:val>
            <c:numRef>
              <c:f>'Graphiques brut'!$D$54:$O$54</c:f>
              <c:numCache>
                <c:formatCode>0%</c:formatCode>
                <c:ptCount val="6"/>
                <c:pt idx="0">
                  <c:v>3.3986928104575161E-2</c:v>
                </c:pt>
                <c:pt idx="2">
                  <c:v>6.5359477124183009E-3</c:v>
                </c:pt>
                <c:pt idx="4">
                  <c:v>4.3137254901960784E-2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3E-DA46-BA2A-316D817C52B9}"/>
            </c:ext>
          </c:extLst>
        </c:ser>
        <c:ser>
          <c:idx val="5"/>
          <c:order val="3"/>
          <c:tx>
            <c:strRef>
              <c:f>'Graphiques brut'!$B$55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'Graphiques brut'!$D$50:$O$50</c:f>
              <c:strCache>
                <c:ptCount val="5"/>
                <c:pt idx="0">
                  <c:v>[0;4[</c:v>
                </c:pt>
                <c:pt idx="2">
                  <c:v>[4;8[</c:v>
                </c:pt>
                <c:pt idx="4">
                  <c:v>[8;12[</c:v>
                </c:pt>
              </c:strCache>
            </c:strRef>
          </c:cat>
          <c:val>
            <c:numRef>
              <c:f>'Graphiques brut'!$D$55:$O$55</c:f>
              <c:numCache>
                <c:formatCode>0%</c:formatCode>
                <c:ptCount val="6"/>
                <c:pt idx="0">
                  <c:v>5.8823529411764705E-2</c:v>
                </c:pt>
                <c:pt idx="2">
                  <c:v>4.2780748663101605E-3</c:v>
                </c:pt>
                <c:pt idx="4">
                  <c:v>3.2085561497326207E-2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3E-DA46-BA2A-316D817C5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71428143"/>
        <c:axId val="738406783"/>
      </c:barChart>
      <c:catAx>
        <c:axId val="77142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06783"/>
        <c:crosses val="autoZero"/>
        <c:auto val="1"/>
        <c:lblAlgn val="ctr"/>
        <c:lblOffset val="100"/>
        <c:noMultiLvlLbl val="0"/>
      </c:catAx>
      <c:valAx>
        <c:axId val="73840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8143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brut'!$B$88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brut'!$D$88:$I$88</c:f>
              <c:numCache>
                <c:formatCode>0%</c:formatCode>
                <c:ptCount val="6"/>
                <c:pt idx="0">
                  <c:v>0.24812834224598931</c:v>
                </c:pt>
                <c:pt idx="1">
                  <c:v>0.21711229946524063</c:v>
                </c:pt>
                <c:pt idx="2">
                  <c:v>0.20748663101604278</c:v>
                </c:pt>
                <c:pt idx="3">
                  <c:v>0.18823529411764706</c:v>
                </c:pt>
                <c:pt idx="4">
                  <c:v>0.11122994652406418</c:v>
                </c:pt>
                <c:pt idx="5">
                  <c:v>2.7807486631016044E-2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1-C540-AE8B-A9750BD1DECD}"/>
            </c:ext>
          </c:extLst>
        </c:ser>
        <c:ser>
          <c:idx val="1"/>
          <c:order val="1"/>
          <c:tx>
            <c:strRef>
              <c:f>'Graphiques brut'!$B$89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brut'!$D$89:$I$89</c:f>
              <c:numCache>
                <c:formatCode>0%</c:formatCode>
                <c:ptCount val="6"/>
                <c:pt idx="0">
                  <c:v>0.11176470588235295</c:v>
                </c:pt>
                <c:pt idx="1">
                  <c:v>0.15098039215686274</c:v>
                </c:pt>
                <c:pt idx="2">
                  <c:v>0.26470588235294118</c:v>
                </c:pt>
                <c:pt idx="3">
                  <c:v>0.22745098039215686</c:v>
                </c:pt>
                <c:pt idx="4">
                  <c:v>0.14117647058823529</c:v>
                </c:pt>
                <c:pt idx="5">
                  <c:v>0.10196078431372549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F1-C540-AE8B-A9750BD1DECD}"/>
            </c:ext>
          </c:extLst>
        </c:ser>
        <c:ser>
          <c:idx val="2"/>
          <c:order val="2"/>
          <c:tx>
            <c:strRef>
              <c:f>'Graphiques brut'!$B$90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brut'!$D$90:$I$90</c:f>
              <c:numCache>
                <c:formatCode>0%</c:formatCode>
                <c:ptCount val="6"/>
                <c:pt idx="0">
                  <c:v>8.2352941176470587E-2</c:v>
                </c:pt>
                <c:pt idx="1">
                  <c:v>0.22745098039215686</c:v>
                </c:pt>
                <c:pt idx="2">
                  <c:v>0.27712418300653596</c:v>
                </c:pt>
                <c:pt idx="3">
                  <c:v>0.23790849673202613</c:v>
                </c:pt>
                <c:pt idx="4">
                  <c:v>0.13986928104575164</c:v>
                </c:pt>
                <c:pt idx="5">
                  <c:v>3.1372549019607843E-2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F1-C540-AE8B-A9750BD1DECD}"/>
            </c:ext>
          </c:extLst>
        </c:ser>
        <c:ser>
          <c:idx val="3"/>
          <c:order val="3"/>
          <c:tx>
            <c:strRef>
              <c:f>'Graphiques brut'!$B$91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brut'!$D$91:$I$91</c:f>
              <c:numCache>
                <c:formatCode>0%</c:formatCode>
                <c:ptCount val="6"/>
                <c:pt idx="0">
                  <c:v>7.2727272727272724E-2</c:v>
                </c:pt>
                <c:pt idx="1">
                  <c:v>0.11764705882352941</c:v>
                </c:pt>
                <c:pt idx="2">
                  <c:v>0.21176470588235294</c:v>
                </c:pt>
                <c:pt idx="3">
                  <c:v>0.29090909090909089</c:v>
                </c:pt>
                <c:pt idx="4">
                  <c:v>0.2106951871657754</c:v>
                </c:pt>
                <c:pt idx="5">
                  <c:v>6.2032085561497328E-2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F1-C540-AE8B-A9750BD1D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767825119"/>
        <c:axId val="330718271"/>
      </c:barChart>
      <c:catAx>
        <c:axId val="76782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18271"/>
        <c:crosses val="autoZero"/>
        <c:auto val="1"/>
        <c:lblAlgn val="ctr"/>
        <c:lblOffset val="100"/>
        <c:noMultiLvlLbl val="0"/>
      </c:catAx>
      <c:valAx>
        <c:axId val="3307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82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brut'!$B$88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brut'!$D$88:$I$88</c:f>
              <c:numCache>
                <c:formatCode>0%</c:formatCode>
                <c:ptCount val="6"/>
                <c:pt idx="0">
                  <c:v>0.24812834224598931</c:v>
                </c:pt>
                <c:pt idx="1">
                  <c:v>0.21711229946524063</c:v>
                </c:pt>
                <c:pt idx="2">
                  <c:v>0.20748663101604278</c:v>
                </c:pt>
                <c:pt idx="3">
                  <c:v>0.18823529411764706</c:v>
                </c:pt>
                <c:pt idx="4">
                  <c:v>0.11122994652406418</c:v>
                </c:pt>
                <c:pt idx="5">
                  <c:v>2.7807486631016044E-2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A-C943-B6E2-02B24E7A4D4D}"/>
            </c:ext>
          </c:extLst>
        </c:ser>
        <c:ser>
          <c:idx val="1"/>
          <c:order val="1"/>
          <c:tx>
            <c:strRef>
              <c:f>'Graphiques brut'!$B$89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brut'!$D$89:$I$89</c:f>
              <c:numCache>
                <c:formatCode>0%</c:formatCode>
                <c:ptCount val="6"/>
                <c:pt idx="0">
                  <c:v>0.11176470588235295</c:v>
                </c:pt>
                <c:pt idx="1">
                  <c:v>0.15098039215686274</c:v>
                </c:pt>
                <c:pt idx="2">
                  <c:v>0.26470588235294118</c:v>
                </c:pt>
                <c:pt idx="3">
                  <c:v>0.22745098039215686</c:v>
                </c:pt>
                <c:pt idx="4">
                  <c:v>0.14117647058823529</c:v>
                </c:pt>
                <c:pt idx="5">
                  <c:v>0.10196078431372549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A-C943-B6E2-02B24E7A4D4D}"/>
            </c:ext>
          </c:extLst>
        </c:ser>
        <c:ser>
          <c:idx val="2"/>
          <c:order val="2"/>
          <c:tx>
            <c:strRef>
              <c:f>'Graphiques brut'!$B$90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brut'!$D$90:$I$90</c:f>
              <c:numCache>
                <c:formatCode>0%</c:formatCode>
                <c:ptCount val="6"/>
                <c:pt idx="0">
                  <c:v>8.2352941176470587E-2</c:v>
                </c:pt>
                <c:pt idx="1">
                  <c:v>0.22745098039215686</c:v>
                </c:pt>
                <c:pt idx="2">
                  <c:v>0.27712418300653596</c:v>
                </c:pt>
                <c:pt idx="3">
                  <c:v>0.23790849673202613</c:v>
                </c:pt>
                <c:pt idx="4">
                  <c:v>0.13986928104575164</c:v>
                </c:pt>
                <c:pt idx="5">
                  <c:v>3.1372549019607843E-2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3A-C943-B6E2-02B24E7A4D4D}"/>
            </c:ext>
          </c:extLst>
        </c:ser>
        <c:ser>
          <c:idx val="3"/>
          <c:order val="3"/>
          <c:tx>
            <c:strRef>
              <c:f>'Graphiques brut'!$B$91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'Graphiques brut'!$D$87:$I$87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brut'!$D$91:$I$91</c:f>
              <c:numCache>
                <c:formatCode>0%</c:formatCode>
                <c:ptCount val="6"/>
                <c:pt idx="0">
                  <c:v>7.2727272727272724E-2</c:v>
                </c:pt>
                <c:pt idx="1">
                  <c:v>0.11764705882352941</c:v>
                </c:pt>
                <c:pt idx="2">
                  <c:v>0.21176470588235294</c:v>
                </c:pt>
                <c:pt idx="3">
                  <c:v>0.29090909090909089</c:v>
                </c:pt>
                <c:pt idx="4">
                  <c:v>0.2106951871657754</c:v>
                </c:pt>
                <c:pt idx="5">
                  <c:v>6.2032085561497328E-2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3A-C943-B6E2-02B24E7A4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7825119"/>
        <c:axId val="330718271"/>
      </c:barChart>
      <c:catAx>
        <c:axId val="76782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18271"/>
        <c:crosses val="autoZero"/>
        <c:auto val="1"/>
        <c:lblAlgn val="ctr"/>
        <c:lblOffset val="100"/>
        <c:noMultiLvlLbl val="0"/>
      </c:catAx>
      <c:valAx>
        <c:axId val="3307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82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95215157924673E-2"/>
          <c:y val="2.7777777777777776E-2"/>
          <c:w val="0.95091990899557421"/>
          <c:h val="0.758980387868183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'Graphiques brut'!$B$88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brut'!$D$150:$O$150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brut'!$D$152:$O$152</c:f>
              <c:numCache>
                <c:formatCode>0%</c:formatCode>
                <c:ptCount val="6"/>
                <c:pt idx="0">
                  <c:v>0.60427807486631013</c:v>
                </c:pt>
                <c:pt idx="2">
                  <c:v>4.5989304812834225E-2</c:v>
                </c:pt>
                <c:pt idx="4">
                  <c:v>0.30481283422459893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5-F74B-B66E-239483742826}"/>
            </c:ext>
          </c:extLst>
        </c:ser>
        <c:ser>
          <c:idx val="1"/>
          <c:order val="1"/>
          <c:tx>
            <c:strRef>
              <c:f>'Graphiques brut'!$B$89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'Graphiques brut'!$D$150:$O$150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brut'!$D$153:$O$153</c:f>
              <c:numCache>
                <c:formatCode>0%</c:formatCode>
                <c:ptCount val="6"/>
                <c:pt idx="0">
                  <c:v>0.46078431372549017</c:v>
                </c:pt>
                <c:pt idx="2">
                  <c:v>5.2941176470588235E-2</c:v>
                </c:pt>
                <c:pt idx="4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5-F74B-B66E-239483742826}"/>
            </c:ext>
          </c:extLst>
        </c:ser>
        <c:ser>
          <c:idx val="2"/>
          <c:order val="2"/>
          <c:tx>
            <c:strRef>
              <c:f>'Graphiques brut'!$B$90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'Graphiques brut'!$D$150:$O$150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brut'!$D$154:$O$154</c:f>
              <c:numCache>
                <c:formatCode>0%</c:formatCode>
                <c:ptCount val="6"/>
                <c:pt idx="0">
                  <c:v>0.25490196078431371</c:v>
                </c:pt>
                <c:pt idx="2">
                  <c:v>4.5751633986928102E-2</c:v>
                </c:pt>
                <c:pt idx="4">
                  <c:v>0.39869281045751637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45-F74B-B66E-239483742826}"/>
            </c:ext>
          </c:extLst>
        </c:ser>
        <c:ser>
          <c:idx val="3"/>
          <c:order val="3"/>
          <c:tx>
            <c:strRef>
              <c:f>'Graphiques brut'!$B$91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'Graphiques brut'!$D$150:$O$150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brut'!$D$155:$O$155</c:f>
              <c:numCache>
                <c:formatCode>0%</c:formatCode>
                <c:ptCount val="6"/>
                <c:pt idx="0">
                  <c:v>0.41711229946524064</c:v>
                </c:pt>
                <c:pt idx="2">
                  <c:v>3.6363636363636362E-2</c:v>
                </c:pt>
                <c:pt idx="4">
                  <c:v>0.25882352941176473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5-F74B-B66E-239483742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67825119"/>
        <c:axId val="330718271"/>
      </c:barChart>
      <c:catAx>
        <c:axId val="76782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18271"/>
        <c:crosses val="autoZero"/>
        <c:auto val="1"/>
        <c:lblAlgn val="ctr"/>
        <c:lblOffset val="100"/>
        <c:noMultiLvlLbl val="0"/>
      </c:catAx>
      <c:valAx>
        <c:axId val="3307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82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brut'!$B$183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'Graphiques brut'!$D$182:$I$182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brut'!$D$183:$I$183</c:f>
              <c:numCache>
                <c:formatCode>0%</c:formatCode>
                <c:ptCount val="6"/>
                <c:pt idx="0">
                  <c:v>6.25E-2</c:v>
                </c:pt>
                <c:pt idx="1">
                  <c:v>2.0454545454545454E-2</c:v>
                </c:pt>
                <c:pt idx="2">
                  <c:v>9.4318181818181815E-2</c:v>
                </c:pt>
                <c:pt idx="3">
                  <c:v>0.15568181818181817</c:v>
                </c:pt>
                <c:pt idx="4">
                  <c:v>0.15113636363636362</c:v>
                </c:pt>
                <c:pt idx="5">
                  <c:v>0.19545454545454546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E-4C4E-A72E-2C0011634483}"/>
            </c:ext>
          </c:extLst>
        </c:ser>
        <c:ser>
          <c:idx val="1"/>
          <c:order val="1"/>
          <c:tx>
            <c:strRef>
              <c:f>'Graphiques brut'!$B$184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'Graphiques brut'!$D$182:$I$182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brut'!$D$184:$I$184</c:f>
              <c:numCache>
                <c:formatCode>0%</c:formatCode>
                <c:ptCount val="6"/>
                <c:pt idx="0">
                  <c:v>6.8750000000000006E-2</c:v>
                </c:pt>
                <c:pt idx="1">
                  <c:v>0.1</c:v>
                </c:pt>
                <c:pt idx="2">
                  <c:v>0.12916666666666668</c:v>
                </c:pt>
                <c:pt idx="3">
                  <c:v>0.17083333333333334</c:v>
                </c:pt>
                <c:pt idx="4">
                  <c:v>0.17499999999999999</c:v>
                </c:pt>
                <c:pt idx="5">
                  <c:v>0.16041666666666668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BE-4C4E-A72E-2C0011634483}"/>
            </c:ext>
          </c:extLst>
        </c:ser>
        <c:ser>
          <c:idx val="2"/>
          <c:order val="2"/>
          <c:tx>
            <c:strRef>
              <c:f>'Graphiques brut'!$B$185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'Graphiques brut'!$D$182:$I$182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brut'!$D$185:$I$185</c:f>
              <c:numCache>
                <c:formatCode>0%</c:formatCode>
                <c:ptCount val="6"/>
                <c:pt idx="0">
                  <c:v>9.3055555555555558E-2</c:v>
                </c:pt>
                <c:pt idx="1">
                  <c:v>0.10138888888888889</c:v>
                </c:pt>
                <c:pt idx="2">
                  <c:v>0.15555555555555556</c:v>
                </c:pt>
                <c:pt idx="3">
                  <c:v>0.2</c:v>
                </c:pt>
                <c:pt idx="4">
                  <c:v>0.15972222222222221</c:v>
                </c:pt>
                <c:pt idx="5">
                  <c:v>0.17083333333333334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BE-4C4E-A72E-2C0011634483}"/>
            </c:ext>
          </c:extLst>
        </c:ser>
        <c:ser>
          <c:idx val="3"/>
          <c:order val="3"/>
          <c:tx>
            <c:strRef>
              <c:f>'Graphiques brut'!$B$186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'Graphiques brut'!$D$182:$I$182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brut'!$D$186:$I$186</c:f>
              <c:numCache>
                <c:formatCode>0%</c:formatCode>
                <c:ptCount val="6"/>
                <c:pt idx="0">
                  <c:v>0.11477272727272728</c:v>
                </c:pt>
                <c:pt idx="1">
                  <c:v>0.12272727272727273</c:v>
                </c:pt>
                <c:pt idx="2">
                  <c:v>0.15795454545454546</c:v>
                </c:pt>
                <c:pt idx="3">
                  <c:v>0.2034090909090909</c:v>
                </c:pt>
                <c:pt idx="4">
                  <c:v>0.1875</c:v>
                </c:pt>
                <c:pt idx="5">
                  <c:v>0.10568181818181818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BE-4C4E-A72E-2C0011634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174607"/>
        <c:axId val="767896255"/>
      </c:barChart>
      <c:catAx>
        <c:axId val="66417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896255"/>
        <c:crosses val="autoZero"/>
        <c:auto val="1"/>
        <c:lblAlgn val="ctr"/>
        <c:lblOffset val="100"/>
        <c:noMultiLvlLbl val="0"/>
      </c:catAx>
      <c:valAx>
        <c:axId val="76789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17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brut'!$B$214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'Graphiques brut'!$D$213:$I$213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brut'!$D$214:$I$214</c:f>
              <c:numCache>
                <c:formatCode>0%</c:formatCode>
                <c:ptCount val="6"/>
                <c:pt idx="0">
                  <c:v>0.61818181818181817</c:v>
                </c:pt>
                <c:pt idx="1">
                  <c:v>0.34204545454545454</c:v>
                </c:pt>
                <c:pt idx="2">
                  <c:v>3.8636363636363635E-2</c:v>
                </c:pt>
                <c:pt idx="3">
                  <c:v>1.1363636363636363E-3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3-E94A-9329-1719738B33C2}"/>
            </c:ext>
          </c:extLst>
        </c:ser>
        <c:ser>
          <c:idx val="1"/>
          <c:order val="1"/>
          <c:tx>
            <c:strRef>
              <c:f>'Graphiques brut'!$B$215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'Graphiques brut'!$D$213:$I$213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brut'!$D$215:$I$215</c:f>
              <c:numCache>
                <c:formatCode>0%</c:formatCode>
                <c:ptCount val="6"/>
                <c:pt idx="0">
                  <c:v>0.47916666666666669</c:v>
                </c:pt>
                <c:pt idx="1">
                  <c:v>0.41041666666666665</c:v>
                </c:pt>
                <c:pt idx="2">
                  <c:v>0.11041666666666666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33-E94A-9329-1719738B33C2}"/>
            </c:ext>
          </c:extLst>
        </c:ser>
        <c:ser>
          <c:idx val="2"/>
          <c:order val="2"/>
          <c:tx>
            <c:strRef>
              <c:f>'Graphiques brut'!$B$216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'Graphiques brut'!$D$213:$I$213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brut'!$D$216:$I$216</c:f>
              <c:numCache>
                <c:formatCode>0%</c:formatCode>
                <c:ptCount val="6"/>
                <c:pt idx="0">
                  <c:v>0.29305555555555557</c:v>
                </c:pt>
                <c:pt idx="1">
                  <c:v>0.39305555555555555</c:v>
                </c:pt>
                <c:pt idx="2">
                  <c:v>0.24861111111111112</c:v>
                </c:pt>
                <c:pt idx="3">
                  <c:v>5.9722222222222225E-2</c:v>
                </c:pt>
                <c:pt idx="4">
                  <c:v>5.5555555555555558E-3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33-E94A-9329-1719738B33C2}"/>
            </c:ext>
          </c:extLst>
        </c:ser>
        <c:ser>
          <c:idx val="3"/>
          <c:order val="3"/>
          <c:tx>
            <c:strRef>
              <c:f>'Graphiques brut'!$B$217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'Graphiques brut'!$D$213:$I$213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brut'!$D$217:$I$217</c:f>
              <c:numCache>
                <c:formatCode>0%</c:formatCode>
                <c:ptCount val="6"/>
                <c:pt idx="0">
                  <c:v>0.45227272727272727</c:v>
                </c:pt>
                <c:pt idx="1">
                  <c:v>0.26818181818181819</c:v>
                </c:pt>
                <c:pt idx="2">
                  <c:v>0.19431818181818181</c:v>
                </c:pt>
                <c:pt idx="3">
                  <c:v>7.4999999999999997E-2</c:v>
                </c:pt>
                <c:pt idx="4">
                  <c:v>1.0227272727272727E-2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33-E94A-9329-1719738B3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250143"/>
        <c:axId val="706980079"/>
      </c:barChart>
      <c:catAx>
        <c:axId val="38425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80079"/>
        <c:crosses val="autoZero"/>
        <c:auto val="1"/>
        <c:lblAlgn val="ctr"/>
        <c:lblOffset val="100"/>
        <c:noMultiLvlLbl val="0"/>
      </c:catAx>
      <c:valAx>
        <c:axId val="70698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5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brut'!$B$246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'Graphiques brut'!$D$245:$I$245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brut'!$D$246:$I$246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B-764D-AD35-7E7A72546082}"/>
            </c:ext>
          </c:extLst>
        </c:ser>
        <c:ser>
          <c:idx val="1"/>
          <c:order val="1"/>
          <c:tx>
            <c:strRef>
              <c:f>'Graphiques brut'!$B$247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'Graphiques brut'!$D$245:$I$245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brut'!$D$247:$I$247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B-764D-AD35-7E7A72546082}"/>
            </c:ext>
          </c:extLst>
        </c:ser>
        <c:ser>
          <c:idx val="2"/>
          <c:order val="2"/>
          <c:tx>
            <c:strRef>
              <c:f>'Graphiques brut'!$B$248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'Graphiques brut'!$D$245:$I$245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brut'!$D$248:$I$248</c:f>
              <c:numCache>
                <c:formatCode>0%</c:formatCode>
                <c:ptCount val="6"/>
                <c:pt idx="0">
                  <c:v>0.85138888888888886</c:v>
                </c:pt>
                <c:pt idx="1">
                  <c:v>0.14027777777777778</c:v>
                </c:pt>
                <c:pt idx="2">
                  <c:v>8.3333333333333332E-3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EB-764D-AD35-7E7A72546082}"/>
            </c:ext>
          </c:extLst>
        </c:ser>
        <c:ser>
          <c:idx val="3"/>
          <c:order val="3"/>
          <c:tx>
            <c:strRef>
              <c:f>'Graphiques brut'!$B$249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'Graphiques brut'!$D$245:$I$245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'Graphiques brut'!$D$249:$I$249</c:f>
              <c:numCache>
                <c:formatCode>0%</c:formatCode>
                <c:ptCount val="6"/>
                <c:pt idx="0">
                  <c:v>0.81022727272727268</c:v>
                </c:pt>
                <c:pt idx="1">
                  <c:v>0.15227272727272728</c:v>
                </c:pt>
                <c:pt idx="2">
                  <c:v>3.2954545454545452E-2</c:v>
                </c:pt>
                <c:pt idx="3">
                  <c:v>4.5454545454545452E-3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B-764D-AD35-7E7A72546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1080687"/>
        <c:axId val="769020895"/>
      </c:barChart>
      <c:catAx>
        <c:axId val="7410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020895"/>
        <c:crosses val="autoZero"/>
        <c:auto val="1"/>
        <c:lblAlgn val="ctr"/>
        <c:lblOffset val="100"/>
        <c:noMultiLvlLbl val="0"/>
      </c:catAx>
      <c:valAx>
        <c:axId val="76902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0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brut'!$B$279</c:f>
              <c:strCache>
                <c:ptCount val="1"/>
                <c:pt idx="0">
                  <c:v>MEDSUD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brut'!$D$277:$M$277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brut'!$D$279:$M$279</c:f>
              <c:numCache>
                <c:formatCode>0%</c:formatCode>
                <c:ptCount val="6"/>
                <c:pt idx="0">
                  <c:v>0.36363636363636365</c:v>
                </c:pt>
                <c:pt idx="2">
                  <c:v>0.25775401069518716</c:v>
                </c:pt>
                <c:pt idx="4">
                  <c:v>0.1358288770053476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6-0D4E-85ED-CA423D2C66DC}"/>
            </c:ext>
          </c:extLst>
        </c:ser>
        <c:ser>
          <c:idx val="1"/>
          <c:order val="1"/>
          <c:tx>
            <c:strRef>
              <c:f>'Graphiques brut'!$B$280</c:f>
              <c:strCache>
                <c:ptCount val="1"/>
                <c:pt idx="0">
                  <c:v>INTERNESUD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'Graphiques brut'!$D$277:$M$277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brut'!$D$280:$M$280</c:f>
              <c:numCache>
                <c:formatCode>0%</c:formatCode>
                <c:ptCount val="6"/>
                <c:pt idx="0">
                  <c:v>0.29803921568627451</c:v>
                </c:pt>
                <c:pt idx="2">
                  <c:v>0.25882352941176473</c:v>
                </c:pt>
                <c:pt idx="4">
                  <c:v>0.13921568627450981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6-0D4E-85ED-CA423D2C66DC}"/>
            </c:ext>
          </c:extLst>
        </c:ser>
        <c:ser>
          <c:idx val="2"/>
          <c:order val="2"/>
          <c:tx>
            <c:strRef>
              <c:f>'Graphiques brut'!$B$281</c:f>
              <c:strCache>
                <c:ptCount val="1"/>
                <c:pt idx="0">
                  <c:v>MEDHEH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'Graphiques brut'!$D$277:$M$277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brut'!$D$281:$M$281</c:f>
              <c:numCache>
                <c:formatCode>0%</c:formatCode>
                <c:ptCount val="6"/>
                <c:pt idx="0">
                  <c:v>0.13071895424836602</c:v>
                </c:pt>
                <c:pt idx="2">
                  <c:v>0.33333333333333331</c:v>
                </c:pt>
                <c:pt idx="4">
                  <c:v>0.1869281045751634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6-0D4E-85ED-CA423D2C66DC}"/>
            </c:ext>
          </c:extLst>
        </c:ser>
        <c:ser>
          <c:idx val="3"/>
          <c:order val="3"/>
          <c:tx>
            <c:strRef>
              <c:f>'Graphiques brut'!$B$282</c:f>
              <c:strCache>
                <c:ptCount val="1"/>
                <c:pt idx="0">
                  <c:v>INTERNEHEH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'Graphiques brut'!$D$277:$M$277</c:f>
              <c:strCache>
                <c:ptCount val="5"/>
                <c:pt idx="0">
                  <c:v>[0;2[</c:v>
                </c:pt>
                <c:pt idx="2">
                  <c:v>[2;4[</c:v>
                </c:pt>
                <c:pt idx="4">
                  <c:v>[4;6[</c:v>
                </c:pt>
              </c:strCache>
            </c:strRef>
          </c:cat>
          <c:val>
            <c:numRef>
              <c:f>'Graphiques brut'!$D$282:$M$282</c:f>
              <c:numCache>
                <c:formatCode>0%</c:formatCode>
                <c:ptCount val="6"/>
                <c:pt idx="0">
                  <c:v>0.13903743315508021</c:v>
                </c:pt>
                <c:pt idx="2">
                  <c:v>0.22566844919786097</c:v>
                </c:pt>
                <c:pt idx="4">
                  <c:v>0.15401069518716579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6-0D4E-85ED-CA423D2C6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9992671"/>
        <c:axId val="378581487"/>
      </c:barChart>
      <c:catAx>
        <c:axId val="35999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1487"/>
        <c:crosses val="autoZero"/>
        <c:auto val="1"/>
        <c:lblAlgn val="ctr"/>
        <c:lblOffset val="100"/>
        <c:noMultiLvlLbl val="0"/>
      </c:catAx>
      <c:valAx>
        <c:axId val="37858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92671"/>
        <c:crosses val="autoZero"/>
        <c:crossBetween val="between"/>
      </c:valAx>
      <c:spPr>
        <a:noFill/>
        <a:ln w="0">
          <a:solidFill>
            <a:schemeClr val="accent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86</xdr:col>
      <xdr:colOff>103420</xdr:colOff>
      <xdr:row>14</xdr:row>
      <xdr:rowOff>144542</xdr:rowOff>
    </xdr:from>
    <xdr:to>
      <xdr:col>111</xdr:col>
      <xdr:colOff>307260</xdr:colOff>
      <xdr:row>27</xdr:row>
      <xdr:rowOff>130404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15</xdr:row>
          <xdr:rowOff>317500</xdr:rowOff>
        </xdr:from>
        <xdr:to>
          <xdr:col>1</xdr:col>
          <xdr:colOff>1028700</xdr:colOff>
          <xdr:row>16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Extraire FAID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9</xdr:row>
          <xdr:rowOff>152400</xdr:rowOff>
        </xdr:from>
        <xdr:to>
          <xdr:col>1</xdr:col>
          <xdr:colOff>1409700</xdr:colOff>
          <xdr:row>10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medecin 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10</xdr:row>
          <xdr:rowOff>152400</xdr:rowOff>
        </xdr:from>
        <xdr:to>
          <xdr:col>1</xdr:col>
          <xdr:colOff>1409700</xdr:colOff>
          <xdr:row>11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interne 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139700</xdr:colOff>
          <xdr:row>11</xdr:row>
          <xdr:rowOff>152400</xdr:rowOff>
        </xdr:from>
        <xdr:to>
          <xdr:col>1</xdr:col>
          <xdr:colOff>1409700</xdr:colOff>
          <xdr:row>12</xdr:row>
          <xdr:rowOff>139700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medecin HEH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12</xdr:row>
          <xdr:rowOff>152400</xdr:rowOff>
        </xdr:from>
        <xdr:to>
          <xdr:col>1</xdr:col>
          <xdr:colOff>1409700</xdr:colOff>
          <xdr:row>13</xdr:row>
          <xdr:rowOff>139700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interne HEH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14</xdr:row>
          <xdr:rowOff>25400</xdr:rowOff>
        </xdr:from>
        <xdr:to>
          <xdr:col>1</xdr:col>
          <xdr:colOff>774700</xdr:colOff>
          <xdr:row>15</xdr:row>
          <xdr:rowOff>12700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Tout remplir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174113</xdr:colOff>
      <xdr:row>0</xdr:row>
      <xdr:rowOff>163870</xdr:rowOff>
    </xdr:from>
    <xdr:to>
      <xdr:col>33</xdr:col>
      <xdr:colOff>172883</xdr:colOff>
      <xdr:row>14</xdr:row>
      <xdr:rowOff>71693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4728360" y="163870"/>
          <a:ext cx="2900652" cy="2345404"/>
          <a:chOff x="4404032" y="419919"/>
          <a:chExt cx="3132803" cy="2478549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8651" t="30302" r="10140" b="38752"/>
          <a:stretch/>
        </xdr:blipFill>
        <xdr:spPr>
          <a:xfrm>
            <a:off x="4404032" y="419919"/>
            <a:ext cx="2980403" cy="2458065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414274" y="2376129"/>
            <a:ext cx="501855" cy="52233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6727722" y="2589980"/>
            <a:ext cx="809113" cy="26752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165100</xdr:rowOff>
        </xdr:from>
        <xdr:to>
          <xdr:col>4</xdr:col>
          <xdr:colOff>596900</xdr:colOff>
          <xdr:row>4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6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0</xdr:row>
          <xdr:rowOff>88900</xdr:rowOff>
        </xdr:from>
        <xdr:to>
          <xdr:col>1</xdr:col>
          <xdr:colOff>774700</xdr:colOff>
          <xdr:row>1</xdr:row>
          <xdr:rowOff>114300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6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546100</xdr:colOff>
      <xdr:row>9</xdr:row>
      <xdr:rowOff>50800</xdr:rowOff>
    </xdr:from>
    <xdr:to>
      <xdr:col>5</xdr:col>
      <xdr:colOff>469900</xdr:colOff>
      <xdr:row>12</xdr:row>
      <xdr:rowOff>127000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3225800" y="1765300"/>
          <a:ext cx="1574800" cy="6477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Veuillez</a:t>
          </a:r>
          <a:r>
            <a:rPr lang="fr-FR" sz="1100" baseline="0"/>
            <a:t> remplir le planning à étudier ci contre.</a:t>
          </a:r>
          <a:endParaRPr lang="fr-FR" sz="1100"/>
        </a:p>
      </xdr:txBody>
    </xdr:sp>
    <xdr:clientData/>
  </xdr:twoCellAnchor>
  <xdr:twoCellAnchor>
    <xdr:from>
      <xdr:col>3</xdr:col>
      <xdr:colOff>63500</xdr:colOff>
      <xdr:row>10</xdr:row>
      <xdr:rowOff>38100</xdr:rowOff>
    </xdr:from>
    <xdr:to>
      <xdr:col>3</xdr:col>
      <xdr:colOff>546100</xdr:colOff>
      <xdr:row>11</xdr:row>
      <xdr:rowOff>165100</xdr:rowOff>
    </xdr:to>
    <xdr:sp macro="" textlink="">
      <xdr:nvSpPr>
        <xdr:cNvPr id="4" name="Flèche vers la droit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 flipH="1">
          <a:off x="2743200" y="1943100"/>
          <a:ext cx="482600" cy="317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596900</xdr:colOff>
      <xdr:row>12</xdr:row>
      <xdr:rowOff>88900</xdr:rowOff>
    </xdr:from>
    <xdr:to>
      <xdr:col>14</xdr:col>
      <xdr:colOff>520700</xdr:colOff>
      <xdr:row>15</xdr:row>
      <xdr:rowOff>12700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0744200" y="2374900"/>
          <a:ext cx="1574800" cy="4953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Veuillez</a:t>
          </a:r>
          <a:r>
            <a:rPr lang="fr-FR" sz="1100" baseline="0"/>
            <a:t> remplir la liste de poste ci contre.</a:t>
          </a:r>
          <a:endParaRPr lang="fr-FR" sz="1100"/>
        </a:p>
      </xdr:txBody>
    </xdr:sp>
    <xdr:clientData/>
  </xdr:twoCellAnchor>
  <xdr:twoCellAnchor>
    <xdr:from>
      <xdr:col>12</xdr:col>
      <xdr:colOff>101600</xdr:colOff>
      <xdr:row>13</xdr:row>
      <xdr:rowOff>0</xdr:rowOff>
    </xdr:from>
    <xdr:to>
      <xdr:col>12</xdr:col>
      <xdr:colOff>584200</xdr:colOff>
      <xdr:row>14</xdr:row>
      <xdr:rowOff>127000</xdr:rowOff>
    </xdr:to>
    <xdr:sp macro="" textlink="">
      <xdr:nvSpPr>
        <xdr:cNvPr id="8" name="Flèche vers la droit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flipH="1">
          <a:off x="10248900" y="2476500"/>
          <a:ext cx="482600" cy="317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812800</xdr:colOff>
          <xdr:row>0</xdr:row>
          <xdr:rowOff>88900</xdr:rowOff>
        </xdr:from>
        <xdr:to>
          <xdr:col>3</xdr:col>
          <xdr:colOff>241300</xdr:colOff>
          <xdr:row>1</xdr:row>
          <xdr:rowOff>114300</xdr:rowOff>
        </xdr:to>
        <xdr:sp macro="" textlink="">
          <xdr:nvSpPr>
            <xdr:cNvPr id="31758" name="Button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6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Exemple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774700</xdr:colOff>
      <xdr:row>66</xdr:row>
      <xdr:rowOff>165100</xdr:rowOff>
    </xdr:from>
    <xdr:to>
      <xdr:col>9</xdr:col>
      <xdr:colOff>0</xdr:colOff>
      <xdr:row>81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800100</xdr:colOff>
      <xdr:row>98</xdr:row>
      <xdr:rowOff>44450</xdr:rowOff>
    </xdr:from>
    <xdr:to>
      <xdr:col>9</xdr:col>
      <xdr:colOff>0</xdr:colOff>
      <xdr:row>112</xdr:row>
      <xdr:rowOff>120650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9</xdr:col>
      <xdr:colOff>0</xdr:colOff>
      <xdr:row>144</xdr:row>
      <xdr:rowOff>76200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163</xdr:row>
      <xdr:rowOff>0</xdr:rowOff>
    </xdr:from>
    <xdr:to>
      <xdr:col>9</xdr:col>
      <xdr:colOff>0</xdr:colOff>
      <xdr:row>177</xdr:row>
      <xdr:rowOff>76200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193</xdr:row>
      <xdr:rowOff>57150</xdr:rowOff>
    </xdr:from>
    <xdr:to>
      <xdr:col>9</xdr:col>
      <xdr:colOff>0</xdr:colOff>
      <xdr:row>208</xdr:row>
      <xdr:rowOff>38100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787400</xdr:colOff>
      <xdr:row>224</xdr:row>
      <xdr:rowOff>57150</xdr:rowOff>
    </xdr:from>
    <xdr:to>
      <xdr:col>9</xdr:col>
      <xdr:colOff>0</xdr:colOff>
      <xdr:row>239</xdr:row>
      <xdr:rowOff>139700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25400</xdr:colOff>
      <xdr:row>256</xdr:row>
      <xdr:rowOff>57150</xdr:rowOff>
    </xdr:from>
    <xdr:to>
      <xdr:col>9</xdr:col>
      <xdr:colOff>0</xdr:colOff>
      <xdr:row>271</xdr:row>
      <xdr:rowOff>165100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289</xdr:row>
      <xdr:rowOff>120650</xdr:rowOff>
    </xdr:from>
    <xdr:to>
      <xdr:col>9</xdr:col>
      <xdr:colOff>0</xdr:colOff>
      <xdr:row>306</xdr:row>
      <xdr:rowOff>88900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C:\C:\Users\TOT\Dropbox\Planning%2520IDE%2520202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T:/Users/potinetve/AppData/Local/Microsoft/Windows/Temporary%20Internet%20Files/Content.Outlook/6OXUXREB/Administrateur/Downloads/Desideratas%2009%2010%202016/Copie%20de%20Planning%20CHLS%20septembre%20octobre%202016%20EXCEL%20VP16%2006%2021_desirs%20XJ.xls?34579745" TargetMode="External"/><Relationship Id="rId1" Type="http://schemas.openxmlformats.org/officeDocument/2006/relationships/externalLinkPath" Target="file:///\\34579745\Copie%20de%20Planning%20CHLS%20septembre%20octobre%202016%20EXCEL%20VP16%2006%2021_desirs%20XJ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file:///T:/Users/potinetve/AppData/Local/Microsoft/Windows/Temporary%20Internet%20Files/Content.Outlook/6OXUXREB/Administrateur/Downloads/Desideratas%2009%2010%202016/Copie%20de%20Planning%20CHLS%20septembre%20octobre%202016%20EXCEL%20VP16%2006%2021%20Seb%20Beroud.xls?34579745" TargetMode="External"/><Relationship Id="rId1" Type="http://schemas.openxmlformats.org/officeDocument/2006/relationships/externalLinkPath" Target="file:///\\34579745\Copie%20de%20Planning%20CHLS%20septembre%20octobre%202016%20EXCEL%20VP16%2006%2021%20Seb%20Berou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VERTISSEMENT"/>
      <sheetName val="Sommaire"/>
      <sheetName val="Planning_Mensuel"/>
      <sheetName val="Param"/>
      <sheetName val="modele"/>
      <sheetName val="01-2021"/>
      <sheetName val="02-2021"/>
      <sheetName val="03-2021"/>
      <sheetName val="04-2021 "/>
      <sheetName val="05-2021"/>
      <sheetName val="06-2021 "/>
      <sheetName val="07-2021 (2)"/>
      <sheetName val="08-2021 (2)"/>
      <sheetName val="09-2021 (2)"/>
      <sheetName val="10-2021"/>
      <sheetName val="11-2021"/>
      <sheetName val="12-2021"/>
    </sheetNames>
    <sheetDataSet>
      <sheetData sheetId="0"/>
      <sheetData sheetId="1"/>
      <sheetData sheetId="2"/>
      <sheetData sheetId="3">
        <row r="6">
          <cell r="B6" t="str">
            <v>J°</v>
          </cell>
        </row>
        <row r="7">
          <cell r="B7" t="str">
            <v>N°</v>
          </cell>
        </row>
        <row r="8">
          <cell r="B8" t="str">
            <v>RC</v>
          </cell>
        </row>
        <row r="9">
          <cell r="B9" t="str">
            <v>RH</v>
          </cell>
        </row>
        <row r="10">
          <cell r="B10" t="str">
            <v>F?</v>
          </cell>
        </row>
        <row r="11">
          <cell r="B11" t="str">
            <v>CA</v>
          </cell>
        </row>
        <row r="12">
          <cell r="B12" t="str">
            <v>MA</v>
          </cell>
        </row>
        <row r="13">
          <cell r="B13" t="str">
            <v>EM</v>
          </cell>
        </row>
        <row r="14">
          <cell r="B14" t="str">
            <v>AA</v>
          </cell>
        </row>
        <row r="15">
          <cell r="B15" t="str">
            <v>FO</v>
          </cell>
        </row>
        <row r="16">
          <cell r="B16" t="str">
            <v>J</v>
          </cell>
        </row>
        <row r="17">
          <cell r="B17" t="str">
            <v>N</v>
          </cell>
        </row>
        <row r="18">
          <cell r="B18" t="str">
            <v>R-</v>
          </cell>
        </row>
        <row r="19">
          <cell r="B19" t="str">
            <v>N1</v>
          </cell>
        </row>
        <row r="20">
          <cell r="B20" t="str">
            <v>N2</v>
          </cell>
        </row>
        <row r="21">
          <cell r="B21" t="str">
            <v>N3</v>
          </cell>
        </row>
        <row r="22">
          <cell r="B22" t="str">
            <v>N4</v>
          </cell>
        </row>
        <row r="23">
          <cell r="B23" t="str">
            <v>N6</v>
          </cell>
        </row>
        <row r="24">
          <cell r="B24" t="str">
            <v>J1</v>
          </cell>
        </row>
        <row r="25">
          <cell r="B25" t="str">
            <v>J2</v>
          </cell>
        </row>
        <row r="26">
          <cell r="B26" t="str">
            <v>J3</v>
          </cell>
        </row>
        <row r="27">
          <cell r="B27" t="str">
            <v>J4</v>
          </cell>
        </row>
        <row r="28">
          <cell r="B28" t="str">
            <v>J5</v>
          </cell>
        </row>
        <row r="29">
          <cell r="B29" t="str">
            <v>J6</v>
          </cell>
        </row>
        <row r="30">
          <cell r="B30" t="str">
            <v>GT</v>
          </cell>
        </row>
        <row r="31">
          <cell r="B31" t="str">
            <v>CS</v>
          </cell>
        </row>
        <row r="32">
          <cell r="B32" t="str">
            <v>UCU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te Horaire JO WE N"/>
      <sheetName val="Compte Horaire"/>
      <sheetName val="PLANNING par nom"/>
      <sheetName val="Planning par poste"/>
      <sheetName val="REPARTITION"/>
      <sheetName val="ANNUEL"/>
      <sheetName val="DELTA"/>
      <sheetName val="Compte Horaire (2)"/>
    </sheetNames>
    <sheetDataSet>
      <sheetData sheetId="0" refreshError="1"/>
      <sheetData sheetId="1" refreshError="1">
        <row r="6">
          <cell r="B6" t="str">
            <v>XJ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te Horaire JO WE N"/>
      <sheetName val="Compte Horaire"/>
      <sheetName val="PLANNING par nom"/>
      <sheetName val="Planning par poste"/>
      <sheetName val="REPARTITION"/>
      <sheetName val="ANNUEL"/>
      <sheetName val="DELTA"/>
      <sheetName val="Compte Horaire (2)"/>
    </sheetNames>
    <sheetDataSet>
      <sheetData sheetId="0" refreshError="1"/>
      <sheetData sheetId="1" refreshError="1">
        <row r="15">
          <cell r="B15" t="str">
            <v>SB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E33A5-BC62-CC47-B6D1-D34796868BBD}">
  <sheetPr codeName="Feuil9"/>
  <dimension ref="A2:X35"/>
  <sheetViews>
    <sheetView topLeftCell="M7" zoomScale="132" workbookViewId="0">
      <selection activeCell="P16" sqref="P16:R17"/>
    </sheetView>
  </sheetViews>
  <sheetFormatPr baseColWidth="10" defaultRowHeight="14.5" outlineLevelCol="2" x14ac:dyDescent="0.35"/>
  <cols>
    <col min="1" max="1" width="2" hidden="1" customWidth="1" outlineLevel="2"/>
    <col min="2" max="3" width="16.453125" hidden="1" customWidth="1" outlineLevel="2"/>
    <col min="4" max="7" width="0" hidden="1" customWidth="1" outlineLevel="2"/>
    <col min="8" max="12" width="0" hidden="1" customWidth="1" outlineLevel="1"/>
    <col min="13" max="13" width="11.453125" collapsed="1"/>
    <col min="14" max="14" width="14.453125" customWidth="1"/>
    <col min="15" max="15" width="4.1796875" customWidth="1"/>
  </cols>
  <sheetData>
    <row r="2" spans="1:24" ht="21" customHeight="1" x14ac:dyDescent="0.35">
      <c r="N2" s="652" t="s">
        <v>1278</v>
      </c>
      <c r="O2" s="652"/>
      <c r="P2" s="652"/>
      <c r="Q2" s="652"/>
      <c r="R2" s="652"/>
      <c r="S2" s="652"/>
      <c r="T2" s="652"/>
      <c r="U2" s="652"/>
      <c r="V2" s="526"/>
      <c r="W2" s="526"/>
      <c r="X2" s="526"/>
    </row>
    <row r="3" spans="1:24" ht="15" customHeight="1" x14ac:dyDescent="0.35">
      <c r="N3" s="652"/>
      <c r="O3" s="652"/>
      <c r="P3" s="652"/>
      <c r="Q3" s="652"/>
      <c r="R3" s="652"/>
      <c r="S3" s="652"/>
      <c r="T3" s="652"/>
      <c r="U3" s="652"/>
      <c r="V3" s="526"/>
      <c r="W3" s="526"/>
      <c r="X3" s="526"/>
    </row>
    <row r="4" spans="1:24" ht="15" customHeight="1" x14ac:dyDescent="0.35">
      <c r="S4" s="520">
        <v>0</v>
      </c>
      <c r="T4" s="521">
        <v>1</v>
      </c>
      <c r="U4" s="522">
        <v>2</v>
      </c>
    </row>
    <row r="5" spans="1:24" ht="30" customHeight="1" thickBot="1" x14ac:dyDescent="0.4">
      <c r="I5" s="677"/>
      <c r="J5" s="677"/>
      <c r="K5" s="677"/>
      <c r="L5" s="677"/>
      <c r="M5" s="8"/>
      <c r="N5" s="8"/>
      <c r="O5" s="8"/>
      <c r="P5" s="8"/>
      <c r="S5" s="523" t="s">
        <v>1292</v>
      </c>
      <c r="T5" s="524" t="s">
        <v>1293</v>
      </c>
      <c r="U5" s="525" t="s">
        <v>1294</v>
      </c>
    </row>
    <row r="6" spans="1:24" ht="15" customHeight="1" x14ac:dyDescent="0.35">
      <c r="A6" s="683">
        <v>1</v>
      </c>
      <c r="B6" s="675" t="s">
        <v>628</v>
      </c>
      <c r="C6" s="675"/>
      <c r="D6" s="197" t="s">
        <v>632</v>
      </c>
      <c r="E6" s="198">
        <v>40</v>
      </c>
      <c r="F6" s="197" t="s">
        <v>629</v>
      </c>
      <c r="G6" s="199">
        <v>0</v>
      </c>
      <c r="H6" t="s">
        <v>724</v>
      </c>
      <c r="N6" s="661" t="s">
        <v>1280</v>
      </c>
      <c r="O6" s="664">
        <v>1</v>
      </c>
      <c r="P6" s="658" t="s">
        <v>1283</v>
      </c>
      <c r="Q6" s="658"/>
      <c r="R6" s="658"/>
      <c r="S6" s="641" t="str">
        <f>TEXT("&lt; "&amp;E6,)</f>
        <v>&lt; 40</v>
      </c>
      <c r="T6" s="653" t="str">
        <f>TEXT(E6 &amp; " - "&amp;E8,)</f>
        <v>40 - 48</v>
      </c>
      <c r="U6" s="645" t="str">
        <f>TEXT("&gt; "&amp;E8,)</f>
        <v>&gt; 48</v>
      </c>
    </row>
    <row r="7" spans="1:24" x14ac:dyDescent="0.35">
      <c r="A7" s="682"/>
      <c r="B7" s="668"/>
      <c r="C7" s="668"/>
      <c r="D7" s="139" t="s">
        <v>630</v>
      </c>
      <c r="E7" s="139"/>
      <c r="F7" s="139" t="s">
        <v>629</v>
      </c>
      <c r="G7" s="200">
        <v>1</v>
      </c>
      <c r="N7" s="662"/>
      <c r="O7" s="665"/>
      <c r="P7" s="659"/>
      <c r="Q7" s="659"/>
      <c r="R7" s="659"/>
      <c r="S7" s="647"/>
      <c r="T7" s="650"/>
      <c r="U7" s="649"/>
    </row>
    <row r="8" spans="1:24" ht="15" customHeight="1" x14ac:dyDescent="0.35">
      <c r="A8" s="682"/>
      <c r="B8" s="668"/>
      <c r="C8" s="668"/>
      <c r="D8" s="139" t="s">
        <v>633</v>
      </c>
      <c r="E8" s="196">
        <v>48</v>
      </c>
      <c r="F8" s="139" t="s">
        <v>629</v>
      </c>
      <c r="G8" s="200">
        <v>2</v>
      </c>
      <c r="N8" s="662"/>
      <c r="O8" s="665">
        <v>2</v>
      </c>
      <c r="P8" s="654" t="s">
        <v>1284</v>
      </c>
      <c r="Q8" s="654"/>
      <c r="R8" s="654"/>
      <c r="S8" s="647" t="str">
        <f>TEXT("&lt; "&amp;E9,)</f>
        <v>&lt; 2</v>
      </c>
      <c r="T8" s="650" t="str">
        <f>TEXT(" = "&amp;E9,)</f>
        <v xml:space="preserve"> = 2</v>
      </c>
      <c r="U8" s="649" t="str">
        <f>TEXT("&gt; "&amp;E11,)</f>
        <v>&gt; 2</v>
      </c>
    </row>
    <row r="9" spans="1:24" ht="15" customHeight="1" thickBot="1" x14ac:dyDescent="0.4">
      <c r="A9" s="682">
        <v>2</v>
      </c>
      <c r="B9" s="669" t="s">
        <v>707</v>
      </c>
      <c r="C9" s="672">
        <v>10</v>
      </c>
      <c r="D9" s="139" t="s">
        <v>631</v>
      </c>
      <c r="E9" s="196">
        <v>2</v>
      </c>
      <c r="F9" s="139" t="s">
        <v>629</v>
      </c>
      <c r="G9" s="200">
        <v>0</v>
      </c>
      <c r="H9" t="s">
        <v>723</v>
      </c>
      <c r="N9" s="663"/>
      <c r="O9" s="666"/>
      <c r="P9" s="655"/>
      <c r="Q9" s="655"/>
      <c r="R9" s="655"/>
      <c r="S9" s="642"/>
      <c r="T9" s="651"/>
      <c r="U9" s="646"/>
    </row>
    <row r="10" spans="1:24" x14ac:dyDescent="0.35">
      <c r="A10" s="682"/>
      <c r="B10" s="670"/>
      <c r="C10" s="673"/>
      <c r="D10" s="139" t="s">
        <v>630</v>
      </c>
      <c r="E10" s="131"/>
      <c r="F10" s="139" t="s">
        <v>629</v>
      </c>
      <c r="G10" s="200">
        <v>1</v>
      </c>
      <c r="H10" t="s">
        <v>725</v>
      </c>
      <c r="N10" s="661" t="s">
        <v>1279</v>
      </c>
      <c r="O10" s="664">
        <v>3</v>
      </c>
      <c r="P10" s="658" t="s">
        <v>1285</v>
      </c>
      <c r="Q10" s="658"/>
      <c r="R10" s="658"/>
      <c r="S10" s="641" t="str">
        <f>TEXT("&gt; "&amp;E12-1,)</f>
        <v>&gt; 1</v>
      </c>
      <c r="T10" s="653" t="str">
        <f>TEXT(" = " &amp; E13,)</f>
        <v xml:space="preserve"> = 1</v>
      </c>
      <c r="U10" s="645" t="str">
        <f>TEXT("= "&amp;E14,)</f>
        <v>= 0</v>
      </c>
    </row>
    <row r="11" spans="1:24" x14ac:dyDescent="0.35">
      <c r="A11" s="682"/>
      <c r="B11" s="671"/>
      <c r="C11" s="674"/>
      <c r="D11" s="139" t="s">
        <v>636</v>
      </c>
      <c r="E11" s="196">
        <v>2</v>
      </c>
      <c r="F11" s="139" t="s">
        <v>629</v>
      </c>
      <c r="G11" s="200">
        <v>2</v>
      </c>
      <c r="N11" s="662"/>
      <c r="O11" s="665"/>
      <c r="P11" s="659"/>
      <c r="Q11" s="659"/>
      <c r="R11" s="659"/>
      <c r="S11" s="647"/>
      <c r="T11" s="650"/>
      <c r="U11" s="649"/>
    </row>
    <row r="12" spans="1:24" ht="15" customHeight="1" x14ac:dyDescent="0.35">
      <c r="A12" s="682">
        <v>3</v>
      </c>
      <c r="B12" s="668" t="s">
        <v>687</v>
      </c>
      <c r="C12" s="668"/>
      <c r="D12" s="139" t="s">
        <v>634</v>
      </c>
      <c r="E12" s="196">
        <v>2</v>
      </c>
      <c r="F12" s="139" t="s">
        <v>629</v>
      </c>
      <c r="G12" s="200">
        <v>0</v>
      </c>
      <c r="N12" s="662"/>
      <c r="O12" s="665">
        <v>4</v>
      </c>
      <c r="P12" s="659" t="s">
        <v>1286</v>
      </c>
      <c r="Q12" s="659"/>
      <c r="R12" s="659"/>
      <c r="S12" s="647" t="str">
        <f>TEXT("= "&amp;E24-1,)</f>
        <v>= 0</v>
      </c>
      <c r="T12" s="650" t="str">
        <f>TEXT("= "&amp;E24,)</f>
        <v>= 1</v>
      </c>
      <c r="U12" s="649" t="str">
        <f>TEXT("&gt; "&amp;E26,)</f>
        <v>&gt; 1</v>
      </c>
    </row>
    <row r="13" spans="1:24" x14ac:dyDescent="0.35">
      <c r="A13" s="682"/>
      <c r="B13" s="668"/>
      <c r="C13" s="668"/>
      <c r="D13" s="139" t="s">
        <v>635</v>
      </c>
      <c r="E13" s="196">
        <v>1</v>
      </c>
      <c r="F13" s="139" t="s">
        <v>629</v>
      </c>
      <c r="G13" s="200">
        <v>1</v>
      </c>
      <c r="N13" s="662"/>
      <c r="O13" s="665"/>
      <c r="P13" s="659"/>
      <c r="Q13" s="659"/>
      <c r="R13" s="659"/>
      <c r="S13" s="647"/>
      <c r="T13" s="650"/>
      <c r="U13" s="649"/>
    </row>
    <row r="14" spans="1:24" x14ac:dyDescent="0.35">
      <c r="A14" s="682"/>
      <c r="B14" s="668"/>
      <c r="C14" s="668"/>
      <c r="D14" s="139" t="s">
        <v>635</v>
      </c>
      <c r="E14" s="196">
        <v>0</v>
      </c>
      <c r="F14" s="139" t="s">
        <v>629</v>
      </c>
      <c r="G14" s="200">
        <v>2</v>
      </c>
      <c r="N14" s="662"/>
      <c r="O14" s="665">
        <v>5</v>
      </c>
      <c r="P14" s="659" t="s">
        <v>1287</v>
      </c>
      <c r="Q14" s="659"/>
      <c r="R14" s="659"/>
      <c r="S14" s="647" t="str">
        <f>TEXT("&gt; "&amp;E18,)</f>
        <v>&gt; 1</v>
      </c>
      <c r="T14" s="650" t="str">
        <f>TEXT("= "&amp;E18,)</f>
        <v>= 1</v>
      </c>
      <c r="U14" s="649" t="str">
        <f>TEXT("= "&amp;E20-1,)</f>
        <v>= 0</v>
      </c>
    </row>
    <row r="15" spans="1:24" ht="15" customHeight="1" thickBot="1" x14ac:dyDescent="0.4">
      <c r="A15" s="682">
        <v>4</v>
      </c>
      <c r="B15" s="676" t="s">
        <v>705</v>
      </c>
      <c r="C15" s="676"/>
      <c r="D15" s="139" t="s">
        <v>631</v>
      </c>
      <c r="E15" s="196">
        <v>8</v>
      </c>
      <c r="F15" s="139" t="s">
        <v>629</v>
      </c>
      <c r="G15" s="200">
        <v>0</v>
      </c>
      <c r="N15" s="663"/>
      <c r="O15" s="666"/>
      <c r="P15" s="660"/>
      <c r="Q15" s="660"/>
      <c r="R15" s="660"/>
      <c r="S15" s="642"/>
      <c r="T15" s="651"/>
      <c r="U15" s="646"/>
    </row>
    <row r="16" spans="1:24" x14ac:dyDescent="0.35">
      <c r="A16" s="682"/>
      <c r="B16" s="676"/>
      <c r="C16" s="676"/>
      <c r="D16" s="139" t="s">
        <v>630</v>
      </c>
      <c r="E16" s="139"/>
      <c r="F16" s="139" t="s">
        <v>629</v>
      </c>
      <c r="G16" s="200">
        <v>1</v>
      </c>
      <c r="N16" s="661" t="s">
        <v>1214</v>
      </c>
      <c r="O16" s="664">
        <v>6</v>
      </c>
      <c r="P16" s="658" t="s">
        <v>1288</v>
      </c>
      <c r="Q16" s="658"/>
      <c r="R16" s="658"/>
      <c r="S16" s="641" t="str">
        <f>TEXT("= "&amp;E21-1,)</f>
        <v>= 0</v>
      </c>
      <c r="T16" s="643" t="s">
        <v>1295</v>
      </c>
      <c r="U16" s="645" t="str">
        <f>TEXT("&gt; "&amp;E23,)</f>
        <v>&gt; 2</v>
      </c>
    </row>
    <row r="17" spans="1:21" x14ac:dyDescent="0.35">
      <c r="A17" s="682"/>
      <c r="B17" s="676"/>
      <c r="C17" s="676"/>
      <c r="D17" s="139" t="s">
        <v>636</v>
      </c>
      <c r="E17" s="196">
        <v>8</v>
      </c>
      <c r="F17" s="139" t="s">
        <v>629</v>
      </c>
      <c r="G17" s="200">
        <v>2</v>
      </c>
      <c r="N17" s="662"/>
      <c r="O17" s="665"/>
      <c r="P17" s="659"/>
      <c r="Q17" s="659"/>
      <c r="R17" s="659"/>
      <c r="S17" s="647"/>
      <c r="T17" s="648"/>
      <c r="U17" s="649"/>
    </row>
    <row r="18" spans="1:21" ht="15" customHeight="1" x14ac:dyDescent="0.35">
      <c r="A18" s="680">
        <v>5</v>
      </c>
      <c r="B18" s="668" t="s">
        <v>706</v>
      </c>
      <c r="C18" s="668"/>
      <c r="D18" s="139" t="s">
        <v>636</v>
      </c>
      <c r="E18" s="196">
        <v>1</v>
      </c>
      <c r="F18" s="139" t="s">
        <v>629</v>
      </c>
      <c r="G18" s="200">
        <v>0</v>
      </c>
      <c r="N18" s="662"/>
      <c r="O18" s="665">
        <v>7</v>
      </c>
      <c r="P18" s="654" t="s">
        <v>1289</v>
      </c>
      <c r="Q18" s="654"/>
      <c r="R18" s="654"/>
      <c r="S18" s="647" t="str">
        <f>TEXT("&lt; "&amp;E15,)</f>
        <v>&lt; 8</v>
      </c>
      <c r="T18" s="650" t="str">
        <f>TEXT( "= "&amp;E15,)</f>
        <v>= 8</v>
      </c>
      <c r="U18" s="649" t="str">
        <f>TEXT("&gt; "&amp;E17,)</f>
        <v>&gt; 8</v>
      </c>
    </row>
    <row r="19" spans="1:21" ht="15" thickBot="1" x14ac:dyDescent="0.4">
      <c r="A19" s="680"/>
      <c r="B19" s="668"/>
      <c r="C19" s="668"/>
      <c r="D19" s="139" t="s">
        <v>630</v>
      </c>
      <c r="E19" s="139"/>
      <c r="F19" s="139" t="s">
        <v>629</v>
      </c>
      <c r="G19" s="200">
        <v>1</v>
      </c>
      <c r="N19" s="663"/>
      <c r="O19" s="666"/>
      <c r="P19" s="655"/>
      <c r="Q19" s="655"/>
      <c r="R19" s="655"/>
      <c r="S19" s="642"/>
      <c r="T19" s="651"/>
      <c r="U19" s="646"/>
    </row>
    <row r="20" spans="1:21" ht="15" customHeight="1" x14ac:dyDescent="0.35">
      <c r="A20" s="680"/>
      <c r="B20" s="668"/>
      <c r="C20" s="668"/>
      <c r="D20" s="139" t="s">
        <v>631</v>
      </c>
      <c r="E20" s="196">
        <v>1</v>
      </c>
      <c r="F20" s="139" t="s">
        <v>629</v>
      </c>
      <c r="G20" s="200">
        <v>2</v>
      </c>
      <c r="N20" s="661" t="s">
        <v>1281</v>
      </c>
      <c r="O20" s="664">
        <v>8</v>
      </c>
      <c r="P20" s="656" t="s">
        <v>1290</v>
      </c>
      <c r="Q20" s="656"/>
      <c r="R20" s="656"/>
      <c r="S20" s="641" t="str">
        <f>TEXT("&lt; "&amp;E27,)</f>
        <v>&lt; 6</v>
      </c>
      <c r="T20" s="643" t="s">
        <v>1296</v>
      </c>
      <c r="U20" s="645" t="str">
        <f>TEXT("&gt; "&amp;E29,)</f>
        <v>&gt; 13</v>
      </c>
    </row>
    <row r="21" spans="1:21" ht="15" customHeight="1" thickBot="1" x14ac:dyDescent="0.4">
      <c r="A21" s="680">
        <v>6</v>
      </c>
      <c r="B21" s="668" t="s">
        <v>637</v>
      </c>
      <c r="C21" s="668"/>
      <c r="D21" s="139" t="s">
        <v>631</v>
      </c>
      <c r="E21" s="196">
        <v>1</v>
      </c>
      <c r="F21" s="139" t="s">
        <v>629</v>
      </c>
      <c r="G21" s="200">
        <v>0</v>
      </c>
      <c r="N21" s="663"/>
      <c r="O21" s="666"/>
      <c r="P21" s="657"/>
      <c r="Q21" s="657"/>
      <c r="R21" s="657"/>
      <c r="S21" s="642"/>
      <c r="T21" s="644"/>
      <c r="U21" s="646"/>
    </row>
    <row r="22" spans="1:21" x14ac:dyDescent="0.35">
      <c r="A22" s="680"/>
      <c r="B22" s="668"/>
      <c r="C22" s="668"/>
      <c r="D22" s="139" t="s">
        <v>630</v>
      </c>
      <c r="E22" s="139"/>
      <c r="F22" s="139" t="s">
        <v>629</v>
      </c>
      <c r="G22" s="200">
        <v>1</v>
      </c>
      <c r="N22" s="661" t="s">
        <v>1282</v>
      </c>
      <c r="O22" s="664">
        <v>9</v>
      </c>
      <c r="P22" s="658" t="s">
        <v>1291</v>
      </c>
      <c r="Q22" s="658"/>
      <c r="R22" s="658"/>
      <c r="S22" s="641" t="str">
        <f>TEXT("&lt; "&amp;E30,)</f>
        <v>&lt; 4</v>
      </c>
      <c r="T22" s="643" t="s">
        <v>1297</v>
      </c>
      <c r="U22" s="645" t="str">
        <f>TEXT("&gt; "&amp;E32,)</f>
        <v>&gt; 8</v>
      </c>
    </row>
    <row r="23" spans="1:21" ht="15" thickBot="1" x14ac:dyDescent="0.4">
      <c r="A23" s="680"/>
      <c r="B23" s="668"/>
      <c r="C23" s="668"/>
      <c r="D23" s="139" t="s">
        <v>636</v>
      </c>
      <c r="E23" s="196">
        <v>2</v>
      </c>
      <c r="F23" s="139" t="s">
        <v>629</v>
      </c>
      <c r="G23" s="200">
        <v>2</v>
      </c>
      <c r="N23" s="663"/>
      <c r="O23" s="666"/>
      <c r="P23" s="660"/>
      <c r="Q23" s="660"/>
      <c r="R23" s="660"/>
      <c r="S23" s="642"/>
      <c r="T23" s="644"/>
      <c r="U23" s="646"/>
    </row>
    <row r="24" spans="1:21" x14ac:dyDescent="0.35">
      <c r="A24" s="680">
        <v>7</v>
      </c>
      <c r="B24" s="676" t="s">
        <v>704</v>
      </c>
      <c r="C24" s="667">
        <v>11</v>
      </c>
      <c r="D24" s="139" t="s">
        <v>631</v>
      </c>
      <c r="E24" s="196">
        <v>1</v>
      </c>
      <c r="F24" s="139" t="s">
        <v>629</v>
      </c>
      <c r="G24" s="200">
        <v>0</v>
      </c>
    </row>
    <row r="25" spans="1:21" x14ac:dyDescent="0.35">
      <c r="A25" s="680"/>
      <c r="B25" s="676"/>
      <c r="C25" s="667"/>
      <c r="D25" s="139" t="s">
        <v>630</v>
      </c>
      <c r="E25" s="139"/>
      <c r="F25" s="139" t="s">
        <v>629</v>
      </c>
      <c r="G25" s="200">
        <v>1</v>
      </c>
    </row>
    <row r="26" spans="1:21" x14ac:dyDescent="0.35">
      <c r="A26" s="680"/>
      <c r="B26" s="676"/>
      <c r="C26" s="667"/>
      <c r="D26" s="139" t="s">
        <v>636</v>
      </c>
      <c r="E26" s="196">
        <v>1</v>
      </c>
      <c r="F26" s="139" t="s">
        <v>629</v>
      </c>
      <c r="G26" s="200">
        <v>2</v>
      </c>
    </row>
    <row r="27" spans="1:21" ht="15" customHeight="1" x14ac:dyDescent="0.35">
      <c r="A27" s="680">
        <v>8</v>
      </c>
      <c r="B27" s="676" t="s">
        <v>688</v>
      </c>
      <c r="C27" s="676"/>
      <c r="D27" s="139" t="s">
        <v>631</v>
      </c>
      <c r="E27" s="196">
        <v>6</v>
      </c>
      <c r="F27" s="139" t="s">
        <v>629</v>
      </c>
      <c r="G27" s="200">
        <v>0</v>
      </c>
    </row>
    <row r="28" spans="1:21" x14ac:dyDescent="0.35">
      <c r="A28" s="680"/>
      <c r="B28" s="676"/>
      <c r="C28" s="676"/>
      <c r="D28" s="139" t="s">
        <v>630</v>
      </c>
      <c r="E28" s="139"/>
      <c r="F28" s="139" t="s">
        <v>629</v>
      </c>
      <c r="G28" s="200">
        <v>1</v>
      </c>
    </row>
    <row r="29" spans="1:21" x14ac:dyDescent="0.35">
      <c r="A29" s="680"/>
      <c r="B29" s="676"/>
      <c r="C29" s="676"/>
      <c r="D29" s="139" t="s">
        <v>636</v>
      </c>
      <c r="E29" s="196">
        <v>13</v>
      </c>
      <c r="F29" s="139" t="s">
        <v>629</v>
      </c>
      <c r="G29" s="200">
        <v>2</v>
      </c>
    </row>
    <row r="30" spans="1:21" ht="15" customHeight="1" x14ac:dyDescent="0.35">
      <c r="A30" s="680">
        <v>9</v>
      </c>
      <c r="B30" s="668" t="s">
        <v>638</v>
      </c>
      <c r="C30" s="668"/>
      <c r="D30" s="139" t="s">
        <v>631</v>
      </c>
      <c r="E30" s="196">
        <v>4</v>
      </c>
      <c r="F30" s="139" t="s">
        <v>629</v>
      </c>
      <c r="G30" s="200">
        <v>0</v>
      </c>
    </row>
    <row r="31" spans="1:21" x14ac:dyDescent="0.35">
      <c r="A31" s="680"/>
      <c r="B31" s="668"/>
      <c r="C31" s="668"/>
      <c r="D31" s="139" t="s">
        <v>630</v>
      </c>
      <c r="E31" s="139"/>
      <c r="F31" s="139" t="s">
        <v>629</v>
      </c>
      <c r="G31" s="200">
        <v>1</v>
      </c>
    </row>
    <row r="32" spans="1:21" ht="15" thickBot="1" x14ac:dyDescent="0.4">
      <c r="A32" s="681"/>
      <c r="B32" s="684"/>
      <c r="C32" s="684"/>
      <c r="D32" s="201" t="s">
        <v>636</v>
      </c>
      <c r="E32" s="202">
        <v>8</v>
      </c>
      <c r="F32" s="201" t="s">
        <v>629</v>
      </c>
      <c r="G32" s="203">
        <v>2</v>
      </c>
    </row>
    <row r="33" spans="1:3" x14ac:dyDescent="0.35">
      <c r="A33" s="678"/>
      <c r="B33" s="679"/>
      <c r="C33" s="181"/>
    </row>
    <row r="34" spans="1:3" x14ac:dyDescent="0.35">
      <c r="A34" s="678"/>
      <c r="B34" s="679"/>
      <c r="C34" s="181"/>
    </row>
    <row r="35" spans="1:3" x14ac:dyDescent="0.35">
      <c r="A35" s="678"/>
      <c r="B35" s="679"/>
      <c r="C35" s="181"/>
    </row>
  </sheetData>
  <mergeCells count="75">
    <mergeCell ref="I5:J5"/>
    <mergeCell ref="K5:L5"/>
    <mergeCell ref="A33:A35"/>
    <mergeCell ref="B33:B35"/>
    <mergeCell ref="A24:A26"/>
    <mergeCell ref="B24:B26"/>
    <mergeCell ref="A27:A29"/>
    <mergeCell ref="A30:A32"/>
    <mergeCell ref="A15:A17"/>
    <mergeCell ref="A18:A20"/>
    <mergeCell ref="A21:A23"/>
    <mergeCell ref="A6:A8"/>
    <mergeCell ref="A9:A11"/>
    <mergeCell ref="A12:A14"/>
    <mergeCell ref="B27:C29"/>
    <mergeCell ref="B30:C32"/>
    <mergeCell ref="B9:B11"/>
    <mergeCell ref="C9:C11"/>
    <mergeCell ref="B6:C8"/>
    <mergeCell ref="B12:C14"/>
    <mergeCell ref="B15:C17"/>
    <mergeCell ref="C24:C26"/>
    <mergeCell ref="B18:C20"/>
    <mergeCell ref="B21:C23"/>
    <mergeCell ref="P22:R23"/>
    <mergeCell ref="P16:R17"/>
    <mergeCell ref="N22:N23"/>
    <mergeCell ref="O16:O17"/>
    <mergeCell ref="O18:O19"/>
    <mergeCell ref="O20:O21"/>
    <mergeCell ref="O22:O23"/>
    <mergeCell ref="N6:N9"/>
    <mergeCell ref="N10:N15"/>
    <mergeCell ref="N16:N19"/>
    <mergeCell ref="N20:N21"/>
    <mergeCell ref="S6:S7"/>
    <mergeCell ref="O6:O7"/>
    <mergeCell ref="O8:O9"/>
    <mergeCell ref="O10:O11"/>
    <mergeCell ref="O12:O13"/>
    <mergeCell ref="O14:O15"/>
    <mergeCell ref="P12:R13"/>
    <mergeCell ref="P8:R9"/>
    <mergeCell ref="S14:S15"/>
    <mergeCell ref="S8:S9"/>
    <mergeCell ref="T8:T9"/>
    <mergeCell ref="U8:U9"/>
    <mergeCell ref="S10:S11"/>
    <mergeCell ref="T10:T11"/>
    <mergeCell ref="U10:U11"/>
    <mergeCell ref="N2:U3"/>
    <mergeCell ref="S20:S21"/>
    <mergeCell ref="T20:T21"/>
    <mergeCell ref="U20:U21"/>
    <mergeCell ref="S12:S13"/>
    <mergeCell ref="T12:T13"/>
    <mergeCell ref="U12:U13"/>
    <mergeCell ref="U6:U7"/>
    <mergeCell ref="T6:T7"/>
    <mergeCell ref="P18:R19"/>
    <mergeCell ref="P20:R21"/>
    <mergeCell ref="P6:R7"/>
    <mergeCell ref="P10:R11"/>
    <mergeCell ref="P14:R15"/>
    <mergeCell ref="T14:T15"/>
    <mergeCell ref="U14:U15"/>
    <mergeCell ref="S22:S23"/>
    <mergeCell ref="T22:T23"/>
    <mergeCell ref="U22:U23"/>
    <mergeCell ref="S16:S17"/>
    <mergeCell ref="T16:T17"/>
    <mergeCell ref="U16:U17"/>
    <mergeCell ref="S18:S19"/>
    <mergeCell ref="T18:T19"/>
    <mergeCell ref="U18:U19"/>
  </mergeCells>
  <pageMargins left="0.7" right="0.7" top="0.75" bottom="0.75" header="0.3" footer="0.3"/>
  <ignoredErrors>
    <ignoredError sqref="S8 U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4DF7A-DEE7-49A9-B237-20D820091238}">
  <sheetPr codeName="Feuil3"/>
  <dimension ref="A1:CM344"/>
  <sheetViews>
    <sheetView showGridLines="0" zoomScale="93" zoomScaleNormal="93" workbookViewId="0">
      <pane xSplit="1" topLeftCell="B1" activePane="topRight" state="frozen"/>
      <selection activeCell="A10" sqref="A10"/>
      <selection pane="topRight"/>
    </sheetView>
  </sheetViews>
  <sheetFormatPr baseColWidth="10" defaultRowHeight="14.5" outlineLevelRow="1" outlineLevelCol="1" x14ac:dyDescent="0.35"/>
  <cols>
    <col min="1" max="1" width="2.1796875" bestFit="1" customWidth="1"/>
    <col min="2" max="2" width="21.81640625" customWidth="1"/>
    <col min="3" max="3" width="9.453125" style="1" customWidth="1"/>
    <col min="4" max="51" width="2.453125" customWidth="1" outlineLevel="1"/>
    <col min="52" max="52" width="3.453125" customWidth="1"/>
    <col min="53" max="60" width="3.453125" customWidth="1" outlineLevel="1"/>
    <col min="61" max="61" width="9" customWidth="1" outlineLevel="1"/>
    <col min="62" max="62" width="15.453125" customWidth="1" outlineLevel="1"/>
    <col min="63" max="63" width="22.453125" customWidth="1" outlineLevel="1"/>
    <col min="64" max="64" width="17.1796875" customWidth="1" outlineLevel="1"/>
    <col min="65" max="65" width="15.453125" customWidth="1" outlineLevel="1"/>
    <col min="66" max="67" width="11.81640625" customWidth="1" outlineLevel="1"/>
    <col min="68" max="72" width="21.453125" customWidth="1" outlineLevel="1"/>
    <col min="73" max="73" width="22.453125" customWidth="1" outlineLevel="1"/>
    <col min="74" max="74" width="2.1796875" bestFit="1" customWidth="1"/>
    <col min="75" max="75" width="15.1796875" customWidth="1" outlineLevel="1"/>
    <col min="76" max="76" width="11.453125" customWidth="1" outlineLevel="1"/>
    <col min="77" max="77" width="10.81640625" customWidth="1" outlineLevel="1"/>
    <col min="78" max="78" width="18.1796875" customWidth="1" outlineLevel="1"/>
    <col min="79" max="79" width="18" customWidth="1" outlineLevel="1"/>
    <col min="80" max="80" width="11" customWidth="1" outlineLevel="1"/>
    <col min="81" max="81" width="15.1796875" customWidth="1" outlineLevel="1"/>
    <col min="82" max="82" width="15" customWidth="1" outlineLevel="1"/>
    <col min="83" max="83" width="18.453125" customWidth="1" outlineLevel="1"/>
    <col min="84" max="84" width="10.453125" customWidth="1"/>
    <col min="85" max="85" width="4" bestFit="1" customWidth="1"/>
    <col min="86" max="102" width="3.453125" customWidth="1"/>
  </cols>
  <sheetData>
    <row r="1" spans="2:91" x14ac:dyDescent="0.35">
      <c r="D1" s="677"/>
      <c r="E1" s="677"/>
      <c r="F1" s="677"/>
      <c r="G1" s="677"/>
      <c r="H1" s="677"/>
      <c r="I1" s="677"/>
      <c r="J1" s="677"/>
      <c r="K1" s="677"/>
      <c r="L1" s="8"/>
    </row>
    <row r="2" spans="2:91" x14ac:dyDescent="0.35">
      <c r="B2" s="519" t="s">
        <v>718</v>
      </c>
      <c r="C2" s="691">
        <v>44636</v>
      </c>
      <c r="D2" s="691"/>
      <c r="E2" s="691"/>
      <c r="F2" s="691"/>
      <c r="G2" s="691"/>
      <c r="H2" s="691"/>
      <c r="I2" s="691"/>
      <c r="J2" s="691"/>
      <c r="K2" s="691"/>
    </row>
    <row r="3" spans="2:91" x14ac:dyDescent="0.35">
      <c r="B3" s="519" t="s">
        <v>1266</v>
      </c>
      <c r="C3" s="691">
        <v>44650</v>
      </c>
      <c r="D3" s="691"/>
      <c r="E3" s="691"/>
      <c r="F3" s="691"/>
      <c r="G3" s="691"/>
      <c r="H3" s="691"/>
      <c r="I3" s="691"/>
      <c r="J3" s="691"/>
      <c r="K3" s="691"/>
    </row>
    <row r="4" spans="2:91" x14ac:dyDescent="0.35">
      <c r="D4" s="677"/>
      <c r="E4" s="677"/>
      <c r="F4" s="677"/>
      <c r="G4" s="677"/>
      <c r="H4" s="677"/>
      <c r="I4" s="677"/>
      <c r="J4" s="677"/>
      <c r="K4" s="677"/>
    </row>
    <row r="5" spans="2:91" ht="11.25" customHeight="1" x14ac:dyDescent="0.35">
      <c r="B5" s="205"/>
      <c r="D5" s="677"/>
      <c r="E5" s="677"/>
      <c r="F5" s="677"/>
      <c r="G5" s="677"/>
      <c r="H5" s="677"/>
      <c r="I5" s="677"/>
      <c r="J5" s="677"/>
      <c r="K5" s="677"/>
    </row>
    <row r="6" spans="2:91" ht="11.25" customHeight="1" x14ac:dyDescent="0.35">
      <c r="B6" s="686" t="str">
        <f>TEXT("HSI MOYEN "&amp; poste,)</f>
        <v>HSI MOYEN Planning Manuel</v>
      </c>
      <c r="C6" s="686"/>
      <c r="D6" s="686"/>
      <c r="E6" s="686"/>
      <c r="F6" s="685">
        <f>SUBTOTAL(101,CF24:CF108)</f>
        <v>9.5555555555555554</v>
      </c>
      <c r="G6" s="685"/>
      <c r="H6" s="685"/>
      <c r="I6" s="685"/>
      <c r="J6" s="685"/>
      <c r="K6" s="685"/>
      <c r="L6" s="685"/>
      <c r="M6" s="685"/>
    </row>
    <row r="7" spans="2:91" ht="11.25" customHeight="1" x14ac:dyDescent="0.35">
      <c r="B7" s="686"/>
      <c r="C7" s="686"/>
      <c r="D7" s="686"/>
      <c r="E7" s="686"/>
      <c r="F7" s="685"/>
      <c r="G7" s="685"/>
      <c r="H7" s="685"/>
      <c r="I7" s="685"/>
      <c r="J7" s="685"/>
      <c r="K7" s="685"/>
      <c r="L7" s="685"/>
      <c r="M7" s="685"/>
    </row>
    <row r="8" spans="2:91" x14ac:dyDescent="0.35">
      <c r="B8" s="686"/>
      <c r="C8" s="686"/>
      <c r="D8" s="686"/>
      <c r="E8" s="686"/>
      <c r="F8" s="685"/>
      <c r="G8" s="685"/>
      <c r="H8" s="685"/>
      <c r="I8" s="685"/>
      <c r="J8" s="685"/>
      <c r="K8" s="685"/>
      <c r="L8" s="685"/>
      <c r="M8" s="685"/>
      <c r="T8" s="3"/>
    </row>
    <row r="9" spans="2:91" x14ac:dyDescent="0.35">
      <c r="B9" s="686"/>
      <c r="C9" s="686"/>
      <c r="D9" s="686"/>
      <c r="E9" s="686"/>
      <c r="F9" s="685"/>
      <c r="G9" s="685"/>
      <c r="H9" s="685"/>
      <c r="I9" s="685"/>
      <c r="J9" s="685"/>
      <c r="K9" s="685"/>
      <c r="L9" s="685"/>
      <c r="M9" s="685"/>
      <c r="T9" s="3"/>
    </row>
    <row r="10" spans="2:91" x14ac:dyDescent="0.35">
      <c r="C10" s="509"/>
      <c r="D10" s="518"/>
      <c r="E10" s="518"/>
      <c r="F10" s="518"/>
      <c r="G10" s="518"/>
      <c r="H10" s="518"/>
      <c r="I10" s="518"/>
      <c r="J10" s="518"/>
      <c r="K10" s="518"/>
      <c r="L10" s="518"/>
      <c r="M10" s="518"/>
      <c r="N10" s="518"/>
      <c r="T10" s="3"/>
    </row>
    <row r="11" spans="2:91" x14ac:dyDescent="0.35">
      <c r="C11" s="509"/>
      <c r="D11" s="4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T11" s="3"/>
    </row>
    <row r="12" spans="2:91" x14ac:dyDescent="0.35">
      <c r="C12" s="509"/>
      <c r="D12" s="4"/>
      <c r="E12" s="518"/>
      <c r="F12" s="518"/>
      <c r="G12" s="518"/>
      <c r="H12" s="518"/>
      <c r="I12" s="518"/>
      <c r="J12" s="518"/>
      <c r="K12" s="518"/>
      <c r="L12" s="518"/>
      <c r="M12" s="518"/>
      <c r="N12" s="518"/>
      <c r="T12" s="3"/>
      <c r="AO12" s="514"/>
      <c r="AP12" s="693" t="s">
        <v>1274</v>
      </c>
      <c r="AQ12" s="693"/>
      <c r="AR12" s="693"/>
      <c r="AS12" s="693"/>
      <c r="AT12" s="693"/>
      <c r="AU12" s="693"/>
      <c r="AV12" s="693"/>
      <c r="AW12" s="693"/>
      <c r="AX12" s="693"/>
      <c r="AY12" s="693"/>
    </row>
    <row r="13" spans="2:91" x14ac:dyDescent="0.35">
      <c r="C13" s="509"/>
      <c r="D13" s="4"/>
      <c r="E13" s="518"/>
      <c r="F13" s="518"/>
      <c r="G13" s="518"/>
      <c r="H13" s="518"/>
      <c r="I13" s="518"/>
      <c r="J13" s="518"/>
      <c r="K13" s="518"/>
      <c r="L13" s="518"/>
      <c r="M13" s="518"/>
      <c r="N13" s="518"/>
      <c r="O13" s="4"/>
      <c r="P13" s="4"/>
      <c r="Q13" s="4"/>
      <c r="R13" s="4"/>
      <c r="S13" s="4"/>
      <c r="T13" s="5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511"/>
      <c r="AP13" s="693" t="s">
        <v>1276</v>
      </c>
      <c r="AQ13" s="693"/>
      <c r="AR13" s="693"/>
      <c r="AS13" s="693"/>
      <c r="AT13" s="693"/>
      <c r="AU13" s="693"/>
      <c r="AV13" s="693"/>
      <c r="AW13" s="693"/>
      <c r="AX13" s="693"/>
      <c r="AY13" s="693"/>
    </row>
    <row r="14" spans="2:91" x14ac:dyDescent="0.35">
      <c r="C14" s="10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5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510"/>
      <c r="AP14" s="693" t="s">
        <v>1256</v>
      </c>
      <c r="AQ14" s="693"/>
      <c r="AR14" s="693"/>
      <c r="AS14" s="693"/>
      <c r="AT14" s="693"/>
      <c r="AU14" s="693"/>
      <c r="AV14" s="693"/>
      <c r="AW14" s="693"/>
      <c r="AX14" s="693"/>
      <c r="AY14" s="693"/>
      <c r="BY14">
        <f>COUNTIF(BILAN!BA18:BD24,"&gt;" &amp;'Parametres score'!$C$9)</f>
        <v>6</v>
      </c>
    </row>
    <row r="15" spans="2:91" x14ac:dyDescent="0.35"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5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512"/>
      <c r="AP15" s="693" t="s">
        <v>1275</v>
      </c>
      <c r="AQ15" s="693"/>
      <c r="AR15" s="693"/>
      <c r="AS15" s="693"/>
      <c r="AT15" s="693"/>
      <c r="AU15" s="693"/>
      <c r="AV15" s="693"/>
      <c r="AW15" s="693"/>
      <c r="AX15" s="693"/>
      <c r="AY15" s="693"/>
    </row>
    <row r="16" spans="2:91" ht="18.75" customHeight="1" x14ac:dyDescent="0.35">
      <c r="B16" s="132" t="s">
        <v>120</v>
      </c>
      <c r="C16" s="690" t="s">
        <v>1795</v>
      </c>
      <c r="D16" s="690"/>
      <c r="E16" s="690"/>
      <c r="F16" s="690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BA16" s="678" t="s">
        <v>10</v>
      </c>
      <c r="BB16" s="678"/>
      <c r="BC16" s="678"/>
      <c r="BD16" s="678"/>
      <c r="BE16" s="678" t="s">
        <v>262</v>
      </c>
      <c r="BF16" s="678"/>
      <c r="BG16" s="678"/>
      <c r="BH16" s="678"/>
      <c r="BI16" s="678" t="s">
        <v>263</v>
      </c>
      <c r="BJ16" s="692" t="s">
        <v>8</v>
      </c>
      <c r="BK16" s="679" t="s">
        <v>0</v>
      </c>
      <c r="BL16" s="679" t="s">
        <v>261</v>
      </c>
      <c r="BM16" s="678" t="s">
        <v>11</v>
      </c>
      <c r="BN16" s="678" t="s">
        <v>12</v>
      </c>
      <c r="BO16" s="153" t="s">
        <v>702</v>
      </c>
      <c r="BP16" s="678" t="s">
        <v>703</v>
      </c>
      <c r="BQ16" s="153" t="s">
        <v>169</v>
      </c>
      <c r="BR16" s="153" t="s">
        <v>170</v>
      </c>
      <c r="BS16" s="153" t="s">
        <v>627</v>
      </c>
      <c r="BT16" s="153" t="s">
        <v>171</v>
      </c>
      <c r="BU16" s="689" t="s">
        <v>9</v>
      </c>
      <c r="BV16" s="173"/>
      <c r="BW16" s="688" t="s">
        <v>1298</v>
      </c>
      <c r="BX16" s="688"/>
      <c r="BY16" s="688"/>
      <c r="BZ16" s="688"/>
      <c r="CA16" s="688"/>
      <c r="CB16" s="688"/>
      <c r="CC16" s="688"/>
      <c r="CD16" s="688"/>
      <c r="CE16" s="688"/>
      <c r="CF16" s="688"/>
      <c r="CG16" s="688"/>
      <c r="CH16" s="142"/>
      <c r="CI16" s="142"/>
      <c r="CJ16" s="142"/>
      <c r="CK16" s="142"/>
      <c r="CL16" s="142"/>
      <c r="CM16" s="142"/>
    </row>
    <row r="17" spans="1:88" x14ac:dyDescent="0.35">
      <c r="C17" s="1" t="s">
        <v>626</v>
      </c>
      <c r="D17" s="515">
        <v>0</v>
      </c>
      <c r="E17" s="515"/>
      <c r="F17" s="515">
        <f>D17+1</f>
        <v>1</v>
      </c>
      <c r="G17" s="515"/>
      <c r="H17" s="515">
        <f>F17+1</f>
        <v>2</v>
      </c>
      <c r="I17" s="515"/>
      <c r="J17" s="515">
        <f>H17+1</f>
        <v>3</v>
      </c>
      <c r="K17" s="515"/>
      <c r="L17" s="515">
        <f>J17+1</f>
        <v>4</v>
      </c>
      <c r="M17" s="515"/>
      <c r="N17" s="515">
        <f>L17+1</f>
        <v>5</v>
      </c>
      <c r="O17" s="515"/>
      <c r="P17" s="515">
        <f>N17+1</f>
        <v>6</v>
      </c>
      <c r="Q17" s="515"/>
      <c r="R17" s="515">
        <f>P17+1</f>
        <v>7</v>
      </c>
      <c r="S17" s="515"/>
      <c r="T17" s="515">
        <f>R17+1</f>
        <v>8</v>
      </c>
      <c r="U17" s="515"/>
      <c r="V17" s="515">
        <f>T17+1</f>
        <v>9</v>
      </c>
      <c r="W17" s="515"/>
      <c r="X17" s="515">
        <f>V17+1</f>
        <v>10</v>
      </c>
      <c r="Y17" s="515"/>
      <c r="Z17" s="515">
        <f>X17+1</f>
        <v>11</v>
      </c>
      <c r="AA17" s="515"/>
      <c r="AB17" s="515">
        <f>Z17+1</f>
        <v>12</v>
      </c>
      <c r="AC17" s="515"/>
      <c r="AD17" s="515">
        <f>AB17+1</f>
        <v>13</v>
      </c>
      <c r="AE17" s="515"/>
      <c r="AF17" s="515">
        <f>AD17+1</f>
        <v>14</v>
      </c>
      <c r="AG17" s="515"/>
      <c r="AH17" s="515">
        <f>AF17+1</f>
        <v>15</v>
      </c>
      <c r="AI17" s="515"/>
      <c r="AJ17" s="515">
        <f>AH17+1</f>
        <v>16</v>
      </c>
      <c r="AK17" s="515"/>
      <c r="AL17" s="515">
        <f>AJ17+1</f>
        <v>17</v>
      </c>
      <c r="AM17" s="515"/>
      <c r="AN17" s="515">
        <f>AL17+1</f>
        <v>18</v>
      </c>
      <c r="AO17" s="515"/>
      <c r="AP17" s="515">
        <f>AN17+1</f>
        <v>19</v>
      </c>
      <c r="AQ17" s="515"/>
      <c r="AR17" s="515">
        <f>AP17+1</f>
        <v>20</v>
      </c>
      <c r="AS17" s="515"/>
      <c r="AT17" s="515">
        <f>AR17+1</f>
        <v>21</v>
      </c>
      <c r="AU17" s="515"/>
      <c r="AV17" s="515">
        <f>AT17+1</f>
        <v>22</v>
      </c>
      <c r="AW17" s="515"/>
      <c r="AX17" s="515">
        <f>AV17+1</f>
        <v>23</v>
      </c>
      <c r="AY17" s="515"/>
      <c r="AZ17" s="133"/>
      <c r="BA17" s="678"/>
      <c r="BB17" s="678"/>
      <c r="BC17" s="678"/>
      <c r="BD17" s="678"/>
      <c r="BE17" s="678"/>
      <c r="BF17" s="678"/>
      <c r="BG17" s="678"/>
      <c r="BH17" s="678"/>
      <c r="BI17" s="678"/>
      <c r="BJ17" s="692"/>
      <c r="BK17" s="679"/>
      <c r="BL17" s="679"/>
      <c r="BM17" s="678"/>
      <c r="BN17" s="678"/>
      <c r="BO17" s="153"/>
      <c r="BP17" s="678"/>
      <c r="BQ17" s="153"/>
      <c r="BR17" s="153"/>
      <c r="BS17" s="153"/>
      <c r="BT17" s="153"/>
      <c r="BU17" s="689"/>
      <c r="BV17" s="173"/>
      <c r="BW17" s="517" t="s">
        <v>709</v>
      </c>
      <c r="BX17" s="517" t="s">
        <v>710</v>
      </c>
      <c r="BY17" s="517" t="s">
        <v>711</v>
      </c>
      <c r="BZ17" s="517" t="s">
        <v>712</v>
      </c>
      <c r="CA17" s="517" t="s">
        <v>713</v>
      </c>
      <c r="CB17" s="517" t="s">
        <v>714</v>
      </c>
      <c r="CC17" s="517" t="s">
        <v>715</v>
      </c>
      <c r="CD17" s="517" t="s">
        <v>716</v>
      </c>
      <c r="CE17" s="517" t="s">
        <v>717</v>
      </c>
      <c r="CF17" s="687" t="s">
        <v>680</v>
      </c>
      <c r="CG17" s="687"/>
    </row>
    <row r="18" spans="1:88" outlineLevel="1" x14ac:dyDescent="0.35">
      <c r="A18">
        <f>IF(B18&lt;&gt;"",WEEKDAY(B18),"")</f>
        <v>4</v>
      </c>
      <c r="B18" s="516">
        <v>44636</v>
      </c>
      <c r="C18" s="6" t="s">
        <v>5</v>
      </c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13"/>
      <c r="P18" s="552"/>
      <c r="Q18" s="552"/>
      <c r="R18" s="610" t="s">
        <v>1682</v>
      </c>
      <c r="S18" s="610" t="s">
        <v>1682</v>
      </c>
      <c r="T18" s="609" t="s">
        <v>1681</v>
      </c>
      <c r="U18" s="609" t="s">
        <v>1681</v>
      </c>
      <c r="V18" s="609" t="s">
        <v>1681</v>
      </c>
      <c r="W18" s="609" t="s">
        <v>1681</v>
      </c>
      <c r="X18" s="609" t="s">
        <v>1681</v>
      </c>
      <c r="Y18" s="609" t="s">
        <v>1681</v>
      </c>
      <c r="Z18" s="609" t="s">
        <v>1681</v>
      </c>
      <c r="AA18" s="609" t="s">
        <v>1681</v>
      </c>
      <c r="AB18" s="609" t="s">
        <v>1681</v>
      </c>
      <c r="AC18" s="609" t="s">
        <v>1681</v>
      </c>
      <c r="AD18" s="609" t="s">
        <v>1681</v>
      </c>
      <c r="AE18" s="609" t="s">
        <v>1681</v>
      </c>
      <c r="AF18" s="609" t="s">
        <v>1681</v>
      </c>
      <c r="AG18" s="609" t="s">
        <v>1681</v>
      </c>
      <c r="AH18" s="609" t="s">
        <v>1681</v>
      </c>
      <c r="AI18" s="609" t="s">
        <v>1681</v>
      </c>
      <c r="AJ18" s="609" t="s">
        <v>1681</v>
      </c>
      <c r="AK18" s="609" t="s">
        <v>1681</v>
      </c>
      <c r="AL18" s="609" t="s">
        <v>1681</v>
      </c>
      <c r="AM18" s="609" t="s">
        <v>1681</v>
      </c>
      <c r="AN18" s="609" t="s">
        <v>1681</v>
      </c>
      <c r="AO18" s="609" t="s">
        <v>1681</v>
      </c>
      <c r="AP18" s="610" t="s">
        <v>1682</v>
      </c>
      <c r="AQ18" s="610" t="s">
        <v>1682</v>
      </c>
      <c r="AR18" s="551"/>
      <c r="AS18" s="551"/>
      <c r="AT18" s="551"/>
      <c r="AU18" s="551"/>
      <c r="AV18" s="548"/>
      <c r="AW18" s="548"/>
      <c r="AX18" s="549"/>
      <c r="AY18" s="549"/>
      <c r="AZ18" s="4"/>
      <c r="BA18" s="694">
        <v>11</v>
      </c>
      <c r="BB18" s="694"/>
      <c r="BC18" s="694"/>
      <c r="BD18" s="694"/>
      <c r="BE18" s="677">
        <v>11</v>
      </c>
      <c r="BF18" s="677"/>
      <c r="BG18" s="677"/>
      <c r="BH18" s="677"/>
      <c r="BI18" s="154">
        <v>11</v>
      </c>
      <c r="BO18">
        <f t="shared" ref="BO18:BO23" si="0">COUNTIF(AX18:AY18,"W")/2 + COUNTIF(D18:Q18,"W")/2</f>
        <v>0</v>
      </c>
      <c r="BQ18" s="4">
        <f t="shared" ref="BQ18:BQ49" si="1">IF((COUNTIF(D18:AY18,"W"))&gt;0,0,1)</f>
        <v>0</v>
      </c>
      <c r="BR18" s="4"/>
      <c r="BS18" s="4">
        <f>IF(AND(A18&gt;1,A18&lt;6),COUNTIF(AN18:AU18,"W")/2,0)+IF(A18=6,COUNTIF(AN18:AU18,"W")/2,0)+IF(A18=7,COUNTIF(V18:AU18,"W")/2,0)+IF(A18=1,COUNTIF(V18:AU18,"W")/2,0)+IF(AND(A18&gt;1,A18&lt;6),COUNTIF(AN18:AU18,"T")/2,0)+IF(A18=6,COUNTIF(AN18:AU18,"T")/2,0)+IF(A18=7,COUNTIF(V18:AU18,"T")/2,0)+IF(A18=1,COUNTIF(V18:AU18,"T")/2,0)</f>
        <v>2</v>
      </c>
      <c r="BT18" s="4"/>
      <c r="BU18" s="4"/>
      <c r="BV18" s="4"/>
      <c r="BW18" s="131"/>
      <c r="BX18" s="131"/>
      <c r="BY18" s="131"/>
      <c r="BZ18" s="131"/>
      <c r="CA18" s="131"/>
      <c r="CB18" s="131"/>
      <c r="CC18" s="131"/>
      <c r="CD18" s="172"/>
      <c r="CE18" s="4"/>
      <c r="CF18" s="131"/>
      <c r="CG18" s="131"/>
      <c r="CH18" s="4"/>
      <c r="CI18" s="4"/>
      <c r="CJ18" s="4"/>
    </row>
    <row r="19" spans="1:88" outlineLevel="1" x14ac:dyDescent="0.35">
      <c r="A19">
        <f t="shared" ref="A19:A82" si="2">IF(B19&lt;&gt;"",WEEKDAY(B19),"")</f>
        <v>5</v>
      </c>
      <c r="B19" s="516">
        <v>44637</v>
      </c>
      <c r="C19" s="6" t="s">
        <v>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610" t="s">
        <v>1682</v>
      </c>
      <c r="S19" s="610" t="s">
        <v>1682</v>
      </c>
      <c r="T19" s="609" t="s">
        <v>1681</v>
      </c>
      <c r="U19" s="609" t="s">
        <v>1681</v>
      </c>
      <c r="V19" s="609" t="s">
        <v>1681</v>
      </c>
      <c r="W19" s="609" t="s">
        <v>1681</v>
      </c>
      <c r="X19" s="609" t="s">
        <v>1681</v>
      </c>
      <c r="Y19" s="609" t="s">
        <v>1681</v>
      </c>
      <c r="Z19" s="609" t="s">
        <v>1681</v>
      </c>
      <c r="AA19" s="609" t="s">
        <v>1681</v>
      </c>
      <c r="AB19" s="609" t="s">
        <v>1681</v>
      </c>
      <c r="AC19" s="609" t="s">
        <v>1681</v>
      </c>
      <c r="AD19" s="609" t="s">
        <v>1681</v>
      </c>
      <c r="AE19" s="609" t="s">
        <v>1681</v>
      </c>
      <c r="AF19" s="609" t="s">
        <v>1681</v>
      </c>
      <c r="AG19" s="609" t="s">
        <v>1681</v>
      </c>
      <c r="AH19" s="609" t="s">
        <v>1681</v>
      </c>
      <c r="AI19" s="609" t="s">
        <v>1681</v>
      </c>
      <c r="AJ19" s="609" t="s">
        <v>1681</v>
      </c>
      <c r="AK19" s="609" t="s">
        <v>1681</v>
      </c>
      <c r="AL19" s="609" t="s">
        <v>1681</v>
      </c>
      <c r="AM19" s="609" t="s">
        <v>1681</v>
      </c>
      <c r="AN19" s="609" t="s">
        <v>1681</v>
      </c>
      <c r="AO19" s="609" t="s">
        <v>1681</v>
      </c>
      <c r="AP19" s="610" t="s">
        <v>1682</v>
      </c>
      <c r="AQ19" s="610" t="s">
        <v>1682</v>
      </c>
      <c r="AR19" s="551"/>
      <c r="AS19" s="551"/>
      <c r="AT19" s="551"/>
      <c r="AU19" s="551"/>
      <c r="AV19" s="548"/>
      <c r="AW19" s="548"/>
      <c r="AX19" s="549"/>
      <c r="AY19" s="549"/>
      <c r="AZ19" s="4"/>
      <c r="BA19" s="694">
        <v>11</v>
      </c>
      <c r="BB19" s="694"/>
      <c r="BC19" s="694"/>
      <c r="BD19" s="694"/>
      <c r="BE19" s="677">
        <v>11</v>
      </c>
      <c r="BF19" s="677"/>
      <c r="BG19" s="677"/>
      <c r="BH19" s="677"/>
      <c r="BI19" s="154">
        <v>11</v>
      </c>
      <c r="BO19">
        <f t="shared" si="0"/>
        <v>0</v>
      </c>
      <c r="BQ19" s="4">
        <f t="shared" si="1"/>
        <v>0</v>
      </c>
      <c r="BR19" s="4"/>
      <c r="BS19" s="4">
        <f t="shared" ref="BS19:BS82" si="3">IF(AND(A19&gt;1,A19&lt;6),COUNTIF(AN19:AU19,"W")/2,0)+IF(A19=6,COUNTIF(AN19:AU19,"W")/2,0)+IF(A19=7,COUNTIF(V19:AU19,"W")/2,0)+IF(A19=1,COUNTIF(V19:AU19,"W")/2,0)+IF(AND(A19&gt;1,A19&lt;6),COUNTIF(AN19:AU19,"T")/2,0)+IF(A19=6,COUNTIF(AN19:AU19,"T")/2,0)+IF(A19=7,COUNTIF(V19:AU19,"T")/2,0)+IF(A19=1,COUNTIF(V19:AU19,"T")/2,0)</f>
        <v>2</v>
      </c>
      <c r="BT19" s="4"/>
      <c r="BU19" s="4"/>
      <c r="BV19" s="4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4"/>
      <c r="CI19" s="4"/>
      <c r="CJ19" s="4"/>
    </row>
    <row r="20" spans="1:88" outlineLevel="1" x14ac:dyDescent="0.35">
      <c r="A20">
        <f t="shared" si="2"/>
        <v>6</v>
      </c>
      <c r="B20" s="516">
        <v>44638</v>
      </c>
      <c r="C20" s="6" t="s">
        <v>5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610" t="s">
        <v>1682</v>
      </c>
      <c r="S20" s="610" t="s">
        <v>1682</v>
      </c>
      <c r="T20" s="609" t="s">
        <v>1681</v>
      </c>
      <c r="U20" s="609" t="s">
        <v>1681</v>
      </c>
      <c r="V20" s="609" t="s">
        <v>1681</v>
      </c>
      <c r="W20" s="609" t="s">
        <v>1681</v>
      </c>
      <c r="X20" s="609" t="s">
        <v>1681</v>
      </c>
      <c r="Y20" s="609" t="s">
        <v>1681</v>
      </c>
      <c r="Z20" s="609" t="s">
        <v>1681</v>
      </c>
      <c r="AA20" s="609" t="s">
        <v>1681</v>
      </c>
      <c r="AB20" s="609" t="s">
        <v>1681</v>
      </c>
      <c r="AC20" s="609" t="s">
        <v>1681</v>
      </c>
      <c r="AD20" s="609" t="s">
        <v>1681</v>
      </c>
      <c r="AE20" s="609" t="s">
        <v>1681</v>
      </c>
      <c r="AF20" s="609" t="s">
        <v>1681</v>
      </c>
      <c r="AG20" s="609" t="s">
        <v>1681</v>
      </c>
      <c r="AH20" s="609" t="s">
        <v>1681</v>
      </c>
      <c r="AI20" s="609" t="s">
        <v>1681</v>
      </c>
      <c r="AJ20" s="609" t="s">
        <v>1681</v>
      </c>
      <c r="AK20" s="609" t="s">
        <v>1681</v>
      </c>
      <c r="AL20" s="609" t="s">
        <v>1681</v>
      </c>
      <c r="AM20" s="609" t="s">
        <v>1681</v>
      </c>
      <c r="AN20" s="609" t="s">
        <v>1681</v>
      </c>
      <c r="AO20" s="609" t="s">
        <v>1681</v>
      </c>
      <c r="AP20" s="610" t="s">
        <v>1682</v>
      </c>
      <c r="AQ20" s="610" t="s">
        <v>1682</v>
      </c>
      <c r="AR20" s="551"/>
      <c r="AS20" s="551"/>
      <c r="AT20" s="551"/>
      <c r="AU20" s="551"/>
      <c r="AV20" s="548"/>
      <c r="AW20" s="548"/>
      <c r="AX20" s="549"/>
      <c r="AY20" s="549"/>
      <c r="AZ20" s="4"/>
      <c r="BA20" s="694">
        <v>11</v>
      </c>
      <c r="BB20" s="694"/>
      <c r="BC20" s="694"/>
      <c r="BD20" s="694"/>
      <c r="BE20" s="677">
        <v>21.5</v>
      </c>
      <c r="BF20" s="677"/>
      <c r="BG20" s="677"/>
      <c r="BH20" s="677"/>
      <c r="BI20" s="154">
        <v>21.5</v>
      </c>
      <c r="BO20">
        <f t="shared" si="0"/>
        <v>0</v>
      </c>
      <c r="BQ20" s="4">
        <f t="shared" si="1"/>
        <v>0</v>
      </c>
      <c r="BR20" s="4"/>
      <c r="BS20" s="4">
        <f t="shared" si="3"/>
        <v>2</v>
      </c>
      <c r="BT20" s="4"/>
      <c r="BU20" s="4"/>
      <c r="BV20" s="4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G20" s="131"/>
      <c r="CH20" s="4"/>
      <c r="CI20" s="4"/>
      <c r="CJ20" s="4"/>
    </row>
    <row r="21" spans="1:88" outlineLevel="1" x14ac:dyDescent="0.35">
      <c r="A21">
        <f t="shared" si="2"/>
        <v>7</v>
      </c>
      <c r="B21" s="516">
        <v>44639</v>
      </c>
      <c r="C21" s="6" t="s">
        <v>2</v>
      </c>
      <c r="D21" s="552"/>
      <c r="E21" s="552"/>
      <c r="F21" s="549"/>
      <c r="G21" s="549"/>
      <c r="H21" s="549"/>
      <c r="I21" s="549"/>
      <c r="J21" s="549"/>
      <c r="K21" s="549"/>
      <c r="L21" s="549"/>
      <c r="M21" s="549"/>
      <c r="N21" s="549"/>
      <c r="O21" s="549"/>
      <c r="P21" s="552"/>
      <c r="Q21" s="552"/>
      <c r="R21" s="547"/>
      <c r="S21" s="547"/>
      <c r="T21" s="548"/>
      <c r="U21" s="548"/>
      <c r="V21" s="551"/>
      <c r="W21" s="551"/>
      <c r="X21" s="551"/>
      <c r="Y21" s="551"/>
      <c r="Z21" s="551"/>
      <c r="AA21" s="551"/>
      <c r="AB21" s="551"/>
      <c r="AC21" s="551"/>
      <c r="AD21" s="551"/>
      <c r="AE21" s="551"/>
      <c r="AF21" s="551"/>
      <c r="AG21" s="551"/>
      <c r="AH21" s="551"/>
      <c r="AI21" s="551"/>
      <c r="AJ21" s="551"/>
      <c r="AK21" s="551"/>
      <c r="AL21" s="551"/>
      <c r="AM21" s="610" t="s">
        <v>1682</v>
      </c>
      <c r="AN21" s="610" t="s">
        <v>1682</v>
      </c>
      <c r="AO21" s="609" t="s">
        <v>1681</v>
      </c>
      <c r="AP21" s="609" t="s">
        <v>1681</v>
      </c>
      <c r="AQ21" s="609" t="s">
        <v>1681</v>
      </c>
      <c r="AR21" s="609" t="s">
        <v>1681</v>
      </c>
      <c r="AS21" s="609" t="s">
        <v>1681</v>
      </c>
      <c r="AT21" s="609" t="s">
        <v>1681</v>
      </c>
      <c r="AU21" s="609" t="s">
        <v>1681</v>
      </c>
      <c r="AV21" s="609" t="s">
        <v>1681</v>
      </c>
      <c r="AW21" s="609" t="s">
        <v>1681</v>
      </c>
      <c r="AX21" s="609" t="s">
        <v>1681</v>
      </c>
      <c r="AY21" s="609" t="s">
        <v>1681</v>
      </c>
      <c r="AZ21" s="4"/>
      <c r="BA21" s="694">
        <v>14</v>
      </c>
      <c r="BB21" s="694"/>
      <c r="BC21" s="694"/>
      <c r="BD21" s="694"/>
      <c r="BE21" s="677"/>
      <c r="BF21" s="677"/>
      <c r="BG21" s="677"/>
      <c r="BH21" s="677"/>
      <c r="BI21" s="154"/>
      <c r="BO21">
        <f t="shared" si="0"/>
        <v>1</v>
      </c>
      <c r="BQ21" s="4">
        <f t="shared" si="1"/>
        <v>0</v>
      </c>
      <c r="BR21" s="4"/>
      <c r="BS21" s="4">
        <f>IF(AND(A21&gt;1,A21&lt;6),COUNTIF(AN21:AU21,"W")/2,0)+IF(A21=6,COUNTIF(AN21:AU21,"W")/2,0)+IF(A21=7,COUNTIF(V21:AU21,"W")/2,0)+IF(A21=1,COUNTIF(V21:AU21,"W")/2,0)+IF(AND(A21&gt;1,A21&lt;6),COUNTIF(AN21:AU21,"T")/2,0)+IF(A21=6,COUNTIF(AN21:AU21,"T")/2,0)+IF(A21=7,COUNTIF(V21:AU21,"T")/2,0)+IF(A21=1,COUNTIF(V21:AU21,"T")/2,0)</f>
        <v>4.5</v>
      </c>
      <c r="BT21" s="4"/>
      <c r="BU21" s="4"/>
      <c r="BV21" s="4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4"/>
      <c r="CI21" s="4"/>
      <c r="CJ21" s="4"/>
    </row>
    <row r="22" spans="1:88" outlineLevel="1" x14ac:dyDescent="0.35">
      <c r="A22">
        <f t="shared" si="2"/>
        <v>1</v>
      </c>
      <c r="B22" s="516">
        <v>44640</v>
      </c>
      <c r="C22" s="6" t="s">
        <v>2</v>
      </c>
      <c r="D22" s="609" t="s">
        <v>1681</v>
      </c>
      <c r="E22" s="609" t="s">
        <v>1681</v>
      </c>
      <c r="F22" s="609" t="s">
        <v>1681</v>
      </c>
      <c r="G22" s="609" t="s">
        <v>1681</v>
      </c>
      <c r="H22" s="609" t="s">
        <v>1681</v>
      </c>
      <c r="I22" s="609" t="s">
        <v>1681</v>
      </c>
      <c r="J22" s="609" t="s">
        <v>1681</v>
      </c>
      <c r="K22" s="609" t="s">
        <v>1681</v>
      </c>
      <c r="L22" s="609" t="s">
        <v>1681</v>
      </c>
      <c r="M22" s="609" t="s">
        <v>1681</v>
      </c>
      <c r="N22" s="609" t="s">
        <v>1681</v>
      </c>
      <c r="O22" s="609" t="s">
        <v>1681</v>
      </c>
      <c r="P22" s="609" t="s">
        <v>1681</v>
      </c>
      <c r="Q22" s="609" t="s">
        <v>1681</v>
      </c>
      <c r="R22" s="609" t="s">
        <v>1681</v>
      </c>
      <c r="S22" s="609" t="s">
        <v>1681</v>
      </c>
      <c r="T22" s="609" t="s">
        <v>1681</v>
      </c>
      <c r="U22" s="610" t="s">
        <v>1682</v>
      </c>
      <c r="V22" s="610" t="s">
        <v>1682</v>
      </c>
      <c r="W22" s="551"/>
      <c r="X22" s="551"/>
      <c r="Y22" s="551"/>
      <c r="Z22" s="551"/>
      <c r="AA22" s="551"/>
      <c r="AB22" s="551"/>
      <c r="AC22" s="551"/>
      <c r="AD22" s="551"/>
      <c r="AE22" s="551"/>
      <c r="AF22" s="551"/>
      <c r="AG22" s="551"/>
      <c r="AH22" s="551"/>
      <c r="AI22" s="551"/>
      <c r="AJ22" s="551"/>
      <c r="AK22" s="551"/>
      <c r="AL22" s="551"/>
      <c r="AM22" s="610" t="s">
        <v>1682</v>
      </c>
      <c r="AN22" s="610" t="s">
        <v>1682</v>
      </c>
      <c r="AO22" s="609" t="s">
        <v>1681</v>
      </c>
      <c r="AP22" s="609" t="s">
        <v>1681</v>
      </c>
      <c r="AQ22" s="609" t="s">
        <v>1681</v>
      </c>
      <c r="AR22" s="609" t="s">
        <v>1681</v>
      </c>
      <c r="AS22" s="609" t="s">
        <v>1681</v>
      </c>
      <c r="AT22" s="609" t="s">
        <v>1681</v>
      </c>
      <c r="AU22" s="609" t="s">
        <v>1681</v>
      </c>
      <c r="AV22" s="609" t="s">
        <v>1681</v>
      </c>
      <c r="AW22" s="609" t="s">
        <v>1681</v>
      </c>
      <c r="AX22" s="609" t="s">
        <v>1681</v>
      </c>
      <c r="AY22" s="609" t="s">
        <v>1681</v>
      </c>
      <c r="AZ22" s="4"/>
      <c r="BA22" s="694">
        <v>14</v>
      </c>
      <c r="BB22" s="694"/>
      <c r="BC22" s="694"/>
      <c r="BD22" s="694"/>
      <c r="BE22" s="677">
        <v>8</v>
      </c>
      <c r="BF22" s="677"/>
      <c r="BG22" s="677"/>
      <c r="BH22" s="677"/>
      <c r="BI22" s="154">
        <v>8</v>
      </c>
      <c r="BO22">
        <f t="shared" si="0"/>
        <v>8</v>
      </c>
      <c r="BQ22" s="4">
        <f t="shared" si="1"/>
        <v>0</v>
      </c>
      <c r="BR22" s="4"/>
      <c r="BS22" s="4">
        <f t="shared" si="3"/>
        <v>5</v>
      </c>
      <c r="BT22" s="4"/>
      <c r="BU22" s="4"/>
      <c r="BV22" s="4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4"/>
      <c r="CI22" s="4"/>
      <c r="CJ22" s="4"/>
    </row>
    <row r="23" spans="1:88" outlineLevel="1" x14ac:dyDescent="0.35">
      <c r="A23">
        <f t="shared" si="2"/>
        <v>2</v>
      </c>
      <c r="B23" s="516">
        <v>44641</v>
      </c>
      <c r="C23" s="6"/>
      <c r="D23" s="609" t="s">
        <v>1681</v>
      </c>
      <c r="E23" s="609" t="s">
        <v>1681</v>
      </c>
      <c r="F23" s="609" t="s">
        <v>1681</v>
      </c>
      <c r="G23" s="609" t="s">
        <v>1681</v>
      </c>
      <c r="H23" s="609" t="s">
        <v>1681</v>
      </c>
      <c r="I23" s="609" t="s">
        <v>1681</v>
      </c>
      <c r="J23" s="609" t="s">
        <v>1681</v>
      </c>
      <c r="K23" s="609" t="s">
        <v>1681</v>
      </c>
      <c r="L23" s="609" t="s">
        <v>1681</v>
      </c>
      <c r="M23" s="609" t="s">
        <v>1681</v>
      </c>
      <c r="N23" s="609" t="s">
        <v>1681</v>
      </c>
      <c r="O23" s="609" t="s">
        <v>1681</v>
      </c>
      <c r="P23" s="609" t="s">
        <v>1681</v>
      </c>
      <c r="Q23" s="609" t="s">
        <v>1681</v>
      </c>
      <c r="R23" s="609" t="s">
        <v>1681</v>
      </c>
      <c r="S23" s="609" t="s">
        <v>1681</v>
      </c>
      <c r="T23" s="609" t="s">
        <v>1681</v>
      </c>
      <c r="U23" s="610" t="s">
        <v>1682</v>
      </c>
      <c r="V23" s="610" t="s">
        <v>1682</v>
      </c>
      <c r="W23" s="548"/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7"/>
      <c r="AN23" s="550"/>
      <c r="AO23" s="551"/>
      <c r="AP23" s="551"/>
      <c r="AQ23" s="551"/>
      <c r="AR23" s="551"/>
      <c r="AS23" s="551"/>
      <c r="AT23" s="551"/>
      <c r="AU23" s="551"/>
      <c r="AV23" s="548"/>
      <c r="AW23" s="548"/>
      <c r="AX23" s="549"/>
      <c r="AY23" s="549"/>
      <c r="AZ23" s="4"/>
      <c r="BA23" s="694">
        <v>0</v>
      </c>
      <c r="BB23" s="694"/>
      <c r="BC23" s="694"/>
      <c r="BD23" s="694"/>
      <c r="BE23" s="677">
        <v>21.5</v>
      </c>
      <c r="BF23" s="677"/>
      <c r="BG23" s="677"/>
      <c r="BH23" s="677"/>
      <c r="BI23" s="154">
        <v>21.5</v>
      </c>
      <c r="BO23">
        <f t="shared" si="0"/>
        <v>7</v>
      </c>
      <c r="BQ23" s="4">
        <f t="shared" si="1"/>
        <v>0</v>
      </c>
      <c r="BR23" s="4"/>
      <c r="BS23" s="4">
        <f t="shared" si="3"/>
        <v>0</v>
      </c>
      <c r="BT23" s="4"/>
      <c r="BU23" s="4"/>
      <c r="BV23" s="4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4"/>
      <c r="CI23" s="4"/>
      <c r="CJ23" s="4"/>
    </row>
    <row r="24" spans="1:88" outlineLevel="1" x14ac:dyDescent="0.35">
      <c r="A24">
        <f t="shared" si="2"/>
        <v>3</v>
      </c>
      <c r="B24" s="516">
        <v>44642</v>
      </c>
      <c r="C24" s="6" t="s">
        <v>5</v>
      </c>
      <c r="D24" s="549"/>
      <c r="E24" s="549"/>
      <c r="F24" s="549"/>
      <c r="G24" s="549"/>
      <c r="H24" s="549"/>
      <c r="I24" s="549"/>
      <c r="J24" s="549"/>
      <c r="K24" s="549"/>
      <c r="L24" s="549"/>
      <c r="M24" s="549"/>
      <c r="N24" s="549"/>
      <c r="O24" s="549"/>
      <c r="P24" s="549"/>
      <c r="Q24" s="549"/>
      <c r="R24" s="610" t="s">
        <v>1682</v>
      </c>
      <c r="S24" s="610" t="s">
        <v>1682</v>
      </c>
      <c r="T24" s="609" t="s">
        <v>1681</v>
      </c>
      <c r="U24" s="609" t="s">
        <v>1681</v>
      </c>
      <c r="V24" s="609" t="s">
        <v>1681</v>
      </c>
      <c r="W24" s="609" t="s">
        <v>1681</v>
      </c>
      <c r="X24" s="609" t="s">
        <v>1681</v>
      </c>
      <c r="Y24" s="609" t="s">
        <v>1681</v>
      </c>
      <c r="Z24" s="609" t="s">
        <v>1681</v>
      </c>
      <c r="AA24" s="609" t="s">
        <v>1681</v>
      </c>
      <c r="AB24" s="609" t="s">
        <v>1681</v>
      </c>
      <c r="AC24" s="609" t="s">
        <v>1681</v>
      </c>
      <c r="AD24" s="609" t="s">
        <v>1681</v>
      </c>
      <c r="AE24" s="609" t="s">
        <v>1681</v>
      </c>
      <c r="AF24" s="609" t="s">
        <v>1681</v>
      </c>
      <c r="AG24" s="609" t="s">
        <v>1681</v>
      </c>
      <c r="AH24" s="609" t="s">
        <v>1681</v>
      </c>
      <c r="AI24" s="609" t="s">
        <v>1681</v>
      </c>
      <c r="AJ24" s="609" t="s">
        <v>1681</v>
      </c>
      <c r="AK24" s="609" t="s">
        <v>1681</v>
      </c>
      <c r="AL24" s="609" t="s">
        <v>1681</v>
      </c>
      <c r="AM24" s="609" t="s">
        <v>1681</v>
      </c>
      <c r="AN24" s="609" t="s">
        <v>1681</v>
      </c>
      <c r="AO24" s="609" t="s">
        <v>1681</v>
      </c>
      <c r="AP24" s="610" t="s">
        <v>1682</v>
      </c>
      <c r="AQ24" s="610" t="s">
        <v>1682</v>
      </c>
      <c r="AR24" s="551"/>
      <c r="AS24" s="551"/>
      <c r="AT24" s="551"/>
      <c r="AU24" s="551"/>
      <c r="AV24" s="548"/>
      <c r="AW24" s="548"/>
      <c r="AX24" s="549"/>
      <c r="AY24" s="549"/>
      <c r="AZ24" s="4"/>
      <c r="BA24" s="694">
        <v>11</v>
      </c>
      <c r="BB24" s="694"/>
      <c r="BC24" s="694"/>
      <c r="BD24" s="694"/>
      <c r="BE24" s="677">
        <v>69.5</v>
      </c>
      <c r="BF24" s="677"/>
      <c r="BG24" s="677"/>
      <c r="BH24" s="677"/>
      <c r="BI24" s="154">
        <v>24</v>
      </c>
      <c r="BJ24">
        <f>COUNTIF(D18:AY24,"W")*0.5</f>
        <v>72</v>
      </c>
      <c r="BK24">
        <f>COUNTIF(D18:AY24,"")*0.5</f>
        <v>84</v>
      </c>
      <c r="BL24">
        <f>COUNTIF(BE18:BH24,"&lt;" &amp; 'Parametres score'!$C$24)</f>
        <v>1</v>
      </c>
      <c r="BM24">
        <f t="shared" ref="BM24:BM55" si="4">COUNTIFS(A18:A24,"7",C18:C24,"J")+COUNTIFS(A18:A24,"1",C18:C24,"J")+COUNTIFS(A18:A24,"7",C18:C24,"N")+COUNTIFS(A18:A24,"1",C18:C24,"N")+COUNTIFS(A18:A24,"7",C18:C24,"SM")+COUNTIFS(A18:A24,"1",C18:C24,"SM")+COUNTIFS(A18:A24,"7",C18:C24,"UHCD")+COUNTIFS(A18:A24,"1",C18:C24,"UHCD")+COUNTIFS(A18:A24,"7",C18:C24,"FC")+COUNTIFS(A18:A24,"1",C18:C24,"FC")+COUNTIFS(A18:A24,"7",C18:C24,"SMUR24")+COUNTIFS(A18:A24,"1",C18:C24,"SMUR24")+COUNTIFS(A18:A24,"7",C18:C24,"RegN")+COUNTIFS(A18:A24,"1",C18:C24,"RegN")+COUNTIFS(A18:A24,"7",C18:C24,"SUP")+COUNTIFS(A18:A24,"1",C18:C24,"SUP")</f>
        <v>2</v>
      </c>
      <c r="BN24">
        <f>COUNTIF(AY18:AY24,"W")+COUNTIF(C18:C24,"DGF")</f>
        <v>2</v>
      </c>
      <c r="BO24">
        <f>COUNTIF(AX24:AY24,"W")/2 + COUNTIF(D24:Q24,"W")/2+COUNTIF(AX24:AY24,"T")/2 + COUNTIF(D24:Q24,"T")/2</f>
        <v>0</v>
      </c>
      <c r="BP24">
        <f>SUM(BO18:BO24)</f>
        <v>16</v>
      </c>
      <c r="BQ24" s="4">
        <f>IF((COUNTIF(D24:AY24,"W"))&gt;0,0,1)</f>
        <v>0</v>
      </c>
      <c r="BR24" s="4">
        <f>SUM(BQ18:BQ24)</f>
        <v>0</v>
      </c>
      <c r="BS24" s="4">
        <f t="shared" si="3"/>
        <v>2</v>
      </c>
      <c r="BT24" s="4">
        <f>SUM(BS18:BS24)</f>
        <v>17.5</v>
      </c>
      <c r="BU24" s="4">
        <f>COUNTIF(C18:C24,"&lt;&gt;" &amp;"")</f>
        <v>6</v>
      </c>
      <c r="BV24" s="4"/>
      <c r="BW24" s="345">
        <f>IF(BJ24&lt;'Parametres score'!$E$6,'Parametres score'!$G$6,IF(BJ24&lt;='Parametres score'!$E$8,'Parametres score'!$G$7,'Parametres score'!$G$8))</f>
        <v>2</v>
      </c>
      <c r="BX24" s="345">
        <f>IF(COUNTIF(BA18:BD24,"&gt;" &amp;'Parametres score'!$C$9)&lt;'Parametres score'!E$9,'Parametres score'!G$9,IF(COUNTIF(BA18:BD24,"&gt;" &amp;'Parametres score'!$C$9)&gt;'Parametres score'!E$11,'Parametres score'!G$11,'Parametres score'!G$10))</f>
        <v>2</v>
      </c>
      <c r="BY24" s="143">
        <f>IF(COUNTIF(BI18:BI24,"&gt;=24")&gt;='Parametres score'!E$12,'Parametres score'!G$12,IF(COUNTIF(BI18:BI24,"&gt;=24")='Parametres score'!E$13,'Parametres score'!$G$13,'Parametres score'!G$14))</f>
        <v>1</v>
      </c>
      <c r="BZ24" s="345">
        <f>IF(BP24&lt;'Parametres score'!E$15,0,IF(BP24&gt;'Parametres score'!E$17,'Parametres score'!G$17,'Parametres score'!G$16))</f>
        <v>2</v>
      </c>
      <c r="CA24" s="345">
        <f>IF(BR24&lt;'Parametres score'!E$20,'Parametres score'!G$20,IF(BR24&gt;'Parametres score'!E$18,'Parametres score'!G$18,'Parametres score'!G$19))</f>
        <v>2</v>
      </c>
      <c r="CB24" s="143">
        <f>IF(BN24&lt;'Parametres score'!E$21,'Parametres score'!G$21,IF(BN24&gt;'Parametres score'!E$23,'Parametres score'!G$23,'Parametres score'!G$22))</f>
        <v>1</v>
      </c>
      <c r="CC24" s="143">
        <f>IF(BL24&lt;'Parametres score'!E$24,'Parametres score'!G$24,IF(BL24&gt;'Parametres score'!E$26,'Parametres score'!G$26,'Parametres score'!G$25))</f>
        <v>1</v>
      </c>
      <c r="CD24" s="131"/>
      <c r="CE24" s="131">
        <f>IF(BT24&gt;'Parametres score'!E$29,'Parametres score'!G$29,IF(BT24&lt;'Parametres score'!E$27,'Parametres score'!G$27,'Parametres score'!G$28))</f>
        <v>2</v>
      </c>
      <c r="CF24" s="131">
        <f>SUM(BW24:CE24)</f>
        <v>13</v>
      </c>
      <c r="CG24" s="131" t="str">
        <f>TEXT("/",) &amp; COUNTIF(BW24:CE24,"&lt;&gt;")*2</f>
        <v>/16</v>
      </c>
      <c r="CH24" s="4"/>
      <c r="CI24" s="4"/>
      <c r="CJ24" s="4"/>
    </row>
    <row r="25" spans="1:88" outlineLevel="1" x14ac:dyDescent="0.35">
      <c r="A25">
        <f t="shared" si="2"/>
        <v>4</v>
      </c>
      <c r="B25" s="516">
        <v>44643</v>
      </c>
      <c r="C25" s="9"/>
      <c r="D25" s="549"/>
      <c r="E25" s="549"/>
      <c r="F25" s="549"/>
      <c r="G25" s="549"/>
      <c r="H25" s="549"/>
      <c r="I25" s="549"/>
      <c r="J25" s="549"/>
      <c r="K25" s="549"/>
      <c r="L25" s="549"/>
      <c r="M25" s="549"/>
      <c r="N25" s="549"/>
      <c r="O25" s="549"/>
      <c r="P25" s="549"/>
      <c r="Q25" s="549"/>
      <c r="R25" s="547"/>
      <c r="S25" s="547"/>
      <c r="T25" s="548"/>
      <c r="U25" s="548"/>
      <c r="V25" s="548"/>
      <c r="W25" s="548"/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51"/>
      <c r="AO25" s="551"/>
      <c r="AP25" s="550"/>
      <c r="AQ25" s="550"/>
      <c r="AR25" s="551"/>
      <c r="AS25" s="551"/>
      <c r="AT25" s="551"/>
      <c r="AU25" s="551"/>
      <c r="AV25" s="548"/>
      <c r="AW25" s="548"/>
      <c r="AX25" s="549"/>
      <c r="AY25" s="549"/>
      <c r="AZ25" s="4"/>
      <c r="BA25" s="694">
        <v>0</v>
      </c>
      <c r="BB25" s="694"/>
      <c r="BC25" s="694"/>
      <c r="BD25" s="694"/>
      <c r="BE25" s="677"/>
      <c r="BF25" s="677"/>
      <c r="BG25" s="677"/>
      <c r="BH25" s="677"/>
      <c r="BI25" s="154">
        <v>24</v>
      </c>
      <c r="BJ25">
        <f>COUNTIF(D19:AY25,"W")*0.5</f>
        <v>61</v>
      </c>
      <c r="BK25">
        <f t="shared" ref="BK25:BK46" si="5">COUNTIF(D19:AY25,"")*0.5</f>
        <v>97</v>
      </c>
      <c r="BL25">
        <f>COUNTIF(BE19:BH25,"&lt;" &amp; 'Parametres score'!$C$24)</f>
        <v>1</v>
      </c>
      <c r="BM25">
        <f t="shared" si="4"/>
        <v>2</v>
      </c>
      <c r="BN25">
        <f>COUNTIF(AY19:AY25,"W")+COUNTIF(C19:C25,"DGF")</f>
        <v>2</v>
      </c>
      <c r="BO25">
        <f t="shared" ref="BO25:BO88" si="6">COUNTIF(AX25:AY25,"W")/2 + COUNTIF(D25:Q25,"W")/2+COUNTIF(AX25:AY25,"T")/2 + COUNTIF(D25:Q25,"T")/2</f>
        <v>0</v>
      </c>
      <c r="BP25">
        <f>SUM(BO19:BO25)</f>
        <v>16</v>
      </c>
      <c r="BQ25" s="4">
        <f t="shared" si="1"/>
        <v>1</v>
      </c>
      <c r="BR25" s="4">
        <f t="shared" ref="BR25:BR88" si="7">SUM(BQ19:BQ25)</f>
        <v>1</v>
      </c>
      <c r="BS25" s="4">
        <f t="shared" si="3"/>
        <v>0</v>
      </c>
      <c r="BT25" s="4">
        <f t="shared" ref="BT25:BT88" si="8">SUM(BS19:BS25)</f>
        <v>15.5</v>
      </c>
      <c r="BU25" s="4">
        <f t="shared" ref="BU25:BU55" si="9">COUNTIF(C19:C25,"&lt;&gt;" &amp;"")</f>
        <v>5</v>
      </c>
      <c r="BV25" s="4"/>
      <c r="BW25" s="345">
        <f>IF(BJ25&lt;'Parametres score'!$E$6,'Parametres score'!$G$6,IF(BJ25&lt;='Parametres score'!$E$8,'Parametres score'!$G$7,'Parametres score'!$G$8))</f>
        <v>2</v>
      </c>
      <c r="BX25" s="345">
        <f>IF(COUNTIF(BA19:BD25,"&gt;" &amp;'Parametres score'!$C$9)&lt;'Parametres score'!E$9,'Parametres score'!G$9,IF(COUNTIF(BA19:BD25,"&gt;" &amp;'Parametres score'!$C$9)&gt;'Parametres score'!E$11,'Parametres score'!G$11,'Parametres score'!G$10))</f>
        <v>2</v>
      </c>
      <c r="BY25" s="131">
        <f>IF(COUNTIF(BI19:BI25,"&gt;=24")&gt;='Parametres score'!E$12,'Parametres score'!G$12,IF(COUNTIF(BI19:BI25,"&gt;=24")='Parametres score'!E$13,'Parametres score'!$G$13,'Parametres score'!G$14))</f>
        <v>0</v>
      </c>
      <c r="BZ25" s="345">
        <f>IF(BP25&lt;'Parametres score'!E$15,0,IF(BP25&gt;'Parametres score'!E$17,'Parametres score'!G$17,'Parametres score'!G$16))</f>
        <v>2</v>
      </c>
      <c r="CA25" s="143">
        <f>IF(BR25&lt;'Parametres score'!E$20,'Parametres score'!G$20,IF(BR25&gt;'Parametres score'!E$18,'Parametres score'!G$18,'Parametres score'!G$19))</f>
        <v>1</v>
      </c>
      <c r="CB25" s="143">
        <f>IF(BN25&lt;'Parametres score'!E$21,'Parametres score'!G$21,IF(BN25&gt;'Parametres score'!E$23,'Parametres score'!G$23,'Parametres score'!G$22))</f>
        <v>1</v>
      </c>
      <c r="CC25" s="143">
        <f>IF(BL25&lt;'Parametres score'!E$24,'Parametres score'!G$24,IF(BL25&gt;'Parametres score'!E$26,'Parametres score'!G$26,'Parametres score'!G$25))</f>
        <v>1</v>
      </c>
      <c r="CD25" s="131">
        <f>IF(CF18&lt;'Parametres score'!E$30,'Parametres score'!G$30,IF(CF18&gt;'Parametres score'!E$32,'Parametres score'!G$32,'Parametres score'!G$31))</f>
        <v>0</v>
      </c>
      <c r="CE25" s="131">
        <f>IF(BT25&gt;'Parametres score'!E$29,'Parametres score'!G$29,IF(BT25&lt;'Parametres score'!E$27,'Parametres score'!G$27,'Parametres score'!G$28))</f>
        <v>2</v>
      </c>
      <c r="CF25" s="131">
        <f t="shared" ref="CF25:CF55" si="10">SUM(BW25:CE25)</f>
        <v>11</v>
      </c>
      <c r="CG25" s="131" t="str">
        <f>TEXT("/",) &amp; COUNTIF(BW25:CE25,"&lt;&gt;")*2</f>
        <v>/18</v>
      </c>
      <c r="CH25" s="8"/>
      <c r="CI25" s="8"/>
      <c r="CJ25" s="8"/>
    </row>
    <row r="26" spans="1:88" outlineLevel="1" x14ac:dyDescent="0.35">
      <c r="A26">
        <f t="shared" si="2"/>
        <v>5</v>
      </c>
      <c r="B26" s="516">
        <v>44644</v>
      </c>
      <c r="C26" s="9"/>
      <c r="D26" s="549"/>
      <c r="E26" s="549"/>
      <c r="F26" s="549"/>
      <c r="G26" s="549"/>
      <c r="H26" s="549"/>
      <c r="I26" s="549"/>
      <c r="J26" s="549"/>
      <c r="K26" s="549"/>
      <c r="L26" s="549"/>
      <c r="M26" s="549"/>
      <c r="N26" s="549"/>
      <c r="O26" s="549"/>
      <c r="P26" s="549"/>
      <c r="Q26" s="549"/>
      <c r="R26" s="547"/>
      <c r="S26" s="547"/>
      <c r="T26" s="548"/>
      <c r="U26" s="548"/>
      <c r="V26" s="548"/>
      <c r="W26" s="548"/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51"/>
      <c r="AO26" s="551"/>
      <c r="AP26" s="550"/>
      <c r="AQ26" s="550"/>
      <c r="AR26" s="551"/>
      <c r="AS26" s="551"/>
      <c r="AT26" s="551"/>
      <c r="AU26" s="551"/>
      <c r="AV26" s="548"/>
      <c r="AW26" s="548"/>
      <c r="AX26" s="549"/>
      <c r="AY26" s="549"/>
      <c r="AZ26" s="4"/>
      <c r="BA26" s="694">
        <v>0</v>
      </c>
      <c r="BB26" s="694"/>
      <c r="BC26" s="694"/>
      <c r="BD26" s="694"/>
      <c r="BE26" s="677"/>
      <c r="BF26" s="677"/>
      <c r="BG26" s="677"/>
      <c r="BH26" s="677"/>
      <c r="BI26" s="154">
        <v>21.5</v>
      </c>
      <c r="BJ26">
        <f t="shared" ref="BJ26:BJ45" si="11">COUNTIF(D20:AY26,"W")*0.5</f>
        <v>50</v>
      </c>
      <c r="BK26">
        <f t="shared" si="5"/>
        <v>110</v>
      </c>
      <c r="BL26">
        <f>COUNTIF(BE20:BH26,"&lt;" &amp; 'Parametres score'!$C$24)</f>
        <v>1</v>
      </c>
      <c r="BM26">
        <f t="shared" si="4"/>
        <v>2</v>
      </c>
      <c r="BN26">
        <f t="shared" ref="BN26:BN88" si="12">COUNTIF(AY20:AY26,"W")+COUNTIF(C20:C26,"DGF")</f>
        <v>2</v>
      </c>
      <c r="BO26">
        <f t="shared" si="6"/>
        <v>0</v>
      </c>
      <c r="BP26">
        <f t="shared" ref="BP26:BP88" si="13">SUM(BO20:BO26)</f>
        <v>16</v>
      </c>
      <c r="BQ26" s="4">
        <f t="shared" si="1"/>
        <v>1</v>
      </c>
      <c r="BR26" s="4">
        <f t="shared" si="7"/>
        <v>2</v>
      </c>
      <c r="BS26" s="4">
        <f t="shared" si="3"/>
        <v>0</v>
      </c>
      <c r="BT26" s="4">
        <f t="shared" si="8"/>
        <v>13.5</v>
      </c>
      <c r="BU26" s="4">
        <f t="shared" si="9"/>
        <v>4</v>
      </c>
      <c r="BV26" s="4"/>
      <c r="BW26" s="345">
        <f>IF(BJ26&lt;'Parametres score'!$E$6,'Parametres score'!$G$6,IF(BJ26&lt;='Parametres score'!$E$8,'Parametres score'!$G$7,'Parametres score'!$G$8))</f>
        <v>2</v>
      </c>
      <c r="BX26" s="345">
        <f>IF(COUNTIF(BA20:BD26,"&gt;" &amp;'Parametres score'!$C$9)&lt;'Parametres score'!E$9,'Parametres score'!G$9,IF(COUNTIF(BA20:BD26,"&gt;" &amp;'Parametres score'!$C$9)&gt;'Parametres score'!E$11,'Parametres score'!G$11,'Parametres score'!G$10))</f>
        <v>2</v>
      </c>
      <c r="BY26" s="131">
        <f>IF(COUNTIF(BI20:BI26,"&gt;=24")&gt;='Parametres score'!E$12,'Parametres score'!G$12,IF(COUNTIF(BI20:BI26,"&gt;=24")='Parametres score'!E$13,'Parametres score'!$G$13,'Parametres score'!G$14))</f>
        <v>0</v>
      </c>
      <c r="BZ26" s="345">
        <f>IF(BP26&lt;'Parametres score'!E$15,0,IF(BP26&gt;'Parametres score'!E$17,'Parametres score'!G$17,'Parametres score'!G$16))</f>
        <v>2</v>
      </c>
      <c r="CA26" s="131">
        <f>IF(BR26&lt;'Parametres score'!E$20,'Parametres score'!G$20,IF(BR26&gt;'Parametres score'!E$18,'Parametres score'!G$18,'Parametres score'!G$19))</f>
        <v>0</v>
      </c>
      <c r="CB26" s="143">
        <f>IF(BN26&lt;'Parametres score'!E$21,'Parametres score'!G$21,IF(BN26&gt;'Parametres score'!E$23,'Parametres score'!G$23,'Parametres score'!G$22))</f>
        <v>1</v>
      </c>
      <c r="CC26" s="143">
        <f>IF(BL26&lt;'Parametres score'!E$24,'Parametres score'!G$24,IF(BL26&gt;'Parametres score'!E$26,'Parametres score'!G$26,'Parametres score'!G$25))</f>
        <v>1</v>
      </c>
      <c r="CD26" s="131">
        <f>IF(CF19&lt;'Parametres score'!E$30,'Parametres score'!G$30,IF(CF19&gt;'Parametres score'!E$32,'Parametres score'!G$32,'Parametres score'!G$31))</f>
        <v>0</v>
      </c>
      <c r="CE26" s="131">
        <f>IF(BT26&gt;'Parametres score'!E$29,'Parametres score'!G$29,IF(BT26&lt;'Parametres score'!E$27,'Parametres score'!G$27,'Parametres score'!G$28))</f>
        <v>2</v>
      </c>
      <c r="CF26" s="131">
        <f t="shared" si="10"/>
        <v>10</v>
      </c>
      <c r="CG26" s="131" t="str">
        <f t="shared" ref="CG26:CG88" si="14">TEXT("/",) &amp; COUNTIF(BW26:CE26,"&lt;&gt;")*2</f>
        <v>/18</v>
      </c>
      <c r="CH26" s="4"/>
      <c r="CI26" s="4"/>
      <c r="CJ26" s="4"/>
    </row>
    <row r="27" spans="1:88" outlineLevel="1" x14ac:dyDescent="0.35">
      <c r="A27">
        <f t="shared" si="2"/>
        <v>6</v>
      </c>
      <c r="B27" s="516">
        <v>44645</v>
      </c>
      <c r="C27" s="9" t="s">
        <v>2</v>
      </c>
      <c r="D27" s="552"/>
      <c r="E27" s="552"/>
      <c r="F27" s="549"/>
      <c r="G27" s="549"/>
      <c r="H27" s="549"/>
      <c r="I27" s="549"/>
      <c r="J27" s="549"/>
      <c r="K27" s="549"/>
      <c r="L27" s="549"/>
      <c r="M27" s="549"/>
      <c r="N27" s="549"/>
      <c r="O27" s="549"/>
      <c r="P27" s="549"/>
      <c r="Q27" s="549"/>
      <c r="R27" s="547"/>
      <c r="S27" s="547"/>
      <c r="T27" s="548"/>
      <c r="U27" s="548"/>
      <c r="V27" s="548"/>
      <c r="W27" s="548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8"/>
      <c r="AJ27" s="548"/>
      <c r="AK27" s="548"/>
      <c r="AL27" s="548"/>
      <c r="AM27" s="610" t="s">
        <v>1682</v>
      </c>
      <c r="AN27" s="610" t="s">
        <v>1682</v>
      </c>
      <c r="AO27" s="609" t="s">
        <v>1681</v>
      </c>
      <c r="AP27" s="609" t="s">
        <v>1681</v>
      </c>
      <c r="AQ27" s="609" t="s">
        <v>1681</v>
      </c>
      <c r="AR27" s="609" t="s">
        <v>1681</v>
      </c>
      <c r="AS27" s="609" t="s">
        <v>1681</v>
      </c>
      <c r="AT27" s="609" t="s">
        <v>1681</v>
      </c>
      <c r="AU27" s="609" t="s">
        <v>1681</v>
      </c>
      <c r="AV27" s="609" t="s">
        <v>1681</v>
      </c>
      <c r="AW27" s="609" t="s">
        <v>1681</v>
      </c>
      <c r="AX27" s="609" t="s">
        <v>1681</v>
      </c>
      <c r="AY27" s="609" t="s">
        <v>1681</v>
      </c>
      <c r="AZ27" s="4"/>
      <c r="BA27" s="694">
        <v>14</v>
      </c>
      <c r="BB27" s="694"/>
      <c r="BC27" s="694"/>
      <c r="BD27" s="694"/>
      <c r="BE27" s="677"/>
      <c r="BF27" s="677"/>
      <c r="BG27" s="677"/>
      <c r="BH27" s="677"/>
      <c r="BI27" s="154"/>
      <c r="BJ27">
        <f t="shared" si="11"/>
        <v>44.5</v>
      </c>
      <c r="BK27">
        <f t="shared" si="5"/>
        <v>116.5</v>
      </c>
      <c r="BL27">
        <f>COUNTIF(BE21:BH27,"&lt;" &amp; 'Parametres score'!$C$24)</f>
        <v>1</v>
      </c>
      <c r="BM27">
        <f t="shared" si="4"/>
        <v>2</v>
      </c>
      <c r="BN27">
        <f t="shared" si="12"/>
        <v>3</v>
      </c>
      <c r="BO27">
        <f t="shared" si="6"/>
        <v>1</v>
      </c>
      <c r="BP27">
        <f t="shared" si="13"/>
        <v>17</v>
      </c>
      <c r="BQ27" s="4">
        <f t="shared" si="1"/>
        <v>0</v>
      </c>
      <c r="BR27" s="4">
        <f t="shared" si="7"/>
        <v>2</v>
      </c>
      <c r="BS27" s="4">
        <f t="shared" si="3"/>
        <v>4</v>
      </c>
      <c r="BT27" s="4">
        <f t="shared" si="8"/>
        <v>15.5</v>
      </c>
      <c r="BU27" s="4">
        <f t="shared" si="9"/>
        <v>4</v>
      </c>
      <c r="BV27" s="4"/>
      <c r="BW27" s="143">
        <f>IF(BJ27&lt;'Parametres score'!$E$6,'Parametres score'!$G$6,IF(BJ27&lt;='Parametres score'!$E$8,'Parametres score'!$G$7,'Parametres score'!$G$8))</f>
        <v>1</v>
      </c>
      <c r="BX27" s="345">
        <f>IF(COUNTIF(BA21:BD27,"&gt;" &amp;'Parametres score'!$C$9)&lt;'Parametres score'!E$9,'Parametres score'!G$9,IF(COUNTIF(BA21:BD27,"&gt;" &amp;'Parametres score'!$C$9)&gt;'Parametres score'!E$11,'Parametres score'!G$11,'Parametres score'!G$10))</f>
        <v>2</v>
      </c>
      <c r="BY27" s="131">
        <f>IF(COUNTIF(BI21:BI27,"&gt;=24")&gt;='Parametres score'!E$12,'Parametres score'!G$12,IF(COUNTIF(BI21:BI27,"&gt;=24")='Parametres score'!E$13,'Parametres score'!$G$13,'Parametres score'!G$14))</f>
        <v>0</v>
      </c>
      <c r="BZ27" s="345">
        <f>IF(BP27&lt;'Parametres score'!E$15,0,IF(BP27&gt;'Parametres score'!E$17,'Parametres score'!G$17,'Parametres score'!G$16))</f>
        <v>2</v>
      </c>
      <c r="CA27" s="131">
        <f>IF(BR27&lt;'Parametres score'!E$20,'Parametres score'!G$20,IF(BR27&gt;'Parametres score'!E$18,'Parametres score'!G$18,'Parametres score'!G$19))</f>
        <v>0</v>
      </c>
      <c r="CB27" s="345">
        <f>IF(BN27&lt;'Parametres score'!E$21,'Parametres score'!G$21,IF(BN27&gt;'Parametres score'!E$23,'Parametres score'!G$23,'Parametres score'!G$22))</f>
        <v>2</v>
      </c>
      <c r="CC27" s="143">
        <f>IF(BL27&lt;'Parametres score'!E$24,'Parametres score'!G$24,IF(BL27&gt;'Parametres score'!E$26,'Parametres score'!G$26,'Parametres score'!G$25))</f>
        <v>1</v>
      </c>
      <c r="CD27" s="131">
        <f>IF(CF20&lt;'Parametres score'!E$30,'Parametres score'!G$30,IF(CF20&gt;'Parametres score'!E$32,'Parametres score'!G$32,'Parametres score'!G$31))</f>
        <v>0</v>
      </c>
      <c r="CE27" s="131">
        <f>IF(BT27&gt;'Parametres score'!E$29,'Parametres score'!G$29,IF(BT27&lt;'Parametres score'!E$27,'Parametres score'!G$27,'Parametres score'!G$28))</f>
        <v>2</v>
      </c>
      <c r="CF27" s="131">
        <f t="shared" si="10"/>
        <v>10</v>
      </c>
      <c r="CG27" s="131" t="str">
        <f t="shared" si="14"/>
        <v>/18</v>
      </c>
      <c r="CH27" s="4"/>
      <c r="CI27" s="4"/>
      <c r="CJ27" s="4"/>
    </row>
    <row r="28" spans="1:88" outlineLevel="1" x14ac:dyDescent="0.35">
      <c r="A28">
        <f t="shared" si="2"/>
        <v>7</v>
      </c>
      <c r="B28" s="516">
        <v>44646</v>
      </c>
      <c r="C28" s="9"/>
      <c r="D28" s="609" t="s">
        <v>1681</v>
      </c>
      <c r="E28" s="609" t="s">
        <v>1681</v>
      </c>
      <c r="F28" s="609" t="s">
        <v>1681</v>
      </c>
      <c r="G28" s="609" t="s">
        <v>1681</v>
      </c>
      <c r="H28" s="609" t="s">
        <v>1681</v>
      </c>
      <c r="I28" s="609" t="s">
        <v>1681</v>
      </c>
      <c r="J28" s="609" t="s">
        <v>1681</v>
      </c>
      <c r="K28" s="609" t="s">
        <v>1681</v>
      </c>
      <c r="L28" s="609" t="s">
        <v>1681</v>
      </c>
      <c r="M28" s="609" t="s">
        <v>1681</v>
      </c>
      <c r="N28" s="609" t="s">
        <v>1681</v>
      </c>
      <c r="O28" s="609" t="s">
        <v>1681</v>
      </c>
      <c r="P28" s="609" t="s">
        <v>1681</v>
      </c>
      <c r="Q28" s="609" t="s">
        <v>1681</v>
      </c>
      <c r="R28" s="609" t="s">
        <v>1681</v>
      </c>
      <c r="S28" s="609" t="s">
        <v>1681</v>
      </c>
      <c r="T28" s="609" t="s">
        <v>1681</v>
      </c>
      <c r="U28" s="610" t="s">
        <v>1682</v>
      </c>
      <c r="V28" s="610" t="s">
        <v>1682</v>
      </c>
      <c r="W28" s="551"/>
      <c r="X28" s="551"/>
      <c r="Y28" s="551"/>
      <c r="Z28" s="551"/>
      <c r="AA28" s="551"/>
      <c r="AB28" s="551"/>
      <c r="AC28" s="551"/>
      <c r="AD28" s="551"/>
      <c r="AE28" s="551"/>
      <c r="AF28" s="551"/>
      <c r="AG28" s="551"/>
      <c r="AH28" s="551"/>
      <c r="AI28" s="551"/>
      <c r="AJ28" s="551"/>
      <c r="AK28" s="551"/>
      <c r="AL28" s="551"/>
      <c r="AM28" s="551"/>
      <c r="AN28" s="551"/>
      <c r="AO28" s="550"/>
      <c r="AP28" s="550"/>
      <c r="AQ28" s="550"/>
      <c r="AR28" s="551"/>
      <c r="AS28" s="551"/>
      <c r="AT28" s="551"/>
      <c r="AU28" s="551"/>
      <c r="AV28" s="548"/>
      <c r="AW28" s="548"/>
      <c r="AX28" s="549"/>
      <c r="AY28" s="549"/>
      <c r="AZ28" s="4"/>
      <c r="BA28" s="694">
        <v>0</v>
      </c>
      <c r="BB28" s="694"/>
      <c r="BC28" s="694"/>
      <c r="BD28" s="694"/>
      <c r="BE28" s="677">
        <v>21.5</v>
      </c>
      <c r="BF28" s="677"/>
      <c r="BG28" s="677"/>
      <c r="BH28" s="677"/>
      <c r="BI28" s="154">
        <v>21.5</v>
      </c>
      <c r="BJ28">
        <f t="shared" si="11"/>
        <v>47.5</v>
      </c>
      <c r="BK28">
        <f t="shared" si="5"/>
        <v>113.5</v>
      </c>
      <c r="BL28">
        <f>COUNTIF(BE22:BH28,"&lt;" &amp; 'Parametres score'!$C$24)</f>
        <v>1</v>
      </c>
      <c r="BM28">
        <f t="shared" si="4"/>
        <v>1</v>
      </c>
      <c r="BN28">
        <f t="shared" si="12"/>
        <v>2</v>
      </c>
      <c r="BO28">
        <f t="shared" si="6"/>
        <v>7</v>
      </c>
      <c r="BP28">
        <f>SUM(BO22:BO28)</f>
        <v>23</v>
      </c>
      <c r="BQ28" s="4">
        <f t="shared" si="1"/>
        <v>0</v>
      </c>
      <c r="BR28" s="4">
        <f t="shared" si="7"/>
        <v>2</v>
      </c>
      <c r="BS28" s="4">
        <f t="shared" si="3"/>
        <v>0.5</v>
      </c>
      <c r="BT28" s="4">
        <f t="shared" si="8"/>
        <v>11.5</v>
      </c>
      <c r="BU28" s="4">
        <f t="shared" si="9"/>
        <v>3</v>
      </c>
      <c r="BV28" s="4"/>
      <c r="BW28" s="143">
        <f>IF(BJ28&lt;'Parametres score'!$E$6,'Parametres score'!$G$6,IF(BJ28&lt;='Parametres score'!$E$8,'Parametres score'!$G$7,'Parametres score'!$G$8))</f>
        <v>1</v>
      </c>
      <c r="BX28" s="345">
        <f>IF(COUNTIF(BA22:BD28,"&gt;" &amp;'Parametres score'!$C$9)&lt;'Parametres score'!E$9,'Parametres score'!G$9,IF(COUNTIF(BA22:BD28,"&gt;" &amp;'Parametres score'!$C$9)&gt;'Parametres score'!E$11,'Parametres score'!G$11,'Parametres score'!G$10))</f>
        <v>2</v>
      </c>
      <c r="BY28" s="131">
        <f>IF(COUNTIF(BI22:BI28,"&gt;=24")&gt;='Parametres score'!E$12,'Parametres score'!G$12,IF(COUNTIF(BI22:BI28,"&gt;=24")='Parametres score'!E$13,'Parametres score'!$G$13,'Parametres score'!G$14))</f>
        <v>0</v>
      </c>
      <c r="BZ28" s="345">
        <f>IF(BP28&lt;'Parametres score'!E$15,0,IF(BP28&gt;'Parametres score'!E$17,'Parametres score'!G$17,'Parametres score'!G$16))</f>
        <v>2</v>
      </c>
      <c r="CA28" s="131">
        <f>IF(BR28&lt;'Parametres score'!E$20,'Parametres score'!G$20,IF(BR28&gt;'Parametres score'!E$18,'Parametres score'!G$18,'Parametres score'!G$19))</f>
        <v>0</v>
      </c>
      <c r="CB28" s="143">
        <f>IF(BN28&lt;'Parametres score'!E$21,'Parametres score'!G$21,IF(BN28&gt;'Parametres score'!E$23,'Parametres score'!G$23,'Parametres score'!G$22))</f>
        <v>1</v>
      </c>
      <c r="CC28" s="143">
        <f>IF(BL28&lt;'Parametres score'!E$24,'Parametres score'!G$24,IF(BL28&gt;'Parametres score'!E$26,'Parametres score'!G$26,'Parametres score'!G$25))</f>
        <v>1</v>
      </c>
      <c r="CD28" s="131">
        <f>IF(CF21&lt;'Parametres score'!E$30,'Parametres score'!G$30,IF(CF21&gt;'Parametres score'!E$32,'Parametres score'!G$32,'Parametres score'!G$31))</f>
        <v>0</v>
      </c>
      <c r="CE28" s="131">
        <f>IF(BT28&gt;'Parametres score'!E$29,'Parametres score'!G$29,IF(BT28&lt;'Parametres score'!E$27,'Parametres score'!G$27,'Parametres score'!G$28))</f>
        <v>1</v>
      </c>
      <c r="CF28" s="131">
        <f t="shared" si="10"/>
        <v>8</v>
      </c>
      <c r="CG28" s="131" t="str">
        <f t="shared" si="14"/>
        <v>/18</v>
      </c>
      <c r="CH28" s="4"/>
      <c r="CI28" s="4"/>
      <c r="CJ28" s="4"/>
    </row>
    <row r="29" spans="1:88" outlineLevel="1" x14ac:dyDescent="0.35">
      <c r="A29">
        <f t="shared" si="2"/>
        <v>1</v>
      </c>
      <c r="B29" s="516">
        <v>44647</v>
      </c>
      <c r="C29" s="9" t="s">
        <v>5</v>
      </c>
      <c r="D29" s="549"/>
      <c r="E29" s="549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49"/>
      <c r="R29" s="610" t="s">
        <v>1682</v>
      </c>
      <c r="S29" s="610" t="s">
        <v>1682</v>
      </c>
      <c r="T29" s="609" t="s">
        <v>1681</v>
      </c>
      <c r="U29" s="609" t="s">
        <v>1681</v>
      </c>
      <c r="V29" s="609" t="s">
        <v>1681</v>
      </c>
      <c r="W29" s="609" t="s">
        <v>1681</v>
      </c>
      <c r="X29" s="609" t="s">
        <v>1681</v>
      </c>
      <c r="Y29" s="609" t="s">
        <v>1681</v>
      </c>
      <c r="Z29" s="609" t="s">
        <v>1681</v>
      </c>
      <c r="AA29" s="609" t="s">
        <v>1681</v>
      </c>
      <c r="AB29" s="609" t="s">
        <v>1681</v>
      </c>
      <c r="AC29" s="609" t="s">
        <v>1681</v>
      </c>
      <c r="AD29" s="609" t="s">
        <v>1681</v>
      </c>
      <c r="AE29" s="609" t="s">
        <v>1681</v>
      </c>
      <c r="AF29" s="609" t="s">
        <v>1681</v>
      </c>
      <c r="AG29" s="609" t="s">
        <v>1681</v>
      </c>
      <c r="AH29" s="609" t="s">
        <v>1681</v>
      </c>
      <c r="AI29" s="609" t="s">
        <v>1681</v>
      </c>
      <c r="AJ29" s="609" t="s">
        <v>1681</v>
      </c>
      <c r="AK29" s="609" t="s">
        <v>1681</v>
      </c>
      <c r="AL29" s="609" t="s">
        <v>1681</v>
      </c>
      <c r="AM29" s="609" t="s">
        <v>1681</v>
      </c>
      <c r="AN29" s="609" t="s">
        <v>1681</v>
      </c>
      <c r="AO29" s="609" t="s">
        <v>1681</v>
      </c>
      <c r="AP29" s="610" t="s">
        <v>1682</v>
      </c>
      <c r="AQ29" s="610" t="s">
        <v>1682</v>
      </c>
      <c r="AR29" s="551"/>
      <c r="AS29" s="551"/>
      <c r="AT29" s="551"/>
      <c r="AU29" s="551"/>
      <c r="AV29" s="548"/>
      <c r="AW29" s="548"/>
      <c r="AX29" s="549"/>
      <c r="AY29" s="549"/>
      <c r="AZ29" s="4"/>
      <c r="BA29" s="694">
        <v>11</v>
      </c>
      <c r="BB29" s="694"/>
      <c r="BC29" s="694"/>
      <c r="BD29" s="694"/>
      <c r="BE29" s="677">
        <v>11</v>
      </c>
      <c r="BF29" s="677"/>
      <c r="BG29" s="677"/>
      <c r="BH29" s="677"/>
      <c r="BI29" s="154">
        <v>11</v>
      </c>
      <c r="BJ29">
        <f t="shared" si="11"/>
        <v>44.5</v>
      </c>
      <c r="BK29">
        <f t="shared" si="5"/>
        <v>116.5</v>
      </c>
      <c r="BL29">
        <f>COUNTIF(BE23:BH29,"&lt;" &amp; 'Parametres score'!$C$24)</f>
        <v>0</v>
      </c>
      <c r="BM29">
        <f t="shared" si="4"/>
        <v>1</v>
      </c>
      <c r="BN29">
        <f t="shared" si="12"/>
        <v>1</v>
      </c>
      <c r="BO29">
        <f t="shared" si="6"/>
        <v>0</v>
      </c>
      <c r="BP29">
        <f t="shared" si="13"/>
        <v>15</v>
      </c>
      <c r="BQ29" s="4">
        <f t="shared" si="1"/>
        <v>0</v>
      </c>
      <c r="BR29" s="4">
        <f t="shared" si="7"/>
        <v>2</v>
      </c>
      <c r="BS29" s="4">
        <f t="shared" si="3"/>
        <v>11</v>
      </c>
      <c r="BT29" s="4">
        <f t="shared" si="8"/>
        <v>17.5</v>
      </c>
      <c r="BU29" s="4">
        <f t="shared" si="9"/>
        <v>3</v>
      </c>
      <c r="BV29" s="4"/>
      <c r="BW29" s="143">
        <f>IF(BJ29&lt;'Parametres score'!$E$6,'Parametres score'!$G$6,IF(BJ29&lt;='Parametres score'!$E$8,'Parametres score'!$G$7,'Parametres score'!$G$8))</f>
        <v>1</v>
      </c>
      <c r="BX29" s="345">
        <f>IF(COUNTIF(BA23:BD29,"&gt;" &amp;'Parametres score'!$C$9)&lt;'Parametres score'!E$9,'Parametres score'!G$9,IF(COUNTIF(BA23:BD29,"&gt;" &amp;'Parametres score'!$C$9)&gt;'Parametres score'!E$11,'Parametres score'!G$11,'Parametres score'!G$10))</f>
        <v>2</v>
      </c>
      <c r="BY29" s="131">
        <f>IF(COUNTIF(BI23:BI29,"&gt;=24")&gt;='Parametres score'!E$12,'Parametres score'!G$12,IF(COUNTIF(BI23:BI29,"&gt;=24")='Parametres score'!E$13,'Parametres score'!$G$13,'Parametres score'!G$14))</f>
        <v>0</v>
      </c>
      <c r="BZ29" s="345">
        <f>IF(BP29&lt;'Parametres score'!E$15,0,IF(BP29&gt;'Parametres score'!E$17,'Parametres score'!G$17,'Parametres score'!G$16))</f>
        <v>2</v>
      </c>
      <c r="CA29" s="131">
        <f>IF(BR29&lt;'Parametres score'!E$20,'Parametres score'!G$20,IF(BR29&gt;'Parametres score'!E$18,'Parametres score'!G$18,'Parametres score'!G$19))</f>
        <v>0</v>
      </c>
      <c r="CB29" s="143">
        <f>IF(BN29&lt;'Parametres score'!E$21,'Parametres score'!G$21,IF(BN29&gt;'Parametres score'!E$23,'Parametres score'!G$23,'Parametres score'!G$22))</f>
        <v>1</v>
      </c>
      <c r="CC29" s="131">
        <f>IF(BL29&lt;'Parametres score'!E$24,'Parametres score'!G$24,IF(BL29&gt;'Parametres score'!E$26,'Parametres score'!G$26,'Parametres score'!G$25))</f>
        <v>0</v>
      </c>
      <c r="CD29" s="131">
        <f>IF(CF22&lt;'Parametres score'!E$30,'Parametres score'!G$30,IF(CF22&gt;'Parametres score'!E$32,'Parametres score'!G$32,'Parametres score'!G$31))</f>
        <v>0</v>
      </c>
      <c r="CE29" s="131">
        <f>IF(BT29&gt;'Parametres score'!E$29,'Parametres score'!G$29,IF(BT29&lt;'Parametres score'!E$27,'Parametres score'!G$27,'Parametres score'!G$28))</f>
        <v>2</v>
      </c>
      <c r="CF29" s="131">
        <f t="shared" si="10"/>
        <v>8</v>
      </c>
      <c r="CG29" s="131" t="str">
        <f t="shared" si="14"/>
        <v>/18</v>
      </c>
      <c r="CH29" s="4"/>
      <c r="CI29" s="4"/>
      <c r="CJ29" s="4"/>
    </row>
    <row r="30" spans="1:88" outlineLevel="1" x14ac:dyDescent="0.35">
      <c r="A30">
        <f t="shared" si="2"/>
        <v>2</v>
      </c>
      <c r="B30" s="516">
        <v>44648</v>
      </c>
      <c r="C30" s="9" t="s">
        <v>5</v>
      </c>
      <c r="D30" s="552"/>
      <c r="E30" s="552"/>
      <c r="F30" s="549"/>
      <c r="G30" s="549"/>
      <c r="H30" s="549"/>
      <c r="I30" s="549"/>
      <c r="J30" s="549"/>
      <c r="K30" s="549"/>
      <c r="L30" s="549"/>
      <c r="M30" s="549"/>
      <c r="N30" s="549"/>
      <c r="O30" s="549"/>
      <c r="P30" s="549"/>
      <c r="Q30" s="549"/>
      <c r="R30" s="610" t="s">
        <v>1682</v>
      </c>
      <c r="S30" s="610" t="s">
        <v>1682</v>
      </c>
      <c r="T30" s="609" t="s">
        <v>1681</v>
      </c>
      <c r="U30" s="609" t="s">
        <v>1681</v>
      </c>
      <c r="V30" s="609" t="s">
        <v>1681</v>
      </c>
      <c r="W30" s="609" t="s">
        <v>1681</v>
      </c>
      <c r="X30" s="609" t="s">
        <v>1681</v>
      </c>
      <c r="Y30" s="609" t="s">
        <v>1681</v>
      </c>
      <c r="Z30" s="609" t="s">
        <v>1681</v>
      </c>
      <c r="AA30" s="609" t="s">
        <v>1681</v>
      </c>
      <c r="AB30" s="609" t="s">
        <v>1681</v>
      </c>
      <c r="AC30" s="609" t="s">
        <v>1681</v>
      </c>
      <c r="AD30" s="609" t="s">
        <v>1681</v>
      </c>
      <c r="AE30" s="609" t="s">
        <v>1681</v>
      </c>
      <c r="AF30" s="609" t="s">
        <v>1681</v>
      </c>
      <c r="AG30" s="609" t="s">
        <v>1681</v>
      </c>
      <c r="AH30" s="609" t="s">
        <v>1681</v>
      </c>
      <c r="AI30" s="609" t="s">
        <v>1681</v>
      </c>
      <c r="AJ30" s="609" t="s">
        <v>1681</v>
      </c>
      <c r="AK30" s="609" t="s">
        <v>1681</v>
      </c>
      <c r="AL30" s="609" t="s">
        <v>1681</v>
      </c>
      <c r="AM30" s="609" t="s">
        <v>1681</v>
      </c>
      <c r="AN30" s="609" t="s">
        <v>1681</v>
      </c>
      <c r="AO30" s="609" t="s">
        <v>1681</v>
      </c>
      <c r="AP30" s="610" t="s">
        <v>1682</v>
      </c>
      <c r="AQ30" s="610" t="s">
        <v>1682</v>
      </c>
      <c r="AR30" s="551"/>
      <c r="AS30" s="551"/>
      <c r="AT30" s="551"/>
      <c r="AU30" s="551"/>
      <c r="AV30" s="548"/>
      <c r="AW30" s="548"/>
      <c r="AX30" s="549"/>
      <c r="AY30" s="549"/>
      <c r="AZ30" s="4"/>
      <c r="BA30" s="694">
        <v>11</v>
      </c>
      <c r="BB30" s="694"/>
      <c r="BC30" s="694"/>
      <c r="BD30" s="694"/>
      <c r="BE30" s="677">
        <v>45.5</v>
      </c>
      <c r="BF30" s="677"/>
      <c r="BG30" s="677"/>
      <c r="BH30" s="677"/>
      <c r="BI30" s="154">
        <v>24</v>
      </c>
      <c r="BJ30">
        <f t="shared" si="11"/>
        <v>47</v>
      </c>
      <c r="BK30">
        <f t="shared" si="5"/>
        <v>113</v>
      </c>
      <c r="BL30">
        <f>COUNTIF(BE24:BH30,"&lt;" &amp; 'Parametres score'!$C$24)</f>
        <v>0</v>
      </c>
      <c r="BM30">
        <f t="shared" si="4"/>
        <v>1</v>
      </c>
      <c r="BN30">
        <f t="shared" si="12"/>
        <v>1</v>
      </c>
      <c r="BO30">
        <f t="shared" si="6"/>
        <v>0</v>
      </c>
      <c r="BP30">
        <f t="shared" si="13"/>
        <v>8</v>
      </c>
      <c r="BQ30" s="4">
        <f t="shared" si="1"/>
        <v>0</v>
      </c>
      <c r="BR30" s="4">
        <f t="shared" si="7"/>
        <v>2</v>
      </c>
      <c r="BS30" s="4">
        <f t="shared" si="3"/>
        <v>2</v>
      </c>
      <c r="BT30" s="4">
        <f t="shared" si="8"/>
        <v>19.5</v>
      </c>
      <c r="BU30" s="4">
        <f t="shared" si="9"/>
        <v>4</v>
      </c>
      <c r="BV30" s="4"/>
      <c r="BW30" s="143">
        <f>IF(BJ30&lt;'Parametres score'!$E$6,'Parametres score'!$G$6,IF(BJ30&lt;='Parametres score'!$E$8,'Parametres score'!$G$7,'Parametres score'!$G$8))</f>
        <v>1</v>
      </c>
      <c r="BX30" s="345">
        <f>IF(COUNTIF(BA24:BD30,"&gt;" &amp;'Parametres score'!$C$9)&lt;'Parametres score'!E$9,'Parametres score'!G$9,IF(COUNTIF(BA24:BD30,"&gt;" &amp;'Parametres score'!$C$9)&gt;'Parametres score'!E$11,'Parametres score'!G$11,'Parametres score'!G$10))</f>
        <v>2</v>
      </c>
      <c r="BY30" s="131">
        <f>IF(COUNTIF(BI24:BI30,"&gt;=24")&gt;='Parametres score'!E$12,'Parametres score'!G$12,IF(COUNTIF(BI24:BI30,"&gt;=24")='Parametres score'!E$13,'Parametres score'!$G$13,'Parametres score'!G$14))</f>
        <v>0</v>
      </c>
      <c r="BZ30" s="143">
        <f>IF(BP30&lt;'Parametres score'!E$15,0,IF(BP30&gt;'Parametres score'!E$17,'Parametres score'!G$17,'Parametres score'!G$16))</f>
        <v>1</v>
      </c>
      <c r="CA30" s="131">
        <f>IF(BR30&lt;'Parametres score'!E$20,'Parametres score'!G$20,IF(BR30&gt;'Parametres score'!E$18,'Parametres score'!G$18,'Parametres score'!G$19))</f>
        <v>0</v>
      </c>
      <c r="CB30" s="143">
        <f>IF(BN30&lt;'Parametres score'!E$21,'Parametres score'!G$21,IF(BN30&gt;'Parametres score'!E$23,'Parametres score'!G$23,'Parametres score'!G$22))</f>
        <v>1</v>
      </c>
      <c r="CC30" s="131">
        <f>IF(BL30&lt;'Parametres score'!E$24,'Parametres score'!G$24,IF(BL30&gt;'Parametres score'!E$26,'Parametres score'!G$26,'Parametres score'!G$25))</f>
        <v>0</v>
      </c>
      <c r="CD30" s="131">
        <f>IF(CF23&lt;'Parametres score'!E$30,'Parametres score'!G$30,IF(CF23&gt;'Parametres score'!E$32,'Parametres score'!G$32,'Parametres score'!G$31))</f>
        <v>0</v>
      </c>
      <c r="CE30" s="131">
        <f>IF(BT30&gt;'Parametres score'!E$29,'Parametres score'!G$29,IF(BT30&lt;'Parametres score'!E$27,'Parametres score'!G$27,'Parametres score'!G$28))</f>
        <v>2</v>
      </c>
      <c r="CF30" s="131">
        <f t="shared" si="10"/>
        <v>7</v>
      </c>
      <c r="CG30" s="131" t="str">
        <f t="shared" si="14"/>
        <v>/18</v>
      </c>
      <c r="CH30" s="4"/>
      <c r="CI30" s="4"/>
      <c r="CJ30" s="4"/>
    </row>
    <row r="31" spans="1:88" outlineLevel="1" x14ac:dyDescent="0.35">
      <c r="A31">
        <f t="shared" si="2"/>
        <v>3</v>
      </c>
      <c r="B31" s="516">
        <v>44649</v>
      </c>
      <c r="C31" s="9"/>
      <c r="D31" s="549"/>
      <c r="E31" s="549"/>
      <c r="F31" s="549"/>
      <c r="G31" s="549"/>
      <c r="H31" s="549"/>
      <c r="I31" s="549"/>
      <c r="J31" s="549"/>
      <c r="K31" s="549"/>
      <c r="L31" s="549"/>
      <c r="M31" s="549"/>
      <c r="N31" s="549"/>
      <c r="O31" s="549"/>
      <c r="P31" s="549"/>
      <c r="Q31" s="549"/>
      <c r="R31" s="547"/>
      <c r="S31" s="547"/>
      <c r="T31" s="548"/>
      <c r="U31" s="548"/>
      <c r="V31" s="548"/>
      <c r="W31" s="548"/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7"/>
      <c r="AN31" s="550"/>
      <c r="AO31" s="551"/>
      <c r="AP31" s="551"/>
      <c r="AQ31" s="551"/>
      <c r="AR31" s="551"/>
      <c r="AS31" s="551"/>
      <c r="AT31" s="551"/>
      <c r="AU31" s="551"/>
      <c r="AV31" s="548"/>
      <c r="AW31" s="548"/>
      <c r="AX31" s="549"/>
      <c r="AY31" s="549"/>
      <c r="AZ31" s="4"/>
      <c r="BA31" s="694">
        <v>0</v>
      </c>
      <c r="BB31" s="694"/>
      <c r="BC31" s="694"/>
      <c r="BD31" s="694"/>
      <c r="BE31" s="694"/>
      <c r="BF31" s="694"/>
      <c r="BG31" s="694"/>
      <c r="BH31" s="694"/>
      <c r="BI31" s="154">
        <v>21.5</v>
      </c>
      <c r="BJ31">
        <f t="shared" si="11"/>
        <v>36</v>
      </c>
      <c r="BK31">
        <f t="shared" si="5"/>
        <v>126</v>
      </c>
      <c r="BL31">
        <f>COUNTIF(BE25:BH31,"&lt;" &amp; 'Parametres score'!$C$24)</f>
        <v>0</v>
      </c>
      <c r="BM31">
        <f t="shared" si="4"/>
        <v>1</v>
      </c>
      <c r="BN31">
        <f t="shared" si="12"/>
        <v>1</v>
      </c>
      <c r="BO31">
        <f>COUNTIF(AX31:AY31,"W")/2 + COUNTIF(D31:Q31,"W")/2+COUNTIF(AX31:AY31,"T")/2 + COUNTIF(D31:Q31,"T")/2</f>
        <v>0</v>
      </c>
      <c r="BP31">
        <f t="shared" si="13"/>
        <v>8</v>
      </c>
      <c r="BQ31" s="4">
        <f t="shared" si="1"/>
        <v>1</v>
      </c>
      <c r="BR31" s="4">
        <f t="shared" si="7"/>
        <v>3</v>
      </c>
      <c r="BS31" s="4">
        <f t="shared" si="3"/>
        <v>0</v>
      </c>
      <c r="BT31" s="4">
        <f t="shared" si="8"/>
        <v>17.5</v>
      </c>
      <c r="BU31" s="4">
        <f t="shared" si="9"/>
        <v>3</v>
      </c>
      <c r="BV31" s="4"/>
      <c r="BW31" s="131">
        <f>IF(BJ31&lt;'Parametres score'!$E$6,'Parametres score'!$G$6,IF(BJ31&lt;='Parametres score'!$E$8,'Parametres score'!$G$7,'Parametres score'!$G$8))</f>
        <v>0</v>
      </c>
      <c r="BX31" s="345">
        <f>IF(COUNTIF(BA25:BD31,"&gt;" &amp;'Parametres score'!$C$9)&lt;'Parametres score'!E$9,'Parametres score'!G$9,IF(COUNTIF(BA25:BD31,"&gt;" &amp;'Parametres score'!$C$9)&gt;'Parametres score'!E$11,'Parametres score'!G$11,'Parametres score'!G$10))</f>
        <v>2</v>
      </c>
      <c r="BY31" s="131">
        <f>IF(COUNTIF(BI25:BI31,"&gt;=24")&gt;='Parametres score'!E$12,'Parametres score'!G$12,IF(COUNTIF(BI25:BI31,"&gt;=24")='Parametres score'!E$13,'Parametres score'!$G$13,'Parametres score'!G$14))</f>
        <v>0</v>
      </c>
      <c r="BZ31" s="143">
        <f>IF(BP31&lt;'Parametres score'!E$15,0,IF(BP31&gt;'Parametres score'!E$17,'Parametres score'!G$17,'Parametres score'!G$16))</f>
        <v>1</v>
      </c>
      <c r="CA31" s="131">
        <f>IF(BR31&lt;'Parametres score'!E$20,'Parametres score'!G$20,IF(BR31&gt;'Parametres score'!E$18,'Parametres score'!G$18,'Parametres score'!G$19))</f>
        <v>0</v>
      </c>
      <c r="CB31" s="143">
        <f>IF(BN31&lt;'Parametres score'!E$21,'Parametres score'!G$21,IF(BN31&gt;'Parametres score'!E$23,'Parametres score'!G$23,'Parametres score'!G$22))</f>
        <v>1</v>
      </c>
      <c r="CC31" s="131">
        <f>IF(BL31&lt;'Parametres score'!E$24,'Parametres score'!G$24,IF(BL31&gt;'Parametres score'!E$26,'Parametres score'!G$26,'Parametres score'!G$25))</f>
        <v>0</v>
      </c>
      <c r="CD31" s="131">
        <f>IF(CF24&lt;'Parametres score'!E$30,'Parametres score'!G$30,IF(CF24&gt;'Parametres score'!E$32,'Parametres score'!G$32,'Parametres score'!G$31))</f>
        <v>2</v>
      </c>
      <c r="CE31" s="131">
        <f>IF(BT31&gt;'Parametres score'!E$29,'Parametres score'!G$29,IF(BT31&lt;'Parametres score'!E$27,'Parametres score'!G$27,'Parametres score'!G$28))</f>
        <v>2</v>
      </c>
      <c r="CF31" s="131">
        <f t="shared" si="10"/>
        <v>8</v>
      </c>
      <c r="CG31" s="131" t="str">
        <f t="shared" si="14"/>
        <v>/18</v>
      </c>
      <c r="CH31" s="4"/>
      <c r="CI31" s="4"/>
      <c r="CJ31" s="4"/>
    </row>
    <row r="32" spans="1:88" outlineLevel="1" x14ac:dyDescent="0.35">
      <c r="A32">
        <f t="shared" si="2"/>
        <v>4</v>
      </c>
      <c r="B32" s="516">
        <v>44650</v>
      </c>
      <c r="C32" s="9" t="s">
        <v>2</v>
      </c>
      <c r="D32" s="549"/>
      <c r="E32" s="549"/>
      <c r="F32" s="549"/>
      <c r="G32" s="549"/>
      <c r="H32" s="549"/>
      <c r="I32" s="549"/>
      <c r="J32" s="549"/>
      <c r="K32" s="549"/>
      <c r="L32" s="549"/>
      <c r="M32" s="549"/>
      <c r="N32" s="549"/>
      <c r="O32" s="549"/>
      <c r="P32" s="549"/>
      <c r="Q32" s="549"/>
      <c r="R32" s="548"/>
      <c r="S32" s="548"/>
      <c r="T32" s="548"/>
      <c r="U32" s="547"/>
      <c r="V32" s="547"/>
      <c r="W32" s="548"/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610" t="s">
        <v>1682</v>
      </c>
      <c r="AN32" s="610" t="s">
        <v>1682</v>
      </c>
      <c r="AO32" s="609" t="s">
        <v>1681</v>
      </c>
      <c r="AP32" s="609" t="s">
        <v>1681</v>
      </c>
      <c r="AQ32" s="609" t="s">
        <v>1681</v>
      </c>
      <c r="AR32" s="609" t="s">
        <v>1681</v>
      </c>
      <c r="AS32" s="609" t="s">
        <v>1681</v>
      </c>
      <c r="AT32" s="609" t="s">
        <v>1681</v>
      </c>
      <c r="AU32" s="609" t="s">
        <v>1681</v>
      </c>
      <c r="AV32" s="609" t="s">
        <v>1681</v>
      </c>
      <c r="AW32" s="609" t="s">
        <v>1681</v>
      </c>
      <c r="AX32" s="609" t="s">
        <v>1681</v>
      </c>
      <c r="AY32" s="609" t="s">
        <v>1681</v>
      </c>
      <c r="AZ32" s="4"/>
      <c r="BA32" s="694">
        <v>14</v>
      </c>
      <c r="BB32" s="694"/>
      <c r="BC32" s="694"/>
      <c r="BD32" s="694"/>
      <c r="BE32" s="694"/>
      <c r="BF32" s="694"/>
      <c r="BG32" s="694"/>
      <c r="BH32" s="694"/>
      <c r="BI32" s="154"/>
      <c r="BJ32">
        <f t="shared" si="11"/>
        <v>41.5</v>
      </c>
      <c r="BK32">
        <f t="shared" si="5"/>
        <v>119.5</v>
      </c>
      <c r="BL32">
        <f>COUNTIF(BE26:BH32,"&lt;" &amp; 'Parametres score'!$C$24)</f>
        <v>0</v>
      </c>
      <c r="BM32">
        <f t="shared" si="4"/>
        <v>1</v>
      </c>
      <c r="BN32">
        <f t="shared" si="12"/>
        <v>2</v>
      </c>
      <c r="BO32">
        <f t="shared" si="6"/>
        <v>1</v>
      </c>
      <c r="BP32">
        <f t="shared" si="13"/>
        <v>9</v>
      </c>
      <c r="BQ32" s="4">
        <f t="shared" si="1"/>
        <v>0</v>
      </c>
      <c r="BR32" s="4">
        <f t="shared" si="7"/>
        <v>2</v>
      </c>
      <c r="BS32" s="4">
        <f t="shared" si="3"/>
        <v>4</v>
      </c>
      <c r="BT32" s="4">
        <f t="shared" si="8"/>
        <v>21.5</v>
      </c>
      <c r="BU32" s="4">
        <f t="shared" si="9"/>
        <v>4</v>
      </c>
      <c r="BV32" s="4"/>
      <c r="BW32" s="143">
        <f>IF(BJ32&lt;'Parametres score'!$E$6,'Parametres score'!$G$6,IF(BJ32&lt;='Parametres score'!$E$8,'Parametres score'!$G$7,'Parametres score'!$G$8))</f>
        <v>1</v>
      </c>
      <c r="BX32" s="345">
        <f>IF(COUNTIF(BA26:BD32,"&gt;" &amp;'Parametres score'!$C$9)&lt;'Parametres score'!E$9,'Parametres score'!G$9,IF(COUNTIF(BA26:BD32,"&gt;" &amp;'Parametres score'!$C$9)&gt;'Parametres score'!E$11,'Parametres score'!G$11,'Parametres score'!G$10))</f>
        <v>2</v>
      </c>
      <c r="BY32" s="143">
        <f>IF(COUNTIF(BI26:BI32,"&gt;=24")&gt;='Parametres score'!E$12,'Parametres score'!G$12,IF(COUNTIF(BI26:BI32,"&gt;=24")='Parametres score'!E$13,'Parametres score'!$G$13,'Parametres score'!G$14))</f>
        <v>1</v>
      </c>
      <c r="BZ32" s="345">
        <f>IF(BP32&lt;'Parametres score'!E$15,0,IF(BP32&gt;'Parametres score'!E$17,'Parametres score'!G$17,'Parametres score'!G$16))</f>
        <v>2</v>
      </c>
      <c r="CA32" s="131">
        <f>IF(BR32&lt;'Parametres score'!E$20,'Parametres score'!G$20,IF(BR32&gt;'Parametres score'!E$18,'Parametres score'!G$18,'Parametres score'!G$19))</f>
        <v>0</v>
      </c>
      <c r="CB32" s="143">
        <f>IF(BN32&lt;'Parametres score'!E$21,'Parametres score'!G$21,IF(BN32&gt;'Parametres score'!E$23,'Parametres score'!G$23,'Parametres score'!G$22))</f>
        <v>1</v>
      </c>
      <c r="CC32" s="131">
        <f>IF(BL32&lt;'Parametres score'!E$24,'Parametres score'!G$24,IF(BL32&gt;'Parametres score'!E$26,'Parametres score'!G$26,'Parametres score'!G$25))</f>
        <v>0</v>
      </c>
      <c r="CD32" s="131">
        <f>IF(CF25&lt;'Parametres score'!E$30,'Parametres score'!G$30,IF(CF25&gt;'Parametres score'!E$32,'Parametres score'!G$32,'Parametres score'!G$31))</f>
        <v>2</v>
      </c>
      <c r="CE32" s="131">
        <f>IF(BT32&gt;'Parametres score'!E$29,'Parametres score'!G$29,IF(BT32&lt;'Parametres score'!E$27,'Parametres score'!G$27,'Parametres score'!G$28))</f>
        <v>2</v>
      </c>
      <c r="CF32" s="131">
        <f t="shared" si="10"/>
        <v>11</v>
      </c>
      <c r="CG32" s="131" t="str">
        <f t="shared" si="14"/>
        <v>/18</v>
      </c>
      <c r="CH32" s="4"/>
      <c r="CI32" s="4"/>
      <c r="CJ32" s="4"/>
    </row>
    <row r="33" spans="1:88" hidden="1" outlineLevel="1" x14ac:dyDescent="0.35">
      <c r="A33" t="str">
        <f t="shared" si="2"/>
        <v/>
      </c>
      <c r="B33" s="516"/>
      <c r="C33" s="9"/>
      <c r="D33" s="609" t="s">
        <v>1682</v>
      </c>
      <c r="E33" s="609" t="s">
        <v>1681</v>
      </c>
      <c r="F33" s="609" t="s">
        <v>1681</v>
      </c>
      <c r="G33" s="609" t="s">
        <v>1681</v>
      </c>
      <c r="H33" s="609" t="s">
        <v>1681</v>
      </c>
      <c r="I33" s="609" t="s">
        <v>1681</v>
      </c>
      <c r="J33" s="609" t="s">
        <v>1681</v>
      </c>
      <c r="K33" s="609" t="s">
        <v>1681</v>
      </c>
      <c r="L33" s="609" t="s">
        <v>1681</v>
      </c>
      <c r="M33" s="609" t="s">
        <v>1681</v>
      </c>
      <c r="N33" s="609" t="s">
        <v>1681</v>
      </c>
      <c r="O33" s="609" t="s">
        <v>1681</v>
      </c>
      <c r="P33" s="609" t="s">
        <v>1681</v>
      </c>
      <c r="Q33" s="609" t="s">
        <v>1681</v>
      </c>
      <c r="R33" s="609" t="s">
        <v>1681</v>
      </c>
      <c r="S33" s="609" t="s">
        <v>1681</v>
      </c>
      <c r="T33" s="609" t="s">
        <v>1681</v>
      </c>
      <c r="U33" s="548"/>
      <c r="V33" s="548"/>
      <c r="W33" s="548"/>
      <c r="X33" s="548"/>
      <c r="Y33" s="548"/>
      <c r="Z33" s="548"/>
      <c r="AA33" s="548"/>
      <c r="AB33" s="548"/>
      <c r="AC33" s="548"/>
      <c r="AD33" s="548"/>
      <c r="AE33" s="548"/>
      <c r="AF33" s="548"/>
      <c r="AG33" s="548"/>
      <c r="AH33" s="548"/>
      <c r="AI33" s="548"/>
      <c r="AJ33" s="548"/>
      <c r="AK33" s="548"/>
      <c r="AL33" s="548"/>
      <c r="AM33" s="548"/>
      <c r="AN33" s="551"/>
      <c r="AO33" s="551"/>
      <c r="AP33" s="550"/>
      <c r="AQ33" s="550"/>
      <c r="AR33" s="551"/>
      <c r="AS33" s="551"/>
      <c r="AT33" s="551"/>
      <c r="AU33" s="551"/>
      <c r="AV33" s="548"/>
      <c r="AW33" s="548"/>
      <c r="AX33" s="549"/>
      <c r="AY33" s="549"/>
      <c r="AZ33" s="4"/>
      <c r="BA33" s="694">
        <v>11</v>
      </c>
      <c r="BB33" s="694"/>
      <c r="BC33" s="694"/>
      <c r="BD33" s="694"/>
      <c r="BE33" s="694"/>
      <c r="BF33" s="694"/>
      <c r="BG33" s="694"/>
      <c r="BH33" s="694"/>
      <c r="BI33" s="154"/>
      <c r="BJ33">
        <f>COUNTIF(D27:AY33,"W")*0.5</f>
        <v>49.5</v>
      </c>
      <c r="BK33">
        <f>COUNTIF(D27:AY33,"")*0.5</f>
        <v>111</v>
      </c>
      <c r="BL33">
        <f>COUNTIF(BE27:BH33,"&lt;" &amp; 'Parametres score'!$C$24)</f>
        <v>0</v>
      </c>
      <c r="BM33">
        <f>COUNTIFS(A27:A33,"7",C27:C33,"J")+COUNTIFS(A27:A33,"1",C27:C33,"J")+COUNTIFS(A27:A33,"7",C27:C33,"N")+COUNTIFS(A27:A33,"1",C27:C33,"N")+COUNTIFS(A27:A33,"7",C27:C33,"SM")+COUNTIFS(A27:A33,"1",C27:C33,"SM")+COUNTIFS(A27:A33,"7",C27:C33,"UHCD")+COUNTIFS(A27:A33,"1",C27:C33,"UHCD")+COUNTIFS(A27:A33,"7",C27:C33,"FC")+COUNTIFS(A27:A33,"1",C27:C33,"FC")+COUNTIFS(A27:A33,"7",C27:C33,"SMUR24")+COUNTIFS(A27:A33,"1",C27:C33,"SMUR24")+COUNTIFS(A27:A33,"7",C27:C33,"RegN")+COUNTIFS(A27:A33,"1",C27:C33,"RegN")+COUNTIFS(A27:A33,"7",C27:C33,"SUP")+COUNTIFS(A27:A33,"1",C27:C33,"SUP")</f>
        <v>1</v>
      </c>
      <c r="BN33">
        <f t="shared" si="12"/>
        <v>2</v>
      </c>
      <c r="BO33">
        <f t="shared" si="6"/>
        <v>7</v>
      </c>
      <c r="BP33">
        <f>SUM(BO27:BO33)</f>
        <v>16</v>
      </c>
      <c r="BQ33" s="4">
        <f t="shared" si="1"/>
        <v>0</v>
      </c>
      <c r="BR33" s="4">
        <f t="shared" si="7"/>
        <v>1</v>
      </c>
      <c r="BS33" s="4">
        <f t="shared" si="3"/>
        <v>0</v>
      </c>
      <c r="BT33" s="4">
        <f t="shared" si="8"/>
        <v>21.5</v>
      </c>
      <c r="BU33" s="4">
        <f t="shared" si="9"/>
        <v>4</v>
      </c>
      <c r="BV33" s="4"/>
      <c r="BW33" s="131">
        <f>IF(BJ33&lt;'Parametres score'!$E$6,'Parametres score'!$G$6,IF(BJ33&lt;='Parametres score'!$E$8,'Parametres score'!$G$7,'Parametres score'!$G$8))</f>
        <v>2</v>
      </c>
      <c r="BX33" s="131">
        <f>IF(COUNTIF(BA27:BD33,"&gt;" &amp;'Parametres score'!$C$9)&lt;'Parametres score'!E$9,'Parametres score'!G$9,IF(COUNTIF(BA27:BD33,"&gt;" &amp;'Parametres score'!$C$9)&gt;'Parametres score'!E$11,'Parametres score'!G$11,'Parametres score'!G$10))</f>
        <v>2</v>
      </c>
      <c r="BY33" s="131">
        <f>IF(COUNTIF(BI27:BI33,"&gt;=24")&gt;='Parametres score'!E$12,'Parametres score'!G$12,IF(COUNTIF(BI27:BI33,"&gt;=24")='Parametres score'!E$13,'Parametres score'!$G$13,'Parametres score'!G$14))</f>
        <v>1</v>
      </c>
      <c r="BZ33" s="131">
        <f>IF(BP33&lt;'Parametres score'!E$15,0,IF(BP33&gt;'Parametres score'!E$17,'Parametres score'!G$17,'Parametres score'!G$16))</f>
        <v>2</v>
      </c>
      <c r="CA33" s="131">
        <f>IF(BR33&lt;'Parametres score'!E$20,'Parametres score'!G$20,IF(BR33&gt;'Parametres score'!E$18,'Parametres score'!G$18,'Parametres score'!G$19))</f>
        <v>1</v>
      </c>
      <c r="CB33" s="131">
        <f>IF(BN33&lt;'Parametres score'!E$21,'Parametres score'!G$21,IF(BN33&gt;'Parametres score'!E$23,'Parametres score'!G$23,'Parametres score'!G$22))</f>
        <v>1</v>
      </c>
      <c r="CC33" s="131">
        <f>IF(BL33&lt;'Parametres score'!E$24,'Parametres score'!G$24,IF(BL33&gt;'Parametres score'!E$26,'Parametres score'!G$26,'Parametres score'!G$25))</f>
        <v>0</v>
      </c>
      <c r="CD33" s="131">
        <f>IF(CF26&lt;'Parametres score'!E$30,'Parametres score'!G$30,IF(CF26&gt;'Parametres score'!E$32,'Parametres score'!G$32,'Parametres score'!G$31))</f>
        <v>2</v>
      </c>
      <c r="CE33" s="131">
        <f>IF(BT33&gt;'Parametres score'!E$29,'Parametres score'!G$29,IF(BT33&lt;'Parametres score'!E$27,'Parametres score'!G$27,'Parametres score'!G$28))</f>
        <v>2</v>
      </c>
      <c r="CF33" s="131">
        <f t="shared" si="10"/>
        <v>13</v>
      </c>
      <c r="CG33" s="131" t="str">
        <f t="shared" si="14"/>
        <v>/18</v>
      </c>
      <c r="CH33" s="4"/>
      <c r="CI33" s="4"/>
      <c r="CJ33" s="4"/>
    </row>
    <row r="34" spans="1:88" hidden="1" outlineLevel="1" x14ac:dyDescent="0.35">
      <c r="A34" t="str">
        <f t="shared" si="2"/>
        <v/>
      </c>
      <c r="B34" s="516"/>
      <c r="C34" s="9"/>
      <c r="D34" s="549"/>
      <c r="E34" s="549"/>
      <c r="F34" s="549"/>
      <c r="G34" s="549"/>
      <c r="H34" s="549"/>
      <c r="I34" s="549"/>
      <c r="J34" s="549"/>
      <c r="K34" s="549"/>
      <c r="L34" s="549"/>
      <c r="M34" s="549"/>
      <c r="N34" s="549"/>
      <c r="O34" s="549"/>
      <c r="P34" s="549"/>
      <c r="Q34" s="549"/>
      <c r="R34" s="547"/>
      <c r="S34" s="547"/>
      <c r="T34" s="548"/>
      <c r="U34" s="548"/>
      <c r="V34" s="548"/>
      <c r="W34" s="548"/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51"/>
      <c r="AO34" s="551"/>
      <c r="AP34" s="550"/>
      <c r="AQ34" s="550"/>
      <c r="AR34" s="551"/>
      <c r="AS34" s="551"/>
      <c r="AT34" s="551"/>
      <c r="AU34" s="551"/>
      <c r="AV34" s="548"/>
      <c r="AW34" s="548"/>
      <c r="AX34" s="549"/>
      <c r="AY34" s="549"/>
      <c r="AZ34" s="4"/>
      <c r="BA34" s="694">
        <v>11</v>
      </c>
      <c r="BB34" s="694"/>
      <c r="BC34" s="694"/>
      <c r="BD34" s="694"/>
      <c r="BE34" s="694"/>
      <c r="BF34" s="694"/>
      <c r="BG34" s="694"/>
      <c r="BH34" s="694"/>
      <c r="BI34" s="154"/>
      <c r="BJ34">
        <f t="shared" si="11"/>
        <v>44</v>
      </c>
      <c r="BK34">
        <f t="shared" si="5"/>
        <v>117.5</v>
      </c>
      <c r="BL34">
        <f>COUNTIF(BE28:BH34,"&lt;" &amp; 'Parametres score'!$C$24)</f>
        <v>0</v>
      </c>
      <c r="BM34">
        <f t="shared" si="4"/>
        <v>1</v>
      </c>
      <c r="BN34">
        <f t="shared" si="12"/>
        <v>1</v>
      </c>
      <c r="BO34">
        <f t="shared" si="6"/>
        <v>0</v>
      </c>
      <c r="BP34">
        <f>SUM(BO28:BO34)</f>
        <v>15</v>
      </c>
      <c r="BQ34" s="4">
        <f t="shared" si="1"/>
        <v>1</v>
      </c>
      <c r="BR34" s="4">
        <f t="shared" si="7"/>
        <v>2</v>
      </c>
      <c r="BS34" s="4">
        <f t="shared" si="3"/>
        <v>0</v>
      </c>
      <c r="BT34" s="4">
        <f t="shared" si="8"/>
        <v>17.5</v>
      </c>
      <c r="BU34" s="4">
        <f t="shared" si="9"/>
        <v>3</v>
      </c>
      <c r="BV34" s="4"/>
      <c r="BW34" s="131">
        <f>IF(BJ34&lt;'Parametres score'!$E$6,'Parametres score'!$G$6,IF(BJ34&lt;='Parametres score'!$E$8,'Parametres score'!$G$7,'Parametres score'!$G$8))</f>
        <v>1</v>
      </c>
      <c r="BX34" s="131">
        <f>IF(COUNTIF(BA28:BD34,"&gt;" &amp;'Parametres score'!$C$9)&lt;'Parametres score'!E$9,'Parametres score'!G$9,IF(COUNTIF(BA28:BD34,"&gt;" &amp;'Parametres score'!$C$9)&gt;'Parametres score'!E$11,'Parametres score'!G$11,'Parametres score'!G$10))</f>
        <v>2</v>
      </c>
      <c r="BY34" s="131">
        <f>IF(COUNTIF(BI28:BI34,"&gt;=24")&gt;='Parametres score'!E$12,'Parametres score'!G$12,IF(COUNTIF(BI28:BI34,"&gt;=24")='Parametres score'!E$13,'Parametres score'!$G$13,'Parametres score'!G$14))</f>
        <v>1</v>
      </c>
      <c r="BZ34" s="131">
        <f>IF(BP34&lt;'Parametres score'!E$15,0,IF(BP34&gt;'Parametres score'!E$17,'Parametres score'!G$17,'Parametres score'!G$16))</f>
        <v>2</v>
      </c>
      <c r="CA34" s="131">
        <f>IF(BR34&lt;'Parametres score'!E$20,'Parametres score'!G$20,IF(BR34&gt;'Parametres score'!E$18,'Parametres score'!G$18,'Parametres score'!G$19))</f>
        <v>0</v>
      </c>
      <c r="CB34" s="131">
        <f>IF(BN34&lt;'Parametres score'!E$21,'Parametres score'!G$21,IF(BN34&gt;'Parametres score'!E$23,'Parametres score'!G$23,'Parametres score'!G$22))</f>
        <v>1</v>
      </c>
      <c r="CC34" s="131">
        <f>IF(BL34&lt;'Parametres score'!E$24,'Parametres score'!G$24,IF(BL34&gt;'Parametres score'!E$26,'Parametres score'!G$26,'Parametres score'!G$25))</f>
        <v>0</v>
      </c>
      <c r="CD34" s="131">
        <f>IF(CF27&lt;'Parametres score'!E$30,'Parametres score'!G$30,IF(CF27&gt;'Parametres score'!E$32,'Parametres score'!G$32,'Parametres score'!G$31))</f>
        <v>2</v>
      </c>
      <c r="CE34" s="131">
        <f>IF(BT34&gt;'Parametres score'!E$29,'Parametres score'!G$29,IF(BT34&lt;'Parametres score'!E$27,'Parametres score'!G$27,'Parametres score'!G$28))</f>
        <v>2</v>
      </c>
      <c r="CF34" s="131">
        <f t="shared" si="10"/>
        <v>11</v>
      </c>
      <c r="CG34" s="131" t="str">
        <f t="shared" si="14"/>
        <v>/18</v>
      </c>
      <c r="CH34" s="4"/>
      <c r="CI34" s="4"/>
      <c r="CJ34" s="4"/>
    </row>
    <row r="35" spans="1:88" hidden="1" outlineLevel="1" x14ac:dyDescent="0.35">
      <c r="A35" t="str">
        <f t="shared" si="2"/>
        <v/>
      </c>
      <c r="B35" s="516"/>
      <c r="C35" s="9"/>
      <c r="D35" s="549"/>
      <c r="E35" s="549"/>
      <c r="F35" s="549"/>
      <c r="G35" s="549"/>
      <c r="H35" s="549"/>
      <c r="I35" s="549"/>
      <c r="J35" s="549"/>
      <c r="K35" s="549"/>
      <c r="L35" s="549"/>
      <c r="M35" s="549"/>
      <c r="N35" s="549"/>
      <c r="O35" s="549"/>
      <c r="P35" s="549"/>
      <c r="Q35" s="549"/>
      <c r="R35" s="547"/>
      <c r="S35" s="547"/>
      <c r="T35" s="548"/>
      <c r="U35" s="548"/>
      <c r="V35" s="551"/>
      <c r="W35" s="551"/>
      <c r="X35" s="551"/>
      <c r="Y35" s="551"/>
      <c r="Z35" s="551"/>
      <c r="AA35" s="551"/>
      <c r="AB35" s="551"/>
      <c r="AC35" s="551"/>
      <c r="AD35" s="551"/>
      <c r="AE35" s="551"/>
      <c r="AF35" s="551"/>
      <c r="AG35" s="551"/>
      <c r="AH35" s="551"/>
      <c r="AI35" s="551"/>
      <c r="AJ35" s="551"/>
      <c r="AK35" s="551"/>
      <c r="AL35" s="551"/>
      <c r="AM35" s="551"/>
      <c r="AN35" s="551"/>
      <c r="AO35" s="550"/>
      <c r="AP35" s="550"/>
      <c r="AQ35" s="551"/>
      <c r="AR35" s="551"/>
      <c r="AS35" s="551"/>
      <c r="AT35" s="551"/>
      <c r="AU35" s="551"/>
      <c r="AV35" s="548"/>
      <c r="AW35" s="548"/>
      <c r="AX35" s="549"/>
      <c r="AY35" s="549"/>
      <c r="AZ35" s="4"/>
      <c r="BA35" s="694">
        <v>0</v>
      </c>
      <c r="BB35" s="694"/>
      <c r="BC35" s="694"/>
      <c r="BD35" s="694"/>
      <c r="BE35" s="694"/>
      <c r="BF35" s="694"/>
      <c r="BG35" s="694"/>
      <c r="BH35" s="694"/>
      <c r="BI35" s="154"/>
      <c r="BJ35">
        <f t="shared" si="11"/>
        <v>35.5</v>
      </c>
      <c r="BK35">
        <f t="shared" si="5"/>
        <v>127</v>
      </c>
      <c r="BL35">
        <f>COUNTIF(BE29:BH35,"&lt;" &amp; 'Parametres score'!$C$24)</f>
        <v>0</v>
      </c>
      <c r="BM35">
        <f t="shared" si="4"/>
        <v>1</v>
      </c>
      <c r="BN35">
        <f t="shared" si="12"/>
        <v>1</v>
      </c>
      <c r="BO35">
        <f t="shared" si="6"/>
        <v>0</v>
      </c>
      <c r="BP35">
        <f t="shared" si="13"/>
        <v>8</v>
      </c>
      <c r="BQ35" s="4">
        <f t="shared" si="1"/>
        <v>1</v>
      </c>
      <c r="BR35" s="4">
        <f t="shared" si="7"/>
        <v>3</v>
      </c>
      <c r="BS35" s="4">
        <f t="shared" si="3"/>
        <v>0</v>
      </c>
      <c r="BT35" s="4">
        <f t="shared" si="8"/>
        <v>17</v>
      </c>
      <c r="BU35" s="4">
        <f t="shared" si="9"/>
        <v>3</v>
      </c>
      <c r="BV35" s="4"/>
      <c r="BW35" s="131">
        <f>IF(BJ35&lt;'Parametres score'!$E$6,'Parametres score'!$G$6,IF(BJ35&lt;='Parametres score'!$E$8,'Parametres score'!$G$7,'Parametres score'!$G$8))</f>
        <v>0</v>
      </c>
      <c r="BX35" s="131">
        <f>IF(COUNTIF(BA29:BD35,"&gt;" &amp;'Parametres score'!$C$9)&lt;'Parametres score'!E$9,'Parametres score'!G$9,IF(COUNTIF(BA29:BD35,"&gt;" &amp;'Parametres score'!$C$9)&gt;'Parametres score'!E$11,'Parametres score'!G$11,'Parametres score'!G$10))</f>
        <v>2</v>
      </c>
      <c r="BY35" s="131">
        <f>IF(COUNTIF(BI29:BI35,"&gt;=24")&gt;='Parametres score'!E$12,'Parametres score'!G$12,IF(COUNTIF(BI29:BI35,"&gt;=24")='Parametres score'!E$13,'Parametres score'!$G$13,'Parametres score'!G$14))</f>
        <v>1</v>
      </c>
      <c r="BZ35" s="131">
        <f>IF(BP35&lt;'Parametres score'!E$15,0,IF(BP35&gt;'Parametres score'!E$17,'Parametres score'!G$17,'Parametres score'!G$16))</f>
        <v>1</v>
      </c>
      <c r="CA35" s="131">
        <f>IF(BR35&lt;'Parametres score'!E$20,'Parametres score'!G$20,IF(BR35&gt;'Parametres score'!E$18,'Parametres score'!G$18,'Parametres score'!G$19))</f>
        <v>0</v>
      </c>
      <c r="CB35" s="131">
        <f>IF(BN35&lt;'Parametres score'!E$21,'Parametres score'!G$21,IF(BN35&gt;'Parametres score'!E$23,'Parametres score'!G$23,'Parametres score'!G$22))</f>
        <v>1</v>
      </c>
      <c r="CC35" s="131">
        <f>IF(BL35&lt;'Parametres score'!E$24,'Parametres score'!G$24,IF(BL35&gt;'Parametres score'!E$26,'Parametres score'!G$26,'Parametres score'!G$25))</f>
        <v>0</v>
      </c>
      <c r="CD35" s="131">
        <f>IF(CF28&lt;'Parametres score'!E$30,'Parametres score'!G$30,IF(CF28&gt;'Parametres score'!E$32,'Parametres score'!G$32,'Parametres score'!G$31))</f>
        <v>1</v>
      </c>
      <c r="CE35" s="131">
        <f>IF(BT35&gt;'Parametres score'!E$29,'Parametres score'!G$29,IF(BT35&lt;'Parametres score'!E$27,'Parametres score'!G$27,'Parametres score'!G$28))</f>
        <v>2</v>
      </c>
      <c r="CF35" s="131">
        <f t="shared" si="10"/>
        <v>8</v>
      </c>
      <c r="CG35" s="131" t="str">
        <f t="shared" si="14"/>
        <v>/18</v>
      </c>
      <c r="CH35" s="4"/>
      <c r="CI35" s="4"/>
      <c r="CJ35" s="4"/>
    </row>
    <row r="36" spans="1:88" hidden="1" outlineLevel="1" x14ac:dyDescent="0.35">
      <c r="A36" t="str">
        <f t="shared" si="2"/>
        <v/>
      </c>
      <c r="B36" s="516"/>
      <c r="C36" s="9"/>
      <c r="D36" s="549"/>
      <c r="E36" s="549"/>
      <c r="F36" s="549"/>
      <c r="G36" s="549"/>
      <c r="H36" s="549"/>
      <c r="I36" s="549"/>
      <c r="J36" s="549"/>
      <c r="K36" s="549"/>
      <c r="L36" s="549"/>
      <c r="M36" s="549"/>
      <c r="N36" s="549"/>
      <c r="O36" s="549"/>
      <c r="P36" s="549"/>
      <c r="Q36" s="549"/>
      <c r="R36" s="548"/>
      <c r="S36" s="548"/>
      <c r="T36" s="548"/>
      <c r="U36" s="547"/>
      <c r="V36" s="550"/>
      <c r="W36" s="551"/>
      <c r="X36" s="551"/>
      <c r="Y36" s="551"/>
      <c r="Z36" s="551"/>
      <c r="AA36" s="551"/>
      <c r="AB36" s="551"/>
      <c r="AC36" s="551"/>
      <c r="AD36" s="551"/>
      <c r="AE36" s="551"/>
      <c r="AF36" s="551"/>
      <c r="AG36" s="551"/>
      <c r="AH36" s="551"/>
      <c r="AI36" s="551"/>
      <c r="AJ36" s="551"/>
      <c r="AK36" s="551"/>
      <c r="AL36" s="551"/>
      <c r="AM36" s="550"/>
      <c r="AN36" s="550"/>
      <c r="AO36" s="551"/>
      <c r="AP36" s="551"/>
      <c r="AQ36" s="551"/>
      <c r="AR36" s="551"/>
      <c r="AS36" s="551"/>
      <c r="AT36" s="551"/>
      <c r="AU36" s="551"/>
      <c r="AV36" s="548"/>
      <c r="AW36" s="548"/>
      <c r="AX36" s="549"/>
      <c r="AY36" s="549"/>
      <c r="AZ36" s="4"/>
      <c r="BA36" s="694">
        <v>14</v>
      </c>
      <c r="BB36" s="694"/>
      <c r="BC36" s="694"/>
      <c r="BD36" s="694"/>
      <c r="BE36" s="694"/>
      <c r="BF36" s="694"/>
      <c r="BG36" s="694"/>
      <c r="BH36" s="694"/>
      <c r="BI36" s="154"/>
      <c r="BJ36">
        <f t="shared" si="11"/>
        <v>24.5</v>
      </c>
      <c r="BK36">
        <f t="shared" si="5"/>
        <v>140</v>
      </c>
      <c r="BL36">
        <f>COUNTIF(BE30:BH36,"&lt;" &amp; 'Parametres score'!$C$24)</f>
        <v>0</v>
      </c>
      <c r="BM36">
        <f t="shared" si="4"/>
        <v>0</v>
      </c>
      <c r="BN36">
        <f t="shared" si="12"/>
        <v>1</v>
      </c>
      <c r="BO36">
        <f t="shared" si="6"/>
        <v>0</v>
      </c>
      <c r="BP36">
        <f>SUM(BO30:BO36)</f>
        <v>8</v>
      </c>
      <c r="BQ36" s="4">
        <f t="shared" si="1"/>
        <v>1</v>
      </c>
      <c r="BR36" s="4">
        <f t="shared" si="7"/>
        <v>4</v>
      </c>
      <c r="BS36" s="4">
        <f t="shared" si="3"/>
        <v>0</v>
      </c>
      <c r="BT36" s="4">
        <f t="shared" si="8"/>
        <v>6</v>
      </c>
      <c r="BU36" s="4">
        <f t="shared" si="9"/>
        <v>2</v>
      </c>
      <c r="BV36" s="4"/>
      <c r="BW36" s="131">
        <f>IF(BJ36&lt;'Parametres score'!$E$6,'Parametres score'!$G$6,IF(BJ36&lt;='Parametres score'!$E$8,'Parametres score'!$G$7,'Parametres score'!$G$8))</f>
        <v>0</v>
      </c>
      <c r="BX36" s="131">
        <f>IF(COUNTIF(BA30:BD36,"&gt;" &amp;'Parametres score'!$C$9)&lt;'Parametres score'!E$9,'Parametres score'!G$9,IF(COUNTIF(BA30:BD36,"&gt;" &amp;'Parametres score'!$C$9)&gt;'Parametres score'!E$11,'Parametres score'!G$11,'Parametres score'!G$10))</f>
        <v>2</v>
      </c>
      <c r="BY36" s="131">
        <f>IF(COUNTIF(BI30:BI36,"&gt;=24")&gt;='Parametres score'!E$12,'Parametres score'!G$12,IF(COUNTIF(BI30:BI36,"&gt;=24")='Parametres score'!E$13,'Parametres score'!$G$13,'Parametres score'!G$14))</f>
        <v>1</v>
      </c>
      <c r="BZ36" s="131">
        <f>IF(BP36&lt;'Parametres score'!E$15,0,IF(BP36&gt;'Parametres score'!E$17,'Parametres score'!G$17,'Parametres score'!G$16))</f>
        <v>1</v>
      </c>
      <c r="CA36" s="131">
        <f>IF(BR36&lt;'Parametres score'!E$20,'Parametres score'!G$20,IF(BR36&gt;'Parametres score'!E$18,'Parametres score'!G$18,'Parametres score'!G$19))</f>
        <v>0</v>
      </c>
      <c r="CB36" s="131">
        <f>IF(BN36&lt;'Parametres score'!E$21,'Parametres score'!G$21,IF(BN36&gt;'Parametres score'!E$23,'Parametres score'!G$23,'Parametres score'!G$22))</f>
        <v>1</v>
      </c>
      <c r="CC36" s="131">
        <f>IF(BL36&lt;'Parametres score'!E$24,'Parametres score'!G$24,IF(BL36&gt;'Parametres score'!E$26,'Parametres score'!G$26,'Parametres score'!G$25))</f>
        <v>0</v>
      </c>
      <c r="CD36" s="131">
        <f>IF(CF29&lt;'Parametres score'!E$30,'Parametres score'!G$30,IF(CF29&gt;'Parametres score'!E$32,'Parametres score'!G$32,'Parametres score'!G$31))</f>
        <v>1</v>
      </c>
      <c r="CE36" s="131">
        <f>IF(BT36&gt;'Parametres score'!E$29,'Parametres score'!G$29,IF(BT36&lt;'Parametres score'!E$27,'Parametres score'!G$27,'Parametres score'!G$28))</f>
        <v>1</v>
      </c>
      <c r="CF36" s="131">
        <f t="shared" si="10"/>
        <v>7</v>
      </c>
      <c r="CG36" s="131" t="str">
        <f t="shared" si="14"/>
        <v>/18</v>
      </c>
      <c r="CH36" s="4"/>
      <c r="CI36" s="4"/>
      <c r="CJ36" s="4"/>
    </row>
    <row r="37" spans="1:88" hidden="1" outlineLevel="1" x14ac:dyDescent="0.35">
      <c r="A37" t="str">
        <f t="shared" si="2"/>
        <v/>
      </c>
      <c r="B37" s="516"/>
      <c r="C37" s="9"/>
      <c r="D37" s="549"/>
      <c r="E37" s="549"/>
      <c r="F37" s="549"/>
      <c r="G37" s="549"/>
      <c r="H37" s="549"/>
      <c r="I37" s="549"/>
      <c r="J37" s="549"/>
      <c r="K37" s="549"/>
      <c r="L37" s="549"/>
      <c r="M37" s="549"/>
      <c r="N37" s="549"/>
      <c r="O37" s="549"/>
      <c r="P37" s="549"/>
      <c r="Q37" s="549"/>
      <c r="R37" s="548"/>
      <c r="S37" s="548"/>
      <c r="T37" s="548"/>
      <c r="U37" s="547"/>
      <c r="V37" s="547"/>
      <c r="W37" s="548"/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7"/>
      <c r="AN37" s="550"/>
      <c r="AO37" s="551"/>
      <c r="AP37" s="551"/>
      <c r="AQ37" s="551"/>
      <c r="AR37" s="551"/>
      <c r="AS37" s="551"/>
      <c r="AT37" s="551"/>
      <c r="AU37" s="551"/>
      <c r="AV37" s="548"/>
      <c r="AW37" s="548"/>
      <c r="AX37" s="549"/>
      <c r="AY37" s="549"/>
      <c r="AZ37" s="4"/>
      <c r="BA37" s="694">
        <v>0</v>
      </c>
      <c r="BB37" s="694"/>
      <c r="BC37" s="694"/>
      <c r="BD37" s="694"/>
      <c r="BE37" s="694"/>
      <c r="BF37" s="694"/>
      <c r="BG37" s="694"/>
      <c r="BH37" s="694"/>
      <c r="BI37" s="154"/>
      <c r="BJ37">
        <f t="shared" si="11"/>
        <v>13.5</v>
      </c>
      <c r="BK37">
        <f t="shared" si="5"/>
        <v>153</v>
      </c>
      <c r="BL37">
        <f>COUNTIF(BE31:BH37,"&lt;" &amp; 'Parametres score'!$C$24)</f>
        <v>0</v>
      </c>
      <c r="BM37">
        <f t="shared" si="4"/>
        <v>0</v>
      </c>
      <c r="BN37">
        <f t="shared" si="12"/>
        <v>1</v>
      </c>
      <c r="BO37">
        <f t="shared" si="6"/>
        <v>0</v>
      </c>
      <c r="BP37">
        <f t="shared" si="13"/>
        <v>8</v>
      </c>
      <c r="BQ37" s="4">
        <f t="shared" si="1"/>
        <v>1</v>
      </c>
      <c r="BR37" s="4">
        <f t="shared" si="7"/>
        <v>5</v>
      </c>
      <c r="BS37" s="4">
        <f t="shared" si="3"/>
        <v>0</v>
      </c>
      <c r="BT37" s="4">
        <f t="shared" si="8"/>
        <v>4</v>
      </c>
      <c r="BU37" s="4">
        <f t="shared" si="9"/>
        <v>1</v>
      </c>
      <c r="BV37" s="4"/>
      <c r="BW37" s="131">
        <f>IF(BJ37&lt;'Parametres score'!$E$6,'Parametres score'!$G$6,IF(BJ37&lt;='Parametres score'!$E$8,'Parametres score'!$G$7,'Parametres score'!$G$8))</f>
        <v>0</v>
      </c>
      <c r="BX37" s="131">
        <f>IF(COUNTIF(BA31:BD37,"&gt;" &amp;'Parametres score'!$C$9)&lt;'Parametres score'!E$9,'Parametres score'!G$9,IF(COUNTIF(BA31:BD37,"&gt;" &amp;'Parametres score'!$C$9)&gt;'Parametres score'!E$11,'Parametres score'!G$11,'Parametres score'!G$10))</f>
        <v>2</v>
      </c>
      <c r="BY37" s="131">
        <f>IF(COUNTIF(BI31:BI37,"&gt;=24")&gt;='Parametres score'!E$12,'Parametres score'!G$12,IF(COUNTIF(BI31:BI37,"&gt;=24")='Parametres score'!E$13,'Parametres score'!$G$13,'Parametres score'!G$14))</f>
        <v>2</v>
      </c>
      <c r="BZ37" s="131">
        <f>IF(BP37&lt;'Parametres score'!E$15,0,IF(BP37&gt;'Parametres score'!E$17,'Parametres score'!G$17,'Parametres score'!G$16))</f>
        <v>1</v>
      </c>
      <c r="CA37" s="131">
        <f>IF(BR37&lt;'Parametres score'!E$20,'Parametres score'!G$20,IF(BR37&gt;'Parametres score'!E$18,'Parametres score'!G$18,'Parametres score'!G$19))</f>
        <v>0</v>
      </c>
      <c r="CB37" s="131">
        <f>IF(BN37&lt;'Parametres score'!E$21,'Parametres score'!G$21,IF(BN37&gt;'Parametres score'!E$23,'Parametres score'!G$23,'Parametres score'!G$22))</f>
        <v>1</v>
      </c>
      <c r="CC37" s="131">
        <f>IF(BL37&lt;'Parametres score'!E$24,'Parametres score'!G$24,IF(BL37&gt;'Parametres score'!E$26,'Parametres score'!G$26,'Parametres score'!G$25))</f>
        <v>0</v>
      </c>
      <c r="CD37" s="131">
        <f>IF(CF30&lt;'Parametres score'!E$30,'Parametres score'!G$30,IF(CF30&gt;'Parametres score'!E$32,'Parametres score'!G$32,'Parametres score'!G$31))</f>
        <v>1</v>
      </c>
      <c r="CE37" s="131">
        <f>IF(BT37&gt;'Parametres score'!E$29,'Parametres score'!G$29,IF(BT37&lt;'Parametres score'!E$27,'Parametres score'!G$27,'Parametres score'!G$28))</f>
        <v>0</v>
      </c>
      <c r="CF37" s="131">
        <f t="shared" si="10"/>
        <v>7</v>
      </c>
      <c r="CG37" s="131" t="str">
        <f t="shared" si="14"/>
        <v>/18</v>
      </c>
      <c r="CH37" s="4"/>
      <c r="CI37" s="4"/>
      <c r="CJ37" s="4"/>
    </row>
    <row r="38" spans="1:88" hidden="1" outlineLevel="1" x14ac:dyDescent="0.35">
      <c r="A38" t="str">
        <f t="shared" si="2"/>
        <v/>
      </c>
      <c r="B38" s="516"/>
      <c r="C38" s="9"/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7"/>
      <c r="S38" s="547"/>
      <c r="T38" s="548"/>
      <c r="U38" s="548"/>
      <c r="V38" s="548"/>
      <c r="W38" s="548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51"/>
      <c r="AO38" s="551"/>
      <c r="AP38" s="550"/>
      <c r="AQ38" s="550"/>
      <c r="AR38" s="551"/>
      <c r="AS38" s="551"/>
      <c r="AT38" s="551"/>
      <c r="AU38" s="551"/>
      <c r="AV38" s="548"/>
      <c r="AW38" s="548"/>
      <c r="AX38" s="549"/>
      <c r="AY38" s="549"/>
      <c r="AZ38" s="4"/>
      <c r="BA38" s="694">
        <v>11</v>
      </c>
      <c r="BB38" s="694"/>
      <c r="BC38" s="694"/>
      <c r="BD38" s="694"/>
      <c r="BE38" s="694"/>
      <c r="BF38" s="694"/>
      <c r="BG38" s="694"/>
      <c r="BH38" s="694"/>
      <c r="BI38" s="154"/>
      <c r="BJ38">
        <f t="shared" si="11"/>
        <v>13.5</v>
      </c>
      <c r="BK38">
        <f t="shared" si="5"/>
        <v>153</v>
      </c>
      <c r="BL38">
        <f>COUNTIF(BE32:BH38,"&lt;" &amp; 'Parametres score'!$C$24)</f>
        <v>0</v>
      </c>
      <c r="BM38">
        <f t="shared" si="4"/>
        <v>0</v>
      </c>
      <c r="BN38">
        <f t="shared" si="12"/>
        <v>1</v>
      </c>
      <c r="BO38">
        <f t="shared" si="6"/>
        <v>0</v>
      </c>
      <c r="BP38">
        <f>SUM(BO32:BO38)</f>
        <v>8</v>
      </c>
      <c r="BQ38" s="4">
        <f t="shared" si="1"/>
        <v>1</v>
      </c>
      <c r="BR38" s="4">
        <f t="shared" si="7"/>
        <v>5</v>
      </c>
      <c r="BS38" s="4">
        <f t="shared" si="3"/>
        <v>0</v>
      </c>
      <c r="BT38" s="4">
        <f t="shared" si="8"/>
        <v>4</v>
      </c>
      <c r="BU38" s="4">
        <f t="shared" si="9"/>
        <v>1</v>
      </c>
      <c r="BV38" s="4"/>
      <c r="BW38" s="131">
        <f>IF(BJ38&lt;'Parametres score'!$E$6,'Parametres score'!$G$6,IF(BJ38&lt;='Parametres score'!$E$8,'Parametres score'!$G$7,'Parametres score'!$G$8))</f>
        <v>0</v>
      </c>
      <c r="BX38" s="131">
        <f>IF(COUNTIF(BA32:BD38,"&gt;" &amp;'Parametres score'!$C$9)&lt;'Parametres score'!E$9,'Parametres score'!G$9,IF(COUNTIF(BA32:BD38,"&gt;" &amp;'Parametres score'!$C$9)&gt;'Parametres score'!E$11,'Parametres score'!G$11,'Parametres score'!G$10))</f>
        <v>2</v>
      </c>
      <c r="BY38" s="131">
        <f>IF(COUNTIF(BI32:BI38,"&gt;=24")&gt;='Parametres score'!E$12,'Parametres score'!G$12,IF(COUNTIF(BI32:BI38,"&gt;=24")='Parametres score'!E$13,'Parametres score'!$G$13,'Parametres score'!G$14))</f>
        <v>2</v>
      </c>
      <c r="BZ38" s="131">
        <f>IF(BP38&lt;'Parametres score'!E$15,0,IF(BP38&gt;'Parametres score'!E$17,'Parametres score'!G$17,'Parametres score'!G$16))</f>
        <v>1</v>
      </c>
      <c r="CA38" s="131">
        <f>IF(BR38&lt;'Parametres score'!E$20,'Parametres score'!G$20,IF(BR38&gt;'Parametres score'!E$18,'Parametres score'!G$18,'Parametres score'!G$19))</f>
        <v>0</v>
      </c>
      <c r="CB38" s="131">
        <f>IF(BN38&lt;'Parametres score'!E$21,'Parametres score'!G$21,IF(BN38&gt;'Parametres score'!E$23,'Parametres score'!G$23,'Parametres score'!G$22))</f>
        <v>1</v>
      </c>
      <c r="CC38" s="131">
        <f>IF(BL38&lt;'Parametres score'!E$24,'Parametres score'!G$24,IF(BL38&gt;'Parametres score'!E$26,'Parametres score'!G$26,'Parametres score'!G$25))</f>
        <v>0</v>
      </c>
      <c r="CD38" s="131">
        <f>IF(CF31&lt;'Parametres score'!E$30,'Parametres score'!G$30,IF(CF31&gt;'Parametres score'!E$32,'Parametres score'!G$32,'Parametres score'!G$31))</f>
        <v>1</v>
      </c>
      <c r="CE38" s="131">
        <f>IF(BT38&gt;'Parametres score'!E$29,'Parametres score'!G$29,IF(BT38&lt;'Parametres score'!E$27,'Parametres score'!G$27,'Parametres score'!G$28))</f>
        <v>0</v>
      </c>
      <c r="CF38" s="131">
        <f t="shared" si="10"/>
        <v>7</v>
      </c>
      <c r="CG38" s="131" t="str">
        <f t="shared" si="14"/>
        <v>/18</v>
      </c>
      <c r="CH38" s="4"/>
      <c r="CI38" s="4"/>
      <c r="CJ38" s="4"/>
    </row>
    <row r="39" spans="1:88" hidden="1" outlineLevel="1" x14ac:dyDescent="0.35">
      <c r="A39" t="str">
        <f t="shared" si="2"/>
        <v/>
      </c>
      <c r="B39" s="516"/>
      <c r="C39" s="9"/>
      <c r="D39" s="549"/>
      <c r="E39" s="549"/>
      <c r="F39" s="549"/>
      <c r="G39" s="549"/>
      <c r="H39" s="549"/>
      <c r="I39" s="549"/>
      <c r="J39" s="549"/>
      <c r="K39" s="549"/>
      <c r="L39" s="549"/>
      <c r="M39" s="549"/>
      <c r="N39" s="549"/>
      <c r="O39" s="549"/>
      <c r="P39" s="549"/>
      <c r="Q39" s="549"/>
      <c r="R39" s="547"/>
      <c r="S39" s="547"/>
      <c r="T39" s="548"/>
      <c r="U39" s="548"/>
      <c r="V39" s="548"/>
      <c r="W39" s="548"/>
      <c r="X39" s="548"/>
      <c r="Y39" s="548"/>
      <c r="Z39" s="548"/>
      <c r="AA39" s="548"/>
      <c r="AB39" s="548"/>
      <c r="AC39" s="548"/>
      <c r="AD39" s="548"/>
      <c r="AE39" s="548"/>
      <c r="AF39" s="548"/>
      <c r="AG39" s="548"/>
      <c r="AH39" s="548"/>
      <c r="AI39" s="548"/>
      <c r="AJ39" s="548"/>
      <c r="AK39" s="548"/>
      <c r="AL39" s="548"/>
      <c r="AM39" s="548"/>
      <c r="AN39" s="551"/>
      <c r="AO39" s="551"/>
      <c r="AP39" s="550"/>
      <c r="AQ39" s="550"/>
      <c r="AR39" s="551"/>
      <c r="AS39" s="551"/>
      <c r="AT39" s="551"/>
      <c r="AU39" s="551"/>
      <c r="AV39" s="548"/>
      <c r="AW39" s="548"/>
      <c r="AX39" s="549"/>
      <c r="AY39" s="549"/>
      <c r="AZ39" s="4"/>
      <c r="BA39" s="694">
        <v>11</v>
      </c>
      <c r="BB39" s="694"/>
      <c r="BC39" s="694"/>
      <c r="BD39" s="694"/>
      <c r="BE39" s="694"/>
      <c r="BF39" s="694"/>
      <c r="BG39" s="694"/>
      <c r="BH39" s="694"/>
      <c r="BI39" s="154"/>
      <c r="BJ39">
        <f t="shared" si="11"/>
        <v>8</v>
      </c>
      <c r="BK39">
        <f t="shared" si="5"/>
        <v>159.5</v>
      </c>
      <c r="BL39">
        <f>COUNTIF(BE33:BH39,"&lt;" &amp; 'Parametres score'!$C$24)</f>
        <v>0</v>
      </c>
      <c r="BM39">
        <f t="shared" si="4"/>
        <v>0</v>
      </c>
      <c r="BN39">
        <f t="shared" si="12"/>
        <v>0</v>
      </c>
      <c r="BO39">
        <f t="shared" si="6"/>
        <v>0</v>
      </c>
      <c r="BP39">
        <f t="shared" si="13"/>
        <v>7</v>
      </c>
      <c r="BQ39" s="4">
        <f t="shared" si="1"/>
        <v>1</v>
      </c>
      <c r="BR39" s="4">
        <f t="shared" si="7"/>
        <v>6</v>
      </c>
      <c r="BS39" s="4">
        <f t="shared" si="3"/>
        <v>0</v>
      </c>
      <c r="BT39" s="4">
        <f t="shared" si="8"/>
        <v>0</v>
      </c>
      <c r="BU39" s="4">
        <f t="shared" si="9"/>
        <v>0</v>
      </c>
      <c r="BV39" s="4"/>
      <c r="BW39" s="131">
        <f>IF(BJ39&lt;'Parametres score'!$E$6,'Parametres score'!$G$6,IF(BJ39&lt;='Parametres score'!$E$8,'Parametres score'!$G$7,'Parametres score'!$G$8))</f>
        <v>0</v>
      </c>
      <c r="BX39" s="131">
        <f>IF(COUNTIF(BA33:BD39,"&gt;" &amp;'Parametres score'!$C$9)&lt;'Parametres score'!E$9,'Parametres score'!G$9,IF(COUNTIF(BA33:BD39,"&gt;" &amp;'Parametres score'!$C$9)&gt;'Parametres score'!E$11,'Parametres score'!G$11,'Parametres score'!G$10))</f>
        <v>2</v>
      </c>
      <c r="BY39" s="131">
        <f>IF(COUNTIF(BI33:BI39,"&gt;=24")&gt;='Parametres score'!E$12,'Parametres score'!G$12,IF(COUNTIF(BI33:BI39,"&gt;=24")='Parametres score'!E$13,'Parametres score'!$G$13,'Parametres score'!G$14))</f>
        <v>2</v>
      </c>
      <c r="BZ39" s="131">
        <f>IF(BP39&lt;'Parametres score'!E$15,0,IF(BP39&gt;'Parametres score'!E$17,'Parametres score'!G$17,'Parametres score'!G$16))</f>
        <v>0</v>
      </c>
      <c r="CA39" s="131">
        <f>IF(BR39&lt;'Parametres score'!E$20,'Parametres score'!G$20,IF(BR39&gt;'Parametres score'!E$18,'Parametres score'!G$18,'Parametres score'!G$19))</f>
        <v>0</v>
      </c>
      <c r="CB39" s="131">
        <f>IF(BN39&lt;'Parametres score'!E$21,'Parametres score'!G$21,IF(BN39&gt;'Parametres score'!E$23,'Parametres score'!G$23,'Parametres score'!G$22))</f>
        <v>0</v>
      </c>
      <c r="CC39" s="131">
        <f>IF(BL39&lt;'Parametres score'!E$24,'Parametres score'!G$24,IF(BL39&gt;'Parametres score'!E$26,'Parametres score'!G$26,'Parametres score'!G$25))</f>
        <v>0</v>
      </c>
      <c r="CD39" s="131">
        <f>IF(CF32&lt;'Parametres score'!E$30,'Parametres score'!G$30,IF(CF32&gt;'Parametres score'!E$32,'Parametres score'!G$32,'Parametres score'!G$31))</f>
        <v>2</v>
      </c>
      <c r="CE39" s="131">
        <f>IF(BT39&gt;'Parametres score'!E$29,'Parametres score'!G$29,IF(BT39&lt;'Parametres score'!E$27,'Parametres score'!G$27,'Parametres score'!G$28))</f>
        <v>0</v>
      </c>
      <c r="CF39" s="131">
        <f t="shared" si="10"/>
        <v>6</v>
      </c>
      <c r="CG39" s="131" t="str">
        <f t="shared" si="14"/>
        <v>/18</v>
      </c>
      <c r="CH39" s="4"/>
      <c r="CI39" s="4"/>
      <c r="CJ39" s="4"/>
    </row>
    <row r="40" spans="1:88" hidden="1" outlineLevel="1" x14ac:dyDescent="0.35">
      <c r="A40" t="str">
        <f t="shared" si="2"/>
        <v/>
      </c>
      <c r="B40" s="516"/>
      <c r="C40" s="9"/>
      <c r="D40" s="549"/>
      <c r="E40" s="549"/>
      <c r="F40" s="549"/>
      <c r="G40" s="549"/>
      <c r="H40" s="549"/>
      <c r="I40" s="549"/>
      <c r="J40" s="549"/>
      <c r="K40" s="549"/>
      <c r="L40" s="549"/>
      <c r="M40" s="549"/>
      <c r="N40" s="549"/>
      <c r="O40" s="549"/>
      <c r="P40" s="549"/>
      <c r="Q40" s="549"/>
      <c r="R40" s="548"/>
      <c r="S40" s="548"/>
      <c r="T40" s="548"/>
      <c r="U40" s="547"/>
      <c r="V40" s="547"/>
      <c r="W40" s="548"/>
      <c r="X40" s="548"/>
      <c r="Y40" s="548"/>
      <c r="Z40" s="548"/>
      <c r="AA40" s="548"/>
      <c r="AB40" s="548"/>
      <c r="AC40" s="548"/>
      <c r="AD40" s="548"/>
      <c r="AE40" s="548"/>
      <c r="AF40" s="548"/>
      <c r="AG40" s="548"/>
      <c r="AH40" s="548"/>
      <c r="AI40" s="548"/>
      <c r="AJ40" s="548"/>
      <c r="AK40" s="548"/>
      <c r="AL40" s="548"/>
      <c r="AM40" s="548"/>
      <c r="AN40" s="551"/>
      <c r="AO40" s="551"/>
      <c r="AP40" s="550"/>
      <c r="AQ40" s="550"/>
      <c r="AR40" s="551"/>
      <c r="AS40" s="551"/>
      <c r="AT40" s="551"/>
      <c r="AU40" s="551"/>
      <c r="AV40" s="548"/>
      <c r="AW40" s="548"/>
      <c r="AX40" s="549"/>
      <c r="AY40" s="549"/>
      <c r="AZ40" s="4"/>
      <c r="BA40" s="694">
        <v>0</v>
      </c>
      <c r="BB40" s="694"/>
      <c r="BC40" s="694"/>
      <c r="BD40" s="694"/>
      <c r="BE40" s="694"/>
      <c r="BF40" s="694"/>
      <c r="BG40" s="694"/>
      <c r="BH40" s="694"/>
      <c r="BI40" s="154"/>
      <c r="BJ40">
        <f t="shared" si="11"/>
        <v>0</v>
      </c>
      <c r="BK40">
        <f t="shared" si="5"/>
        <v>168</v>
      </c>
      <c r="BL40">
        <f>COUNTIF(BE34:BH40,"&lt;" &amp; 'Parametres score'!$C$24)</f>
        <v>0</v>
      </c>
      <c r="BM40">
        <f t="shared" si="4"/>
        <v>0</v>
      </c>
      <c r="BN40">
        <f t="shared" si="12"/>
        <v>0</v>
      </c>
      <c r="BO40">
        <f t="shared" si="6"/>
        <v>0</v>
      </c>
      <c r="BP40">
        <f t="shared" si="13"/>
        <v>0</v>
      </c>
      <c r="BQ40" s="4">
        <f t="shared" si="1"/>
        <v>1</v>
      </c>
      <c r="BR40" s="4">
        <f t="shared" si="7"/>
        <v>7</v>
      </c>
      <c r="BS40" s="4">
        <f t="shared" si="3"/>
        <v>0</v>
      </c>
      <c r="BT40" s="4">
        <f t="shared" si="8"/>
        <v>0</v>
      </c>
      <c r="BU40" s="4">
        <f t="shared" si="9"/>
        <v>0</v>
      </c>
      <c r="BV40" s="4"/>
      <c r="BW40" s="131">
        <f>IF(BJ40&lt;'Parametres score'!$E$6,'Parametres score'!$G$6,IF(BJ40&lt;='Parametres score'!$E$8,'Parametres score'!$G$7,'Parametres score'!$G$8))</f>
        <v>0</v>
      </c>
      <c r="BX40" s="131">
        <f>IF(COUNTIF(BA34:BD40,"&gt;" &amp;'Parametres score'!$C$9)&lt;'Parametres score'!E$9,'Parametres score'!G$9,IF(COUNTIF(BA34:BD40,"&gt;" &amp;'Parametres score'!$C$9)&gt;'Parametres score'!E$11,'Parametres score'!G$11,'Parametres score'!G$10))</f>
        <v>2</v>
      </c>
      <c r="BY40" s="131">
        <f>IF(COUNTIF(BI34:BI40,"&gt;=24")&gt;='Parametres score'!E$12,'Parametres score'!G$12,IF(COUNTIF(BI34:BI40,"&gt;=24")='Parametres score'!E$13,'Parametres score'!$G$13,'Parametres score'!G$14))</f>
        <v>2</v>
      </c>
      <c r="BZ40" s="131">
        <f>IF(BP40&lt;'Parametres score'!E$15,0,IF(BP40&gt;'Parametres score'!E$17,'Parametres score'!G$17,'Parametres score'!G$16))</f>
        <v>0</v>
      </c>
      <c r="CA40" s="131">
        <f>IF(BR40&lt;'Parametres score'!E$20,'Parametres score'!G$20,IF(BR40&gt;'Parametres score'!E$18,'Parametres score'!G$18,'Parametres score'!G$19))</f>
        <v>0</v>
      </c>
      <c r="CB40" s="131">
        <f>IF(BN40&lt;'Parametres score'!E$21,'Parametres score'!G$21,IF(BN40&gt;'Parametres score'!E$23,'Parametres score'!G$23,'Parametres score'!G$22))</f>
        <v>0</v>
      </c>
      <c r="CC40" s="131">
        <f>IF(BL40&lt;'Parametres score'!E$24,'Parametres score'!G$24,IF(BL40&gt;'Parametres score'!E$26,'Parametres score'!G$26,'Parametres score'!G$25))</f>
        <v>0</v>
      </c>
      <c r="CD40" s="131">
        <f>IF(CF33&lt;'Parametres score'!E$30,'Parametres score'!G$30,IF(CF33&gt;'Parametres score'!E$32,'Parametres score'!G$32,'Parametres score'!G$31))</f>
        <v>2</v>
      </c>
      <c r="CE40" s="131">
        <f>IF(BT40&gt;'Parametres score'!E$29,'Parametres score'!G$29,IF(BT40&lt;'Parametres score'!E$27,'Parametres score'!G$27,'Parametres score'!G$28))</f>
        <v>0</v>
      </c>
      <c r="CF40" s="131">
        <f t="shared" si="10"/>
        <v>6</v>
      </c>
      <c r="CG40" s="131" t="str">
        <f t="shared" si="14"/>
        <v>/18</v>
      </c>
      <c r="CH40" s="4"/>
      <c r="CI40" s="4"/>
      <c r="CJ40" s="4"/>
    </row>
    <row r="41" spans="1:88" hidden="1" outlineLevel="1" x14ac:dyDescent="0.35">
      <c r="A41" t="str">
        <f t="shared" si="2"/>
        <v/>
      </c>
      <c r="B41" s="516"/>
      <c r="C41" s="9"/>
      <c r="D41" s="549"/>
      <c r="E41" s="549"/>
      <c r="F41" s="549"/>
      <c r="G41" s="549"/>
      <c r="H41" s="549"/>
      <c r="I41" s="549"/>
      <c r="J41" s="549"/>
      <c r="K41" s="549"/>
      <c r="L41" s="549"/>
      <c r="M41" s="549"/>
      <c r="N41" s="549"/>
      <c r="O41" s="549"/>
      <c r="P41" s="549"/>
      <c r="Q41" s="549"/>
      <c r="R41" s="547"/>
      <c r="S41" s="547"/>
      <c r="T41" s="548"/>
      <c r="U41" s="548"/>
      <c r="V41" s="548"/>
      <c r="W41" s="548"/>
      <c r="X41" s="548"/>
      <c r="Y41" s="548"/>
      <c r="Z41" s="548"/>
      <c r="AA41" s="548"/>
      <c r="AB41" s="548"/>
      <c r="AC41" s="548"/>
      <c r="AD41" s="548"/>
      <c r="AE41" s="548"/>
      <c r="AF41" s="548"/>
      <c r="AG41" s="548"/>
      <c r="AH41" s="548"/>
      <c r="AI41" s="548"/>
      <c r="AJ41" s="548"/>
      <c r="AK41" s="548"/>
      <c r="AL41" s="548"/>
      <c r="AM41" s="548"/>
      <c r="AN41" s="551"/>
      <c r="AO41" s="550"/>
      <c r="AP41" s="550"/>
      <c r="AQ41" s="551"/>
      <c r="AR41" s="551"/>
      <c r="AS41" s="551"/>
      <c r="AT41" s="551"/>
      <c r="AU41" s="551"/>
      <c r="AV41" s="548"/>
      <c r="AW41" s="548"/>
      <c r="AX41" s="549"/>
      <c r="AY41" s="549"/>
      <c r="AZ41" s="4"/>
      <c r="BA41" s="694">
        <v>0</v>
      </c>
      <c r="BB41" s="694"/>
      <c r="BC41" s="694"/>
      <c r="BD41" s="694"/>
      <c r="BE41" s="694"/>
      <c r="BF41" s="694"/>
      <c r="BG41" s="694"/>
      <c r="BH41" s="694"/>
      <c r="BI41" s="154"/>
      <c r="BJ41">
        <f t="shared" si="11"/>
        <v>0</v>
      </c>
      <c r="BK41">
        <f t="shared" si="5"/>
        <v>168</v>
      </c>
      <c r="BL41">
        <f>COUNTIF(BE35:BH41,"&lt;" &amp; 'Parametres score'!$C$24)</f>
        <v>0</v>
      </c>
      <c r="BM41">
        <f t="shared" si="4"/>
        <v>0</v>
      </c>
      <c r="BN41">
        <f t="shared" si="12"/>
        <v>0</v>
      </c>
      <c r="BO41">
        <f t="shared" si="6"/>
        <v>0</v>
      </c>
      <c r="BP41">
        <f t="shared" si="13"/>
        <v>0</v>
      </c>
      <c r="BQ41" s="4">
        <f t="shared" si="1"/>
        <v>1</v>
      </c>
      <c r="BR41" s="4">
        <f t="shared" si="7"/>
        <v>7</v>
      </c>
      <c r="BS41" s="4">
        <f t="shared" si="3"/>
        <v>0</v>
      </c>
      <c r="BT41" s="4">
        <f t="shared" si="8"/>
        <v>0</v>
      </c>
      <c r="BU41" s="4">
        <f t="shared" si="9"/>
        <v>0</v>
      </c>
      <c r="BV41" s="4"/>
      <c r="BW41" s="131">
        <f>IF(BJ41&lt;'Parametres score'!$E$6,'Parametres score'!$G$6,IF(BJ41&lt;='Parametres score'!$E$8,'Parametres score'!$G$7,'Parametres score'!$G$8))</f>
        <v>0</v>
      </c>
      <c r="BX41" s="131">
        <f>IF(COUNTIF(BA35:BD41,"&gt;" &amp;'Parametres score'!$C$9)&lt;'Parametres score'!E$9,'Parametres score'!G$9,IF(COUNTIF(BA35:BD41,"&gt;" &amp;'Parametres score'!$C$9)&gt;'Parametres score'!E$11,'Parametres score'!G$11,'Parametres score'!G$10))</f>
        <v>2</v>
      </c>
      <c r="BY41" s="131">
        <f>IF(COUNTIF(BI35:BI41,"&gt;=24")&gt;='Parametres score'!E$12,'Parametres score'!G$12,IF(COUNTIF(BI35:BI41,"&gt;=24")='Parametres score'!E$13,'Parametres score'!$G$13,'Parametres score'!G$14))</f>
        <v>2</v>
      </c>
      <c r="BZ41" s="131">
        <f>IF(BP41&lt;'Parametres score'!E$15,0,IF(BP41&gt;'Parametres score'!E$17,'Parametres score'!G$17,'Parametres score'!G$16))</f>
        <v>0</v>
      </c>
      <c r="CA41" s="131">
        <f>IF(BR41&lt;'Parametres score'!E$20,'Parametres score'!G$20,IF(BR41&gt;'Parametres score'!E$18,'Parametres score'!G$18,'Parametres score'!G$19))</f>
        <v>0</v>
      </c>
      <c r="CB41" s="131">
        <f>IF(BN41&lt;'Parametres score'!E$21,'Parametres score'!G$21,IF(BN41&gt;'Parametres score'!E$23,'Parametres score'!G$23,'Parametres score'!G$22))</f>
        <v>0</v>
      </c>
      <c r="CC41" s="131">
        <f>IF(BL41&lt;'Parametres score'!E$24,'Parametres score'!G$24,IF(BL41&gt;'Parametres score'!E$26,'Parametres score'!G$26,'Parametres score'!G$25))</f>
        <v>0</v>
      </c>
      <c r="CD41" s="131">
        <f>IF(CF34&lt;'Parametres score'!E$30,'Parametres score'!G$30,IF(CF34&gt;'Parametres score'!E$32,'Parametres score'!G$32,'Parametres score'!G$31))</f>
        <v>2</v>
      </c>
      <c r="CE41" s="131">
        <f>IF(BT41&gt;'Parametres score'!E$29,'Parametres score'!G$29,IF(BT41&lt;'Parametres score'!E$27,'Parametres score'!G$27,'Parametres score'!G$28))</f>
        <v>0</v>
      </c>
      <c r="CF41" s="131">
        <f t="shared" si="10"/>
        <v>6</v>
      </c>
      <c r="CG41" s="131" t="str">
        <f t="shared" si="14"/>
        <v>/18</v>
      </c>
      <c r="CH41" s="4"/>
      <c r="CI41" s="4"/>
      <c r="CJ41" s="4"/>
    </row>
    <row r="42" spans="1:88" hidden="1" outlineLevel="1" x14ac:dyDescent="0.35">
      <c r="A42" t="str">
        <f t="shared" si="2"/>
        <v/>
      </c>
      <c r="B42" s="516"/>
      <c r="C42" s="9"/>
      <c r="D42" s="549"/>
      <c r="E42" s="549"/>
      <c r="F42" s="549"/>
      <c r="G42" s="549"/>
      <c r="H42" s="549"/>
      <c r="I42" s="549"/>
      <c r="J42" s="549"/>
      <c r="K42" s="549"/>
      <c r="L42" s="549"/>
      <c r="M42" s="549"/>
      <c r="N42" s="549"/>
      <c r="O42" s="549"/>
      <c r="P42" s="549"/>
      <c r="Q42" s="549"/>
      <c r="R42" s="547"/>
      <c r="S42" s="547"/>
      <c r="T42" s="548"/>
      <c r="U42" s="548"/>
      <c r="V42" s="551"/>
      <c r="W42" s="551"/>
      <c r="X42" s="551"/>
      <c r="Y42" s="551"/>
      <c r="Z42" s="551"/>
      <c r="AA42" s="551"/>
      <c r="AB42" s="551"/>
      <c r="AC42" s="551"/>
      <c r="AD42" s="551"/>
      <c r="AE42" s="551"/>
      <c r="AF42" s="551"/>
      <c r="AG42" s="551"/>
      <c r="AH42" s="551"/>
      <c r="AI42" s="551"/>
      <c r="AJ42" s="551"/>
      <c r="AK42" s="551"/>
      <c r="AL42" s="551"/>
      <c r="AM42" s="550"/>
      <c r="AN42" s="550"/>
      <c r="AO42" s="551"/>
      <c r="AP42" s="551"/>
      <c r="AQ42" s="551"/>
      <c r="AR42" s="551"/>
      <c r="AS42" s="551"/>
      <c r="AT42" s="551"/>
      <c r="AU42" s="551"/>
      <c r="AV42" s="548"/>
      <c r="AW42" s="548"/>
      <c r="AX42" s="549"/>
      <c r="AY42" s="549"/>
      <c r="AZ42" s="4"/>
      <c r="BA42" s="694">
        <v>0</v>
      </c>
      <c r="BB42" s="694"/>
      <c r="BC42" s="694"/>
      <c r="BD42" s="694"/>
      <c r="BE42" s="694"/>
      <c r="BF42" s="694"/>
      <c r="BG42" s="694"/>
      <c r="BH42" s="694"/>
      <c r="BI42" s="154"/>
      <c r="BJ42">
        <f t="shared" si="11"/>
        <v>0</v>
      </c>
      <c r="BK42">
        <f t="shared" si="5"/>
        <v>168</v>
      </c>
      <c r="BL42">
        <f>COUNTIF(BE36:BH42,"&lt;" &amp; 'Parametres score'!$C$24)</f>
        <v>0</v>
      </c>
      <c r="BM42">
        <f t="shared" si="4"/>
        <v>0</v>
      </c>
      <c r="BN42">
        <f t="shared" si="12"/>
        <v>0</v>
      </c>
      <c r="BO42">
        <f t="shared" si="6"/>
        <v>0</v>
      </c>
      <c r="BP42">
        <f t="shared" si="13"/>
        <v>0</v>
      </c>
      <c r="BQ42" s="4">
        <f t="shared" si="1"/>
        <v>1</v>
      </c>
      <c r="BR42" s="4">
        <f t="shared" si="7"/>
        <v>7</v>
      </c>
      <c r="BS42" s="4">
        <f t="shared" si="3"/>
        <v>0</v>
      </c>
      <c r="BT42" s="4">
        <f t="shared" si="8"/>
        <v>0</v>
      </c>
      <c r="BU42" s="4">
        <f t="shared" si="9"/>
        <v>0</v>
      </c>
      <c r="BV42" s="4"/>
      <c r="BW42" s="131">
        <f>IF(BJ42&lt;'Parametres score'!$E$6,'Parametres score'!$G$6,IF(BJ42&lt;='Parametres score'!$E$8,'Parametres score'!$G$7,'Parametres score'!$G$8))</f>
        <v>0</v>
      </c>
      <c r="BX42" s="131">
        <f>IF(COUNTIF(BA36:BD42,"&gt;" &amp;'Parametres score'!$C$9)&lt;'Parametres score'!E$9,'Parametres score'!G$9,IF(COUNTIF(BA36:BD42,"&gt;" &amp;'Parametres score'!$C$9)&gt;'Parametres score'!E$11,'Parametres score'!G$11,'Parametres score'!G$10))</f>
        <v>2</v>
      </c>
      <c r="BY42" s="131">
        <f>IF(COUNTIF(BI36:BI42,"&gt;=24")&gt;='Parametres score'!E$12,'Parametres score'!G$12,IF(COUNTIF(BI36:BI42,"&gt;=24")='Parametres score'!E$13,'Parametres score'!$G$13,'Parametres score'!G$14))</f>
        <v>2</v>
      </c>
      <c r="BZ42" s="131">
        <f>IF(BP42&lt;'Parametres score'!E$15,0,IF(BP42&gt;'Parametres score'!E$17,'Parametres score'!G$17,'Parametres score'!G$16))</f>
        <v>0</v>
      </c>
      <c r="CA42" s="131">
        <f>IF(BR42&lt;'Parametres score'!E$20,'Parametres score'!G$20,IF(BR42&gt;'Parametres score'!E$18,'Parametres score'!G$18,'Parametres score'!G$19))</f>
        <v>0</v>
      </c>
      <c r="CB42" s="131">
        <f>IF(BN42&lt;'Parametres score'!E$21,'Parametres score'!G$21,IF(BN42&gt;'Parametres score'!E$23,'Parametres score'!G$23,'Parametres score'!G$22))</f>
        <v>0</v>
      </c>
      <c r="CC42" s="131">
        <f>IF(BL42&lt;'Parametres score'!E$24,'Parametres score'!G$24,IF(BL42&gt;'Parametres score'!E$26,'Parametres score'!G$26,'Parametres score'!G$25))</f>
        <v>0</v>
      </c>
      <c r="CD42" s="131">
        <f>IF(CF35&lt;'Parametres score'!E$30,'Parametres score'!G$30,IF(CF35&gt;'Parametres score'!E$32,'Parametres score'!G$32,'Parametres score'!G$31))</f>
        <v>1</v>
      </c>
      <c r="CE42" s="131">
        <f>IF(BT42&gt;'Parametres score'!E$29,'Parametres score'!G$29,IF(BT42&lt;'Parametres score'!E$27,'Parametres score'!G$27,'Parametres score'!G$28))</f>
        <v>0</v>
      </c>
      <c r="CF42" s="131">
        <f t="shared" si="10"/>
        <v>5</v>
      </c>
      <c r="CG42" s="131" t="str">
        <f t="shared" si="14"/>
        <v>/18</v>
      </c>
      <c r="CH42" s="4"/>
      <c r="CI42" s="4"/>
      <c r="CJ42" s="4"/>
    </row>
    <row r="43" spans="1:88" hidden="1" outlineLevel="1" x14ac:dyDescent="0.35">
      <c r="A43" t="str">
        <f t="shared" si="2"/>
        <v/>
      </c>
      <c r="B43" s="516"/>
      <c r="C43" s="9"/>
      <c r="D43" s="549"/>
      <c r="E43" s="549"/>
      <c r="F43" s="549"/>
      <c r="G43" s="549"/>
      <c r="H43" s="549"/>
      <c r="I43" s="549"/>
      <c r="J43" s="549"/>
      <c r="K43" s="549"/>
      <c r="L43" s="549"/>
      <c r="M43" s="549"/>
      <c r="N43" s="549"/>
      <c r="O43" s="549"/>
      <c r="P43" s="549"/>
      <c r="Q43" s="549"/>
      <c r="R43" s="547"/>
      <c r="S43" s="547"/>
      <c r="T43" s="548"/>
      <c r="U43" s="548"/>
      <c r="V43" s="551"/>
      <c r="W43" s="551"/>
      <c r="X43" s="551"/>
      <c r="Y43" s="551"/>
      <c r="Z43" s="551"/>
      <c r="AA43" s="551"/>
      <c r="AB43" s="551"/>
      <c r="AC43" s="551"/>
      <c r="AD43" s="551"/>
      <c r="AE43" s="551"/>
      <c r="AF43" s="551"/>
      <c r="AG43" s="551"/>
      <c r="AH43" s="551"/>
      <c r="AI43" s="551"/>
      <c r="AJ43" s="551"/>
      <c r="AK43" s="551"/>
      <c r="AL43" s="551"/>
      <c r="AM43" s="551"/>
      <c r="AN43" s="551"/>
      <c r="AO43" s="551"/>
      <c r="AP43" s="550"/>
      <c r="AQ43" s="550"/>
      <c r="AR43" s="551"/>
      <c r="AS43" s="551"/>
      <c r="AT43" s="551"/>
      <c r="AU43" s="551"/>
      <c r="AV43" s="548"/>
      <c r="AW43" s="548"/>
      <c r="AX43" s="549"/>
      <c r="AY43" s="549"/>
      <c r="AZ43" s="4"/>
      <c r="BA43" s="694">
        <v>11</v>
      </c>
      <c r="BB43" s="694"/>
      <c r="BC43" s="694"/>
      <c r="BD43" s="694"/>
      <c r="BE43" s="694"/>
      <c r="BF43" s="694"/>
      <c r="BG43" s="694"/>
      <c r="BH43" s="694"/>
      <c r="BI43" s="154"/>
      <c r="BJ43">
        <f t="shared" si="11"/>
        <v>0</v>
      </c>
      <c r="BK43">
        <f t="shared" si="5"/>
        <v>168</v>
      </c>
      <c r="BL43">
        <f>COUNTIF(BE37:BH43,"&lt;" &amp; 'Parametres score'!$C$24)</f>
        <v>0</v>
      </c>
      <c r="BM43">
        <f t="shared" si="4"/>
        <v>0</v>
      </c>
      <c r="BN43">
        <f t="shared" si="12"/>
        <v>0</v>
      </c>
      <c r="BO43">
        <f t="shared" si="6"/>
        <v>0</v>
      </c>
      <c r="BP43">
        <f t="shared" si="13"/>
        <v>0</v>
      </c>
      <c r="BQ43" s="4">
        <f t="shared" si="1"/>
        <v>1</v>
      </c>
      <c r="BR43" s="4">
        <f t="shared" si="7"/>
        <v>7</v>
      </c>
      <c r="BS43" s="4">
        <f t="shared" si="3"/>
        <v>0</v>
      </c>
      <c r="BT43" s="4">
        <f t="shared" si="8"/>
        <v>0</v>
      </c>
      <c r="BU43" s="4">
        <f t="shared" si="9"/>
        <v>0</v>
      </c>
      <c r="BV43" s="4"/>
      <c r="BW43" s="131">
        <f>IF(BJ43&lt;'Parametres score'!$E$6,'Parametres score'!$G$6,IF(BJ43&lt;='Parametres score'!$E$8,'Parametres score'!$G$7,'Parametres score'!$G$8))</f>
        <v>0</v>
      </c>
      <c r="BX43" s="131">
        <f>IF(COUNTIF(BA37:BD43,"&gt;" &amp;'Parametres score'!$C$9)&lt;'Parametres score'!E$9,'Parametres score'!G$9,IF(COUNTIF(BA37:BD43,"&gt;" &amp;'Parametres score'!$C$9)&gt;'Parametres score'!E$11,'Parametres score'!G$11,'Parametres score'!G$10))</f>
        <v>2</v>
      </c>
      <c r="BY43" s="131">
        <f>IF(COUNTIF(BI37:BI43,"&gt;=24")&gt;='Parametres score'!E$12,'Parametres score'!G$12,IF(COUNTIF(BI37:BI43,"&gt;=24")='Parametres score'!E$13,'Parametres score'!$G$13,'Parametres score'!G$14))</f>
        <v>2</v>
      </c>
      <c r="BZ43" s="131">
        <f>IF(BP43&lt;'Parametres score'!E$15,0,IF(BP43&gt;'Parametres score'!E$17,'Parametres score'!G$17,'Parametres score'!G$16))</f>
        <v>0</v>
      </c>
      <c r="CA43" s="131">
        <f>IF(BR43&lt;'Parametres score'!E$20,'Parametres score'!G$20,IF(BR43&gt;'Parametres score'!E$18,'Parametres score'!G$18,'Parametres score'!G$19))</f>
        <v>0</v>
      </c>
      <c r="CB43" s="131">
        <f>IF(BN43&lt;'Parametres score'!E$21,'Parametres score'!G$21,IF(BN43&gt;'Parametres score'!E$23,'Parametres score'!G$23,'Parametres score'!G$22))</f>
        <v>0</v>
      </c>
      <c r="CC43" s="131">
        <f>IF(BL43&lt;'Parametres score'!E$24,'Parametres score'!G$24,IF(BL43&gt;'Parametres score'!E$26,'Parametres score'!G$26,'Parametres score'!G$25))</f>
        <v>0</v>
      </c>
      <c r="CD43" s="131">
        <f>IF(CF36&lt;'Parametres score'!E$30,'Parametres score'!G$30,IF(CF36&gt;'Parametres score'!E$32,'Parametres score'!G$32,'Parametres score'!G$31))</f>
        <v>1</v>
      </c>
      <c r="CE43" s="131">
        <f>IF(BT43&gt;'Parametres score'!E$29,'Parametres score'!G$29,IF(BT43&lt;'Parametres score'!E$27,'Parametres score'!G$27,'Parametres score'!G$28))</f>
        <v>0</v>
      </c>
      <c r="CF43" s="131">
        <f t="shared" si="10"/>
        <v>5</v>
      </c>
      <c r="CG43" s="131" t="str">
        <f t="shared" si="14"/>
        <v>/18</v>
      </c>
      <c r="CH43" s="4"/>
      <c r="CI43" s="4"/>
      <c r="CJ43" s="4"/>
    </row>
    <row r="44" spans="1:88" hidden="1" outlineLevel="1" x14ac:dyDescent="0.35">
      <c r="A44" t="str">
        <f t="shared" si="2"/>
        <v/>
      </c>
      <c r="B44" s="516"/>
      <c r="C44" s="9"/>
      <c r="D44" s="549"/>
      <c r="E44" s="549"/>
      <c r="F44" s="549"/>
      <c r="G44" s="549"/>
      <c r="H44" s="549"/>
      <c r="I44" s="549"/>
      <c r="J44" s="549"/>
      <c r="K44" s="549"/>
      <c r="L44" s="549"/>
      <c r="M44" s="549"/>
      <c r="N44" s="549"/>
      <c r="O44" s="549"/>
      <c r="P44" s="549"/>
      <c r="Q44" s="549"/>
      <c r="R44" s="548"/>
      <c r="S44" s="548"/>
      <c r="T44" s="548"/>
      <c r="U44" s="547"/>
      <c r="V44" s="547"/>
      <c r="W44" s="548"/>
      <c r="X44" s="548"/>
      <c r="Y44" s="548"/>
      <c r="Z44" s="548"/>
      <c r="AA44" s="548"/>
      <c r="AB44" s="548"/>
      <c r="AC44" s="548"/>
      <c r="AD44" s="548"/>
      <c r="AE44" s="548"/>
      <c r="AF44" s="548"/>
      <c r="AG44" s="548"/>
      <c r="AH44" s="548"/>
      <c r="AI44" s="548"/>
      <c r="AJ44" s="548"/>
      <c r="AK44" s="548"/>
      <c r="AL44" s="548"/>
      <c r="AM44" s="547"/>
      <c r="AN44" s="550"/>
      <c r="AO44" s="551"/>
      <c r="AP44" s="551"/>
      <c r="AQ44" s="551"/>
      <c r="AR44" s="551"/>
      <c r="AS44" s="551"/>
      <c r="AT44" s="551"/>
      <c r="AU44" s="551"/>
      <c r="AV44" s="548"/>
      <c r="AW44" s="548"/>
      <c r="AX44" s="549"/>
      <c r="AY44" s="549"/>
      <c r="AZ44" s="4"/>
      <c r="BA44" s="694">
        <v>14</v>
      </c>
      <c r="BB44" s="694"/>
      <c r="BC44" s="694"/>
      <c r="BD44" s="694"/>
      <c r="BE44" s="694"/>
      <c r="BF44" s="694"/>
      <c r="BG44" s="694"/>
      <c r="BH44" s="694"/>
      <c r="BI44" s="154"/>
      <c r="BJ44">
        <f t="shared" si="11"/>
        <v>0</v>
      </c>
      <c r="BK44">
        <f t="shared" si="5"/>
        <v>168</v>
      </c>
      <c r="BL44">
        <f>COUNTIF(BE38:BH44,"&lt;" &amp; 'Parametres score'!$C$24)</f>
        <v>0</v>
      </c>
      <c r="BM44">
        <f t="shared" si="4"/>
        <v>0</v>
      </c>
      <c r="BN44">
        <f t="shared" si="12"/>
        <v>0</v>
      </c>
      <c r="BO44">
        <f t="shared" si="6"/>
        <v>0</v>
      </c>
      <c r="BP44">
        <f t="shared" si="13"/>
        <v>0</v>
      </c>
      <c r="BQ44" s="4">
        <f t="shared" si="1"/>
        <v>1</v>
      </c>
      <c r="BR44" s="4">
        <f t="shared" si="7"/>
        <v>7</v>
      </c>
      <c r="BS44" s="4">
        <f t="shared" si="3"/>
        <v>0</v>
      </c>
      <c r="BT44" s="4">
        <f t="shared" si="8"/>
        <v>0</v>
      </c>
      <c r="BU44" s="4">
        <f t="shared" si="9"/>
        <v>0</v>
      </c>
      <c r="BV44" s="4"/>
      <c r="BW44" s="131">
        <f>IF(BJ44&lt;'Parametres score'!$E$6,'Parametres score'!$G$6,IF(BJ44&lt;='Parametres score'!$E$8,'Parametres score'!$G$7,'Parametres score'!$G$8))</f>
        <v>0</v>
      </c>
      <c r="BX44" s="131">
        <f>IF(COUNTIF(BA38:BD44,"&gt;" &amp;'Parametres score'!$C$9)&lt;'Parametres score'!E$9,'Parametres score'!G$9,IF(COUNTIF(BA38:BD44,"&gt;" &amp;'Parametres score'!$C$9)&gt;'Parametres score'!E$11,'Parametres score'!G$11,'Parametres score'!G$10))</f>
        <v>2</v>
      </c>
      <c r="BY44" s="131">
        <f>IF(COUNTIF(BI38:BI44,"&gt;=24")&gt;='Parametres score'!E$12,'Parametres score'!G$12,IF(COUNTIF(BI38:BI44,"&gt;=24")='Parametres score'!E$13,'Parametres score'!$G$13,'Parametres score'!G$14))</f>
        <v>2</v>
      </c>
      <c r="BZ44" s="131">
        <f>IF(BP44&lt;'Parametres score'!E$15,0,IF(BP44&gt;'Parametres score'!E$17,'Parametres score'!G$17,'Parametres score'!G$16))</f>
        <v>0</v>
      </c>
      <c r="CA44" s="131">
        <f>IF(BR44&lt;'Parametres score'!E$20,'Parametres score'!G$20,IF(BR44&gt;'Parametres score'!E$18,'Parametres score'!G$18,'Parametres score'!G$19))</f>
        <v>0</v>
      </c>
      <c r="CB44" s="131">
        <f>IF(BN44&lt;'Parametres score'!E$21,'Parametres score'!G$21,IF(BN44&gt;'Parametres score'!E$23,'Parametres score'!G$23,'Parametres score'!G$22))</f>
        <v>0</v>
      </c>
      <c r="CC44" s="131">
        <f>IF(BL44&lt;'Parametres score'!E$24,'Parametres score'!G$24,IF(BL44&gt;'Parametres score'!E$26,'Parametres score'!G$26,'Parametres score'!G$25))</f>
        <v>0</v>
      </c>
      <c r="CD44" s="131">
        <f>IF(CF37&lt;'Parametres score'!E$30,'Parametres score'!G$30,IF(CF37&gt;'Parametres score'!E$32,'Parametres score'!G$32,'Parametres score'!G$31))</f>
        <v>1</v>
      </c>
      <c r="CE44" s="131">
        <f>IF(BT44&gt;'Parametres score'!E$29,'Parametres score'!G$29,IF(BT44&lt;'Parametres score'!E$27,'Parametres score'!G$27,'Parametres score'!G$28))</f>
        <v>0</v>
      </c>
      <c r="CF44" s="131">
        <f t="shared" si="10"/>
        <v>5</v>
      </c>
      <c r="CG44" s="131" t="str">
        <f t="shared" si="14"/>
        <v>/18</v>
      </c>
      <c r="CH44" s="4"/>
      <c r="CI44" s="4"/>
      <c r="CJ44" s="4"/>
    </row>
    <row r="45" spans="1:88" hidden="1" outlineLevel="1" x14ac:dyDescent="0.35">
      <c r="A45" t="str">
        <f t="shared" si="2"/>
        <v/>
      </c>
      <c r="B45" s="516"/>
      <c r="C45" s="9"/>
      <c r="D45" s="549"/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49"/>
      <c r="Q45" s="549"/>
      <c r="R45" s="548"/>
      <c r="S45" s="548"/>
      <c r="T45" s="548"/>
      <c r="U45" s="547"/>
      <c r="V45" s="547"/>
      <c r="W45" s="548"/>
      <c r="X45" s="548"/>
      <c r="Y45" s="548"/>
      <c r="Z45" s="548"/>
      <c r="AA45" s="548"/>
      <c r="AB45" s="548"/>
      <c r="AC45" s="548"/>
      <c r="AD45" s="548"/>
      <c r="AE45" s="548"/>
      <c r="AF45" s="548"/>
      <c r="AG45" s="548"/>
      <c r="AH45" s="548"/>
      <c r="AI45" s="548"/>
      <c r="AJ45" s="548"/>
      <c r="AK45" s="548"/>
      <c r="AL45" s="548"/>
      <c r="AM45" s="548"/>
      <c r="AN45" s="551"/>
      <c r="AO45" s="550"/>
      <c r="AP45" s="550"/>
      <c r="AQ45" s="550"/>
      <c r="AR45" s="551"/>
      <c r="AS45" s="551"/>
      <c r="AT45" s="551"/>
      <c r="AU45" s="551"/>
      <c r="AV45" s="548"/>
      <c r="AW45" s="548"/>
      <c r="AX45" s="549"/>
      <c r="AY45" s="549"/>
      <c r="AZ45" s="4"/>
      <c r="BA45" s="694">
        <v>0</v>
      </c>
      <c r="BB45" s="694"/>
      <c r="BC45" s="694"/>
      <c r="BD45" s="694"/>
      <c r="BE45" s="694"/>
      <c r="BF45" s="694"/>
      <c r="BG45" s="694"/>
      <c r="BH45" s="694"/>
      <c r="BI45" s="154"/>
      <c r="BJ45">
        <f t="shared" si="11"/>
        <v>0</v>
      </c>
      <c r="BK45">
        <f t="shared" si="5"/>
        <v>168</v>
      </c>
      <c r="BL45">
        <f>COUNTIF(BE39:BH45,"&lt;" &amp; 'Parametres score'!$C$24)</f>
        <v>0</v>
      </c>
      <c r="BM45">
        <f t="shared" si="4"/>
        <v>0</v>
      </c>
      <c r="BN45">
        <f t="shared" si="12"/>
        <v>0</v>
      </c>
      <c r="BO45">
        <f t="shared" si="6"/>
        <v>0</v>
      </c>
      <c r="BP45">
        <f t="shared" si="13"/>
        <v>0</v>
      </c>
      <c r="BQ45" s="4">
        <f t="shared" si="1"/>
        <v>1</v>
      </c>
      <c r="BR45" s="4">
        <f t="shared" si="7"/>
        <v>7</v>
      </c>
      <c r="BS45" s="4">
        <f t="shared" si="3"/>
        <v>0</v>
      </c>
      <c r="BT45" s="4">
        <f t="shared" si="8"/>
        <v>0</v>
      </c>
      <c r="BU45" s="4">
        <f t="shared" si="9"/>
        <v>0</v>
      </c>
      <c r="BV45" s="4"/>
      <c r="BW45" s="131">
        <f>IF(BJ45&lt;'Parametres score'!$E$6,'Parametres score'!$G$6,IF(BJ45&lt;='Parametres score'!$E$8,'Parametres score'!$G$7,'Parametres score'!$G$8))</f>
        <v>0</v>
      </c>
      <c r="BX45" s="131">
        <f>IF(COUNTIF(BA39:BD45,"&gt;" &amp;'Parametres score'!$C$9)&lt;'Parametres score'!E$9,'Parametres score'!G$9,IF(COUNTIF(BA39:BD45,"&gt;" &amp;'Parametres score'!$C$9)&gt;'Parametres score'!E$11,'Parametres score'!G$11,'Parametres score'!G$10))</f>
        <v>2</v>
      </c>
      <c r="BY45" s="131">
        <f>IF(COUNTIF(BI39:BI45,"&gt;=24")&gt;='Parametres score'!E$12,'Parametres score'!G$12,IF(COUNTIF(BI39:BI45,"&gt;=24")='Parametres score'!E$13,'Parametres score'!$G$13,'Parametres score'!G$14))</f>
        <v>2</v>
      </c>
      <c r="BZ45" s="131">
        <f>IF(BP45&lt;'Parametres score'!E$15,0,IF(BP45&gt;'Parametres score'!E$17,'Parametres score'!G$17,'Parametres score'!G$16))</f>
        <v>0</v>
      </c>
      <c r="CA45" s="131">
        <f>IF(BR45&lt;'Parametres score'!E$20,'Parametres score'!G$20,IF(BR45&gt;'Parametres score'!E$18,'Parametres score'!G$18,'Parametres score'!G$19))</f>
        <v>0</v>
      </c>
      <c r="CB45" s="131">
        <f>IF(BN45&lt;'Parametres score'!E$21,'Parametres score'!G$21,IF(BN45&gt;'Parametres score'!E$23,'Parametres score'!G$23,'Parametres score'!G$22))</f>
        <v>0</v>
      </c>
      <c r="CC45" s="131">
        <f>IF(BL45&lt;'Parametres score'!E$24,'Parametres score'!G$24,IF(BL45&gt;'Parametres score'!E$26,'Parametres score'!G$26,'Parametres score'!G$25))</f>
        <v>0</v>
      </c>
      <c r="CD45" s="131">
        <f>IF(CF38&lt;'Parametres score'!E$30,'Parametres score'!G$30,IF(CF38&gt;'Parametres score'!E$32,'Parametres score'!G$32,'Parametres score'!G$31))</f>
        <v>1</v>
      </c>
      <c r="CE45" s="131">
        <f>IF(BT45&gt;'Parametres score'!E$29,'Parametres score'!G$29,IF(BT45&lt;'Parametres score'!E$27,'Parametres score'!G$27,'Parametres score'!G$28))</f>
        <v>0</v>
      </c>
      <c r="CF45" s="131">
        <f t="shared" si="10"/>
        <v>5</v>
      </c>
      <c r="CG45" s="131" t="str">
        <f t="shared" si="14"/>
        <v>/18</v>
      </c>
      <c r="CH45" s="4"/>
      <c r="CI45" s="4"/>
      <c r="CJ45" s="4"/>
    </row>
    <row r="46" spans="1:88" hidden="1" x14ac:dyDescent="0.35">
      <c r="A46" t="str">
        <f t="shared" si="2"/>
        <v/>
      </c>
      <c r="B46" s="516"/>
      <c r="C46" s="9"/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7"/>
      <c r="S46" s="547"/>
      <c r="T46" s="548"/>
      <c r="U46" s="548"/>
      <c r="V46" s="548"/>
      <c r="W46" s="548"/>
      <c r="X46" s="548"/>
      <c r="Y46" s="548"/>
      <c r="Z46" s="548"/>
      <c r="AA46" s="548"/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51"/>
      <c r="AO46" s="551"/>
      <c r="AP46" s="550"/>
      <c r="AQ46" s="550"/>
      <c r="AR46" s="551"/>
      <c r="AS46" s="551"/>
      <c r="AT46" s="551"/>
      <c r="AU46" s="551"/>
      <c r="AV46" s="548"/>
      <c r="AW46" s="548"/>
      <c r="AX46" s="549"/>
      <c r="AY46" s="549"/>
      <c r="AZ46" s="4"/>
      <c r="BA46" s="694">
        <v>11</v>
      </c>
      <c r="BB46" s="694"/>
      <c r="BC46" s="694"/>
      <c r="BD46" s="694"/>
      <c r="BE46" s="694"/>
      <c r="BF46" s="694"/>
      <c r="BG46" s="694"/>
      <c r="BH46" s="694"/>
      <c r="BI46" s="154"/>
      <c r="BJ46">
        <f>COUNTIF(D40:AY46,"W")*0.5</f>
        <v>0</v>
      </c>
      <c r="BK46">
        <f t="shared" si="5"/>
        <v>168</v>
      </c>
      <c r="BL46">
        <f>COUNTIF(BE40:BH46,"&lt;" &amp; 'Parametres score'!$C$24)</f>
        <v>0</v>
      </c>
      <c r="BM46">
        <f t="shared" si="4"/>
        <v>0</v>
      </c>
      <c r="BN46">
        <f t="shared" si="12"/>
        <v>0</v>
      </c>
      <c r="BO46">
        <f t="shared" si="6"/>
        <v>0</v>
      </c>
      <c r="BP46">
        <f t="shared" si="13"/>
        <v>0</v>
      </c>
      <c r="BQ46" s="4">
        <f t="shared" si="1"/>
        <v>1</v>
      </c>
      <c r="BR46" s="4">
        <f>SUM(BQ40:BQ46)</f>
        <v>7</v>
      </c>
      <c r="BS46" s="4">
        <f t="shared" si="3"/>
        <v>0</v>
      </c>
      <c r="BT46" s="4">
        <f t="shared" si="8"/>
        <v>0</v>
      </c>
      <c r="BU46" s="4">
        <f t="shared" si="9"/>
        <v>0</v>
      </c>
      <c r="BV46" s="4"/>
      <c r="BW46" s="131">
        <f>IF(BJ46&lt;'Parametres score'!$E$6,'Parametres score'!$G$6,IF(BJ46&lt;='Parametres score'!$E$8,'Parametres score'!$G$7,'Parametres score'!$G$8))</f>
        <v>0</v>
      </c>
      <c r="BX46" s="131">
        <f>IF(COUNTIF(BA40:BD46,"&gt;" &amp;'Parametres score'!$C$9)&lt;'Parametres score'!E$9,'Parametres score'!G$9,IF(COUNTIF(BA40:BD46,"&gt;" &amp;'Parametres score'!$C$9)&gt;'Parametres score'!E$11,'Parametres score'!G$11,'Parametres score'!G$10))</f>
        <v>2</v>
      </c>
      <c r="BY46" s="131">
        <f>IF(COUNTIF(BI40:BI46,"&gt;=24")&gt;='Parametres score'!E$12,'Parametres score'!G$12,IF(COUNTIF(BI40:BI46,"&gt;=24")='Parametres score'!E$13,'Parametres score'!$G$13,'Parametres score'!G$14))</f>
        <v>2</v>
      </c>
      <c r="BZ46" s="131">
        <f>IF(BP46&lt;'Parametres score'!E$15,0,IF(BP46&gt;'Parametres score'!E$17,'Parametres score'!G$17,'Parametres score'!G$16))</f>
        <v>0</v>
      </c>
      <c r="CA46" s="131">
        <f>IF(BR46&lt;'Parametres score'!E$20,'Parametres score'!G$20,IF(BR46&gt;'Parametres score'!E$18,'Parametres score'!G$18,'Parametres score'!G$19))</f>
        <v>0</v>
      </c>
      <c r="CB46" s="131">
        <f>IF(BN46&lt;'Parametres score'!E$21,'Parametres score'!G$21,IF(BN46&gt;'Parametres score'!E$23,'Parametres score'!G$23,'Parametres score'!G$22))</f>
        <v>0</v>
      </c>
      <c r="CC46" s="131">
        <f>IF(BL46&lt;'Parametres score'!E$24,'Parametres score'!G$24,IF(BL46&gt;'Parametres score'!E$26,'Parametres score'!G$26,'Parametres score'!G$25))</f>
        <v>0</v>
      </c>
      <c r="CD46" s="131">
        <f>IF(CF39&lt;'Parametres score'!E$30,'Parametres score'!G$30,IF(CF39&gt;'Parametres score'!E$32,'Parametres score'!G$32,'Parametres score'!G$31))</f>
        <v>1</v>
      </c>
      <c r="CE46" s="131">
        <f>IF(BT46&gt;'Parametres score'!E$29,'Parametres score'!G$29,IF(BT46&lt;'Parametres score'!E$27,'Parametres score'!G$27,'Parametres score'!G$28))</f>
        <v>0</v>
      </c>
      <c r="CF46" s="131">
        <f t="shared" si="10"/>
        <v>5</v>
      </c>
      <c r="CG46" s="131" t="str">
        <f t="shared" si="14"/>
        <v>/18</v>
      </c>
      <c r="CH46" s="4"/>
      <c r="CI46" s="4"/>
      <c r="CJ46" s="4"/>
    </row>
    <row r="47" spans="1:88" hidden="1" x14ac:dyDescent="0.35">
      <c r="A47" t="str">
        <f t="shared" si="2"/>
        <v/>
      </c>
      <c r="B47" s="516"/>
      <c r="C47" s="9"/>
      <c r="D47" s="549"/>
      <c r="E47" s="549"/>
      <c r="F47" s="549"/>
      <c r="G47" s="549"/>
      <c r="H47" s="549"/>
      <c r="I47" s="549"/>
      <c r="J47" s="549"/>
      <c r="K47" s="549"/>
      <c r="L47" s="549"/>
      <c r="M47" s="549"/>
      <c r="N47" s="549"/>
      <c r="O47" s="549"/>
      <c r="P47" s="549"/>
      <c r="Q47" s="549"/>
      <c r="R47" s="547"/>
      <c r="S47" s="547"/>
      <c r="T47" s="548"/>
      <c r="U47" s="548"/>
      <c r="V47" s="548"/>
      <c r="W47" s="548"/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7"/>
      <c r="AN47" s="550"/>
      <c r="AO47" s="551"/>
      <c r="AP47" s="551"/>
      <c r="AQ47" s="551"/>
      <c r="AR47" s="551"/>
      <c r="AS47" s="551"/>
      <c r="AT47" s="551"/>
      <c r="AU47" s="551"/>
      <c r="AV47" s="548"/>
      <c r="AW47" s="548"/>
      <c r="AX47" s="549"/>
      <c r="AY47" s="549"/>
      <c r="AZ47" s="4"/>
      <c r="BA47" s="694">
        <v>0</v>
      </c>
      <c r="BB47" s="694"/>
      <c r="BC47" s="694"/>
      <c r="BD47" s="694"/>
      <c r="BE47" s="694"/>
      <c r="BF47" s="694"/>
      <c r="BG47" s="694"/>
      <c r="BH47" s="694"/>
      <c r="BI47" s="154"/>
      <c r="BJ47">
        <f t="shared" ref="BJ47:BJ110" si="15">COUNTIF(D41:AY47,"W")*0.5</f>
        <v>0</v>
      </c>
      <c r="BK47">
        <f t="shared" ref="BK47:BK110" si="16">COUNTIF(D41:AY47,"")*0.5</f>
        <v>168</v>
      </c>
      <c r="BL47">
        <f>COUNTIF(BE41:BH47,"&lt;" &amp; 'Parametres score'!$C$24)</f>
        <v>0</v>
      </c>
      <c r="BM47">
        <f t="shared" si="4"/>
        <v>0</v>
      </c>
      <c r="BN47">
        <f t="shared" si="12"/>
        <v>0</v>
      </c>
      <c r="BO47">
        <f t="shared" si="6"/>
        <v>0</v>
      </c>
      <c r="BP47">
        <f t="shared" si="13"/>
        <v>0</v>
      </c>
      <c r="BQ47" s="4">
        <f t="shared" si="1"/>
        <v>1</v>
      </c>
      <c r="BR47" s="4">
        <f t="shared" si="7"/>
        <v>7</v>
      </c>
      <c r="BS47" s="4">
        <f t="shared" si="3"/>
        <v>0</v>
      </c>
      <c r="BT47" s="4">
        <f t="shared" si="8"/>
        <v>0</v>
      </c>
      <c r="BU47" s="4">
        <f t="shared" si="9"/>
        <v>0</v>
      </c>
      <c r="BV47" s="4"/>
      <c r="BW47" s="131">
        <f>IF(BJ47&lt;'Parametres score'!$E$6,'Parametres score'!$G$6,IF(BJ47&lt;='Parametres score'!$E$8,'Parametres score'!$G$7,'Parametres score'!$G$8))</f>
        <v>0</v>
      </c>
      <c r="BX47" s="131">
        <f>IF(COUNTIF(BA41:BD47,"&gt;" &amp;'Parametres score'!$C$9)&lt;'Parametres score'!E$9,'Parametres score'!G$9,IF(COUNTIF(BA41:BD47,"&gt;" &amp;'Parametres score'!$C$9)&gt;'Parametres score'!E$11,'Parametres score'!G$11,'Parametres score'!G$10))</f>
        <v>2</v>
      </c>
      <c r="BY47" s="131">
        <f>IF(COUNTIF(BI41:BI47,"&gt;=24")&gt;='Parametres score'!E$12,'Parametres score'!G$12,IF(COUNTIF(BI41:BI47,"&gt;=24")='Parametres score'!E$13,'Parametres score'!$G$13,'Parametres score'!G$14))</f>
        <v>2</v>
      </c>
      <c r="BZ47" s="131">
        <f>IF(BP47&lt;'Parametres score'!E$15,0,IF(BP47&gt;'Parametres score'!E$17,'Parametres score'!G$17,'Parametres score'!G$16))</f>
        <v>0</v>
      </c>
      <c r="CA47" s="131">
        <f>IF(BR47&lt;'Parametres score'!E$20,'Parametres score'!G$20,IF(BR47&gt;'Parametres score'!E$18,'Parametres score'!G$18,'Parametres score'!G$19))</f>
        <v>0</v>
      </c>
      <c r="CB47" s="131">
        <f>IF(BN47&lt;'Parametres score'!E$21,'Parametres score'!G$21,IF(BN47&gt;'Parametres score'!E$23,'Parametres score'!G$23,'Parametres score'!G$22))</f>
        <v>0</v>
      </c>
      <c r="CC47" s="131">
        <f>IF(BL47&lt;'Parametres score'!E$24,'Parametres score'!G$24,IF(BL47&gt;'Parametres score'!E$26,'Parametres score'!G$26,'Parametres score'!G$25))</f>
        <v>0</v>
      </c>
      <c r="CD47" s="131">
        <f>IF(CF40&lt;'Parametres score'!E$30,'Parametres score'!G$30,IF(CF40&gt;'Parametres score'!E$32,'Parametres score'!G$32,'Parametres score'!G$31))</f>
        <v>1</v>
      </c>
      <c r="CE47" s="131">
        <f>IF(BT47&gt;'Parametres score'!E$29,'Parametres score'!G$29,IF(BT47&lt;'Parametres score'!E$27,'Parametres score'!G$27,'Parametres score'!G$28))</f>
        <v>0</v>
      </c>
      <c r="CF47" s="131">
        <f t="shared" si="10"/>
        <v>5</v>
      </c>
      <c r="CG47" s="131" t="str">
        <f t="shared" si="14"/>
        <v>/18</v>
      </c>
      <c r="CH47" s="4"/>
      <c r="CI47" s="4"/>
      <c r="CJ47" s="4"/>
    </row>
    <row r="48" spans="1:88" hidden="1" x14ac:dyDescent="0.35">
      <c r="A48" t="str">
        <f t="shared" si="2"/>
        <v/>
      </c>
      <c r="B48" s="516"/>
      <c r="C48" s="9"/>
      <c r="D48" s="548"/>
      <c r="E48" s="548"/>
      <c r="F48" s="548"/>
      <c r="G48" s="548"/>
      <c r="H48" s="548"/>
      <c r="I48" s="548"/>
      <c r="J48" s="548"/>
      <c r="K48" s="548"/>
      <c r="L48" s="548"/>
      <c r="M48" s="548"/>
      <c r="N48" s="548"/>
      <c r="O48" s="548"/>
      <c r="P48" s="548"/>
      <c r="Q48" s="548"/>
      <c r="R48" s="548"/>
      <c r="S48" s="548"/>
      <c r="T48" s="548"/>
      <c r="U48" s="547"/>
      <c r="V48" s="547"/>
      <c r="W48" s="548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7"/>
      <c r="AQ48" s="547"/>
      <c r="AR48" s="548"/>
      <c r="AS48" s="548"/>
      <c r="AT48" s="548"/>
      <c r="AU48" s="548"/>
      <c r="AV48" s="548"/>
      <c r="AW48" s="548"/>
      <c r="AX48" s="549"/>
      <c r="AY48" s="549"/>
      <c r="AZ48" s="4"/>
      <c r="BA48" s="694">
        <v>0</v>
      </c>
      <c r="BB48" s="694"/>
      <c r="BC48" s="694"/>
      <c r="BD48" s="694"/>
      <c r="BE48" s="694"/>
      <c r="BF48" s="694"/>
      <c r="BG48" s="694"/>
      <c r="BH48" s="694"/>
      <c r="BI48" s="154"/>
      <c r="BJ48">
        <f t="shared" si="15"/>
        <v>0</v>
      </c>
      <c r="BK48">
        <f t="shared" si="16"/>
        <v>168</v>
      </c>
      <c r="BL48">
        <f>COUNTIF(BE42:BH48,"&lt;" &amp; 'Parametres score'!$C$24)</f>
        <v>0</v>
      </c>
      <c r="BM48">
        <f t="shared" si="4"/>
        <v>0</v>
      </c>
      <c r="BN48">
        <f t="shared" si="12"/>
        <v>0</v>
      </c>
      <c r="BO48">
        <f t="shared" si="6"/>
        <v>0</v>
      </c>
      <c r="BP48">
        <f t="shared" si="13"/>
        <v>0</v>
      </c>
      <c r="BQ48" s="4">
        <f t="shared" si="1"/>
        <v>1</v>
      </c>
      <c r="BR48" s="4">
        <f t="shared" si="7"/>
        <v>7</v>
      </c>
      <c r="BS48" s="4">
        <f t="shared" si="3"/>
        <v>0</v>
      </c>
      <c r="BT48" s="4">
        <f t="shared" si="8"/>
        <v>0</v>
      </c>
      <c r="BU48" s="4">
        <f t="shared" si="9"/>
        <v>0</v>
      </c>
      <c r="BV48" s="4"/>
      <c r="BW48" s="131">
        <f>IF(BJ48&lt;'Parametres score'!$E$6,'Parametres score'!$G$6,IF(BJ48&lt;='Parametres score'!$E$8,'Parametres score'!$G$7,'Parametres score'!$G$8))</f>
        <v>0</v>
      </c>
      <c r="BX48" s="131">
        <f>IF(COUNTIF(BA42:BD48,"&gt;" &amp;'Parametres score'!$C$9)&lt;'Parametres score'!E$9,'Parametres score'!G$9,IF(COUNTIF(BA42:BD48,"&gt;" &amp;'Parametres score'!$C$9)&gt;'Parametres score'!E$11,'Parametres score'!G$11,'Parametres score'!G$10))</f>
        <v>2</v>
      </c>
      <c r="BY48" s="131">
        <f>IF(COUNTIF(BI42:BI48,"&gt;=24")&gt;='Parametres score'!E$12,'Parametres score'!G$12,IF(COUNTIF(BI42:BI48,"&gt;=24")='Parametres score'!E$13,'Parametres score'!$G$13,'Parametres score'!G$14))</f>
        <v>2</v>
      </c>
      <c r="BZ48" s="131">
        <f>IF(BP48&lt;'Parametres score'!E$15,0,IF(BP48&gt;'Parametres score'!E$17,'Parametres score'!G$17,'Parametres score'!G$16))</f>
        <v>0</v>
      </c>
      <c r="CA48" s="131">
        <f>IF(BR48&lt;'Parametres score'!E$20,'Parametres score'!G$20,IF(BR48&gt;'Parametres score'!E$18,'Parametres score'!G$18,'Parametres score'!G$19))</f>
        <v>0</v>
      </c>
      <c r="CB48" s="131">
        <f>IF(BN48&lt;'Parametres score'!E$21,'Parametres score'!G$21,IF(BN48&gt;'Parametres score'!E$23,'Parametres score'!G$23,'Parametres score'!G$22))</f>
        <v>0</v>
      </c>
      <c r="CC48" s="131">
        <f>IF(BL48&lt;'Parametres score'!E$24,'Parametres score'!G$24,IF(BL48&gt;'Parametres score'!E$26,'Parametres score'!G$26,'Parametres score'!G$25))</f>
        <v>0</v>
      </c>
      <c r="CD48" s="131">
        <f>IF(CF41&lt;'Parametres score'!E$30,'Parametres score'!G$30,IF(CF41&gt;'Parametres score'!E$32,'Parametres score'!G$32,'Parametres score'!G$31))</f>
        <v>1</v>
      </c>
      <c r="CE48" s="131">
        <f>IF(BT48&gt;'Parametres score'!E$29,'Parametres score'!G$29,IF(BT48&lt;'Parametres score'!E$27,'Parametres score'!G$27,'Parametres score'!G$28))</f>
        <v>0</v>
      </c>
      <c r="CF48" s="131">
        <f t="shared" si="10"/>
        <v>5</v>
      </c>
      <c r="CG48" s="131" t="str">
        <f t="shared" si="14"/>
        <v>/18</v>
      </c>
      <c r="CH48" s="4"/>
      <c r="CI48" s="4"/>
      <c r="CJ48" s="4"/>
    </row>
    <row r="49" spans="1:88" hidden="1" x14ac:dyDescent="0.35">
      <c r="A49" t="str">
        <f t="shared" si="2"/>
        <v/>
      </c>
      <c r="B49" s="516"/>
      <c r="C49" s="9"/>
      <c r="D49" s="548"/>
      <c r="E49" s="548"/>
      <c r="F49" s="548"/>
      <c r="G49" s="548"/>
      <c r="H49" s="548"/>
      <c r="I49" s="548"/>
      <c r="J49" s="548"/>
      <c r="K49" s="548"/>
      <c r="L49" s="548"/>
      <c r="M49" s="548"/>
      <c r="N49" s="548"/>
      <c r="O49" s="548"/>
      <c r="P49" s="548"/>
      <c r="Q49" s="548"/>
      <c r="R49" s="548"/>
      <c r="S49" s="548"/>
      <c r="T49" s="548"/>
      <c r="U49" s="547"/>
      <c r="V49" s="547"/>
      <c r="W49" s="548"/>
      <c r="X49" s="548"/>
      <c r="Y49" s="548"/>
      <c r="Z49" s="548"/>
      <c r="AA49" s="548"/>
      <c r="AB49" s="548"/>
      <c r="AC49" s="548"/>
      <c r="AD49" s="548"/>
      <c r="AE49" s="548"/>
      <c r="AF49" s="548"/>
      <c r="AG49" s="548"/>
      <c r="AH49" s="548"/>
      <c r="AI49" s="548"/>
      <c r="AJ49" s="548"/>
      <c r="AK49" s="548"/>
      <c r="AL49" s="548"/>
      <c r="AM49" s="547"/>
      <c r="AN49" s="547"/>
      <c r="AO49" s="548"/>
      <c r="AP49" s="548"/>
      <c r="AQ49" s="548"/>
      <c r="AR49" s="548"/>
      <c r="AS49" s="548"/>
      <c r="AT49" s="548"/>
      <c r="AU49" s="548"/>
      <c r="AV49" s="548"/>
      <c r="AW49" s="548"/>
      <c r="AX49" s="549"/>
      <c r="AY49" s="549"/>
      <c r="AZ49" s="4"/>
      <c r="BA49" s="694">
        <v>0</v>
      </c>
      <c r="BB49" s="694"/>
      <c r="BC49" s="694"/>
      <c r="BD49" s="694"/>
      <c r="BE49" s="694"/>
      <c r="BF49" s="694"/>
      <c r="BG49" s="694"/>
      <c r="BH49" s="694"/>
      <c r="BI49" s="154"/>
      <c r="BJ49">
        <f t="shared" si="15"/>
        <v>0</v>
      </c>
      <c r="BK49">
        <f t="shared" si="16"/>
        <v>168</v>
      </c>
      <c r="BL49">
        <f>COUNTIF(BE43:BH49,"&lt;" &amp; 'Parametres score'!$C$24)</f>
        <v>0</v>
      </c>
      <c r="BM49">
        <f t="shared" si="4"/>
        <v>0</v>
      </c>
      <c r="BN49">
        <f t="shared" si="12"/>
        <v>0</v>
      </c>
      <c r="BO49">
        <f t="shared" si="6"/>
        <v>0</v>
      </c>
      <c r="BP49">
        <f t="shared" si="13"/>
        <v>0</v>
      </c>
      <c r="BQ49" s="4">
        <f t="shared" si="1"/>
        <v>1</v>
      </c>
      <c r="BR49" s="4">
        <f t="shared" si="7"/>
        <v>7</v>
      </c>
      <c r="BS49" s="4">
        <f t="shared" si="3"/>
        <v>0</v>
      </c>
      <c r="BT49" s="4">
        <f t="shared" si="8"/>
        <v>0</v>
      </c>
      <c r="BU49" s="4">
        <f t="shared" si="9"/>
        <v>0</v>
      </c>
      <c r="BV49" s="4"/>
      <c r="BW49" s="131">
        <f>IF(BJ49&lt;'Parametres score'!$E$6,'Parametres score'!$G$6,IF(BJ49&lt;='Parametres score'!$E$8,'Parametres score'!$G$7,'Parametres score'!$G$8))</f>
        <v>0</v>
      </c>
      <c r="BX49" s="131">
        <f>IF(COUNTIF(BA43:BD49,"&gt;" &amp;'Parametres score'!$C$9)&lt;'Parametres score'!E$9,'Parametres score'!G$9,IF(COUNTIF(BA43:BD49,"&gt;" &amp;'Parametres score'!$C$9)&gt;'Parametres score'!E$11,'Parametres score'!G$11,'Parametres score'!G$10))</f>
        <v>2</v>
      </c>
      <c r="BY49" s="131">
        <f>IF(COUNTIF(BI43:BI49,"&gt;=24")&gt;='Parametres score'!E$12,'Parametres score'!G$12,IF(COUNTIF(BI43:BI49,"&gt;=24")='Parametres score'!E$13,'Parametres score'!$G$13,'Parametres score'!G$14))</f>
        <v>2</v>
      </c>
      <c r="BZ49" s="131">
        <f>IF(BP49&lt;'Parametres score'!E$15,0,IF(BP49&gt;'Parametres score'!E$17,'Parametres score'!G$17,'Parametres score'!G$16))</f>
        <v>0</v>
      </c>
      <c r="CA49" s="131">
        <f>IF(BR49&lt;'Parametres score'!E$20,'Parametres score'!G$20,IF(BR49&gt;'Parametres score'!E$18,'Parametres score'!G$18,'Parametres score'!G$19))</f>
        <v>0</v>
      </c>
      <c r="CB49" s="131">
        <f>IF(BN49&lt;'Parametres score'!E$21,'Parametres score'!G$21,IF(BN49&gt;'Parametres score'!E$23,'Parametres score'!G$23,'Parametres score'!G$22))</f>
        <v>0</v>
      </c>
      <c r="CC49" s="131">
        <f>IF(BL49&lt;'Parametres score'!E$24,'Parametres score'!G$24,IF(BL49&gt;'Parametres score'!E$26,'Parametres score'!G$26,'Parametres score'!G$25))</f>
        <v>0</v>
      </c>
      <c r="CD49" s="131">
        <f>IF(CF42&lt;'Parametres score'!E$30,'Parametres score'!G$30,IF(CF42&gt;'Parametres score'!E$32,'Parametres score'!G$32,'Parametres score'!G$31))</f>
        <v>1</v>
      </c>
      <c r="CE49" s="131">
        <f>IF(BT49&gt;'Parametres score'!E$29,'Parametres score'!G$29,IF(BT49&lt;'Parametres score'!E$27,'Parametres score'!G$27,'Parametres score'!G$28))</f>
        <v>0</v>
      </c>
      <c r="CF49" s="131">
        <f t="shared" si="10"/>
        <v>5</v>
      </c>
      <c r="CG49" s="131" t="str">
        <f t="shared" si="14"/>
        <v>/18</v>
      </c>
      <c r="CH49" s="4"/>
      <c r="CI49" s="4"/>
      <c r="CJ49" s="4"/>
    </row>
    <row r="50" spans="1:88" hidden="1" x14ac:dyDescent="0.35">
      <c r="A50" t="str">
        <f t="shared" si="2"/>
        <v/>
      </c>
      <c r="B50" s="516"/>
      <c r="C50" s="9"/>
      <c r="D50" s="548"/>
      <c r="E50" s="548"/>
      <c r="F50" s="548"/>
      <c r="G50" s="548"/>
      <c r="H50" s="548"/>
      <c r="I50" s="548"/>
      <c r="J50" s="548"/>
      <c r="K50" s="548"/>
      <c r="L50" s="548"/>
      <c r="M50" s="548"/>
      <c r="N50" s="548"/>
      <c r="O50" s="548"/>
      <c r="P50" s="548"/>
      <c r="Q50" s="548"/>
      <c r="R50" s="548"/>
      <c r="S50" s="548"/>
      <c r="T50" s="548"/>
      <c r="U50" s="547"/>
      <c r="V50" s="547"/>
      <c r="W50" s="548"/>
      <c r="X50" s="548"/>
      <c r="Y50" s="548"/>
      <c r="Z50" s="548"/>
      <c r="AA50" s="548"/>
      <c r="AB50" s="548"/>
      <c r="AC50" s="548"/>
      <c r="AD50" s="548"/>
      <c r="AE50" s="548"/>
      <c r="AF50" s="548"/>
      <c r="AG50" s="548"/>
      <c r="AH50" s="548"/>
      <c r="AI50" s="548"/>
      <c r="AJ50" s="548"/>
      <c r="AK50" s="548"/>
      <c r="AL50" s="548"/>
      <c r="AM50" s="548"/>
      <c r="AN50" s="548"/>
      <c r="AO50" s="547"/>
      <c r="AP50" s="547"/>
      <c r="AQ50" s="547"/>
      <c r="AR50" s="547"/>
      <c r="AS50" s="547"/>
      <c r="AT50" s="548"/>
      <c r="AU50" s="548"/>
      <c r="AV50" s="548"/>
      <c r="AW50" s="548"/>
      <c r="AX50" s="549"/>
      <c r="AY50" s="549"/>
      <c r="AZ50" s="4"/>
      <c r="BA50" s="694">
        <v>0</v>
      </c>
      <c r="BB50" s="694"/>
      <c r="BC50" s="694"/>
      <c r="BD50" s="694"/>
      <c r="BE50" s="694"/>
      <c r="BF50" s="694"/>
      <c r="BG50" s="694"/>
      <c r="BH50" s="694"/>
      <c r="BI50" s="154"/>
      <c r="BJ50">
        <f t="shared" si="15"/>
        <v>0</v>
      </c>
      <c r="BK50">
        <f t="shared" si="16"/>
        <v>168</v>
      </c>
      <c r="BL50">
        <f>COUNTIF(BE44:BH50,"&lt;" &amp; 'Parametres score'!$C$24)</f>
        <v>0</v>
      </c>
      <c r="BM50">
        <f t="shared" si="4"/>
        <v>0</v>
      </c>
      <c r="BN50">
        <f t="shared" si="12"/>
        <v>0</v>
      </c>
      <c r="BO50">
        <f t="shared" si="6"/>
        <v>0</v>
      </c>
      <c r="BP50">
        <f t="shared" si="13"/>
        <v>0</v>
      </c>
      <c r="BQ50" s="4">
        <f t="shared" ref="BQ50:BQ81" si="17">IF((COUNTIF(D50:AY50,"W"))&gt;0,0,1)</f>
        <v>1</v>
      </c>
      <c r="BR50" s="4">
        <f t="shared" si="7"/>
        <v>7</v>
      </c>
      <c r="BS50" s="4">
        <f t="shared" si="3"/>
        <v>0</v>
      </c>
      <c r="BT50" s="4">
        <f t="shared" si="8"/>
        <v>0</v>
      </c>
      <c r="BU50" s="4">
        <f t="shared" si="9"/>
        <v>0</v>
      </c>
      <c r="BV50" s="4"/>
      <c r="BW50" s="131">
        <f>IF(BJ50&lt;'Parametres score'!$E$6,'Parametres score'!$G$6,IF(BJ50&lt;='Parametres score'!$E$8,'Parametres score'!$G$7,'Parametres score'!$G$8))</f>
        <v>0</v>
      </c>
      <c r="BX50" s="131">
        <f>IF(COUNTIF(BA44:BD50,"&gt;" &amp;'Parametres score'!$C$9)&lt;'Parametres score'!E$9,'Parametres score'!G$9,IF(COUNTIF(BA44:BD50,"&gt;" &amp;'Parametres score'!$C$9)&gt;'Parametres score'!E$11,'Parametres score'!G$11,'Parametres score'!G$10))</f>
        <v>1</v>
      </c>
      <c r="BY50" s="131">
        <f>IF(COUNTIF(BI44:BI50,"&gt;=24")&gt;='Parametres score'!E$12,'Parametres score'!G$12,IF(COUNTIF(BI44:BI50,"&gt;=24")='Parametres score'!E$13,'Parametres score'!$G$13,'Parametres score'!G$14))</f>
        <v>2</v>
      </c>
      <c r="BZ50" s="131">
        <f>IF(BP50&lt;'Parametres score'!E$15,0,IF(BP50&gt;'Parametres score'!E$17,'Parametres score'!G$17,'Parametres score'!G$16))</f>
        <v>0</v>
      </c>
      <c r="CA50" s="131">
        <f>IF(BR50&lt;'Parametres score'!E$20,'Parametres score'!G$20,IF(BR50&gt;'Parametres score'!E$18,'Parametres score'!G$18,'Parametres score'!G$19))</f>
        <v>0</v>
      </c>
      <c r="CB50" s="131">
        <f>IF(BN50&lt;'Parametres score'!E$21,'Parametres score'!G$21,IF(BN50&gt;'Parametres score'!E$23,'Parametres score'!G$23,'Parametres score'!G$22))</f>
        <v>0</v>
      </c>
      <c r="CC50" s="131">
        <f>IF(BL50&lt;'Parametres score'!E$24,'Parametres score'!G$24,IF(BL50&gt;'Parametres score'!E$26,'Parametres score'!G$26,'Parametres score'!G$25))</f>
        <v>0</v>
      </c>
      <c r="CD50" s="131">
        <f>IF(CF43&lt;'Parametres score'!E$30,'Parametres score'!G$30,IF(CF43&gt;'Parametres score'!E$32,'Parametres score'!G$32,'Parametres score'!G$31))</f>
        <v>1</v>
      </c>
      <c r="CE50" s="131">
        <f>IF(BT50&gt;'Parametres score'!E$29,'Parametres score'!G$29,IF(BT50&lt;'Parametres score'!E$27,'Parametres score'!G$27,'Parametres score'!G$28))</f>
        <v>0</v>
      </c>
      <c r="CF50" s="131">
        <f t="shared" si="10"/>
        <v>4</v>
      </c>
      <c r="CG50" s="131" t="str">
        <f t="shared" si="14"/>
        <v>/18</v>
      </c>
      <c r="CH50" s="4"/>
      <c r="CI50" s="4"/>
      <c r="CJ50" s="4"/>
    </row>
    <row r="51" spans="1:88" hidden="1" x14ac:dyDescent="0.35">
      <c r="A51" t="str">
        <f t="shared" si="2"/>
        <v/>
      </c>
      <c r="B51" s="516"/>
      <c r="D51" s="548"/>
      <c r="E51" s="548"/>
      <c r="F51" s="548"/>
      <c r="G51" s="548"/>
      <c r="H51" s="548"/>
      <c r="I51" s="548"/>
      <c r="J51" s="548"/>
      <c r="K51" s="548"/>
      <c r="L51" s="548"/>
      <c r="M51" s="548"/>
      <c r="N51" s="548"/>
      <c r="O51" s="548"/>
      <c r="P51" s="548"/>
      <c r="Q51" s="548"/>
      <c r="R51" s="547"/>
      <c r="S51" s="547"/>
      <c r="T51" s="548"/>
      <c r="U51" s="548"/>
      <c r="V51" s="548"/>
      <c r="W51" s="548"/>
      <c r="X51" s="548"/>
      <c r="Y51" s="548"/>
      <c r="Z51" s="548"/>
      <c r="AA51" s="548"/>
      <c r="AB51" s="548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48"/>
      <c r="AN51" s="548"/>
      <c r="AO51" s="548"/>
      <c r="AP51" s="547"/>
      <c r="AQ51" s="547"/>
      <c r="AR51" s="548"/>
      <c r="AS51" s="548"/>
      <c r="AT51" s="548"/>
      <c r="AU51" s="548"/>
      <c r="AV51" s="548"/>
      <c r="AW51" s="548"/>
      <c r="AX51" s="549"/>
      <c r="AY51" s="549"/>
      <c r="AZ51" s="4"/>
      <c r="BA51" s="694">
        <v>0</v>
      </c>
      <c r="BB51" s="694"/>
      <c r="BC51" s="694"/>
      <c r="BD51" s="694"/>
      <c r="BE51" s="694"/>
      <c r="BF51" s="694"/>
      <c r="BG51" s="694"/>
      <c r="BH51" s="694"/>
      <c r="BI51" s="154"/>
      <c r="BJ51">
        <f t="shared" si="15"/>
        <v>0</v>
      </c>
      <c r="BK51">
        <f t="shared" si="16"/>
        <v>168</v>
      </c>
      <c r="BL51">
        <f>COUNTIF(BE45:BH51,"&lt;" &amp; 'Parametres score'!$C$24)</f>
        <v>0</v>
      </c>
      <c r="BM51">
        <f t="shared" si="4"/>
        <v>0</v>
      </c>
      <c r="BN51">
        <f t="shared" si="12"/>
        <v>0</v>
      </c>
      <c r="BO51">
        <f t="shared" si="6"/>
        <v>0</v>
      </c>
      <c r="BP51">
        <f t="shared" si="13"/>
        <v>0</v>
      </c>
      <c r="BQ51" s="4">
        <f t="shared" si="17"/>
        <v>1</v>
      </c>
      <c r="BR51" s="4">
        <f t="shared" si="7"/>
        <v>7</v>
      </c>
      <c r="BS51" s="4">
        <f t="shared" si="3"/>
        <v>0</v>
      </c>
      <c r="BT51" s="4">
        <f t="shared" si="8"/>
        <v>0</v>
      </c>
      <c r="BU51" s="4">
        <f t="shared" si="9"/>
        <v>0</v>
      </c>
      <c r="BV51" s="4"/>
      <c r="BW51" s="131">
        <f>IF(BJ51&lt;'Parametres score'!$E$6,'Parametres score'!$G$6,IF(BJ51&lt;='Parametres score'!$E$8,'Parametres score'!$G$7,'Parametres score'!$G$8))</f>
        <v>0</v>
      </c>
      <c r="BX51" s="131">
        <f>IF(COUNTIF(BA45:BD51,"&gt;" &amp;'Parametres score'!$C$9)&lt;'Parametres score'!E$9,'Parametres score'!G$9,IF(COUNTIF(BA45:BD51,"&gt;" &amp;'Parametres score'!$C$9)&gt;'Parametres score'!E$11,'Parametres score'!G$11,'Parametres score'!G$10))</f>
        <v>0</v>
      </c>
      <c r="BY51" s="131">
        <f>IF(COUNTIF(BI45:BI51,"&gt;=24")&gt;='Parametres score'!E$12,'Parametres score'!G$12,IF(COUNTIF(BI45:BI51,"&gt;=24")='Parametres score'!E$13,'Parametres score'!$G$13,'Parametres score'!G$14))</f>
        <v>2</v>
      </c>
      <c r="BZ51" s="131">
        <f>IF(BP51&lt;'Parametres score'!E$15,0,IF(BP51&gt;'Parametres score'!E$17,'Parametres score'!G$17,'Parametres score'!G$16))</f>
        <v>0</v>
      </c>
      <c r="CA51" s="131">
        <f>IF(BR51&lt;'Parametres score'!E$20,'Parametres score'!G$20,IF(BR51&gt;'Parametres score'!E$18,'Parametres score'!G$18,'Parametres score'!G$19))</f>
        <v>0</v>
      </c>
      <c r="CB51" s="131">
        <f>IF(BN51&lt;'Parametres score'!E$21,'Parametres score'!G$21,IF(BN51&gt;'Parametres score'!E$23,'Parametres score'!G$23,'Parametres score'!G$22))</f>
        <v>0</v>
      </c>
      <c r="CC51" s="131">
        <f>IF(BL51&lt;'Parametres score'!E$24,'Parametres score'!G$24,IF(BL51&gt;'Parametres score'!E$26,'Parametres score'!G$26,'Parametres score'!G$25))</f>
        <v>0</v>
      </c>
      <c r="CD51" s="131">
        <f>IF(CF44&lt;'Parametres score'!E$30,'Parametres score'!G$30,IF(CF44&gt;'Parametres score'!E$32,'Parametres score'!G$32,'Parametres score'!G$31))</f>
        <v>1</v>
      </c>
      <c r="CE51" s="131">
        <f>IF(BT51&gt;'Parametres score'!E$29,'Parametres score'!G$29,IF(BT51&lt;'Parametres score'!E$27,'Parametres score'!G$27,'Parametres score'!G$28))</f>
        <v>0</v>
      </c>
      <c r="CF51" s="131">
        <f t="shared" si="10"/>
        <v>3</v>
      </c>
      <c r="CG51" s="131" t="str">
        <f t="shared" si="14"/>
        <v>/18</v>
      </c>
      <c r="CH51" s="4"/>
      <c r="CI51" s="4"/>
      <c r="CJ51" s="4"/>
    </row>
    <row r="52" spans="1:88" hidden="1" x14ac:dyDescent="0.35">
      <c r="A52" t="str">
        <f t="shared" si="2"/>
        <v/>
      </c>
      <c r="B52" s="516"/>
      <c r="D52" s="548"/>
      <c r="E52" s="548"/>
      <c r="F52" s="548"/>
      <c r="G52" s="548"/>
      <c r="H52" s="548"/>
      <c r="I52" s="548"/>
      <c r="J52" s="548"/>
      <c r="K52" s="548"/>
      <c r="L52" s="548"/>
      <c r="M52" s="548"/>
      <c r="N52" s="548"/>
      <c r="O52" s="548"/>
      <c r="P52" s="548"/>
      <c r="Q52" s="548"/>
      <c r="R52" s="547"/>
      <c r="S52" s="547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7"/>
      <c r="AQ52" s="547"/>
      <c r="AR52" s="548"/>
      <c r="AS52" s="548"/>
      <c r="AT52" s="548"/>
      <c r="AU52" s="548"/>
      <c r="AV52" s="548"/>
      <c r="AW52" s="548"/>
      <c r="AX52" s="549"/>
      <c r="AY52" s="549"/>
      <c r="AZ52" s="4"/>
      <c r="BA52" s="694">
        <v>0</v>
      </c>
      <c r="BB52" s="694"/>
      <c r="BC52" s="694"/>
      <c r="BD52" s="694"/>
      <c r="BE52" s="694"/>
      <c r="BF52" s="694"/>
      <c r="BG52" s="694"/>
      <c r="BH52" s="694"/>
      <c r="BI52" s="154"/>
      <c r="BJ52">
        <f t="shared" si="15"/>
        <v>0</v>
      </c>
      <c r="BK52">
        <f t="shared" si="16"/>
        <v>168</v>
      </c>
      <c r="BL52">
        <f>COUNTIF(BE46:BH52,"&lt;" &amp; 'Parametres score'!$C$24)</f>
        <v>0</v>
      </c>
      <c r="BM52">
        <f t="shared" si="4"/>
        <v>0</v>
      </c>
      <c r="BN52">
        <f t="shared" si="12"/>
        <v>0</v>
      </c>
      <c r="BO52">
        <f t="shared" si="6"/>
        <v>0</v>
      </c>
      <c r="BP52">
        <f t="shared" si="13"/>
        <v>0</v>
      </c>
      <c r="BQ52" s="4">
        <f t="shared" si="17"/>
        <v>1</v>
      </c>
      <c r="BR52" s="4">
        <f t="shared" si="7"/>
        <v>7</v>
      </c>
      <c r="BS52" s="4">
        <f t="shared" si="3"/>
        <v>0</v>
      </c>
      <c r="BT52" s="4">
        <f t="shared" si="8"/>
        <v>0</v>
      </c>
      <c r="BU52" s="4">
        <f t="shared" si="9"/>
        <v>0</v>
      </c>
      <c r="BV52" s="4"/>
      <c r="BW52" s="131">
        <f>IF(BJ52&lt;'Parametres score'!$E$6,'Parametres score'!$G$6,IF(BJ52&lt;='Parametres score'!$E$8,'Parametres score'!$G$7,'Parametres score'!$G$8))</f>
        <v>0</v>
      </c>
      <c r="BX52" s="131">
        <f>IF(COUNTIF(BA46:BD52,"&gt;" &amp;'Parametres score'!$C$9)&lt;'Parametres score'!E$9,'Parametres score'!G$9,IF(COUNTIF(BA46:BD52,"&gt;" &amp;'Parametres score'!$C$9)&gt;'Parametres score'!E$11,'Parametres score'!G$11,'Parametres score'!G$10))</f>
        <v>0</v>
      </c>
      <c r="BY52" s="131">
        <f>IF(COUNTIF(BI46:BI52,"&gt;=24")&gt;='Parametres score'!E$12,'Parametres score'!G$12,IF(COUNTIF(BI46:BI52,"&gt;=24")='Parametres score'!E$13,'Parametres score'!$G$13,'Parametres score'!G$14))</f>
        <v>2</v>
      </c>
      <c r="BZ52" s="131">
        <f>IF(BP52&lt;'Parametres score'!E$15,0,IF(BP52&gt;'Parametres score'!E$17,'Parametres score'!G$17,'Parametres score'!G$16))</f>
        <v>0</v>
      </c>
      <c r="CA52" s="131">
        <f>IF(BR52&lt;'Parametres score'!E$20,'Parametres score'!G$20,IF(BR52&gt;'Parametres score'!E$18,'Parametres score'!G$18,'Parametres score'!G$19))</f>
        <v>0</v>
      </c>
      <c r="CB52" s="131">
        <f>IF(BN52&lt;'Parametres score'!E$21,'Parametres score'!G$21,IF(BN52&gt;'Parametres score'!E$23,'Parametres score'!G$23,'Parametres score'!G$22))</f>
        <v>0</v>
      </c>
      <c r="CC52" s="131">
        <f>IF(BL52&lt;'Parametres score'!E$24,'Parametres score'!G$24,IF(BL52&gt;'Parametres score'!E$26,'Parametres score'!G$26,'Parametres score'!G$25))</f>
        <v>0</v>
      </c>
      <c r="CD52" s="131">
        <f>IF(CF45&lt;'Parametres score'!E$30,'Parametres score'!G$30,IF(CF45&gt;'Parametres score'!E$32,'Parametres score'!G$32,'Parametres score'!G$31))</f>
        <v>1</v>
      </c>
      <c r="CE52" s="131">
        <f>IF(BT52&gt;'Parametres score'!E$29,'Parametres score'!G$29,IF(BT52&lt;'Parametres score'!E$27,'Parametres score'!G$27,'Parametres score'!G$28))</f>
        <v>0</v>
      </c>
      <c r="CF52" s="131">
        <f t="shared" si="10"/>
        <v>3</v>
      </c>
      <c r="CG52" s="131" t="str">
        <f t="shared" si="14"/>
        <v>/18</v>
      </c>
      <c r="CH52" s="4"/>
      <c r="CI52" s="4"/>
      <c r="CJ52" s="4"/>
    </row>
    <row r="53" spans="1:88" hidden="1" x14ac:dyDescent="0.35">
      <c r="A53" t="str">
        <f t="shared" si="2"/>
        <v/>
      </c>
      <c r="B53" s="516"/>
      <c r="D53" s="548"/>
      <c r="E53" s="548"/>
      <c r="F53" s="548"/>
      <c r="G53" s="548"/>
      <c r="H53" s="548"/>
      <c r="I53" s="548"/>
      <c r="J53" s="548"/>
      <c r="K53" s="548"/>
      <c r="L53" s="548"/>
      <c r="M53" s="548"/>
      <c r="N53" s="548"/>
      <c r="O53" s="548"/>
      <c r="P53" s="548"/>
      <c r="Q53" s="548"/>
      <c r="R53" s="547"/>
      <c r="S53" s="547"/>
      <c r="T53" s="548"/>
      <c r="U53" s="548"/>
      <c r="V53" s="548"/>
      <c r="W53" s="548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7"/>
      <c r="AN53" s="547"/>
      <c r="AO53" s="548"/>
      <c r="AP53" s="548"/>
      <c r="AQ53" s="548"/>
      <c r="AR53" s="548"/>
      <c r="AS53" s="548"/>
      <c r="AT53" s="548"/>
      <c r="AU53" s="548"/>
      <c r="AV53" s="548"/>
      <c r="AW53" s="548"/>
      <c r="AX53" s="609"/>
      <c r="AY53" s="609"/>
      <c r="AZ53" s="4"/>
      <c r="BA53" s="694">
        <v>14</v>
      </c>
      <c r="BB53" s="694"/>
      <c r="BC53" s="694"/>
      <c r="BD53" s="694"/>
      <c r="BE53" s="694"/>
      <c r="BF53" s="694"/>
      <c r="BG53" s="694"/>
      <c r="BH53" s="694"/>
      <c r="BI53" s="154"/>
      <c r="BJ53">
        <f t="shared" si="15"/>
        <v>0</v>
      </c>
      <c r="BK53">
        <f t="shared" si="16"/>
        <v>168</v>
      </c>
      <c r="BL53">
        <f>COUNTIF(BE47:BH53,"&lt;" &amp; 'Parametres score'!$C$24)</f>
        <v>0</v>
      </c>
      <c r="BM53">
        <f t="shared" si="4"/>
        <v>0</v>
      </c>
      <c r="BN53">
        <f t="shared" si="12"/>
        <v>0</v>
      </c>
      <c r="BO53">
        <f t="shared" si="6"/>
        <v>0</v>
      </c>
      <c r="BP53">
        <f t="shared" si="13"/>
        <v>0</v>
      </c>
      <c r="BQ53" s="4">
        <f t="shared" si="17"/>
        <v>1</v>
      </c>
      <c r="BR53" s="4">
        <f t="shared" si="7"/>
        <v>7</v>
      </c>
      <c r="BS53" s="4">
        <f t="shared" si="3"/>
        <v>0</v>
      </c>
      <c r="BT53" s="4">
        <f t="shared" si="8"/>
        <v>0</v>
      </c>
      <c r="BU53" s="4">
        <f t="shared" si="9"/>
        <v>0</v>
      </c>
      <c r="BV53" s="4"/>
      <c r="BW53" s="131">
        <f>IF(BJ53&lt;'Parametres score'!$E$6,'Parametres score'!$G$6,IF(BJ53&lt;='Parametres score'!$E$8,'Parametres score'!$G$7,'Parametres score'!$G$8))</f>
        <v>0</v>
      </c>
      <c r="BX53" s="131">
        <f>IF(COUNTIF(BA47:BD53,"&gt;" &amp;'Parametres score'!$C$9)&lt;'Parametres score'!E$9,'Parametres score'!G$9,IF(COUNTIF(BA47:BD53,"&gt;" &amp;'Parametres score'!$C$9)&gt;'Parametres score'!E$11,'Parametres score'!G$11,'Parametres score'!G$10))</f>
        <v>0</v>
      </c>
      <c r="BY53" s="131">
        <f>IF(COUNTIF(BI47:BI53,"&gt;=24")&gt;='Parametres score'!E$12,'Parametres score'!G$12,IF(COUNTIF(BI47:BI53,"&gt;=24")='Parametres score'!E$13,'Parametres score'!$G$13,'Parametres score'!G$14))</f>
        <v>2</v>
      </c>
      <c r="BZ53" s="131">
        <f>IF(BP53&lt;'Parametres score'!E$15,0,IF(BP53&gt;'Parametres score'!E$17,'Parametres score'!G$17,'Parametres score'!G$16))</f>
        <v>0</v>
      </c>
      <c r="CA53" s="131">
        <f>IF(BR53&lt;'Parametres score'!E$20,'Parametres score'!G$20,IF(BR53&gt;'Parametres score'!E$18,'Parametres score'!G$18,'Parametres score'!G$19))</f>
        <v>0</v>
      </c>
      <c r="CB53" s="131">
        <f>IF(BN53&lt;'Parametres score'!E$21,'Parametres score'!G$21,IF(BN53&gt;'Parametres score'!E$23,'Parametres score'!G$23,'Parametres score'!G$22))</f>
        <v>0</v>
      </c>
      <c r="CC53" s="131">
        <f>IF(BL53&lt;'Parametres score'!E$24,'Parametres score'!G$24,IF(BL53&gt;'Parametres score'!E$26,'Parametres score'!G$26,'Parametres score'!G$25))</f>
        <v>0</v>
      </c>
      <c r="CD53" s="131">
        <f>IF(CF46&lt;'Parametres score'!E$30,'Parametres score'!G$30,IF(CF46&gt;'Parametres score'!E$32,'Parametres score'!G$32,'Parametres score'!G$31))</f>
        <v>1</v>
      </c>
      <c r="CE53" s="131">
        <f>IF(BT53&gt;'Parametres score'!E$29,'Parametres score'!G$29,IF(BT53&lt;'Parametres score'!E$27,'Parametres score'!G$27,'Parametres score'!G$28))</f>
        <v>0</v>
      </c>
      <c r="CF53" s="131">
        <f t="shared" si="10"/>
        <v>3</v>
      </c>
      <c r="CG53" s="131" t="str">
        <f t="shared" si="14"/>
        <v>/18</v>
      </c>
      <c r="CH53" s="4"/>
      <c r="CI53" s="4"/>
      <c r="CJ53" s="4"/>
    </row>
    <row r="54" spans="1:88" hidden="1" x14ac:dyDescent="0.35">
      <c r="A54" t="str">
        <f t="shared" si="2"/>
        <v/>
      </c>
      <c r="B54" s="516"/>
      <c r="D54" s="548"/>
      <c r="E54" s="548"/>
      <c r="F54" s="548"/>
      <c r="G54" s="548"/>
      <c r="H54" s="548"/>
      <c r="I54" s="548"/>
      <c r="J54" s="548"/>
      <c r="K54" s="548"/>
      <c r="L54" s="548"/>
      <c r="M54" s="548"/>
      <c r="N54" s="548"/>
      <c r="O54" s="548"/>
      <c r="P54" s="548"/>
      <c r="Q54" s="548"/>
      <c r="R54" s="548"/>
      <c r="S54" s="548"/>
      <c r="T54" s="548"/>
      <c r="U54" s="547"/>
      <c r="V54" s="547"/>
      <c r="W54" s="548"/>
      <c r="X54" s="548"/>
      <c r="Y54" s="548"/>
      <c r="Z54" s="548"/>
      <c r="AA54" s="548"/>
      <c r="AB54" s="548"/>
      <c r="AC54" s="548"/>
      <c r="AD54" s="548"/>
      <c r="AE54" s="548"/>
      <c r="AF54" s="548"/>
      <c r="AG54" s="548"/>
      <c r="AH54" s="548"/>
      <c r="AI54" s="548"/>
      <c r="AJ54" s="548"/>
      <c r="AK54" s="548"/>
      <c r="AL54" s="548"/>
      <c r="AM54" s="548"/>
      <c r="AN54" s="548"/>
      <c r="AO54" s="547"/>
      <c r="AP54" s="547"/>
      <c r="AQ54" s="547"/>
      <c r="AR54" s="548"/>
      <c r="AS54" s="548"/>
      <c r="AT54" s="548"/>
      <c r="AU54" s="548"/>
      <c r="AV54" s="548"/>
      <c r="AW54" s="548"/>
      <c r="AX54" s="549"/>
      <c r="AY54" s="549"/>
      <c r="AZ54" s="4"/>
      <c r="BA54" s="694">
        <v>0</v>
      </c>
      <c r="BB54" s="694"/>
      <c r="BC54" s="694"/>
      <c r="BD54" s="694"/>
      <c r="BE54" s="694"/>
      <c r="BF54" s="694"/>
      <c r="BG54" s="694"/>
      <c r="BH54" s="694"/>
      <c r="BI54" s="154"/>
      <c r="BJ54">
        <f t="shared" si="15"/>
        <v>0</v>
      </c>
      <c r="BK54">
        <f t="shared" si="16"/>
        <v>168</v>
      </c>
      <c r="BL54">
        <f>COUNTIF(BE48:BH54,"&lt;" &amp; 'Parametres score'!$C$24)</f>
        <v>0</v>
      </c>
      <c r="BM54">
        <f t="shared" si="4"/>
        <v>0</v>
      </c>
      <c r="BN54">
        <f t="shared" si="12"/>
        <v>0</v>
      </c>
      <c r="BO54">
        <f t="shared" si="6"/>
        <v>0</v>
      </c>
      <c r="BP54">
        <f t="shared" si="13"/>
        <v>0</v>
      </c>
      <c r="BQ54" s="4">
        <f t="shared" si="17"/>
        <v>1</v>
      </c>
      <c r="BR54" s="4">
        <f t="shared" si="7"/>
        <v>7</v>
      </c>
      <c r="BS54" s="4">
        <f t="shared" si="3"/>
        <v>0</v>
      </c>
      <c r="BT54" s="4">
        <f t="shared" si="8"/>
        <v>0</v>
      </c>
      <c r="BU54" s="4">
        <f t="shared" si="9"/>
        <v>0</v>
      </c>
      <c r="BV54" s="4"/>
      <c r="BW54" s="131">
        <f>IF(BJ54&lt;'Parametres score'!$E$6,'Parametres score'!$G$6,IF(BJ54&lt;='Parametres score'!$E$8,'Parametres score'!$G$7,'Parametres score'!$G$8))</f>
        <v>0</v>
      </c>
      <c r="BX54" s="131">
        <f>IF(COUNTIF(BA48:BD54,"&gt;" &amp;'Parametres score'!$C$9)&lt;'Parametres score'!E$9,'Parametres score'!G$9,IF(COUNTIF(BA48:BD54,"&gt;" &amp;'Parametres score'!$C$9)&gt;'Parametres score'!E$11,'Parametres score'!G$11,'Parametres score'!G$10))</f>
        <v>0</v>
      </c>
      <c r="BY54" s="131">
        <f>IF(COUNTIF(BI48:BI54,"&gt;=24")&gt;='Parametres score'!E$12,'Parametres score'!G$12,IF(COUNTIF(BI48:BI54,"&gt;=24")='Parametres score'!E$13,'Parametres score'!$G$13,'Parametres score'!G$14))</f>
        <v>2</v>
      </c>
      <c r="BZ54" s="131">
        <f>IF(BP54&lt;'Parametres score'!E$15,0,IF(BP54&gt;'Parametres score'!E$17,'Parametres score'!G$17,'Parametres score'!G$16))</f>
        <v>0</v>
      </c>
      <c r="CA54" s="131">
        <f>IF(BR54&lt;'Parametres score'!E$20,'Parametres score'!G$20,IF(BR54&gt;'Parametres score'!E$18,'Parametres score'!G$18,'Parametres score'!G$19))</f>
        <v>0</v>
      </c>
      <c r="CB54" s="131">
        <f>IF(BN54&lt;'Parametres score'!E$21,'Parametres score'!G$21,IF(BN54&gt;'Parametres score'!E$23,'Parametres score'!G$23,'Parametres score'!G$22))</f>
        <v>0</v>
      </c>
      <c r="CC54" s="131">
        <f>IF(BL54&lt;'Parametres score'!E$24,'Parametres score'!G$24,IF(BL54&gt;'Parametres score'!E$26,'Parametres score'!G$26,'Parametres score'!G$25))</f>
        <v>0</v>
      </c>
      <c r="CD54" s="131">
        <f>IF(CF47&lt;'Parametres score'!E$30,'Parametres score'!G$30,IF(CF47&gt;'Parametres score'!E$32,'Parametres score'!G$32,'Parametres score'!G$31))</f>
        <v>1</v>
      </c>
      <c r="CE54" s="131">
        <f>IF(BT54&gt;'Parametres score'!E$29,'Parametres score'!G$29,IF(BT54&lt;'Parametres score'!E$27,'Parametres score'!G$27,'Parametres score'!G$28))</f>
        <v>0</v>
      </c>
      <c r="CF54" s="131">
        <f t="shared" si="10"/>
        <v>3</v>
      </c>
      <c r="CG54" s="131" t="str">
        <f t="shared" si="14"/>
        <v>/18</v>
      </c>
      <c r="CH54" s="4"/>
      <c r="CI54" s="4"/>
      <c r="CJ54" s="4"/>
    </row>
    <row r="55" spans="1:88" hidden="1" x14ac:dyDescent="0.35">
      <c r="A55" t="str">
        <f t="shared" si="2"/>
        <v/>
      </c>
      <c r="B55" s="516"/>
      <c r="D55" s="548"/>
      <c r="E55" s="548"/>
      <c r="F55" s="548"/>
      <c r="G55" s="548"/>
      <c r="H55" s="548"/>
      <c r="I55" s="548"/>
      <c r="J55" s="548"/>
      <c r="K55" s="548"/>
      <c r="L55" s="548"/>
      <c r="M55" s="548"/>
      <c r="N55" s="548"/>
      <c r="O55" s="548"/>
      <c r="P55" s="548"/>
      <c r="Q55" s="548"/>
      <c r="R55" s="547"/>
      <c r="S55" s="547"/>
      <c r="T55" s="548"/>
      <c r="U55" s="548"/>
      <c r="V55" s="548"/>
      <c r="W55" s="548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7"/>
      <c r="AP55" s="547"/>
      <c r="AQ55" s="548"/>
      <c r="AR55" s="548"/>
      <c r="AS55" s="548"/>
      <c r="AT55" s="548"/>
      <c r="AU55" s="548"/>
      <c r="AV55" s="548"/>
      <c r="AW55" s="548"/>
      <c r="AX55" s="549"/>
      <c r="AY55" s="549"/>
      <c r="AZ55" s="4"/>
      <c r="BA55" s="694">
        <v>0</v>
      </c>
      <c r="BB55" s="694"/>
      <c r="BC55" s="694"/>
      <c r="BD55" s="694"/>
      <c r="BE55" s="694"/>
      <c r="BF55" s="694"/>
      <c r="BG55" s="694"/>
      <c r="BH55" s="694"/>
      <c r="BI55" s="154"/>
      <c r="BJ55">
        <f t="shared" si="15"/>
        <v>0</v>
      </c>
      <c r="BK55">
        <f t="shared" si="16"/>
        <v>168</v>
      </c>
      <c r="BL55">
        <f>COUNTIF(BE49:BH55,"&lt;" &amp; 'Parametres score'!$C$24)</f>
        <v>0</v>
      </c>
      <c r="BM55">
        <f t="shared" si="4"/>
        <v>0</v>
      </c>
      <c r="BN55">
        <f t="shared" si="12"/>
        <v>0</v>
      </c>
      <c r="BO55">
        <f t="shared" si="6"/>
        <v>0</v>
      </c>
      <c r="BP55">
        <f t="shared" si="13"/>
        <v>0</v>
      </c>
      <c r="BQ55" s="4">
        <f t="shared" si="17"/>
        <v>1</v>
      </c>
      <c r="BR55" s="4">
        <f t="shared" si="7"/>
        <v>7</v>
      </c>
      <c r="BS55" s="4">
        <f t="shared" si="3"/>
        <v>0</v>
      </c>
      <c r="BT55" s="4">
        <f t="shared" si="8"/>
        <v>0</v>
      </c>
      <c r="BU55" s="4">
        <f t="shared" si="9"/>
        <v>0</v>
      </c>
      <c r="BV55" s="4"/>
      <c r="BW55" s="131">
        <f>IF(BJ55&lt;'Parametres score'!$E$6,'Parametres score'!$G$6,IF(BJ55&lt;='Parametres score'!$E$8,'Parametres score'!$G$7,'Parametres score'!$G$8))</f>
        <v>0</v>
      </c>
      <c r="BX55" s="131">
        <f>IF(COUNTIF(BA49:BD55,"&gt;" &amp;'Parametres score'!$C$9)&lt;'Parametres score'!E$9,'Parametres score'!G$9,IF(COUNTIF(BA49:BD55,"&gt;" &amp;'Parametres score'!$C$9)&gt;'Parametres score'!E$11,'Parametres score'!G$11,'Parametres score'!G$10))</f>
        <v>0</v>
      </c>
      <c r="BY55" s="131">
        <f>IF(COUNTIF(BI49:BI55,"&gt;=24")&gt;='Parametres score'!E$12,'Parametres score'!G$12,IF(COUNTIF(BI49:BI55,"&gt;=24")='Parametres score'!E$13,'Parametres score'!$G$13,'Parametres score'!G$14))</f>
        <v>2</v>
      </c>
      <c r="BZ55" s="131">
        <f>IF(BP55&lt;'Parametres score'!E$15,0,IF(BP55&gt;'Parametres score'!E$17,'Parametres score'!G$17,'Parametres score'!G$16))</f>
        <v>0</v>
      </c>
      <c r="CA55" s="131">
        <f>IF(BR55&lt;'Parametres score'!E$20,'Parametres score'!G$20,IF(BR55&gt;'Parametres score'!E$18,'Parametres score'!G$18,'Parametres score'!G$19))</f>
        <v>0</v>
      </c>
      <c r="CB55" s="131">
        <f>IF(BN55&lt;'Parametres score'!E$21,'Parametres score'!G$21,IF(BN55&gt;'Parametres score'!E$23,'Parametres score'!G$23,'Parametres score'!G$22))</f>
        <v>0</v>
      </c>
      <c r="CC55" s="131">
        <f>IF(BL55&lt;'Parametres score'!E$24,'Parametres score'!G$24,IF(BL55&gt;'Parametres score'!E$26,'Parametres score'!G$26,'Parametres score'!G$25))</f>
        <v>0</v>
      </c>
      <c r="CD55" s="131">
        <f>IF(CF48&lt;'Parametres score'!E$30,'Parametres score'!G$30,IF(CF48&gt;'Parametres score'!E$32,'Parametres score'!G$32,'Parametres score'!G$31))</f>
        <v>1</v>
      </c>
      <c r="CE55" s="131">
        <f>IF(BT55&gt;'Parametres score'!E$29,'Parametres score'!G$29,IF(BT55&lt;'Parametres score'!E$27,'Parametres score'!G$27,'Parametres score'!G$28))</f>
        <v>0</v>
      </c>
      <c r="CF55" s="131">
        <f t="shared" si="10"/>
        <v>3</v>
      </c>
      <c r="CG55" s="131" t="str">
        <f t="shared" si="14"/>
        <v>/18</v>
      </c>
      <c r="CH55" s="4"/>
      <c r="CI55" s="4"/>
      <c r="CJ55" s="4"/>
    </row>
    <row r="56" spans="1:88" hidden="1" x14ac:dyDescent="0.35">
      <c r="A56" t="str">
        <f t="shared" si="2"/>
        <v/>
      </c>
      <c r="B56" s="516"/>
      <c r="D56" s="548"/>
      <c r="E56" s="548"/>
      <c r="F56" s="548"/>
      <c r="G56" s="548"/>
      <c r="H56" s="548"/>
      <c r="I56" s="548"/>
      <c r="J56" s="548"/>
      <c r="K56" s="548"/>
      <c r="L56" s="548"/>
      <c r="M56" s="548"/>
      <c r="N56" s="548"/>
      <c r="O56" s="548"/>
      <c r="P56" s="548"/>
      <c r="Q56" s="548"/>
      <c r="R56" s="548"/>
      <c r="S56" s="548"/>
      <c r="T56" s="548"/>
      <c r="U56" s="547"/>
      <c r="V56" s="547"/>
      <c r="W56" s="548"/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7"/>
      <c r="AQ56" s="547"/>
      <c r="AR56" s="548"/>
      <c r="AS56" s="548"/>
      <c r="AT56" s="548"/>
      <c r="AU56" s="548"/>
      <c r="AV56" s="548"/>
      <c r="AW56" s="548"/>
      <c r="AX56" s="549"/>
      <c r="AY56" s="549"/>
      <c r="AZ56" s="4"/>
      <c r="BA56" s="694">
        <v>0</v>
      </c>
      <c r="BB56" s="694"/>
      <c r="BC56" s="694"/>
      <c r="BD56" s="694"/>
      <c r="BE56" s="694"/>
      <c r="BF56" s="694"/>
      <c r="BG56" s="694"/>
      <c r="BH56" s="694"/>
      <c r="BI56" s="154"/>
      <c r="BJ56">
        <f t="shared" si="15"/>
        <v>0</v>
      </c>
      <c r="BK56">
        <f t="shared" si="16"/>
        <v>168</v>
      </c>
      <c r="BL56">
        <f>COUNTIF(BE50:BH56,"&lt;" &amp; 'Parametres score'!$C$24)</f>
        <v>0</v>
      </c>
      <c r="BM56">
        <f t="shared" ref="BM56:BM87" si="18">COUNTIFS(A50:A56,"7",C50:C56,"J")+COUNTIFS(A50:A56,"1",C50:C56,"J")+COUNTIFS(A50:A56,"7",C50:C56,"N")+COUNTIFS(A50:A56,"1",C50:C56,"N")+COUNTIFS(A50:A56,"7",C50:C56,"SM")+COUNTIFS(A50:A56,"1",C50:C56,"SM")+COUNTIFS(A50:A56,"7",C50:C56,"UHCD")+COUNTIFS(A50:A56,"1",C50:C56,"UHCD")+COUNTIFS(A50:A56,"7",C50:C56,"FC")+COUNTIFS(A50:A56,"1",C50:C56,"FC")+COUNTIFS(A50:A56,"7",C50:C56,"SMUR24")+COUNTIFS(A50:A56,"1",C50:C56,"SMUR24")+COUNTIFS(A50:A56,"7",C50:C56,"RegN")+COUNTIFS(A50:A56,"1",C50:C56,"RegN")+COUNTIFS(A50:A56,"7",C50:C56,"SUP")+COUNTIFS(A50:A56,"1",C50:C56,"SUP")</f>
        <v>0</v>
      </c>
      <c r="BN56">
        <f t="shared" si="12"/>
        <v>0</v>
      </c>
      <c r="BO56">
        <f t="shared" si="6"/>
        <v>0</v>
      </c>
      <c r="BP56">
        <f t="shared" si="13"/>
        <v>0</v>
      </c>
      <c r="BQ56" s="4">
        <f t="shared" si="17"/>
        <v>1</v>
      </c>
      <c r="BR56" s="4">
        <f t="shared" si="7"/>
        <v>7</v>
      </c>
      <c r="BS56" s="4">
        <f t="shared" si="3"/>
        <v>0</v>
      </c>
      <c r="BT56" s="4">
        <f t="shared" si="8"/>
        <v>0</v>
      </c>
      <c r="BU56" s="4">
        <f t="shared" ref="BU56:BU87" si="19">COUNTIF(C50:C56,"&lt;&gt;" &amp;"")</f>
        <v>0</v>
      </c>
      <c r="BV56" s="4"/>
      <c r="BW56" s="131">
        <f>IF(BJ56&lt;'Parametres score'!$E$6,'Parametres score'!$G$6,IF(BJ56&lt;='Parametres score'!$E$8,'Parametres score'!$G$7,'Parametres score'!$G$8))</f>
        <v>0</v>
      </c>
      <c r="BX56" s="131">
        <f>IF(COUNTIF(BA50:BD56,"&gt;" &amp;'Parametres score'!$C$9)&lt;'Parametres score'!E$9,'Parametres score'!G$9,IF(COUNTIF(BA50:BD56,"&gt;" &amp;'Parametres score'!$C$9)&gt;'Parametres score'!E$11,'Parametres score'!G$11,'Parametres score'!G$10))</f>
        <v>0</v>
      </c>
      <c r="BY56" s="131">
        <f>IF(COUNTIF(BI50:BI56,"&gt;=24")&gt;='Parametres score'!E$12,'Parametres score'!G$12,IF(COUNTIF(BI50:BI56,"&gt;=24")='Parametres score'!E$13,'Parametres score'!$G$13,'Parametres score'!G$14))</f>
        <v>2</v>
      </c>
      <c r="BZ56" s="131">
        <f>IF(BP56&lt;'Parametres score'!E$15,0,IF(BP56&gt;'Parametres score'!E$17,'Parametres score'!G$17,'Parametres score'!G$16))</f>
        <v>0</v>
      </c>
      <c r="CA56" s="131">
        <f>IF(BR56&lt;'Parametres score'!E$20,'Parametres score'!G$20,IF(BR56&gt;'Parametres score'!E$18,'Parametres score'!G$18,'Parametres score'!G$19))</f>
        <v>0</v>
      </c>
      <c r="CB56" s="131">
        <f>IF(BN56&lt;'Parametres score'!E$21,'Parametres score'!G$21,IF(BN56&gt;'Parametres score'!E$23,'Parametres score'!G$23,'Parametres score'!G$22))</f>
        <v>0</v>
      </c>
      <c r="CC56" s="131">
        <f>IF(BL56&lt;'Parametres score'!E$24,'Parametres score'!G$24,IF(BL56&gt;'Parametres score'!E$26,'Parametres score'!G$26,'Parametres score'!G$25))</f>
        <v>0</v>
      </c>
      <c r="CD56" s="131">
        <f>IF(CF49&lt;'Parametres score'!E$30,'Parametres score'!G$30,IF(CF49&gt;'Parametres score'!E$32,'Parametres score'!G$32,'Parametres score'!G$31))</f>
        <v>1</v>
      </c>
      <c r="CE56" s="131">
        <f>IF(BT56&gt;'Parametres score'!E$29,'Parametres score'!G$29,IF(BT56&lt;'Parametres score'!E$27,'Parametres score'!G$27,'Parametres score'!G$28))</f>
        <v>0</v>
      </c>
      <c r="CF56" s="131">
        <f t="shared" ref="CF56:CF87" si="20">SUM(BW56:CE56)</f>
        <v>3</v>
      </c>
      <c r="CG56" s="131" t="str">
        <f t="shared" si="14"/>
        <v>/18</v>
      </c>
      <c r="CH56" s="4"/>
      <c r="CI56" s="4"/>
      <c r="CJ56" s="4"/>
    </row>
    <row r="57" spans="1:88" hidden="1" x14ac:dyDescent="0.35">
      <c r="A57" t="str">
        <f t="shared" si="2"/>
        <v/>
      </c>
      <c r="B57" s="516"/>
      <c r="D57" s="548"/>
      <c r="E57" s="548"/>
      <c r="F57" s="548"/>
      <c r="G57" s="548"/>
      <c r="H57" s="548"/>
      <c r="I57" s="548"/>
      <c r="J57" s="548"/>
      <c r="K57" s="548"/>
      <c r="L57" s="548"/>
      <c r="M57" s="548"/>
      <c r="N57" s="548"/>
      <c r="O57" s="548"/>
      <c r="P57" s="548"/>
      <c r="Q57" s="548"/>
      <c r="R57" s="547"/>
      <c r="S57" s="547"/>
      <c r="T57" s="548"/>
      <c r="U57" s="548"/>
      <c r="V57" s="548"/>
      <c r="W57" s="548"/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7"/>
      <c r="AO57" s="547"/>
      <c r="AP57" s="548"/>
      <c r="AQ57" s="548"/>
      <c r="AR57" s="548"/>
      <c r="AS57" s="548"/>
      <c r="AT57" s="548"/>
      <c r="AU57" s="548"/>
      <c r="AV57" s="548"/>
      <c r="AW57" s="548"/>
      <c r="AX57" s="549"/>
      <c r="AY57" s="549"/>
      <c r="AZ57" s="4"/>
      <c r="BA57" s="694">
        <v>0</v>
      </c>
      <c r="BB57" s="694"/>
      <c r="BC57" s="694"/>
      <c r="BD57" s="694"/>
      <c r="BE57" s="694"/>
      <c r="BF57" s="694"/>
      <c r="BG57" s="694"/>
      <c r="BH57" s="694"/>
      <c r="BI57" s="154"/>
      <c r="BJ57">
        <f t="shared" si="15"/>
        <v>0</v>
      </c>
      <c r="BK57">
        <f t="shared" si="16"/>
        <v>168</v>
      </c>
      <c r="BL57">
        <f>COUNTIF(BE51:BH57,"&lt;" &amp; 'Parametres score'!$C$24)</f>
        <v>0</v>
      </c>
      <c r="BM57">
        <f t="shared" si="18"/>
        <v>0</v>
      </c>
      <c r="BN57">
        <f t="shared" si="12"/>
        <v>0</v>
      </c>
      <c r="BO57">
        <f t="shared" si="6"/>
        <v>0</v>
      </c>
      <c r="BP57">
        <f t="shared" si="13"/>
        <v>0</v>
      </c>
      <c r="BQ57" s="4">
        <f t="shared" si="17"/>
        <v>1</v>
      </c>
      <c r="BR57" s="4">
        <f t="shared" si="7"/>
        <v>7</v>
      </c>
      <c r="BS57" s="4">
        <f t="shared" si="3"/>
        <v>0</v>
      </c>
      <c r="BT57" s="4">
        <f t="shared" si="8"/>
        <v>0</v>
      </c>
      <c r="BU57" s="4">
        <f t="shared" si="19"/>
        <v>0</v>
      </c>
      <c r="BV57" s="4"/>
      <c r="BW57" s="131">
        <f>IF(BJ57&lt;'Parametres score'!$E$6,'Parametres score'!$G$6,IF(BJ57&lt;='Parametres score'!$E$8,'Parametres score'!$G$7,'Parametres score'!$G$8))</f>
        <v>0</v>
      </c>
      <c r="BX57" s="131">
        <f>IF(COUNTIF(BA51:BD57,"&gt;" &amp;'Parametres score'!$C$9)&lt;'Parametres score'!E$9,'Parametres score'!G$9,IF(COUNTIF(BA51:BD57,"&gt;" &amp;'Parametres score'!$C$9)&gt;'Parametres score'!E$11,'Parametres score'!G$11,'Parametres score'!G$10))</f>
        <v>0</v>
      </c>
      <c r="BY57" s="131">
        <f>IF(COUNTIF(BI51:BI57,"&gt;=24")&gt;='Parametres score'!E$12,'Parametres score'!G$12,IF(COUNTIF(BI51:BI57,"&gt;=24")='Parametres score'!E$13,'Parametres score'!$G$13,'Parametres score'!G$14))</f>
        <v>2</v>
      </c>
      <c r="BZ57" s="131">
        <f>IF(BP57&lt;'Parametres score'!E$15,0,IF(BP57&gt;'Parametres score'!E$17,'Parametres score'!G$17,'Parametres score'!G$16))</f>
        <v>0</v>
      </c>
      <c r="CA57" s="131">
        <f>IF(BR57&lt;'Parametres score'!E$20,'Parametres score'!G$20,IF(BR57&gt;'Parametres score'!E$18,'Parametres score'!G$18,'Parametres score'!G$19))</f>
        <v>0</v>
      </c>
      <c r="CB57" s="131">
        <f>IF(BN57&lt;'Parametres score'!E$21,'Parametres score'!G$21,IF(BN57&gt;'Parametres score'!E$23,'Parametres score'!G$23,'Parametres score'!G$22))</f>
        <v>0</v>
      </c>
      <c r="CC57" s="131">
        <f>IF(BL57&lt;'Parametres score'!E$24,'Parametres score'!G$24,IF(BL57&gt;'Parametres score'!E$26,'Parametres score'!G$26,'Parametres score'!G$25))</f>
        <v>0</v>
      </c>
      <c r="CD57" s="131">
        <f>IF(CF50&lt;'Parametres score'!E$30,'Parametres score'!G$30,IF(CF50&gt;'Parametres score'!E$32,'Parametres score'!G$32,'Parametres score'!G$31))</f>
        <v>1</v>
      </c>
      <c r="CE57" s="131">
        <f>IF(BT57&gt;'Parametres score'!E$29,'Parametres score'!G$29,IF(BT57&lt;'Parametres score'!E$27,'Parametres score'!G$27,'Parametres score'!G$28))</f>
        <v>0</v>
      </c>
      <c r="CF57" s="131">
        <f t="shared" si="20"/>
        <v>3</v>
      </c>
      <c r="CG57" s="131" t="str">
        <f t="shared" si="14"/>
        <v>/18</v>
      </c>
      <c r="CH57" s="4"/>
      <c r="CI57" s="4"/>
      <c r="CJ57" s="4"/>
    </row>
    <row r="58" spans="1:88" hidden="1" x14ac:dyDescent="0.35">
      <c r="A58" t="str">
        <f t="shared" si="2"/>
        <v/>
      </c>
      <c r="B58" s="516"/>
      <c r="D58" s="548"/>
      <c r="E58" s="548"/>
      <c r="F58" s="548"/>
      <c r="G58" s="548"/>
      <c r="H58" s="548"/>
      <c r="I58" s="548"/>
      <c r="J58" s="548"/>
      <c r="K58" s="548"/>
      <c r="L58" s="548"/>
      <c r="M58" s="548"/>
      <c r="N58" s="548"/>
      <c r="O58" s="548"/>
      <c r="P58" s="548"/>
      <c r="Q58" s="548"/>
      <c r="R58" s="547"/>
      <c r="S58" s="547"/>
      <c r="T58" s="548"/>
      <c r="U58" s="548"/>
      <c r="V58" s="548"/>
      <c r="W58" s="548"/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7"/>
      <c r="AP58" s="547"/>
      <c r="AQ58" s="547"/>
      <c r="AR58" s="548"/>
      <c r="AS58" s="548"/>
      <c r="AT58" s="548"/>
      <c r="AU58" s="548"/>
      <c r="AV58" s="548"/>
      <c r="AW58" s="548"/>
      <c r="AX58" s="549"/>
      <c r="AY58" s="549"/>
      <c r="AZ58" s="4"/>
      <c r="BA58" s="694">
        <v>10.5</v>
      </c>
      <c r="BB58" s="694"/>
      <c r="BC58" s="694"/>
      <c r="BD58" s="694"/>
      <c r="BE58" s="694"/>
      <c r="BF58" s="694"/>
      <c r="BG58" s="694"/>
      <c r="BH58" s="694"/>
      <c r="BI58" s="154"/>
      <c r="BJ58">
        <f t="shared" si="15"/>
        <v>0</v>
      </c>
      <c r="BK58">
        <f t="shared" si="16"/>
        <v>168</v>
      </c>
      <c r="BL58">
        <f>COUNTIF(BE52:BH58,"&lt;" &amp; 'Parametres score'!$C$24)</f>
        <v>0</v>
      </c>
      <c r="BM58">
        <f t="shared" si="18"/>
        <v>0</v>
      </c>
      <c r="BN58">
        <f t="shared" si="12"/>
        <v>0</v>
      </c>
      <c r="BO58">
        <f t="shared" si="6"/>
        <v>0</v>
      </c>
      <c r="BP58">
        <f t="shared" si="13"/>
        <v>0</v>
      </c>
      <c r="BQ58" s="4">
        <f t="shared" si="17"/>
        <v>1</v>
      </c>
      <c r="BR58" s="4">
        <f t="shared" si="7"/>
        <v>7</v>
      </c>
      <c r="BS58" s="4">
        <f t="shared" si="3"/>
        <v>0</v>
      </c>
      <c r="BT58" s="4">
        <f t="shared" si="8"/>
        <v>0</v>
      </c>
      <c r="BU58" s="4">
        <f t="shared" si="19"/>
        <v>0</v>
      </c>
      <c r="BV58" s="4"/>
      <c r="BW58" s="131">
        <f>IF(BJ58&lt;'Parametres score'!$E$6,'Parametres score'!$G$6,IF(BJ58&lt;='Parametres score'!$E$8,'Parametres score'!$G$7,'Parametres score'!$G$8))</f>
        <v>0</v>
      </c>
      <c r="BX58" s="131">
        <f>IF(COUNTIF(BA52:BD58,"&gt;" &amp;'Parametres score'!$C$9)&lt;'Parametres score'!E$9,'Parametres score'!G$9,IF(COUNTIF(BA52:BD58,"&gt;" &amp;'Parametres score'!$C$9)&gt;'Parametres score'!E$11,'Parametres score'!G$11,'Parametres score'!G$10))</f>
        <v>1</v>
      </c>
      <c r="BY58" s="131">
        <f>IF(COUNTIF(BI52:BI58,"&gt;=24")&gt;='Parametres score'!E$12,'Parametres score'!G$12,IF(COUNTIF(BI52:BI58,"&gt;=24")='Parametres score'!E$13,'Parametres score'!$G$13,'Parametres score'!G$14))</f>
        <v>2</v>
      </c>
      <c r="BZ58" s="131">
        <f>IF(BP58&lt;'Parametres score'!E$15,0,IF(BP58&gt;'Parametres score'!E$17,'Parametres score'!G$17,'Parametres score'!G$16))</f>
        <v>0</v>
      </c>
      <c r="CA58" s="131">
        <f>IF(BR58&lt;'Parametres score'!E$20,'Parametres score'!G$20,IF(BR58&gt;'Parametres score'!E$18,'Parametres score'!G$18,'Parametres score'!G$19))</f>
        <v>0</v>
      </c>
      <c r="CB58" s="131">
        <f>IF(BN58&lt;'Parametres score'!E$21,'Parametres score'!G$21,IF(BN58&gt;'Parametres score'!E$23,'Parametres score'!G$23,'Parametres score'!G$22))</f>
        <v>0</v>
      </c>
      <c r="CC58" s="131">
        <f>IF(BL58&lt;'Parametres score'!E$24,'Parametres score'!G$24,IF(BL58&gt;'Parametres score'!E$26,'Parametres score'!G$26,'Parametres score'!G$25))</f>
        <v>0</v>
      </c>
      <c r="CD58" s="131">
        <f>IF(CF51&lt;'Parametres score'!E$30,'Parametres score'!G$30,IF(CF51&gt;'Parametres score'!E$32,'Parametres score'!G$32,'Parametres score'!G$31))</f>
        <v>0</v>
      </c>
      <c r="CE58" s="131">
        <f>IF(BT58&gt;'Parametres score'!E$29,'Parametres score'!G$29,IF(BT58&lt;'Parametres score'!E$27,'Parametres score'!G$27,'Parametres score'!G$28))</f>
        <v>0</v>
      </c>
      <c r="CF58" s="131">
        <f t="shared" si="20"/>
        <v>3</v>
      </c>
      <c r="CG58" s="131" t="str">
        <f t="shared" si="14"/>
        <v>/18</v>
      </c>
      <c r="CH58" s="4"/>
      <c r="CI58" s="4"/>
      <c r="CJ58" s="4"/>
    </row>
    <row r="59" spans="1:88" hidden="1" x14ac:dyDescent="0.35">
      <c r="A59" t="str">
        <f t="shared" si="2"/>
        <v/>
      </c>
      <c r="B59" s="516"/>
      <c r="D59" s="548"/>
      <c r="E59" s="548"/>
      <c r="F59" s="548"/>
      <c r="G59" s="548"/>
      <c r="H59" s="548"/>
      <c r="I59" s="548"/>
      <c r="J59" s="548"/>
      <c r="K59" s="548"/>
      <c r="L59" s="548"/>
      <c r="M59" s="548"/>
      <c r="N59" s="548"/>
      <c r="O59" s="548"/>
      <c r="P59" s="548"/>
      <c r="Q59" s="548"/>
      <c r="R59" s="547"/>
      <c r="S59" s="547"/>
      <c r="T59" s="548"/>
      <c r="U59" s="548"/>
      <c r="V59" s="548"/>
      <c r="W59" s="548"/>
      <c r="X59" s="548"/>
      <c r="Y59" s="548"/>
      <c r="Z59" s="548"/>
      <c r="AA59" s="548"/>
      <c r="AB59" s="548"/>
      <c r="AC59" s="548"/>
      <c r="AD59" s="548"/>
      <c r="AE59" s="548"/>
      <c r="AF59" s="548"/>
      <c r="AG59" s="548"/>
      <c r="AH59" s="548"/>
      <c r="AI59" s="548"/>
      <c r="AJ59" s="548"/>
      <c r="AK59" s="548"/>
      <c r="AL59" s="548"/>
      <c r="AM59" s="548"/>
      <c r="AN59" s="548"/>
      <c r="AO59" s="547"/>
      <c r="AP59" s="547"/>
      <c r="AQ59" s="548"/>
      <c r="AR59" s="548"/>
      <c r="AS59" s="548"/>
      <c r="AT59" s="548"/>
      <c r="AU59" s="548"/>
      <c r="AV59" s="548"/>
      <c r="AW59" s="548"/>
      <c r="AX59" s="549"/>
      <c r="AY59" s="549"/>
      <c r="AZ59" s="4"/>
      <c r="BA59" s="694">
        <v>10.5</v>
      </c>
      <c r="BB59" s="694"/>
      <c r="BC59" s="694"/>
      <c r="BD59" s="694"/>
      <c r="BE59" s="694"/>
      <c r="BF59" s="694"/>
      <c r="BG59" s="694"/>
      <c r="BH59" s="694"/>
      <c r="BI59" s="154"/>
      <c r="BJ59">
        <f t="shared" si="15"/>
        <v>0</v>
      </c>
      <c r="BK59">
        <f t="shared" si="16"/>
        <v>168</v>
      </c>
      <c r="BL59">
        <f>COUNTIF(BE53:BH59,"&lt;" &amp; 'Parametres score'!$C$24)</f>
        <v>0</v>
      </c>
      <c r="BM59">
        <f t="shared" si="18"/>
        <v>0</v>
      </c>
      <c r="BN59">
        <f t="shared" si="12"/>
        <v>0</v>
      </c>
      <c r="BO59">
        <f t="shared" si="6"/>
        <v>0</v>
      </c>
      <c r="BP59">
        <f t="shared" si="13"/>
        <v>0</v>
      </c>
      <c r="BQ59" s="4">
        <f t="shared" si="17"/>
        <v>1</v>
      </c>
      <c r="BR59" s="4">
        <f t="shared" si="7"/>
        <v>7</v>
      </c>
      <c r="BS59" s="4">
        <f t="shared" si="3"/>
        <v>0</v>
      </c>
      <c r="BT59" s="4">
        <f t="shared" si="8"/>
        <v>0</v>
      </c>
      <c r="BU59" s="4">
        <f t="shared" si="19"/>
        <v>0</v>
      </c>
      <c r="BV59" s="4"/>
      <c r="BW59" s="131">
        <f>IF(BJ59&lt;'Parametres score'!$E$6,'Parametres score'!$G$6,IF(BJ59&lt;='Parametres score'!$E$8,'Parametres score'!$G$7,'Parametres score'!$G$8))</f>
        <v>0</v>
      </c>
      <c r="BX59" s="131">
        <f>IF(COUNTIF(BA53:BD59,"&gt;" &amp;'Parametres score'!$C$9)&lt;'Parametres score'!E$9,'Parametres score'!G$9,IF(COUNTIF(BA53:BD59,"&gt;" &amp;'Parametres score'!$C$9)&gt;'Parametres score'!E$11,'Parametres score'!G$11,'Parametres score'!G$10))</f>
        <v>2</v>
      </c>
      <c r="BY59" s="131">
        <f>IF(COUNTIF(BI53:BI59,"&gt;=24")&gt;='Parametres score'!E$12,'Parametres score'!G$12,IF(COUNTIF(BI53:BI59,"&gt;=24")='Parametres score'!E$13,'Parametres score'!$G$13,'Parametres score'!G$14))</f>
        <v>2</v>
      </c>
      <c r="BZ59" s="131">
        <f>IF(BP59&lt;'Parametres score'!E$15,0,IF(BP59&gt;'Parametres score'!E$17,'Parametres score'!G$17,'Parametres score'!G$16))</f>
        <v>0</v>
      </c>
      <c r="CA59" s="131">
        <f>IF(BR59&lt;'Parametres score'!E$20,'Parametres score'!G$20,IF(BR59&gt;'Parametres score'!E$18,'Parametres score'!G$18,'Parametres score'!G$19))</f>
        <v>0</v>
      </c>
      <c r="CB59" s="131">
        <f>IF(BN59&lt;'Parametres score'!E$21,'Parametres score'!G$21,IF(BN59&gt;'Parametres score'!E$23,'Parametres score'!G$23,'Parametres score'!G$22))</f>
        <v>0</v>
      </c>
      <c r="CC59" s="131">
        <f>IF(BL59&lt;'Parametres score'!E$24,'Parametres score'!G$24,IF(BL59&gt;'Parametres score'!E$26,'Parametres score'!G$26,'Parametres score'!G$25))</f>
        <v>0</v>
      </c>
      <c r="CD59" s="131">
        <f>IF(CF52&lt;'Parametres score'!E$30,'Parametres score'!G$30,IF(CF52&gt;'Parametres score'!E$32,'Parametres score'!G$32,'Parametres score'!G$31))</f>
        <v>0</v>
      </c>
      <c r="CE59" s="131">
        <f>IF(BT59&gt;'Parametres score'!E$29,'Parametres score'!G$29,IF(BT59&lt;'Parametres score'!E$27,'Parametres score'!G$27,'Parametres score'!G$28))</f>
        <v>0</v>
      </c>
      <c r="CF59" s="131">
        <f t="shared" si="20"/>
        <v>4</v>
      </c>
      <c r="CG59" s="131" t="str">
        <f t="shared" si="14"/>
        <v>/18</v>
      </c>
      <c r="CH59" s="4"/>
      <c r="CI59" s="4"/>
      <c r="CJ59" s="4"/>
    </row>
    <row r="60" spans="1:88" hidden="1" x14ac:dyDescent="0.35">
      <c r="A60" t="str">
        <f t="shared" si="2"/>
        <v/>
      </c>
      <c r="B60" s="516"/>
      <c r="D60" s="548"/>
      <c r="E60" s="548"/>
      <c r="F60" s="548"/>
      <c r="G60" s="548"/>
      <c r="H60" s="548"/>
      <c r="I60" s="548"/>
      <c r="J60" s="548"/>
      <c r="K60" s="548"/>
      <c r="L60" s="548"/>
      <c r="M60" s="548"/>
      <c r="N60" s="548"/>
      <c r="O60" s="548"/>
      <c r="P60" s="548"/>
      <c r="Q60" s="548"/>
      <c r="R60" s="548"/>
      <c r="S60" s="548"/>
      <c r="T60" s="548"/>
      <c r="U60" s="547"/>
      <c r="V60" s="547"/>
      <c r="W60" s="548"/>
      <c r="X60" s="548"/>
      <c r="Y60" s="548"/>
      <c r="Z60" s="548"/>
      <c r="AA60" s="548"/>
      <c r="AB60" s="548"/>
      <c r="AC60" s="548"/>
      <c r="AD60" s="548"/>
      <c r="AE60" s="548"/>
      <c r="AF60" s="548"/>
      <c r="AG60" s="548"/>
      <c r="AH60" s="548"/>
      <c r="AI60" s="548"/>
      <c r="AJ60" s="548"/>
      <c r="AK60" s="548"/>
      <c r="AL60" s="548"/>
      <c r="AM60" s="548"/>
      <c r="AN60" s="548"/>
      <c r="AO60" s="548"/>
      <c r="AP60" s="547"/>
      <c r="AQ60" s="547"/>
      <c r="AR60" s="548"/>
      <c r="AS60" s="548"/>
      <c r="AT60" s="548"/>
      <c r="AU60" s="548"/>
      <c r="AV60" s="548"/>
      <c r="AW60" s="548"/>
      <c r="AX60" s="549"/>
      <c r="AY60" s="549"/>
      <c r="AZ60" s="4"/>
      <c r="BA60" s="694">
        <v>0</v>
      </c>
      <c r="BB60" s="694"/>
      <c r="BC60" s="694"/>
      <c r="BD60" s="694"/>
      <c r="BE60" s="694"/>
      <c r="BF60" s="694"/>
      <c r="BG60" s="694"/>
      <c r="BH60" s="694"/>
      <c r="BI60" s="154"/>
      <c r="BJ60">
        <f t="shared" si="15"/>
        <v>0</v>
      </c>
      <c r="BK60">
        <f t="shared" si="16"/>
        <v>168</v>
      </c>
      <c r="BL60">
        <f>COUNTIF(BE54:BH60,"&lt;" &amp; 'Parametres score'!$C$24)</f>
        <v>0</v>
      </c>
      <c r="BM60">
        <f t="shared" si="18"/>
        <v>0</v>
      </c>
      <c r="BN60">
        <f t="shared" si="12"/>
        <v>0</v>
      </c>
      <c r="BO60">
        <f t="shared" si="6"/>
        <v>0</v>
      </c>
      <c r="BP60">
        <f t="shared" si="13"/>
        <v>0</v>
      </c>
      <c r="BQ60" s="4">
        <f t="shared" si="17"/>
        <v>1</v>
      </c>
      <c r="BR60" s="4">
        <f t="shared" si="7"/>
        <v>7</v>
      </c>
      <c r="BS60" s="4">
        <f t="shared" si="3"/>
        <v>0</v>
      </c>
      <c r="BT60" s="4">
        <f t="shared" si="8"/>
        <v>0</v>
      </c>
      <c r="BU60" s="4">
        <f t="shared" si="19"/>
        <v>0</v>
      </c>
      <c r="BV60" s="4"/>
      <c r="BW60" s="131">
        <f>IF(BJ60&lt;'Parametres score'!$E$6,'Parametres score'!$G$6,IF(BJ60&lt;='Parametres score'!$E$8,'Parametres score'!$G$7,'Parametres score'!$G$8))</f>
        <v>0</v>
      </c>
      <c r="BX60" s="131">
        <f>IF(COUNTIF(BA54:BD60,"&gt;" &amp;'Parametres score'!$C$9)&lt;'Parametres score'!E$9,'Parametres score'!G$9,IF(COUNTIF(BA54:BD60,"&gt;" &amp;'Parametres score'!$C$9)&gt;'Parametres score'!E$11,'Parametres score'!G$11,'Parametres score'!G$10))</f>
        <v>1</v>
      </c>
      <c r="BY60" s="131">
        <f>IF(COUNTIF(BI54:BI60,"&gt;=24")&gt;='Parametres score'!E$12,'Parametres score'!G$12,IF(COUNTIF(BI54:BI60,"&gt;=24")='Parametres score'!E$13,'Parametres score'!$G$13,'Parametres score'!G$14))</f>
        <v>2</v>
      </c>
      <c r="BZ60" s="131">
        <f>IF(BP60&lt;'Parametres score'!E$15,0,IF(BP60&gt;'Parametres score'!E$17,'Parametres score'!G$17,'Parametres score'!G$16))</f>
        <v>0</v>
      </c>
      <c r="CA60" s="131">
        <f>IF(BR60&lt;'Parametres score'!E$20,'Parametres score'!G$20,IF(BR60&gt;'Parametres score'!E$18,'Parametres score'!G$18,'Parametres score'!G$19))</f>
        <v>0</v>
      </c>
      <c r="CB60" s="131">
        <f>IF(BN60&lt;'Parametres score'!E$21,'Parametres score'!G$21,IF(BN60&gt;'Parametres score'!E$23,'Parametres score'!G$23,'Parametres score'!G$22))</f>
        <v>0</v>
      </c>
      <c r="CC60" s="131">
        <f>IF(BL60&lt;'Parametres score'!E$24,'Parametres score'!G$24,IF(BL60&gt;'Parametres score'!E$26,'Parametres score'!G$26,'Parametres score'!G$25))</f>
        <v>0</v>
      </c>
      <c r="CD60" s="131">
        <f>IF(CF53&lt;'Parametres score'!E$30,'Parametres score'!G$30,IF(CF53&gt;'Parametres score'!E$32,'Parametres score'!G$32,'Parametres score'!G$31))</f>
        <v>0</v>
      </c>
      <c r="CE60" s="131">
        <f>IF(BT60&gt;'Parametres score'!E$29,'Parametres score'!G$29,IF(BT60&lt;'Parametres score'!E$27,'Parametres score'!G$27,'Parametres score'!G$28))</f>
        <v>0</v>
      </c>
      <c r="CF60" s="131">
        <f t="shared" si="20"/>
        <v>3</v>
      </c>
      <c r="CG60" s="131" t="str">
        <f t="shared" si="14"/>
        <v>/18</v>
      </c>
      <c r="CH60" s="4"/>
      <c r="CI60" s="4"/>
      <c r="CJ60" s="4"/>
    </row>
    <row r="61" spans="1:88" hidden="1" x14ac:dyDescent="0.35">
      <c r="A61" t="str">
        <f t="shared" si="2"/>
        <v/>
      </c>
      <c r="B61" s="516"/>
      <c r="D61" s="548"/>
      <c r="E61" s="548"/>
      <c r="F61" s="548"/>
      <c r="G61" s="548"/>
      <c r="H61" s="548"/>
      <c r="I61" s="548"/>
      <c r="J61" s="548"/>
      <c r="K61" s="548"/>
      <c r="L61" s="548"/>
      <c r="M61" s="548"/>
      <c r="N61" s="548"/>
      <c r="O61" s="548"/>
      <c r="P61" s="548"/>
      <c r="Q61" s="548"/>
      <c r="R61" s="547"/>
      <c r="S61" s="547"/>
      <c r="T61" s="548"/>
      <c r="U61" s="548"/>
      <c r="V61" s="548"/>
      <c r="W61" s="548"/>
      <c r="X61" s="548"/>
      <c r="Y61" s="548"/>
      <c r="Z61" s="548"/>
      <c r="AA61" s="548"/>
      <c r="AB61" s="548"/>
      <c r="AC61" s="548"/>
      <c r="AD61" s="548"/>
      <c r="AE61" s="548"/>
      <c r="AF61" s="548"/>
      <c r="AG61" s="548"/>
      <c r="AH61" s="548"/>
      <c r="AI61" s="548"/>
      <c r="AJ61" s="548"/>
      <c r="AK61" s="548"/>
      <c r="AL61" s="548"/>
      <c r="AM61" s="548"/>
      <c r="AN61" s="548"/>
      <c r="AO61" s="547"/>
      <c r="AP61" s="547"/>
      <c r="AQ61" s="547"/>
      <c r="AR61" s="548"/>
      <c r="AS61" s="548"/>
      <c r="AT61" s="548"/>
      <c r="AU61" s="548"/>
      <c r="AV61" s="548"/>
      <c r="AW61" s="548"/>
      <c r="AX61" s="549"/>
      <c r="AY61" s="549"/>
      <c r="AZ61" s="4"/>
      <c r="BA61" s="694">
        <v>0</v>
      </c>
      <c r="BB61" s="694"/>
      <c r="BC61" s="694"/>
      <c r="BD61" s="694"/>
      <c r="BE61" s="694"/>
      <c r="BF61" s="694"/>
      <c r="BG61" s="694"/>
      <c r="BH61" s="694"/>
      <c r="BI61" s="154"/>
      <c r="BJ61">
        <f t="shared" si="15"/>
        <v>0</v>
      </c>
      <c r="BK61">
        <f t="shared" si="16"/>
        <v>168</v>
      </c>
      <c r="BL61">
        <f>COUNTIF(BE55:BH61,"&lt;" &amp; 'Parametres score'!$C$24)</f>
        <v>0</v>
      </c>
      <c r="BM61">
        <f t="shared" si="18"/>
        <v>0</v>
      </c>
      <c r="BN61">
        <f t="shared" si="12"/>
        <v>0</v>
      </c>
      <c r="BO61">
        <f t="shared" si="6"/>
        <v>0</v>
      </c>
      <c r="BP61">
        <f t="shared" si="13"/>
        <v>0</v>
      </c>
      <c r="BQ61" s="4">
        <f t="shared" si="17"/>
        <v>1</v>
      </c>
      <c r="BR61" s="4">
        <f t="shared" si="7"/>
        <v>7</v>
      </c>
      <c r="BS61" s="4">
        <f t="shared" si="3"/>
        <v>0</v>
      </c>
      <c r="BT61" s="4">
        <f t="shared" si="8"/>
        <v>0</v>
      </c>
      <c r="BU61" s="4">
        <f t="shared" si="19"/>
        <v>0</v>
      </c>
      <c r="BV61" s="4"/>
      <c r="BW61" s="131">
        <f>IF(BJ61&lt;'Parametres score'!$E$6,'Parametres score'!$G$6,IF(BJ61&lt;='Parametres score'!$E$8,'Parametres score'!$G$7,'Parametres score'!$G$8))</f>
        <v>0</v>
      </c>
      <c r="BX61" s="131">
        <f>IF(COUNTIF(BA55:BD61,"&gt;" &amp;'Parametres score'!$C$9)&lt;'Parametres score'!E$9,'Parametres score'!G$9,IF(COUNTIF(BA55:BD61,"&gt;" &amp;'Parametres score'!$C$9)&gt;'Parametres score'!E$11,'Parametres score'!G$11,'Parametres score'!G$10))</f>
        <v>1</v>
      </c>
      <c r="BY61" s="131">
        <f>IF(COUNTIF(BI55:BI61,"&gt;=24")&gt;='Parametres score'!E$12,'Parametres score'!G$12,IF(COUNTIF(BI55:BI61,"&gt;=24")='Parametres score'!E$13,'Parametres score'!$G$13,'Parametres score'!G$14))</f>
        <v>2</v>
      </c>
      <c r="BZ61" s="131">
        <f>IF(BP61&lt;'Parametres score'!E$15,0,IF(BP61&gt;'Parametres score'!E$17,'Parametres score'!G$17,'Parametres score'!G$16))</f>
        <v>0</v>
      </c>
      <c r="CA61" s="131">
        <f>IF(BR61&lt;'Parametres score'!E$20,'Parametres score'!G$20,IF(BR61&gt;'Parametres score'!E$18,'Parametres score'!G$18,'Parametres score'!G$19))</f>
        <v>0</v>
      </c>
      <c r="CB61" s="131">
        <f>IF(BN61&lt;'Parametres score'!E$21,'Parametres score'!G$21,IF(BN61&gt;'Parametres score'!E$23,'Parametres score'!G$23,'Parametres score'!G$22))</f>
        <v>0</v>
      </c>
      <c r="CC61" s="131">
        <f>IF(BL61&lt;'Parametres score'!E$24,'Parametres score'!G$24,IF(BL61&gt;'Parametres score'!E$26,'Parametres score'!G$26,'Parametres score'!G$25))</f>
        <v>0</v>
      </c>
      <c r="CD61" s="131">
        <f>IF(CF54&lt;'Parametres score'!E$30,'Parametres score'!G$30,IF(CF54&gt;'Parametres score'!E$32,'Parametres score'!G$32,'Parametres score'!G$31))</f>
        <v>0</v>
      </c>
      <c r="CE61" s="131">
        <f>IF(BT61&gt;'Parametres score'!E$29,'Parametres score'!G$29,IF(BT61&lt;'Parametres score'!E$27,'Parametres score'!G$27,'Parametres score'!G$28))</f>
        <v>0</v>
      </c>
      <c r="CF61" s="131">
        <f t="shared" si="20"/>
        <v>3</v>
      </c>
      <c r="CG61" s="131" t="str">
        <f t="shared" si="14"/>
        <v>/18</v>
      </c>
      <c r="CH61" s="4"/>
      <c r="CI61" s="4"/>
      <c r="CJ61" s="4"/>
    </row>
    <row r="62" spans="1:88" hidden="1" x14ac:dyDescent="0.35">
      <c r="A62" t="str">
        <f t="shared" si="2"/>
        <v/>
      </c>
      <c r="B62" s="516"/>
      <c r="D62" s="548"/>
      <c r="E62" s="548"/>
      <c r="F62" s="548"/>
      <c r="G62" s="548"/>
      <c r="H62" s="548"/>
      <c r="I62" s="548"/>
      <c r="J62" s="548"/>
      <c r="K62" s="548"/>
      <c r="L62" s="548"/>
      <c r="M62" s="548"/>
      <c r="N62" s="548"/>
      <c r="O62" s="548"/>
      <c r="P62" s="548"/>
      <c r="Q62" s="548"/>
      <c r="R62" s="547"/>
      <c r="S62" s="547"/>
      <c r="T62" s="548"/>
      <c r="U62" s="548"/>
      <c r="V62" s="548"/>
      <c r="W62" s="548"/>
      <c r="X62" s="548"/>
      <c r="Y62" s="548"/>
      <c r="Z62" s="548"/>
      <c r="AA62" s="548"/>
      <c r="AB62" s="548"/>
      <c r="AC62" s="548"/>
      <c r="AD62" s="548"/>
      <c r="AE62" s="548"/>
      <c r="AF62" s="548"/>
      <c r="AG62" s="548"/>
      <c r="AH62" s="548"/>
      <c r="AI62" s="548"/>
      <c r="AJ62" s="548"/>
      <c r="AK62" s="548"/>
      <c r="AL62" s="548"/>
      <c r="AM62" s="548"/>
      <c r="AN62" s="548"/>
      <c r="AO62" s="547"/>
      <c r="AP62" s="547"/>
      <c r="AQ62" s="547"/>
      <c r="AR62" s="548"/>
      <c r="AS62" s="548"/>
      <c r="AT62" s="548"/>
      <c r="AU62" s="548"/>
      <c r="AV62" s="548"/>
      <c r="AW62" s="548"/>
      <c r="AX62" s="549"/>
      <c r="AY62" s="549"/>
      <c r="AZ62" s="4"/>
      <c r="BA62" s="694">
        <v>10.5</v>
      </c>
      <c r="BB62" s="694"/>
      <c r="BC62" s="694"/>
      <c r="BD62" s="694"/>
      <c r="BE62" s="694"/>
      <c r="BF62" s="694"/>
      <c r="BG62" s="694"/>
      <c r="BH62" s="694"/>
      <c r="BI62" s="154"/>
      <c r="BJ62">
        <f t="shared" si="15"/>
        <v>0</v>
      </c>
      <c r="BK62">
        <f t="shared" si="16"/>
        <v>168</v>
      </c>
      <c r="BL62">
        <f>COUNTIF(BE56:BH62,"&lt;" &amp; 'Parametres score'!$C$24)</f>
        <v>0</v>
      </c>
      <c r="BM62">
        <f t="shared" si="18"/>
        <v>0</v>
      </c>
      <c r="BN62">
        <f t="shared" si="12"/>
        <v>0</v>
      </c>
      <c r="BO62">
        <f t="shared" si="6"/>
        <v>0</v>
      </c>
      <c r="BP62">
        <f t="shared" si="13"/>
        <v>0</v>
      </c>
      <c r="BQ62" s="4">
        <f t="shared" si="17"/>
        <v>1</v>
      </c>
      <c r="BR62" s="4">
        <f t="shared" si="7"/>
        <v>7</v>
      </c>
      <c r="BS62" s="4">
        <f t="shared" si="3"/>
        <v>0</v>
      </c>
      <c r="BT62" s="4">
        <f t="shared" si="8"/>
        <v>0</v>
      </c>
      <c r="BU62" s="4">
        <f t="shared" si="19"/>
        <v>0</v>
      </c>
      <c r="BV62" s="4"/>
      <c r="BW62" s="131">
        <f>IF(BJ62&lt;'Parametres score'!$E$6,'Parametres score'!$G$6,IF(BJ62&lt;='Parametres score'!$E$8,'Parametres score'!$G$7,'Parametres score'!$G$8))</f>
        <v>0</v>
      </c>
      <c r="BX62" s="131">
        <f>IF(COUNTIF(BA56:BD62,"&gt;" &amp;'Parametres score'!$C$9)&lt;'Parametres score'!E$9,'Parametres score'!G$9,IF(COUNTIF(BA56:BD62,"&gt;" &amp;'Parametres score'!$C$9)&gt;'Parametres score'!E$11,'Parametres score'!G$11,'Parametres score'!G$10))</f>
        <v>2</v>
      </c>
      <c r="BY62" s="131">
        <f>IF(COUNTIF(BI56:BI62,"&gt;=24")&gt;='Parametres score'!E$12,'Parametres score'!G$12,IF(COUNTIF(BI56:BI62,"&gt;=24")='Parametres score'!E$13,'Parametres score'!$G$13,'Parametres score'!G$14))</f>
        <v>2</v>
      </c>
      <c r="BZ62" s="131">
        <f>IF(BP62&lt;'Parametres score'!E$15,0,IF(BP62&gt;'Parametres score'!E$17,'Parametres score'!G$17,'Parametres score'!G$16))</f>
        <v>0</v>
      </c>
      <c r="CA62" s="131">
        <f>IF(BR62&lt;'Parametres score'!E$20,'Parametres score'!G$20,IF(BR62&gt;'Parametres score'!E$18,'Parametres score'!G$18,'Parametres score'!G$19))</f>
        <v>0</v>
      </c>
      <c r="CB62" s="131">
        <f>IF(BN62&lt;'Parametres score'!E$21,'Parametres score'!G$21,IF(BN62&gt;'Parametres score'!E$23,'Parametres score'!G$23,'Parametres score'!G$22))</f>
        <v>0</v>
      </c>
      <c r="CC62" s="131">
        <f>IF(BL62&lt;'Parametres score'!E$24,'Parametres score'!G$24,IF(BL62&gt;'Parametres score'!E$26,'Parametres score'!G$26,'Parametres score'!G$25))</f>
        <v>0</v>
      </c>
      <c r="CD62" s="131">
        <f>IF(CF55&lt;'Parametres score'!E$30,'Parametres score'!G$30,IF(CF55&gt;'Parametres score'!E$32,'Parametres score'!G$32,'Parametres score'!G$31))</f>
        <v>0</v>
      </c>
      <c r="CE62" s="131">
        <f>IF(BT62&gt;'Parametres score'!E$29,'Parametres score'!G$29,IF(BT62&lt;'Parametres score'!E$27,'Parametres score'!G$27,'Parametres score'!G$28))</f>
        <v>0</v>
      </c>
      <c r="CF62" s="131">
        <f t="shared" si="20"/>
        <v>4</v>
      </c>
      <c r="CG62" s="131" t="str">
        <f t="shared" si="14"/>
        <v>/18</v>
      </c>
      <c r="CH62" s="4"/>
      <c r="CI62" s="4"/>
      <c r="CJ62" s="4"/>
    </row>
    <row r="63" spans="1:88" hidden="1" x14ac:dyDescent="0.35">
      <c r="A63" t="str">
        <f t="shared" si="2"/>
        <v/>
      </c>
      <c r="B63" s="516"/>
      <c r="D63" s="548"/>
      <c r="E63" s="548"/>
      <c r="F63" s="548"/>
      <c r="G63" s="548"/>
      <c r="H63" s="548"/>
      <c r="I63" s="548"/>
      <c r="J63" s="548"/>
      <c r="K63" s="548"/>
      <c r="L63" s="548"/>
      <c r="M63" s="548"/>
      <c r="N63" s="548"/>
      <c r="O63" s="548"/>
      <c r="P63" s="548"/>
      <c r="Q63" s="548"/>
      <c r="R63" s="547"/>
      <c r="S63" s="547"/>
      <c r="T63" s="548"/>
      <c r="U63" s="548"/>
      <c r="V63" s="548"/>
      <c r="W63" s="548"/>
      <c r="X63" s="548"/>
      <c r="Y63" s="548"/>
      <c r="Z63" s="548"/>
      <c r="AA63" s="548"/>
      <c r="AB63" s="548"/>
      <c r="AC63" s="548"/>
      <c r="AD63" s="548"/>
      <c r="AE63" s="548"/>
      <c r="AF63" s="548"/>
      <c r="AG63" s="548"/>
      <c r="AH63" s="548"/>
      <c r="AI63" s="548"/>
      <c r="AJ63" s="548"/>
      <c r="AK63" s="548"/>
      <c r="AL63" s="548"/>
      <c r="AM63" s="547"/>
      <c r="AN63" s="547"/>
      <c r="AO63" s="548"/>
      <c r="AP63" s="548"/>
      <c r="AQ63" s="548"/>
      <c r="AR63" s="548"/>
      <c r="AS63" s="548"/>
      <c r="AT63" s="548"/>
      <c r="AU63" s="548"/>
      <c r="AV63" s="548"/>
      <c r="AW63" s="548"/>
      <c r="AX63" s="609"/>
      <c r="AY63" s="609"/>
      <c r="AZ63" s="4"/>
      <c r="BA63" s="694">
        <v>14</v>
      </c>
      <c r="BB63" s="694"/>
      <c r="BC63" s="694"/>
      <c r="BD63" s="694"/>
      <c r="BE63" s="694"/>
      <c r="BF63" s="694"/>
      <c r="BG63" s="694"/>
      <c r="BH63" s="694"/>
      <c r="BI63" s="154"/>
      <c r="BJ63">
        <f t="shared" si="15"/>
        <v>0</v>
      </c>
      <c r="BK63">
        <f t="shared" si="16"/>
        <v>168</v>
      </c>
      <c r="BL63">
        <f>COUNTIF(BE57:BH63,"&lt;" &amp; 'Parametres score'!$C$24)</f>
        <v>0</v>
      </c>
      <c r="BM63">
        <f t="shared" si="18"/>
        <v>0</v>
      </c>
      <c r="BN63">
        <f t="shared" si="12"/>
        <v>0</v>
      </c>
      <c r="BO63">
        <f t="shared" si="6"/>
        <v>0</v>
      </c>
      <c r="BP63">
        <f t="shared" si="13"/>
        <v>0</v>
      </c>
      <c r="BQ63" s="4">
        <f t="shared" si="17"/>
        <v>1</v>
      </c>
      <c r="BR63" s="4">
        <f t="shared" si="7"/>
        <v>7</v>
      </c>
      <c r="BS63" s="4">
        <f t="shared" si="3"/>
        <v>0</v>
      </c>
      <c r="BT63" s="4">
        <f t="shared" si="8"/>
        <v>0</v>
      </c>
      <c r="BU63" s="4">
        <f t="shared" si="19"/>
        <v>0</v>
      </c>
      <c r="BV63" s="4"/>
      <c r="BW63" s="131">
        <f>IF(BJ63&lt;'Parametres score'!$E$6,'Parametres score'!$G$6,IF(BJ63&lt;='Parametres score'!$E$8,'Parametres score'!$G$7,'Parametres score'!$G$8))</f>
        <v>0</v>
      </c>
      <c r="BX63" s="131">
        <f>IF(COUNTIF(BA57:BD63,"&gt;" &amp;'Parametres score'!$C$9)&lt;'Parametres score'!E$9,'Parametres score'!G$9,IF(COUNTIF(BA57:BD63,"&gt;" &amp;'Parametres score'!$C$9)&gt;'Parametres score'!E$11,'Parametres score'!G$11,'Parametres score'!G$10))</f>
        <v>2</v>
      </c>
      <c r="BY63" s="131">
        <f>IF(COUNTIF(BI57:BI63,"&gt;=24")&gt;='Parametres score'!E$12,'Parametres score'!G$12,IF(COUNTIF(BI57:BI63,"&gt;=24")='Parametres score'!E$13,'Parametres score'!$G$13,'Parametres score'!G$14))</f>
        <v>2</v>
      </c>
      <c r="BZ63" s="131">
        <f>IF(BP63&lt;'Parametres score'!E$15,0,IF(BP63&gt;'Parametres score'!E$17,'Parametres score'!G$17,'Parametres score'!G$16))</f>
        <v>0</v>
      </c>
      <c r="CA63" s="131">
        <f>IF(BR63&lt;'Parametres score'!E$20,'Parametres score'!G$20,IF(BR63&gt;'Parametres score'!E$18,'Parametres score'!G$18,'Parametres score'!G$19))</f>
        <v>0</v>
      </c>
      <c r="CB63" s="131">
        <f>IF(BN63&lt;'Parametres score'!E$21,'Parametres score'!G$21,IF(BN63&gt;'Parametres score'!E$23,'Parametres score'!G$23,'Parametres score'!G$22))</f>
        <v>0</v>
      </c>
      <c r="CC63" s="131">
        <f>IF(BL63&lt;'Parametres score'!E$24,'Parametres score'!G$24,IF(BL63&gt;'Parametres score'!E$26,'Parametres score'!G$26,'Parametres score'!G$25))</f>
        <v>0</v>
      </c>
      <c r="CD63" s="131">
        <f>IF(CF56&lt;'Parametres score'!E$30,'Parametres score'!G$30,IF(CF56&gt;'Parametres score'!E$32,'Parametres score'!G$32,'Parametres score'!G$31))</f>
        <v>0</v>
      </c>
      <c r="CE63" s="131">
        <f>IF(BT63&gt;'Parametres score'!E$29,'Parametres score'!G$29,IF(BT63&lt;'Parametres score'!E$27,'Parametres score'!G$27,'Parametres score'!G$28))</f>
        <v>0</v>
      </c>
      <c r="CF63" s="131">
        <f t="shared" si="20"/>
        <v>4</v>
      </c>
      <c r="CG63" s="131" t="str">
        <f t="shared" si="14"/>
        <v>/18</v>
      </c>
      <c r="CH63" s="4"/>
      <c r="CI63" s="4"/>
      <c r="CJ63" s="4"/>
    </row>
    <row r="64" spans="1:88" hidden="1" x14ac:dyDescent="0.35">
      <c r="A64" t="str">
        <f t="shared" si="2"/>
        <v/>
      </c>
      <c r="B64" s="516"/>
      <c r="D64" s="548"/>
      <c r="E64" s="548"/>
      <c r="F64" s="548"/>
      <c r="G64" s="548"/>
      <c r="H64" s="548"/>
      <c r="I64" s="548"/>
      <c r="J64" s="548"/>
      <c r="K64" s="548"/>
      <c r="L64" s="548"/>
      <c r="M64" s="548"/>
      <c r="N64" s="548"/>
      <c r="O64" s="548"/>
      <c r="P64" s="548"/>
      <c r="Q64" s="548"/>
      <c r="R64" s="548"/>
      <c r="S64" s="548"/>
      <c r="T64" s="548"/>
      <c r="U64" s="547"/>
      <c r="V64" s="547"/>
      <c r="W64" s="548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7"/>
      <c r="AN64" s="547"/>
      <c r="AO64" s="548"/>
      <c r="AP64" s="548"/>
      <c r="AQ64" s="548"/>
      <c r="AR64" s="548"/>
      <c r="AS64" s="548"/>
      <c r="AT64" s="548"/>
      <c r="AU64" s="548"/>
      <c r="AV64" s="548"/>
      <c r="AW64" s="548"/>
      <c r="AX64" s="549"/>
      <c r="AY64" s="549"/>
      <c r="AZ64" s="4"/>
      <c r="BA64" s="694">
        <v>0</v>
      </c>
      <c r="BB64" s="694"/>
      <c r="BC64" s="694"/>
      <c r="BD64" s="694"/>
      <c r="BE64" s="694"/>
      <c r="BF64" s="694"/>
      <c r="BG64" s="694"/>
      <c r="BH64" s="694"/>
      <c r="BI64" s="509"/>
      <c r="BJ64" s="4">
        <f t="shared" si="15"/>
        <v>0</v>
      </c>
      <c r="BK64" s="4">
        <f t="shared" si="16"/>
        <v>168</v>
      </c>
      <c r="BL64" s="4">
        <f>COUNTIF(BE58:BH64,"&lt;" &amp; 'Parametres score'!$C$24)</f>
        <v>0</v>
      </c>
      <c r="BM64" s="4">
        <f t="shared" si="18"/>
        <v>0</v>
      </c>
      <c r="BN64" s="4">
        <f t="shared" si="12"/>
        <v>0</v>
      </c>
      <c r="BO64" s="4">
        <f t="shared" si="6"/>
        <v>0</v>
      </c>
      <c r="BP64" s="4">
        <f t="shared" si="13"/>
        <v>0</v>
      </c>
      <c r="BQ64" s="4">
        <f t="shared" si="17"/>
        <v>1</v>
      </c>
      <c r="BR64" s="4">
        <f t="shared" si="7"/>
        <v>7</v>
      </c>
      <c r="BS64" s="4">
        <f t="shared" si="3"/>
        <v>0</v>
      </c>
      <c r="BT64" s="4">
        <f t="shared" si="8"/>
        <v>0</v>
      </c>
      <c r="BU64" s="4">
        <f t="shared" si="19"/>
        <v>0</v>
      </c>
      <c r="BV64" s="4"/>
      <c r="BW64" s="131">
        <f>IF(BJ64&lt;'Parametres score'!$E$6,'Parametres score'!$G$6,IF(BJ64&lt;='Parametres score'!$E$8,'Parametres score'!$G$7,'Parametres score'!$G$8))</f>
        <v>0</v>
      </c>
      <c r="BX64" s="131">
        <f>IF(COUNTIF(BA58:BD64,"&gt;" &amp;'Parametres score'!$C$9)&lt;'Parametres score'!E$9,'Parametres score'!G$9,IF(COUNTIF(BA58:BD64,"&gt;" &amp;'Parametres score'!$C$9)&gt;'Parametres score'!E$11,'Parametres score'!G$11,'Parametres score'!G$10))</f>
        <v>2</v>
      </c>
      <c r="BY64" s="131">
        <f>IF(COUNTIF(BI58:BI64,"&gt;=24")&gt;='Parametres score'!E$12,'Parametres score'!G$12,IF(COUNTIF(BI58:BI64,"&gt;=24")='Parametres score'!E$13,'Parametres score'!$G$13,'Parametres score'!G$14))</f>
        <v>2</v>
      </c>
      <c r="BZ64" s="131">
        <f>IF(BP64&lt;'Parametres score'!E$15,0,IF(BP64&gt;'Parametres score'!E$17,'Parametres score'!G$17,'Parametres score'!G$16))</f>
        <v>0</v>
      </c>
      <c r="CA64" s="131">
        <f>IF(BR64&lt;'Parametres score'!E$20,'Parametres score'!G$20,IF(BR64&gt;'Parametres score'!E$18,'Parametres score'!G$18,'Parametres score'!G$19))</f>
        <v>0</v>
      </c>
      <c r="CB64" s="131">
        <f>IF(BN64&lt;'Parametres score'!E$21,'Parametres score'!G$21,IF(BN64&gt;'Parametres score'!E$23,'Parametres score'!G$23,'Parametres score'!G$22))</f>
        <v>0</v>
      </c>
      <c r="CC64" s="131">
        <f>IF(BL64&lt;'Parametres score'!E$24,'Parametres score'!G$24,IF(BL64&gt;'Parametres score'!E$26,'Parametres score'!G$26,'Parametres score'!G$25))</f>
        <v>0</v>
      </c>
      <c r="CD64" s="131">
        <f>IF(CF57&lt;'Parametres score'!E$30,'Parametres score'!G$30,IF(CF57&gt;'Parametres score'!E$32,'Parametres score'!G$32,'Parametres score'!G$31))</f>
        <v>0</v>
      </c>
      <c r="CE64" s="131">
        <f>IF(BT64&gt;'Parametres score'!E$29,'Parametres score'!G$29,IF(BT64&lt;'Parametres score'!E$27,'Parametres score'!G$27,'Parametres score'!G$28))</f>
        <v>0</v>
      </c>
      <c r="CF64" s="131">
        <f t="shared" si="20"/>
        <v>4</v>
      </c>
      <c r="CG64" s="131" t="str">
        <f t="shared" si="14"/>
        <v>/18</v>
      </c>
      <c r="CH64" s="4"/>
      <c r="CI64" s="4"/>
      <c r="CJ64" s="4"/>
    </row>
    <row r="65" spans="1:88" hidden="1" x14ac:dyDescent="0.35">
      <c r="A65" t="str">
        <f t="shared" si="2"/>
        <v/>
      </c>
      <c r="B65" s="516"/>
      <c r="D65" s="548"/>
      <c r="E65" s="548"/>
      <c r="F65" s="548"/>
      <c r="G65" s="548"/>
      <c r="H65" s="548"/>
      <c r="I65" s="548"/>
      <c r="J65" s="548"/>
      <c r="K65" s="548"/>
      <c r="L65" s="548"/>
      <c r="M65" s="548"/>
      <c r="N65" s="548"/>
      <c r="O65" s="548"/>
      <c r="P65" s="548"/>
      <c r="Q65" s="548"/>
      <c r="R65" s="548"/>
      <c r="S65" s="548"/>
      <c r="T65" s="548"/>
      <c r="U65" s="547"/>
      <c r="V65" s="547"/>
      <c r="W65" s="548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7"/>
      <c r="AP65" s="547"/>
      <c r="AQ65" s="547"/>
      <c r="AR65" s="547"/>
      <c r="AS65" s="548"/>
      <c r="AT65" s="548"/>
      <c r="AU65" s="548"/>
      <c r="AV65" s="548"/>
      <c r="AW65" s="548"/>
      <c r="AX65" s="549"/>
      <c r="AY65" s="549"/>
      <c r="AZ65" s="4"/>
      <c r="BA65" s="694">
        <v>0</v>
      </c>
      <c r="BB65" s="694"/>
      <c r="BC65" s="694"/>
      <c r="BD65" s="694"/>
      <c r="BE65" s="694"/>
      <c r="BF65" s="694"/>
      <c r="BG65" s="694"/>
      <c r="BH65" s="694"/>
      <c r="BI65" s="509"/>
      <c r="BJ65" s="4">
        <f t="shared" si="15"/>
        <v>0</v>
      </c>
      <c r="BK65" s="4">
        <f t="shared" si="16"/>
        <v>168</v>
      </c>
      <c r="BL65" s="4">
        <f>COUNTIF(BE59:BH65,"&lt;" &amp; 'Parametres score'!$C$24)</f>
        <v>0</v>
      </c>
      <c r="BM65" s="4">
        <f t="shared" si="18"/>
        <v>0</v>
      </c>
      <c r="BN65" s="4">
        <f t="shared" si="12"/>
        <v>0</v>
      </c>
      <c r="BO65" s="4">
        <f t="shared" si="6"/>
        <v>0</v>
      </c>
      <c r="BP65" s="4">
        <f t="shared" si="13"/>
        <v>0</v>
      </c>
      <c r="BQ65" s="4">
        <f t="shared" si="17"/>
        <v>1</v>
      </c>
      <c r="BR65" s="4">
        <f t="shared" si="7"/>
        <v>7</v>
      </c>
      <c r="BS65" s="4">
        <f t="shared" si="3"/>
        <v>0</v>
      </c>
      <c r="BT65" s="4">
        <f t="shared" si="8"/>
        <v>0</v>
      </c>
      <c r="BU65" s="4">
        <f t="shared" si="19"/>
        <v>0</v>
      </c>
      <c r="BV65" s="4"/>
      <c r="BW65" s="131">
        <f>IF(BJ65&lt;'Parametres score'!$E$6,'Parametres score'!$G$6,IF(BJ65&lt;='Parametres score'!$E$8,'Parametres score'!$G$7,'Parametres score'!$G$8))</f>
        <v>0</v>
      </c>
      <c r="BX65" s="131">
        <f>IF(COUNTIF(BA59:BD65,"&gt;" &amp;'Parametres score'!$C$9)&lt;'Parametres score'!E$9,'Parametres score'!G$9,IF(COUNTIF(BA59:BD65,"&gt;" &amp;'Parametres score'!$C$9)&gt;'Parametres score'!E$11,'Parametres score'!G$11,'Parametres score'!G$10))</f>
        <v>2</v>
      </c>
      <c r="BY65" s="131">
        <f>IF(COUNTIF(BI59:BI65,"&gt;=24")&gt;='Parametres score'!E$12,'Parametres score'!G$12,IF(COUNTIF(BI59:BI65,"&gt;=24")='Parametres score'!E$13,'Parametres score'!$G$13,'Parametres score'!G$14))</f>
        <v>2</v>
      </c>
      <c r="BZ65" s="131">
        <f>IF(BP65&lt;'Parametres score'!E$15,0,IF(BP65&gt;'Parametres score'!E$17,'Parametres score'!G$17,'Parametres score'!G$16))</f>
        <v>0</v>
      </c>
      <c r="CA65" s="131">
        <f>IF(BR65&lt;'Parametres score'!E$20,'Parametres score'!G$20,IF(BR65&gt;'Parametres score'!E$18,'Parametres score'!G$18,'Parametres score'!G$19))</f>
        <v>0</v>
      </c>
      <c r="CB65" s="131">
        <f>IF(BN65&lt;'Parametres score'!E$21,'Parametres score'!G$21,IF(BN65&gt;'Parametres score'!E$23,'Parametres score'!G$23,'Parametres score'!G$22))</f>
        <v>0</v>
      </c>
      <c r="CC65" s="131">
        <f>IF(BL65&lt;'Parametres score'!E$24,'Parametres score'!G$24,IF(BL65&gt;'Parametres score'!E$26,'Parametres score'!G$26,'Parametres score'!G$25))</f>
        <v>0</v>
      </c>
      <c r="CD65" s="131">
        <f>IF(CF58&lt;'Parametres score'!E$30,'Parametres score'!G$30,IF(CF58&gt;'Parametres score'!E$32,'Parametres score'!G$32,'Parametres score'!G$31))</f>
        <v>0</v>
      </c>
      <c r="CE65" s="131">
        <f>IF(BT65&gt;'Parametres score'!E$29,'Parametres score'!G$29,IF(BT65&lt;'Parametres score'!E$27,'Parametres score'!G$27,'Parametres score'!G$28))</f>
        <v>0</v>
      </c>
      <c r="CF65" s="131">
        <f t="shared" si="20"/>
        <v>4</v>
      </c>
      <c r="CG65" s="131" t="str">
        <f t="shared" si="14"/>
        <v>/18</v>
      </c>
      <c r="CH65" s="4"/>
      <c r="CI65" s="4"/>
      <c r="CJ65" s="4"/>
    </row>
    <row r="66" spans="1:88" hidden="1" x14ac:dyDescent="0.35">
      <c r="A66" t="str">
        <f t="shared" si="2"/>
        <v/>
      </c>
      <c r="B66" s="516"/>
      <c r="D66" s="548"/>
      <c r="E66" s="548"/>
      <c r="F66" s="548"/>
      <c r="G66" s="548"/>
      <c r="H66" s="548"/>
      <c r="I66" s="548"/>
      <c r="J66" s="548"/>
      <c r="K66" s="548"/>
      <c r="L66" s="548"/>
      <c r="M66" s="548"/>
      <c r="N66" s="548"/>
      <c r="O66" s="548"/>
      <c r="P66" s="548"/>
      <c r="Q66" s="548"/>
      <c r="R66" s="548"/>
      <c r="S66" s="548"/>
      <c r="T66" s="548"/>
      <c r="U66" s="547"/>
      <c r="V66" s="547"/>
      <c r="W66" s="548"/>
      <c r="X66" s="548"/>
      <c r="Y66" s="548"/>
      <c r="Z66" s="548"/>
      <c r="AA66" s="548"/>
      <c r="AB66" s="548"/>
      <c r="AC66" s="548"/>
      <c r="AD66" s="548"/>
      <c r="AE66" s="548"/>
      <c r="AF66" s="548"/>
      <c r="AG66" s="548"/>
      <c r="AH66" s="548"/>
      <c r="AI66" s="548"/>
      <c r="AJ66" s="548"/>
      <c r="AK66" s="548"/>
      <c r="AL66" s="548"/>
      <c r="AM66" s="547"/>
      <c r="AN66" s="547"/>
      <c r="AO66" s="548"/>
      <c r="AP66" s="548"/>
      <c r="AQ66" s="548"/>
      <c r="AR66" s="548"/>
      <c r="AS66" s="548"/>
      <c r="AT66" s="548"/>
      <c r="AU66" s="548"/>
      <c r="AV66" s="548"/>
      <c r="AW66" s="548"/>
      <c r="AX66" s="549"/>
      <c r="AY66" s="549"/>
      <c r="AZ66" s="4"/>
      <c r="BA66" s="694">
        <v>0</v>
      </c>
      <c r="BB66" s="694"/>
      <c r="BC66" s="694"/>
      <c r="BD66" s="694"/>
      <c r="BE66" s="694"/>
      <c r="BF66" s="694"/>
      <c r="BG66" s="694"/>
      <c r="BH66" s="694"/>
      <c r="BI66" s="509"/>
      <c r="BJ66" s="4">
        <f t="shared" si="15"/>
        <v>0</v>
      </c>
      <c r="BK66" s="4">
        <f t="shared" si="16"/>
        <v>168</v>
      </c>
      <c r="BL66" s="4">
        <f>COUNTIF(BE60:BH66,"&lt;" &amp; 'Parametres score'!$C$24)</f>
        <v>0</v>
      </c>
      <c r="BM66" s="4">
        <f t="shared" si="18"/>
        <v>0</v>
      </c>
      <c r="BN66" s="4">
        <f t="shared" si="12"/>
        <v>0</v>
      </c>
      <c r="BO66" s="4">
        <f t="shared" si="6"/>
        <v>0</v>
      </c>
      <c r="BP66" s="4">
        <f t="shared" si="13"/>
        <v>0</v>
      </c>
      <c r="BQ66" s="4">
        <f t="shared" si="17"/>
        <v>1</v>
      </c>
      <c r="BR66" s="4">
        <f t="shared" si="7"/>
        <v>7</v>
      </c>
      <c r="BS66" s="4">
        <f t="shared" si="3"/>
        <v>0</v>
      </c>
      <c r="BT66" s="4">
        <f t="shared" si="8"/>
        <v>0</v>
      </c>
      <c r="BU66" s="4">
        <f t="shared" si="19"/>
        <v>0</v>
      </c>
      <c r="BV66" s="4"/>
      <c r="BW66" s="131">
        <f>IF(BJ66&lt;'Parametres score'!$E$6,'Parametres score'!$G$6,IF(BJ66&lt;='Parametres score'!$E$8,'Parametres score'!$G$7,'Parametres score'!$G$8))</f>
        <v>0</v>
      </c>
      <c r="BX66" s="131">
        <f>IF(COUNTIF(BA60:BD66,"&gt;" &amp;'Parametres score'!$C$9)&lt;'Parametres score'!E$9,'Parametres score'!G$9,IF(COUNTIF(BA60:BD66,"&gt;" &amp;'Parametres score'!$C$9)&gt;'Parametres score'!E$11,'Parametres score'!G$11,'Parametres score'!G$10))</f>
        <v>1</v>
      </c>
      <c r="BY66" s="131">
        <f>IF(COUNTIF(BI60:BI66,"&gt;=24")&gt;='Parametres score'!E$12,'Parametres score'!G$12,IF(COUNTIF(BI60:BI66,"&gt;=24")='Parametres score'!E$13,'Parametres score'!$G$13,'Parametres score'!G$14))</f>
        <v>2</v>
      </c>
      <c r="BZ66" s="131">
        <f>IF(BP66&lt;'Parametres score'!E$15,0,IF(BP66&gt;'Parametres score'!E$17,'Parametres score'!G$17,'Parametres score'!G$16))</f>
        <v>0</v>
      </c>
      <c r="CA66" s="131">
        <f>IF(BR66&lt;'Parametres score'!E$20,'Parametres score'!G$20,IF(BR66&gt;'Parametres score'!E$18,'Parametres score'!G$18,'Parametres score'!G$19))</f>
        <v>0</v>
      </c>
      <c r="CB66" s="131">
        <f>IF(BN66&lt;'Parametres score'!E$21,'Parametres score'!G$21,IF(BN66&gt;'Parametres score'!E$23,'Parametres score'!G$23,'Parametres score'!G$22))</f>
        <v>0</v>
      </c>
      <c r="CC66" s="131">
        <f>IF(BL66&lt;'Parametres score'!E$24,'Parametres score'!G$24,IF(BL66&gt;'Parametres score'!E$26,'Parametres score'!G$26,'Parametres score'!G$25))</f>
        <v>0</v>
      </c>
      <c r="CD66" s="131">
        <f>IF(CF59&lt;'Parametres score'!E$30,'Parametres score'!G$30,IF(CF59&gt;'Parametres score'!E$32,'Parametres score'!G$32,'Parametres score'!G$31))</f>
        <v>1</v>
      </c>
      <c r="CE66" s="131">
        <f>IF(BT66&gt;'Parametres score'!E$29,'Parametres score'!G$29,IF(BT66&lt;'Parametres score'!E$27,'Parametres score'!G$27,'Parametres score'!G$28))</f>
        <v>0</v>
      </c>
      <c r="CF66" s="131">
        <f t="shared" si="20"/>
        <v>4</v>
      </c>
      <c r="CG66" s="131" t="str">
        <f t="shared" si="14"/>
        <v>/18</v>
      </c>
      <c r="CH66" s="4"/>
      <c r="CI66" s="4"/>
      <c r="CJ66" s="4"/>
    </row>
    <row r="67" spans="1:88" hidden="1" x14ac:dyDescent="0.35">
      <c r="A67" t="str">
        <f t="shared" si="2"/>
        <v/>
      </c>
      <c r="B67" s="516"/>
      <c r="D67" s="548"/>
      <c r="E67" s="548"/>
      <c r="F67" s="548"/>
      <c r="G67" s="548"/>
      <c r="H67" s="548"/>
      <c r="I67" s="548"/>
      <c r="J67" s="548"/>
      <c r="K67" s="548"/>
      <c r="L67" s="548"/>
      <c r="M67" s="548"/>
      <c r="N67" s="548"/>
      <c r="O67" s="548"/>
      <c r="P67" s="548"/>
      <c r="Q67" s="548"/>
      <c r="R67" s="547"/>
      <c r="S67" s="547"/>
      <c r="T67" s="548"/>
      <c r="U67" s="548"/>
      <c r="V67" s="548"/>
      <c r="W67" s="548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  <c r="AI67" s="548"/>
      <c r="AJ67" s="548"/>
      <c r="AK67" s="548"/>
      <c r="AL67" s="548"/>
      <c r="AM67" s="548"/>
      <c r="AN67" s="548"/>
      <c r="AO67" s="548"/>
      <c r="AP67" s="547"/>
      <c r="AQ67" s="547"/>
      <c r="AR67" s="548"/>
      <c r="AS67" s="548"/>
      <c r="AT67" s="548"/>
      <c r="AU67" s="548"/>
      <c r="AV67" s="548"/>
      <c r="AW67" s="548"/>
      <c r="AX67" s="549"/>
      <c r="AY67" s="549"/>
      <c r="AZ67" s="4"/>
      <c r="BA67" s="694">
        <v>0</v>
      </c>
      <c r="BB67" s="694"/>
      <c r="BC67" s="694"/>
      <c r="BD67" s="694"/>
      <c r="BE67" s="694"/>
      <c r="BF67" s="694"/>
      <c r="BG67" s="694"/>
      <c r="BH67" s="694"/>
      <c r="BI67" s="509"/>
      <c r="BJ67" s="4">
        <f t="shared" si="15"/>
        <v>0</v>
      </c>
      <c r="BK67" s="4">
        <f t="shared" si="16"/>
        <v>168</v>
      </c>
      <c r="BL67" s="4">
        <f>COUNTIF(BE61:BH67,"&lt;" &amp; 'Parametres score'!$C$24)</f>
        <v>0</v>
      </c>
      <c r="BM67" s="4">
        <f t="shared" si="18"/>
        <v>0</v>
      </c>
      <c r="BN67" s="4">
        <f t="shared" si="12"/>
        <v>0</v>
      </c>
      <c r="BO67" s="4">
        <f t="shared" si="6"/>
        <v>0</v>
      </c>
      <c r="BP67" s="4">
        <f t="shared" si="13"/>
        <v>0</v>
      </c>
      <c r="BQ67" s="4">
        <f t="shared" si="17"/>
        <v>1</v>
      </c>
      <c r="BR67" s="4">
        <f t="shared" si="7"/>
        <v>7</v>
      </c>
      <c r="BS67" s="4">
        <f t="shared" si="3"/>
        <v>0</v>
      </c>
      <c r="BT67" s="4">
        <f t="shared" si="8"/>
        <v>0</v>
      </c>
      <c r="BU67" s="4">
        <f t="shared" si="19"/>
        <v>0</v>
      </c>
      <c r="BV67" s="4"/>
      <c r="BW67" s="131">
        <f>IF(BJ67&lt;'Parametres score'!$E$6,'Parametres score'!$G$6,IF(BJ67&lt;='Parametres score'!$E$8,'Parametres score'!$G$7,'Parametres score'!$G$8))</f>
        <v>0</v>
      </c>
      <c r="BX67" s="131">
        <f>IF(COUNTIF(BA61:BD67,"&gt;" &amp;'Parametres score'!$C$9)&lt;'Parametres score'!E$9,'Parametres score'!G$9,IF(COUNTIF(BA61:BD67,"&gt;" &amp;'Parametres score'!$C$9)&gt;'Parametres score'!E$11,'Parametres score'!G$11,'Parametres score'!G$10))</f>
        <v>1</v>
      </c>
      <c r="BY67" s="131">
        <f>IF(COUNTIF(BI61:BI67,"&gt;=24")&gt;='Parametres score'!E$12,'Parametres score'!G$12,IF(COUNTIF(BI61:BI67,"&gt;=24")='Parametres score'!E$13,'Parametres score'!$G$13,'Parametres score'!G$14))</f>
        <v>2</v>
      </c>
      <c r="BZ67" s="131">
        <f>IF(BP67&lt;'Parametres score'!E$15,0,IF(BP67&gt;'Parametres score'!E$17,'Parametres score'!G$17,'Parametres score'!G$16))</f>
        <v>0</v>
      </c>
      <c r="CA67" s="131">
        <f>IF(BR67&lt;'Parametres score'!E$20,'Parametres score'!G$20,IF(BR67&gt;'Parametres score'!E$18,'Parametres score'!G$18,'Parametres score'!G$19))</f>
        <v>0</v>
      </c>
      <c r="CB67" s="131">
        <f>IF(BN67&lt;'Parametres score'!E$21,'Parametres score'!G$21,IF(BN67&gt;'Parametres score'!E$23,'Parametres score'!G$23,'Parametres score'!G$22))</f>
        <v>0</v>
      </c>
      <c r="CC67" s="131">
        <f>IF(BL67&lt;'Parametres score'!E$24,'Parametres score'!G$24,IF(BL67&gt;'Parametres score'!E$26,'Parametres score'!G$26,'Parametres score'!G$25))</f>
        <v>0</v>
      </c>
      <c r="CD67" s="131">
        <f>IF(CF60&lt;'Parametres score'!E$30,'Parametres score'!G$30,IF(CF60&gt;'Parametres score'!E$32,'Parametres score'!G$32,'Parametres score'!G$31))</f>
        <v>0</v>
      </c>
      <c r="CE67" s="131">
        <f>IF(BT67&gt;'Parametres score'!E$29,'Parametres score'!G$29,IF(BT67&lt;'Parametres score'!E$27,'Parametres score'!G$27,'Parametres score'!G$28))</f>
        <v>0</v>
      </c>
      <c r="CF67" s="131">
        <f t="shared" si="20"/>
        <v>3</v>
      </c>
      <c r="CG67" s="131" t="str">
        <f t="shared" si="14"/>
        <v>/18</v>
      </c>
      <c r="CH67" s="4"/>
      <c r="CI67" s="4"/>
      <c r="CJ67" s="4"/>
    </row>
    <row r="68" spans="1:88" hidden="1" x14ac:dyDescent="0.35">
      <c r="A68" t="str">
        <f t="shared" si="2"/>
        <v/>
      </c>
      <c r="B68" s="516"/>
      <c r="D68" s="548"/>
      <c r="E68" s="548"/>
      <c r="F68" s="548"/>
      <c r="G68" s="548"/>
      <c r="H68" s="548"/>
      <c r="I68" s="548"/>
      <c r="J68" s="548"/>
      <c r="K68" s="548"/>
      <c r="L68" s="548"/>
      <c r="M68" s="548"/>
      <c r="N68" s="548"/>
      <c r="O68" s="548"/>
      <c r="P68" s="548"/>
      <c r="Q68" s="548"/>
      <c r="R68" s="547"/>
      <c r="S68" s="547"/>
      <c r="T68" s="548"/>
      <c r="U68" s="548"/>
      <c r="V68" s="548"/>
      <c r="W68" s="548"/>
      <c r="X68" s="548"/>
      <c r="Y68" s="548"/>
      <c r="Z68" s="548"/>
      <c r="AA68" s="548"/>
      <c r="AB68" s="548"/>
      <c r="AC68" s="548"/>
      <c r="AD68" s="548"/>
      <c r="AE68" s="548"/>
      <c r="AF68" s="548"/>
      <c r="AG68" s="548"/>
      <c r="AH68" s="548"/>
      <c r="AI68" s="548"/>
      <c r="AJ68" s="548"/>
      <c r="AK68" s="548"/>
      <c r="AL68" s="548"/>
      <c r="AM68" s="548"/>
      <c r="AN68" s="548"/>
      <c r="AO68" s="547"/>
      <c r="AP68" s="547"/>
      <c r="AQ68" s="547"/>
      <c r="AR68" s="548"/>
      <c r="AS68" s="548"/>
      <c r="AT68" s="548"/>
      <c r="AU68" s="548"/>
      <c r="AV68" s="548"/>
      <c r="AW68" s="548"/>
      <c r="AX68" s="549"/>
      <c r="AY68" s="549"/>
      <c r="AZ68" s="4"/>
      <c r="BA68" s="694">
        <v>0</v>
      </c>
      <c r="BB68" s="694"/>
      <c r="BC68" s="694"/>
      <c r="BD68" s="694"/>
      <c r="BE68" s="694"/>
      <c r="BF68" s="694"/>
      <c r="BG68" s="694"/>
      <c r="BH68" s="694"/>
      <c r="BI68" s="509"/>
      <c r="BJ68" s="4">
        <f t="shared" si="15"/>
        <v>0</v>
      </c>
      <c r="BK68" s="4">
        <f t="shared" si="16"/>
        <v>168</v>
      </c>
      <c r="BL68" s="4">
        <f>COUNTIF(BE62:BH68,"&lt;" &amp; 'Parametres score'!$C$24)</f>
        <v>0</v>
      </c>
      <c r="BM68" s="4">
        <f t="shared" si="18"/>
        <v>0</v>
      </c>
      <c r="BN68" s="4">
        <f t="shared" si="12"/>
        <v>0</v>
      </c>
      <c r="BO68" s="4">
        <f t="shared" si="6"/>
        <v>0</v>
      </c>
      <c r="BP68" s="4">
        <f t="shared" si="13"/>
        <v>0</v>
      </c>
      <c r="BQ68" s="4">
        <f t="shared" si="17"/>
        <v>1</v>
      </c>
      <c r="BR68" s="4">
        <f t="shared" si="7"/>
        <v>7</v>
      </c>
      <c r="BS68" s="4">
        <f t="shared" si="3"/>
        <v>0</v>
      </c>
      <c r="BT68" s="4">
        <f t="shared" si="8"/>
        <v>0</v>
      </c>
      <c r="BU68" s="4">
        <f t="shared" si="19"/>
        <v>0</v>
      </c>
      <c r="BV68" s="4"/>
      <c r="BW68" s="131">
        <f>IF(BJ68&lt;'Parametres score'!$E$6,'Parametres score'!$G$6,IF(BJ68&lt;='Parametres score'!$E$8,'Parametres score'!$G$7,'Parametres score'!$G$8))</f>
        <v>0</v>
      </c>
      <c r="BX68" s="131">
        <f>IF(COUNTIF(BA62:BD68,"&gt;" &amp;'Parametres score'!$C$9)&lt;'Parametres score'!E$9,'Parametres score'!G$9,IF(COUNTIF(BA62:BD68,"&gt;" &amp;'Parametres score'!$C$9)&gt;'Parametres score'!E$11,'Parametres score'!G$11,'Parametres score'!G$10))</f>
        <v>1</v>
      </c>
      <c r="BY68" s="131">
        <f>IF(COUNTIF(BI62:BI68,"&gt;=24")&gt;='Parametres score'!E$12,'Parametres score'!G$12,IF(COUNTIF(BI62:BI68,"&gt;=24")='Parametres score'!E$13,'Parametres score'!$G$13,'Parametres score'!G$14))</f>
        <v>2</v>
      </c>
      <c r="BZ68" s="131">
        <f>IF(BP68&lt;'Parametres score'!E$15,0,IF(BP68&gt;'Parametres score'!E$17,'Parametres score'!G$17,'Parametres score'!G$16))</f>
        <v>0</v>
      </c>
      <c r="CA68" s="131">
        <f>IF(BR68&lt;'Parametres score'!E$20,'Parametres score'!G$20,IF(BR68&gt;'Parametres score'!E$18,'Parametres score'!G$18,'Parametres score'!G$19))</f>
        <v>0</v>
      </c>
      <c r="CB68" s="131">
        <f>IF(BN68&lt;'Parametres score'!E$21,'Parametres score'!G$21,IF(BN68&gt;'Parametres score'!E$23,'Parametres score'!G$23,'Parametres score'!G$22))</f>
        <v>0</v>
      </c>
      <c r="CC68" s="131">
        <f>IF(BL68&lt;'Parametres score'!E$24,'Parametres score'!G$24,IF(BL68&gt;'Parametres score'!E$26,'Parametres score'!G$26,'Parametres score'!G$25))</f>
        <v>0</v>
      </c>
      <c r="CD68" s="131">
        <f>IF(CF61&lt;'Parametres score'!E$30,'Parametres score'!G$30,IF(CF61&gt;'Parametres score'!E$32,'Parametres score'!G$32,'Parametres score'!G$31))</f>
        <v>0</v>
      </c>
      <c r="CE68" s="131">
        <f>IF(BT68&gt;'Parametres score'!E$29,'Parametres score'!G$29,IF(BT68&lt;'Parametres score'!E$27,'Parametres score'!G$27,'Parametres score'!G$28))</f>
        <v>0</v>
      </c>
      <c r="CF68" s="131">
        <f t="shared" si="20"/>
        <v>3</v>
      </c>
      <c r="CG68" s="131" t="str">
        <f t="shared" si="14"/>
        <v>/18</v>
      </c>
      <c r="CH68" s="4"/>
      <c r="CI68" s="4"/>
      <c r="CJ68" s="4"/>
    </row>
    <row r="69" spans="1:88" hidden="1" x14ac:dyDescent="0.35">
      <c r="A69" t="str">
        <f t="shared" si="2"/>
        <v/>
      </c>
      <c r="B69" s="516"/>
      <c r="D69" s="548"/>
      <c r="E69" s="548"/>
      <c r="F69" s="548"/>
      <c r="G69" s="548"/>
      <c r="H69" s="548"/>
      <c r="I69" s="548"/>
      <c r="J69" s="548"/>
      <c r="K69" s="548"/>
      <c r="L69" s="548"/>
      <c r="M69" s="548"/>
      <c r="N69" s="548"/>
      <c r="O69" s="548"/>
      <c r="P69" s="548"/>
      <c r="Q69" s="548"/>
      <c r="R69" s="547"/>
      <c r="S69" s="547"/>
      <c r="T69" s="548"/>
      <c r="U69" s="548"/>
      <c r="V69" s="548"/>
      <c r="W69" s="548"/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7"/>
      <c r="AP69" s="547"/>
      <c r="AQ69" s="547"/>
      <c r="AR69" s="548"/>
      <c r="AS69" s="548"/>
      <c r="AT69" s="548"/>
      <c r="AU69" s="548"/>
      <c r="AV69" s="548"/>
      <c r="AW69" s="548"/>
      <c r="AX69" s="549"/>
      <c r="AY69" s="549"/>
      <c r="AZ69" s="4"/>
      <c r="BA69" s="694">
        <v>0</v>
      </c>
      <c r="BB69" s="694"/>
      <c r="BC69" s="694"/>
      <c r="BD69" s="694"/>
      <c r="BE69" s="694"/>
      <c r="BF69" s="694"/>
      <c r="BG69" s="694"/>
      <c r="BH69" s="694"/>
      <c r="BI69" s="509"/>
      <c r="BJ69" s="4">
        <f t="shared" si="15"/>
        <v>0</v>
      </c>
      <c r="BK69" s="4">
        <f t="shared" si="16"/>
        <v>168</v>
      </c>
      <c r="BL69" s="4">
        <f>COUNTIF(BE63:BH69,"&lt;" &amp; 'Parametres score'!$C$24)</f>
        <v>0</v>
      </c>
      <c r="BM69" s="4">
        <f t="shared" si="18"/>
        <v>0</v>
      </c>
      <c r="BN69" s="4">
        <f t="shared" si="12"/>
        <v>0</v>
      </c>
      <c r="BO69" s="4">
        <f t="shared" si="6"/>
        <v>0</v>
      </c>
      <c r="BP69" s="4">
        <f t="shared" si="13"/>
        <v>0</v>
      </c>
      <c r="BQ69" s="4">
        <f t="shared" si="17"/>
        <v>1</v>
      </c>
      <c r="BR69" s="4">
        <f t="shared" si="7"/>
        <v>7</v>
      </c>
      <c r="BS69" s="4">
        <f t="shared" si="3"/>
        <v>0</v>
      </c>
      <c r="BT69" s="4">
        <f t="shared" si="8"/>
        <v>0</v>
      </c>
      <c r="BU69" s="4">
        <f t="shared" si="19"/>
        <v>0</v>
      </c>
      <c r="BV69" s="4"/>
      <c r="BW69" s="131">
        <f>IF(BJ69&lt;'Parametres score'!$E$6,'Parametres score'!$G$6,IF(BJ69&lt;='Parametres score'!$E$8,'Parametres score'!$G$7,'Parametres score'!$G$8))</f>
        <v>0</v>
      </c>
      <c r="BX69" s="131">
        <f>IF(COUNTIF(BA63:BD69,"&gt;" &amp;'Parametres score'!$C$9)&lt;'Parametres score'!E$9,'Parametres score'!G$9,IF(COUNTIF(BA63:BD69,"&gt;" &amp;'Parametres score'!$C$9)&gt;'Parametres score'!E$11,'Parametres score'!G$11,'Parametres score'!G$10))</f>
        <v>0</v>
      </c>
      <c r="BY69" s="131">
        <f>IF(COUNTIF(BI63:BI69,"&gt;=24")&gt;='Parametres score'!E$12,'Parametres score'!G$12,IF(COUNTIF(BI63:BI69,"&gt;=24")='Parametres score'!E$13,'Parametres score'!$G$13,'Parametres score'!G$14))</f>
        <v>2</v>
      </c>
      <c r="BZ69" s="131">
        <f>IF(BP69&lt;'Parametres score'!E$15,0,IF(BP69&gt;'Parametres score'!E$17,'Parametres score'!G$17,'Parametres score'!G$16))</f>
        <v>0</v>
      </c>
      <c r="CA69" s="131">
        <f>IF(BR69&lt;'Parametres score'!E$20,'Parametres score'!G$20,IF(BR69&gt;'Parametres score'!E$18,'Parametres score'!G$18,'Parametres score'!G$19))</f>
        <v>0</v>
      </c>
      <c r="CB69" s="131">
        <f>IF(BN69&lt;'Parametres score'!E$21,'Parametres score'!G$21,IF(BN69&gt;'Parametres score'!E$23,'Parametres score'!G$23,'Parametres score'!G$22))</f>
        <v>0</v>
      </c>
      <c r="CC69" s="131">
        <f>IF(BL69&lt;'Parametres score'!E$24,'Parametres score'!G$24,IF(BL69&gt;'Parametres score'!E$26,'Parametres score'!G$26,'Parametres score'!G$25))</f>
        <v>0</v>
      </c>
      <c r="CD69" s="131">
        <f>IF(CF62&lt;'Parametres score'!E$30,'Parametres score'!G$30,IF(CF62&gt;'Parametres score'!E$32,'Parametres score'!G$32,'Parametres score'!G$31))</f>
        <v>1</v>
      </c>
      <c r="CE69" s="131">
        <f>IF(BT69&gt;'Parametres score'!E$29,'Parametres score'!G$29,IF(BT69&lt;'Parametres score'!E$27,'Parametres score'!G$27,'Parametres score'!G$28))</f>
        <v>0</v>
      </c>
      <c r="CF69" s="131">
        <f t="shared" si="20"/>
        <v>3</v>
      </c>
      <c r="CG69" s="131" t="str">
        <f t="shared" si="14"/>
        <v>/18</v>
      </c>
      <c r="CH69" s="4"/>
      <c r="CI69" s="4"/>
      <c r="CJ69" s="4"/>
    </row>
    <row r="70" spans="1:88" hidden="1" x14ac:dyDescent="0.35">
      <c r="A70" t="str">
        <f t="shared" si="2"/>
        <v/>
      </c>
      <c r="B70" s="516"/>
      <c r="D70" s="548"/>
      <c r="E70" s="548"/>
      <c r="F70" s="548"/>
      <c r="G70" s="548"/>
      <c r="H70" s="548"/>
      <c r="I70" s="548"/>
      <c r="J70" s="548"/>
      <c r="K70" s="548"/>
      <c r="L70" s="548"/>
      <c r="M70" s="548"/>
      <c r="N70" s="548"/>
      <c r="O70" s="548"/>
      <c r="P70" s="548"/>
      <c r="Q70" s="548"/>
      <c r="R70" s="547"/>
      <c r="S70" s="547"/>
      <c r="T70" s="548"/>
      <c r="U70" s="548"/>
      <c r="V70" s="548"/>
      <c r="W70" s="548"/>
      <c r="X70" s="548"/>
      <c r="Y70" s="548"/>
      <c r="Z70" s="548"/>
      <c r="AA70" s="548"/>
      <c r="AB70" s="548"/>
      <c r="AC70" s="548"/>
      <c r="AD70" s="548"/>
      <c r="AE70" s="548"/>
      <c r="AF70" s="548"/>
      <c r="AG70" s="548"/>
      <c r="AH70" s="548"/>
      <c r="AI70" s="548"/>
      <c r="AJ70" s="548"/>
      <c r="AK70" s="548"/>
      <c r="AL70" s="548"/>
      <c r="AM70" s="548"/>
      <c r="AN70" s="548"/>
      <c r="AO70" s="548"/>
      <c r="AP70" s="547"/>
      <c r="AQ70" s="547"/>
      <c r="AR70" s="548"/>
      <c r="AS70" s="548"/>
      <c r="AT70" s="548"/>
      <c r="AU70" s="548"/>
      <c r="AV70" s="548"/>
      <c r="AW70" s="548"/>
      <c r="AX70" s="549"/>
      <c r="AY70" s="549"/>
      <c r="AZ70" s="4"/>
      <c r="BA70" s="694">
        <v>0</v>
      </c>
      <c r="BB70" s="694"/>
      <c r="BC70" s="694"/>
      <c r="BD70" s="694"/>
      <c r="BE70" s="694"/>
      <c r="BF70" s="694"/>
      <c r="BG70" s="694"/>
      <c r="BH70" s="694"/>
      <c r="BI70" s="509"/>
      <c r="BJ70" s="4">
        <f t="shared" si="15"/>
        <v>0</v>
      </c>
      <c r="BK70" s="4">
        <f t="shared" si="16"/>
        <v>168</v>
      </c>
      <c r="BL70" s="4">
        <f>COUNTIF(BE64:BH70,"&lt;" &amp; 'Parametres score'!$C$24)</f>
        <v>0</v>
      </c>
      <c r="BM70" s="4">
        <f t="shared" si="18"/>
        <v>0</v>
      </c>
      <c r="BN70" s="4">
        <f t="shared" si="12"/>
        <v>0</v>
      </c>
      <c r="BO70" s="4">
        <f t="shared" si="6"/>
        <v>0</v>
      </c>
      <c r="BP70" s="4">
        <f t="shared" si="13"/>
        <v>0</v>
      </c>
      <c r="BQ70" s="4">
        <f t="shared" si="17"/>
        <v>1</v>
      </c>
      <c r="BR70" s="4">
        <f t="shared" si="7"/>
        <v>7</v>
      </c>
      <c r="BS70" s="4">
        <f t="shared" si="3"/>
        <v>0</v>
      </c>
      <c r="BT70" s="4">
        <f t="shared" si="8"/>
        <v>0</v>
      </c>
      <c r="BU70" s="4">
        <f t="shared" si="19"/>
        <v>0</v>
      </c>
      <c r="BV70" s="4"/>
      <c r="BW70" s="131">
        <f>IF(BJ70&lt;'Parametres score'!$E$6,'Parametres score'!$G$6,IF(BJ70&lt;='Parametres score'!$E$8,'Parametres score'!$G$7,'Parametres score'!$G$8))</f>
        <v>0</v>
      </c>
      <c r="BX70" s="131">
        <f>IF(COUNTIF(BA64:BD70,"&gt;" &amp;'Parametres score'!$C$9)&lt;'Parametres score'!E$9,'Parametres score'!G$9,IF(COUNTIF(BA64:BD70,"&gt;" &amp;'Parametres score'!$C$9)&gt;'Parametres score'!E$11,'Parametres score'!G$11,'Parametres score'!G$10))</f>
        <v>0</v>
      </c>
      <c r="BY70" s="131">
        <f>IF(COUNTIF(BI64:BI70,"&gt;=24")&gt;='Parametres score'!E$12,'Parametres score'!G$12,IF(COUNTIF(BI64:BI70,"&gt;=24")='Parametres score'!E$13,'Parametres score'!$G$13,'Parametres score'!G$14))</f>
        <v>2</v>
      </c>
      <c r="BZ70" s="131">
        <f>IF(BP70&lt;'Parametres score'!E$15,0,IF(BP70&gt;'Parametres score'!E$17,'Parametres score'!G$17,'Parametres score'!G$16))</f>
        <v>0</v>
      </c>
      <c r="CA70" s="131">
        <f>IF(BR70&lt;'Parametres score'!E$20,'Parametres score'!G$20,IF(BR70&gt;'Parametres score'!E$18,'Parametres score'!G$18,'Parametres score'!G$19))</f>
        <v>0</v>
      </c>
      <c r="CB70" s="131">
        <f>IF(BN70&lt;'Parametres score'!E$21,'Parametres score'!G$21,IF(BN70&gt;'Parametres score'!E$23,'Parametres score'!G$23,'Parametres score'!G$22))</f>
        <v>0</v>
      </c>
      <c r="CC70" s="131">
        <f>IF(BL70&lt;'Parametres score'!E$24,'Parametres score'!G$24,IF(BL70&gt;'Parametres score'!E$26,'Parametres score'!G$26,'Parametres score'!G$25))</f>
        <v>0</v>
      </c>
      <c r="CD70" s="131">
        <f>IF(CF63&lt;'Parametres score'!E$30,'Parametres score'!G$30,IF(CF63&gt;'Parametres score'!E$32,'Parametres score'!G$32,'Parametres score'!G$31))</f>
        <v>1</v>
      </c>
      <c r="CE70" s="131">
        <f>IF(BT70&gt;'Parametres score'!E$29,'Parametres score'!G$29,IF(BT70&lt;'Parametres score'!E$27,'Parametres score'!G$27,'Parametres score'!G$28))</f>
        <v>0</v>
      </c>
      <c r="CF70" s="131">
        <f t="shared" si="20"/>
        <v>3</v>
      </c>
      <c r="CG70" s="131" t="str">
        <f t="shared" si="14"/>
        <v>/18</v>
      </c>
      <c r="CH70" s="4"/>
      <c r="CI70" s="4"/>
      <c r="CJ70" s="4"/>
    </row>
    <row r="71" spans="1:88" hidden="1" x14ac:dyDescent="0.35">
      <c r="A71" t="str">
        <f t="shared" si="2"/>
        <v/>
      </c>
      <c r="B71" s="516"/>
      <c r="D71" s="548"/>
      <c r="E71" s="548"/>
      <c r="F71" s="548"/>
      <c r="G71" s="548"/>
      <c r="H71" s="548"/>
      <c r="I71" s="548"/>
      <c r="J71" s="548"/>
      <c r="K71" s="548"/>
      <c r="L71" s="548"/>
      <c r="M71" s="548"/>
      <c r="N71" s="548"/>
      <c r="O71" s="548"/>
      <c r="P71" s="547"/>
      <c r="Q71" s="547"/>
      <c r="R71" s="547"/>
      <c r="S71" s="547"/>
      <c r="T71" s="548"/>
      <c r="U71" s="548"/>
      <c r="V71" s="548"/>
      <c r="W71" s="548"/>
      <c r="X71" s="548"/>
      <c r="Y71" s="548"/>
      <c r="Z71" s="548"/>
      <c r="AA71" s="548"/>
      <c r="AB71" s="548"/>
      <c r="AC71" s="548"/>
      <c r="AD71" s="548"/>
      <c r="AE71" s="548"/>
      <c r="AF71" s="548"/>
      <c r="AG71" s="548"/>
      <c r="AH71" s="548"/>
      <c r="AI71" s="548"/>
      <c r="AJ71" s="548"/>
      <c r="AK71" s="548"/>
      <c r="AL71" s="548"/>
      <c r="AM71" s="547"/>
      <c r="AN71" s="547"/>
      <c r="AO71" s="548"/>
      <c r="AP71" s="548"/>
      <c r="AQ71" s="548"/>
      <c r="AR71" s="548"/>
      <c r="AS71" s="548"/>
      <c r="AT71" s="548"/>
      <c r="AU71" s="548"/>
      <c r="AV71" s="548"/>
      <c r="AW71" s="548"/>
      <c r="AX71" s="549"/>
      <c r="AY71" s="549"/>
      <c r="AZ71" s="4"/>
      <c r="BA71" s="694">
        <v>0</v>
      </c>
      <c r="BB71" s="694"/>
      <c r="BC71" s="694"/>
      <c r="BD71" s="694"/>
      <c r="BE71" s="694"/>
      <c r="BF71" s="694"/>
      <c r="BG71" s="694"/>
      <c r="BH71" s="694"/>
      <c r="BI71" s="154"/>
      <c r="BJ71">
        <f t="shared" si="15"/>
        <v>0</v>
      </c>
      <c r="BK71">
        <f t="shared" si="16"/>
        <v>168</v>
      </c>
      <c r="BL71">
        <f>COUNTIF(BE65:BH71,"&lt;" &amp; 'Parametres score'!$C$24)</f>
        <v>0</v>
      </c>
      <c r="BM71">
        <f t="shared" si="18"/>
        <v>0</v>
      </c>
      <c r="BN71">
        <f t="shared" si="12"/>
        <v>0</v>
      </c>
      <c r="BO71">
        <f t="shared" si="6"/>
        <v>0</v>
      </c>
      <c r="BP71">
        <f t="shared" si="13"/>
        <v>0</v>
      </c>
      <c r="BQ71" s="4">
        <f t="shared" si="17"/>
        <v>1</v>
      </c>
      <c r="BR71" s="4">
        <f t="shared" si="7"/>
        <v>7</v>
      </c>
      <c r="BS71" s="4">
        <f t="shared" si="3"/>
        <v>0</v>
      </c>
      <c r="BT71" s="4">
        <f t="shared" si="8"/>
        <v>0</v>
      </c>
      <c r="BU71" s="4">
        <f t="shared" si="19"/>
        <v>0</v>
      </c>
      <c r="BV71" s="4"/>
      <c r="BW71" s="131">
        <f>IF(BJ71&lt;'Parametres score'!$E$6,'Parametres score'!$G$6,IF(BJ71&lt;='Parametres score'!$E$8,'Parametres score'!$G$7,'Parametres score'!$G$8))</f>
        <v>0</v>
      </c>
      <c r="BX71" s="131">
        <f>IF(COUNTIF(BA65:BD71,"&gt;" &amp;'Parametres score'!$C$9)&lt;'Parametres score'!E$9,'Parametres score'!G$9,IF(COUNTIF(BA65:BD71,"&gt;" &amp;'Parametres score'!$C$9)&gt;'Parametres score'!E$11,'Parametres score'!G$11,'Parametres score'!G$10))</f>
        <v>0</v>
      </c>
      <c r="BY71" s="131">
        <f>IF(COUNTIF(BI65:BI71,"&gt;=24")&gt;='Parametres score'!E$12,'Parametres score'!G$12,IF(COUNTIF(BI65:BI71,"&gt;=24")='Parametres score'!E$13,'Parametres score'!$G$13,'Parametres score'!G$14))</f>
        <v>2</v>
      </c>
      <c r="BZ71" s="131">
        <f>IF(BP71&lt;'Parametres score'!E$15,0,IF(BP71&gt;'Parametres score'!E$17,'Parametres score'!G$17,'Parametres score'!G$16))</f>
        <v>0</v>
      </c>
      <c r="CA71" s="131">
        <f>IF(BR71&lt;'Parametres score'!E$20,'Parametres score'!G$20,IF(BR71&gt;'Parametres score'!E$18,'Parametres score'!G$18,'Parametres score'!G$19))</f>
        <v>0</v>
      </c>
      <c r="CB71" s="131">
        <f>IF(BN71&lt;'Parametres score'!E$21,'Parametres score'!G$21,IF(BN71&gt;'Parametres score'!E$23,'Parametres score'!G$23,'Parametres score'!G$22))</f>
        <v>0</v>
      </c>
      <c r="CC71" s="131">
        <f>IF(BL71&lt;'Parametres score'!E$24,'Parametres score'!G$24,IF(BL71&gt;'Parametres score'!E$26,'Parametres score'!G$26,'Parametres score'!G$25))</f>
        <v>0</v>
      </c>
      <c r="CD71" s="131">
        <f>IF(CF64&lt;'Parametres score'!E$30,'Parametres score'!G$30,IF(CF64&gt;'Parametres score'!E$32,'Parametres score'!G$32,'Parametres score'!G$31))</f>
        <v>1</v>
      </c>
      <c r="CE71" s="131">
        <f>IF(BT71&gt;'Parametres score'!E$29,'Parametres score'!G$29,IF(BT71&lt;'Parametres score'!E$27,'Parametres score'!G$27,'Parametres score'!G$28))</f>
        <v>0</v>
      </c>
      <c r="CF71" s="131">
        <f t="shared" si="20"/>
        <v>3</v>
      </c>
      <c r="CG71" s="131" t="str">
        <f t="shared" si="14"/>
        <v>/18</v>
      </c>
      <c r="CH71" s="4"/>
      <c r="CI71" s="4"/>
      <c r="CJ71" s="4"/>
    </row>
    <row r="72" spans="1:88" hidden="1" x14ac:dyDescent="0.35">
      <c r="A72" t="str">
        <f t="shared" si="2"/>
        <v/>
      </c>
      <c r="B72" s="516"/>
      <c r="D72" s="548"/>
      <c r="E72" s="548"/>
      <c r="F72" s="548"/>
      <c r="G72" s="548"/>
      <c r="H72" s="548"/>
      <c r="I72" s="548"/>
      <c r="J72" s="548"/>
      <c r="K72" s="548"/>
      <c r="L72" s="548"/>
      <c r="M72" s="548"/>
      <c r="N72" s="548"/>
      <c r="O72" s="548"/>
      <c r="P72" s="548"/>
      <c r="Q72" s="548"/>
      <c r="R72" s="547"/>
      <c r="S72" s="547"/>
      <c r="T72" s="548"/>
      <c r="U72" s="548"/>
      <c r="V72" s="548"/>
      <c r="W72" s="548"/>
      <c r="X72" s="548"/>
      <c r="Y72" s="548"/>
      <c r="Z72" s="548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48"/>
      <c r="AO72" s="547"/>
      <c r="AP72" s="547"/>
      <c r="AQ72" s="548"/>
      <c r="AR72" s="548"/>
      <c r="AS72" s="548"/>
      <c r="AT72" s="548"/>
      <c r="AU72" s="548"/>
      <c r="AV72" s="548"/>
      <c r="AW72" s="548"/>
      <c r="AX72" s="549"/>
      <c r="AY72" s="549"/>
      <c r="AZ72" s="4"/>
      <c r="BA72" s="694">
        <v>0</v>
      </c>
      <c r="BB72" s="694"/>
      <c r="BC72" s="694"/>
      <c r="BD72" s="694"/>
      <c r="BE72" s="694"/>
      <c r="BF72" s="694"/>
      <c r="BG72" s="694"/>
      <c r="BH72" s="694"/>
      <c r="BI72" s="154"/>
      <c r="BJ72">
        <f t="shared" si="15"/>
        <v>0</v>
      </c>
      <c r="BK72">
        <f t="shared" si="16"/>
        <v>168</v>
      </c>
      <c r="BL72">
        <f>COUNTIF(BE66:BH72,"&lt;" &amp; 'Parametres score'!$C$24)</f>
        <v>0</v>
      </c>
      <c r="BM72">
        <f t="shared" si="18"/>
        <v>0</v>
      </c>
      <c r="BN72">
        <f t="shared" si="12"/>
        <v>0</v>
      </c>
      <c r="BO72">
        <f t="shared" si="6"/>
        <v>0</v>
      </c>
      <c r="BP72">
        <f t="shared" si="13"/>
        <v>0</v>
      </c>
      <c r="BQ72" s="4">
        <f t="shared" si="17"/>
        <v>1</v>
      </c>
      <c r="BR72" s="4">
        <f t="shared" si="7"/>
        <v>7</v>
      </c>
      <c r="BS72" s="4">
        <f t="shared" si="3"/>
        <v>0</v>
      </c>
      <c r="BT72" s="4">
        <f t="shared" si="8"/>
        <v>0</v>
      </c>
      <c r="BU72" s="4">
        <f t="shared" si="19"/>
        <v>0</v>
      </c>
      <c r="BV72" s="4"/>
      <c r="BW72" s="131">
        <f>IF(BJ72&lt;'Parametres score'!$E$6,'Parametres score'!$G$6,IF(BJ72&lt;='Parametres score'!$E$8,'Parametres score'!$G$7,'Parametres score'!$G$8))</f>
        <v>0</v>
      </c>
      <c r="BX72" s="131">
        <f>IF(COUNTIF(BA66:BD72,"&gt;" &amp;'Parametres score'!$C$9)&lt;'Parametres score'!E$9,'Parametres score'!G$9,IF(COUNTIF(BA66:BD72,"&gt;" &amp;'Parametres score'!$C$9)&gt;'Parametres score'!E$11,'Parametres score'!G$11,'Parametres score'!G$10))</f>
        <v>0</v>
      </c>
      <c r="BY72" s="131">
        <f>IF(COUNTIF(BI66:BI72,"&gt;=24")&gt;='Parametres score'!E$12,'Parametres score'!G$12,IF(COUNTIF(BI66:BI72,"&gt;=24")='Parametres score'!E$13,'Parametres score'!$G$13,'Parametres score'!G$14))</f>
        <v>2</v>
      </c>
      <c r="BZ72" s="131">
        <f>IF(BP72&lt;'Parametres score'!E$15,0,IF(BP72&gt;'Parametres score'!E$17,'Parametres score'!G$17,'Parametres score'!G$16))</f>
        <v>0</v>
      </c>
      <c r="CA72" s="131">
        <f>IF(BR72&lt;'Parametres score'!E$20,'Parametres score'!G$20,IF(BR72&gt;'Parametres score'!E$18,'Parametres score'!G$18,'Parametres score'!G$19))</f>
        <v>0</v>
      </c>
      <c r="CB72" s="131">
        <f>IF(BN72&lt;'Parametres score'!E$21,'Parametres score'!G$21,IF(BN72&gt;'Parametres score'!E$23,'Parametres score'!G$23,'Parametres score'!G$22))</f>
        <v>0</v>
      </c>
      <c r="CC72" s="131">
        <f>IF(BL72&lt;'Parametres score'!E$24,'Parametres score'!G$24,IF(BL72&gt;'Parametres score'!E$26,'Parametres score'!G$26,'Parametres score'!G$25))</f>
        <v>0</v>
      </c>
      <c r="CD72" s="131">
        <f>IF(CF65&lt;'Parametres score'!E$30,'Parametres score'!G$30,IF(CF65&gt;'Parametres score'!E$32,'Parametres score'!G$32,'Parametres score'!G$31))</f>
        <v>1</v>
      </c>
      <c r="CE72" s="131">
        <f>IF(BT72&gt;'Parametres score'!E$29,'Parametres score'!G$29,IF(BT72&lt;'Parametres score'!E$27,'Parametres score'!G$27,'Parametres score'!G$28))</f>
        <v>0</v>
      </c>
      <c r="CF72" s="131">
        <f t="shared" si="20"/>
        <v>3</v>
      </c>
      <c r="CG72" s="131" t="str">
        <f t="shared" si="14"/>
        <v>/18</v>
      </c>
      <c r="CH72" s="4"/>
      <c r="CI72" s="4"/>
      <c r="CJ72" s="4"/>
    </row>
    <row r="73" spans="1:88" hidden="1" x14ac:dyDescent="0.35">
      <c r="A73" t="str">
        <f t="shared" si="2"/>
        <v/>
      </c>
      <c r="B73" s="516"/>
      <c r="D73" s="548"/>
      <c r="E73" s="548"/>
      <c r="F73" s="548"/>
      <c r="G73" s="548"/>
      <c r="H73" s="548"/>
      <c r="I73" s="548"/>
      <c r="J73" s="548"/>
      <c r="K73" s="548"/>
      <c r="L73" s="548"/>
      <c r="M73" s="548"/>
      <c r="N73" s="548"/>
      <c r="O73" s="548"/>
      <c r="P73" s="548"/>
      <c r="Q73" s="548"/>
      <c r="R73" s="547"/>
      <c r="S73" s="547"/>
      <c r="T73" s="548"/>
      <c r="U73" s="548"/>
      <c r="V73" s="548"/>
      <c r="W73" s="548"/>
      <c r="X73" s="548"/>
      <c r="Y73" s="548"/>
      <c r="Z73" s="548"/>
      <c r="AA73" s="548"/>
      <c r="AB73" s="548"/>
      <c r="AC73" s="548"/>
      <c r="AD73" s="548"/>
      <c r="AE73" s="548"/>
      <c r="AF73" s="548"/>
      <c r="AG73" s="548"/>
      <c r="AH73" s="548"/>
      <c r="AI73" s="548"/>
      <c r="AJ73" s="548"/>
      <c r="AK73" s="548"/>
      <c r="AL73" s="548"/>
      <c r="AM73" s="548"/>
      <c r="AN73" s="548"/>
      <c r="AO73" s="547"/>
      <c r="AP73" s="547"/>
      <c r="AQ73" s="548"/>
      <c r="AR73" s="548"/>
      <c r="AS73" s="548"/>
      <c r="AT73" s="548"/>
      <c r="AU73" s="548"/>
      <c r="AV73" s="548"/>
      <c r="AW73" s="548"/>
      <c r="AX73" s="549"/>
      <c r="AY73" s="549"/>
      <c r="AZ73" s="4"/>
      <c r="BA73" s="694">
        <v>0</v>
      </c>
      <c r="BB73" s="694"/>
      <c r="BC73" s="694"/>
      <c r="BD73" s="694"/>
      <c r="BE73" s="694"/>
      <c r="BF73" s="694"/>
      <c r="BG73" s="694"/>
      <c r="BH73" s="694"/>
      <c r="BI73" s="154"/>
      <c r="BJ73">
        <f t="shared" si="15"/>
        <v>0</v>
      </c>
      <c r="BK73">
        <f t="shared" si="16"/>
        <v>168</v>
      </c>
      <c r="BL73">
        <f>COUNTIF(BE67:BH73,"&lt;" &amp; 'Parametres score'!$C$24)</f>
        <v>0</v>
      </c>
      <c r="BM73">
        <f t="shared" si="18"/>
        <v>0</v>
      </c>
      <c r="BN73">
        <f t="shared" si="12"/>
        <v>0</v>
      </c>
      <c r="BO73">
        <f t="shared" si="6"/>
        <v>0</v>
      </c>
      <c r="BP73">
        <f t="shared" si="13"/>
        <v>0</v>
      </c>
      <c r="BQ73" s="4">
        <f t="shared" si="17"/>
        <v>1</v>
      </c>
      <c r="BR73" s="4">
        <f t="shared" si="7"/>
        <v>7</v>
      </c>
      <c r="BS73" s="4">
        <f t="shared" si="3"/>
        <v>0</v>
      </c>
      <c r="BT73" s="4">
        <f t="shared" si="8"/>
        <v>0</v>
      </c>
      <c r="BU73" s="4">
        <f t="shared" si="19"/>
        <v>0</v>
      </c>
      <c r="BV73" s="4"/>
      <c r="BW73" s="131">
        <f>IF(BJ73&lt;'Parametres score'!$E$6,'Parametres score'!$G$6,IF(BJ73&lt;='Parametres score'!$E$8,'Parametres score'!$G$7,'Parametres score'!$G$8))</f>
        <v>0</v>
      </c>
      <c r="BX73" s="131">
        <f>IF(COUNTIF(BA67:BD73,"&gt;" &amp;'Parametres score'!$C$9)&lt;'Parametres score'!E$9,'Parametres score'!G$9,IF(COUNTIF(BA67:BD73,"&gt;" &amp;'Parametres score'!$C$9)&gt;'Parametres score'!E$11,'Parametres score'!G$11,'Parametres score'!G$10))</f>
        <v>0</v>
      </c>
      <c r="BY73" s="131">
        <f>IF(COUNTIF(BI67:BI73,"&gt;=24")&gt;='Parametres score'!E$12,'Parametres score'!G$12,IF(COUNTIF(BI67:BI73,"&gt;=24")='Parametres score'!E$13,'Parametres score'!$G$13,'Parametres score'!G$14))</f>
        <v>2</v>
      </c>
      <c r="BZ73" s="131">
        <f>IF(BP73&lt;'Parametres score'!E$15,0,IF(BP73&gt;'Parametres score'!E$17,'Parametres score'!G$17,'Parametres score'!G$16))</f>
        <v>0</v>
      </c>
      <c r="CA73" s="131">
        <f>IF(BR73&lt;'Parametres score'!E$20,'Parametres score'!G$20,IF(BR73&gt;'Parametres score'!E$18,'Parametres score'!G$18,'Parametres score'!G$19))</f>
        <v>0</v>
      </c>
      <c r="CB73" s="131">
        <f>IF(BN73&lt;'Parametres score'!E$21,'Parametres score'!G$21,IF(BN73&gt;'Parametres score'!E$23,'Parametres score'!G$23,'Parametres score'!G$22))</f>
        <v>0</v>
      </c>
      <c r="CC73" s="131">
        <f>IF(BL73&lt;'Parametres score'!E$24,'Parametres score'!G$24,IF(BL73&gt;'Parametres score'!E$26,'Parametres score'!G$26,'Parametres score'!G$25))</f>
        <v>0</v>
      </c>
      <c r="CD73" s="131">
        <f>IF(CF66&lt;'Parametres score'!E$30,'Parametres score'!G$30,IF(CF66&gt;'Parametres score'!E$32,'Parametres score'!G$32,'Parametres score'!G$31))</f>
        <v>1</v>
      </c>
      <c r="CE73" s="131">
        <f>IF(BT73&gt;'Parametres score'!E$29,'Parametres score'!G$29,IF(BT73&lt;'Parametres score'!E$27,'Parametres score'!G$27,'Parametres score'!G$28))</f>
        <v>0</v>
      </c>
      <c r="CF73" s="131">
        <f t="shared" si="20"/>
        <v>3</v>
      </c>
      <c r="CG73" s="131" t="str">
        <f t="shared" si="14"/>
        <v>/18</v>
      </c>
      <c r="CH73" s="4"/>
      <c r="CI73" s="4"/>
      <c r="CJ73" s="4"/>
    </row>
    <row r="74" spans="1:88" hidden="1" x14ac:dyDescent="0.35">
      <c r="A74" t="str">
        <f t="shared" si="2"/>
        <v/>
      </c>
      <c r="B74" s="516"/>
      <c r="D74" s="548"/>
      <c r="E74" s="548"/>
      <c r="F74" s="548"/>
      <c r="G74" s="548"/>
      <c r="H74" s="548"/>
      <c r="I74" s="548"/>
      <c r="J74" s="548"/>
      <c r="K74" s="548"/>
      <c r="L74" s="548"/>
      <c r="M74" s="548"/>
      <c r="N74" s="548"/>
      <c r="O74" s="548"/>
      <c r="P74" s="548"/>
      <c r="Q74" s="548"/>
      <c r="R74" s="547"/>
      <c r="S74" s="547"/>
      <c r="T74" s="548"/>
      <c r="U74" s="548"/>
      <c r="V74" s="548"/>
      <c r="W74" s="548"/>
      <c r="X74" s="548"/>
      <c r="Y74" s="548"/>
      <c r="Z74" s="548"/>
      <c r="AA74" s="548"/>
      <c r="AB74" s="548"/>
      <c r="AC74" s="548"/>
      <c r="AD74" s="548"/>
      <c r="AE74" s="548"/>
      <c r="AF74" s="548"/>
      <c r="AG74" s="548"/>
      <c r="AH74" s="548"/>
      <c r="AI74" s="548"/>
      <c r="AJ74" s="548"/>
      <c r="AK74" s="548"/>
      <c r="AL74" s="548"/>
      <c r="AM74" s="548"/>
      <c r="AN74" s="548"/>
      <c r="AO74" s="547"/>
      <c r="AP74" s="547"/>
      <c r="AQ74" s="547"/>
      <c r="AR74" s="548"/>
      <c r="AS74" s="548"/>
      <c r="AT74" s="548"/>
      <c r="AU74" s="548"/>
      <c r="AV74" s="548"/>
      <c r="AW74" s="548"/>
      <c r="AX74" s="549"/>
      <c r="AY74" s="549"/>
      <c r="AZ74" s="4"/>
      <c r="BA74" s="694">
        <v>0</v>
      </c>
      <c r="BB74" s="694"/>
      <c r="BC74" s="694"/>
      <c r="BD74" s="694"/>
      <c r="BE74" s="694"/>
      <c r="BF74" s="694"/>
      <c r="BG74" s="694"/>
      <c r="BH74" s="694"/>
      <c r="BI74" s="154"/>
      <c r="BJ74">
        <f t="shared" si="15"/>
        <v>0</v>
      </c>
      <c r="BK74">
        <f t="shared" si="16"/>
        <v>168</v>
      </c>
      <c r="BL74">
        <f>COUNTIF(BE68:BH74,"&lt;" &amp; 'Parametres score'!$C$24)</f>
        <v>0</v>
      </c>
      <c r="BM74">
        <f t="shared" si="18"/>
        <v>0</v>
      </c>
      <c r="BN74">
        <f t="shared" si="12"/>
        <v>0</v>
      </c>
      <c r="BO74">
        <f t="shared" si="6"/>
        <v>0</v>
      </c>
      <c r="BP74">
        <f t="shared" si="13"/>
        <v>0</v>
      </c>
      <c r="BQ74" s="4">
        <f t="shared" si="17"/>
        <v>1</v>
      </c>
      <c r="BR74" s="4">
        <f t="shared" si="7"/>
        <v>7</v>
      </c>
      <c r="BS74" s="4">
        <f t="shared" si="3"/>
        <v>0</v>
      </c>
      <c r="BT74" s="4">
        <f t="shared" si="8"/>
        <v>0</v>
      </c>
      <c r="BU74" s="4">
        <f t="shared" si="19"/>
        <v>0</v>
      </c>
      <c r="BV74" s="4"/>
      <c r="BW74" s="131">
        <f>IF(BJ74&lt;'Parametres score'!$E$6,'Parametres score'!$G$6,IF(BJ74&lt;='Parametres score'!$E$8,'Parametres score'!$G$7,'Parametres score'!$G$8))</f>
        <v>0</v>
      </c>
      <c r="BX74" s="131">
        <f>IF(COUNTIF(BA68:BD74,"&gt;" &amp;'Parametres score'!$C$9)&lt;'Parametres score'!E$9,'Parametres score'!G$9,IF(COUNTIF(BA68:BD74,"&gt;" &amp;'Parametres score'!$C$9)&gt;'Parametres score'!E$11,'Parametres score'!G$11,'Parametres score'!G$10))</f>
        <v>0</v>
      </c>
      <c r="BY74" s="131">
        <f>IF(COUNTIF(BI68:BI74,"&gt;=24")&gt;='Parametres score'!E$12,'Parametres score'!G$12,IF(COUNTIF(BI68:BI74,"&gt;=24")='Parametres score'!E$13,'Parametres score'!$G$13,'Parametres score'!G$14))</f>
        <v>2</v>
      </c>
      <c r="BZ74" s="131">
        <f>IF(BP74&lt;'Parametres score'!E$15,0,IF(BP74&gt;'Parametres score'!E$17,'Parametres score'!G$17,'Parametres score'!G$16))</f>
        <v>0</v>
      </c>
      <c r="CA74" s="131">
        <f>IF(BR74&lt;'Parametres score'!E$20,'Parametres score'!G$20,IF(BR74&gt;'Parametres score'!E$18,'Parametres score'!G$18,'Parametres score'!G$19))</f>
        <v>0</v>
      </c>
      <c r="CB74" s="131">
        <f>IF(BN74&lt;'Parametres score'!E$21,'Parametres score'!G$21,IF(BN74&gt;'Parametres score'!E$23,'Parametres score'!G$23,'Parametres score'!G$22))</f>
        <v>0</v>
      </c>
      <c r="CC74" s="131">
        <f>IF(BL74&lt;'Parametres score'!E$24,'Parametres score'!G$24,IF(BL74&gt;'Parametres score'!E$26,'Parametres score'!G$26,'Parametres score'!G$25))</f>
        <v>0</v>
      </c>
      <c r="CD74" s="131">
        <f>IF(CF67&lt;'Parametres score'!E$30,'Parametres score'!G$30,IF(CF67&gt;'Parametres score'!E$32,'Parametres score'!G$32,'Parametres score'!G$31))</f>
        <v>0</v>
      </c>
      <c r="CE74" s="131">
        <f>IF(BT74&gt;'Parametres score'!E$29,'Parametres score'!G$29,IF(BT74&lt;'Parametres score'!E$27,'Parametres score'!G$27,'Parametres score'!G$28))</f>
        <v>0</v>
      </c>
      <c r="CF74" s="131">
        <f t="shared" si="20"/>
        <v>2</v>
      </c>
      <c r="CG74" s="131" t="str">
        <f t="shared" si="14"/>
        <v>/18</v>
      </c>
      <c r="CH74" s="4"/>
      <c r="CI74" s="4"/>
      <c r="CJ74" s="4"/>
    </row>
    <row r="75" spans="1:88" hidden="1" x14ac:dyDescent="0.35">
      <c r="A75" t="str">
        <f t="shared" si="2"/>
        <v/>
      </c>
      <c r="B75" s="516"/>
      <c r="D75" s="548"/>
      <c r="E75" s="548"/>
      <c r="F75" s="548"/>
      <c r="G75" s="548"/>
      <c r="H75" s="548"/>
      <c r="I75" s="548"/>
      <c r="J75" s="548"/>
      <c r="K75" s="548"/>
      <c r="L75" s="548"/>
      <c r="M75" s="548"/>
      <c r="N75" s="548"/>
      <c r="O75" s="548"/>
      <c r="P75" s="548"/>
      <c r="Q75" s="548"/>
      <c r="R75" s="547"/>
      <c r="S75" s="547"/>
      <c r="T75" s="548"/>
      <c r="U75" s="548"/>
      <c r="V75" s="548"/>
      <c r="W75" s="548"/>
      <c r="X75" s="548"/>
      <c r="Y75" s="548"/>
      <c r="Z75" s="548"/>
      <c r="AA75" s="548"/>
      <c r="AB75" s="548"/>
      <c r="AC75" s="548"/>
      <c r="AD75" s="548"/>
      <c r="AE75" s="548"/>
      <c r="AF75" s="548"/>
      <c r="AG75" s="548"/>
      <c r="AH75" s="548"/>
      <c r="AI75" s="548"/>
      <c r="AJ75" s="548"/>
      <c r="AK75" s="548"/>
      <c r="AL75" s="548"/>
      <c r="AM75" s="547"/>
      <c r="AN75" s="547"/>
      <c r="AO75" s="548"/>
      <c r="AP75" s="548"/>
      <c r="AQ75" s="548"/>
      <c r="AR75" s="548"/>
      <c r="AS75" s="548"/>
      <c r="AT75" s="548"/>
      <c r="AU75" s="548"/>
      <c r="AV75" s="548"/>
      <c r="AW75" s="548"/>
      <c r="AX75" s="609"/>
      <c r="AY75" s="609"/>
      <c r="AZ75" s="4"/>
      <c r="BA75" s="694">
        <v>14</v>
      </c>
      <c r="BB75" s="694"/>
      <c r="BC75" s="694"/>
      <c r="BD75" s="694"/>
      <c r="BE75" s="694"/>
      <c r="BF75" s="694"/>
      <c r="BG75" s="694"/>
      <c r="BH75" s="694"/>
      <c r="BI75" s="154"/>
      <c r="BJ75">
        <f t="shared" si="15"/>
        <v>0</v>
      </c>
      <c r="BK75">
        <f t="shared" si="16"/>
        <v>168</v>
      </c>
      <c r="BL75">
        <f>COUNTIF(BE69:BH75,"&lt;" &amp; 'Parametres score'!$C$24)</f>
        <v>0</v>
      </c>
      <c r="BM75">
        <f t="shared" si="18"/>
        <v>0</v>
      </c>
      <c r="BN75">
        <f t="shared" si="12"/>
        <v>0</v>
      </c>
      <c r="BO75">
        <f t="shared" si="6"/>
        <v>0</v>
      </c>
      <c r="BP75">
        <f t="shared" si="13"/>
        <v>0</v>
      </c>
      <c r="BQ75" s="4">
        <f t="shared" si="17"/>
        <v>1</v>
      </c>
      <c r="BR75" s="4">
        <f t="shared" si="7"/>
        <v>7</v>
      </c>
      <c r="BS75" s="4">
        <f t="shared" si="3"/>
        <v>0</v>
      </c>
      <c r="BT75" s="4">
        <f t="shared" si="8"/>
        <v>0</v>
      </c>
      <c r="BU75" s="4">
        <f t="shared" si="19"/>
        <v>0</v>
      </c>
      <c r="BV75" s="4"/>
      <c r="BW75" s="131">
        <f>IF(BJ75&lt;'Parametres score'!$E$6,'Parametres score'!$G$6,IF(BJ75&lt;='Parametres score'!$E$8,'Parametres score'!$G$7,'Parametres score'!$G$8))</f>
        <v>0</v>
      </c>
      <c r="BX75" s="131">
        <f>IF(COUNTIF(BA69:BD75,"&gt;" &amp;'Parametres score'!$C$9)&lt;'Parametres score'!E$9,'Parametres score'!G$9,IF(COUNTIF(BA69:BD75,"&gt;" &amp;'Parametres score'!$C$9)&gt;'Parametres score'!E$11,'Parametres score'!G$11,'Parametres score'!G$10))</f>
        <v>0</v>
      </c>
      <c r="BY75" s="131">
        <f>IF(COUNTIF(BI69:BI75,"&gt;=24")&gt;='Parametres score'!E$12,'Parametres score'!G$12,IF(COUNTIF(BI69:BI75,"&gt;=24")='Parametres score'!E$13,'Parametres score'!$G$13,'Parametres score'!G$14))</f>
        <v>2</v>
      </c>
      <c r="BZ75" s="131">
        <f>IF(BP75&lt;'Parametres score'!E$15,0,IF(BP75&gt;'Parametres score'!E$17,'Parametres score'!G$17,'Parametres score'!G$16))</f>
        <v>0</v>
      </c>
      <c r="CA75" s="131">
        <f>IF(BR75&lt;'Parametres score'!E$20,'Parametres score'!G$20,IF(BR75&gt;'Parametres score'!E$18,'Parametres score'!G$18,'Parametres score'!G$19))</f>
        <v>0</v>
      </c>
      <c r="CB75" s="131">
        <f>IF(BN75&lt;'Parametres score'!E$21,'Parametres score'!G$21,IF(BN75&gt;'Parametres score'!E$23,'Parametres score'!G$23,'Parametres score'!G$22))</f>
        <v>0</v>
      </c>
      <c r="CC75" s="131">
        <f>IF(BL75&lt;'Parametres score'!E$24,'Parametres score'!G$24,IF(BL75&gt;'Parametres score'!E$26,'Parametres score'!G$26,'Parametres score'!G$25))</f>
        <v>0</v>
      </c>
      <c r="CD75" s="131">
        <f>IF(CF68&lt;'Parametres score'!E$30,'Parametres score'!G$30,IF(CF68&gt;'Parametres score'!E$32,'Parametres score'!G$32,'Parametres score'!G$31))</f>
        <v>0</v>
      </c>
      <c r="CE75" s="131">
        <f>IF(BT75&gt;'Parametres score'!E$29,'Parametres score'!G$29,IF(BT75&lt;'Parametres score'!E$27,'Parametres score'!G$27,'Parametres score'!G$28))</f>
        <v>0</v>
      </c>
      <c r="CF75" s="131">
        <f t="shared" si="20"/>
        <v>2</v>
      </c>
      <c r="CG75" s="131" t="str">
        <f t="shared" si="14"/>
        <v>/18</v>
      </c>
      <c r="CH75" s="4"/>
      <c r="CI75" s="4"/>
      <c r="CJ75" s="4"/>
    </row>
    <row r="76" spans="1:88" hidden="1" x14ac:dyDescent="0.35">
      <c r="A76" t="str">
        <f t="shared" si="2"/>
        <v/>
      </c>
      <c r="B76" s="516"/>
      <c r="D76" s="548"/>
      <c r="E76" s="548"/>
      <c r="F76" s="548"/>
      <c r="G76" s="548"/>
      <c r="H76" s="548"/>
      <c r="I76" s="548"/>
      <c r="J76" s="548"/>
      <c r="K76" s="548"/>
      <c r="L76" s="548"/>
      <c r="M76" s="548"/>
      <c r="N76" s="548"/>
      <c r="O76" s="548"/>
      <c r="P76" s="548"/>
      <c r="Q76" s="548"/>
      <c r="R76" s="548"/>
      <c r="S76" s="548"/>
      <c r="T76" s="548"/>
      <c r="U76" s="547"/>
      <c r="V76" s="547"/>
      <c r="W76" s="548"/>
      <c r="X76" s="548"/>
      <c r="Y76" s="548"/>
      <c r="Z76" s="548"/>
      <c r="AA76" s="548"/>
      <c r="AB76" s="548"/>
      <c r="AC76" s="548"/>
      <c r="AD76" s="548"/>
      <c r="AE76" s="548"/>
      <c r="AF76" s="548"/>
      <c r="AG76" s="548"/>
      <c r="AH76" s="548"/>
      <c r="AI76" s="548"/>
      <c r="AJ76" s="548"/>
      <c r="AK76" s="548"/>
      <c r="AL76" s="548"/>
      <c r="AM76" s="548"/>
      <c r="AN76" s="548"/>
      <c r="AO76" s="547"/>
      <c r="AP76" s="547"/>
      <c r="AQ76" s="547"/>
      <c r="AR76" s="548"/>
      <c r="AS76" s="548"/>
      <c r="AT76" s="548"/>
      <c r="AU76" s="548"/>
      <c r="AV76" s="548"/>
      <c r="AW76" s="548"/>
      <c r="AX76" s="549"/>
      <c r="AY76" s="549"/>
      <c r="AZ76" s="4"/>
      <c r="BA76" s="694">
        <v>0</v>
      </c>
      <c r="BB76" s="694"/>
      <c r="BC76" s="694"/>
      <c r="BD76" s="694"/>
      <c r="BE76" s="694"/>
      <c r="BF76" s="694"/>
      <c r="BG76" s="694"/>
      <c r="BH76" s="694"/>
      <c r="BI76" s="154"/>
      <c r="BJ76">
        <f t="shared" si="15"/>
        <v>0</v>
      </c>
      <c r="BK76">
        <f t="shared" si="16"/>
        <v>168</v>
      </c>
      <c r="BL76">
        <f>COUNTIF(BE70:BH76,"&lt;" &amp; 'Parametres score'!$C$24)</f>
        <v>0</v>
      </c>
      <c r="BM76">
        <f t="shared" si="18"/>
        <v>0</v>
      </c>
      <c r="BN76">
        <f t="shared" si="12"/>
        <v>0</v>
      </c>
      <c r="BO76">
        <f t="shared" si="6"/>
        <v>0</v>
      </c>
      <c r="BP76">
        <f t="shared" si="13"/>
        <v>0</v>
      </c>
      <c r="BQ76" s="4">
        <f t="shared" si="17"/>
        <v>1</v>
      </c>
      <c r="BR76" s="4">
        <f t="shared" si="7"/>
        <v>7</v>
      </c>
      <c r="BS76" s="4">
        <f t="shared" si="3"/>
        <v>0</v>
      </c>
      <c r="BT76" s="4">
        <f t="shared" si="8"/>
        <v>0</v>
      </c>
      <c r="BU76" s="4">
        <f t="shared" si="19"/>
        <v>0</v>
      </c>
      <c r="BV76" s="4"/>
      <c r="BW76" s="131">
        <f>IF(BJ76&lt;'Parametres score'!$E$6,'Parametres score'!$G$6,IF(BJ76&lt;='Parametres score'!$E$8,'Parametres score'!$G$7,'Parametres score'!$G$8))</f>
        <v>0</v>
      </c>
      <c r="BX76" s="131">
        <f>IF(COUNTIF(BA70:BD76,"&gt;" &amp;'Parametres score'!$C$9)&lt;'Parametres score'!E$9,'Parametres score'!G$9,IF(COUNTIF(BA70:BD76,"&gt;" &amp;'Parametres score'!$C$9)&gt;'Parametres score'!E$11,'Parametres score'!G$11,'Parametres score'!G$10))</f>
        <v>0</v>
      </c>
      <c r="BY76" s="131">
        <f>IF(COUNTIF(BI70:BI76,"&gt;=24")&gt;='Parametres score'!E$12,'Parametres score'!G$12,IF(COUNTIF(BI70:BI76,"&gt;=24")='Parametres score'!E$13,'Parametres score'!$G$13,'Parametres score'!G$14))</f>
        <v>2</v>
      </c>
      <c r="BZ76" s="131">
        <f>IF(BP76&lt;'Parametres score'!E$15,0,IF(BP76&gt;'Parametres score'!E$17,'Parametres score'!G$17,'Parametres score'!G$16))</f>
        <v>0</v>
      </c>
      <c r="CA76" s="131">
        <f>IF(BR76&lt;'Parametres score'!E$20,'Parametres score'!G$20,IF(BR76&gt;'Parametres score'!E$18,'Parametres score'!G$18,'Parametres score'!G$19))</f>
        <v>0</v>
      </c>
      <c r="CB76" s="131">
        <f>IF(BN76&lt;'Parametres score'!E$21,'Parametres score'!G$21,IF(BN76&gt;'Parametres score'!E$23,'Parametres score'!G$23,'Parametres score'!G$22))</f>
        <v>0</v>
      </c>
      <c r="CC76" s="131">
        <f>IF(BL76&lt;'Parametres score'!E$24,'Parametres score'!G$24,IF(BL76&gt;'Parametres score'!E$26,'Parametres score'!G$26,'Parametres score'!G$25))</f>
        <v>0</v>
      </c>
      <c r="CD76" s="131">
        <f>IF(CF69&lt;'Parametres score'!E$30,'Parametres score'!G$30,IF(CF69&gt;'Parametres score'!E$32,'Parametres score'!G$32,'Parametres score'!G$31))</f>
        <v>0</v>
      </c>
      <c r="CE76" s="131">
        <f>IF(BT76&gt;'Parametres score'!E$29,'Parametres score'!G$29,IF(BT76&lt;'Parametres score'!E$27,'Parametres score'!G$27,'Parametres score'!G$28))</f>
        <v>0</v>
      </c>
      <c r="CF76" s="131">
        <f t="shared" si="20"/>
        <v>2</v>
      </c>
      <c r="CG76" s="131" t="str">
        <f t="shared" si="14"/>
        <v>/18</v>
      </c>
      <c r="CH76" s="4"/>
      <c r="CI76" s="4"/>
      <c r="CJ76" s="4"/>
    </row>
    <row r="77" spans="1:88" hidden="1" x14ac:dyDescent="0.35">
      <c r="A77" t="str">
        <f t="shared" si="2"/>
        <v/>
      </c>
      <c r="B77" s="516"/>
      <c r="D77" s="548"/>
      <c r="E77" s="548"/>
      <c r="F77" s="548"/>
      <c r="G77" s="548"/>
      <c r="H77" s="548"/>
      <c r="I77" s="548"/>
      <c r="J77" s="548"/>
      <c r="K77" s="548"/>
      <c r="L77" s="548"/>
      <c r="M77" s="548"/>
      <c r="N77" s="548"/>
      <c r="O77" s="548"/>
      <c r="P77" s="548"/>
      <c r="Q77" s="548"/>
      <c r="R77" s="547"/>
      <c r="S77" s="547"/>
      <c r="T77" s="548"/>
      <c r="U77" s="548"/>
      <c r="V77" s="548"/>
      <c r="W77" s="548"/>
      <c r="X77" s="548"/>
      <c r="Y77" s="548"/>
      <c r="Z77" s="548"/>
      <c r="AA77" s="548"/>
      <c r="AB77" s="548"/>
      <c r="AC77" s="548"/>
      <c r="AD77" s="548"/>
      <c r="AE77" s="548"/>
      <c r="AF77" s="548"/>
      <c r="AG77" s="548"/>
      <c r="AH77" s="548"/>
      <c r="AI77" s="548"/>
      <c r="AJ77" s="548"/>
      <c r="AK77" s="548"/>
      <c r="AL77" s="548"/>
      <c r="AM77" s="548"/>
      <c r="AN77" s="548"/>
      <c r="AO77" s="547"/>
      <c r="AP77" s="547"/>
      <c r="AQ77" s="547"/>
      <c r="AR77" s="548"/>
      <c r="AS77" s="548"/>
      <c r="AT77" s="548"/>
      <c r="AU77" s="548"/>
      <c r="AV77" s="548"/>
      <c r="AW77" s="548"/>
      <c r="AX77" s="549"/>
      <c r="AY77" s="549"/>
      <c r="AZ77" s="4"/>
      <c r="BA77" s="694">
        <v>10.5</v>
      </c>
      <c r="BB77" s="694"/>
      <c r="BC77" s="694"/>
      <c r="BD77" s="694"/>
      <c r="BE77" s="694"/>
      <c r="BF77" s="694"/>
      <c r="BG77" s="694"/>
      <c r="BH77" s="694"/>
      <c r="BI77" s="154"/>
      <c r="BJ77">
        <f t="shared" si="15"/>
        <v>0</v>
      </c>
      <c r="BK77">
        <f t="shared" si="16"/>
        <v>168</v>
      </c>
      <c r="BL77">
        <f>COUNTIF(BE71:BH77,"&lt;" &amp; 'Parametres score'!$C$24)</f>
        <v>0</v>
      </c>
      <c r="BM77">
        <f t="shared" si="18"/>
        <v>0</v>
      </c>
      <c r="BN77">
        <f t="shared" si="12"/>
        <v>0</v>
      </c>
      <c r="BO77">
        <f t="shared" si="6"/>
        <v>0</v>
      </c>
      <c r="BP77">
        <f t="shared" si="13"/>
        <v>0</v>
      </c>
      <c r="BQ77" s="4">
        <f t="shared" si="17"/>
        <v>1</v>
      </c>
      <c r="BR77" s="4">
        <f t="shared" si="7"/>
        <v>7</v>
      </c>
      <c r="BS77" s="4">
        <f t="shared" si="3"/>
        <v>0</v>
      </c>
      <c r="BT77" s="4">
        <f t="shared" si="8"/>
        <v>0</v>
      </c>
      <c r="BU77" s="4">
        <f t="shared" si="19"/>
        <v>0</v>
      </c>
      <c r="BV77" s="4"/>
      <c r="BW77" s="131">
        <f>IF(BJ77&lt;'Parametres score'!$E$6,'Parametres score'!$G$6,IF(BJ77&lt;='Parametres score'!$E$8,'Parametres score'!$G$7,'Parametres score'!$G$8))</f>
        <v>0</v>
      </c>
      <c r="BX77" s="131">
        <f>IF(COUNTIF(BA71:BD77,"&gt;" &amp;'Parametres score'!$C$9)&lt;'Parametres score'!E$9,'Parametres score'!G$9,IF(COUNTIF(BA71:BD77,"&gt;" &amp;'Parametres score'!$C$9)&gt;'Parametres score'!E$11,'Parametres score'!G$11,'Parametres score'!G$10))</f>
        <v>1</v>
      </c>
      <c r="BY77" s="131">
        <f>IF(COUNTIF(BI71:BI77,"&gt;=24")&gt;='Parametres score'!E$12,'Parametres score'!G$12,IF(COUNTIF(BI71:BI77,"&gt;=24")='Parametres score'!E$13,'Parametres score'!$G$13,'Parametres score'!G$14))</f>
        <v>2</v>
      </c>
      <c r="BZ77" s="131">
        <f>IF(BP77&lt;'Parametres score'!E$15,0,IF(BP77&gt;'Parametres score'!E$17,'Parametres score'!G$17,'Parametres score'!G$16))</f>
        <v>0</v>
      </c>
      <c r="CA77" s="131">
        <f>IF(BR77&lt;'Parametres score'!E$20,'Parametres score'!G$20,IF(BR77&gt;'Parametres score'!E$18,'Parametres score'!G$18,'Parametres score'!G$19))</f>
        <v>0</v>
      </c>
      <c r="CB77" s="131">
        <f>IF(BN77&lt;'Parametres score'!E$21,'Parametres score'!G$21,IF(BN77&gt;'Parametres score'!E$23,'Parametres score'!G$23,'Parametres score'!G$22))</f>
        <v>0</v>
      </c>
      <c r="CC77" s="131">
        <f>IF(BL77&lt;'Parametres score'!E$24,'Parametres score'!G$24,IF(BL77&gt;'Parametres score'!E$26,'Parametres score'!G$26,'Parametres score'!G$25))</f>
        <v>0</v>
      </c>
      <c r="CD77" s="131">
        <f>IF(CF70&lt;'Parametres score'!E$30,'Parametres score'!G$30,IF(CF70&gt;'Parametres score'!E$32,'Parametres score'!G$32,'Parametres score'!G$31))</f>
        <v>0</v>
      </c>
      <c r="CE77" s="131">
        <f>IF(BT77&gt;'Parametres score'!E$29,'Parametres score'!G$29,IF(BT77&lt;'Parametres score'!E$27,'Parametres score'!G$27,'Parametres score'!G$28))</f>
        <v>0</v>
      </c>
      <c r="CF77" s="131">
        <f t="shared" si="20"/>
        <v>3</v>
      </c>
      <c r="CG77" s="131" t="str">
        <f t="shared" si="14"/>
        <v>/18</v>
      </c>
      <c r="CH77" s="4"/>
      <c r="CI77" s="4"/>
      <c r="CJ77" s="4"/>
    </row>
    <row r="78" spans="1:88" hidden="1" x14ac:dyDescent="0.35">
      <c r="A78" t="str">
        <f t="shared" si="2"/>
        <v/>
      </c>
      <c r="B78" s="516"/>
      <c r="D78" s="548"/>
      <c r="E78" s="548"/>
      <c r="F78" s="548"/>
      <c r="G78" s="548"/>
      <c r="H78" s="548"/>
      <c r="I78" s="548"/>
      <c r="J78" s="548"/>
      <c r="K78" s="548"/>
      <c r="L78" s="548"/>
      <c r="M78" s="548"/>
      <c r="N78" s="548"/>
      <c r="O78" s="548"/>
      <c r="P78" s="548"/>
      <c r="Q78" s="548"/>
      <c r="R78" s="547"/>
      <c r="S78" s="547"/>
      <c r="T78" s="548"/>
      <c r="U78" s="548"/>
      <c r="V78" s="548"/>
      <c r="W78" s="548"/>
      <c r="X78" s="548"/>
      <c r="Y78" s="548"/>
      <c r="Z78" s="548"/>
      <c r="AA78" s="548"/>
      <c r="AB78" s="548"/>
      <c r="AC78" s="548"/>
      <c r="AD78" s="548"/>
      <c r="AE78" s="548"/>
      <c r="AF78" s="548"/>
      <c r="AG78" s="548"/>
      <c r="AH78" s="548"/>
      <c r="AI78" s="548"/>
      <c r="AJ78" s="548"/>
      <c r="AK78" s="548"/>
      <c r="AL78" s="548"/>
      <c r="AM78" s="548"/>
      <c r="AN78" s="548"/>
      <c r="AO78" s="547"/>
      <c r="AP78" s="547"/>
      <c r="AQ78" s="548"/>
      <c r="AR78" s="548"/>
      <c r="AS78" s="548"/>
      <c r="AT78" s="548"/>
      <c r="AU78" s="548"/>
      <c r="AV78" s="548"/>
      <c r="AW78" s="548"/>
      <c r="AX78" s="549"/>
      <c r="AY78" s="549"/>
      <c r="AZ78" s="4"/>
      <c r="BA78" s="694">
        <v>10.5</v>
      </c>
      <c r="BB78" s="694"/>
      <c r="BC78" s="694"/>
      <c r="BD78" s="694"/>
      <c r="BE78" s="694"/>
      <c r="BF78" s="694"/>
      <c r="BG78" s="694"/>
      <c r="BH78" s="694"/>
      <c r="BI78" s="154"/>
      <c r="BJ78">
        <f t="shared" si="15"/>
        <v>0</v>
      </c>
      <c r="BK78">
        <f t="shared" si="16"/>
        <v>168</v>
      </c>
      <c r="BL78">
        <f>COUNTIF(BE72:BH78,"&lt;" &amp; 'Parametres score'!$C$24)</f>
        <v>0</v>
      </c>
      <c r="BM78">
        <f t="shared" si="18"/>
        <v>0</v>
      </c>
      <c r="BN78">
        <f t="shared" si="12"/>
        <v>0</v>
      </c>
      <c r="BO78">
        <f t="shared" si="6"/>
        <v>0</v>
      </c>
      <c r="BP78">
        <f t="shared" si="13"/>
        <v>0</v>
      </c>
      <c r="BQ78" s="4">
        <f t="shared" si="17"/>
        <v>1</v>
      </c>
      <c r="BR78" s="4">
        <f t="shared" si="7"/>
        <v>7</v>
      </c>
      <c r="BS78" s="4">
        <f t="shared" si="3"/>
        <v>0</v>
      </c>
      <c r="BT78" s="4">
        <f t="shared" si="8"/>
        <v>0</v>
      </c>
      <c r="BU78" s="4">
        <f t="shared" si="19"/>
        <v>0</v>
      </c>
      <c r="BV78" s="4"/>
      <c r="BW78" s="131">
        <f>IF(BJ78&lt;'Parametres score'!$E$6,'Parametres score'!$G$6,IF(BJ78&lt;='Parametres score'!$E$8,'Parametres score'!$G$7,'Parametres score'!$G$8))</f>
        <v>0</v>
      </c>
      <c r="BX78" s="131">
        <f>IF(COUNTIF(BA72:BD78,"&gt;" &amp;'Parametres score'!$C$9)&lt;'Parametres score'!E$9,'Parametres score'!G$9,IF(COUNTIF(BA72:BD78,"&gt;" &amp;'Parametres score'!$C$9)&gt;'Parametres score'!E$11,'Parametres score'!G$11,'Parametres score'!G$10))</f>
        <v>2</v>
      </c>
      <c r="BY78" s="131">
        <f>IF(COUNTIF(BI72:BI78,"&gt;=24")&gt;='Parametres score'!E$12,'Parametres score'!G$12,IF(COUNTIF(BI72:BI78,"&gt;=24")='Parametres score'!E$13,'Parametres score'!$G$13,'Parametres score'!G$14))</f>
        <v>2</v>
      </c>
      <c r="BZ78" s="131">
        <f>IF(BP78&lt;'Parametres score'!E$15,0,IF(BP78&gt;'Parametres score'!E$17,'Parametres score'!G$17,'Parametres score'!G$16))</f>
        <v>0</v>
      </c>
      <c r="CA78" s="131">
        <f>IF(BR78&lt;'Parametres score'!E$20,'Parametres score'!G$20,IF(BR78&gt;'Parametres score'!E$18,'Parametres score'!G$18,'Parametres score'!G$19))</f>
        <v>0</v>
      </c>
      <c r="CB78" s="131">
        <f>IF(BN78&lt;'Parametres score'!E$21,'Parametres score'!G$21,IF(BN78&gt;'Parametres score'!E$23,'Parametres score'!G$23,'Parametres score'!G$22))</f>
        <v>0</v>
      </c>
      <c r="CC78" s="131">
        <f>IF(BL78&lt;'Parametres score'!E$24,'Parametres score'!G$24,IF(BL78&gt;'Parametres score'!E$26,'Parametres score'!G$26,'Parametres score'!G$25))</f>
        <v>0</v>
      </c>
      <c r="CD78" s="131">
        <f>IF(CF71&lt;'Parametres score'!E$30,'Parametres score'!G$30,IF(CF71&gt;'Parametres score'!E$32,'Parametres score'!G$32,'Parametres score'!G$31))</f>
        <v>0</v>
      </c>
      <c r="CE78" s="131">
        <f>IF(BT78&gt;'Parametres score'!E$29,'Parametres score'!G$29,IF(BT78&lt;'Parametres score'!E$27,'Parametres score'!G$27,'Parametres score'!G$28))</f>
        <v>0</v>
      </c>
      <c r="CF78" s="131">
        <f t="shared" si="20"/>
        <v>4</v>
      </c>
      <c r="CG78" s="131" t="str">
        <f t="shared" si="14"/>
        <v>/18</v>
      </c>
      <c r="CH78" s="4"/>
      <c r="CI78" s="4"/>
      <c r="CJ78" s="4"/>
    </row>
    <row r="79" spans="1:88" hidden="1" x14ac:dyDescent="0.35">
      <c r="A79" t="str">
        <f t="shared" si="2"/>
        <v/>
      </c>
      <c r="B79" s="516"/>
      <c r="D79" s="548"/>
      <c r="E79" s="548"/>
      <c r="F79" s="548"/>
      <c r="G79" s="548"/>
      <c r="H79" s="548"/>
      <c r="I79" s="548"/>
      <c r="J79" s="548"/>
      <c r="K79" s="548"/>
      <c r="L79" s="548"/>
      <c r="M79" s="548"/>
      <c r="N79" s="548"/>
      <c r="O79" s="548"/>
      <c r="P79" s="548"/>
      <c r="Q79" s="548"/>
      <c r="R79" s="547"/>
      <c r="S79" s="547"/>
      <c r="T79" s="548"/>
      <c r="U79" s="548"/>
      <c r="V79" s="548"/>
      <c r="W79" s="548"/>
      <c r="X79" s="548"/>
      <c r="Y79" s="548"/>
      <c r="Z79" s="548"/>
      <c r="AA79" s="548"/>
      <c r="AB79" s="548"/>
      <c r="AC79" s="548"/>
      <c r="AD79" s="548"/>
      <c r="AE79" s="548"/>
      <c r="AF79" s="548"/>
      <c r="AG79" s="548"/>
      <c r="AH79" s="548"/>
      <c r="AI79" s="548"/>
      <c r="AJ79" s="548"/>
      <c r="AK79" s="548"/>
      <c r="AL79" s="548"/>
      <c r="AM79" s="548"/>
      <c r="AN79" s="548"/>
      <c r="AO79" s="547"/>
      <c r="AP79" s="547"/>
      <c r="AQ79" s="547"/>
      <c r="AR79" s="548"/>
      <c r="AS79" s="548"/>
      <c r="AT79" s="548"/>
      <c r="AU79" s="548"/>
      <c r="AV79" s="548"/>
      <c r="AW79" s="548"/>
      <c r="AX79" s="549"/>
      <c r="AY79" s="549"/>
      <c r="AZ79" s="4"/>
      <c r="BA79" s="694">
        <v>10.5</v>
      </c>
      <c r="BB79" s="694"/>
      <c r="BC79" s="694"/>
      <c r="BD79" s="694"/>
      <c r="BE79" s="694"/>
      <c r="BF79" s="694"/>
      <c r="BG79" s="694"/>
      <c r="BH79" s="694"/>
      <c r="BI79" s="154"/>
      <c r="BJ79">
        <f t="shared" si="15"/>
        <v>0</v>
      </c>
      <c r="BK79">
        <f t="shared" si="16"/>
        <v>168</v>
      </c>
      <c r="BL79">
        <f>COUNTIF(BE73:BH79,"&lt;" &amp; 'Parametres score'!$C$24)</f>
        <v>0</v>
      </c>
      <c r="BM79">
        <f t="shared" si="18"/>
        <v>0</v>
      </c>
      <c r="BN79">
        <f t="shared" si="12"/>
        <v>0</v>
      </c>
      <c r="BO79">
        <f t="shared" si="6"/>
        <v>0</v>
      </c>
      <c r="BP79">
        <f t="shared" si="13"/>
        <v>0</v>
      </c>
      <c r="BQ79" s="4">
        <f t="shared" si="17"/>
        <v>1</v>
      </c>
      <c r="BR79" s="4">
        <f t="shared" si="7"/>
        <v>7</v>
      </c>
      <c r="BS79" s="4">
        <f t="shared" si="3"/>
        <v>0</v>
      </c>
      <c r="BT79" s="4">
        <f t="shared" si="8"/>
        <v>0</v>
      </c>
      <c r="BU79" s="4">
        <f t="shared" si="19"/>
        <v>0</v>
      </c>
      <c r="BV79" s="4"/>
      <c r="BW79" s="131">
        <f>IF(BJ79&lt;'Parametres score'!$E$6,'Parametres score'!$G$6,IF(BJ79&lt;='Parametres score'!$E$8,'Parametres score'!$G$7,'Parametres score'!$G$8))</f>
        <v>0</v>
      </c>
      <c r="BX79" s="131">
        <f>IF(COUNTIF(BA73:BD79,"&gt;" &amp;'Parametres score'!$C$9)&lt;'Parametres score'!E$9,'Parametres score'!G$9,IF(COUNTIF(BA73:BD79,"&gt;" &amp;'Parametres score'!$C$9)&gt;'Parametres score'!E$11,'Parametres score'!G$11,'Parametres score'!G$10))</f>
        <v>2</v>
      </c>
      <c r="BY79" s="131">
        <f>IF(COUNTIF(BI73:BI79,"&gt;=24")&gt;='Parametres score'!E$12,'Parametres score'!G$12,IF(COUNTIF(BI73:BI79,"&gt;=24")='Parametres score'!E$13,'Parametres score'!$G$13,'Parametres score'!G$14))</f>
        <v>2</v>
      </c>
      <c r="BZ79" s="131">
        <f>IF(BP79&lt;'Parametres score'!E$15,0,IF(BP79&gt;'Parametres score'!E$17,'Parametres score'!G$17,'Parametres score'!G$16))</f>
        <v>0</v>
      </c>
      <c r="CA79" s="131">
        <f>IF(BR79&lt;'Parametres score'!E$20,'Parametres score'!G$20,IF(BR79&gt;'Parametres score'!E$18,'Parametres score'!G$18,'Parametres score'!G$19))</f>
        <v>0</v>
      </c>
      <c r="CB79" s="131">
        <f>IF(BN79&lt;'Parametres score'!E$21,'Parametres score'!G$21,IF(BN79&gt;'Parametres score'!E$23,'Parametres score'!G$23,'Parametres score'!G$22))</f>
        <v>0</v>
      </c>
      <c r="CC79" s="131">
        <f>IF(BL79&lt;'Parametres score'!E$24,'Parametres score'!G$24,IF(BL79&gt;'Parametres score'!E$26,'Parametres score'!G$26,'Parametres score'!G$25))</f>
        <v>0</v>
      </c>
      <c r="CD79" s="131">
        <f>IF(CF72&lt;'Parametres score'!E$30,'Parametres score'!G$30,IF(CF72&gt;'Parametres score'!E$32,'Parametres score'!G$32,'Parametres score'!G$31))</f>
        <v>0</v>
      </c>
      <c r="CE79" s="131">
        <f>IF(BT79&gt;'Parametres score'!E$29,'Parametres score'!G$29,IF(BT79&lt;'Parametres score'!E$27,'Parametres score'!G$27,'Parametres score'!G$28))</f>
        <v>0</v>
      </c>
      <c r="CF79" s="131">
        <f t="shared" si="20"/>
        <v>4</v>
      </c>
      <c r="CG79" s="131" t="str">
        <f t="shared" si="14"/>
        <v>/18</v>
      </c>
      <c r="CH79" s="4"/>
      <c r="CI79" s="4"/>
      <c r="CJ79" s="4"/>
    </row>
    <row r="80" spans="1:88" hidden="1" x14ac:dyDescent="0.35">
      <c r="A80" t="str">
        <f t="shared" si="2"/>
        <v/>
      </c>
      <c r="B80" s="516"/>
      <c r="D80" s="548"/>
      <c r="E80" s="548"/>
      <c r="F80" s="548"/>
      <c r="G80" s="548"/>
      <c r="H80" s="548"/>
      <c r="I80" s="548"/>
      <c r="J80" s="548"/>
      <c r="K80" s="548"/>
      <c r="L80" s="548"/>
      <c r="M80" s="548"/>
      <c r="N80" s="548"/>
      <c r="O80" s="548"/>
      <c r="P80" s="548"/>
      <c r="Q80" s="548"/>
      <c r="R80" s="548"/>
      <c r="S80" s="548"/>
      <c r="T80" s="548"/>
      <c r="U80" s="547"/>
      <c r="V80" s="547"/>
      <c r="W80" s="548"/>
      <c r="X80" s="548"/>
      <c r="Y80" s="548"/>
      <c r="Z80" s="548"/>
      <c r="AA80" s="548"/>
      <c r="AB80" s="548"/>
      <c r="AC80" s="548"/>
      <c r="AD80" s="548"/>
      <c r="AE80" s="548"/>
      <c r="AF80" s="548"/>
      <c r="AG80" s="548"/>
      <c r="AH80" s="548"/>
      <c r="AI80" s="548"/>
      <c r="AJ80" s="548"/>
      <c r="AK80" s="548"/>
      <c r="AL80" s="548"/>
      <c r="AM80" s="547"/>
      <c r="AN80" s="547"/>
      <c r="AO80" s="548"/>
      <c r="AP80" s="548"/>
      <c r="AQ80" s="548"/>
      <c r="AR80" s="548"/>
      <c r="AS80" s="548"/>
      <c r="AT80" s="548"/>
      <c r="AU80" s="548"/>
      <c r="AV80" s="548"/>
      <c r="AW80" s="548"/>
      <c r="AX80" s="549"/>
      <c r="AY80" s="549"/>
      <c r="AZ80" s="4"/>
      <c r="BA80" s="694">
        <v>0</v>
      </c>
      <c r="BB80" s="694"/>
      <c r="BC80" s="694"/>
      <c r="BD80" s="694"/>
      <c r="BE80" s="694"/>
      <c r="BF80" s="694"/>
      <c r="BG80" s="694"/>
      <c r="BH80" s="694"/>
      <c r="BI80" s="154"/>
      <c r="BJ80">
        <f t="shared" si="15"/>
        <v>0</v>
      </c>
      <c r="BK80">
        <f t="shared" si="16"/>
        <v>168</v>
      </c>
      <c r="BL80">
        <f>COUNTIF(BE74:BH80,"&lt;" &amp; 'Parametres score'!$C$24)</f>
        <v>0</v>
      </c>
      <c r="BM80">
        <f t="shared" si="18"/>
        <v>0</v>
      </c>
      <c r="BN80">
        <f t="shared" si="12"/>
        <v>0</v>
      </c>
      <c r="BO80">
        <f t="shared" si="6"/>
        <v>0</v>
      </c>
      <c r="BP80">
        <f t="shared" si="13"/>
        <v>0</v>
      </c>
      <c r="BQ80" s="4">
        <f t="shared" si="17"/>
        <v>1</v>
      </c>
      <c r="BR80" s="4">
        <f t="shared" si="7"/>
        <v>7</v>
      </c>
      <c r="BS80" s="4">
        <f t="shared" si="3"/>
        <v>0</v>
      </c>
      <c r="BT80" s="4">
        <f t="shared" si="8"/>
        <v>0</v>
      </c>
      <c r="BU80" s="4">
        <f t="shared" si="19"/>
        <v>0</v>
      </c>
      <c r="BV80" s="4"/>
      <c r="BW80" s="131">
        <f>IF(BJ80&lt;'Parametres score'!$E$6,'Parametres score'!$G$6,IF(BJ80&lt;='Parametres score'!$E$8,'Parametres score'!$G$7,'Parametres score'!$G$8))</f>
        <v>0</v>
      </c>
      <c r="BX80" s="131">
        <f>IF(COUNTIF(BA74:BD80,"&gt;" &amp;'Parametres score'!$C$9)&lt;'Parametres score'!E$9,'Parametres score'!G$9,IF(COUNTIF(BA74:BD80,"&gt;" &amp;'Parametres score'!$C$9)&gt;'Parametres score'!E$11,'Parametres score'!G$11,'Parametres score'!G$10))</f>
        <v>2</v>
      </c>
      <c r="BY80" s="131">
        <f>IF(COUNTIF(BI74:BI80,"&gt;=24")&gt;='Parametres score'!E$12,'Parametres score'!G$12,IF(COUNTIF(BI74:BI80,"&gt;=24")='Parametres score'!E$13,'Parametres score'!$G$13,'Parametres score'!G$14))</f>
        <v>2</v>
      </c>
      <c r="BZ80" s="131">
        <f>IF(BP80&lt;'Parametres score'!E$15,0,IF(BP80&gt;'Parametres score'!E$17,'Parametres score'!G$17,'Parametres score'!G$16))</f>
        <v>0</v>
      </c>
      <c r="CA80" s="131">
        <f>IF(BR80&lt;'Parametres score'!E$20,'Parametres score'!G$20,IF(BR80&gt;'Parametres score'!E$18,'Parametres score'!G$18,'Parametres score'!G$19))</f>
        <v>0</v>
      </c>
      <c r="CB80" s="131">
        <f>IF(BN80&lt;'Parametres score'!E$21,'Parametres score'!G$21,IF(BN80&gt;'Parametres score'!E$23,'Parametres score'!G$23,'Parametres score'!G$22))</f>
        <v>0</v>
      </c>
      <c r="CC80" s="131">
        <f>IF(BL80&lt;'Parametres score'!E$24,'Parametres score'!G$24,IF(BL80&gt;'Parametres score'!E$26,'Parametres score'!G$26,'Parametres score'!G$25))</f>
        <v>0</v>
      </c>
      <c r="CD80" s="131">
        <f>IF(CF73&lt;'Parametres score'!E$30,'Parametres score'!G$30,IF(CF73&gt;'Parametres score'!E$32,'Parametres score'!G$32,'Parametres score'!G$31))</f>
        <v>0</v>
      </c>
      <c r="CE80" s="131">
        <f>IF(BT80&gt;'Parametres score'!E$29,'Parametres score'!G$29,IF(BT80&lt;'Parametres score'!E$27,'Parametres score'!G$27,'Parametres score'!G$28))</f>
        <v>0</v>
      </c>
      <c r="CF80" s="131">
        <f t="shared" si="20"/>
        <v>4</v>
      </c>
      <c r="CG80" s="131" t="str">
        <f t="shared" si="14"/>
        <v>/18</v>
      </c>
      <c r="CH80" s="4"/>
      <c r="CI80" s="4"/>
      <c r="CJ80" s="4"/>
    </row>
    <row r="81" spans="1:88" hidden="1" x14ac:dyDescent="0.35">
      <c r="A81" t="str">
        <f t="shared" si="2"/>
        <v/>
      </c>
      <c r="B81" s="516"/>
      <c r="D81" s="548"/>
      <c r="E81" s="548"/>
      <c r="F81" s="548"/>
      <c r="G81" s="548"/>
      <c r="H81" s="548"/>
      <c r="I81" s="548"/>
      <c r="J81" s="548"/>
      <c r="K81" s="548"/>
      <c r="L81" s="548"/>
      <c r="M81" s="548"/>
      <c r="N81" s="548"/>
      <c r="O81" s="548"/>
      <c r="P81" s="548"/>
      <c r="Q81" s="548"/>
      <c r="R81" s="547"/>
      <c r="S81" s="547"/>
      <c r="T81" s="548"/>
      <c r="U81" s="548"/>
      <c r="V81" s="548"/>
      <c r="W81" s="548"/>
      <c r="X81" s="548"/>
      <c r="Y81" s="548"/>
      <c r="Z81" s="548"/>
      <c r="AA81" s="548"/>
      <c r="AB81" s="548"/>
      <c r="AC81" s="548"/>
      <c r="AD81" s="548"/>
      <c r="AE81" s="548"/>
      <c r="AF81" s="548"/>
      <c r="AG81" s="548"/>
      <c r="AH81" s="548"/>
      <c r="AI81" s="548"/>
      <c r="AJ81" s="548"/>
      <c r="AK81" s="548"/>
      <c r="AL81" s="548"/>
      <c r="AM81" s="548"/>
      <c r="AN81" s="548"/>
      <c r="AO81" s="548"/>
      <c r="AP81" s="547"/>
      <c r="AQ81" s="547"/>
      <c r="AR81" s="548"/>
      <c r="AS81" s="548"/>
      <c r="AT81" s="548"/>
      <c r="AU81" s="548"/>
      <c r="AV81" s="548"/>
      <c r="AW81" s="548"/>
      <c r="AX81" s="549"/>
      <c r="AY81" s="549"/>
      <c r="AZ81" s="4"/>
      <c r="BA81" s="694">
        <v>0</v>
      </c>
      <c r="BB81" s="694"/>
      <c r="BC81" s="694"/>
      <c r="BD81" s="694"/>
      <c r="BE81" s="694"/>
      <c r="BF81" s="694"/>
      <c r="BG81" s="694"/>
      <c r="BH81" s="694"/>
      <c r="BI81" s="154"/>
      <c r="BJ81">
        <f t="shared" si="15"/>
        <v>0</v>
      </c>
      <c r="BK81">
        <f t="shared" si="16"/>
        <v>168</v>
      </c>
      <c r="BL81">
        <f>COUNTIF(BE75:BH81,"&lt;" &amp; 'Parametres score'!$C$24)</f>
        <v>0</v>
      </c>
      <c r="BM81">
        <f t="shared" si="18"/>
        <v>0</v>
      </c>
      <c r="BN81">
        <f t="shared" si="12"/>
        <v>0</v>
      </c>
      <c r="BO81">
        <f t="shared" si="6"/>
        <v>0</v>
      </c>
      <c r="BP81">
        <f t="shared" si="13"/>
        <v>0</v>
      </c>
      <c r="BQ81" s="4">
        <f t="shared" si="17"/>
        <v>1</v>
      </c>
      <c r="BR81" s="4">
        <f t="shared" si="7"/>
        <v>7</v>
      </c>
      <c r="BS81" s="4">
        <f t="shared" si="3"/>
        <v>0</v>
      </c>
      <c r="BT81" s="4">
        <f t="shared" si="8"/>
        <v>0</v>
      </c>
      <c r="BU81" s="4">
        <f t="shared" si="19"/>
        <v>0</v>
      </c>
      <c r="BV81" s="4"/>
      <c r="BW81" s="131">
        <f>IF(BJ81&lt;'Parametres score'!$E$6,'Parametres score'!$G$6,IF(BJ81&lt;='Parametres score'!$E$8,'Parametres score'!$G$7,'Parametres score'!$G$8))</f>
        <v>0</v>
      </c>
      <c r="BX81" s="131">
        <f>IF(COUNTIF(BA75:BD81,"&gt;" &amp;'Parametres score'!$C$9)&lt;'Parametres score'!E$9,'Parametres score'!G$9,IF(COUNTIF(BA75:BD81,"&gt;" &amp;'Parametres score'!$C$9)&gt;'Parametres score'!E$11,'Parametres score'!G$11,'Parametres score'!G$10))</f>
        <v>2</v>
      </c>
      <c r="BY81" s="131">
        <f>IF(COUNTIF(BI75:BI81,"&gt;=24")&gt;='Parametres score'!E$12,'Parametres score'!G$12,IF(COUNTIF(BI75:BI81,"&gt;=24")='Parametres score'!E$13,'Parametres score'!$G$13,'Parametres score'!G$14))</f>
        <v>2</v>
      </c>
      <c r="BZ81" s="131">
        <f>IF(BP81&lt;'Parametres score'!E$15,0,IF(BP81&gt;'Parametres score'!E$17,'Parametres score'!G$17,'Parametres score'!G$16))</f>
        <v>0</v>
      </c>
      <c r="CA81" s="131">
        <f>IF(BR81&lt;'Parametres score'!E$20,'Parametres score'!G$20,IF(BR81&gt;'Parametres score'!E$18,'Parametres score'!G$18,'Parametres score'!G$19))</f>
        <v>0</v>
      </c>
      <c r="CB81" s="131">
        <f>IF(BN81&lt;'Parametres score'!E$21,'Parametres score'!G$21,IF(BN81&gt;'Parametres score'!E$23,'Parametres score'!G$23,'Parametres score'!G$22))</f>
        <v>0</v>
      </c>
      <c r="CC81" s="131">
        <f>IF(BL81&lt;'Parametres score'!E$24,'Parametres score'!G$24,IF(BL81&gt;'Parametres score'!E$26,'Parametres score'!G$26,'Parametres score'!G$25))</f>
        <v>0</v>
      </c>
      <c r="CD81" s="131">
        <f>IF(CF74&lt;'Parametres score'!E$30,'Parametres score'!G$30,IF(CF74&gt;'Parametres score'!E$32,'Parametres score'!G$32,'Parametres score'!G$31))</f>
        <v>0</v>
      </c>
      <c r="CE81" s="131">
        <f>IF(BT81&gt;'Parametres score'!E$29,'Parametres score'!G$29,IF(BT81&lt;'Parametres score'!E$27,'Parametres score'!G$27,'Parametres score'!G$28))</f>
        <v>0</v>
      </c>
      <c r="CF81" s="131">
        <f t="shared" si="20"/>
        <v>4</v>
      </c>
      <c r="CG81" s="131" t="str">
        <f t="shared" si="14"/>
        <v>/18</v>
      </c>
      <c r="CH81" s="4"/>
      <c r="CI81" s="4"/>
      <c r="CJ81" s="4"/>
    </row>
    <row r="82" spans="1:88" hidden="1" x14ac:dyDescent="0.35">
      <c r="A82" t="str">
        <f t="shared" si="2"/>
        <v/>
      </c>
      <c r="B82" s="516"/>
      <c r="D82" s="548"/>
      <c r="E82" s="548"/>
      <c r="F82" s="548"/>
      <c r="G82" s="548"/>
      <c r="H82" s="548"/>
      <c r="I82" s="548"/>
      <c r="J82" s="548"/>
      <c r="K82" s="548"/>
      <c r="L82" s="548"/>
      <c r="M82" s="548"/>
      <c r="N82" s="548"/>
      <c r="O82" s="548"/>
      <c r="P82" s="548"/>
      <c r="Q82" s="548"/>
      <c r="R82" s="547"/>
      <c r="S82" s="547"/>
      <c r="T82" s="548"/>
      <c r="U82" s="548"/>
      <c r="V82" s="548"/>
      <c r="W82" s="548"/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  <c r="AL82" s="548"/>
      <c r="AM82" s="548"/>
      <c r="AN82" s="548"/>
      <c r="AO82" s="547"/>
      <c r="AP82" s="547"/>
      <c r="AQ82" s="547"/>
      <c r="AR82" s="548"/>
      <c r="AS82" s="548"/>
      <c r="AT82" s="548"/>
      <c r="AU82" s="548"/>
      <c r="AV82" s="548"/>
      <c r="AW82" s="548"/>
      <c r="AX82" s="549"/>
      <c r="AY82" s="549"/>
      <c r="AZ82" s="4"/>
      <c r="BA82" s="694">
        <v>10.5</v>
      </c>
      <c r="BB82" s="694"/>
      <c r="BC82" s="694"/>
      <c r="BD82" s="694"/>
      <c r="BE82" s="694"/>
      <c r="BF82" s="694"/>
      <c r="BG82" s="694"/>
      <c r="BH82" s="694"/>
      <c r="BI82" s="154"/>
      <c r="BJ82">
        <f t="shared" si="15"/>
        <v>0</v>
      </c>
      <c r="BK82">
        <f t="shared" si="16"/>
        <v>168</v>
      </c>
      <c r="BL82">
        <f>COUNTIF(BE76:BH82,"&lt;" &amp; 'Parametres score'!$C$24)</f>
        <v>0</v>
      </c>
      <c r="BM82">
        <f t="shared" si="18"/>
        <v>0</v>
      </c>
      <c r="BN82">
        <f t="shared" si="12"/>
        <v>0</v>
      </c>
      <c r="BO82">
        <f t="shared" si="6"/>
        <v>0</v>
      </c>
      <c r="BP82">
        <f t="shared" si="13"/>
        <v>0</v>
      </c>
      <c r="BQ82" s="4">
        <f t="shared" ref="BQ82:BQ113" si="21">IF((COUNTIF(D82:AY82,"W"))&gt;0,0,1)</f>
        <v>1</v>
      </c>
      <c r="BR82" s="4">
        <f t="shared" si="7"/>
        <v>7</v>
      </c>
      <c r="BS82" s="4">
        <f t="shared" si="3"/>
        <v>0</v>
      </c>
      <c r="BT82" s="4">
        <f t="shared" si="8"/>
        <v>0</v>
      </c>
      <c r="BU82" s="4">
        <f t="shared" si="19"/>
        <v>0</v>
      </c>
      <c r="BV82" s="4"/>
      <c r="BW82" s="131">
        <f>IF(BJ82&lt;'Parametres score'!$E$6,'Parametres score'!$G$6,IF(BJ82&lt;='Parametres score'!$E$8,'Parametres score'!$G$7,'Parametres score'!$G$8))</f>
        <v>0</v>
      </c>
      <c r="BX82" s="131">
        <f>IF(COUNTIF(BA76:BD82,"&gt;" &amp;'Parametres score'!$C$9)&lt;'Parametres score'!E$9,'Parametres score'!G$9,IF(COUNTIF(BA76:BD82,"&gt;" &amp;'Parametres score'!$C$9)&gt;'Parametres score'!E$11,'Parametres score'!G$11,'Parametres score'!G$10))</f>
        <v>2</v>
      </c>
      <c r="BY82" s="131">
        <f>IF(COUNTIF(BI76:BI82,"&gt;=24")&gt;='Parametres score'!E$12,'Parametres score'!G$12,IF(COUNTIF(BI76:BI82,"&gt;=24")='Parametres score'!E$13,'Parametres score'!$G$13,'Parametres score'!G$14))</f>
        <v>2</v>
      </c>
      <c r="BZ82" s="131">
        <f>IF(BP82&lt;'Parametres score'!E$15,0,IF(BP82&gt;'Parametres score'!E$17,'Parametres score'!G$17,'Parametres score'!G$16))</f>
        <v>0</v>
      </c>
      <c r="CA82" s="131">
        <f>IF(BR82&lt;'Parametres score'!E$20,'Parametres score'!G$20,IF(BR82&gt;'Parametres score'!E$18,'Parametres score'!G$18,'Parametres score'!G$19))</f>
        <v>0</v>
      </c>
      <c r="CB82" s="131">
        <f>IF(BN82&lt;'Parametres score'!E$21,'Parametres score'!G$21,IF(BN82&gt;'Parametres score'!E$23,'Parametres score'!G$23,'Parametres score'!G$22))</f>
        <v>0</v>
      </c>
      <c r="CC82" s="131">
        <f>IF(BL82&lt;'Parametres score'!E$24,'Parametres score'!G$24,IF(BL82&gt;'Parametres score'!E$26,'Parametres score'!G$26,'Parametres score'!G$25))</f>
        <v>0</v>
      </c>
      <c r="CD82" s="131">
        <f>IF(CF75&lt;'Parametres score'!E$30,'Parametres score'!G$30,IF(CF75&gt;'Parametres score'!E$32,'Parametres score'!G$32,'Parametres score'!G$31))</f>
        <v>0</v>
      </c>
      <c r="CE82" s="131">
        <f>IF(BT82&gt;'Parametres score'!E$29,'Parametres score'!G$29,IF(BT82&lt;'Parametres score'!E$27,'Parametres score'!G$27,'Parametres score'!G$28))</f>
        <v>0</v>
      </c>
      <c r="CF82" s="131">
        <f t="shared" si="20"/>
        <v>4</v>
      </c>
      <c r="CG82" s="131" t="str">
        <f t="shared" si="14"/>
        <v>/18</v>
      </c>
      <c r="CH82" s="4"/>
      <c r="CI82" s="4"/>
      <c r="CJ82" s="4"/>
    </row>
    <row r="83" spans="1:88" hidden="1" x14ac:dyDescent="0.35">
      <c r="A83" t="str">
        <f t="shared" ref="A83:A146" si="22">IF(B83&lt;&gt;"",WEEKDAY(B83),"")</f>
        <v/>
      </c>
      <c r="B83" s="516"/>
      <c r="D83" s="548"/>
      <c r="E83" s="548"/>
      <c r="F83" s="548"/>
      <c r="G83" s="548"/>
      <c r="H83" s="548"/>
      <c r="I83" s="548"/>
      <c r="J83" s="548"/>
      <c r="K83" s="548"/>
      <c r="L83" s="548"/>
      <c r="M83" s="548"/>
      <c r="N83" s="548"/>
      <c r="O83" s="548"/>
      <c r="P83" s="548"/>
      <c r="Q83" s="548"/>
      <c r="R83" s="547"/>
      <c r="S83" s="547"/>
      <c r="T83" s="548"/>
      <c r="U83" s="548"/>
      <c r="V83" s="548"/>
      <c r="W83" s="548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  <c r="AI83" s="548"/>
      <c r="AJ83" s="548"/>
      <c r="AK83" s="548"/>
      <c r="AL83" s="548"/>
      <c r="AM83" s="547"/>
      <c r="AN83" s="547"/>
      <c r="AO83" s="548"/>
      <c r="AP83" s="548"/>
      <c r="AQ83" s="548"/>
      <c r="AR83" s="548"/>
      <c r="AS83" s="548"/>
      <c r="AT83" s="548"/>
      <c r="AU83" s="548"/>
      <c r="AV83" s="548"/>
      <c r="AW83" s="548"/>
      <c r="AX83" s="609"/>
      <c r="AY83" s="609"/>
      <c r="AZ83" s="4"/>
      <c r="BA83" s="694">
        <v>14</v>
      </c>
      <c r="BB83" s="694"/>
      <c r="BC83" s="694"/>
      <c r="BD83" s="694"/>
      <c r="BE83" s="694"/>
      <c r="BF83" s="694"/>
      <c r="BG83" s="694"/>
      <c r="BH83" s="694"/>
      <c r="BI83" s="154"/>
      <c r="BJ83">
        <f t="shared" si="15"/>
        <v>0</v>
      </c>
      <c r="BK83">
        <f t="shared" si="16"/>
        <v>168</v>
      </c>
      <c r="BL83">
        <f>COUNTIF(BE77:BH83,"&lt;" &amp; 'Parametres score'!$C$24)</f>
        <v>0</v>
      </c>
      <c r="BM83">
        <f t="shared" si="18"/>
        <v>0</v>
      </c>
      <c r="BN83">
        <f t="shared" si="12"/>
        <v>0</v>
      </c>
      <c r="BO83">
        <f t="shared" si="6"/>
        <v>0</v>
      </c>
      <c r="BP83">
        <f t="shared" si="13"/>
        <v>0</v>
      </c>
      <c r="BQ83" s="4">
        <f t="shared" si="21"/>
        <v>1</v>
      </c>
      <c r="BR83" s="4">
        <f t="shared" si="7"/>
        <v>7</v>
      </c>
      <c r="BS83" s="4">
        <f t="shared" ref="BS83:BS146" si="23">IF(AND(A83&gt;1,A83&lt;6),COUNTIF(AN83:AU83,"W")/2,0)+IF(A83=6,COUNTIF(AN83:AU83,"W")/2,0)+IF(A83=7,COUNTIF(V83:AU83,"W")/2,0)+IF(A83=1,COUNTIF(V83:AU83,"W")/2,0)+IF(AND(A83&gt;1,A83&lt;6),COUNTIF(AN83:AU83,"T")/2,0)+IF(A83=6,COUNTIF(AN83:AU83,"T")/2,0)+IF(A83=7,COUNTIF(V83:AU83,"T")/2,0)+IF(A83=1,COUNTIF(V83:AU83,"T")/2,0)</f>
        <v>0</v>
      </c>
      <c r="BT83" s="4">
        <f t="shared" si="8"/>
        <v>0</v>
      </c>
      <c r="BU83" s="4">
        <f t="shared" si="19"/>
        <v>0</v>
      </c>
      <c r="BV83" s="4"/>
      <c r="BW83" s="131">
        <f>IF(BJ83&lt;'Parametres score'!$E$6,'Parametres score'!$G$6,IF(BJ83&lt;='Parametres score'!$E$8,'Parametres score'!$G$7,'Parametres score'!$G$8))</f>
        <v>0</v>
      </c>
      <c r="BX83" s="131">
        <f>IF(COUNTIF(BA77:BD83,"&gt;" &amp;'Parametres score'!$C$9)&lt;'Parametres score'!E$9,'Parametres score'!G$9,IF(COUNTIF(BA77:BD83,"&gt;" &amp;'Parametres score'!$C$9)&gt;'Parametres score'!E$11,'Parametres score'!G$11,'Parametres score'!G$10))</f>
        <v>2</v>
      </c>
      <c r="BY83" s="131">
        <f>IF(COUNTIF(BI77:BI83,"&gt;=24")&gt;='Parametres score'!E$12,'Parametres score'!G$12,IF(COUNTIF(BI77:BI83,"&gt;=24")='Parametres score'!E$13,'Parametres score'!$G$13,'Parametres score'!G$14))</f>
        <v>2</v>
      </c>
      <c r="BZ83" s="131">
        <f>IF(BP83&lt;'Parametres score'!E$15,0,IF(BP83&gt;'Parametres score'!E$17,'Parametres score'!G$17,'Parametres score'!G$16))</f>
        <v>0</v>
      </c>
      <c r="CA83" s="131">
        <f>IF(BR83&lt;'Parametres score'!E$20,'Parametres score'!G$20,IF(BR83&gt;'Parametres score'!E$18,'Parametres score'!G$18,'Parametres score'!G$19))</f>
        <v>0</v>
      </c>
      <c r="CB83" s="131">
        <f>IF(BN83&lt;'Parametres score'!E$21,'Parametres score'!G$21,IF(BN83&gt;'Parametres score'!E$23,'Parametres score'!G$23,'Parametres score'!G$22))</f>
        <v>0</v>
      </c>
      <c r="CC83" s="131">
        <f>IF(BL83&lt;'Parametres score'!E$24,'Parametres score'!G$24,IF(BL83&gt;'Parametres score'!E$26,'Parametres score'!G$26,'Parametres score'!G$25))</f>
        <v>0</v>
      </c>
      <c r="CD83" s="131">
        <f>IF(CF76&lt;'Parametres score'!E$30,'Parametres score'!G$30,IF(CF76&gt;'Parametres score'!E$32,'Parametres score'!G$32,'Parametres score'!G$31))</f>
        <v>0</v>
      </c>
      <c r="CE83" s="131">
        <f>IF(BT83&gt;'Parametres score'!E$29,'Parametres score'!G$29,IF(BT83&lt;'Parametres score'!E$27,'Parametres score'!G$27,'Parametres score'!G$28))</f>
        <v>0</v>
      </c>
      <c r="CF83" s="131">
        <f t="shared" si="20"/>
        <v>4</v>
      </c>
      <c r="CG83" s="131" t="str">
        <f t="shared" si="14"/>
        <v>/18</v>
      </c>
      <c r="CH83" s="4"/>
      <c r="CI83" s="4"/>
      <c r="CJ83" s="4"/>
    </row>
    <row r="84" spans="1:88" hidden="1" x14ac:dyDescent="0.35">
      <c r="A84" t="str">
        <f t="shared" si="22"/>
        <v/>
      </c>
      <c r="B84" s="516"/>
      <c r="D84" s="548"/>
      <c r="E84" s="548"/>
      <c r="F84" s="548"/>
      <c r="G84" s="548"/>
      <c r="H84" s="548"/>
      <c r="I84" s="548"/>
      <c r="J84" s="548"/>
      <c r="K84" s="548"/>
      <c r="L84" s="548"/>
      <c r="M84" s="548"/>
      <c r="N84" s="548"/>
      <c r="O84" s="548"/>
      <c r="P84" s="548"/>
      <c r="Q84" s="548"/>
      <c r="R84" s="548"/>
      <c r="S84" s="548"/>
      <c r="T84" s="548"/>
      <c r="U84" s="547"/>
      <c r="V84" s="547"/>
      <c r="W84" s="548"/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  <c r="AL84" s="548"/>
      <c r="AM84" s="548"/>
      <c r="AN84" s="548"/>
      <c r="AO84" s="548"/>
      <c r="AP84" s="547"/>
      <c r="AQ84" s="547"/>
      <c r="AR84" s="548"/>
      <c r="AS84" s="548"/>
      <c r="AT84" s="548"/>
      <c r="AU84" s="548"/>
      <c r="AV84" s="548"/>
      <c r="AW84" s="548"/>
      <c r="AX84" s="549"/>
      <c r="AY84" s="549"/>
      <c r="AZ84" s="4"/>
      <c r="BA84" s="694">
        <v>0</v>
      </c>
      <c r="BB84" s="694"/>
      <c r="BC84" s="694"/>
      <c r="BD84" s="694"/>
      <c r="BE84" s="694"/>
      <c r="BF84" s="694"/>
      <c r="BG84" s="694"/>
      <c r="BH84" s="694"/>
      <c r="BI84" s="154"/>
      <c r="BJ84">
        <f t="shared" si="15"/>
        <v>0</v>
      </c>
      <c r="BK84">
        <f t="shared" si="16"/>
        <v>168</v>
      </c>
      <c r="BL84">
        <f>COUNTIF(BE78:BH84,"&lt;" &amp; 'Parametres score'!$C$24)</f>
        <v>0</v>
      </c>
      <c r="BM84">
        <f t="shared" si="18"/>
        <v>0</v>
      </c>
      <c r="BN84">
        <f t="shared" si="12"/>
        <v>0</v>
      </c>
      <c r="BO84">
        <f t="shared" si="6"/>
        <v>0</v>
      </c>
      <c r="BP84">
        <f t="shared" si="13"/>
        <v>0</v>
      </c>
      <c r="BQ84" s="4">
        <f t="shared" si="21"/>
        <v>1</v>
      </c>
      <c r="BR84" s="4">
        <f t="shared" si="7"/>
        <v>7</v>
      </c>
      <c r="BS84" s="4">
        <f t="shared" si="23"/>
        <v>0</v>
      </c>
      <c r="BT84" s="4">
        <f t="shared" si="8"/>
        <v>0</v>
      </c>
      <c r="BU84" s="4">
        <f t="shared" si="19"/>
        <v>0</v>
      </c>
      <c r="BV84" s="4"/>
      <c r="BW84" s="131">
        <f>IF(BJ84&lt;'Parametres score'!$E$6,'Parametres score'!$G$6,IF(BJ84&lt;='Parametres score'!$E$8,'Parametres score'!$G$7,'Parametres score'!$G$8))</f>
        <v>0</v>
      </c>
      <c r="BX84" s="131">
        <f>IF(COUNTIF(BA78:BD84,"&gt;" &amp;'Parametres score'!$C$9)&lt;'Parametres score'!E$9,'Parametres score'!G$9,IF(COUNTIF(BA78:BD84,"&gt;" &amp;'Parametres score'!$C$9)&gt;'Parametres score'!E$11,'Parametres score'!G$11,'Parametres score'!G$10))</f>
        <v>2</v>
      </c>
      <c r="BY84" s="131">
        <f>IF(COUNTIF(BI78:BI84,"&gt;=24")&gt;='Parametres score'!E$12,'Parametres score'!G$12,IF(COUNTIF(BI78:BI84,"&gt;=24")='Parametres score'!E$13,'Parametres score'!$G$13,'Parametres score'!G$14))</f>
        <v>2</v>
      </c>
      <c r="BZ84" s="131">
        <f>IF(BP84&lt;'Parametres score'!E$15,0,IF(BP84&gt;'Parametres score'!E$17,'Parametres score'!G$17,'Parametres score'!G$16))</f>
        <v>0</v>
      </c>
      <c r="CA84" s="131">
        <f>IF(BR84&lt;'Parametres score'!E$20,'Parametres score'!G$20,IF(BR84&gt;'Parametres score'!E$18,'Parametres score'!G$18,'Parametres score'!G$19))</f>
        <v>0</v>
      </c>
      <c r="CB84" s="131">
        <f>IF(BN84&lt;'Parametres score'!E$21,'Parametres score'!G$21,IF(BN84&gt;'Parametres score'!E$23,'Parametres score'!G$23,'Parametres score'!G$22))</f>
        <v>0</v>
      </c>
      <c r="CC84" s="131">
        <f>IF(BL84&lt;'Parametres score'!E$24,'Parametres score'!G$24,IF(BL84&gt;'Parametres score'!E$26,'Parametres score'!G$26,'Parametres score'!G$25))</f>
        <v>0</v>
      </c>
      <c r="CD84" s="131">
        <f>IF(CF77&lt;'Parametres score'!E$30,'Parametres score'!G$30,IF(CF77&gt;'Parametres score'!E$32,'Parametres score'!G$32,'Parametres score'!G$31))</f>
        <v>0</v>
      </c>
      <c r="CE84" s="131">
        <f>IF(BT84&gt;'Parametres score'!E$29,'Parametres score'!G$29,IF(BT84&lt;'Parametres score'!E$27,'Parametres score'!G$27,'Parametres score'!G$28))</f>
        <v>0</v>
      </c>
      <c r="CF84" s="131">
        <f t="shared" si="20"/>
        <v>4</v>
      </c>
      <c r="CG84" s="131" t="str">
        <f t="shared" si="14"/>
        <v>/18</v>
      </c>
      <c r="CH84" s="4"/>
      <c r="CI84" s="4"/>
      <c r="CJ84" s="4"/>
    </row>
    <row r="85" spans="1:88" hidden="1" x14ac:dyDescent="0.35">
      <c r="A85" t="str">
        <f t="shared" si="22"/>
        <v/>
      </c>
      <c r="B85" s="516"/>
      <c r="D85" s="548"/>
      <c r="E85" s="548"/>
      <c r="F85" s="548"/>
      <c r="G85" s="548"/>
      <c r="H85" s="548"/>
      <c r="I85" s="548"/>
      <c r="J85" s="548"/>
      <c r="K85" s="548"/>
      <c r="L85" s="548"/>
      <c r="M85" s="548"/>
      <c r="N85" s="548"/>
      <c r="O85" s="548"/>
      <c r="P85" s="548"/>
      <c r="Q85" s="548"/>
      <c r="R85" s="547"/>
      <c r="S85" s="547"/>
      <c r="T85" s="548"/>
      <c r="U85" s="548"/>
      <c r="V85" s="548"/>
      <c r="W85" s="548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  <c r="AI85" s="548"/>
      <c r="AJ85" s="548"/>
      <c r="AK85" s="548"/>
      <c r="AL85" s="548"/>
      <c r="AM85" s="548"/>
      <c r="AN85" s="548"/>
      <c r="AO85" s="547"/>
      <c r="AP85" s="547"/>
      <c r="AQ85" s="547"/>
      <c r="AR85" s="548"/>
      <c r="AS85" s="548"/>
      <c r="AT85" s="548"/>
      <c r="AU85" s="548"/>
      <c r="AV85" s="548"/>
      <c r="AW85" s="548"/>
      <c r="AX85" s="549"/>
      <c r="AY85" s="549"/>
      <c r="AZ85" s="4"/>
      <c r="BA85" s="694">
        <v>10.5</v>
      </c>
      <c r="BB85" s="694"/>
      <c r="BC85" s="694"/>
      <c r="BD85" s="694"/>
      <c r="BE85" s="694"/>
      <c r="BF85" s="694"/>
      <c r="BG85" s="694"/>
      <c r="BH85" s="694"/>
      <c r="BI85" s="154"/>
      <c r="BJ85">
        <f t="shared" si="15"/>
        <v>0</v>
      </c>
      <c r="BK85">
        <f t="shared" si="16"/>
        <v>168</v>
      </c>
      <c r="BL85">
        <f>COUNTIF(BE79:BH85,"&lt;" &amp; 'Parametres score'!$C$24)</f>
        <v>0</v>
      </c>
      <c r="BM85">
        <f t="shared" si="18"/>
        <v>0</v>
      </c>
      <c r="BN85">
        <f t="shared" si="12"/>
        <v>0</v>
      </c>
      <c r="BO85">
        <f t="shared" si="6"/>
        <v>0</v>
      </c>
      <c r="BP85">
        <f t="shared" si="13"/>
        <v>0</v>
      </c>
      <c r="BQ85" s="4">
        <f t="shared" si="21"/>
        <v>1</v>
      </c>
      <c r="BR85" s="4">
        <f t="shared" si="7"/>
        <v>7</v>
      </c>
      <c r="BS85" s="4">
        <f t="shared" si="23"/>
        <v>0</v>
      </c>
      <c r="BT85" s="4">
        <f t="shared" si="8"/>
        <v>0</v>
      </c>
      <c r="BU85" s="4">
        <f t="shared" si="19"/>
        <v>0</v>
      </c>
      <c r="BV85" s="4"/>
      <c r="BW85" s="131">
        <f>IF(BJ85&lt;'Parametres score'!$E$6,'Parametres score'!$G$6,IF(BJ85&lt;='Parametres score'!$E$8,'Parametres score'!$G$7,'Parametres score'!$G$8))</f>
        <v>0</v>
      </c>
      <c r="BX85" s="131">
        <f>IF(COUNTIF(BA79:BD85,"&gt;" &amp;'Parametres score'!$C$9)&lt;'Parametres score'!E$9,'Parametres score'!G$9,IF(COUNTIF(BA79:BD85,"&gt;" &amp;'Parametres score'!$C$9)&gt;'Parametres score'!E$11,'Parametres score'!G$11,'Parametres score'!G$10))</f>
        <v>2</v>
      </c>
      <c r="BY85" s="131">
        <f>IF(COUNTIF(BI79:BI85,"&gt;=24")&gt;='Parametres score'!E$12,'Parametres score'!G$12,IF(COUNTIF(BI79:BI85,"&gt;=24")='Parametres score'!E$13,'Parametres score'!$G$13,'Parametres score'!G$14))</f>
        <v>2</v>
      </c>
      <c r="BZ85" s="131">
        <f>IF(BP85&lt;'Parametres score'!E$15,0,IF(BP85&gt;'Parametres score'!E$17,'Parametres score'!G$17,'Parametres score'!G$16))</f>
        <v>0</v>
      </c>
      <c r="CA85" s="131">
        <f>IF(BR85&lt;'Parametres score'!E$20,'Parametres score'!G$20,IF(BR85&gt;'Parametres score'!E$18,'Parametres score'!G$18,'Parametres score'!G$19))</f>
        <v>0</v>
      </c>
      <c r="CB85" s="131">
        <f>IF(BN85&lt;'Parametres score'!E$21,'Parametres score'!G$21,IF(BN85&gt;'Parametres score'!E$23,'Parametres score'!G$23,'Parametres score'!G$22))</f>
        <v>0</v>
      </c>
      <c r="CC85" s="131">
        <f>IF(BL85&lt;'Parametres score'!E$24,'Parametres score'!G$24,IF(BL85&gt;'Parametres score'!E$26,'Parametres score'!G$26,'Parametres score'!G$25))</f>
        <v>0</v>
      </c>
      <c r="CD85" s="131">
        <f>IF(CF78&lt;'Parametres score'!E$30,'Parametres score'!G$30,IF(CF78&gt;'Parametres score'!E$32,'Parametres score'!G$32,'Parametres score'!G$31))</f>
        <v>1</v>
      </c>
      <c r="CE85" s="131">
        <f>IF(BT85&gt;'Parametres score'!E$29,'Parametres score'!G$29,IF(BT85&lt;'Parametres score'!E$27,'Parametres score'!G$27,'Parametres score'!G$28))</f>
        <v>0</v>
      </c>
      <c r="CF85" s="131">
        <f t="shared" si="20"/>
        <v>5</v>
      </c>
      <c r="CG85" s="131" t="str">
        <f t="shared" si="14"/>
        <v>/18</v>
      </c>
      <c r="CH85" s="4"/>
      <c r="CI85" s="4"/>
      <c r="CJ85" s="4"/>
    </row>
    <row r="86" spans="1:88" hidden="1" x14ac:dyDescent="0.35">
      <c r="A86" t="str">
        <f t="shared" si="22"/>
        <v/>
      </c>
      <c r="B86" s="516"/>
      <c r="D86" s="548"/>
      <c r="E86" s="548"/>
      <c r="F86" s="548"/>
      <c r="G86" s="548"/>
      <c r="H86" s="548"/>
      <c r="I86" s="548"/>
      <c r="J86" s="548"/>
      <c r="K86" s="548"/>
      <c r="L86" s="548"/>
      <c r="M86" s="548"/>
      <c r="N86" s="548"/>
      <c r="O86" s="548"/>
      <c r="P86" s="548"/>
      <c r="Q86" s="548"/>
      <c r="R86" s="547"/>
      <c r="S86" s="547"/>
      <c r="T86" s="548"/>
      <c r="U86" s="548"/>
      <c r="V86" s="548"/>
      <c r="W86" s="548"/>
      <c r="X86" s="548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  <c r="AL86" s="548"/>
      <c r="AM86" s="547"/>
      <c r="AN86" s="547"/>
      <c r="AO86" s="548"/>
      <c r="AP86" s="548"/>
      <c r="AQ86" s="548"/>
      <c r="AR86" s="548"/>
      <c r="AS86" s="548"/>
      <c r="AT86" s="548"/>
      <c r="AU86" s="548"/>
      <c r="AV86" s="548"/>
      <c r="AW86" s="548"/>
      <c r="AX86" s="549"/>
      <c r="AY86" s="549"/>
      <c r="AZ86" s="4"/>
      <c r="BA86" s="694">
        <v>0</v>
      </c>
      <c r="BB86" s="694"/>
      <c r="BC86" s="694"/>
      <c r="BD86" s="694"/>
      <c r="BE86" s="694"/>
      <c r="BF86" s="694"/>
      <c r="BG86" s="694"/>
      <c r="BH86" s="694"/>
      <c r="BI86" s="154"/>
      <c r="BJ86">
        <f t="shared" si="15"/>
        <v>0</v>
      </c>
      <c r="BK86">
        <f t="shared" si="16"/>
        <v>168</v>
      </c>
      <c r="BL86">
        <f>COUNTIF(BE80:BH86,"&lt;" &amp; 'Parametres score'!$C$24)</f>
        <v>0</v>
      </c>
      <c r="BM86">
        <f t="shared" si="18"/>
        <v>0</v>
      </c>
      <c r="BN86">
        <f t="shared" si="12"/>
        <v>0</v>
      </c>
      <c r="BO86">
        <f t="shared" si="6"/>
        <v>0</v>
      </c>
      <c r="BP86">
        <f t="shared" si="13"/>
        <v>0</v>
      </c>
      <c r="BQ86" s="4">
        <f t="shared" si="21"/>
        <v>1</v>
      </c>
      <c r="BR86" s="4">
        <f t="shared" si="7"/>
        <v>7</v>
      </c>
      <c r="BS86" s="4">
        <f t="shared" si="23"/>
        <v>0</v>
      </c>
      <c r="BT86" s="4">
        <f t="shared" si="8"/>
        <v>0</v>
      </c>
      <c r="BU86" s="4">
        <f t="shared" si="19"/>
        <v>0</v>
      </c>
      <c r="BV86" s="4"/>
      <c r="BW86" s="131">
        <f>IF(BJ86&lt;'Parametres score'!$E$6,'Parametres score'!$G$6,IF(BJ86&lt;='Parametres score'!$E$8,'Parametres score'!$G$7,'Parametres score'!$G$8))</f>
        <v>0</v>
      </c>
      <c r="BX86" s="131">
        <f>IF(COUNTIF(BA80:BD86,"&gt;" &amp;'Parametres score'!$C$9)&lt;'Parametres score'!E$9,'Parametres score'!G$9,IF(COUNTIF(BA80:BD86,"&gt;" &amp;'Parametres score'!$C$9)&gt;'Parametres score'!E$11,'Parametres score'!G$11,'Parametres score'!G$10))</f>
        <v>2</v>
      </c>
      <c r="BY86" s="131">
        <f>IF(COUNTIF(BI80:BI86,"&gt;=24")&gt;='Parametres score'!E$12,'Parametres score'!G$12,IF(COUNTIF(BI80:BI86,"&gt;=24")='Parametres score'!E$13,'Parametres score'!$G$13,'Parametres score'!G$14))</f>
        <v>2</v>
      </c>
      <c r="BZ86" s="131">
        <f>IF(BP86&lt;'Parametres score'!E$15,0,IF(BP86&gt;'Parametres score'!E$17,'Parametres score'!G$17,'Parametres score'!G$16))</f>
        <v>0</v>
      </c>
      <c r="CA86" s="131">
        <f>IF(BR86&lt;'Parametres score'!E$20,'Parametres score'!G$20,IF(BR86&gt;'Parametres score'!E$18,'Parametres score'!G$18,'Parametres score'!G$19))</f>
        <v>0</v>
      </c>
      <c r="CB86" s="131">
        <f>IF(BN86&lt;'Parametres score'!E$21,'Parametres score'!G$21,IF(BN86&gt;'Parametres score'!E$23,'Parametres score'!G$23,'Parametres score'!G$22))</f>
        <v>0</v>
      </c>
      <c r="CC86" s="131">
        <f>IF(BL86&lt;'Parametres score'!E$24,'Parametres score'!G$24,IF(BL86&gt;'Parametres score'!E$26,'Parametres score'!G$26,'Parametres score'!G$25))</f>
        <v>0</v>
      </c>
      <c r="CD86" s="131">
        <f>IF(CF79&lt;'Parametres score'!E$30,'Parametres score'!G$30,IF(CF79&gt;'Parametres score'!E$32,'Parametres score'!G$32,'Parametres score'!G$31))</f>
        <v>1</v>
      </c>
      <c r="CE86" s="131">
        <f>IF(BT86&gt;'Parametres score'!E$29,'Parametres score'!G$29,IF(BT86&lt;'Parametres score'!E$27,'Parametres score'!G$27,'Parametres score'!G$28))</f>
        <v>0</v>
      </c>
      <c r="CF86" s="131">
        <f t="shared" si="20"/>
        <v>5</v>
      </c>
      <c r="CG86" s="131" t="str">
        <f t="shared" si="14"/>
        <v>/18</v>
      </c>
      <c r="CH86" s="4"/>
      <c r="CI86" s="4"/>
      <c r="CJ86" s="4"/>
    </row>
    <row r="87" spans="1:88" hidden="1" x14ac:dyDescent="0.35">
      <c r="A87" t="str">
        <f t="shared" si="22"/>
        <v/>
      </c>
      <c r="B87" s="516"/>
      <c r="D87" s="548"/>
      <c r="E87" s="548"/>
      <c r="F87" s="548"/>
      <c r="G87" s="548"/>
      <c r="H87" s="548"/>
      <c r="I87" s="548"/>
      <c r="J87" s="548"/>
      <c r="K87" s="548"/>
      <c r="L87" s="548"/>
      <c r="M87" s="548"/>
      <c r="N87" s="548"/>
      <c r="O87" s="548"/>
      <c r="P87" s="548"/>
      <c r="Q87" s="548"/>
      <c r="R87" s="547"/>
      <c r="S87" s="547"/>
      <c r="T87" s="548"/>
      <c r="U87" s="548"/>
      <c r="V87" s="548"/>
      <c r="W87" s="548"/>
      <c r="X87" s="548"/>
      <c r="Y87" s="548"/>
      <c r="Z87" s="548"/>
      <c r="AA87" s="548"/>
      <c r="AB87" s="548"/>
      <c r="AC87" s="548"/>
      <c r="AD87" s="548"/>
      <c r="AE87" s="548"/>
      <c r="AF87" s="548"/>
      <c r="AG87" s="548"/>
      <c r="AH87" s="548"/>
      <c r="AI87" s="548"/>
      <c r="AJ87" s="548"/>
      <c r="AK87" s="548"/>
      <c r="AL87" s="548"/>
      <c r="AM87" s="548"/>
      <c r="AN87" s="548"/>
      <c r="AO87" s="547"/>
      <c r="AP87" s="547"/>
      <c r="AQ87" s="547"/>
      <c r="AR87" s="548"/>
      <c r="AS87" s="548"/>
      <c r="AT87" s="548"/>
      <c r="AU87" s="548"/>
      <c r="AV87" s="548"/>
      <c r="AW87" s="548"/>
      <c r="AX87" s="549"/>
      <c r="AY87" s="549"/>
      <c r="AZ87" s="4"/>
      <c r="BA87" s="694">
        <v>10.5</v>
      </c>
      <c r="BB87" s="694"/>
      <c r="BC87" s="694"/>
      <c r="BD87" s="694"/>
      <c r="BE87" s="694"/>
      <c r="BF87" s="694"/>
      <c r="BG87" s="694"/>
      <c r="BH87" s="694"/>
      <c r="BI87" s="154"/>
      <c r="BJ87">
        <f t="shared" si="15"/>
        <v>0</v>
      </c>
      <c r="BK87">
        <f t="shared" si="16"/>
        <v>168</v>
      </c>
      <c r="BL87">
        <f>COUNTIF(BE81:BH87,"&lt;" &amp; 'Parametres score'!$C$24)</f>
        <v>0</v>
      </c>
      <c r="BM87">
        <f t="shared" si="18"/>
        <v>0</v>
      </c>
      <c r="BN87">
        <f t="shared" si="12"/>
        <v>0</v>
      </c>
      <c r="BO87">
        <f t="shared" si="6"/>
        <v>0</v>
      </c>
      <c r="BP87">
        <f t="shared" si="13"/>
        <v>0</v>
      </c>
      <c r="BQ87" s="4">
        <f t="shared" si="21"/>
        <v>1</v>
      </c>
      <c r="BR87" s="4">
        <f t="shared" si="7"/>
        <v>7</v>
      </c>
      <c r="BS87" s="4">
        <f t="shared" si="23"/>
        <v>0</v>
      </c>
      <c r="BT87" s="4">
        <f t="shared" si="8"/>
        <v>0</v>
      </c>
      <c r="BU87" s="4">
        <f t="shared" si="19"/>
        <v>0</v>
      </c>
      <c r="BV87" s="4"/>
      <c r="BW87" s="131">
        <f>IF(BJ87&lt;'Parametres score'!$E$6,'Parametres score'!$G$6,IF(BJ87&lt;='Parametres score'!$E$8,'Parametres score'!$G$7,'Parametres score'!$G$8))</f>
        <v>0</v>
      </c>
      <c r="BX87" s="131">
        <f>IF(COUNTIF(BA81:BD87,"&gt;" &amp;'Parametres score'!$C$9)&lt;'Parametres score'!E$9,'Parametres score'!G$9,IF(COUNTIF(BA81:BD87,"&gt;" &amp;'Parametres score'!$C$9)&gt;'Parametres score'!E$11,'Parametres score'!G$11,'Parametres score'!G$10))</f>
        <v>2</v>
      </c>
      <c r="BY87" s="131">
        <f>IF(COUNTIF(BI81:BI87,"&gt;=24")&gt;='Parametres score'!E$12,'Parametres score'!G$12,IF(COUNTIF(BI81:BI87,"&gt;=24")='Parametres score'!E$13,'Parametres score'!$G$13,'Parametres score'!G$14))</f>
        <v>2</v>
      </c>
      <c r="BZ87" s="131">
        <f>IF(BP87&lt;'Parametres score'!E$15,0,IF(BP87&gt;'Parametres score'!E$17,'Parametres score'!G$17,'Parametres score'!G$16))</f>
        <v>0</v>
      </c>
      <c r="CA87" s="131">
        <f>IF(BR87&lt;'Parametres score'!E$20,'Parametres score'!G$20,IF(BR87&gt;'Parametres score'!E$18,'Parametres score'!G$18,'Parametres score'!G$19))</f>
        <v>0</v>
      </c>
      <c r="CB87" s="131">
        <f>IF(BN87&lt;'Parametres score'!E$21,'Parametres score'!G$21,IF(BN87&gt;'Parametres score'!E$23,'Parametres score'!G$23,'Parametres score'!G$22))</f>
        <v>0</v>
      </c>
      <c r="CC87" s="131">
        <f>IF(BL87&lt;'Parametres score'!E$24,'Parametres score'!G$24,IF(BL87&gt;'Parametres score'!E$26,'Parametres score'!G$26,'Parametres score'!G$25))</f>
        <v>0</v>
      </c>
      <c r="CD87" s="131">
        <f>IF(CF80&lt;'Parametres score'!E$30,'Parametres score'!G$30,IF(CF80&gt;'Parametres score'!E$32,'Parametres score'!G$32,'Parametres score'!G$31))</f>
        <v>1</v>
      </c>
      <c r="CE87" s="131">
        <f>IF(BT87&gt;'Parametres score'!E$29,'Parametres score'!G$29,IF(BT87&lt;'Parametres score'!E$27,'Parametres score'!G$27,'Parametres score'!G$28))</f>
        <v>0</v>
      </c>
      <c r="CF87" s="131">
        <f t="shared" si="20"/>
        <v>5</v>
      </c>
      <c r="CG87" s="131" t="str">
        <f t="shared" si="14"/>
        <v>/18</v>
      </c>
      <c r="CH87" s="4"/>
      <c r="CI87" s="4"/>
      <c r="CJ87" s="4"/>
    </row>
    <row r="88" spans="1:88" hidden="1" x14ac:dyDescent="0.35">
      <c r="A88" t="str">
        <f t="shared" si="22"/>
        <v/>
      </c>
      <c r="B88" s="516"/>
      <c r="D88" s="548"/>
      <c r="E88" s="548"/>
      <c r="F88" s="548"/>
      <c r="G88" s="548"/>
      <c r="H88" s="548"/>
      <c r="I88" s="548"/>
      <c r="J88" s="548"/>
      <c r="K88" s="548"/>
      <c r="L88" s="548"/>
      <c r="M88" s="548"/>
      <c r="N88" s="548"/>
      <c r="O88" s="548"/>
      <c r="P88" s="548"/>
      <c r="Q88" s="548"/>
      <c r="R88" s="548"/>
      <c r="S88" s="548"/>
      <c r="T88" s="548"/>
      <c r="U88" s="547"/>
      <c r="V88" s="547"/>
      <c r="W88" s="548"/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7"/>
      <c r="AN88" s="547"/>
      <c r="AO88" s="548"/>
      <c r="AP88" s="548"/>
      <c r="AQ88" s="548"/>
      <c r="AR88" s="548"/>
      <c r="AS88" s="548"/>
      <c r="AT88" s="548"/>
      <c r="AU88" s="548"/>
      <c r="AV88" s="548"/>
      <c r="AW88" s="548"/>
      <c r="AX88" s="549"/>
      <c r="AY88" s="549"/>
      <c r="AZ88" s="4"/>
      <c r="BA88" s="694">
        <v>0</v>
      </c>
      <c r="BB88" s="694"/>
      <c r="BC88" s="694"/>
      <c r="BD88" s="694"/>
      <c r="BE88" s="694"/>
      <c r="BF88" s="694"/>
      <c r="BG88" s="694"/>
      <c r="BH88" s="694"/>
      <c r="BI88" s="154"/>
      <c r="BJ88">
        <f t="shared" si="15"/>
        <v>0</v>
      </c>
      <c r="BK88">
        <f t="shared" si="16"/>
        <v>168</v>
      </c>
      <c r="BL88">
        <f>COUNTIF(BE82:BH88,"&lt;" &amp; 'Parametres score'!$C$24)</f>
        <v>0</v>
      </c>
      <c r="BM88">
        <f t="shared" ref="BM88:BM119" si="24">COUNTIFS(A82:A88,"7",C82:C88,"J")+COUNTIFS(A82:A88,"1",C82:C88,"J")+COUNTIFS(A82:A88,"7",C82:C88,"N")+COUNTIFS(A82:A88,"1",C82:C88,"N")+COUNTIFS(A82:A88,"7",C82:C88,"SM")+COUNTIFS(A82:A88,"1",C82:C88,"SM")+COUNTIFS(A82:A88,"7",C82:C88,"UHCD")+COUNTIFS(A82:A88,"1",C82:C88,"UHCD")+COUNTIFS(A82:A88,"7",C82:C88,"FC")+COUNTIFS(A82:A88,"1",C82:C88,"FC")+COUNTIFS(A82:A88,"7",C82:C88,"SMUR24")+COUNTIFS(A82:A88,"1",C82:C88,"SMUR24")+COUNTIFS(A82:A88,"7",C82:C88,"RegN")+COUNTIFS(A82:A88,"1",C82:C88,"RegN")+COUNTIFS(A82:A88,"7",C82:C88,"SUP")+COUNTIFS(A82:A88,"1",C82:C88,"SUP")</f>
        <v>0</v>
      </c>
      <c r="BN88">
        <f t="shared" si="12"/>
        <v>0</v>
      </c>
      <c r="BO88">
        <f t="shared" si="6"/>
        <v>0</v>
      </c>
      <c r="BP88">
        <f t="shared" si="13"/>
        <v>0</v>
      </c>
      <c r="BQ88" s="4">
        <f t="shared" si="21"/>
        <v>1</v>
      </c>
      <c r="BR88" s="4">
        <f t="shared" si="7"/>
        <v>7</v>
      </c>
      <c r="BS88" s="4">
        <f t="shared" si="23"/>
        <v>0</v>
      </c>
      <c r="BT88" s="4">
        <f t="shared" si="8"/>
        <v>0</v>
      </c>
      <c r="BU88" s="4">
        <f t="shared" ref="BU88:BU119" si="25">COUNTIF(C82:C88,"&lt;&gt;" &amp;"")</f>
        <v>0</v>
      </c>
      <c r="BV88" s="4"/>
      <c r="BW88" s="131">
        <f>IF(BJ88&lt;'Parametres score'!$E$6,'Parametres score'!$G$6,IF(BJ88&lt;='Parametres score'!$E$8,'Parametres score'!$G$7,'Parametres score'!$G$8))</f>
        <v>0</v>
      </c>
      <c r="BX88" s="131">
        <f>IF(COUNTIF(BA82:BD88,"&gt;" &amp;'Parametres score'!$C$9)&lt;'Parametres score'!E$9,'Parametres score'!G$9,IF(COUNTIF(BA82:BD88,"&gt;" &amp;'Parametres score'!$C$9)&gt;'Parametres score'!E$11,'Parametres score'!G$11,'Parametres score'!G$10))</f>
        <v>2</v>
      </c>
      <c r="BY88" s="131">
        <f>IF(COUNTIF(BI82:BI88,"&gt;=24")&gt;='Parametres score'!E$12,'Parametres score'!G$12,IF(COUNTIF(BI82:BI88,"&gt;=24")='Parametres score'!E$13,'Parametres score'!$G$13,'Parametres score'!G$14))</f>
        <v>2</v>
      </c>
      <c r="BZ88" s="131">
        <f>IF(BP88&lt;'Parametres score'!E$15,0,IF(BP88&gt;'Parametres score'!E$17,'Parametres score'!G$17,'Parametres score'!G$16))</f>
        <v>0</v>
      </c>
      <c r="CA88" s="131">
        <f>IF(BR88&lt;'Parametres score'!E$20,'Parametres score'!G$20,IF(BR88&gt;'Parametres score'!E$18,'Parametres score'!G$18,'Parametres score'!G$19))</f>
        <v>0</v>
      </c>
      <c r="CB88" s="131">
        <f>IF(BN88&lt;'Parametres score'!E$21,'Parametres score'!G$21,IF(BN88&gt;'Parametres score'!E$23,'Parametres score'!G$23,'Parametres score'!G$22))</f>
        <v>0</v>
      </c>
      <c r="CC88" s="131">
        <f>IF(BL88&lt;'Parametres score'!E$24,'Parametres score'!G$24,IF(BL88&gt;'Parametres score'!E$26,'Parametres score'!G$26,'Parametres score'!G$25))</f>
        <v>0</v>
      </c>
      <c r="CD88" s="131">
        <f>IF(CF81&lt;'Parametres score'!E$30,'Parametres score'!G$30,IF(CF81&gt;'Parametres score'!E$32,'Parametres score'!G$32,'Parametres score'!G$31))</f>
        <v>1</v>
      </c>
      <c r="CE88" s="131">
        <f>IF(BT88&gt;'Parametres score'!E$29,'Parametres score'!G$29,IF(BT88&lt;'Parametres score'!E$27,'Parametres score'!G$27,'Parametres score'!G$28))</f>
        <v>0</v>
      </c>
      <c r="CF88" s="131">
        <f t="shared" ref="CF88:CF119" si="26">SUM(BW88:CE88)</f>
        <v>5</v>
      </c>
      <c r="CG88" s="131" t="str">
        <f t="shared" si="14"/>
        <v>/18</v>
      </c>
      <c r="CH88" s="4"/>
      <c r="CI88" s="4"/>
      <c r="CJ88" s="4"/>
    </row>
    <row r="89" spans="1:88" hidden="1" x14ac:dyDescent="0.35">
      <c r="A89" t="str">
        <f t="shared" si="22"/>
        <v/>
      </c>
      <c r="B89" s="516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548"/>
      <c r="O89" s="548"/>
      <c r="P89" s="548"/>
      <c r="Q89" s="548"/>
      <c r="R89" s="547"/>
      <c r="S89" s="547"/>
      <c r="T89" s="548"/>
      <c r="U89" s="548"/>
      <c r="V89" s="548"/>
      <c r="W89" s="548"/>
      <c r="X89" s="548"/>
      <c r="Y89" s="548"/>
      <c r="Z89" s="548"/>
      <c r="AA89" s="548"/>
      <c r="AB89" s="548"/>
      <c r="AC89" s="548"/>
      <c r="AD89" s="548"/>
      <c r="AE89" s="548"/>
      <c r="AF89" s="548"/>
      <c r="AG89" s="548"/>
      <c r="AH89" s="548"/>
      <c r="AI89" s="548"/>
      <c r="AJ89" s="548"/>
      <c r="AK89" s="548"/>
      <c r="AL89" s="548"/>
      <c r="AM89" s="548"/>
      <c r="AN89" s="548"/>
      <c r="AO89" s="547"/>
      <c r="AP89" s="547"/>
      <c r="AQ89" s="547"/>
      <c r="AR89" s="548"/>
      <c r="AS89" s="548"/>
      <c r="AT89" s="548"/>
      <c r="AU89" s="548"/>
      <c r="AV89" s="548"/>
      <c r="AW89" s="548"/>
      <c r="AX89" s="549"/>
      <c r="AY89" s="549"/>
      <c r="AZ89" s="4"/>
      <c r="BA89" s="694">
        <v>10.5</v>
      </c>
      <c r="BB89" s="694"/>
      <c r="BC89" s="694"/>
      <c r="BD89" s="694"/>
      <c r="BE89" s="694"/>
      <c r="BF89" s="694"/>
      <c r="BG89" s="694"/>
      <c r="BH89" s="694"/>
      <c r="BI89" s="154"/>
      <c r="BJ89">
        <f>COUNTIF(D83:AY89,"W")*0.5</f>
        <v>0</v>
      </c>
      <c r="BK89">
        <f t="shared" si="16"/>
        <v>168</v>
      </c>
      <c r="BL89">
        <f>COUNTIF(BE83:BH89,"&lt;" &amp; 'Parametres score'!$C$24)</f>
        <v>0</v>
      </c>
      <c r="BM89">
        <f t="shared" si="24"/>
        <v>0</v>
      </c>
      <c r="BN89">
        <f t="shared" ref="BN89:BN152" si="27">COUNTIF(AY83:AY89,"W")+COUNTIF(C83:C89,"DGF")</f>
        <v>0</v>
      </c>
      <c r="BO89">
        <f t="shared" ref="BO89:BO152" si="28">COUNTIF(AX89:AY89,"W")/2 + COUNTIF(D89:Q89,"W")/2+COUNTIF(AX89:AY89,"T")/2 + COUNTIF(D89:Q89,"T")/2</f>
        <v>0</v>
      </c>
      <c r="BP89">
        <f t="shared" ref="BP89:BP152" si="29">SUM(BO83:BO89)</f>
        <v>0</v>
      </c>
      <c r="BQ89" s="4">
        <f t="shared" si="21"/>
        <v>1</v>
      </c>
      <c r="BR89" s="4">
        <f t="shared" ref="BR89:BR152" si="30">SUM(BQ83:BQ89)</f>
        <v>7</v>
      </c>
      <c r="BS89" s="4">
        <f t="shared" si="23"/>
        <v>0</v>
      </c>
      <c r="BT89" s="4">
        <f t="shared" ref="BT89:BT152" si="31">SUM(BS83:BS89)</f>
        <v>0</v>
      </c>
      <c r="BU89" s="4">
        <f t="shared" si="25"/>
        <v>0</v>
      </c>
      <c r="BV89" s="4"/>
      <c r="BW89" s="131">
        <f>IF(BJ89&lt;'Parametres score'!$E$6,'Parametres score'!$G$6,IF(BJ89&lt;='Parametres score'!$E$8,'Parametres score'!$G$7,'Parametres score'!$G$8))</f>
        <v>0</v>
      </c>
      <c r="BX89" s="131">
        <f>IF(COUNTIF(BA83:BD89,"&gt;" &amp;'Parametres score'!$C$9)&lt;'Parametres score'!E$9,'Parametres score'!G$9,IF(COUNTIF(BA83:BD89,"&gt;" &amp;'Parametres score'!$C$9)&gt;'Parametres score'!E$11,'Parametres score'!G$11,'Parametres score'!G$10))</f>
        <v>2</v>
      </c>
      <c r="BY89" s="131">
        <f>IF(COUNTIF(BI83:BI89,"&gt;=24")&gt;='Parametres score'!E$12,'Parametres score'!G$12,IF(COUNTIF(BI83:BI89,"&gt;=24")='Parametres score'!E$13,'Parametres score'!$G$13,'Parametres score'!G$14))</f>
        <v>2</v>
      </c>
      <c r="BZ89" s="131">
        <f>IF(BP89&lt;'Parametres score'!E$15,0,IF(BP89&gt;'Parametres score'!E$17,'Parametres score'!G$17,'Parametres score'!G$16))</f>
        <v>0</v>
      </c>
      <c r="CA89" s="131">
        <f>IF(BR89&lt;'Parametres score'!E$20,'Parametres score'!G$20,IF(BR89&gt;'Parametres score'!E$18,'Parametres score'!G$18,'Parametres score'!G$19))</f>
        <v>0</v>
      </c>
      <c r="CB89" s="131">
        <f>IF(BN89&lt;'Parametres score'!E$21,'Parametres score'!G$21,IF(BN89&gt;'Parametres score'!E$23,'Parametres score'!G$23,'Parametres score'!G$22))</f>
        <v>0</v>
      </c>
      <c r="CC89" s="131">
        <f>IF(BL89&lt;'Parametres score'!E$24,'Parametres score'!G$24,IF(BL89&gt;'Parametres score'!E$26,'Parametres score'!G$26,'Parametres score'!G$25))</f>
        <v>0</v>
      </c>
      <c r="CD89" s="131">
        <f>IF(CF82&lt;'Parametres score'!E$30,'Parametres score'!G$30,IF(CF82&gt;'Parametres score'!E$32,'Parametres score'!G$32,'Parametres score'!G$31))</f>
        <v>1</v>
      </c>
      <c r="CE89" s="131">
        <f>IF(BT89&gt;'Parametres score'!E$29,'Parametres score'!G$29,IF(BT89&lt;'Parametres score'!E$27,'Parametres score'!G$27,'Parametres score'!G$28))</f>
        <v>0</v>
      </c>
      <c r="CF89" s="131">
        <f t="shared" si="26"/>
        <v>5</v>
      </c>
      <c r="CG89" s="131" t="str">
        <f t="shared" ref="CG89:CG152" si="32">TEXT("/",) &amp; COUNTIF(BW89:CE89,"&lt;&gt;")*2</f>
        <v>/18</v>
      </c>
      <c r="CH89" s="4"/>
      <c r="CI89" s="4"/>
      <c r="CJ89" s="4"/>
    </row>
    <row r="90" spans="1:88" hidden="1" x14ac:dyDescent="0.35">
      <c r="A90" t="str">
        <f t="shared" si="22"/>
        <v/>
      </c>
      <c r="B90" s="516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548"/>
      <c r="O90" s="548"/>
      <c r="P90" s="548"/>
      <c r="Q90" s="548"/>
      <c r="R90" s="547"/>
      <c r="S90" s="547"/>
      <c r="T90" s="548"/>
      <c r="U90" s="548"/>
      <c r="V90" s="548"/>
      <c r="W90" s="548"/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7"/>
      <c r="AP90" s="547"/>
      <c r="AQ90" s="547"/>
      <c r="AR90" s="547"/>
      <c r="AS90" s="547"/>
      <c r="AT90" s="548"/>
      <c r="AU90" s="548"/>
      <c r="AV90" s="548"/>
      <c r="AW90" s="548"/>
      <c r="AX90" s="549"/>
      <c r="AY90" s="549"/>
      <c r="AZ90" s="4"/>
      <c r="BA90" s="694">
        <v>10.5</v>
      </c>
      <c r="BB90" s="694"/>
      <c r="BC90" s="694"/>
      <c r="BD90" s="694"/>
      <c r="BE90" s="694"/>
      <c r="BF90" s="694"/>
      <c r="BG90" s="694"/>
      <c r="BH90" s="694"/>
      <c r="BI90" s="154"/>
      <c r="BJ90">
        <f t="shared" si="15"/>
        <v>0</v>
      </c>
      <c r="BK90">
        <f t="shared" si="16"/>
        <v>168</v>
      </c>
      <c r="BL90">
        <f>COUNTIF(BE84:BH90,"&lt;" &amp; 'Parametres score'!$C$24)</f>
        <v>0</v>
      </c>
      <c r="BM90">
        <f t="shared" si="24"/>
        <v>0</v>
      </c>
      <c r="BN90">
        <f t="shared" si="27"/>
        <v>0</v>
      </c>
      <c r="BO90">
        <f t="shared" si="28"/>
        <v>0</v>
      </c>
      <c r="BP90">
        <f t="shared" si="29"/>
        <v>0</v>
      </c>
      <c r="BQ90" s="4">
        <f t="shared" si="21"/>
        <v>1</v>
      </c>
      <c r="BR90" s="4">
        <f t="shared" si="30"/>
        <v>7</v>
      </c>
      <c r="BS90" s="4">
        <f t="shared" si="23"/>
        <v>0</v>
      </c>
      <c r="BT90" s="4">
        <f t="shared" si="31"/>
        <v>0</v>
      </c>
      <c r="BU90" s="4">
        <f t="shared" si="25"/>
        <v>0</v>
      </c>
      <c r="BV90" s="4"/>
      <c r="BW90" s="131">
        <f>IF(BJ90&lt;'Parametres score'!$E$6,'Parametres score'!$G$6,IF(BJ90&lt;='Parametres score'!$E$8,'Parametres score'!$G$7,'Parametres score'!$G$8))</f>
        <v>0</v>
      </c>
      <c r="BX90" s="131">
        <f>IF(COUNTIF(BA84:BD90,"&gt;" &amp;'Parametres score'!$C$9)&lt;'Parametres score'!E$9,'Parametres score'!G$9,IF(COUNTIF(BA84:BD90,"&gt;" &amp;'Parametres score'!$C$9)&gt;'Parametres score'!E$11,'Parametres score'!G$11,'Parametres score'!G$10))</f>
        <v>2</v>
      </c>
      <c r="BY90" s="131">
        <f>IF(COUNTIF(BI84:BI90,"&gt;=24")&gt;='Parametres score'!E$12,'Parametres score'!G$12,IF(COUNTIF(BI84:BI90,"&gt;=24")='Parametres score'!E$13,'Parametres score'!$G$13,'Parametres score'!G$14))</f>
        <v>2</v>
      </c>
      <c r="BZ90" s="131">
        <f>IF(BP90&lt;'Parametres score'!E$15,0,IF(BP90&gt;'Parametres score'!E$17,'Parametres score'!G$17,'Parametres score'!G$16))</f>
        <v>0</v>
      </c>
      <c r="CA90" s="131">
        <f>IF(BR90&lt;'Parametres score'!E$20,'Parametres score'!G$20,IF(BR90&gt;'Parametres score'!E$18,'Parametres score'!G$18,'Parametres score'!G$19))</f>
        <v>0</v>
      </c>
      <c r="CB90" s="131">
        <f>IF(BN90&lt;'Parametres score'!E$21,'Parametres score'!G$21,IF(BN90&gt;'Parametres score'!E$23,'Parametres score'!G$23,'Parametres score'!G$22))</f>
        <v>0</v>
      </c>
      <c r="CC90" s="131">
        <f>IF(BL90&lt;'Parametres score'!E$24,'Parametres score'!G$24,IF(BL90&gt;'Parametres score'!E$26,'Parametres score'!G$26,'Parametres score'!G$25))</f>
        <v>0</v>
      </c>
      <c r="CD90" s="131">
        <f>IF(CF83&lt;'Parametres score'!E$30,'Parametres score'!G$30,IF(CF83&gt;'Parametres score'!E$32,'Parametres score'!G$32,'Parametres score'!G$31))</f>
        <v>1</v>
      </c>
      <c r="CE90" s="131">
        <f>IF(BT90&gt;'Parametres score'!E$29,'Parametres score'!G$29,IF(BT90&lt;'Parametres score'!E$27,'Parametres score'!G$27,'Parametres score'!G$28))</f>
        <v>0</v>
      </c>
      <c r="CF90" s="131">
        <f t="shared" si="26"/>
        <v>5</v>
      </c>
      <c r="CG90" s="131" t="str">
        <f t="shared" si="32"/>
        <v>/18</v>
      </c>
      <c r="CH90" s="4"/>
      <c r="CI90" s="4"/>
      <c r="CJ90" s="4"/>
    </row>
    <row r="91" spans="1:88" hidden="1" x14ac:dyDescent="0.35">
      <c r="A91" t="str">
        <f t="shared" si="22"/>
        <v/>
      </c>
      <c r="B91" s="516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548"/>
      <c r="O91" s="548"/>
      <c r="P91" s="548"/>
      <c r="Q91" s="548"/>
      <c r="R91" s="547"/>
      <c r="S91" s="547"/>
      <c r="T91" s="548"/>
      <c r="U91" s="548"/>
      <c r="V91" s="548"/>
      <c r="W91" s="548"/>
      <c r="X91" s="548"/>
      <c r="Y91" s="548"/>
      <c r="Z91" s="548"/>
      <c r="AA91" s="548"/>
      <c r="AB91" s="548"/>
      <c r="AC91" s="548"/>
      <c r="AD91" s="548"/>
      <c r="AE91" s="548"/>
      <c r="AF91" s="548"/>
      <c r="AG91" s="548"/>
      <c r="AH91" s="548"/>
      <c r="AI91" s="548"/>
      <c r="AJ91" s="548"/>
      <c r="AK91" s="548"/>
      <c r="AL91" s="548"/>
      <c r="AM91" s="547"/>
      <c r="AN91" s="547"/>
      <c r="AO91" s="548"/>
      <c r="AP91" s="548"/>
      <c r="AQ91" s="548"/>
      <c r="AR91" s="548"/>
      <c r="AS91" s="548"/>
      <c r="AT91" s="548"/>
      <c r="AU91" s="548"/>
      <c r="AV91" s="548"/>
      <c r="AW91" s="548"/>
      <c r="AX91" s="609"/>
      <c r="AY91" s="609"/>
      <c r="AZ91" s="4"/>
      <c r="BA91" s="694">
        <v>14</v>
      </c>
      <c r="BB91" s="694"/>
      <c r="BC91" s="694"/>
      <c r="BD91" s="694"/>
      <c r="BE91" s="694"/>
      <c r="BF91" s="694"/>
      <c r="BG91" s="694"/>
      <c r="BH91" s="694"/>
      <c r="BI91" s="154"/>
      <c r="BJ91">
        <f t="shared" si="15"/>
        <v>0</v>
      </c>
      <c r="BK91">
        <f t="shared" si="16"/>
        <v>168</v>
      </c>
      <c r="BL91">
        <f>COUNTIF(BE85:BH91,"&lt;" &amp; 'Parametres score'!$C$24)</f>
        <v>0</v>
      </c>
      <c r="BM91">
        <f t="shared" si="24"/>
        <v>0</v>
      </c>
      <c r="BN91">
        <f t="shared" si="27"/>
        <v>0</v>
      </c>
      <c r="BO91">
        <f t="shared" si="28"/>
        <v>0</v>
      </c>
      <c r="BP91">
        <f t="shared" si="29"/>
        <v>0</v>
      </c>
      <c r="BQ91" s="4">
        <f t="shared" si="21"/>
        <v>1</v>
      </c>
      <c r="BR91" s="4">
        <f t="shared" si="30"/>
        <v>7</v>
      </c>
      <c r="BS91" s="4">
        <f t="shared" si="23"/>
        <v>0</v>
      </c>
      <c r="BT91" s="4">
        <f t="shared" si="31"/>
        <v>0</v>
      </c>
      <c r="BU91" s="4">
        <f t="shared" si="25"/>
        <v>0</v>
      </c>
      <c r="BV91" s="4"/>
      <c r="BW91" s="131">
        <f>IF(BJ91&lt;'Parametres score'!$E$6,'Parametres score'!$G$6,IF(BJ91&lt;='Parametres score'!$E$8,'Parametres score'!$G$7,'Parametres score'!$G$8))</f>
        <v>0</v>
      </c>
      <c r="BX91" s="131">
        <f>IF(COUNTIF(BA85:BD91,"&gt;" &amp;'Parametres score'!$C$9)&lt;'Parametres score'!E$9,'Parametres score'!G$9,IF(COUNTIF(BA85:BD91,"&gt;" &amp;'Parametres score'!$C$9)&gt;'Parametres score'!E$11,'Parametres score'!G$11,'Parametres score'!G$10))</f>
        <v>2</v>
      </c>
      <c r="BY91" s="131">
        <f>IF(COUNTIF(BI85:BI91,"&gt;=24")&gt;='Parametres score'!E$12,'Parametres score'!G$12,IF(COUNTIF(BI85:BI91,"&gt;=24")='Parametres score'!E$13,'Parametres score'!$G$13,'Parametres score'!G$14))</f>
        <v>2</v>
      </c>
      <c r="BZ91" s="131">
        <f>IF(BP91&lt;'Parametres score'!E$15,0,IF(BP91&gt;'Parametres score'!E$17,'Parametres score'!G$17,'Parametres score'!G$16))</f>
        <v>0</v>
      </c>
      <c r="CA91" s="131">
        <f>IF(BR91&lt;'Parametres score'!E$20,'Parametres score'!G$20,IF(BR91&gt;'Parametres score'!E$18,'Parametres score'!G$18,'Parametres score'!G$19))</f>
        <v>0</v>
      </c>
      <c r="CB91" s="131">
        <f>IF(BN91&lt;'Parametres score'!E$21,'Parametres score'!G$21,IF(BN91&gt;'Parametres score'!E$23,'Parametres score'!G$23,'Parametres score'!G$22))</f>
        <v>0</v>
      </c>
      <c r="CC91" s="131">
        <f>IF(BL91&lt;'Parametres score'!E$24,'Parametres score'!G$24,IF(BL91&gt;'Parametres score'!E$26,'Parametres score'!G$26,'Parametres score'!G$25))</f>
        <v>0</v>
      </c>
      <c r="CD91" s="131">
        <f>IF(CF84&lt;'Parametres score'!E$30,'Parametres score'!G$30,IF(CF84&gt;'Parametres score'!E$32,'Parametres score'!G$32,'Parametres score'!G$31))</f>
        <v>1</v>
      </c>
      <c r="CE91" s="131">
        <f>IF(BT91&gt;'Parametres score'!E$29,'Parametres score'!G$29,IF(BT91&lt;'Parametres score'!E$27,'Parametres score'!G$27,'Parametres score'!G$28))</f>
        <v>0</v>
      </c>
      <c r="CF91" s="131">
        <f t="shared" si="26"/>
        <v>5</v>
      </c>
      <c r="CG91" s="131" t="str">
        <f t="shared" si="32"/>
        <v>/18</v>
      </c>
      <c r="CH91" s="4"/>
      <c r="CI91" s="4"/>
      <c r="CJ91" s="4"/>
    </row>
    <row r="92" spans="1:88" hidden="1" x14ac:dyDescent="0.35">
      <c r="A92" t="str">
        <f t="shared" si="22"/>
        <v/>
      </c>
      <c r="B92" s="516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548"/>
      <c r="O92" s="548"/>
      <c r="P92" s="548"/>
      <c r="Q92" s="548"/>
      <c r="R92" s="548"/>
      <c r="S92" s="548"/>
      <c r="T92" s="548"/>
      <c r="U92" s="547"/>
      <c r="V92" s="547"/>
      <c r="W92" s="548"/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7"/>
      <c r="AQ92" s="547"/>
      <c r="AR92" s="548"/>
      <c r="AS92" s="548"/>
      <c r="AT92" s="548"/>
      <c r="AU92" s="548"/>
      <c r="AV92" s="548"/>
      <c r="AW92" s="548"/>
      <c r="AX92" s="549"/>
      <c r="AY92" s="549"/>
      <c r="AZ92" s="4"/>
      <c r="BA92" s="694">
        <v>0</v>
      </c>
      <c r="BB92" s="694"/>
      <c r="BC92" s="694"/>
      <c r="BD92" s="694"/>
      <c r="BE92" s="694"/>
      <c r="BF92" s="694"/>
      <c r="BG92" s="694"/>
      <c r="BH92" s="694"/>
      <c r="BI92" s="154"/>
      <c r="BJ92">
        <f t="shared" si="15"/>
        <v>0</v>
      </c>
      <c r="BK92">
        <f t="shared" si="16"/>
        <v>168</v>
      </c>
      <c r="BL92">
        <f>COUNTIF(BE86:BH92,"&lt;" &amp; 'Parametres score'!$C$24)</f>
        <v>0</v>
      </c>
      <c r="BM92">
        <f t="shared" si="24"/>
        <v>0</v>
      </c>
      <c r="BN92">
        <f t="shared" si="27"/>
        <v>0</v>
      </c>
      <c r="BO92">
        <f t="shared" si="28"/>
        <v>0</v>
      </c>
      <c r="BP92">
        <f t="shared" si="29"/>
        <v>0</v>
      </c>
      <c r="BQ92" s="4">
        <f t="shared" si="21"/>
        <v>1</v>
      </c>
      <c r="BR92" s="4">
        <f t="shared" si="30"/>
        <v>7</v>
      </c>
      <c r="BS92" s="4">
        <f t="shared" si="23"/>
        <v>0</v>
      </c>
      <c r="BT92" s="4">
        <f t="shared" si="31"/>
        <v>0</v>
      </c>
      <c r="BU92" s="4">
        <f t="shared" si="25"/>
        <v>0</v>
      </c>
      <c r="BV92" s="4"/>
      <c r="BW92" s="131">
        <f>IF(BJ92&lt;'Parametres score'!$E$6,'Parametres score'!$G$6,IF(BJ92&lt;='Parametres score'!$E$8,'Parametres score'!$G$7,'Parametres score'!$G$8))</f>
        <v>0</v>
      </c>
      <c r="BX92" s="131">
        <f>IF(COUNTIF(BA86:BD92,"&gt;" &amp;'Parametres score'!$C$9)&lt;'Parametres score'!E$9,'Parametres score'!G$9,IF(COUNTIF(BA86:BD92,"&gt;" &amp;'Parametres score'!$C$9)&gt;'Parametres score'!E$11,'Parametres score'!G$11,'Parametres score'!G$10))</f>
        <v>2</v>
      </c>
      <c r="BY92" s="131">
        <f>IF(COUNTIF(BI86:BI92,"&gt;=24")&gt;='Parametres score'!E$12,'Parametres score'!G$12,IF(COUNTIF(BI86:BI92,"&gt;=24")='Parametres score'!E$13,'Parametres score'!$G$13,'Parametres score'!G$14))</f>
        <v>2</v>
      </c>
      <c r="BZ92" s="131">
        <f>IF(BP92&lt;'Parametres score'!E$15,0,IF(BP92&gt;'Parametres score'!E$17,'Parametres score'!G$17,'Parametres score'!G$16))</f>
        <v>0</v>
      </c>
      <c r="CA92" s="131">
        <f>IF(BR92&lt;'Parametres score'!E$20,'Parametres score'!G$20,IF(BR92&gt;'Parametres score'!E$18,'Parametres score'!G$18,'Parametres score'!G$19))</f>
        <v>0</v>
      </c>
      <c r="CB92" s="131">
        <f>IF(BN92&lt;'Parametres score'!E$21,'Parametres score'!G$21,IF(BN92&gt;'Parametres score'!E$23,'Parametres score'!G$23,'Parametres score'!G$22))</f>
        <v>0</v>
      </c>
      <c r="CC92" s="131">
        <f>IF(BL92&lt;'Parametres score'!E$24,'Parametres score'!G$24,IF(BL92&gt;'Parametres score'!E$26,'Parametres score'!G$26,'Parametres score'!G$25))</f>
        <v>0</v>
      </c>
      <c r="CD92" s="131">
        <f>IF(CF85&lt;'Parametres score'!E$30,'Parametres score'!G$30,IF(CF85&gt;'Parametres score'!E$32,'Parametres score'!G$32,'Parametres score'!G$31))</f>
        <v>1</v>
      </c>
      <c r="CE92" s="131">
        <f>IF(BT92&gt;'Parametres score'!E$29,'Parametres score'!G$29,IF(BT92&lt;'Parametres score'!E$27,'Parametres score'!G$27,'Parametres score'!G$28))</f>
        <v>0</v>
      </c>
      <c r="CF92" s="131">
        <f t="shared" si="26"/>
        <v>5</v>
      </c>
      <c r="CG92" s="131" t="str">
        <f t="shared" si="32"/>
        <v>/18</v>
      </c>
      <c r="CH92" s="4"/>
      <c r="CI92" s="4"/>
      <c r="CJ92" s="4"/>
    </row>
    <row r="93" spans="1:88" hidden="1" x14ac:dyDescent="0.35">
      <c r="A93" t="str">
        <f t="shared" si="22"/>
        <v/>
      </c>
      <c r="B93" s="516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548"/>
      <c r="O93" s="548"/>
      <c r="P93" s="548"/>
      <c r="Q93" s="548"/>
      <c r="R93" s="547"/>
      <c r="S93" s="547"/>
      <c r="T93" s="548"/>
      <c r="U93" s="548"/>
      <c r="V93" s="548"/>
      <c r="W93" s="548"/>
      <c r="X93" s="548"/>
      <c r="Y93" s="548"/>
      <c r="Z93" s="548"/>
      <c r="AA93" s="548"/>
      <c r="AB93" s="548"/>
      <c r="AC93" s="548"/>
      <c r="AD93" s="548"/>
      <c r="AE93" s="548"/>
      <c r="AF93" s="548"/>
      <c r="AG93" s="548"/>
      <c r="AH93" s="548"/>
      <c r="AI93" s="548"/>
      <c r="AJ93" s="548"/>
      <c r="AK93" s="548"/>
      <c r="AL93" s="548"/>
      <c r="AM93" s="548"/>
      <c r="AN93" s="548"/>
      <c r="AO93" s="547"/>
      <c r="AP93" s="547"/>
      <c r="AQ93" s="547"/>
      <c r="AR93" s="548"/>
      <c r="AS93" s="548"/>
      <c r="AT93" s="548"/>
      <c r="AU93" s="548"/>
      <c r="AV93" s="548"/>
      <c r="AW93" s="548"/>
      <c r="AX93" s="549"/>
      <c r="AY93" s="549"/>
      <c r="AZ93" s="4"/>
      <c r="BA93" s="694">
        <v>0</v>
      </c>
      <c r="BB93" s="694"/>
      <c r="BC93" s="694"/>
      <c r="BD93" s="694"/>
      <c r="BE93" s="694"/>
      <c r="BF93" s="694"/>
      <c r="BG93" s="694"/>
      <c r="BH93" s="694"/>
      <c r="BI93" s="154"/>
      <c r="BJ93">
        <f t="shared" si="15"/>
        <v>0</v>
      </c>
      <c r="BK93">
        <f t="shared" si="16"/>
        <v>168</v>
      </c>
      <c r="BL93">
        <f>COUNTIF(BE87:BH93,"&lt;" &amp; 'Parametres score'!$C$24)</f>
        <v>0</v>
      </c>
      <c r="BM93">
        <f t="shared" si="24"/>
        <v>0</v>
      </c>
      <c r="BN93">
        <f t="shared" si="27"/>
        <v>0</v>
      </c>
      <c r="BO93">
        <f t="shared" si="28"/>
        <v>0</v>
      </c>
      <c r="BP93">
        <f t="shared" si="29"/>
        <v>0</v>
      </c>
      <c r="BQ93" s="4">
        <f t="shared" si="21"/>
        <v>1</v>
      </c>
      <c r="BR93" s="4">
        <f t="shared" si="30"/>
        <v>7</v>
      </c>
      <c r="BS93" s="4">
        <f t="shared" si="23"/>
        <v>0</v>
      </c>
      <c r="BT93" s="4">
        <f t="shared" si="31"/>
        <v>0</v>
      </c>
      <c r="BU93" s="4">
        <f t="shared" si="25"/>
        <v>0</v>
      </c>
      <c r="BV93" s="4"/>
      <c r="BW93" s="131">
        <f>IF(BJ93&lt;'Parametres score'!$E$6,'Parametres score'!$G$6,IF(BJ93&lt;='Parametres score'!$E$8,'Parametres score'!$G$7,'Parametres score'!$G$8))</f>
        <v>0</v>
      </c>
      <c r="BX93" s="131">
        <f>IF(COUNTIF(BA87:BD93,"&gt;" &amp;'Parametres score'!$C$9)&lt;'Parametres score'!E$9,'Parametres score'!G$9,IF(COUNTIF(BA87:BD93,"&gt;" &amp;'Parametres score'!$C$9)&gt;'Parametres score'!E$11,'Parametres score'!G$11,'Parametres score'!G$10))</f>
        <v>2</v>
      </c>
      <c r="BY93" s="131">
        <f>IF(COUNTIF(BI87:BI93,"&gt;=24")&gt;='Parametres score'!E$12,'Parametres score'!G$12,IF(COUNTIF(BI87:BI93,"&gt;=24")='Parametres score'!E$13,'Parametres score'!$G$13,'Parametres score'!G$14))</f>
        <v>2</v>
      </c>
      <c r="BZ93" s="131">
        <f>IF(BP93&lt;'Parametres score'!E$15,0,IF(BP93&gt;'Parametres score'!E$17,'Parametres score'!G$17,'Parametres score'!G$16))</f>
        <v>0</v>
      </c>
      <c r="CA93" s="131">
        <f>IF(BR93&lt;'Parametres score'!E$20,'Parametres score'!G$20,IF(BR93&gt;'Parametres score'!E$18,'Parametres score'!G$18,'Parametres score'!G$19))</f>
        <v>0</v>
      </c>
      <c r="CB93" s="131">
        <f>IF(BN93&lt;'Parametres score'!E$21,'Parametres score'!G$21,IF(BN93&gt;'Parametres score'!E$23,'Parametres score'!G$23,'Parametres score'!G$22))</f>
        <v>0</v>
      </c>
      <c r="CC93" s="131">
        <f>IF(BL93&lt;'Parametres score'!E$24,'Parametres score'!G$24,IF(BL93&gt;'Parametres score'!E$26,'Parametres score'!G$26,'Parametres score'!G$25))</f>
        <v>0</v>
      </c>
      <c r="CD93" s="131">
        <f>IF(CF86&lt;'Parametres score'!E$30,'Parametres score'!G$30,IF(CF86&gt;'Parametres score'!E$32,'Parametres score'!G$32,'Parametres score'!G$31))</f>
        <v>1</v>
      </c>
      <c r="CE93" s="131">
        <f>IF(BT93&gt;'Parametres score'!E$29,'Parametres score'!G$29,IF(BT93&lt;'Parametres score'!E$27,'Parametres score'!G$27,'Parametres score'!G$28))</f>
        <v>0</v>
      </c>
      <c r="CF93" s="131">
        <f t="shared" si="26"/>
        <v>5</v>
      </c>
      <c r="CG93" s="131" t="str">
        <f t="shared" si="32"/>
        <v>/18</v>
      </c>
      <c r="CH93" s="4"/>
      <c r="CI93" s="4"/>
      <c r="CJ93" s="4"/>
    </row>
    <row r="94" spans="1:88" hidden="1" x14ac:dyDescent="0.35">
      <c r="A94" t="str">
        <f t="shared" si="22"/>
        <v/>
      </c>
      <c r="B94" s="516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548"/>
      <c r="O94" s="548"/>
      <c r="P94" s="548"/>
      <c r="Q94" s="548"/>
      <c r="R94" s="547"/>
      <c r="S94" s="547"/>
      <c r="T94" s="548"/>
      <c r="U94" s="548"/>
      <c r="V94" s="548"/>
      <c r="W94" s="548"/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7"/>
      <c r="AP94" s="547"/>
      <c r="AQ94" s="548"/>
      <c r="AR94" s="548"/>
      <c r="AS94" s="548"/>
      <c r="AT94" s="548"/>
      <c r="AU94" s="548"/>
      <c r="AV94" s="548"/>
      <c r="AW94" s="548"/>
      <c r="AX94" s="549"/>
      <c r="AY94" s="549"/>
      <c r="AZ94" s="4"/>
      <c r="BA94" s="694">
        <v>0</v>
      </c>
      <c r="BB94" s="694"/>
      <c r="BC94" s="694"/>
      <c r="BD94" s="694"/>
      <c r="BE94" s="694"/>
      <c r="BF94" s="694"/>
      <c r="BG94" s="694"/>
      <c r="BH94" s="694"/>
      <c r="BI94" s="154"/>
      <c r="BJ94">
        <f t="shared" si="15"/>
        <v>0</v>
      </c>
      <c r="BK94">
        <f>COUNTIF(D88:AY94,"")*0.5</f>
        <v>168</v>
      </c>
      <c r="BL94">
        <f>COUNTIF(BE88:BH94,"&lt;" &amp; 'Parametres score'!$C$24)</f>
        <v>0</v>
      </c>
      <c r="BM94">
        <f t="shared" si="24"/>
        <v>0</v>
      </c>
      <c r="BN94">
        <f t="shared" si="27"/>
        <v>0</v>
      </c>
      <c r="BO94">
        <f t="shared" si="28"/>
        <v>0</v>
      </c>
      <c r="BP94">
        <f t="shared" si="29"/>
        <v>0</v>
      </c>
      <c r="BQ94" s="4">
        <f t="shared" si="21"/>
        <v>1</v>
      </c>
      <c r="BR94" s="4">
        <f t="shared" si="30"/>
        <v>7</v>
      </c>
      <c r="BS94" s="4">
        <f t="shared" si="23"/>
        <v>0</v>
      </c>
      <c r="BT94" s="4">
        <f t="shared" si="31"/>
        <v>0</v>
      </c>
      <c r="BU94" s="4">
        <f t="shared" si="25"/>
        <v>0</v>
      </c>
      <c r="BV94" s="4"/>
      <c r="BW94" s="131">
        <f>IF(BJ94&lt;'Parametres score'!$E$6,'Parametres score'!$G$6,IF(BJ94&lt;='Parametres score'!$E$8,'Parametres score'!$G$7,'Parametres score'!$G$8))</f>
        <v>0</v>
      </c>
      <c r="BX94" s="131">
        <f>IF(COUNTIF(BA88:BD94,"&gt;" &amp;'Parametres score'!$C$9)&lt;'Parametres score'!E$9,'Parametres score'!G$9,IF(COUNTIF(BA88:BD94,"&gt;" &amp;'Parametres score'!$C$9)&gt;'Parametres score'!E$11,'Parametres score'!G$11,'Parametres score'!G$10))</f>
        <v>2</v>
      </c>
      <c r="BY94" s="131">
        <f>IF(COUNTIF(BI88:BI94,"&gt;=24")&gt;='Parametres score'!E$12,'Parametres score'!G$12,IF(COUNTIF(BI88:BI94,"&gt;=24")='Parametres score'!E$13,'Parametres score'!$G$13,'Parametres score'!G$14))</f>
        <v>2</v>
      </c>
      <c r="BZ94" s="131">
        <f>IF(BP94&lt;'Parametres score'!E$15,0,IF(BP94&gt;'Parametres score'!E$17,'Parametres score'!G$17,'Parametres score'!G$16))</f>
        <v>0</v>
      </c>
      <c r="CA94" s="131">
        <f>IF(BR94&lt;'Parametres score'!E$20,'Parametres score'!G$20,IF(BR94&gt;'Parametres score'!E$18,'Parametres score'!G$18,'Parametres score'!G$19))</f>
        <v>0</v>
      </c>
      <c r="CB94" s="131">
        <f>IF(BN94&lt;'Parametres score'!E$21,'Parametres score'!G$21,IF(BN94&gt;'Parametres score'!E$23,'Parametres score'!G$23,'Parametres score'!G$22))</f>
        <v>0</v>
      </c>
      <c r="CC94" s="131">
        <f>IF(BL94&lt;'Parametres score'!E$24,'Parametres score'!G$24,IF(BL94&gt;'Parametres score'!E$26,'Parametres score'!G$26,'Parametres score'!G$25))</f>
        <v>0</v>
      </c>
      <c r="CD94" s="131">
        <f>IF(CF87&lt;'Parametres score'!E$30,'Parametres score'!G$30,IF(CF87&gt;'Parametres score'!E$32,'Parametres score'!G$32,'Parametres score'!G$31))</f>
        <v>1</v>
      </c>
      <c r="CE94" s="131">
        <f>IF(BT94&gt;'Parametres score'!E$29,'Parametres score'!G$29,IF(BT94&lt;'Parametres score'!E$27,'Parametres score'!G$27,'Parametres score'!G$28))</f>
        <v>0</v>
      </c>
      <c r="CF94" s="131">
        <f t="shared" si="26"/>
        <v>5</v>
      </c>
      <c r="CG94" s="131" t="str">
        <f t="shared" si="32"/>
        <v>/18</v>
      </c>
      <c r="CH94" s="4"/>
      <c r="CI94" s="4"/>
      <c r="CJ94" s="4"/>
    </row>
    <row r="95" spans="1:88" hidden="1" x14ac:dyDescent="0.35">
      <c r="A95" t="str">
        <f t="shared" si="22"/>
        <v/>
      </c>
      <c r="B95" s="516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548"/>
      <c r="O95" s="548"/>
      <c r="P95" s="548"/>
      <c r="Q95" s="548"/>
      <c r="R95" s="548"/>
      <c r="S95" s="548"/>
      <c r="T95" s="548"/>
      <c r="U95" s="547"/>
      <c r="V95" s="547"/>
      <c r="W95" s="548"/>
      <c r="X95" s="548"/>
      <c r="Y95" s="548"/>
      <c r="Z95" s="548"/>
      <c r="AA95" s="548"/>
      <c r="AB95" s="548"/>
      <c r="AC95" s="548"/>
      <c r="AD95" s="548"/>
      <c r="AE95" s="548"/>
      <c r="AF95" s="548"/>
      <c r="AG95" s="548"/>
      <c r="AH95" s="548"/>
      <c r="AI95" s="548"/>
      <c r="AJ95" s="548"/>
      <c r="AK95" s="548"/>
      <c r="AL95" s="548"/>
      <c r="AM95" s="548"/>
      <c r="AN95" s="548"/>
      <c r="AO95" s="548"/>
      <c r="AP95" s="547"/>
      <c r="AQ95" s="547"/>
      <c r="AR95" s="548"/>
      <c r="AS95" s="548"/>
      <c r="AT95" s="548"/>
      <c r="AU95" s="548"/>
      <c r="AV95" s="548"/>
      <c r="AW95" s="548"/>
      <c r="AX95" s="549"/>
      <c r="AY95" s="549"/>
      <c r="AZ95" s="4"/>
      <c r="BA95" s="694">
        <v>0</v>
      </c>
      <c r="BB95" s="694"/>
      <c r="BC95" s="694"/>
      <c r="BD95" s="694"/>
      <c r="BE95" s="694"/>
      <c r="BF95" s="694"/>
      <c r="BG95" s="694"/>
      <c r="BH95" s="694"/>
      <c r="BI95" s="154"/>
      <c r="BJ95">
        <f t="shared" si="15"/>
        <v>0</v>
      </c>
      <c r="BK95">
        <f t="shared" si="16"/>
        <v>168</v>
      </c>
      <c r="BL95">
        <f>COUNTIF(BE89:BH95,"&lt;" &amp; 'Parametres score'!$C$24)</f>
        <v>0</v>
      </c>
      <c r="BM95">
        <f t="shared" si="24"/>
        <v>0</v>
      </c>
      <c r="BN95">
        <f t="shared" si="27"/>
        <v>0</v>
      </c>
      <c r="BO95">
        <f t="shared" si="28"/>
        <v>0</v>
      </c>
      <c r="BP95">
        <f t="shared" si="29"/>
        <v>0</v>
      </c>
      <c r="BQ95" s="4">
        <f t="shared" si="21"/>
        <v>1</v>
      </c>
      <c r="BR95" s="4">
        <f t="shared" si="30"/>
        <v>7</v>
      </c>
      <c r="BS95" s="4">
        <f t="shared" si="23"/>
        <v>0</v>
      </c>
      <c r="BT95" s="4">
        <f t="shared" si="31"/>
        <v>0</v>
      </c>
      <c r="BU95" s="4">
        <f t="shared" si="25"/>
        <v>0</v>
      </c>
      <c r="BV95" s="4"/>
      <c r="BW95" s="131">
        <f>IF(BJ95&lt;'Parametres score'!$E$6,'Parametres score'!$G$6,IF(BJ95&lt;='Parametres score'!$E$8,'Parametres score'!$G$7,'Parametres score'!$G$8))</f>
        <v>0</v>
      </c>
      <c r="BX95" s="131">
        <f>IF(COUNTIF(BA89:BD95,"&gt;" &amp;'Parametres score'!$C$9)&lt;'Parametres score'!E$9,'Parametres score'!G$9,IF(COUNTIF(BA89:BD95,"&gt;" &amp;'Parametres score'!$C$9)&gt;'Parametres score'!E$11,'Parametres score'!G$11,'Parametres score'!G$10))</f>
        <v>2</v>
      </c>
      <c r="BY95" s="131">
        <f>IF(COUNTIF(BI89:BI95,"&gt;=24")&gt;='Parametres score'!E$12,'Parametres score'!G$12,IF(COUNTIF(BI89:BI95,"&gt;=24")='Parametres score'!E$13,'Parametres score'!$G$13,'Parametres score'!G$14))</f>
        <v>2</v>
      </c>
      <c r="BZ95" s="131">
        <f>IF(BP95&lt;'Parametres score'!E$15,0,IF(BP95&gt;'Parametres score'!E$17,'Parametres score'!G$17,'Parametres score'!G$16))</f>
        <v>0</v>
      </c>
      <c r="CA95" s="131">
        <f>IF(BR95&lt;'Parametres score'!E$20,'Parametres score'!G$20,IF(BR95&gt;'Parametres score'!E$18,'Parametres score'!G$18,'Parametres score'!G$19))</f>
        <v>0</v>
      </c>
      <c r="CB95" s="131">
        <f>IF(BN95&lt;'Parametres score'!E$21,'Parametres score'!G$21,IF(BN95&gt;'Parametres score'!E$23,'Parametres score'!G$23,'Parametres score'!G$22))</f>
        <v>0</v>
      </c>
      <c r="CC95" s="131">
        <f>IF(BL95&lt;'Parametres score'!E$24,'Parametres score'!G$24,IF(BL95&gt;'Parametres score'!E$26,'Parametres score'!G$26,'Parametres score'!G$25))</f>
        <v>0</v>
      </c>
      <c r="CD95" s="131">
        <f>IF(CF88&lt;'Parametres score'!E$30,'Parametres score'!G$30,IF(CF88&gt;'Parametres score'!E$32,'Parametres score'!G$32,'Parametres score'!G$31))</f>
        <v>1</v>
      </c>
      <c r="CE95" s="131">
        <f>IF(BT95&gt;'Parametres score'!E$29,'Parametres score'!G$29,IF(BT95&lt;'Parametres score'!E$27,'Parametres score'!G$27,'Parametres score'!G$28))</f>
        <v>0</v>
      </c>
      <c r="CF95" s="131">
        <f t="shared" si="26"/>
        <v>5</v>
      </c>
      <c r="CG95" s="131" t="str">
        <f t="shared" si="32"/>
        <v>/18</v>
      </c>
      <c r="CH95" s="4"/>
      <c r="CI95" s="4"/>
      <c r="CJ95" s="4"/>
    </row>
    <row r="96" spans="1:88" hidden="1" x14ac:dyDescent="0.35">
      <c r="A96" t="str">
        <f t="shared" si="22"/>
        <v/>
      </c>
      <c r="B96" s="516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548"/>
      <c r="O96" s="548"/>
      <c r="P96" s="548"/>
      <c r="Q96" s="548"/>
      <c r="R96" s="547"/>
      <c r="S96" s="547"/>
      <c r="T96" s="548"/>
      <c r="U96" s="548"/>
      <c r="V96" s="548"/>
      <c r="W96" s="548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7"/>
      <c r="AP96" s="547"/>
      <c r="AQ96" s="548"/>
      <c r="AR96" s="548"/>
      <c r="AS96" s="548"/>
      <c r="AT96" s="548"/>
      <c r="AU96" s="548"/>
      <c r="AV96" s="548"/>
      <c r="AW96" s="548"/>
      <c r="AX96" s="549"/>
      <c r="AY96" s="549"/>
      <c r="AZ96" s="4"/>
      <c r="BA96" s="694">
        <v>10.5</v>
      </c>
      <c r="BB96" s="694"/>
      <c r="BC96" s="694"/>
      <c r="BD96" s="694"/>
      <c r="BE96" s="694"/>
      <c r="BF96" s="694"/>
      <c r="BG96" s="694"/>
      <c r="BH96" s="694"/>
      <c r="BI96" s="154"/>
      <c r="BJ96">
        <f t="shared" si="15"/>
        <v>0</v>
      </c>
      <c r="BK96">
        <f t="shared" si="16"/>
        <v>168</v>
      </c>
      <c r="BL96">
        <f>COUNTIF(BE90:BH96,"&lt;" &amp; 'Parametres score'!$C$24)</f>
        <v>0</v>
      </c>
      <c r="BM96">
        <f t="shared" si="24"/>
        <v>0</v>
      </c>
      <c r="BN96">
        <f t="shared" si="27"/>
        <v>0</v>
      </c>
      <c r="BO96">
        <f t="shared" si="28"/>
        <v>0</v>
      </c>
      <c r="BP96">
        <f t="shared" si="29"/>
        <v>0</v>
      </c>
      <c r="BQ96" s="4">
        <f t="shared" si="21"/>
        <v>1</v>
      </c>
      <c r="BR96" s="4">
        <f t="shared" si="30"/>
        <v>7</v>
      </c>
      <c r="BS96" s="4">
        <f t="shared" si="23"/>
        <v>0</v>
      </c>
      <c r="BT96" s="4">
        <f t="shared" si="31"/>
        <v>0</v>
      </c>
      <c r="BU96" s="4">
        <f t="shared" si="25"/>
        <v>0</v>
      </c>
      <c r="BV96" s="4"/>
      <c r="BW96" s="131">
        <f>IF(BJ96&lt;'Parametres score'!$E$6,'Parametres score'!$G$6,IF(BJ96&lt;='Parametres score'!$E$8,'Parametres score'!$G$7,'Parametres score'!$G$8))</f>
        <v>0</v>
      </c>
      <c r="BX96" s="131">
        <f>IF(COUNTIF(BA90:BD96,"&gt;" &amp;'Parametres score'!$C$9)&lt;'Parametres score'!E$9,'Parametres score'!G$9,IF(COUNTIF(BA90:BD96,"&gt;" &amp;'Parametres score'!$C$9)&gt;'Parametres score'!E$11,'Parametres score'!G$11,'Parametres score'!G$10))</f>
        <v>2</v>
      </c>
      <c r="BY96" s="131">
        <f>IF(COUNTIF(BI90:BI96,"&gt;=24")&gt;='Parametres score'!E$12,'Parametres score'!G$12,IF(COUNTIF(BI90:BI96,"&gt;=24")='Parametres score'!E$13,'Parametres score'!$G$13,'Parametres score'!G$14))</f>
        <v>2</v>
      </c>
      <c r="BZ96" s="131">
        <f>IF(BP96&lt;'Parametres score'!E$15,0,IF(BP96&gt;'Parametres score'!E$17,'Parametres score'!G$17,'Parametres score'!G$16))</f>
        <v>0</v>
      </c>
      <c r="CA96" s="131">
        <f>IF(BR96&lt;'Parametres score'!E$20,'Parametres score'!G$20,IF(BR96&gt;'Parametres score'!E$18,'Parametres score'!G$18,'Parametres score'!G$19))</f>
        <v>0</v>
      </c>
      <c r="CB96" s="131">
        <f>IF(BN96&lt;'Parametres score'!E$21,'Parametres score'!G$21,IF(BN96&gt;'Parametres score'!E$23,'Parametres score'!G$23,'Parametres score'!G$22))</f>
        <v>0</v>
      </c>
      <c r="CC96" s="131">
        <f>IF(BL96&lt;'Parametres score'!E$24,'Parametres score'!G$24,IF(BL96&gt;'Parametres score'!E$26,'Parametres score'!G$26,'Parametres score'!G$25))</f>
        <v>0</v>
      </c>
      <c r="CD96" s="131">
        <f>IF(CF89&lt;'Parametres score'!E$30,'Parametres score'!G$30,IF(CF89&gt;'Parametres score'!E$32,'Parametres score'!G$32,'Parametres score'!G$31))</f>
        <v>1</v>
      </c>
      <c r="CE96" s="131">
        <f>IF(BT96&gt;'Parametres score'!E$29,'Parametres score'!G$29,IF(BT96&lt;'Parametres score'!E$27,'Parametres score'!G$27,'Parametres score'!G$28))</f>
        <v>0</v>
      </c>
      <c r="CF96" s="131">
        <f t="shared" si="26"/>
        <v>5</v>
      </c>
      <c r="CG96" s="131" t="str">
        <f t="shared" si="32"/>
        <v>/18</v>
      </c>
      <c r="CH96" s="4"/>
      <c r="CI96" s="4"/>
      <c r="CJ96" s="4"/>
    </row>
    <row r="97" spans="1:88" hidden="1" x14ac:dyDescent="0.35">
      <c r="A97" t="str">
        <f t="shared" si="22"/>
        <v/>
      </c>
      <c r="B97" s="516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548"/>
      <c r="O97" s="548"/>
      <c r="P97" s="548"/>
      <c r="Q97" s="548"/>
      <c r="R97" s="547"/>
      <c r="S97" s="547"/>
      <c r="T97" s="548"/>
      <c r="U97" s="548"/>
      <c r="V97" s="548"/>
      <c r="W97" s="548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7"/>
      <c r="AP97" s="547"/>
      <c r="AQ97" s="548"/>
      <c r="AR97" s="548"/>
      <c r="AS97" s="548"/>
      <c r="AT97" s="548"/>
      <c r="AU97" s="548"/>
      <c r="AV97" s="548"/>
      <c r="AW97" s="548"/>
      <c r="AX97" s="549"/>
      <c r="AY97" s="549"/>
      <c r="AZ97" s="4"/>
      <c r="BA97" s="694">
        <v>10.5</v>
      </c>
      <c r="BB97" s="694"/>
      <c r="BC97" s="694"/>
      <c r="BD97" s="694"/>
      <c r="BE97" s="694"/>
      <c r="BF97" s="694"/>
      <c r="BG97" s="694"/>
      <c r="BH97" s="694"/>
      <c r="BI97" s="154"/>
      <c r="BJ97">
        <f t="shared" si="15"/>
        <v>0</v>
      </c>
      <c r="BK97">
        <f t="shared" si="16"/>
        <v>168</v>
      </c>
      <c r="BL97">
        <f>COUNTIF(BE91:BH97,"&lt;" &amp; 'Parametres score'!$C$24)</f>
        <v>0</v>
      </c>
      <c r="BM97">
        <f t="shared" si="24"/>
        <v>0</v>
      </c>
      <c r="BN97">
        <f t="shared" si="27"/>
        <v>0</v>
      </c>
      <c r="BO97">
        <f t="shared" si="28"/>
        <v>0</v>
      </c>
      <c r="BP97">
        <f t="shared" si="29"/>
        <v>0</v>
      </c>
      <c r="BQ97" s="4">
        <f t="shared" si="21"/>
        <v>1</v>
      </c>
      <c r="BR97" s="4">
        <f t="shared" si="30"/>
        <v>7</v>
      </c>
      <c r="BS97" s="4">
        <f t="shared" si="23"/>
        <v>0</v>
      </c>
      <c r="BT97" s="4">
        <f t="shared" si="31"/>
        <v>0</v>
      </c>
      <c r="BU97" s="4">
        <f t="shared" si="25"/>
        <v>0</v>
      </c>
      <c r="BV97" s="4"/>
      <c r="BW97" s="131">
        <f>IF(BJ97&lt;'Parametres score'!$E$6,'Parametres score'!$G$6,IF(BJ97&lt;='Parametres score'!$E$8,'Parametres score'!$G$7,'Parametres score'!$G$8))</f>
        <v>0</v>
      </c>
      <c r="BX97" s="131">
        <f>IF(COUNTIF(BA91:BD97,"&gt;" &amp;'Parametres score'!$C$9)&lt;'Parametres score'!E$9,'Parametres score'!G$9,IF(COUNTIF(BA91:BD97,"&gt;" &amp;'Parametres score'!$C$9)&gt;'Parametres score'!E$11,'Parametres score'!G$11,'Parametres score'!G$10))</f>
        <v>2</v>
      </c>
      <c r="BY97" s="131">
        <f>IF(COUNTIF(BI91:BI97,"&gt;=24")&gt;='Parametres score'!E$12,'Parametres score'!G$12,IF(COUNTIF(BI91:BI97,"&gt;=24")='Parametres score'!E$13,'Parametres score'!$G$13,'Parametres score'!G$14))</f>
        <v>2</v>
      </c>
      <c r="BZ97" s="131">
        <f>IF(BP97&lt;'Parametres score'!E$15,0,IF(BP97&gt;'Parametres score'!E$17,'Parametres score'!G$17,'Parametres score'!G$16))</f>
        <v>0</v>
      </c>
      <c r="CA97" s="131">
        <f>IF(BR97&lt;'Parametres score'!E$20,'Parametres score'!G$20,IF(BR97&gt;'Parametres score'!E$18,'Parametres score'!G$18,'Parametres score'!G$19))</f>
        <v>0</v>
      </c>
      <c r="CB97" s="131">
        <f>IF(BN97&lt;'Parametres score'!E$21,'Parametres score'!G$21,IF(BN97&gt;'Parametres score'!E$23,'Parametres score'!G$23,'Parametres score'!G$22))</f>
        <v>0</v>
      </c>
      <c r="CC97" s="131">
        <f>IF(BL97&lt;'Parametres score'!E$24,'Parametres score'!G$24,IF(BL97&gt;'Parametres score'!E$26,'Parametres score'!G$26,'Parametres score'!G$25))</f>
        <v>0</v>
      </c>
      <c r="CD97" s="131">
        <f>IF(CF90&lt;'Parametres score'!E$30,'Parametres score'!G$30,IF(CF90&gt;'Parametres score'!E$32,'Parametres score'!G$32,'Parametres score'!G$31))</f>
        <v>1</v>
      </c>
      <c r="CE97" s="131">
        <f>IF(BT97&gt;'Parametres score'!E$29,'Parametres score'!G$29,IF(BT97&lt;'Parametres score'!E$27,'Parametres score'!G$27,'Parametres score'!G$28))</f>
        <v>0</v>
      </c>
      <c r="CF97" s="131">
        <f t="shared" si="26"/>
        <v>5</v>
      </c>
      <c r="CG97" s="131" t="str">
        <f t="shared" si="32"/>
        <v>/18</v>
      </c>
      <c r="CH97" s="4"/>
      <c r="CI97" s="4"/>
      <c r="CJ97" s="4"/>
    </row>
    <row r="98" spans="1:88" hidden="1" x14ac:dyDescent="0.35">
      <c r="A98" t="str">
        <f t="shared" si="22"/>
        <v/>
      </c>
      <c r="B98" s="516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548"/>
      <c r="O98" s="548"/>
      <c r="P98" s="548"/>
      <c r="Q98" s="548"/>
      <c r="R98" s="547"/>
      <c r="S98" s="547"/>
      <c r="T98" s="548"/>
      <c r="U98" s="548"/>
      <c r="V98" s="548"/>
      <c r="W98" s="548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  <c r="AJ98" s="548"/>
      <c r="AK98" s="548"/>
      <c r="AL98" s="548"/>
      <c r="AM98" s="548"/>
      <c r="AN98" s="548"/>
      <c r="AO98" s="547"/>
      <c r="AP98" s="547"/>
      <c r="AQ98" s="547"/>
      <c r="AR98" s="548"/>
      <c r="AS98" s="548"/>
      <c r="AT98" s="548"/>
      <c r="AU98" s="548"/>
      <c r="AV98" s="548"/>
      <c r="AW98" s="548"/>
      <c r="AX98" s="549"/>
      <c r="AY98" s="549"/>
      <c r="AZ98" s="4"/>
      <c r="BA98" s="694">
        <v>10.5</v>
      </c>
      <c r="BB98" s="694"/>
      <c r="BC98" s="694"/>
      <c r="BD98" s="694"/>
      <c r="BE98" s="694"/>
      <c r="BF98" s="694"/>
      <c r="BG98" s="694"/>
      <c r="BH98" s="694"/>
      <c r="BI98" s="154"/>
      <c r="BJ98">
        <f t="shared" si="15"/>
        <v>0</v>
      </c>
      <c r="BK98">
        <f t="shared" si="16"/>
        <v>168</v>
      </c>
      <c r="BL98">
        <f>COUNTIF(BE92:BH98,"&lt;" &amp; 'Parametres score'!$C$24)</f>
        <v>0</v>
      </c>
      <c r="BM98">
        <f t="shared" si="24"/>
        <v>0</v>
      </c>
      <c r="BN98">
        <f t="shared" si="27"/>
        <v>0</v>
      </c>
      <c r="BO98">
        <f t="shared" si="28"/>
        <v>0</v>
      </c>
      <c r="BP98">
        <f t="shared" si="29"/>
        <v>0</v>
      </c>
      <c r="BQ98" s="4">
        <f t="shared" si="21"/>
        <v>1</v>
      </c>
      <c r="BR98" s="4">
        <f t="shared" si="30"/>
        <v>7</v>
      </c>
      <c r="BS98" s="4">
        <f t="shared" si="23"/>
        <v>0</v>
      </c>
      <c r="BT98" s="4">
        <f t="shared" si="31"/>
        <v>0</v>
      </c>
      <c r="BU98" s="4">
        <f t="shared" si="25"/>
        <v>0</v>
      </c>
      <c r="BV98" s="4"/>
      <c r="BW98" s="131">
        <f>IF(BJ98&lt;'Parametres score'!$E$6,'Parametres score'!$G$6,IF(BJ98&lt;='Parametres score'!$E$8,'Parametres score'!$G$7,'Parametres score'!$G$8))</f>
        <v>0</v>
      </c>
      <c r="BX98" s="131">
        <f>IF(COUNTIF(BA92:BD98,"&gt;" &amp;'Parametres score'!$C$9)&lt;'Parametres score'!E$9,'Parametres score'!G$9,IF(COUNTIF(BA92:BD98,"&gt;" &amp;'Parametres score'!$C$9)&gt;'Parametres score'!E$11,'Parametres score'!G$11,'Parametres score'!G$10))</f>
        <v>2</v>
      </c>
      <c r="BY98" s="131">
        <f>IF(COUNTIF(BI92:BI98,"&gt;=24")&gt;='Parametres score'!E$12,'Parametres score'!G$12,IF(COUNTIF(BI92:BI98,"&gt;=24")='Parametres score'!E$13,'Parametres score'!$G$13,'Parametres score'!G$14))</f>
        <v>2</v>
      </c>
      <c r="BZ98" s="131">
        <f>IF(BP98&lt;'Parametres score'!E$15,0,IF(BP98&gt;'Parametres score'!E$17,'Parametres score'!G$17,'Parametres score'!G$16))</f>
        <v>0</v>
      </c>
      <c r="CA98" s="131">
        <f>IF(BR98&lt;'Parametres score'!E$20,'Parametres score'!G$20,IF(BR98&gt;'Parametres score'!E$18,'Parametres score'!G$18,'Parametres score'!G$19))</f>
        <v>0</v>
      </c>
      <c r="CB98" s="131">
        <f>IF(BN98&lt;'Parametres score'!E$21,'Parametres score'!G$21,IF(BN98&gt;'Parametres score'!E$23,'Parametres score'!G$23,'Parametres score'!G$22))</f>
        <v>0</v>
      </c>
      <c r="CC98" s="131">
        <f>IF(BL98&lt;'Parametres score'!E$24,'Parametres score'!G$24,IF(BL98&gt;'Parametres score'!E$26,'Parametres score'!G$26,'Parametres score'!G$25))</f>
        <v>0</v>
      </c>
      <c r="CD98" s="131">
        <f>IF(CF91&lt;'Parametres score'!E$30,'Parametres score'!G$30,IF(CF91&gt;'Parametres score'!E$32,'Parametres score'!G$32,'Parametres score'!G$31))</f>
        <v>1</v>
      </c>
      <c r="CE98" s="131">
        <f>IF(BT98&gt;'Parametres score'!E$29,'Parametres score'!G$29,IF(BT98&lt;'Parametres score'!E$27,'Parametres score'!G$27,'Parametres score'!G$28))</f>
        <v>0</v>
      </c>
      <c r="CF98" s="131">
        <f t="shared" si="26"/>
        <v>5</v>
      </c>
      <c r="CG98" s="131" t="str">
        <f t="shared" si="32"/>
        <v>/18</v>
      </c>
      <c r="CH98" s="4"/>
      <c r="CI98" s="4"/>
      <c r="CJ98" s="4"/>
    </row>
    <row r="99" spans="1:88" hidden="1" x14ac:dyDescent="0.35">
      <c r="A99" t="str">
        <f t="shared" si="22"/>
        <v/>
      </c>
      <c r="B99" s="516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548"/>
      <c r="O99" s="548"/>
      <c r="P99" s="548"/>
      <c r="Q99" s="548"/>
      <c r="R99" s="547"/>
      <c r="S99" s="547"/>
      <c r="T99" s="548"/>
      <c r="U99" s="548"/>
      <c r="V99" s="548"/>
      <c r="W99" s="548"/>
      <c r="X99" s="548"/>
      <c r="Y99" s="548"/>
      <c r="Z99" s="548"/>
      <c r="AA99" s="548"/>
      <c r="AB99" s="548"/>
      <c r="AC99" s="548"/>
      <c r="AD99" s="548"/>
      <c r="AE99" s="548"/>
      <c r="AF99" s="548"/>
      <c r="AG99" s="548"/>
      <c r="AH99" s="548"/>
      <c r="AI99" s="548"/>
      <c r="AJ99" s="548"/>
      <c r="AK99" s="548"/>
      <c r="AL99" s="548"/>
      <c r="AM99" s="548"/>
      <c r="AN99" s="548"/>
      <c r="AO99" s="548"/>
      <c r="AP99" s="547"/>
      <c r="AQ99" s="547"/>
      <c r="AR99" s="548"/>
      <c r="AS99" s="548"/>
      <c r="AT99" s="548"/>
      <c r="AU99" s="548"/>
      <c r="AV99" s="548"/>
      <c r="AW99" s="548"/>
      <c r="AX99" s="549"/>
      <c r="AY99" s="549"/>
      <c r="AZ99" s="4"/>
      <c r="BA99" s="694">
        <v>0</v>
      </c>
      <c r="BB99" s="694"/>
      <c r="BC99" s="694"/>
      <c r="BD99" s="694"/>
      <c r="BE99" s="694"/>
      <c r="BF99" s="694"/>
      <c r="BG99" s="694"/>
      <c r="BH99" s="694"/>
      <c r="BI99" s="154"/>
      <c r="BJ99">
        <f t="shared" si="15"/>
        <v>0</v>
      </c>
      <c r="BK99">
        <f t="shared" si="16"/>
        <v>168</v>
      </c>
      <c r="BL99">
        <f>COUNTIF(BE93:BH99,"&lt;" &amp; 'Parametres score'!$C$24)</f>
        <v>0</v>
      </c>
      <c r="BM99">
        <f t="shared" si="24"/>
        <v>0</v>
      </c>
      <c r="BN99">
        <f t="shared" si="27"/>
        <v>0</v>
      </c>
      <c r="BO99">
        <f t="shared" si="28"/>
        <v>0</v>
      </c>
      <c r="BP99">
        <f t="shared" si="29"/>
        <v>0</v>
      </c>
      <c r="BQ99" s="4">
        <f t="shared" si="21"/>
        <v>1</v>
      </c>
      <c r="BR99" s="4">
        <f t="shared" si="30"/>
        <v>7</v>
      </c>
      <c r="BS99" s="4">
        <f t="shared" si="23"/>
        <v>0</v>
      </c>
      <c r="BT99" s="4">
        <f t="shared" si="31"/>
        <v>0</v>
      </c>
      <c r="BU99" s="4">
        <f t="shared" si="25"/>
        <v>0</v>
      </c>
      <c r="BV99" s="4"/>
      <c r="BW99" s="131">
        <f>IF(BJ99&lt;'Parametres score'!$E$6,'Parametres score'!$G$6,IF(BJ99&lt;='Parametres score'!$E$8,'Parametres score'!$G$7,'Parametres score'!$G$8))</f>
        <v>0</v>
      </c>
      <c r="BX99" s="131">
        <f>IF(COUNTIF(BA93:BD99,"&gt;" &amp;'Parametres score'!$C$9)&lt;'Parametres score'!E$9,'Parametres score'!G$9,IF(COUNTIF(BA93:BD99,"&gt;" &amp;'Parametres score'!$C$9)&gt;'Parametres score'!E$11,'Parametres score'!G$11,'Parametres score'!G$10))</f>
        <v>2</v>
      </c>
      <c r="BY99" s="131">
        <f>IF(COUNTIF(BI93:BI99,"&gt;=24")&gt;='Parametres score'!E$12,'Parametres score'!G$12,IF(COUNTIF(BI93:BI99,"&gt;=24")='Parametres score'!E$13,'Parametres score'!$G$13,'Parametres score'!G$14))</f>
        <v>2</v>
      </c>
      <c r="BZ99" s="131">
        <f>IF(BP99&lt;'Parametres score'!E$15,0,IF(BP99&gt;'Parametres score'!E$17,'Parametres score'!G$17,'Parametres score'!G$16))</f>
        <v>0</v>
      </c>
      <c r="CA99" s="131">
        <f>IF(BR99&lt;'Parametres score'!E$20,'Parametres score'!G$20,IF(BR99&gt;'Parametres score'!E$18,'Parametres score'!G$18,'Parametres score'!G$19))</f>
        <v>0</v>
      </c>
      <c r="CB99" s="131">
        <f>IF(BN99&lt;'Parametres score'!E$21,'Parametres score'!G$21,IF(BN99&gt;'Parametres score'!E$23,'Parametres score'!G$23,'Parametres score'!G$22))</f>
        <v>0</v>
      </c>
      <c r="CC99" s="131">
        <f>IF(BL99&lt;'Parametres score'!E$24,'Parametres score'!G$24,IF(BL99&gt;'Parametres score'!E$26,'Parametres score'!G$26,'Parametres score'!G$25))</f>
        <v>0</v>
      </c>
      <c r="CD99" s="131">
        <f>IF(CF92&lt;'Parametres score'!E$30,'Parametres score'!G$30,IF(CF92&gt;'Parametres score'!E$32,'Parametres score'!G$32,'Parametres score'!G$31))</f>
        <v>1</v>
      </c>
      <c r="CE99" s="131">
        <f>IF(BT99&gt;'Parametres score'!E$29,'Parametres score'!G$29,IF(BT99&lt;'Parametres score'!E$27,'Parametres score'!G$27,'Parametres score'!G$28))</f>
        <v>0</v>
      </c>
      <c r="CF99" s="131">
        <f t="shared" si="26"/>
        <v>5</v>
      </c>
      <c r="CG99" s="131" t="str">
        <f t="shared" si="32"/>
        <v>/18</v>
      </c>
      <c r="CH99" s="4"/>
      <c r="CI99" s="4"/>
      <c r="CJ99" s="4"/>
    </row>
    <row r="100" spans="1:88" hidden="1" x14ac:dyDescent="0.35">
      <c r="A100" t="str">
        <f t="shared" si="22"/>
        <v/>
      </c>
      <c r="B100" s="516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548"/>
      <c r="O100" s="548"/>
      <c r="P100" s="548"/>
      <c r="Q100" s="548"/>
      <c r="R100" s="547"/>
      <c r="S100" s="547"/>
      <c r="T100" s="548"/>
      <c r="U100" s="548"/>
      <c r="V100" s="548"/>
      <c r="W100" s="548"/>
      <c r="X100" s="548"/>
      <c r="Y100" s="548"/>
      <c r="Z100" s="548"/>
      <c r="AA100" s="548"/>
      <c r="AB100" s="548"/>
      <c r="AC100" s="548"/>
      <c r="AD100" s="548"/>
      <c r="AE100" s="548"/>
      <c r="AF100" s="548"/>
      <c r="AG100" s="548"/>
      <c r="AH100" s="548"/>
      <c r="AI100" s="548"/>
      <c r="AJ100" s="548"/>
      <c r="AK100" s="548"/>
      <c r="AL100" s="548"/>
      <c r="AM100" s="548"/>
      <c r="AN100" s="548"/>
      <c r="AO100" s="547"/>
      <c r="AP100" s="547"/>
      <c r="AQ100" s="548"/>
      <c r="AR100" s="548"/>
      <c r="AS100" s="548"/>
      <c r="AT100" s="548"/>
      <c r="AU100" s="548"/>
      <c r="AV100" s="548"/>
      <c r="AW100" s="548"/>
      <c r="AX100" s="549"/>
      <c r="AY100" s="549"/>
      <c r="AZ100" s="4"/>
      <c r="BA100" s="694">
        <v>10.5</v>
      </c>
      <c r="BB100" s="694"/>
      <c r="BC100" s="694"/>
      <c r="BD100" s="694"/>
      <c r="BE100" s="694"/>
      <c r="BF100" s="694"/>
      <c r="BG100" s="694"/>
      <c r="BH100" s="694"/>
      <c r="BI100" s="154"/>
      <c r="BJ100">
        <f t="shared" si="15"/>
        <v>0</v>
      </c>
      <c r="BK100">
        <f t="shared" si="16"/>
        <v>168</v>
      </c>
      <c r="BL100">
        <f>COUNTIF(BE94:BH100,"&lt;" &amp; 'Parametres score'!$C$24)</f>
        <v>0</v>
      </c>
      <c r="BM100">
        <f t="shared" si="24"/>
        <v>0</v>
      </c>
      <c r="BN100">
        <f t="shared" si="27"/>
        <v>0</v>
      </c>
      <c r="BO100">
        <f t="shared" si="28"/>
        <v>0</v>
      </c>
      <c r="BP100">
        <f t="shared" si="29"/>
        <v>0</v>
      </c>
      <c r="BQ100" s="4">
        <f t="shared" si="21"/>
        <v>1</v>
      </c>
      <c r="BR100" s="4">
        <f t="shared" si="30"/>
        <v>7</v>
      </c>
      <c r="BS100" s="4">
        <f t="shared" si="23"/>
        <v>0</v>
      </c>
      <c r="BT100" s="4">
        <f t="shared" si="31"/>
        <v>0</v>
      </c>
      <c r="BU100" s="4">
        <f t="shared" si="25"/>
        <v>0</v>
      </c>
      <c r="BV100" s="4"/>
      <c r="BW100" s="131">
        <f>IF(BJ100&lt;'Parametres score'!$E$6,'Parametres score'!$G$6,IF(BJ100&lt;='Parametres score'!$E$8,'Parametres score'!$G$7,'Parametres score'!$G$8))</f>
        <v>0</v>
      </c>
      <c r="BX100" s="131">
        <f>IF(COUNTIF(BA94:BD100,"&gt;" &amp;'Parametres score'!$C$9)&lt;'Parametres score'!E$9,'Parametres score'!G$9,IF(COUNTIF(BA94:BD100,"&gt;" &amp;'Parametres score'!$C$9)&gt;'Parametres score'!E$11,'Parametres score'!G$11,'Parametres score'!G$10))</f>
        <v>2</v>
      </c>
      <c r="BY100" s="131">
        <f>IF(COUNTIF(BI94:BI100,"&gt;=24")&gt;='Parametres score'!E$12,'Parametres score'!G$12,IF(COUNTIF(BI94:BI100,"&gt;=24")='Parametres score'!E$13,'Parametres score'!$G$13,'Parametres score'!G$14))</f>
        <v>2</v>
      </c>
      <c r="BZ100" s="131">
        <f>IF(BP100&lt;'Parametres score'!E$15,0,IF(BP100&gt;'Parametres score'!E$17,'Parametres score'!G$17,'Parametres score'!G$16))</f>
        <v>0</v>
      </c>
      <c r="CA100" s="131">
        <f>IF(BR100&lt;'Parametres score'!E$20,'Parametres score'!G$20,IF(BR100&gt;'Parametres score'!E$18,'Parametres score'!G$18,'Parametres score'!G$19))</f>
        <v>0</v>
      </c>
      <c r="CB100" s="131">
        <f>IF(BN100&lt;'Parametres score'!E$21,'Parametres score'!G$21,IF(BN100&gt;'Parametres score'!E$23,'Parametres score'!G$23,'Parametres score'!G$22))</f>
        <v>0</v>
      </c>
      <c r="CC100" s="131">
        <f>IF(BL100&lt;'Parametres score'!E$24,'Parametres score'!G$24,IF(BL100&gt;'Parametres score'!E$26,'Parametres score'!G$26,'Parametres score'!G$25))</f>
        <v>0</v>
      </c>
      <c r="CD100" s="131">
        <f>IF(CF93&lt;'Parametres score'!E$30,'Parametres score'!G$30,IF(CF93&gt;'Parametres score'!E$32,'Parametres score'!G$32,'Parametres score'!G$31))</f>
        <v>1</v>
      </c>
      <c r="CE100" s="131">
        <f>IF(BT100&gt;'Parametres score'!E$29,'Parametres score'!G$29,IF(BT100&lt;'Parametres score'!E$27,'Parametres score'!G$27,'Parametres score'!G$28))</f>
        <v>0</v>
      </c>
      <c r="CF100" s="131">
        <f t="shared" si="26"/>
        <v>5</v>
      </c>
      <c r="CG100" s="131" t="str">
        <f t="shared" si="32"/>
        <v>/18</v>
      </c>
      <c r="CH100" s="4"/>
      <c r="CI100" s="4"/>
      <c r="CJ100" s="4"/>
    </row>
    <row r="101" spans="1:88" hidden="1" x14ac:dyDescent="0.35">
      <c r="A101" t="str">
        <f t="shared" si="22"/>
        <v/>
      </c>
      <c r="B101" s="516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548"/>
      <c r="O101" s="548"/>
      <c r="P101" s="548"/>
      <c r="Q101" s="548"/>
      <c r="R101" s="547"/>
      <c r="S101" s="547"/>
      <c r="T101" s="548"/>
      <c r="U101" s="548"/>
      <c r="V101" s="548"/>
      <c r="W101" s="548"/>
      <c r="X101" s="548"/>
      <c r="Y101" s="548"/>
      <c r="Z101" s="548"/>
      <c r="AA101" s="548"/>
      <c r="AB101" s="548"/>
      <c r="AC101" s="548"/>
      <c r="AD101" s="548"/>
      <c r="AE101" s="548"/>
      <c r="AF101" s="548"/>
      <c r="AG101" s="548"/>
      <c r="AH101" s="548"/>
      <c r="AI101" s="548"/>
      <c r="AJ101" s="548"/>
      <c r="AK101" s="548"/>
      <c r="AL101" s="548"/>
      <c r="AM101" s="548"/>
      <c r="AN101" s="548"/>
      <c r="AO101" s="547"/>
      <c r="AP101" s="547"/>
      <c r="AQ101" s="547"/>
      <c r="AR101" s="548"/>
      <c r="AS101" s="548"/>
      <c r="AT101" s="548"/>
      <c r="AU101" s="548"/>
      <c r="AV101" s="548"/>
      <c r="AW101" s="548"/>
      <c r="AX101" s="549"/>
      <c r="AY101" s="549"/>
      <c r="AZ101" s="4"/>
      <c r="BA101" s="694">
        <f>IF(COUNTIF(Poste!C$3:C$163,C101)&gt;0,SUMIF(Poste!C$3:C$163,C101,Poste!H$3:H$163)/(COUNTIF(Poste!C$3:C$163,C101)),0)</f>
        <v>0</v>
      </c>
      <c r="BB101" s="694"/>
      <c r="BC101" s="694"/>
      <c r="BD101" s="694"/>
      <c r="BE101" s="694"/>
      <c r="BF101" s="694"/>
      <c r="BG101" s="694"/>
      <c r="BH101" s="694"/>
      <c r="BI101" s="154"/>
      <c r="BJ101">
        <f t="shared" si="15"/>
        <v>0</v>
      </c>
      <c r="BK101">
        <f t="shared" si="16"/>
        <v>168</v>
      </c>
      <c r="BL101">
        <f>COUNTIF(BE95:BH101,"&lt;" &amp; 'Parametres score'!$C$24)</f>
        <v>0</v>
      </c>
      <c r="BM101">
        <f t="shared" si="24"/>
        <v>0</v>
      </c>
      <c r="BN101">
        <f t="shared" si="27"/>
        <v>0</v>
      </c>
      <c r="BO101">
        <f t="shared" si="28"/>
        <v>0</v>
      </c>
      <c r="BP101">
        <f t="shared" si="29"/>
        <v>0</v>
      </c>
      <c r="BQ101" s="4">
        <f t="shared" si="21"/>
        <v>1</v>
      </c>
      <c r="BR101" s="4">
        <f t="shared" si="30"/>
        <v>7</v>
      </c>
      <c r="BS101" s="4">
        <f t="shared" si="23"/>
        <v>0</v>
      </c>
      <c r="BT101" s="4">
        <f t="shared" si="31"/>
        <v>0</v>
      </c>
      <c r="BU101" s="4">
        <f t="shared" si="25"/>
        <v>0</v>
      </c>
      <c r="BV101" s="4"/>
      <c r="BW101" s="131">
        <f>IF(BJ101&lt;'Parametres score'!$E$6,'Parametres score'!$G$6,IF(BJ101&lt;='Parametres score'!$E$8,'Parametres score'!$G$7,'Parametres score'!$G$8))</f>
        <v>0</v>
      </c>
      <c r="BX101" s="131">
        <f>IF(COUNTIF(BA95:BD101,"&gt;" &amp;'Parametres score'!$C$9)&lt;'Parametres score'!E$9,'Parametres score'!G$9,IF(COUNTIF(BA95:BD101,"&gt;" &amp;'Parametres score'!$C$9)&gt;'Parametres score'!E$11,'Parametres score'!G$11,'Parametres score'!G$10))</f>
        <v>2</v>
      </c>
      <c r="BY101" s="131">
        <f>IF(COUNTIF(BI95:BI101,"&gt;=24")&gt;='Parametres score'!E$12,'Parametres score'!G$12,IF(COUNTIF(BI95:BI101,"&gt;=24")='Parametres score'!E$13,'Parametres score'!$G$13,'Parametres score'!G$14))</f>
        <v>2</v>
      </c>
      <c r="BZ101" s="131">
        <f>IF(BP101&lt;'Parametres score'!E$15,0,IF(BP101&gt;'Parametres score'!E$17,'Parametres score'!G$17,'Parametres score'!G$16))</f>
        <v>0</v>
      </c>
      <c r="CA101" s="131">
        <f>IF(BR101&lt;'Parametres score'!E$20,'Parametres score'!G$20,IF(BR101&gt;'Parametres score'!E$18,'Parametres score'!G$18,'Parametres score'!G$19))</f>
        <v>0</v>
      </c>
      <c r="CB101" s="131">
        <f>IF(BN101&lt;'Parametres score'!E$21,'Parametres score'!G$21,IF(BN101&gt;'Parametres score'!E$23,'Parametres score'!G$23,'Parametres score'!G$22))</f>
        <v>0</v>
      </c>
      <c r="CC101" s="131">
        <f>IF(BL101&lt;'Parametres score'!E$24,'Parametres score'!G$24,IF(BL101&gt;'Parametres score'!E$26,'Parametres score'!G$26,'Parametres score'!G$25))</f>
        <v>0</v>
      </c>
      <c r="CD101" s="131">
        <f>IF(CF94&lt;'Parametres score'!E$30,'Parametres score'!G$30,IF(CF94&gt;'Parametres score'!E$32,'Parametres score'!G$32,'Parametres score'!G$31))</f>
        <v>1</v>
      </c>
      <c r="CE101" s="131">
        <f>IF(BT101&gt;'Parametres score'!E$29,'Parametres score'!G$29,IF(BT101&lt;'Parametres score'!E$27,'Parametres score'!G$27,'Parametres score'!G$28))</f>
        <v>0</v>
      </c>
      <c r="CF101" s="131">
        <f t="shared" si="26"/>
        <v>5</v>
      </c>
      <c r="CG101" s="131" t="str">
        <f t="shared" si="32"/>
        <v>/18</v>
      </c>
      <c r="CH101" s="4"/>
      <c r="CI101" s="4"/>
      <c r="CJ101" s="4"/>
    </row>
    <row r="102" spans="1:88" hidden="1" x14ac:dyDescent="0.35">
      <c r="A102" t="str">
        <f t="shared" si="22"/>
        <v/>
      </c>
      <c r="B102" s="516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548"/>
      <c r="O102" s="548"/>
      <c r="P102" s="548"/>
      <c r="Q102" s="548"/>
      <c r="R102" s="547"/>
      <c r="S102" s="547"/>
      <c r="T102" s="548"/>
      <c r="U102" s="548"/>
      <c r="V102" s="548"/>
      <c r="W102" s="548"/>
      <c r="X102" s="548"/>
      <c r="Y102" s="548"/>
      <c r="Z102" s="548"/>
      <c r="AA102" s="548"/>
      <c r="AB102" s="548"/>
      <c r="AC102" s="548"/>
      <c r="AD102" s="548"/>
      <c r="AE102" s="548"/>
      <c r="AF102" s="548"/>
      <c r="AG102" s="548"/>
      <c r="AH102" s="548"/>
      <c r="AI102" s="548"/>
      <c r="AJ102" s="548"/>
      <c r="AK102" s="548"/>
      <c r="AL102" s="548"/>
      <c r="AM102" s="548"/>
      <c r="AN102" s="548"/>
      <c r="AO102" s="547"/>
      <c r="AP102" s="547"/>
      <c r="AQ102" s="548"/>
      <c r="AR102" s="548"/>
      <c r="AS102" s="548"/>
      <c r="AT102" s="548"/>
      <c r="AU102" s="548"/>
      <c r="AV102" s="548"/>
      <c r="AW102" s="548"/>
      <c r="AX102" s="549"/>
      <c r="AY102" s="549"/>
      <c r="AZ102" s="4"/>
      <c r="BA102" s="694">
        <f>IF(COUNTIF(Poste!C$3:C$163,C102)&gt;0,SUMIF(Poste!C$3:C$163,C102,Poste!H$3:H$163)/(COUNTIF(Poste!C$3:C$163,C102)),0)</f>
        <v>0</v>
      </c>
      <c r="BB102" s="694"/>
      <c r="BC102" s="694"/>
      <c r="BD102" s="694"/>
      <c r="BE102" s="694"/>
      <c r="BF102" s="694"/>
      <c r="BG102" s="694"/>
      <c r="BH102" s="694"/>
      <c r="BI102" s="154"/>
      <c r="BJ102">
        <f t="shared" si="15"/>
        <v>0</v>
      </c>
      <c r="BK102">
        <f t="shared" si="16"/>
        <v>168</v>
      </c>
      <c r="BL102">
        <f>COUNTIF(BE96:BH102,"&lt;" &amp; 'Parametres score'!$C$24)</f>
        <v>0</v>
      </c>
      <c r="BM102">
        <f t="shared" si="24"/>
        <v>0</v>
      </c>
      <c r="BN102">
        <f t="shared" si="27"/>
        <v>0</v>
      </c>
      <c r="BO102">
        <f t="shared" si="28"/>
        <v>0</v>
      </c>
      <c r="BP102">
        <f t="shared" si="29"/>
        <v>0</v>
      </c>
      <c r="BQ102" s="4">
        <f t="shared" si="21"/>
        <v>1</v>
      </c>
      <c r="BR102" s="4">
        <f t="shared" si="30"/>
        <v>7</v>
      </c>
      <c r="BS102" s="4">
        <f t="shared" si="23"/>
        <v>0</v>
      </c>
      <c r="BT102" s="4">
        <f t="shared" si="31"/>
        <v>0</v>
      </c>
      <c r="BU102" s="4">
        <f t="shared" si="25"/>
        <v>0</v>
      </c>
      <c r="BV102" s="4"/>
      <c r="BW102" s="131">
        <f>IF(BJ102&lt;'Parametres score'!$E$6,'Parametres score'!$G$6,IF(BJ102&lt;='Parametres score'!$E$8,'Parametres score'!$G$7,'Parametres score'!$G$8))</f>
        <v>0</v>
      </c>
      <c r="BX102" s="131">
        <f>IF(COUNTIF(BA96:BD102,"&gt;" &amp;'Parametres score'!$C$9)&lt;'Parametres score'!E$9,'Parametres score'!G$9,IF(COUNTIF(BA96:BD102,"&gt;" &amp;'Parametres score'!$C$9)&gt;'Parametres score'!E$11,'Parametres score'!G$11,'Parametres score'!G$10))</f>
        <v>2</v>
      </c>
      <c r="BY102" s="131">
        <f>IF(COUNTIF(BI96:BI102,"&gt;=24")&gt;='Parametres score'!E$12,'Parametres score'!G$12,IF(COUNTIF(BI96:BI102,"&gt;=24")='Parametres score'!E$13,'Parametres score'!$G$13,'Parametres score'!G$14))</f>
        <v>2</v>
      </c>
      <c r="BZ102" s="131">
        <f>IF(BP102&lt;'Parametres score'!E$15,0,IF(BP102&gt;'Parametres score'!E$17,'Parametres score'!G$17,'Parametres score'!G$16))</f>
        <v>0</v>
      </c>
      <c r="CA102" s="131">
        <f>IF(BR102&lt;'Parametres score'!E$20,'Parametres score'!G$20,IF(BR102&gt;'Parametres score'!E$18,'Parametres score'!G$18,'Parametres score'!G$19))</f>
        <v>0</v>
      </c>
      <c r="CB102" s="131">
        <f>IF(BN102&lt;'Parametres score'!E$21,'Parametres score'!G$21,IF(BN102&gt;'Parametres score'!E$23,'Parametres score'!G$23,'Parametres score'!G$22))</f>
        <v>0</v>
      </c>
      <c r="CC102" s="131">
        <f>IF(BL102&lt;'Parametres score'!E$24,'Parametres score'!G$24,IF(BL102&gt;'Parametres score'!E$26,'Parametres score'!G$26,'Parametres score'!G$25))</f>
        <v>0</v>
      </c>
      <c r="CD102" s="131">
        <f>IF(CF95&lt;'Parametres score'!E$30,'Parametres score'!G$30,IF(CF95&gt;'Parametres score'!E$32,'Parametres score'!G$32,'Parametres score'!G$31))</f>
        <v>1</v>
      </c>
      <c r="CE102" s="131">
        <f>IF(BT102&gt;'Parametres score'!E$29,'Parametres score'!G$29,IF(BT102&lt;'Parametres score'!E$27,'Parametres score'!G$27,'Parametres score'!G$28))</f>
        <v>0</v>
      </c>
      <c r="CF102" s="131">
        <f t="shared" si="26"/>
        <v>5</v>
      </c>
      <c r="CG102" s="131" t="str">
        <f t="shared" si="32"/>
        <v>/18</v>
      </c>
      <c r="CH102" s="4"/>
      <c r="CI102" s="4"/>
      <c r="CJ102" s="4"/>
    </row>
    <row r="103" spans="1:88" hidden="1" x14ac:dyDescent="0.35">
      <c r="A103" t="str">
        <f t="shared" si="22"/>
        <v/>
      </c>
      <c r="B103" s="516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548"/>
      <c r="O103" s="548"/>
      <c r="P103" s="548"/>
      <c r="Q103" s="548"/>
      <c r="R103" s="547"/>
      <c r="S103" s="547"/>
      <c r="T103" s="548"/>
      <c r="U103" s="548"/>
      <c r="V103" s="548"/>
      <c r="W103" s="548"/>
      <c r="X103" s="548"/>
      <c r="Y103" s="548"/>
      <c r="Z103" s="548"/>
      <c r="AA103" s="548"/>
      <c r="AB103" s="548"/>
      <c r="AC103" s="548"/>
      <c r="AD103" s="548"/>
      <c r="AE103" s="548"/>
      <c r="AF103" s="548"/>
      <c r="AG103" s="548"/>
      <c r="AH103" s="548"/>
      <c r="AI103" s="548"/>
      <c r="AJ103" s="548"/>
      <c r="AK103" s="548"/>
      <c r="AL103" s="548"/>
      <c r="AM103" s="547"/>
      <c r="AN103" s="547"/>
      <c r="AO103" s="548"/>
      <c r="AP103" s="548"/>
      <c r="AQ103" s="548"/>
      <c r="AR103" s="548"/>
      <c r="AS103" s="548"/>
      <c r="AT103" s="548"/>
      <c r="AU103" s="548"/>
      <c r="AV103" s="548"/>
      <c r="AW103" s="548"/>
      <c r="AX103" s="609"/>
      <c r="AY103" s="609"/>
      <c r="AZ103" s="4"/>
      <c r="BA103" s="694">
        <f>IF(COUNTIF(Poste!C$3:C$163,C103)&gt;0,SUMIF(Poste!C$3:C$163,C103,Poste!H$3:H$163)/(COUNTIF(Poste!C$3:C$163,C103)),0)</f>
        <v>0</v>
      </c>
      <c r="BB103" s="694"/>
      <c r="BC103" s="694"/>
      <c r="BD103" s="694"/>
      <c r="BE103" s="694"/>
      <c r="BF103" s="694"/>
      <c r="BG103" s="694"/>
      <c r="BH103" s="694"/>
      <c r="BI103" s="154"/>
      <c r="BJ103">
        <f t="shared" si="15"/>
        <v>0</v>
      </c>
      <c r="BK103">
        <f t="shared" si="16"/>
        <v>168</v>
      </c>
      <c r="BL103">
        <f>COUNTIF(BE97:BH103,"&lt;" &amp; 'Parametres score'!$C$24)</f>
        <v>0</v>
      </c>
      <c r="BM103">
        <f t="shared" si="24"/>
        <v>0</v>
      </c>
      <c r="BN103">
        <f t="shared" si="27"/>
        <v>0</v>
      </c>
      <c r="BO103">
        <f t="shared" si="28"/>
        <v>0</v>
      </c>
      <c r="BP103">
        <f t="shared" si="29"/>
        <v>0</v>
      </c>
      <c r="BQ103" s="4">
        <f t="shared" si="21"/>
        <v>1</v>
      </c>
      <c r="BR103" s="4">
        <f t="shared" si="30"/>
        <v>7</v>
      </c>
      <c r="BS103" s="4">
        <f t="shared" si="23"/>
        <v>0</v>
      </c>
      <c r="BT103" s="4">
        <f t="shared" si="31"/>
        <v>0</v>
      </c>
      <c r="BU103" s="4">
        <f t="shared" si="25"/>
        <v>0</v>
      </c>
      <c r="BV103" s="4"/>
      <c r="BW103" s="131">
        <f>IF(BJ103&lt;'Parametres score'!$E$6,'Parametres score'!$G$6,IF(BJ103&lt;='Parametres score'!$E$8,'Parametres score'!$G$7,'Parametres score'!$G$8))</f>
        <v>0</v>
      </c>
      <c r="BX103" s="131">
        <f>IF(COUNTIF(BA97:BD103,"&gt;" &amp;'Parametres score'!$C$9)&lt;'Parametres score'!E$9,'Parametres score'!G$9,IF(COUNTIF(BA97:BD103,"&gt;" &amp;'Parametres score'!$C$9)&gt;'Parametres score'!E$11,'Parametres score'!G$11,'Parametres score'!G$10))</f>
        <v>2</v>
      </c>
      <c r="BY103" s="131">
        <f>IF(COUNTIF(BI97:BI103,"&gt;=24")&gt;='Parametres score'!E$12,'Parametres score'!G$12,IF(COUNTIF(BI97:BI103,"&gt;=24")='Parametres score'!E$13,'Parametres score'!$G$13,'Parametres score'!G$14))</f>
        <v>2</v>
      </c>
      <c r="BZ103" s="131">
        <f>IF(BP103&lt;'Parametres score'!E$15,0,IF(BP103&gt;'Parametres score'!E$17,'Parametres score'!G$17,'Parametres score'!G$16))</f>
        <v>0</v>
      </c>
      <c r="CA103" s="131">
        <f>IF(BR103&lt;'Parametres score'!E$20,'Parametres score'!G$20,IF(BR103&gt;'Parametres score'!E$18,'Parametres score'!G$18,'Parametres score'!G$19))</f>
        <v>0</v>
      </c>
      <c r="CB103" s="131">
        <f>IF(BN103&lt;'Parametres score'!E$21,'Parametres score'!G$21,IF(BN103&gt;'Parametres score'!E$23,'Parametres score'!G$23,'Parametres score'!G$22))</f>
        <v>0</v>
      </c>
      <c r="CC103" s="131">
        <f>IF(BL103&lt;'Parametres score'!E$24,'Parametres score'!G$24,IF(BL103&gt;'Parametres score'!E$26,'Parametres score'!G$26,'Parametres score'!G$25))</f>
        <v>0</v>
      </c>
      <c r="CD103" s="131">
        <f>IF(CF96&lt;'Parametres score'!E$30,'Parametres score'!G$30,IF(CF96&gt;'Parametres score'!E$32,'Parametres score'!G$32,'Parametres score'!G$31))</f>
        <v>1</v>
      </c>
      <c r="CE103" s="131">
        <f>IF(BT103&gt;'Parametres score'!E$29,'Parametres score'!G$29,IF(BT103&lt;'Parametres score'!E$27,'Parametres score'!G$27,'Parametres score'!G$28))</f>
        <v>0</v>
      </c>
      <c r="CF103" s="131">
        <f t="shared" si="26"/>
        <v>5</v>
      </c>
      <c r="CG103" s="131" t="str">
        <f t="shared" si="32"/>
        <v>/18</v>
      </c>
      <c r="CH103" s="4"/>
      <c r="CI103" s="4"/>
      <c r="CJ103" s="4"/>
    </row>
    <row r="104" spans="1:88" hidden="1" x14ac:dyDescent="0.35">
      <c r="A104" t="str">
        <f t="shared" si="22"/>
        <v/>
      </c>
      <c r="B104" s="516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548"/>
      <c r="O104" s="548"/>
      <c r="P104" s="548"/>
      <c r="Q104" s="548"/>
      <c r="R104" s="548"/>
      <c r="S104" s="548"/>
      <c r="T104" s="548"/>
      <c r="U104" s="547"/>
      <c r="V104" s="547"/>
      <c r="W104" s="548"/>
      <c r="X104" s="548"/>
      <c r="Y104" s="548"/>
      <c r="Z104" s="548"/>
      <c r="AA104" s="548"/>
      <c r="AB104" s="548"/>
      <c r="AC104" s="548"/>
      <c r="AD104" s="548"/>
      <c r="AE104" s="548"/>
      <c r="AF104" s="548"/>
      <c r="AG104" s="548"/>
      <c r="AH104" s="548"/>
      <c r="AI104" s="548"/>
      <c r="AJ104" s="548"/>
      <c r="AK104" s="548"/>
      <c r="AL104" s="548"/>
      <c r="AM104" s="548"/>
      <c r="AN104" s="548"/>
      <c r="AO104" s="547"/>
      <c r="AP104" s="547"/>
      <c r="AQ104" s="548"/>
      <c r="AR104" s="548"/>
      <c r="AS104" s="548"/>
      <c r="AT104" s="548"/>
      <c r="AU104" s="548"/>
      <c r="AV104" s="548"/>
      <c r="AW104" s="548"/>
      <c r="AX104" s="549"/>
      <c r="AY104" s="549"/>
      <c r="AZ104" s="4"/>
      <c r="BA104" s="694">
        <f>IF(COUNTIF(Poste!C$3:C$163,C104)&gt;0,SUMIF(Poste!C$3:C$163,C104,Poste!H$3:H$163)/(COUNTIF(Poste!C$3:C$163,C104)),0)</f>
        <v>0</v>
      </c>
      <c r="BB104" s="694"/>
      <c r="BC104" s="694"/>
      <c r="BD104" s="694"/>
      <c r="BE104" s="694"/>
      <c r="BF104" s="694"/>
      <c r="BG104" s="694"/>
      <c r="BH104" s="694"/>
      <c r="BI104" s="154"/>
      <c r="BJ104">
        <f t="shared" si="15"/>
        <v>0</v>
      </c>
      <c r="BK104">
        <f t="shared" si="16"/>
        <v>168</v>
      </c>
      <c r="BL104">
        <f>COUNTIF(BE98:BH104,"&lt;" &amp; 'Parametres score'!$C$24)</f>
        <v>0</v>
      </c>
      <c r="BM104">
        <f t="shared" si="24"/>
        <v>0</v>
      </c>
      <c r="BN104">
        <f t="shared" si="27"/>
        <v>0</v>
      </c>
      <c r="BO104">
        <f t="shared" si="28"/>
        <v>0</v>
      </c>
      <c r="BP104">
        <f t="shared" si="29"/>
        <v>0</v>
      </c>
      <c r="BQ104" s="4">
        <f t="shared" si="21"/>
        <v>1</v>
      </c>
      <c r="BR104" s="4">
        <f t="shared" si="30"/>
        <v>7</v>
      </c>
      <c r="BS104" s="4">
        <f t="shared" si="23"/>
        <v>0</v>
      </c>
      <c r="BT104" s="4">
        <f t="shared" si="31"/>
        <v>0</v>
      </c>
      <c r="BU104" s="4">
        <f t="shared" si="25"/>
        <v>0</v>
      </c>
      <c r="BV104" s="4"/>
      <c r="BW104" s="131">
        <f>IF(BJ104&lt;'Parametres score'!$E$6,'Parametres score'!$G$6,IF(BJ104&lt;='Parametres score'!$E$8,'Parametres score'!$G$7,'Parametres score'!$G$8))</f>
        <v>0</v>
      </c>
      <c r="BX104" s="131">
        <f>IF(COUNTIF(BA98:BD104,"&gt;" &amp;'Parametres score'!$C$9)&lt;'Parametres score'!E$9,'Parametres score'!G$9,IF(COUNTIF(BA98:BD104,"&gt;" &amp;'Parametres score'!$C$9)&gt;'Parametres score'!E$11,'Parametres score'!G$11,'Parametres score'!G$10))</f>
        <v>1</v>
      </c>
      <c r="BY104" s="131">
        <f>IF(COUNTIF(BI98:BI104,"&gt;=24")&gt;='Parametres score'!E$12,'Parametres score'!G$12,IF(COUNTIF(BI98:BI104,"&gt;=24")='Parametres score'!E$13,'Parametres score'!$G$13,'Parametres score'!G$14))</f>
        <v>2</v>
      </c>
      <c r="BZ104" s="131">
        <f>IF(BP104&lt;'Parametres score'!E$15,0,IF(BP104&gt;'Parametres score'!E$17,'Parametres score'!G$17,'Parametres score'!G$16))</f>
        <v>0</v>
      </c>
      <c r="CA104" s="131">
        <f>IF(BR104&lt;'Parametres score'!E$20,'Parametres score'!G$20,IF(BR104&gt;'Parametres score'!E$18,'Parametres score'!G$18,'Parametres score'!G$19))</f>
        <v>0</v>
      </c>
      <c r="CB104" s="131">
        <f>IF(BN104&lt;'Parametres score'!E$21,'Parametres score'!G$21,IF(BN104&gt;'Parametres score'!E$23,'Parametres score'!G$23,'Parametres score'!G$22))</f>
        <v>0</v>
      </c>
      <c r="CC104" s="131">
        <f>IF(BL104&lt;'Parametres score'!E$24,'Parametres score'!G$24,IF(BL104&gt;'Parametres score'!E$26,'Parametres score'!G$26,'Parametres score'!G$25))</f>
        <v>0</v>
      </c>
      <c r="CD104" s="131">
        <f>IF(CF97&lt;'Parametres score'!E$30,'Parametres score'!G$30,IF(CF97&gt;'Parametres score'!E$32,'Parametres score'!G$32,'Parametres score'!G$31))</f>
        <v>1</v>
      </c>
      <c r="CE104" s="131">
        <f>IF(BT104&gt;'Parametres score'!E$29,'Parametres score'!G$29,IF(BT104&lt;'Parametres score'!E$27,'Parametres score'!G$27,'Parametres score'!G$28))</f>
        <v>0</v>
      </c>
      <c r="CF104" s="131">
        <f t="shared" si="26"/>
        <v>4</v>
      </c>
      <c r="CG104" s="131" t="str">
        <f t="shared" si="32"/>
        <v>/18</v>
      </c>
      <c r="CH104" s="4"/>
      <c r="CI104" s="4"/>
      <c r="CJ104" s="4"/>
    </row>
    <row r="105" spans="1:88" hidden="1" x14ac:dyDescent="0.35">
      <c r="A105" t="str">
        <f t="shared" si="22"/>
        <v/>
      </c>
      <c r="B105" s="516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548"/>
      <c r="O105" s="548"/>
      <c r="P105" s="548"/>
      <c r="Q105" s="548"/>
      <c r="R105" s="547"/>
      <c r="S105" s="547"/>
      <c r="T105" s="548"/>
      <c r="U105" s="548"/>
      <c r="V105" s="548"/>
      <c r="W105" s="548"/>
      <c r="X105" s="548"/>
      <c r="Y105" s="548"/>
      <c r="Z105" s="548"/>
      <c r="AA105" s="548"/>
      <c r="AB105" s="548"/>
      <c r="AC105" s="548"/>
      <c r="AD105" s="548"/>
      <c r="AE105" s="548"/>
      <c r="AF105" s="548"/>
      <c r="AG105" s="548"/>
      <c r="AH105" s="548"/>
      <c r="AI105" s="548"/>
      <c r="AJ105" s="548"/>
      <c r="AK105" s="548"/>
      <c r="AL105" s="548"/>
      <c r="AM105" s="548"/>
      <c r="AN105" s="548"/>
      <c r="AO105" s="547"/>
      <c r="AP105" s="547"/>
      <c r="AQ105" s="548"/>
      <c r="AR105" s="548"/>
      <c r="AS105" s="548"/>
      <c r="AT105" s="548"/>
      <c r="AU105" s="548"/>
      <c r="AV105" s="548"/>
      <c r="AW105" s="548"/>
      <c r="AX105" s="549"/>
      <c r="AY105" s="549"/>
      <c r="AZ105" s="4"/>
      <c r="BA105" s="694">
        <f>IF(COUNTIF(Poste!C$3:C$163,C105)&gt;0,SUMIF(Poste!C$3:C$163,C105,Poste!H$3:H$163)/(COUNTIF(Poste!C$3:C$163,C105)),0)</f>
        <v>0</v>
      </c>
      <c r="BB105" s="694"/>
      <c r="BC105" s="694"/>
      <c r="BD105" s="694"/>
      <c r="BE105" s="694"/>
      <c r="BF105" s="694"/>
      <c r="BG105" s="694"/>
      <c r="BH105" s="694"/>
      <c r="BI105" s="154"/>
      <c r="BJ105">
        <f t="shared" si="15"/>
        <v>0</v>
      </c>
      <c r="BK105">
        <f t="shared" si="16"/>
        <v>168</v>
      </c>
      <c r="BL105">
        <f>COUNTIF(BE99:BH105,"&lt;" &amp; 'Parametres score'!$C$24)</f>
        <v>0</v>
      </c>
      <c r="BM105">
        <f t="shared" si="24"/>
        <v>0</v>
      </c>
      <c r="BN105">
        <f t="shared" si="27"/>
        <v>0</v>
      </c>
      <c r="BO105">
        <f t="shared" si="28"/>
        <v>0</v>
      </c>
      <c r="BP105">
        <f t="shared" si="29"/>
        <v>0</v>
      </c>
      <c r="BQ105" s="4">
        <f t="shared" si="21"/>
        <v>1</v>
      </c>
      <c r="BR105" s="4">
        <f t="shared" si="30"/>
        <v>7</v>
      </c>
      <c r="BS105" s="4">
        <f t="shared" si="23"/>
        <v>0</v>
      </c>
      <c r="BT105" s="4">
        <f t="shared" si="31"/>
        <v>0</v>
      </c>
      <c r="BU105" s="4">
        <f t="shared" si="25"/>
        <v>0</v>
      </c>
      <c r="BV105" s="4"/>
      <c r="BW105" s="131">
        <f>IF(BJ105&lt;'Parametres score'!$E$6,'Parametres score'!$G$6,IF(BJ105&lt;='Parametres score'!$E$8,'Parametres score'!$G$7,'Parametres score'!$G$8))</f>
        <v>0</v>
      </c>
      <c r="BX105" s="131">
        <f>IF(COUNTIF(BA99:BD105,"&gt;" &amp;'Parametres score'!$C$9)&lt;'Parametres score'!E$9,'Parametres score'!G$9,IF(COUNTIF(BA99:BD105,"&gt;" &amp;'Parametres score'!$C$9)&gt;'Parametres score'!E$11,'Parametres score'!G$11,'Parametres score'!G$10))</f>
        <v>0</v>
      </c>
      <c r="BY105" s="131">
        <f>IF(COUNTIF(BI99:BI105,"&gt;=24")&gt;='Parametres score'!E$12,'Parametres score'!G$12,IF(COUNTIF(BI99:BI105,"&gt;=24")='Parametres score'!E$13,'Parametres score'!$G$13,'Parametres score'!G$14))</f>
        <v>2</v>
      </c>
      <c r="BZ105" s="131">
        <f>IF(BP105&lt;'Parametres score'!E$15,0,IF(BP105&gt;'Parametres score'!E$17,'Parametres score'!G$17,'Parametres score'!G$16))</f>
        <v>0</v>
      </c>
      <c r="CA105" s="131">
        <f>IF(BR105&lt;'Parametres score'!E$20,'Parametres score'!G$20,IF(BR105&gt;'Parametres score'!E$18,'Parametres score'!G$18,'Parametres score'!G$19))</f>
        <v>0</v>
      </c>
      <c r="CB105" s="131">
        <f>IF(BN105&lt;'Parametres score'!E$21,'Parametres score'!G$21,IF(BN105&gt;'Parametres score'!E$23,'Parametres score'!G$23,'Parametres score'!G$22))</f>
        <v>0</v>
      </c>
      <c r="CC105" s="131">
        <f>IF(BL105&lt;'Parametres score'!E$24,'Parametres score'!G$24,IF(BL105&gt;'Parametres score'!E$26,'Parametres score'!G$26,'Parametres score'!G$25))</f>
        <v>0</v>
      </c>
      <c r="CD105" s="131">
        <f>IF(CF98&lt;'Parametres score'!E$30,'Parametres score'!G$30,IF(CF98&gt;'Parametres score'!E$32,'Parametres score'!G$32,'Parametres score'!G$31))</f>
        <v>1</v>
      </c>
      <c r="CE105" s="131">
        <f>IF(BT105&gt;'Parametres score'!E$29,'Parametres score'!G$29,IF(BT105&lt;'Parametres score'!E$27,'Parametres score'!G$27,'Parametres score'!G$28))</f>
        <v>0</v>
      </c>
      <c r="CF105" s="131">
        <f t="shared" si="26"/>
        <v>3</v>
      </c>
      <c r="CG105" s="131" t="str">
        <f t="shared" si="32"/>
        <v>/18</v>
      </c>
      <c r="CH105" s="4"/>
      <c r="CI105" s="4"/>
      <c r="CJ105" s="4"/>
    </row>
    <row r="106" spans="1:88" hidden="1" x14ac:dyDescent="0.35">
      <c r="A106" t="str">
        <f t="shared" si="22"/>
        <v/>
      </c>
      <c r="B106" s="516"/>
      <c r="D106" s="548"/>
      <c r="E106" s="548"/>
      <c r="F106" s="548"/>
      <c r="G106" s="548"/>
      <c r="H106" s="548"/>
      <c r="I106" s="548"/>
      <c r="J106" s="548"/>
      <c r="K106" s="548"/>
      <c r="L106" s="548"/>
      <c r="M106" s="548"/>
      <c r="N106" s="548"/>
      <c r="O106" s="548"/>
      <c r="P106" s="548"/>
      <c r="Q106" s="548"/>
      <c r="R106" s="547"/>
      <c r="S106" s="547"/>
      <c r="T106" s="548"/>
      <c r="U106" s="548"/>
      <c r="V106" s="548"/>
      <c r="W106" s="548"/>
      <c r="X106" s="548"/>
      <c r="Y106" s="548"/>
      <c r="Z106" s="548"/>
      <c r="AA106" s="548"/>
      <c r="AB106" s="548"/>
      <c r="AC106" s="548"/>
      <c r="AD106" s="548"/>
      <c r="AE106" s="548"/>
      <c r="AF106" s="548"/>
      <c r="AG106" s="548"/>
      <c r="AH106" s="548"/>
      <c r="AI106" s="548"/>
      <c r="AJ106" s="548"/>
      <c r="AK106" s="548"/>
      <c r="AL106" s="548"/>
      <c r="AM106" s="547"/>
      <c r="AN106" s="547"/>
      <c r="AO106" s="548"/>
      <c r="AP106" s="548"/>
      <c r="AQ106" s="548"/>
      <c r="AR106" s="548"/>
      <c r="AS106" s="548"/>
      <c r="AT106" s="548"/>
      <c r="AU106" s="548"/>
      <c r="AV106" s="548"/>
      <c r="AW106" s="548"/>
      <c r="AX106" s="609"/>
      <c r="AY106" s="609"/>
      <c r="AZ106" s="4"/>
      <c r="BA106" s="694">
        <f>IF(COUNTIF(Poste!C$3:C$163,C106)&gt;0,SUMIF(Poste!C$3:C$163,C106,Poste!H$3:H$163)/(COUNTIF(Poste!C$3:C$163,C106)),0)</f>
        <v>0</v>
      </c>
      <c r="BB106" s="694"/>
      <c r="BC106" s="694"/>
      <c r="BD106" s="694"/>
      <c r="BE106" s="694"/>
      <c r="BF106" s="694"/>
      <c r="BG106" s="694"/>
      <c r="BH106" s="694"/>
      <c r="BI106" s="154"/>
      <c r="BJ106">
        <f t="shared" si="15"/>
        <v>0</v>
      </c>
      <c r="BK106">
        <f t="shared" si="16"/>
        <v>168</v>
      </c>
      <c r="BL106">
        <f>COUNTIF(BE100:BH106,"&lt;" &amp; 'Parametres score'!$C$24)</f>
        <v>0</v>
      </c>
      <c r="BM106">
        <f t="shared" si="24"/>
        <v>0</v>
      </c>
      <c r="BN106">
        <f t="shared" si="27"/>
        <v>0</v>
      </c>
      <c r="BO106">
        <f t="shared" si="28"/>
        <v>0</v>
      </c>
      <c r="BP106">
        <f t="shared" si="29"/>
        <v>0</v>
      </c>
      <c r="BQ106" s="4">
        <f t="shared" si="21"/>
        <v>1</v>
      </c>
      <c r="BR106" s="4">
        <f t="shared" si="30"/>
        <v>7</v>
      </c>
      <c r="BS106" s="4">
        <f t="shared" si="23"/>
        <v>0</v>
      </c>
      <c r="BT106" s="4">
        <f t="shared" si="31"/>
        <v>0</v>
      </c>
      <c r="BU106" s="4">
        <f t="shared" si="25"/>
        <v>0</v>
      </c>
      <c r="BV106" s="4"/>
      <c r="BW106" s="131">
        <f>IF(BJ106&lt;'Parametres score'!$E$6,'Parametres score'!$G$6,IF(BJ106&lt;='Parametres score'!$E$8,'Parametres score'!$G$7,'Parametres score'!$G$8))</f>
        <v>0</v>
      </c>
      <c r="BX106" s="131">
        <f>IF(COUNTIF(BA100:BD106,"&gt;" &amp;'Parametres score'!$C$9)&lt;'Parametres score'!E$9,'Parametres score'!G$9,IF(COUNTIF(BA100:BD106,"&gt;" &amp;'Parametres score'!$C$9)&gt;'Parametres score'!E$11,'Parametres score'!G$11,'Parametres score'!G$10))</f>
        <v>0</v>
      </c>
      <c r="BY106" s="131">
        <f>IF(COUNTIF(BI100:BI106,"&gt;=24")&gt;='Parametres score'!E$12,'Parametres score'!G$12,IF(COUNTIF(BI100:BI106,"&gt;=24")='Parametres score'!E$13,'Parametres score'!$G$13,'Parametres score'!G$14))</f>
        <v>2</v>
      </c>
      <c r="BZ106" s="131">
        <f>IF(BP106&lt;'Parametres score'!E$15,0,IF(BP106&gt;'Parametres score'!E$17,'Parametres score'!G$17,'Parametres score'!G$16))</f>
        <v>0</v>
      </c>
      <c r="CA106" s="131">
        <f>IF(BR106&lt;'Parametres score'!E$20,'Parametres score'!G$20,IF(BR106&gt;'Parametres score'!E$18,'Parametres score'!G$18,'Parametres score'!G$19))</f>
        <v>0</v>
      </c>
      <c r="CB106" s="131">
        <f>IF(BN106&lt;'Parametres score'!E$21,'Parametres score'!G$21,IF(BN106&gt;'Parametres score'!E$23,'Parametres score'!G$23,'Parametres score'!G$22))</f>
        <v>0</v>
      </c>
      <c r="CC106" s="131">
        <f>IF(BL106&lt;'Parametres score'!E$24,'Parametres score'!G$24,IF(BL106&gt;'Parametres score'!E$26,'Parametres score'!G$26,'Parametres score'!G$25))</f>
        <v>0</v>
      </c>
      <c r="CD106" s="131">
        <f>IF(CF99&lt;'Parametres score'!E$30,'Parametres score'!G$30,IF(CF99&gt;'Parametres score'!E$32,'Parametres score'!G$32,'Parametres score'!G$31))</f>
        <v>1</v>
      </c>
      <c r="CE106" s="131">
        <f>IF(BT106&gt;'Parametres score'!E$29,'Parametres score'!G$29,IF(BT106&lt;'Parametres score'!E$27,'Parametres score'!G$27,'Parametres score'!G$28))</f>
        <v>0</v>
      </c>
      <c r="CF106" s="131">
        <f t="shared" si="26"/>
        <v>3</v>
      </c>
      <c r="CG106" s="131" t="str">
        <f t="shared" si="32"/>
        <v>/18</v>
      </c>
      <c r="CH106" s="4"/>
      <c r="CI106" s="4"/>
      <c r="CJ106" s="4"/>
    </row>
    <row r="107" spans="1:88" hidden="1" x14ac:dyDescent="0.35">
      <c r="A107" t="str">
        <f t="shared" si="22"/>
        <v/>
      </c>
      <c r="B107" s="7"/>
      <c r="D107" s="548"/>
      <c r="E107" s="548"/>
      <c r="F107" s="548"/>
      <c r="G107" s="548"/>
      <c r="H107" s="548"/>
      <c r="I107" s="548"/>
      <c r="J107" s="548"/>
      <c r="K107" s="548"/>
      <c r="L107" s="548"/>
      <c r="M107" s="548"/>
      <c r="N107" s="548"/>
      <c r="O107" s="548"/>
      <c r="P107" s="548"/>
      <c r="Q107" s="548"/>
      <c r="R107" s="548"/>
      <c r="S107" s="548"/>
      <c r="T107" s="548"/>
      <c r="U107" s="547"/>
      <c r="V107" s="547"/>
      <c r="W107" s="548"/>
      <c r="X107" s="548"/>
      <c r="Y107" s="548"/>
      <c r="Z107" s="548"/>
      <c r="AA107" s="548"/>
      <c r="AB107" s="548"/>
      <c r="AC107" s="548"/>
      <c r="AD107" s="548"/>
      <c r="AE107" s="548"/>
      <c r="AF107" s="548"/>
      <c r="AG107" s="548"/>
      <c r="AH107" s="548"/>
      <c r="AI107" s="548"/>
      <c r="AJ107" s="548"/>
      <c r="AK107" s="548"/>
      <c r="AL107" s="548"/>
      <c r="AM107" s="547"/>
      <c r="AN107" s="547"/>
      <c r="AO107" s="548"/>
      <c r="AP107" s="548"/>
      <c r="AQ107" s="548"/>
      <c r="AR107" s="548"/>
      <c r="AS107" s="548"/>
      <c r="AT107" s="548"/>
      <c r="AU107" s="548"/>
      <c r="AV107" s="548"/>
      <c r="AW107" s="548"/>
      <c r="AX107" s="549"/>
      <c r="AY107" s="549"/>
      <c r="AZ107" s="4"/>
      <c r="BA107" s="694">
        <f>IF(COUNTIF(Poste!C$3:C$163,C107)&gt;0,SUMIF(Poste!C$3:C$163,C107,Poste!H$3:H$163)/(COUNTIF(Poste!C$3:C$163,C107)),0)</f>
        <v>0</v>
      </c>
      <c r="BB107" s="694"/>
      <c r="BC107" s="694"/>
      <c r="BD107" s="694"/>
      <c r="BE107" s="694"/>
      <c r="BF107" s="694"/>
      <c r="BG107" s="694"/>
      <c r="BH107" s="694"/>
      <c r="BI107" s="154"/>
      <c r="BJ107">
        <f t="shared" si="15"/>
        <v>0</v>
      </c>
      <c r="BK107">
        <f t="shared" si="16"/>
        <v>168</v>
      </c>
      <c r="BL107">
        <f>COUNTIF(BE101:BH107,"&lt;" &amp; 'Parametres score'!$C$24)</f>
        <v>0</v>
      </c>
      <c r="BM107">
        <f t="shared" si="24"/>
        <v>0</v>
      </c>
      <c r="BN107">
        <f t="shared" si="27"/>
        <v>0</v>
      </c>
      <c r="BO107">
        <f t="shared" si="28"/>
        <v>0</v>
      </c>
      <c r="BP107">
        <f t="shared" si="29"/>
        <v>0</v>
      </c>
      <c r="BQ107" s="4">
        <f t="shared" si="21"/>
        <v>1</v>
      </c>
      <c r="BR107" s="4">
        <f t="shared" si="30"/>
        <v>7</v>
      </c>
      <c r="BS107" s="4">
        <f t="shared" si="23"/>
        <v>0</v>
      </c>
      <c r="BT107" s="4">
        <f t="shared" si="31"/>
        <v>0</v>
      </c>
      <c r="BU107" s="4">
        <f t="shared" si="25"/>
        <v>0</v>
      </c>
      <c r="BV107" s="4"/>
      <c r="BW107" s="131">
        <f>IF(BJ107&lt;'Parametres score'!$E$6,'Parametres score'!$G$6,IF(BJ107&lt;='Parametres score'!$E$8,'Parametres score'!$G$7,'Parametres score'!$G$8))</f>
        <v>0</v>
      </c>
      <c r="BX107" s="131">
        <f>IF(COUNTIF(BA101:BD107,"&gt;" &amp;'Parametres score'!$C$9)&lt;'Parametres score'!E$9,'Parametres score'!G$9,IF(COUNTIF(BA101:BD107,"&gt;" &amp;'Parametres score'!$C$9)&gt;'Parametres score'!E$11,'Parametres score'!G$11,'Parametres score'!G$10))</f>
        <v>0</v>
      </c>
      <c r="BY107" s="131">
        <f>IF(COUNTIF(BI101:BI107,"&gt;=24")&gt;='Parametres score'!E$12,'Parametres score'!G$12,IF(COUNTIF(BI101:BI107,"&gt;=24")='Parametres score'!E$13,'Parametres score'!$G$13,'Parametres score'!G$14))</f>
        <v>2</v>
      </c>
      <c r="BZ107" s="131">
        <f>IF(BP107&lt;'Parametres score'!E$15,0,IF(BP107&gt;'Parametres score'!E$17,'Parametres score'!G$17,'Parametres score'!G$16))</f>
        <v>0</v>
      </c>
      <c r="CA107" s="131">
        <f>IF(BR107&lt;'Parametres score'!E$20,'Parametres score'!G$20,IF(BR107&gt;'Parametres score'!E$18,'Parametres score'!G$18,'Parametres score'!G$19))</f>
        <v>0</v>
      </c>
      <c r="CB107" s="131">
        <f>IF(BN107&lt;'Parametres score'!E$21,'Parametres score'!G$21,IF(BN107&gt;'Parametres score'!E$23,'Parametres score'!G$23,'Parametres score'!G$22))</f>
        <v>0</v>
      </c>
      <c r="CC107" s="131">
        <f>IF(BL107&lt;'Parametres score'!E$24,'Parametres score'!G$24,IF(BL107&gt;'Parametres score'!E$26,'Parametres score'!G$26,'Parametres score'!G$25))</f>
        <v>0</v>
      </c>
      <c r="CD107" s="131">
        <f>IF(CF100&lt;'Parametres score'!E$30,'Parametres score'!G$30,IF(CF100&gt;'Parametres score'!E$32,'Parametres score'!G$32,'Parametres score'!G$31))</f>
        <v>1</v>
      </c>
      <c r="CE107" s="131">
        <f>IF(BT107&gt;'Parametres score'!E$29,'Parametres score'!G$29,IF(BT107&lt;'Parametres score'!E$27,'Parametres score'!G$27,'Parametres score'!G$28))</f>
        <v>0</v>
      </c>
      <c r="CF107" s="131">
        <f t="shared" si="26"/>
        <v>3</v>
      </c>
      <c r="CG107" s="131" t="str">
        <f t="shared" si="32"/>
        <v>/18</v>
      </c>
      <c r="CH107" s="4"/>
      <c r="CI107" s="4"/>
      <c r="CJ107" s="4"/>
    </row>
    <row r="108" spans="1:88" hidden="1" x14ac:dyDescent="0.35">
      <c r="A108" t="str">
        <f t="shared" si="22"/>
        <v/>
      </c>
      <c r="B108" s="7"/>
      <c r="D108" s="548"/>
      <c r="E108" s="548"/>
      <c r="F108" s="548"/>
      <c r="G108" s="548"/>
      <c r="H108" s="548"/>
      <c r="I108" s="548"/>
      <c r="J108" s="548"/>
      <c r="K108" s="548"/>
      <c r="L108" s="548"/>
      <c r="M108" s="548"/>
      <c r="N108" s="548"/>
      <c r="O108" s="548"/>
      <c r="P108" s="548"/>
      <c r="Q108" s="548"/>
      <c r="R108" s="548"/>
      <c r="S108" s="548"/>
      <c r="T108" s="548"/>
      <c r="U108" s="547"/>
      <c r="V108" s="547"/>
      <c r="W108" s="548"/>
      <c r="X108" s="548"/>
      <c r="Y108" s="548"/>
      <c r="Z108" s="548"/>
      <c r="AA108" s="548"/>
      <c r="AB108" s="548"/>
      <c r="AC108" s="548"/>
      <c r="AD108" s="548"/>
      <c r="AE108" s="548"/>
      <c r="AF108" s="548"/>
      <c r="AG108" s="548"/>
      <c r="AH108" s="548"/>
      <c r="AI108" s="548"/>
      <c r="AJ108" s="548"/>
      <c r="AK108" s="548"/>
      <c r="AL108" s="548"/>
      <c r="AM108" s="548"/>
      <c r="AN108" s="548"/>
      <c r="AO108" s="548"/>
      <c r="AP108" s="547"/>
      <c r="AQ108" s="547"/>
      <c r="AR108" s="548"/>
      <c r="AS108" s="548"/>
      <c r="AT108" s="548"/>
      <c r="AU108" s="548"/>
      <c r="AV108" s="548"/>
      <c r="AW108" s="548"/>
      <c r="AX108" s="549"/>
      <c r="AY108" s="549"/>
      <c r="AZ108" s="4"/>
      <c r="BA108" s="694">
        <f>IF(COUNTIF(Poste!C$3:C$163,C108)&gt;0,SUMIF(Poste!C$3:C$163,C108,Poste!H$3:H$163)/(COUNTIF(Poste!C$3:C$163,C108)),0)</f>
        <v>0</v>
      </c>
      <c r="BB108" s="694"/>
      <c r="BC108" s="694"/>
      <c r="BD108" s="694"/>
      <c r="BE108" s="694"/>
      <c r="BF108" s="694"/>
      <c r="BG108" s="694"/>
      <c r="BH108" s="694"/>
      <c r="BI108" s="154"/>
      <c r="BJ108">
        <f t="shared" si="15"/>
        <v>0</v>
      </c>
      <c r="BK108">
        <f t="shared" si="16"/>
        <v>168</v>
      </c>
      <c r="BL108">
        <f>COUNTIF(BE102:BH108,"&lt;" &amp; 'Parametres score'!$C$24)</f>
        <v>0</v>
      </c>
      <c r="BM108">
        <f t="shared" si="24"/>
        <v>0</v>
      </c>
      <c r="BN108">
        <f t="shared" si="27"/>
        <v>0</v>
      </c>
      <c r="BO108">
        <f t="shared" si="28"/>
        <v>0</v>
      </c>
      <c r="BP108">
        <f t="shared" si="29"/>
        <v>0</v>
      </c>
      <c r="BQ108" s="4">
        <f t="shared" si="21"/>
        <v>1</v>
      </c>
      <c r="BR108" s="4">
        <f t="shared" si="30"/>
        <v>7</v>
      </c>
      <c r="BS108" s="4">
        <f t="shared" si="23"/>
        <v>0</v>
      </c>
      <c r="BT108" s="4">
        <f t="shared" si="31"/>
        <v>0</v>
      </c>
      <c r="BU108" s="4">
        <f t="shared" si="25"/>
        <v>0</v>
      </c>
      <c r="BV108" s="4"/>
      <c r="BW108" s="131">
        <f>IF(BJ108&lt;'Parametres score'!$E$6,'Parametres score'!$G$6,IF(BJ108&lt;='Parametres score'!$E$8,'Parametres score'!$G$7,'Parametres score'!$G$8))</f>
        <v>0</v>
      </c>
      <c r="BX108" s="131">
        <f>IF(COUNTIF(BA102:BD108,"&gt;" &amp;'Parametres score'!$C$9)&lt;'Parametres score'!E$9,'Parametres score'!G$9,IF(COUNTIF(BA102:BD108,"&gt;" &amp;'Parametres score'!$C$9)&gt;'Parametres score'!E$11,'Parametres score'!G$11,'Parametres score'!G$10))</f>
        <v>0</v>
      </c>
      <c r="BY108" s="131">
        <f>IF(COUNTIF(BI102:BI108,"&gt;=24")&gt;='Parametres score'!E$12,'Parametres score'!G$12,IF(COUNTIF(BI102:BI108,"&gt;=24")='Parametres score'!E$13,'Parametres score'!$G$13,'Parametres score'!G$14))</f>
        <v>2</v>
      </c>
      <c r="BZ108" s="131">
        <f>IF(BP108&lt;'Parametres score'!E$15,0,IF(BP108&gt;'Parametres score'!E$17,'Parametres score'!G$17,'Parametres score'!G$16))</f>
        <v>0</v>
      </c>
      <c r="CA108" s="131">
        <f>IF(BR108&lt;'Parametres score'!E$20,'Parametres score'!G$20,IF(BR108&gt;'Parametres score'!E$18,'Parametres score'!G$18,'Parametres score'!G$19))</f>
        <v>0</v>
      </c>
      <c r="CB108" s="131">
        <f>IF(BN108&lt;'Parametres score'!E$21,'Parametres score'!G$21,IF(BN108&gt;'Parametres score'!E$23,'Parametres score'!G$23,'Parametres score'!G$22))</f>
        <v>0</v>
      </c>
      <c r="CC108" s="131">
        <f>IF(BL108&lt;'Parametres score'!E$24,'Parametres score'!G$24,IF(BL108&gt;'Parametres score'!E$26,'Parametres score'!G$26,'Parametres score'!G$25))</f>
        <v>0</v>
      </c>
      <c r="CD108" s="131">
        <f>IF(CF101&lt;'Parametres score'!E$30,'Parametres score'!G$30,IF(CF101&gt;'Parametres score'!E$32,'Parametres score'!G$32,'Parametres score'!G$31))</f>
        <v>1</v>
      </c>
      <c r="CE108" s="131">
        <f>IF(BT108&gt;'Parametres score'!E$29,'Parametres score'!G$29,IF(BT108&lt;'Parametres score'!E$27,'Parametres score'!G$27,'Parametres score'!G$28))</f>
        <v>0</v>
      </c>
      <c r="CF108" s="131">
        <f t="shared" si="26"/>
        <v>3</v>
      </c>
      <c r="CG108" s="131" t="str">
        <f t="shared" si="32"/>
        <v>/18</v>
      </c>
      <c r="CH108" s="4"/>
      <c r="CI108" s="4"/>
      <c r="CJ108" s="4"/>
    </row>
    <row r="109" spans="1:88" hidden="1" x14ac:dyDescent="0.35">
      <c r="A109" t="str">
        <f t="shared" si="22"/>
        <v/>
      </c>
      <c r="B109" s="7"/>
      <c r="D109" s="548"/>
      <c r="E109" s="548"/>
      <c r="F109" s="548"/>
      <c r="G109" s="548"/>
      <c r="H109" s="548"/>
      <c r="I109" s="548"/>
      <c r="J109" s="548"/>
      <c r="K109" s="548"/>
      <c r="L109" s="548"/>
      <c r="M109" s="548"/>
      <c r="N109" s="548"/>
      <c r="O109" s="548"/>
      <c r="P109" s="548"/>
      <c r="Q109" s="548"/>
      <c r="R109" s="548"/>
      <c r="S109" s="548"/>
      <c r="T109" s="548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4"/>
      <c r="BA109" s="694">
        <f>IF(COUNTIF(Poste!C$3:C$163,C109)&gt;0,SUMIF(Poste!C$3:C$163,C109,Poste!H$3:H$163)/(COUNTIF(Poste!C$3:C$163,C109)),0)</f>
        <v>0</v>
      </c>
      <c r="BB109" s="694"/>
      <c r="BC109" s="694"/>
      <c r="BD109" s="694"/>
      <c r="BE109" s="694"/>
      <c r="BF109" s="694"/>
      <c r="BG109" s="694"/>
      <c r="BH109" s="694"/>
      <c r="BI109" s="154"/>
      <c r="BJ109">
        <f t="shared" si="15"/>
        <v>0</v>
      </c>
      <c r="BK109">
        <f t="shared" si="16"/>
        <v>168</v>
      </c>
      <c r="BL109">
        <f>COUNTIF(BE103:BH109,"&lt;" &amp; 'Parametres score'!$C$24)</f>
        <v>0</v>
      </c>
      <c r="BM109">
        <f t="shared" si="24"/>
        <v>0</v>
      </c>
      <c r="BN109">
        <f t="shared" si="27"/>
        <v>0</v>
      </c>
      <c r="BO109">
        <f t="shared" si="28"/>
        <v>0</v>
      </c>
      <c r="BP109">
        <f t="shared" si="29"/>
        <v>0</v>
      </c>
      <c r="BQ109" s="4">
        <f t="shared" si="21"/>
        <v>1</v>
      </c>
      <c r="BR109" s="4">
        <f t="shared" si="30"/>
        <v>7</v>
      </c>
      <c r="BS109" s="4">
        <f t="shared" si="23"/>
        <v>0</v>
      </c>
      <c r="BT109" s="4">
        <f t="shared" si="31"/>
        <v>0</v>
      </c>
      <c r="BU109" s="4">
        <f t="shared" si="25"/>
        <v>0</v>
      </c>
      <c r="BV109" s="4"/>
      <c r="BW109" s="131">
        <f>IF(BJ109&lt;'Parametres score'!$E$6,'Parametres score'!$G$6,IF(BJ109&lt;='Parametres score'!$E$8,'Parametres score'!$G$7,'Parametres score'!$G$8))</f>
        <v>0</v>
      </c>
      <c r="BX109" s="131">
        <f>IF(COUNTIF(BA103:BD109,"&gt;" &amp;'Parametres score'!$C$9)&lt;'Parametres score'!E$9,'Parametres score'!G$9,IF(COUNTIF(BA103:BD109,"&gt;" &amp;'Parametres score'!$C$9)&gt;'Parametres score'!E$11,'Parametres score'!G$11,'Parametres score'!G$10))</f>
        <v>0</v>
      </c>
      <c r="BY109" s="131">
        <f>IF(COUNTIF(BI103:BI109,"&gt;=24")&gt;='Parametres score'!E$12,'Parametres score'!G$12,IF(COUNTIF(BI103:BI109,"&gt;=24")='Parametres score'!E$13,'Parametres score'!$G$13,'Parametres score'!G$14))</f>
        <v>2</v>
      </c>
      <c r="BZ109" s="131">
        <f>IF(BP109&lt;'Parametres score'!E$15,0,IF(BP109&gt;'Parametres score'!E$17,'Parametres score'!G$17,'Parametres score'!G$16))</f>
        <v>0</v>
      </c>
      <c r="CA109" s="131">
        <f>IF(BR109&lt;'Parametres score'!E$20,'Parametres score'!G$20,IF(BR109&gt;'Parametres score'!E$18,'Parametres score'!G$18,'Parametres score'!G$19))</f>
        <v>0</v>
      </c>
      <c r="CB109" s="131">
        <f>IF(BN109&lt;'Parametres score'!E$21,'Parametres score'!G$21,IF(BN109&gt;'Parametres score'!E$23,'Parametres score'!G$23,'Parametres score'!G$22))</f>
        <v>0</v>
      </c>
      <c r="CC109" s="131">
        <f>IF(BL109&lt;'Parametres score'!E$24,'Parametres score'!G$24,IF(BL109&gt;'Parametres score'!E$26,'Parametres score'!G$26,'Parametres score'!G$25))</f>
        <v>0</v>
      </c>
      <c r="CD109" s="131">
        <f>IF(CF102&lt;'Parametres score'!E$30,'Parametres score'!G$30,IF(CF102&gt;'Parametres score'!E$32,'Parametres score'!G$32,'Parametres score'!G$31))</f>
        <v>1</v>
      </c>
      <c r="CE109" s="131">
        <f>IF(BT109&gt;'Parametres score'!E$29,'Parametres score'!G$29,IF(BT109&lt;'Parametres score'!E$27,'Parametres score'!G$27,'Parametres score'!G$28))</f>
        <v>0</v>
      </c>
      <c r="CF109" s="131">
        <f t="shared" si="26"/>
        <v>3</v>
      </c>
      <c r="CG109" s="131" t="str">
        <f t="shared" si="32"/>
        <v>/18</v>
      </c>
      <c r="CH109" s="4"/>
      <c r="CI109" s="4"/>
      <c r="CJ109" s="4"/>
    </row>
    <row r="110" spans="1:88" hidden="1" x14ac:dyDescent="0.35">
      <c r="A110" t="str">
        <f t="shared" si="22"/>
        <v/>
      </c>
      <c r="B110" s="7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4"/>
      <c r="BA110" s="694">
        <f>IF(COUNTIF(Poste!C$3:C$163,C110)&gt;0,SUMIF(Poste!C$3:C$163,C110,Poste!H$3:H$163)/(COUNTIF(Poste!C$3:C$163,C110)),0)</f>
        <v>0</v>
      </c>
      <c r="BB110" s="694"/>
      <c r="BC110" s="694"/>
      <c r="BD110" s="694"/>
      <c r="BE110" s="694"/>
      <c r="BF110" s="694"/>
      <c r="BG110" s="694"/>
      <c r="BH110" s="694"/>
      <c r="BI110" s="154"/>
      <c r="BJ110">
        <f t="shared" si="15"/>
        <v>0</v>
      </c>
      <c r="BK110">
        <f t="shared" si="16"/>
        <v>168</v>
      </c>
      <c r="BL110">
        <f>COUNTIF(BE104:BH110,"&lt;" &amp; 'Parametres score'!$C$24)</f>
        <v>0</v>
      </c>
      <c r="BM110">
        <f t="shared" si="24"/>
        <v>0</v>
      </c>
      <c r="BN110">
        <f t="shared" si="27"/>
        <v>0</v>
      </c>
      <c r="BO110">
        <f t="shared" si="28"/>
        <v>0</v>
      </c>
      <c r="BP110">
        <f t="shared" si="29"/>
        <v>0</v>
      </c>
      <c r="BQ110" s="4">
        <f t="shared" si="21"/>
        <v>1</v>
      </c>
      <c r="BR110" s="4">
        <f t="shared" si="30"/>
        <v>7</v>
      </c>
      <c r="BS110" s="4">
        <f t="shared" si="23"/>
        <v>0</v>
      </c>
      <c r="BT110" s="4">
        <f t="shared" si="31"/>
        <v>0</v>
      </c>
      <c r="BU110" s="4">
        <f t="shared" si="25"/>
        <v>0</v>
      </c>
      <c r="BV110" s="4"/>
      <c r="BW110" s="131">
        <f>IF(BJ110&lt;'Parametres score'!$E$6,'Parametres score'!$G$6,IF(BJ110&lt;='Parametres score'!$E$8,'Parametres score'!$G$7,'Parametres score'!$G$8))</f>
        <v>0</v>
      </c>
      <c r="BX110" s="131">
        <f>IF(COUNTIF(BA104:BD110,"&gt;" &amp;'Parametres score'!$C$9)&lt;'Parametres score'!E$9,'Parametres score'!G$9,IF(COUNTIF(BA104:BD110,"&gt;" &amp;'Parametres score'!$C$9)&gt;'Parametres score'!E$11,'Parametres score'!G$11,'Parametres score'!G$10))</f>
        <v>0</v>
      </c>
      <c r="BY110" s="131">
        <f>IF(COUNTIF(BI104:BI110,"&gt;=24")&gt;='Parametres score'!E$12,'Parametres score'!G$12,IF(COUNTIF(BI104:BI110,"&gt;=24")='Parametres score'!E$13,'Parametres score'!$G$13,'Parametres score'!G$14))</f>
        <v>2</v>
      </c>
      <c r="BZ110" s="131">
        <f>IF(BP110&lt;'Parametres score'!E$15,0,IF(BP110&gt;'Parametres score'!E$17,'Parametres score'!G$17,'Parametres score'!G$16))</f>
        <v>0</v>
      </c>
      <c r="CA110" s="131">
        <f>IF(BR110&lt;'Parametres score'!E$20,'Parametres score'!G$20,IF(BR110&gt;'Parametres score'!E$18,'Parametres score'!G$18,'Parametres score'!G$19))</f>
        <v>0</v>
      </c>
      <c r="CB110" s="131">
        <f>IF(BN110&lt;'Parametres score'!E$21,'Parametres score'!G$21,IF(BN110&gt;'Parametres score'!E$23,'Parametres score'!G$23,'Parametres score'!G$22))</f>
        <v>0</v>
      </c>
      <c r="CC110" s="131">
        <f>IF(BL110&lt;'Parametres score'!E$24,'Parametres score'!G$24,IF(BL110&gt;'Parametres score'!E$26,'Parametres score'!G$26,'Parametres score'!G$25))</f>
        <v>0</v>
      </c>
      <c r="CD110" s="131">
        <f>IF(CF103&lt;'Parametres score'!E$30,'Parametres score'!G$30,IF(CF103&gt;'Parametres score'!E$32,'Parametres score'!G$32,'Parametres score'!G$31))</f>
        <v>1</v>
      </c>
      <c r="CE110" s="131">
        <f>IF(BT110&gt;'Parametres score'!E$29,'Parametres score'!G$29,IF(BT110&lt;'Parametres score'!E$27,'Parametres score'!G$27,'Parametres score'!G$28))</f>
        <v>0</v>
      </c>
      <c r="CF110" s="131">
        <f t="shared" si="26"/>
        <v>3</v>
      </c>
      <c r="CG110" s="131" t="str">
        <f t="shared" si="32"/>
        <v>/18</v>
      </c>
      <c r="CH110" s="4"/>
      <c r="CI110" s="4"/>
      <c r="CJ110" s="4"/>
    </row>
    <row r="111" spans="1:88" hidden="1" x14ac:dyDescent="0.35">
      <c r="A111" t="str">
        <f t="shared" si="22"/>
        <v/>
      </c>
      <c r="B111" s="7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4"/>
      <c r="BA111" s="694">
        <f>IF(COUNTIF(Poste!C$3:C$163,C111)&gt;0,SUMIF(Poste!C$3:C$163,C111,Poste!H$3:H$163)/(COUNTIF(Poste!C$3:C$163,C111)),0)</f>
        <v>0</v>
      </c>
      <c r="BB111" s="694"/>
      <c r="BC111" s="694"/>
      <c r="BD111" s="694"/>
      <c r="BE111" s="694"/>
      <c r="BF111" s="694"/>
      <c r="BG111" s="694"/>
      <c r="BH111" s="694"/>
      <c r="BI111" s="154"/>
      <c r="BJ111">
        <f t="shared" ref="BJ111:BJ174" si="33">COUNTIF(D105:AY111,"W")*0.5</f>
        <v>0</v>
      </c>
      <c r="BK111">
        <f t="shared" ref="BK111:BK174" si="34">COUNTIF(D105:AY111,"")*0.5</f>
        <v>168</v>
      </c>
      <c r="BL111">
        <f>COUNTIF(BE105:BH111,"&lt;" &amp; 'Parametres score'!$C$24)</f>
        <v>0</v>
      </c>
      <c r="BM111">
        <f t="shared" si="24"/>
        <v>0</v>
      </c>
      <c r="BN111">
        <f t="shared" si="27"/>
        <v>0</v>
      </c>
      <c r="BO111">
        <f t="shared" si="28"/>
        <v>0</v>
      </c>
      <c r="BP111">
        <f t="shared" si="29"/>
        <v>0</v>
      </c>
      <c r="BQ111" s="4">
        <f t="shared" si="21"/>
        <v>1</v>
      </c>
      <c r="BR111" s="4">
        <f t="shared" si="30"/>
        <v>7</v>
      </c>
      <c r="BS111" s="4">
        <f t="shared" si="23"/>
        <v>0</v>
      </c>
      <c r="BT111" s="4">
        <f t="shared" si="31"/>
        <v>0</v>
      </c>
      <c r="BU111" s="4">
        <f t="shared" si="25"/>
        <v>0</v>
      </c>
      <c r="BV111" s="4"/>
      <c r="BW111" s="131">
        <f>IF(BJ111&lt;'Parametres score'!$E$6,'Parametres score'!$G$6,IF(BJ111&lt;='Parametres score'!$E$8,'Parametres score'!$G$7,'Parametres score'!$G$8))</f>
        <v>0</v>
      </c>
      <c r="BX111" s="131">
        <f>IF(COUNTIF(BA105:BD111,"&gt;" &amp;'Parametres score'!$C$9)&lt;'Parametres score'!E$9,'Parametres score'!G$9,IF(COUNTIF(BA105:BD111,"&gt;" &amp;'Parametres score'!$C$9)&gt;'Parametres score'!E$11,'Parametres score'!G$11,'Parametres score'!G$10))</f>
        <v>0</v>
      </c>
      <c r="BY111" s="131">
        <f>IF(COUNTIF(BI105:BI111,"&gt;=24")&gt;='Parametres score'!E$12,'Parametres score'!G$12,IF(COUNTIF(BI105:BI111,"&gt;=24")='Parametres score'!E$13,'Parametres score'!$G$13,'Parametres score'!G$14))</f>
        <v>2</v>
      </c>
      <c r="BZ111" s="131">
        <f>IF(BP111&lt;'Parametres score'!E$15,0,IF(BP111&gt;'Parametres score'!E$17,'Parametres score'!G$17,'Parametres score'!G$16))</f>
        <v>0</v>
      </c>
      <c r="CA111" s="131">
        <f>IF(BR111&lt;'Parametres score'!E$20,'Parametres score'!G$20,IF(BR111&gt;'Parametres score'!E$18,'Parametres score'!G$18,'Parametres score'!G$19))</f>
        <v>0</v>
      </c>
      <c r="CB111" s="131">
        <f>IF(BN111&lt;'Parametres score'!E$21,'Parametres score'!G$21,IF(BN111&gt;'Parametres score'!E$23,'Parametres score'!G$23,'Parametres score'!G$22))</f>
        <v>0</v>
      </c>
      <c r="CC111" s="131">
        <f>IF(BL111&lt;'Parametres score'!E$24,'Parametres score'!G$24,IF(BL111&gt;'Parametres score'!E$26,'Parametres score'!G$26,'Parametres score'!G$25))</f>
        <v>0</v>
      </c>
      <c r="CD111" s="131">
        <f>IF(CF104&lt;'Parametres score'!E$30,'Parametres score'!G$30,IF(CF104&gt;'Parametres score'!E$32,'Parametres score'!G$32,'Parametres score'!G$31))</f>
        <v>1</v>
      </c>
      <c r="CE111" s="131">
        <f>IF(BT111&gt;'Parametres score'!E$29,'Parametres score'!G$29,IF(BT111&lt;'Parametres score'!E$27,'Parametres score'!G$27,'Parametres score'!G$28))</f>
        <v>0</v>
      </c>
      <c r="CF111" s="131">
        <f t="shared" si="26"/>
        <v>3</v>
      </c>
      <c r="CG111" s="131" t="str">
        <f t="shared" si="32"/>
        <v>/18</v>
      </c>
      <c r="CH111" s="4"/>
      <c r="CI111" s="4"/>
      <c r="CJ111" s="4"/>
    </row>
    <row r="112" spans="1:88" hidden="1" x14ac:dyDescent="0.35">
      <c r="A112" t="str">
        <f t="shared" si="22"/>
        <v/>
      </c>
      <c r="B112" s="7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4"/>
      <c r="BA112" s="694">
        <f>IF(COUNTIF(Poste!C$3:C$163,C112)&gt;0,SUMIF(Poste!C$3:C$163,C112,Poste!H$3:H$163)/(COUNTIF(Poste!C$3:C$163,C112)),0)</f>
        <v>0</v>
      </c>
      <c r="BB112" s="694"/>
      <c r="BC112" s="694"/>
      <c r="BD112" s="694"/>
      <c r="BE112" s="694"/>
      <c r="BF112" s="694"/>
      <c r="BG112" s="694"/>
      <c r="BH112" s="694"/>
      <c r="BI112" s="154"/>
      <c r="BJ112">
        <f t="shared" si="33"/>
        <v>0</v>
      </c>
      <c r="BK112">
        <f t="shared" si="34"/>
        <v>168</v>
      </c>
      <c r="BL112">
        <f>COUNTIF(BE106:BH112,"&lt;" &amp; 'Parametres score'!$C$24)</f>
        <v>0</v>
      </c>
      <c r="BM112">
        <f t="shared" si="24"/>
        <v>0</v>
      </c>
      <c r="BN112">
        <f t="shared" si="27"/>
        <v>0</v>
      </c>
      <c r="BO112">
        <f t="shared" si="28"/>
        <v>0</v>
      </c>
      <c r="BP112">
        <f t="shared" si="29"/>
        <v>0</v>
      </c>
      <c r="BQ112" s="4">
        <f t="shared" si="21"/>
        <v>1</v>
      </c>
      <c r="BR112" s="4">
        <f t="shared" si="30"/>
        <v>7</v>
      </c>
      <c r="BS112" s="4">
        <f t="shared" si="23"/>
        <v>0</v>
      </c>
      <c r="BT112" s="4">
        <f t="shared" si="31"/>
        <v>0</v>
      </c>
      <c r="BU112" s="4">
        <f t="shared" si="25"/>
        <v>0</v>
      </c>
      <c r="BV112" s="4"/>
      <c r="BW112" s="131">
        <f>IF(BJ112&lt;'Parametres score'!$E$6,'Parametres score'!$G$6,IF(BJ112&lt;='Parametres score'!$E$8,'Parametres score'!$G$7,'Parametres score'!$G$8))</f>
        <v>0</v>
      </c>
      <c r="BX112" s="131">
        <f>IF(COUNTIF(BA106:BD112,"&gt;" &amp;'Parametres score'!$C$9)&lt;'Parametres score'!E$9,'Parametres score'!G$9,IF(COUNTIF(BA106:BD112,"&gt;" &amp;'Parametres score'!$C$9)&gt;'Parametres score'!E$11,'Parametres score'!G$11,'Parametres score'!G$10))</f>
        <v>0</v>
      </c>
      <c r="BY112" s="131">
        <f>IF(COUNTIF(BI106:BI112,"&gt;=24")&gt;='Parametres score'!E$12,'Parametres score'!G$12,IF(COUNTIF(BI106:BI112,"&gt;=24")='Parametres score'!E$13,'Parametres score'!$G$13,'Parametres score'!G$14))</f>
        <v>2</v>
      </c>
      <c r="BZ112" s="131">
        <f>IF(BP112&lt;'Parametres score'!E$15,0,IF(BP112&gt;'Parametres score'!E$17,'Parametres score'!G$17,'Parametres score'!G$16))</f>
        <v>0</v>
      </c>
      <c r="CA112" s="131">
        <f>IF(BR112&lt;'Parametres score'!E$20,'Parametres score'!G$20,IF(BR112&gt;'Parametres score'!E$18,'Parametres score'!G$18,'Parametres score'!G$19))</f>
        <v>0</v>
      </c>
      <c r="CB112" s="131">
        <f>IF(BN112&lt;'Parametres score'!E$21,'Parametres score'!G$21,IF(BN112&gt;'Parametres score'!E$23,'Parametres score'!G$23,'Parametres score'!G$22))</f>
        <v>0</v>
      </c>
      <c r="CC112" s="131">
        <f>IF(BL112&lt;'Parametres score'!E$24,'Parametres score'!G$24,IF(BL112&gt;'Parametres score'!E$26,'Parametres score'!G$26,'Parametres score'!G$25))</f>
        <v>0</v>
      </c>
      <c r="CD112" s="131">
        <f>IF(CF105&lt;'Parametres score'!E$30,'Parametres score'!G$30,IF(CF105&gt;'Parametres score'!E$32,'Parametres score'!G$32,'Parametres score'!G$31))</f>
        <v>0</v>
      </c>
      <c r="CE112" s="131">
        <f>IF(BT112&gt;'Parametres score'!E$29,'Parametres score'!G$29,IF(BT112&lt;'Parametres score'!E$27,'Parametres score'!G$27,'Parametres score'!G$28))</f>
        <v>0</v>
      </c>
      <c r="CF112" s="131">
        <f t="shared" si="26"/>
        <v>2</v>
      </c>
      <c r="CG112" s="131" t="str">
        <f t="shared" si="32"/>
        <v>/18</v>
      </c>
      <c r="CH112" s="4"/>
      <c r="CI112" s="4"/>
      <c r="CJ112" s="4"/>
    </row>
    <row r="113" spans="1:88" hidden="1" x14ac:dyDescent="0.35">
      <c r="A113" t="str">
        <f t="shared" si="22"/>
        <v/>
      </c>
      <c r="B113" s="7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4"/>
      <c r="BA113" s="694">
        <f>IF(COUNTIF(Poste!C$3:C$163,C113)&gt;0,SUMIF(Poste!C$3:C$163,C113,Poste!H$3:H$163)/(COUNTIF(Poste!C$3:C$163,C113)),0)</f>
        <v>0</v>
      </c>
      <c r="BB113" s="694"/>
      <c r="BC113" s="694"/>
      <c r="BD113" s="694"/>
      <c r="BE113" s="694"/>
      <c r="BF113" s="694"/>
      <c r="BG113" s="694"/>
      <c r="BH113" s="694"/>
      <c r="BI113" s="154"/>
      <c r="BJ113">
        <f t="shared" si="33"/>
        <v>0</v>
      </c>
      <c r="BK113">
        <f t="shared" si="34"/>
        <v>168</v>
      </c>
      <c r="BL113">
        <f>COUNTIF(BE107:BH113,"&lt;" &amp; 'Parametres score'!$C$24)</f>
        <v>0</v>
      </c>
      <c r="BM113">
        <f t="shared" si="24"/>
        <v>0</v>
      </c>
      <c r="BN113">
        <f t="shared" si="27"/>
        <v>0</v>
      </c>
      <c r="BO113">
        <f t="shared" si="28"/>
        <v>0</v>
      </c>
      <c r="BP113">
        <f t="shared" si="29"/>
        <v>0</v>
      </c>
      <c r="BQ113" s="4">
        <f t="shared" si="21"/>
        <v>1</v>
      </c>
      <c r="BR113" s="4">
        <f t="shared" si="30"/>
        <v>7</v>
      </c>
      <c r="BS113" s="4">
        <f t="shared" si="23"/>
        <v>0</v>
      </c>
      <c r="BT113" s="4">
        <f t="shared" si="31"/>
        <v>0</v>
      </c>
      <c r="BU113" s="4">
        <f t="shared" si="25"/>
        <v>0</v>
      </c>
      <c r="BV113" s="4"/>
      <c r="BW113" s="131">
        <f>IF(BJ113&lt;'Parametres score'!$E$6,'Parametres score'!$G$6,IF(BJ113&lt;='Parametres score'!$E$8,'Parametres score'!$G$7,'Parametres score'!$G$8))</f>
        <v>0</v>
      </c>
      <c r="BX113" s="131">
        <f>IF(COUNTIF(BA107:BD113,"&gt;" &amp;'Parametres score'!$C$9)&lt;'Parametres score'!E$9,'Parametres score'!G$9,IF(COUNTIF(BA107:BD113,"&gt;" &amp;'Parametres score'!$C$9)&gt;'Parametres score'!E$11,'Parametres score'!G$11,'Parametres score'!G$10))</f>
        <v>0</v>
      </c>
      <c r="BY113" s="131">
        <f>IF(COUNTIF(BI107:BI113,"&gt;=24")&gt;='Parametres score'!E$12,'Parametres score'!G$12,IF(COUNTIF(BI107:BI113,"&gt;=24")='Parametres score'!E$13,'Parametres score'!$G$13,'Parametres score'!G$14))</f>
        <v>2</v>
      </c>
      <c r="BZ113" s="131">
        <f>IF(BP113&lt;'Parametres score'!E$15,0,IF(BP113&gt;'Parametres score'!E$17,'Parametres score'!G$17,'Parametres score'!G$16))</f>
        <v>0</v>
      </c>
      <c r="CA113" s="131">
        <f>IF(BR113&lt;'Parametres score'!E$20,'Parametres score'!G$20,IF(BR113&gt;'Parametres score'!E$18,'Parametres score'!G$18,'Parametres score'!G$19))</f>
        <v>0</v>
      </c>
      <c r="CB113" s="131">
        <f>IF(BN113&lt;'Parametres score'!E$21,'Parametres score'!G$21,IF(BN113&gt;'Parametres score'!E$23,'Parametres score'!G$23,'Parametres score'!G$22))</f>
        <v>0</v>
      </c>
      <c r="CC113" s="131">
        <f>IF(BL113&lt;'Parametres score'!E$24,'Parametres score'!G$24,IF(BL113&gt;'Parametres score'!E$26,'Parametres score'!G$26,'Parametres score'!G$25))</f>
        <v>0</v>
      </c>
      <c r="CD113" s="131">
        <f>IF(CF106&lt;'Parametres score'!E$30,'Parametres score'!G$30,IF(CF106&gt;'Parametres score'!E$32,'Parametres score'!G$32,'Parametres score'!G$31))</f>
        <v>0</v>
      </c>
      <c r="CE113" s="131">
        <f>IF(BT113&gt;'Parametres score'!E$29,'Parametres score'!G$29,IF(BT113&lt;'Parametres score'!E$27,'Parametres score'!G$27,'Parametres score'!G$28))</f>
        <v>0</v>
      </c>
      <c r="CF113" s="131">
        <f t="shared" si="26"/>
        <v>2</v>
      </c>
      <c r="CG113" s="131" t="str">
        <f t="shared" si="32"/>
        <v>/18</v>
      </c>
      <c r="CH113" s="4"/>
      <c r="CI113" s="4"/>
      <c r="CJ113" s="4"/>
    </row>
    <row r="114" spans="1:88" hidden="1" x14ac:dyDescent="0.35">
      <c r="A114" t="str">
        <f t="shared" si="22"/>
        <v/>
      </c>
      <c r="B114" s="7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4"/>
      <c r="BA114" s="694">
        <f>IF(COUNTIF(Poste!C$3:C$163,C114)&gt;0,SUMIF(Poste!C$3:C$163,C114,Poste!H$3:H$163)/(COUNTIF(Poste!C$3:C$163,C114)),0)</f>
        <v>0</v>
      </c>
      <c r="BB114" s="694"/>
      <c r="BC114" s="694"/>
      <c r="BD114" s="694"/>
      <c r="BE114" s="694"/>
      <c r="BF114" s="694"/>
      <c r="BG114" s="694"/>
      <c r="BH114" s="694"/>
      <c r="BI114" s="154"/>
      <c r="BJ114">
        <f t="shared" si="33"/>
        <v>0</v>
      </c>
      <c r="BK114">
        <f t="shared" si="34"/>
        <v>168</v>
      </c>
      <c r="BL114">
        <f>COUNTIF(BE108:BH114,"&lt;" &amp; 'Parametres score'!$C$24)</f>
        <v>0</v>
      </c>
      <c r="BM114">
        <f t="shared" si="24"/>
        <v>0</v>
      </c>
      <c r="BN114">
        <f t="shared" si="27"/>
        <v>0</v>
      </c>
      <c r="BO114">
        <f t="shared" si="28"/>
        <v>0</v>
      </c>
      <c r="BP114">
        <f t="shared" si="29"/>
        <v>0</v>
      </c>
      <c r="BQ114" s="4">
        <f t="shared" ref="BQ114:BQ145" si="35">IF((COUNTIF(D114:AY114,"W"))&gt;0,0,1)</f>
        <v>1</v>
      </c>
      <c r="BR114" s="4">
        <f t="shared" si="30"/>
        <v>7</v>
      </c>
      <c r="BS114" s="4">
        <f t="shared" si="23"/>
        <v>0</v>
      </c>
      <c r="BT114" s="4">
        <f t="shared" si="31"/>
        <v>0</v>
      </c>
      <c r="BU114" s="4">
        <f t="shared" si="25"/>
        <v>0</v>
      </c>
      <c r="BV114" s="4"/>
      <c r="BW114" s="131">
        <f>IF(BJ114&lt;'Parametres score'!$E$6,'Parametres score'!$G$6,IF(BJ114&lt;='Parametres score'!$E$8,'Parametres score'!$G$7,'Parametres score'!$G$8))</f>
        <v>0</v>
      </c>
      <c r="BX114" s="131">
        <f>IF(COUNTIF(BA108:BD114,"&gt;" &amp;'Parametres score'!$C$9)&lt;'Parametres score'!E$9,'Parametres score'!G$9,IF(COUNTIF(BA108:BD114,"&gt;" &amp;'Parametres score'!$C$9)&gt;'Parametres score'!E$11,'Parametres score'!G$11,'Parametres score'!G$10))</f>
        <v>0</v>
      </c>
      <c r="BY114" s="131">
        <f>IF(COUNTIF(BI108:BI114,"&gt;=24")&gt;='Parametres score'!E$12,'Parametres score'!G$12,IF(COUNTIF(BI108:BI114,"&gt;=24")='Parametres score'!E$13,'Parametres score'!$G$13,'Parametres score'!G$14))</f>
        <v>2</v>
      </c>
      <c r="BZ114" s="131">
        <f>IF(BP114&lt;'Parametres score'!E$15,0,IF(BP114&gt;'Parametres score'!E$17,'Parametres score'!G$17,'Parametres score'!G$16))</f>
        <v>0</v>
      </c>
      <c r="CA114" s="131">
        <f>IF(BR114&lt;'Parametres score'!E$20,'Parametres score'!G$20,IF(BR114&gt;'Parametres score'!E$18,'Parametres score'!G$18,'Parametres score'!G$19))</f>
        <v>0</v>
      </c>
      <c r="CB114" s="131">
        <f>IF(BN114&lt;'Parametres score'!E$21,'Parametres score'!G$21,IF(BN114&gt;'Parametres score'!E$23,'Parametres score'!G$23,'Parametres score'!G$22))</f>
        <v>0</v>
      </c>
      <c r="CC114" s="131">
        <f>IF(BL114&lt;'Parametres score'!E$24,'Parametres score'!G$24,IF(BL114&gt;'Parametres score'!E$26,'Parametres score'!G$26,'Parametres score'!G$25))</f>
        <v>0</v>
      </c>
      <c r="CD114" s="131">
        <f>IF(CF107&lt;'Parametres score'!E$30,'Parametres score'!G$30,IF(CF107&gt;'Parametres score'!E$32,'Parametres score'!G$32,'Parametres score'!G$31))</f>
        <v>0</v>
      </c>
      <c r="CE114" s="131">
        <f>IF(BT114&gt;'Parametres score'!E$29,'Parametres score'!G$29,IF(BT114&lt;'Parametres score'!E$27,'Parametres score'!G$27,'Parametres score'!G$28))</f>
        <v>0</v>
      </c>
      <c r="CF114" s="131">
        <f t="shared" si="26"/>
        <v>2</v>
      </c>
      <c r="CG114" s="131" t="str">
        <f t="shared" si="32"/>
        <v>/18</v>
      </c>
      <c r="CH114" s="4"/>
      <c r="CI114" s="4"/>
      <c r="CJ114" s="4"/>
    </row>
    <row r="115" spans="1:88" hidden="1" x14ac:dyDescent="0.35">
      <c r="A115" t="str">
        <f t="shared" si="22"/>
        <v/>
      </c>
      <c r="B115" s="7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4"/>
      <c r="BA115" s="694">
        <f>IF(COUNTIF(Poste!C$3:C$163,C115)&gt;0,SUMIF(Poste!C$3:C$163,C115,Poste!H$3:H$163)/(COUNTIF(Poste!C$3:C$163,C115)),0)</f>
        <v>0</v>
      </c>
      <c r="BB115" s="694"/>
      <c r="BC115" s="694"/>
      <c r="BD115" s="694"/>
      <c r="BE115" s="694"/>
      <c r="BF115" s="694"/>
      <c r="BG115" s="694"/>
      <c r="BH115" s="694"/>
      <c r="BI115" s="154"/>
      <c r="BJ115">
        <f t="shared" si="33"/>
        <v>0</v>
      </c>
      <c r="BK115">
        <f t="shared" si="34"/>
        <v>168</v>
      </c>
      <c r="BL115">
        <f>COUNTIF(BE109:BH115,"&lt;" &amp; 'Parametres score'!$C$24)</f>
        <v>0</v>
      </c>
      <c r="BM115">
        <f t="shared" si="24"/>
        <v>0</v>
      </c>
      <c r="BN115">
        <f t="shared" si="27"/>
        <v>0</v>
      </c>
      <c r="BO115">
        <f t="shared" si="28"/>
        <v>0</v>
      </c>
      <c r="BP115">
        <f t="shared" si="29"/>
        <v>0</v>
      </c>
      <c r="BQ115" s="4">
        <f t="shared" si="35"/>
        <v>1</v>
      </c>
      <c r="BR115" s="4">
        <f t="shared" si="30"/>
        <v>7</v>
      </c>
      <c r="BS115" s="4">
        <f t="shared" si="23"/>
        <v>0</v>
      </c>
      <c r="BT115" s="4">
        <f t="shared" si="31"/>
        <v>0</v>
      </c>
      <c r="BU115" s="4">
        <f t="shared" si="25"/>
        <v>0</v>
      </c>
      <c r="BV115" s="4"/>
      <c r="BW115" s="131">
        <f>IF(BJ115&lt;'Parametres score'!$E$6,'Parametres score'!$G$6,IF(BJ115&lt;='Parametres score'!$E$8,'Parametres score'!$G$7,'Parametres score'!$G$8))</f>
        <v>0</v>
      </c>
      <c r="BX115" s="131">
        <f>IF(COUNTIF(BA109:BD115,"&gt;" &amp;'Parametres score'!$C$9)&lt;'Parametres score'!E$9,'Parametres score'!G$9,IF(COUNTIF(BA109:BD115,"&gt;" &amp;'Parametres score'!$C$9)&gt;'Parametres score'!E$11,'Parametres score'!G$11,'Parametres score'!G$10))</f>
        <v>0</v>
      </c>
      <c r="BY115" s="131">
        <f>IF(COUNTIF(BI109:BI115,"&gt;=24")&gt;='Parametres score'!E$12,'Parametres score'!G$12,IF(COUNTIF(BI109:BI115,"&gt;=24")='Parametres score'!E$13,'Parametres score'!$G$13,'Parametres score'!G$14))</f>
        <v>2</v>
      </c>
      <c r="BZ115" s="131">
        <f>IF(BP115&lt;'Parametres score'!E$15,0,IF(BP115&gt;'Parametres score'!E$17,'Parametres score'!G$17,'Parametres score'!G$16))</f>
        <v>0</v>
      </c>
      <c r="CA115" s="131">
        <f>IF(BR115&lt;'Parametres score'!E$20,'Parametres score'!G$20,IF(BR115&gt;'Parametres score'!E$18,'Parametres score'!G$18,'Parametres score'!G$19))</f>
        <v>0</v>
      </c>
      <c r="CB115" s="131">
        <f>IF(BN115&lt;'Parametres score'!E$21,'Parametres score'!G$21,IF(BN115&gt;'Parametres score'!E$23,'Parametres score'!G$23,'Parametres score'!G$22))</f>
        <v>0</v>
      </c>
      <c r="CC115" s="131">
        <f>IF(BL115&lt;'Parametres score'!E$24,'Parametres score'!G$24,IF(BL115&gt;'Parametres score'!E$26,'Parametres score'!G$26,'Parametres score'!G$25))</f>
        <v>0</v>
      </c>
      <c r="CD115" s="131">
        <f>IF(CF108&lt;'Parametres score'!E$30,'Parametres score'!G$30,IF(CF108&gt;'Parametres score'!E$32,'Parametres score'!G$32,'Parametres score'!G$31))</f>
        <v>0</v>
      </c>
      <c r="CE115" s="131">
        <f>IF(BT115&gt;'Parametres score'!E$29,'Parametres score'!G$29,IF(BT115&lt;'Parametres score'!E$27,'Parametres score'!G$27,'Parametres score'!G$28))</f>
        <v>0</v>
      </c>
      <c r="CF115" s="131">
        <f t="shared" si="26"/>
        <v>2</v>
      </c>
      <c r="CG115" s="131" t="str">
        <f t="shared" si="32"/>
        <v>/18</v>
      </c>
      <c r="CH115" s="4"/>
      <c r="CI115" s="4"/>
      <c r="CJ115" s="4"/>
    </row>
    <row r="116" spans="1:88" hidden="1" x14ac:dyDescent="0.35">
      <c r="A116" t="str">
        <f t="shared" si="22"/>
        <v/>
      </c>
      <c r="B116" s="7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4"/>
      <c r="BA116" s="694">
        <f>IF(COUNTIF(Poste!C$3:C$163,C116)&gt;0,SUMIF(Poste!C$3:C$163,C116,Poste!H$3:H$163)/(COUNTIF(Poste!C$3:C$163,C116)),0)</f>
        <v>0</v>
      </c>
      <c r="BB116" s="694"/>
      <c r="BC116" s="694"/>
      <c r="BD116" s="694"/>
      <c r="BE116" s="694"/>
      <c r="BF116" s="694"/>
      <c r="BG116" s="694"/>
      <c r="BH116" s="694"/>
      <c r="BI116" s="154"/>
      <c r="BJ116">
        <f t="shared" si="33"/>
        <v>0</v>
      </c>
      <c r="BK116">
        <f t="shared" si="34"/>
        <v>168</v>
      </c>
      <c r="BL116">
        <f>COUNTIF(BE110:BH116,"&lt;" &amp; 'Parametres score'!$C$24)</f>
        <v>0</v>
      </c>
      <c r="BM116">
        <f t="shared" si="24"/>
        <v>0</v>
      </c>
      <c r="BN116">
        <f t="shared" si="27"/>
        <v>0</v>
      </c>
      <c r="BO116">
        <f t="shared" si="28"/>
        <v>0</v>
      </c>
      <c r="BP116">
        <f t="shared" si="29"/>
        <v>0</v>
      </c>
      <c r="BQ116" s="4">
        <f t="shared" si="35"/>
        <v>1</v>
      </c>
      <c r="BR116" s="4">
        <f t="shared" si="30"/>
        <v>7</v>
      </c>
      <c r="BS116" s="4">
        <f t="shared" si="23"/>
        <v>0</v>
      </c>
      <c r="BT116" s="4">
        <f t="shared" si="31"/>
        <v>0</v>
      </c>
      <c r="BU116" s="4">
        <f t="shared" si="25"/>
        <v>0</v>
      </c>
      <c r="BV116" s="4"/>
      <c r="BW116" s="131">
        <f>IF(BJ116&lt;'Parametres score'!$E$6,'Parametres score'!$G$6,IF(BJ116&lt;='Parametres score'!$E$8,'Parametres score'!$G$7,'Parametres score'!$G$8))</f>
        <v>0</v>
      </c>
      <c r="BX116" s="131">
        <f>IF(COUNTIF(BA110:BD116,"&gt;" &amp;'Parametres score'!$C$9)&lt;'Parametres score'!E$9,'Parametres score'!G$9,IF(COUNTIF(BA110:BD116,"&gt;" &amp;'Parametres score'!$C$9)&gt;'Parametres score'!E$11,'Parametres score'!G$11,'Parametres score'!G$10))</f>
        <v>0</v>
      </c>
      <c r="BY116" s="131">
        <f>IF(COUNTIF(BI110:BI116,"&gt;=24")&gt;='Parametres score'!E$12,'Parametres score'!G$12,IF(COUNTIF(BI110:BI116,"&gt;=24")='Parametres score'!E$13,'Parametres score'!$G$13,'Parametres score'!G$14))</f>
        <v>2</v>
      </c>
      <c r="BZ116" s="131">
        <f>IF(BP116&lt;'Parametres score'!E$15,0,IF(BP116&gt;'Parametres score'!E$17,'Parametres score'!G$17,'Parametres score'!G$16))</f>
        <v>0</v>
      </c>
      <c r="CA116" s="131">
        <f>IF(BR116&lt;'Parametres score'!E$20,'Parametres score'!G$20,IF(BR116&gt;'Parametres score'!E$18,'Parametres score'!G$18,'Parametres score'!G$19))</f>
        <v>0</v>
      </c>
      <c r="CB116" s="131">
        <f>IF(BN116&lt;'Parametres score'!E$21,'Parametres score'!G$21,IF(BN116&gt;'Parametres score'!E$23,'Parametres score'!G$23,'Parametres score'!G$22))</f>
        <v>0</v>
      </c>
      <c r="CC116" s="131">
        <f>IF(BL116&lt;'Parametres score'!E$24,'Parametres score'!G$24,IF(BL116&gt;'Parametres score'!E$26,'Parametres score'!G$26,'Parametres score'!G$25))</f>
        <v>0</v>
      </c>
      <c r="CD116" s="131">
        <f>IF(CF109&lt;'Parametres score'!E$30,'Parametres score'!G$30,IF(CF109&gt;'Parametres score'!E$32,'Parametres score'!G$32,'Parametres score'!G$31))</f>
        <v>0</v>
      </c>
      <c r="CE116" s="131">
        <f>IF(BT116&gt;'Parametres score'!E$29,'Parametres score'!G$29,IF(BT116&lt;'Parametres score'!E$27,'Parametres score'!G$27,'Parametres score'!G$28))</f>
        <v>0</v>
      </c>
      <c r="CF116" s="131">
        <f t="shared" si="26"/>
        <v>2</v>
      </c>
      <c r="CG116" s="131" t="str">
        <f t="shared" si="32"/>
        <v>/18</v>
      </c>
      <c r="CH116" s="4"/>
      <c r="CI116" s="4"/>
      <c r="CJ116" s="4"/>
    </row>
    <row r="117" spans="1:88" hidden="1" x14ac:dyDescent="0.35">
      <c r="A117" t="str">
        <f t="shared" si="22"/>
        <v/>
      </c>
      <c r="B117" s="7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4"/>
      <c r="BA117" s="694">
        <f>IF(COUNTIF(Poste!C$3:C$163,C117)&gt;0,SUMIF(Poste!C$3:C$163,C117,Poste!H$3:H$163)/(COUNTIF(Poste!C$3:C$163,C117)),0)</f>
        <v>0</v>
      </c>
      <c r="BB117" s="694"/>
      <c r="BC117" s="694"/>
      <c r="BD117" s="694"/>
      <c r="BE117" s="694"/>
      <c r="BF117" s="694"/>
      <c r="BG117" s="694"/>
      <c r="BH117" s="694"/>
      <c r="BI117" s="154"/>
      <c r="BJ117">
        <f t="shared" si="33"/>
        <v>0</v>
      </c>
      <c r="BK117">
        <f t="shared" si="34"/>
        <v>168</v>
      </c>
      <c r="BL117">
        <f>COUNTIF(BE111:BH117,"&lt;" &amp; 'Parametres score'!$C$24)</f>
        <v>0</v>
      </c>
      <c r="BM117">
        <f t="shared" si="24"/>
        <v>0</v>
      </c>
      <c r="BN117">
        <f t="shared" si="27"/>
        <v>0</v>
      </c>
      <c r="BO117">
        <f t="shared" si="28"/>
        <v>0</v>
      </c>
      <c r="BP117">
        <f t="shared" si="29"/>
        <v>0</v>
      </c>
      <c r="BQ117" s="4">
        <f t="shared" si="35"/>
        <v>1</v>
      </c>
      <c r="BR117" s="4">
        <f t="shared" si="30"/>
        <v>7</v>
      </c>
      <c r="BS117" s="4">
        <f t="shared" si="23"/>
        <v>0</v>
      </c>
      <c r="BT117" s="4">
        <f t="shared" si="31"/>
        <v>0</v>
      </c>
      <c r="BU117" s="4">
        <f t="shared" si="25"/>
        <v>0</v>
      </c>
      <c r="BV117" s="4"/>
      <c r="BW117" s="131">
        <f>IF(BJ117&lt;'Parametres score'!$E$6,'Parametres score'!$G$6,IF(BJ117&lt;='Parametres score'!$E$8,'Parametres score'!$G$7,'Parametres score'!$G$8))</f>
        <v>0</v>
      </c>
      <c r="BX117" s="131">
        <f>IF(COUNTIF(BA111:BD117,"&gt;" &amp;'Parametres score'!$C$9)&lt;'Parametres score'!E$9,'Parametres score'!G$9,IF(COUNTIF(BA111:BD117,"&gt;" &amp;'Parametres score'!$C$9)&gt;'Parametres score'!E$11,'Parametres score'!G$11,'Parametres score'!G$10))</f>
        <v>0</v>
      </c>
      <c r="BY117" s="131">
        <f>IF(COUNTIF(BI111:BI117,"&gt;=24")&gt;='Parametres score'!E$12,'Parametres score'!G$12,IF(COUNTIF(BI111:BI117,"&gt;=24")='Parametres score'!E$13,'Parametres score'!$G$13,'Parametres score'!G$14))</f>
        <v>2</v>
      </c>
      <c r="BZ117" s="131">
        <f>IF(BP117&lt;'Parametres score'!E$15,0,IF(BP117&gt;'Parametres score'!E$17,'Parametres score'!G$17,'Parametres score'!G$16))</f>
        <v>0</v>
      </c>
      <c r="CA117" s="131">
        <f>IF(BR117&lt;'Parametres score'!E$20,'Parametres score'!G$20,IF(BR117&gt;'Parametres score'!E$18,'Parametres score'!G$18,'Parametres score'!G$19))</f>
        <v>0</v>
      </c>
      <c r="CB117" s="131">
        <f>IF(BN117&lt;'Parametres score'!E$21,'Parametres score'!G$21,IF(BN117&gt;'Parametres score'!E$23,'Parametres score'!G$23,'Parametres score'!G$22))</f>
        <v>0</v>
      </c>
      <c r="CC117" s="131">
        <f>IF(BL117&lt;'Parametres score'!E$24,'Parametres score'!G$24,IF(BL117&gt;'Parametres score'!E$26,'Parametres score'!G$26,'Parametres score'!G$25))</f>
        <v>0</v>
      </c>
      <c r="CD117" s="131">
        <f>IF(CF110&lt;'Parametres score'!E$30,'Parametres score'!G$30,IF(CF110&gt;'Parametres score'!E$32,'Parametres score'!G$32,'Parametres score'!G$31))</f>
        <v>0</v>
      </c>
      <c r="CE117" s="131">
        <f>IF(BT117&gt;'Parametres score'!E$29,'Parametres score'!G$29,IF(BT117&lt;'Parametres score'!E$27,'Parametres score'!G$27,'Parametres score'!G$28))</f>
        <v>0</v>
      </c>
      <c r="CF117" s="131">
        <f t="shared" si="26"/>
        <v>2</v>
      </c>
      <c r="CG117" s="131" t="str">
        <f t="shared" si="32"/>
        <v>/18</v>
      </c>
      <c r="CH117" s="4"/>
      <c r="CI117" s="4"/>
      <c r="CJ117" s="4"/>
    </row>
    <row r="118" spans="1:88" hidden="1" x14ac:dyDescent="0.35">
      <c r="A118" t="str">
        <f t="shared" si="22"/>
        <v/>
      </c>
      <c r="B118" s="7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4"/>
      <c r="BA118" s="694">
        <f>IF(COUNTIF(Poste!C$3:C$163,C118)&gt;0,SUMIF(Poste!C$3:C$163,C118,Poste!H$3:H$163)/(COUNTIF(Poste!C$3:C$163,C118)),0)</f>
        <v>0</v>
      </c>
      <c r="BB118" s="694"/>
      <c r="BC118" s="694"/>
      <c r="BD118" s="694"/>
      <c r="BE118" s="694"/>
      <c r="BF118" s="694"/>
      <c r="BG118" s="694"/>
      <c r="BH118" s="694"/>
      <c r="BI118" s="154"/>
      <c r="BJ118">
        <f t="shared" si="33"/>
        <v>0</v>
      </c>
      <c r="BK118">
        <f t="shared" si="34"/>
        <v>168</v>
      </c>
      <c r="BL118">
        <f>COUNTIF(BE112:BH118,"&lt;" &amp; 'Parametres score'!$C$24)</f>
        <v>0</v>
      </c>
      <c r="BM118">
        <f t="shared" si="24"/>
        <v>0</v>
      </c>
      <c r="BN118">
        <f t="shared" si="27"/>
        <v>0</v>
      </c>
      <c r="BO118">
        <f t="shared" si="28"/>
        <v>0</v>
      </c>
      <c r="BP118">
        <f t="shared" si="29"/>
        <v>0</v>
      </c>
      <c r="BQ118" s="4">
        <f t="shared" si="35"/>
        <v>1</v>
      </c>
      <c r="BR118" s="4">
        <f t="shared" si="30"/>
        <v>7</v>
      </c>
      <c r="BS118" s="4">
        <f t="shared" si="23"/>
        <v>0</v>
      </c>
      <c r="BT118" s="4">
        <f t="shared" si="31"/>
        <v>0</v>
      </c>
      <c r="BU118" s="4">
        <f t="shared" si="25"/>
        <v>0</v>
      </c>
      <c r="BV118" s="4"/>
      <c r="BW118" s="131">
        <f>IF(BJ118&lt;'Parametres score'!$E$6,'Parametres score'!$G$6,IF(BJ118&lt;='Parametres score'!$E$8,'Parametres score'!$G$7,'Parametres score'!$G$8))</f>
        <v>0</v>
      </c>
      <c r="BX118" s="131">
        <f>IF(COUNTIF(BA112:BD118,"&gt;" &amp;'Parametres score'!$C$9)&lt;'Parametres score'!E$9,'Parametres score'!G$9,IF(COUNTIF(BA112:BD118,"&gt;" &amp;'Parametres score'!$C$9)&gt;'Parametres score'!E$11,'Parametres score'!G$11,'Parametres score'!G$10))</f>
        <v>0</v>
      </c>
      <c r="BY118" s="131">
        <f>IF(COUNTIF(BI112:BI118,"&gt;=24")&gt;='Parametres score'!E$12,'Parametres score'!G$12,IF(COUNTIF(BI112:BI118,"&gt;=24")='Parametres score'!E$13,'Parametres score'!$G$13,'Parametres score'!G$14))</f>
        <v>2</v>
      </c>
      <c r="BZ118" s="131">
        <f>IF(BP118&lt;'Parametres score'!E$15,0,IF(BP118&gt;'Parametres score'!E$17,'Parametres score'!G$17,'Parametres score'!G$16))</f>
        <v>0</v>
      </c>
      <c r="CA118" s="131">
        <f>IF(BR118&lt;'Parametres score'!E$20,'Parametres score'!G$20,IF(BR118&gt;'Parametres score'!E$18,'Parametres score'!G$18,'Parametres score'!G$19))</f>
        <v>0</v>
      </c>
      <c r="CB118" s="131">
        <f>IF(BN118&lt;'Parametres score'!E$21,'Parametres score'!G$21,IF(BN118&gt;'Parametres score'!E$23,'Parametres score'!G$23,'Parametres score'!G$22))</f>
        <v>0</v>
      </c>
      <c r="CC118" s="131">
        <f>IF(BL118&lt;'Parametres score'!E$24,'Parametres score'!G$24,IF(BL118&gt;'Parametres score'!E$26,'Parametres score'!G$26,'Parametres score'!G$25))</f>
        <v>0</v>
      </c>
      <c r="CD118" s="131">
        <f>IF(CF111&lt;'Parametres score'!E$30,'Parametres score'!G$30,IF(CF111&gt;'Parametres score'!E$32,'Parametres score'!G$32,'Parametres score'!G$31))</f>
        <v>0</v>
      </c>
      <c r="CE118" s="131">
        <f>IF(BT118&gt;'Parametres score'!E$29,'Parametres score'!G$29,IF(BT118&lt;'Parametres score'!E$27,'Parametres score'!G$27,'Parametres score'!G$28))</f>
        <v>0</v>
      </c>
      <c r="CF118" s="131">
        <f t="shared" si="26"/>
        <v>2</v>
      </c>
      <c r="CG118" s="131" t="str">
        <f t="shared" si="32"/>
        <v>/18</v>
      </c>
      <c r="CH118" s="4"/>
      <c r="CI118" s="4"/>
      <c r="CJ118" s="4"/>
    </row>
    <row r="119" spans="1:88" hidden="1" x14ac:dyDescent="0.35">
      <c r="A119" t="str">
        <f t="shared" si="22"/>
        <v/>
      </c>
      <c r="B119" s="7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4"/>
      <c r="BA119" s="694">
        <f>IF(COUNTIF(Poste!C$3:C$163,C119)&gt;0,SUMIF(Poste!C$3:C$163,C119,Poste!H$3:H$163)/(COUNTIF(Poste!C$3:C$163,C119)),0)</f>
        <v>0</v>
      </c>
      <c r="BB119" s="694"/>
      <c r="BC119" s="694"/>
      <c r="BD119" s="694"/>
      <c r="BE119" s="694"/>
      <c r="BF119" s="694"/>
      <c r="BG119" s="694"/>
      <c r="BH119" s="694"/>
      <c r="BI119" s="154"/>
      <c r="BJ119">
        <f t="shared" si="33"/>
        <v>0</v>
      </c>
      <c r="BK119">
        <f t="shared" si="34"/>
        <v>168</v>
      </c>
      <c r="BL119">
        <f>COUNTIF(BE113:BH119,"&lt;" &amp; 'Parametres score'!$C$24)</f>
        <v>0</v>
      </c>
      <c r="BM119">
        <f t="shared" si="24"/>
        <v>0</v>
      </c>
      <c r="BN119">
        <f t="shared" si="27"/>
        <v>0</v>
      </c>
      <c r="BO119">
        <f t="shared" si="28"/>
        <v>0</v>
      </c>
      <c r="BP119">
        <f t="shared" si="29"/>
        <v>0</v>
      </c>
      <c r="BQ119" s="4">
        <f t="shared" si="35"/>
        <v>1</v>
      </c>
      <c r="BR119" s="4">
        <f t="shared" si="30"/>
        <v>7</v>
      </c>
      <c r="BS119" s="4">
        <f t="shared" si="23"/>
        <v>0</v>
      </c>
      <c r="BT119" s="4">
        <f t="shared" si="31"/>
        <v>0</v>
      </c>
      <c r="BU119" s="4">
        <f t="shared" si="25"/>
        <v>0</v>
      </c>
      <c r="BV119" s="4"/>
      <c r="BW119" s="131">
        <f>IF(BJ119&lt;'Parametres score'!$E$6,'Parametres score'!$G$6,IF(BJ119&lt;='Parametres score'!$E$8,'Parametres score'!$G$7,'Parametres score'!$G$8))</f>
        <v>0</v>
      </c>
      <c r="BX119" s="131">
        <f>IF(COUNTIF(BA113:BD119,"&gt;" &amp;'Parametres score'!$C$9)&lt;'Parametres score'!E$9,'Parametres score'!G$9,IF(COUNTIF(BA113:BD119,"&gt;" &amp;'Parametres score'!$C$9)&gt;'Parametres score'!E$11,'Parametres score'!G$11,'Parametres score'!G$10))</f>
        <v>0</v>
      </c>
      <c r="BY119" s="131">
        <f>IF(COUNTIF(BI113:BI119,"&gt;=24")&gt;='Parametres score'!E$12,'Parametres score'!G$12,IF(COUNTIF(BI113:BI119,"&gt;=24")='Parametres score'!E$13,'Parametres score'!$G$13,'Parametres score'!G$14))</f>
        <v>2</v>
      </c>
      <c r="BZ119" s="131">
        <f>IF(BP119&lt;'Parametres score'!E$15,0,IF(BP119&gt;'Parametres score'!E$17,'Parametres score'!G$17,'Parametres score'!G$16))</f>
        <v>0</v>
      </c>
      <c r="CA119" s="131">
        <f>IF(BR119&lt;'Parametres score'!E$20,'Parametres score'!G$20,IF(BR119&gt;'Parametres score'!E$18,'Parametres score'!G$18,'Parametres score'!G$19))</f>
        <v>0</v>
      </c>
      <c r="CB119" s="131">
        <f>IF(BN119&lt;'Parametres score'!E$21,'Parametres score'!G$21,IF(BN119&gt;'Parametres score'!E$23,'Parametres score'!G$23,'Parametres score'!G$22))</f>
        <v>0</v>
      </c>
      <c r="CC119" s="131">
        <f>IF(BL119&lt;'Parametres score'!E$24,'Parametres score'!G$24,IF(BL119&gt;'Parametres score'!E$26,'Parametres score'!G$26,'Parametres score'!G$25))</f>
        <v>0</v>
      </c>
      <c r="CD119" s="131">
        <f>IF(CF112&lt;'Parametres score'!E$30,'Parametres score'!G$30,IF(CF112&gt;'Parametres score'!E$32,'Parametres score'!G$32,'Parametres score'!G$31))</f>
        <v>0</v>
      </c>
      <c r="CE119" s="131">
        <f>IF(BT119&gt;'Parametres score'!E$29,'Parametres score'!G$29,IF(BT119&lt;'Parametres score'!E$27,'Parametres score'!G$27,'Parametres score'!G$28))</f>
        <v>0</v>
      </c>
      <c r="CF119" s="131">
        <f t="shared" si="26"/>
        <v>2</v>
      </c>
      <c r="CG119" s="131" t="str">
        <f t="shared" si="32"/>
        <v>/18</v>
      </c>
      <c r="CH119" s="4"/>
      <c r="CI119" s="4"/>
      <c r="CJ119" s="4"/>
    </row>
    <row r="120" spans="1:88" hidden="1" x14ac:dyDescent="0.35">
      <c r="A120" t="str">
        <f t="shared" si="22"/>
        <v/>
      </c>
      <c r="B120" s="7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4"/>
      <c r="BA120" s="694">
        <f>IF(COUNTIF(Poste!C$3:C$163,C120)&gt;0,SUMIF(Poste!C$3:C$163,C120,Poste!H$3:H$163)/(COUNTIF(Poste!C$3:C$163,C120)),0)</f>
        <v>0</v>
      </c>
      <c r="BB120" s="694"/>
      <c r="BC120" s="694"/>
      <c r="BD120" s="694"/>
      <c r="BE120" s="694"/>
      <c r="BF120" s="694"/>
      <c r="BG120" s="694"/>
      <c r="BH120" s="694"/>
      <c r="BI120" s="154"/>
      <c r="BJ120">
        <f t="shared" si="33"/>
        <v>0</v>
      </c>
      <c r="BK120">
        <f t="shared" si="34"/>
        <v>168</v>
      </c>
      <c r="BL120">
        <f>COUNTIF(BE114:BH120,"&lt;" &amp; 'Parametres score'!$C$24)</f>
        <v>0</v>
      </c>
      <c r="BM120">
        <f t="shared" ref="BM120:BM151" si="36">COUNTIFS(A114:A120,"7",C114:C120,"J")+COUNTIFS(A114:A120,"1",C114:C120,"J")+COUNTIFS(A114:A120,"7",C114:C120,"N")+COUNTIFS(A114:A120,"1",C114:C120,"N")+COUNTIFS(A114:A120,"7",C114:C120,"SM")+COUNTIFS(A114:A120,"1",C114:C120,"SM")+COUNTIFS(A114:A120,"7",C114:C120,"UHCD")+COUNTIFS(A114:A120,"1",C114:C120,"UHCD")+COUNTIFS(A114:A120,"7",C114:C120,"FC")+COUNTIFS(A114:A120,"1",C114:C120,"FC")+COUNTIFS(A114:A120,"7",C114:C120,"SMUR24")+COUNTIFS(A114:A120,"1",C114:C120,"SMUR24")+COUNTIFS(A114:A120,"7",C114:C120,"RegN")+COUNTIFS(A114:A120,"1",C114:C120,"RegN")+COUNTIFS(A114:A120,"7",C114:C120,"SUP")+COUNTIFS(A114:A120,"1",C114:C120,"SUP")</f>
        <v>0</v>
      </c>
      <c r="BN120">
        <f t="shared" si="27"/>
        <v>0</v>
      </c>
      <c r="BO120">
        <f t="shared" si="28"/>
        <v>0</v>
      </c>
      <c r="BP120">
        <f t="shared" si="29"/>
        <v>0</v>
      </c>
      <c r="BQ120" s="4">
        <f t="shared" si="35"/>
        <v>1</v>
      </c>
      <c r="BR120" s="4">
        <f t="shared" si="30"/>
        <v>7</v>
      </c>
      <c r="BS120" s="4">
        <f t="shared" si="23"/>
        <v>0</v>
      </c>
      <c r="BT120" s="4">
        <f t="shared" si="31"/>
        <v>0</v>
      </c>
      <c r="BU120" s="4">
        <f t="shared" ref="BU120:BU151" si="37">COUNTIF(C114:C120,"&lt;&gt;" &amp;"")</f>
        <v>0</v>
      </c>
      <c r="BV120" s="4"/>
      <c r="BW120" s="131">
        <f>IF(BJ120&lt;'Parametres score'!$E$6,'Parametres score'!$G$6,IF(BJ120&lt;='Parametres score'!$E$8,'Parametres score'!$G$7,'Parametres score'!$G$8))</f>
        <v>0</v>
      </c>
      <c r="BX120" s="131">
        <f>IF(COUNTIF(BA114:BD120,"&gt;" &amp;'Parametres score'!$C$9)&lt;'Parametres score'!E$9,'Parametres score'!G$9,IF(COUNTIF(BA114:BD120,"&gt;" &amp;'Parametres score'!$C$9)&gt;'Parametres score'!E$11,'Parametres score'!G$11,'Parametres score'!G$10))</f>
        <v>0</v>
      </c>
      <c r="BY120" s="131">
        <f>IF(COUNTIF(BI114:BI120,"&gt;=24")&gt;='Parametres score'!E$12,'Parametres score'!G$12,IF(COUNTIF(BI114:BI120,"&gt;=24")='Parametres score'!E$13,'Parametres score'!$G$13,'Parametres score'!G$14))</f>
        <v>2</v>
      </c>
      <c r="BZ120" s="131">
        <f>IF(BP120&lt;'Parametres score'!E$15,0,IF(BP120&gt;'Parametres score'!E$17,'Parametres score'!G$17,'Parametres score'!G$16))</f>
        <v>0</v>
      </c>
      <c r="CA120" s="131">
        <f>IF(BR120&lt;'Parametres score'!E$20,'Parametres score'!G$20,IF(BR120&gt;'Parametres score'!E$18,'Parametres score'!G$18,'Parametres score'!G$19))</f>
        <v>0</v>
      </c>
      <c r="CB120" s="131">
        <f>IF(BN120&lt;'Parametres score'!E$21,'Parametres score'!G$21,IF(BN120&gt;'Parametres score'!E$23,'Parametres score'!G$23,'Parametres score'!G$22))</f>
        <v>0</v>
      </c>
      <c r="CC120" s="131">
        <f>IF(BL120&lt;'Parametres score'!E$24,'Parametres score'!G$24,IF(BL120&gt;'Parametres score'!E$26,'Parametres score'!G$26,'Parametres score'!G$25))</f>
        <v>0</v>
      </c>
      <c r="CD120" s="131">
        <f>IF(CF113&lt;'Parametres score'!E$30,'Parametres score'!G$30,IF(CF113&gt;'Parametres score'!E$32,'Parametres score'!G$32,'Parametres score'!G$31))</f>
        <v>0</v>
      </c>
      <c r="CE120" s="131">
        <f>IF(BT120&gt;'Parametres score'!E$29,'Parametres score'!G$29,IF(BT120&lt;'Parametres score'!E$27,'Parametres score'!G$27,'Parametres score'!G$28))</f>
        <v>0</v>
      </c>
      <c r="CF120" s="131">
        <f t="shared" ref="CF120:CF151" si="38">SUM(BW120:CE120)</f>
        <v>2</v>
      </c>
      <c r="CG120" s="131" t="str">
        <f t="shared" si="32"/>
        <v>/18</v>
      </c>
      <c r="CH120" s="4"/>
      <c r="CI120" s="4"/>
      <c r="CJ120" s="4"/>
    </row>
    <row r="121" spans="1:88" hidden="1" x14ac:dyDescent="0.35">
      <c r="A121" t="str">
        <f t="shared" si="22"/>
        <v/>
      </c>
      <c r="B121" s="7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4"/>
      <c r="BA121" s="694">
        <f>IF(COUNTIF(Poste!C$3:C$163,C121)&gt;0,SUMIF(Poste!C$3:C$163,C121,Poste!H$3:H$163)/(COUNTIF(Poste!C$3:C$163,C121)),0)</f>
        <v>0</v>
      </c>
      <c r="BB121" s="694"/>
      <c r="BC121" s="694"/>
      <c r="BD121" s="694"/>
      <c r="BE121" s="694"/>
      <c r="BF121" s="694"/>
      <c r="BG121" s="694"/>
      <c r="BH121" s="694"/>
      <c r="BI121" s="154"/>
      <c r="BJ121">
        <f t="shared" si="33"/>
        <v>0</v>
      </c>
      <c r="BK121">
        <f t="shared" si="34"/>
        <v>168</v>
      </c>
      <c r="BL121">
        <f>COUNTIF(BE115:BH121,"&lt;" &amp; 'Parametres score'!$C$24)</f>
        <v>0</v>
      </c>
      <c r="BM121">
        <f t="shared" si="36"/>
        <v>0</v>
      </c>
      <c r="BN121">
        <f t="shared" si="27"/>
        <v>0</v>
      </c>
      <c r="BO121">
        <f t="shared" si="28"/>
        <v>0</v>
      </c>
      <c r="BP121">
        <f t="shared" si="29"/>
        <v>0</v>
      </c>
      <c r="BQ121" s="4">
        <f t="shared" si="35"/>
        <v>1</v>
      </c>
      <c r="BR121" s="4">
        <f t="shared" si="30"/>
        <v>7</v>
      </c>
      <c r="BS121" s="4">
        <f t="shared" si="23"/>
        <v>0</v>
      </c>
      <c r="BT121" s="4">
        <f t="shared" si="31"/>
        <v>0</v>
      </c>
      <c r="BU121" s="4">
        <f t="shared" si="37"/>
        <v>0</v>
      </c>
      <c r="BV121" s="4"/>
      <c r="BW121" s="131">
        <f>IF(BJ121&lt;'Parametres score'!$E$6,'Parametres score'!$G$6,IF(BJ121&lt;='Parametres score'!$E$8,'Parametres score'!$G$7,'Parametres score'!$G$8))</f>
        <v>0</v>
      </c>
      <c r="BX121" s="131">
        <f>IF(COUNTIF(BA115:BD121,"&gt;" &amp;'Parametres score'!$C$9)&lt;'Parametres score'!E$9,'Parametres score'!G$9,IF(COUNTIF(BA115:BD121,"&gt;" &amp;'Parametres score'!$C$9)&gt;'Parametres score'!E$11,'Parametres score'!G$11,'Parametres score'!G$10))</f>
        <v>0</v>
      </c>
      <c r="BY121" s="131">
        <f>IF(COUNTIF(BI115:BI121,"&gt;=24")&gt;='Parametres score'!E$12,'Parametres score'!G$12,IF(COUNTIF(BI115:BI121,"&gt;=24")='Parametres score'!E$13,'Parametres score'!$G$13,'Parametres score'!G$14))</f>
        <v>2</v>
      </c>
      <c r="BZ121" s="131">
        <f>IF(BP121&lt;'Parametres score'!E$15,0,IF(BP121&gt;'Parametres score'!E$17,'Parametres score'!G$17,'Parametres score'!G$16))</f>
        <v>0</v>
      </c>
      <c r="CA121" s="131">
        <f>IF(BR121&lt;'Parametres score'!E$20,'Parametres score'!G$20,IF(BR121&gt;'Parametres score'!E$18,'Parametres score'!G$18,'Parametres score'!G$19))</f>
        <v>0</v>
      </c>
      <c r="CB121" s="131">
        <f>IF(BN121&lt;'Parametres score'!E$21,'Parametres score'!G$21,IF(BN121&gt;'Parametres score'!E$23,'Parametres score'!G$23,'Parametres score'!G$22))</f>
        <v>0</v>
      </c>
      <c r="CC121" s="131">
        <f>IF(BL121&lt;'Parametres score'!E$24,'Parametres score'!G$24,IF(BL121&gt;'Parametres score'!E$26,'Parametres score'!G$26,'Parametres score'!G$25))</f>
        <v>0</v>
      </c>
      <c r="CD121" s="131">
        <f>IF(CF114&lt;'Parametres score'!E$30,'Parametres score'!G$30,IF(CF114&gt;'Parametres score'!E$32,'Parametres score'!G$32,'Parametres score'!G$31))</f>
        <v>0</v>
      </c>
      <c r="CE121" s="131">
        <f>IF(BT121&gt;'Parametres score'!E$29,'Parametres score'!G$29,IF(BT121&lt;'Parametres score'!E$27,'Parametres score'!G$27,'Parametres score'!G$28))</f>
        <v>0</v>
      </c>
      <c r="CF121" s="131">
        <f t="shared" si="38"/>
        <v>2</v>
      </c>
      <c r="CG121" s="131" t="str">
        <f t="shared" si="32"/>
        <v>/18</v>
      </c>
      <c r="CH121" s="4"/>
      <c r="CI121" s="4"/>
      <c r="CJ121" s="4"/>
    </row>
    <row r="122" spans="1:88" hidden="1" x14ac:dyDescent="0.35">
      <c r="A122" t="str">
        <f t="shared" si="22"/>
        <v/>
      </c>
      <c r="B122" s="7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4"/>
      <c r="BA122" s="694">
        <f>IF(COUNTIF(Poste!C$3:C$163,C122)&gt;0,SUMIF(Poste!C$3:C$163,C122,Poste!H$3:H$163)/(COUNTIF(Poste!C$3:C$163,C122)),0)</f>
        <v>0</v>
      </c>
      <c r="BB122" s="694"/>
      <c r="BC122" s="694"/>
      <c r="BD122" s="694"/>
      <c r="BE122" s="694"/>
      <c r="BF122" s="694"/>
      <c r="BG122" s="694"/>
      <c r="BH122" s="694"/>
      <c r="BI122" s="154"/>
      <c r="BJ122">
        <f t="shared" si="33"/>
        <v>0</v>
      </c>
      <c r="BK122">
        <f t="shared" si="34"/>
        <v>168</v>
      </c>
      <c r="BL122">
        <f>COUNTIF(BE116:BH122,"&lt;" &amp; 'Parametres score'!$C$24)</f>
        <v>0</v>
      </c>
      <c r="BM122">
        <f t="shared" si="36"/>
        <v>0</v>
      </c>
      <c r="BN122">
        <f t="shared" si="27"/>
        <v>0</v>
      </c>
      <c r="BO122">
        <f t="shared" si="28"/>
        <v>0</v>
      </c>
      <c r="BP122">
        <f t="shared" si="29"/>
        <v>0</v>
      </c>
      <c r="BQ122" s="4">
        <f t="shared" si="35"/>
        <v>1</v>
      </c>
      <c r="BR122" s="4">
        <f t="shared" si="30"/>
        <v>7</v>
      </c>
      <c r="BS122" s="4">
        <f t="shared" si="23"/>
        <v>0</v>
      </c>
      <c r="BT122" s="4">
        <f t="shared" si="31"/>
        <v>0</v>
      </c>
      <c r="BU122" s="4">
        <f t="shared" si="37"/>
        <v>0</v>
      </c>
      <c r="BV122" s="4"/>
      <c r="BW122" s="131">
        <f>IF(BJ122&lt;'Parametres score'!$E$6,'Parametres score'!$G$6,IF(BJ122&lt;='Parametres score'!$E$8,'Parametres score'!$G$7,'Parametres score'!$G$8))</f>
        <v>0</v>
      </c>
      <c r="BX122" s="131">
        <f>IF(COUNTIF(BA116:BD122,"&gt;" &amp;'Parametres score'!$C$9)&lt;'Parametres score'!E$9,'Parametres score'!G$9,IF(COUNTIF(BA116:BD122,"&gt;" &amp;'Parametres score'!$C$9)&gt;'Parametres score'!E$11,'Parametres score'!G$11,'Parametres score'!G$10))</f>
        <v>0</v>
      </c>
      <c r="BY122" s="131">
        <f>IF(COUNTIF(BI116:BI122,"&gt;=24")&gt;='Parametres score'!E$12,'Parametres score'!G$12,IF(COUNTIF(BI116:BI122,"&gt;=24")='Parametres score'!E$13,'Parametres score'!$G$13,'Parametres score'!G$14))</f>
        <v>2</v>
      </c>
      <c r="BZ122" s="131">
        <f>IF(BP122&lt;'Parametres score'!E$15,0,IF(BP122&gt;'Parametres score'!E$17,'Parametres score'!G$17,'Parametres score'!G$16))</f>
        <v>0</v>
      </c>
      <c r="CA122" s="131">
        <f>IF(BR122&lt;'Parametres score'!E$20,'Parametres score'!G$20,IF(BR122&gt;'Parametres score'!E$18,'Parametres score'!G$18,'Parametres score'!G$19))</f>
        <v>0</v>
      </c>
      <c r="CB122" s="131">
        <f>IF(BN122&lt;'Parametres score'!E$21,'Parametres score'!G$21,IF(BN122&gt;'Parametres score'!E$23,'Parametres score'!G$23,'Parametres score'!G$22))</f>
        <v>0</v>
      </c>
      <c r="CC122" s="131">
        <f>IF(BL122&lt;'Parametres score'!E$24,'Parametres score'!G$24,IF(BL122&gt;'Parametres score'!E$26,'Parametres score'!G$26,'Parametres score'!G$25))</f>
        <v>0</v>
      </c>
      <c r="CD122" s="131">
        <f>IF(CF115&lt;'Parametres score'!E$30,'Parametres score'!G$30,IF(CF115&gt;'Parametres score'!E$32,'Parametres score'!G$32,'Parametres score'!G$31))</f>
        <v>0</v>
      </c>
      <c r="CE122" s="131">
        <f>IF(BT122&gt;'Parametres score'!E$29,'Parametres score'!G$29,IF(BT122&lt;'Parametres score'!E$27,'Parametres score'!G$27,'Parametres score'!G$28))</f>
        <v>0</v>
      </c>
      <c r="CF122" s="131">
        <f t="shared" si="38"/>
        <v>2</v>
      </c>
      <c r="CG122" s="131" t="str">
        <f t="shared" si="32"/>
        <v>/18</v>
      </c>
      <c r="CH122" s="4"/>
      <c r="CI122" s="4"/>
      <c r="CJ122" s="4"/>
    </row>
    <row r="123" spans="1:88" hidden="1" x14ac:dyDescent="0.35">
      <c r="A123" t="str">
        <f t="shared" si="22"/>
        <v/>
      </c>
      <c r="B123" s="7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4"/>
      <c r="BA123" s="694">
        <f>IF(COUNTIF(Poste!C$3:C$163,C123)&gt;0,SUMIF(Poste!C$3:C$163,C123,Poste!H$3:H$163)/(COUNTIF(Poste!C$3:C$163,C123)),0)</f>
        <v>0</v>
      </c>
      <c r="BB123" s="694"/>
      <c r="BC123" s="694"/>
      <c r="BD123" s="694"/>
      <c r="BE123" s="694"/>
      <c r="BF123" s="694"/>
      <c r="BG123" s="694"/>
      <c r="BH123" s="694"/>
      <c r="BI123" s="154"/>
      <c r="BJ123">
        <f t="shared" si="33"/>
        <v>0</v>
      </c>
      <c r="BK123">
        <f t="shared" si="34"/>
        <v>168</v>
      </c>
      <c r="BL123">
        <f>COUNTIF(BE117:BH123,"&lt;" &amp; 'Parametres score'!$C$24)</f>
        <v>0</v>
      </c>
      <c r="BM123">
        <f t="shared" si="36"/>
        <v>0</v>
      </c>
      <c r="BN123">
        <f t="shared" si="27"/>
        <v>0</v>
      </c>
      <c r="BO123">
        <f t="shared" si="28"/>
        <v>0</v>
      </c>
      <c r="BP123">
        <f t="shared" si="29"/>
        <v>0</v>
      </c>
      <c r="BQ123" s="4">
        <f t="shared" si="35"/>
        <v>1</v>
      </c>
      <c r="BR123" s="4">
        <f t="shared" si="30"/>
        <v>7</v>
      </c>
      <c r="BS123" s="4">
        <f t="shared" si="23"/>
        <v>0</v>
      </c>
      <c r="BT123" s="4">
        <f t="shared" si="31"/>
        <v>0</v>
      </c>
      <c r="BU123" s="4">
        <f t="shared" si="37"/>
        <v>0</v>
      </c>
      <c r="BV123" s="4"/>
      <c r="BW123" s="131">
        <f>IF(BJ123&lt;'Parametres score'!$E$6,'Parametres score'!$G$6,IF(BJ123&lt;='Parametres score'!$E$8,'Parametres score'!$G$7,'Parametres score'!$G$8))</f>
        <v>0</v>
      </c>
      <c r="BX123" s="131">
        <f>IF(COUNTIF(BA117:BD123,"&gt;" &amp;'Parametres score'!$C$9)&lt;'Parametres score'!E$9,'Parametres score'!G$9,IF(COUNTIF(BA117:BD123,"&gt;" &amp;'Parametres score'!$C$9)&gt;'Parametres score'!E$11,'Parametres score'!G$11,'Parametres score'!G$10))</f>
        <v>0</v>
      </c>
      <c r="BY123" s="131">
        <f>IF(COUNTIF(BI117:BI123,"&gt;=24")&gt;='Parametres score'!E$12,'Parametres score'!G$12,IF(COUNTIF(BI117:BI123,"&gt;=24")='Parametres score'!E$13,'Parametres score'!$G$13,'Parametres score'!G$14))</f>
        <v>2</v>
      </c>
      <c r="BZ123" s="131">
        <f>IF(BP123&lt;'Parametres score'!E$15,0,IF(BP123&gt;'Parametres score'!E$17,'Parametres score'!G$17,'Parametres score'!G$16))</f>
        <v>0</v>
      </c>
      <c r="CA123" s="131">
        <f>IF(BR123&lt;'Parametres score'!E$20,'Parametres score'!G$20,IF(BR123&gt;'Parametres score'!E$18,'Parametres score'!G$18,'Parametres score'!G$19))</f>
        <v>0</v>
      </c>
      <c r="CB123" s="131">
        <f>IF(BN123&lt;'Parametres score'!E$21,'Parametres score'!G$21,IF(BN123&gt;'Parametres score'!E$23,'Parametres score'!G$23,'Parametres score'!G$22))</f>
        <v>0</v>
      </c>
      <c r="CC123" s="131">
        <f>IF(BL123&lt;'Parametres score'!E$24,'Parametres score'!G$24,IF(BL123&gt;'Parametres score'!E$26,'Parametres score'!G$26,'Parametres score'!G$25))</f>
        <v>0</v>
      </c>
      <c r="CD123" s="131">
        <f>IF(CF116&lt;'Parametres score'!E$30,'Parametres score'!G$30,IF(CF116&gt;'Parametres score'!E$32,'Parametres score'!G$32,'Parametres score'!G$31))</f>
        <v>0</v>
      </c>
      <c r="CE123" s="131">
        <f>IF(BT123&gt;'Parametres score'!E$29,'Parametres score'!G$29,IF(BT123&lt;'Parametres score'!E$27,'Parametres score'!G$27,'Parametres score'!G$28))</f>
        <v>0</v>
      </c>
      <c r="CF123" s="131">
        <f t="shared" si="38"/>
        <v>2</v>
      </c>
      <c r="CG123" s="131" t="str">
        <f t="shared" si="32"/>
        <v>/18</v>
      </c>
      <c r="CH123" s="4"/>
      <c r="CI123" s="4"/>
      <c r="CJ123" s="4"/>
    </row>
    <row r="124" spans="1:88" hidden="1" x14ac:dyDescent="0.35">
      <c r="A124" t="str">
        <f t="shared" si="22"/>
        <v/>
      </c>
      <c r="B124" s="7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4"/>
      <c r="BA124" s="694">
        <f>IF(COUNTIF(Poste!C$3:C$163,C124)&gt;0,SUMIF(Poste!C$3:C$163,C124,Poste!H$3:H$163)/(COUNTIF(Poste!C$3:C$163,C124)),0)</f>
        <v>0</v>
      </c>
      <c r="BB124" s="694"/>
      <c r="BC124" s="694"/>
      <c r="BD124" s="694"/>
      <c r="BE124" s="694"/>
      <c r="BF124" s="694"/>
      <c r="BG124" s="694"/>
      <c r="BH124" s="694"/>
      <c r="BI124" s="154"/>
      <c r="BJ124">
        <f t="shared" si="33"/>
        <v>0</v>
      </c>
      <c r="BK124">
        <f t="shared" si="34"/>
        <v>168</v>
      </c>
      <c r="BL124">
        <f>COUNTIF(BE118:BH124,"&lt;" &amp; 'Parametres score'!$C$24)</f>
        <v>0</v>
      </c>
      <c r="BM124">
        <f t="shared" si="36"/>
        <v>0</v>
      </c>
      <c r="BN124">
        <f t="shared" si="27"/>
        <v>0</v>
      </c>
      <c r="BO124">
        <f t="shared" si="28"/>
        <v>0</v>
      </c>
      <c r="BP124">
        <f t="shared" si="29"/>
        <v>0</v>
      </c>
      <c r="BQ124" s="4">
        <f t="shared" si="35"/>
        <v>1</v>
      </c>
      <c r="BR124" s="4">
        <f t="shared" si="30"/>
        <v>7</v>
      </c>
      <c r="BS124" s="4">
        <f t="shared" si="23"/>
        <v>0</v>
      </c>
      <c r="BT124" s="4">
        <f t="shared" si="31"/>
        <v>0</v>
      </c>
      <c r="BU124" s="4">
        <f t="shared" si="37"/>
        <v>0</v>
      </c>
      <c r="BV124" s="4"/>
      <c r="BW124" s="131">
        <f>IF(BJ124&lt;'Parametres score'!$E$6,'Parametres score'!$G$6,IF(BJ124&lt;='Parametres score'!$E$8,'Parametres score'!$G$7,'Parametres score'!$G$8))</f>
        <v>0</v>
      </c>
      <c r="BX124" s="131">
        <f>IF(COUNTIF(BA118:BD124,"&gt;" &amp;'Parametres score'!$C$9)&lt;'Parametres score'!E$9,'Parametres score'!G$9,IF(COUNTIF(BA118:BD124,"&gt;" &amp;'Parametres score'!$C$9)&gt;'Parametres score'!E$11,'Parametres score'!G$11,'Parametres score'!G$10))</f>
        <v>0</v>
      </c>
      <c r="BY124" s="131">
        <f>IF(COUNTIF(BI118:BI124,"&gt;=24")&gt;='Parametres score'!E$12,'Parametres score'!G$12,IF(COUNTIF(BI118:BI124,"&gt;=24")='Parametres score'!E$13,'Parametres score'!$G$13,'Parametres score'!G$14))</f>
        <v>2</v>
      </c>
      <c r="BZ124" s="131">
        <f>IF(BP124&lt;'Parametres score'!E$15,0,IF(BP124&gt;'Parametres score'!E$17,'Parametres score'!G$17,'Parametres score'!G$16))</f>
        <v>0</v>
      </c>
      <c r="CA124" s="131">
        <f>IF(BR124&lt;'Parametres score'!E$20,'Parametres score'!G$20,IF(BR124&gt;'Parametres score'!E$18,'Parametres score'!G$18,'Parametres score'!G$19))</f>
        <v>0</v>
      </c>
      <c r="CB124" s="131">
        <f>IF(BN124&lt;'Parametres score'!E$21,'Parametres score'!G$21,IF(BN124&gt;'Parametres score'!E$23,'Parametres score'!G$23,'Parametres score'!G$22))</f>
        <v>0</v>
      </c>
      <c r="CC124" s="131">
        <f>IF(BL124&lt;'Parametres score'!E$24,'Parametres score'!G$24,IF(BL124&gt;'Parametres score'!E$26,'Parametres score'!G$26,'Parametres score'!G$25))</f>
        <v>0</v>
      </c>
      <c r="CD124" s="131">
        <f>IF(CF117&lt;'Parametres score'!E$30,'Parametres score'!G$30,IF(CF117&gt;'Parametres score'!E$32,'Parametres score'!G$32,'Parametres score'!G$31))</f>
        <v>0</v>
      </c>
      <c r="CE124" s="131">
        <f>IF(BT124&gt;'Parametres score'!E$29,'Parametres score'!G$29,IF(BT124&lt;'Parametres score'!E$27,'Parametres score'!G$27,'Parametres score'!G$28))</f>
        <v>0</v>
      </c>
      <c r="CF124" s="131">
        <f t="shared" si="38"/>
        <v>2</v>
      </c>
      <c r="CG124" s="131" t="str">
        <f t="shared" si="32"/>
        <v>/18</v>
      </c>
      <c r="CH124" s="4"/>
      <c r="CI124" s="4"/>
      <c r="CJ124" s="4"/>
    </row>
    <row r="125" spans="1:88" hidden="1" x14ac:dyDescent="0.35">
      <c r="A125" t="str">
        <f t="shared" si="22"/>
        <v/>
      </c>
      <c r="B125" s="7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4"/>
      <c r="BA125" s="694">
        <f>IF(COUNTIF(Poste!C$3:C$163,C125)&gt;0,SUMIF(Poste!C$3:C$163,C125,Poste!H$3:H$163)/(COUNTIF(Poste!C$3:C$163,C125)),0)</f>
        <v>0</v>
      </c>
      <c r="BB125" s="694"/>
      <c r="BC125" s="694"/>
      <c r="BD125" s="694"/>
      <c r="BE125" s="694"/>
      <c r="BF125" s="694"/>
      <c r="BG125" s="694"/>
      <c r="BH125" s="694"/>
      <c r="BI125" s="154"/>
      <c r="BJ125">
        <f t="shared" si="33"/>
        <v>0</v>
      </c>
      <c r="BK125">
        <f t="shared" si="34"/>
        <v>168</v>
      </c>
      <c r="BL125">
        <f>COUNTIF(BE119:BH125,"&lt;" &amp; 'Parametres score'!$C$24)</f>
        <v>0</v>
      </c>
      <c r="BM125">
        <f t="shared" si="36"/>
        <v>0</v>
      </c>
      <c r="BN125">
        <f t="shared" si="27"/>
        <v>0</v>
      </c>
      <c r="BO125">
        <f t="shared" si="28"/>
        <v>0</v>
      </c>
      <c r="BP125">
        <f t="shared" si="29"/>
        <v>0</v>
      </c>
      <c r="BQ125" s="4">
        <f t="shared" si="35"/>
        <v>1</v>
      </c>
      <c r="BR125" s="4">
        <f t="shared" si="30"/>
        <v>7</v>
      </c>
      <c r="BS125" s="4">
        <f t="shared" si="23"/>
        <v>0</v>
      </c>
      <c r="BT125" s="4">
        <f t="shared" si="31"/>
        <v>0</v>
      </c>
      <c r="BU125" s="4">
        <f t="shared" si="37"/>
        <v>0</v>
      </c>
      <c r="BV125" s="4"/>
      <c r="BW125" s="131">
        <f>IF(BJ125&lt;'Parametres score'!$E$6,'Parametres score'!$G$6,IF(BJ125&lt;='Parametres score'!$E$8,'Parametres score'!$G$7,'Parametres score'!$G$8))</f>
        <v>0</v>
      </c>
      <c r="BX125" s="131">
        <f>IF(COUNTIF(BA119:BD125,"&gt;" &amp;'Parametres score'!$C$9)&lt;'Parametres score'!E$9,'Parametres score'!G$9,IF(COUNTIF(BA119:BD125,"&gt;" &amp;'Parametres score'!$C$9)&gt;'Parametres score'!E$11,'Parametres score'!G$11,'Parametres score'!G$10))</f>
        <v>0</v>
      </c>
      <c r="BY125" s="131">
        <f>IF(COUNTIF(BI119:BI125,"&gt;=24")&gt;='Parametres score'!E$12,'Parametres score'!G$12,IF(COUNTIF(BI119:BI125,"&gt;=24")='Parametres score'!E$13,'Parametres score'!$G$13,'Parametres score'!G$14))</f>
        <v>2</v>
      </c>
      <c r="BZ125" s="131">
        <f>IF(BP125&lt;'Parametres score'!E$15,0,IF(BP125&gt;'Parametres score'!E$17,'Parametres score'!G$17,'Parametres score'!G$16))</f>
        <v>0</v>
      </c>
      <c r="CA125" s="131">
        <f>IF(BR125&lt;'Parametres score'!E$20,'Parametres score'!G$20,IF(BR125&gt;'Parametres score'!E$18,'Parametres score'!G$18,'Parametres score'!G$19))</f>
        <v>0</v>
      </c>
      <c r="CB125" s="131">
        <f>IF(BN125&lt;'Parametres score'!E$21,'Parametres score'!G$21,IF(BN125&gt;'Parametres score'!E$23,'Parametres score'!G$23,'Parametres score'!G$22))</f>
        <v>0</v>
      </c>
      <c r="CC125" s="131">
        <f>IF(BL125&lt;'Parametres score'!E$24,'Parametres score'!G$24,IF(BL125&gt;'Parametres score'!E$26,'Parametres score'!G$26,'Parametres score'!G$25))</f>
        <v>0</v>
      </c>
      <c r="CD125" s="131">
        <f>IF(CF118&lt;'Parametres score'!E$30,'Parametres score'!G$30,IF(CF118&gt;'Parametres score'!E$32,'Parametres score'!G$32,'Parametres score'!G$31))</f>
        <v>0</v>
      </c>
      <c r="CE125" s="131">
        <f>IF(BT125&gt;'Parametres score'!E$29,'Parametres score'!G$29,IF(BT125&lt;'Parametres score'!E$27,'Parametres score'!G$27,'Parametres score'!G$28))</f>
        <v>0</v>
      </c>
      <c r="CF125" s="131">
        <f t="shared" si="38"/>
        <v>2</v>
      </c>
      <c r="CG125" s="131" t="str">
        <f t="shared" si="32"/>
        <v>/18</v>
      </c>
      <c r="CH125" s="4"/>
      <c r="CI125" s="4"/>
      <c r="CJ125" s="4"/>
    </row>
    <row r="126" spans="1:88" hidden="1" x14ac:dyDescent="0.35">
      <c r="A126" t="str">
        <f t="shared" si="22"/>
        <v/>
      </c>
      <c r="B126" s="7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1"/>
      <c r="AL126" s="131"/>
      <c r="AM126" s="131"/>
      <c r="AN126" s="131"/>
      <c r="AO126" s="131"/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4"/>
      <c r="BA126" s="694">
        <f>IF(COUNTIF(Poste!C$3:C$163,C126)&gt;0,SUMIF(Poste!C$3:C$163,C126,Poste!H$3:H$163)/(COUNTIF(Poste!C$3:C$163,C126)),0)</f>
        <v>0</v>
      </c>
      <c r="BB126" s="694"/>
      <c r="BC126" s="694"/>
      <c r="BD126" s="694"/>
      <c r="BE126" s="694"/>
      <c r="BF126" s="694"/>
      <c r="BG126" s="694"/>
      <c r="BH126" s="694"/>
      <c r="BI126" s="154"/>
      <c r="BJ126">
        <f t="shared" si="33"/>
        <v>0</v>
      </c>
      <c r="BK126">
        <f t="shared" si="34"/>
        <v>168</v>
      </c>
      <c r="BL126">
        <f>COUNTIF(BE120:BH126,"&lt;" &amp; 'Parametres score'!$C$24)</f>
        <v>0</v>
      </c>
      <c r="BM126">
        <f t="shared" si="36"/>
        <v>0</v>
      </c>
      <c r="BN126">
        <f t="shared" si="27"/>
        <v>0</v>
      </c>
      <c r="BO126">
        <f t="shared" si="28"/>
        <v>0</v>
      </c>
      <c r="BP126">
        <f t="shared" si="29"/>
        <v>0</v>
      </c>
      <c r="BQ126" s="4">
        <f t="shared" si="35"/>
        <v>1</v>
      </c>
      <c r="BR126" s="4">
        <f t="shared" si="30"/>
        <v>7</v>
      </c>
      <c r="BS126" s="4">
        <f t="shared" si="23"/>
        <v>0</v>
      </c>
      <c r="BT126" s="4">
        <f t="shared" si="31"/>
        <v>0</v>
      </c>
      <c r="BU126" s="4">
        <f t="shared" si="37"/>
        <v>0</v>
      </c>
      <c r="BV126" s="4"/>
      <c r="BW126" s="131">
        <f>IF(BJ126&lt;'Parametres score'!$E$6,'Parametres score'!$G$6,IF(BJ126&lt;='Parametres score'!$E$8,'Parametres score'!$G$7,'Parametres score'!$G$8))</f>
        <v>0</v>
      </c>
      <c r="BX126" s="131">
        <f>IF(COUNTIF(BA120:BD126,"&gt;" &amp;'Parametres score'!$C$9)&lt;'Parametres score'!E$9,'Parametres score'!G$9,IF(COUNTIF(BA120:BD126,"&gt;" &amp;'Parametres score'!$C$9)&gt;'Parametres score'!E$11,'Parametres score'!G$11,'Parametres score'!G$10))</f>
        <v>0</v>
      </c>
      <c r="BY126" s="131">
        <f>IF(COUNTIF(BI120:BI126,"&gt;=24")&gt;='Parametres score'!E$12,'Parametres score'!G$12,IF(COUNTIF(BI120:BI126,"&gt;=24")='Parametres score'!E$13,'Parametres score'!$G$13,'Parametres score'!G$14))</f>
        <v>2</v>
      </c>
      <c r="BZ126" s="131">
        <f>IF(BP126&lt;'Parametres score'!E$15,0,IF(BP126&gt;'Parametres score'!E$17,'Parametres score'!G$17,'Parametres score'!G$16))</f>
        <v>0</v>
      </c>
      <c r="CA126" s="131">
        <f>IF(BR126&lt;'Parametres score'!E$20,'Parametres score'!G$20,IF(BR126&gt;'Parametres score'!E$18,'Parametres score'!G$18,'Parametres score'!G$19))</f>
        <v>0</v>
      </c>
      <c r="CB126" s="131">
        <f>IF(BN126&lt;'Parametres score'!E$21,'Parametres score'!G$21,IF(BN126&gt;'Parametres score'!E$23,'Parametres score'!G$23,'Parametres score'!G$22))</f>
        <v>0</v>
      </c>
      <c r="CC126" s="131">
        <f>IF(BL126&lt;'Parametres score'!E$24,'Parametres score'!G$24,IF(BL126&gt;'Parametres score'!E$26,'Parametres score'!G$26,'Parametres score'!G$25))</f>
        <v>0</v>
      </c>
      <c r="CD126" s="131">
        <f>IF(CF119&lt;'Parametres score'!E$30,'Parametres score'!G$30,IF(CF119&gt;'Parametres score'!E$32,'Parametres score'!G$32,'Parametres score'!G$31))</f>
        <v>0</v>
      </c>
      <c r="CE126" s="131">
        <f>IF(BT126&gt;'Parametres score'!E$29,'Parametres score'!G$29,IF(BT126&lt;'Parametres score'!E$27,'Parametres score'!G$27,'Parametres score'!G$28))</f>
        <v>0</v>
      </c>
      <c r="CF126" s="131">
        <f t="shared" si="38"/>
        <v>2</v>
      </c>
      <c r="CG126" s="131" t="str">
        <f t="shared" si="32"/>
        <v>/18</v>
      </c>
      <c r="CH126" s="4"/>
      <c r="CI126" s="4"/>
      <c r="CJ126" s="4"/>
    </row>
    <row r="127" spans="1:88" hidden="1" x14ac:dyDescent="0.35">
      <c r="A127" t="str">
        <f t="shared" si="22"/>
        <v/>
      </c>
      <c r="B127" s="7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4"/>
      <c r="BA127" s="694">
        <f>IF(COUNTIF(Poste!C$3:C$163,C127)&gt;0,SUMIF(Poste!C$3:C$163,C127,Poste!H$3:H$163)/(COUNTIF(Poste!C$3:C$163,C127)),0)</f>
        <v>0</v>
      </c>
      <c r="BB127" s="694"/>
      <c r="BC127" s="694"/>
      <c r="BD127" s="694"/>
      <c r="BE127" s="677"/>
      <c r="BF127" s="677"/>
      <c r="BG127" s="677"/>
      <c r="BH127" s="677"/>
      <c r="BI127" s="154"/>
      <c r="BJ127">
        <f t="shared" si="33"/>
        <v>0</v>
      </c>
      <c r="BK127">
        <f t="shared" si="34"/>
        <v>168</v>
      </c>
      <c r="BL127">
        <f>COUNTIF(BE121:BH127,"&lt;" &amp; 'Parametres score'!$C$24)</f>
        <v>0</v>
      </c>
      <c r="BM127">
        <f t="shared" si="36"/>
        <v>0</v>
      </c>
      <c r="BN127">
        <f t="shared" si="27"/>
        <v>0</v>
      </c>
      <c r="BO127">
        <f t="shared" si="28"/>
        <v>0</v>
      </c>
      <c r="BP127">
        <f t="shared" si="29"/>
        <v>0</v>
      </c>
      <c r="BQ127" s="4">
        <f t="shared" si="35"/>
        <v>1</v>
      </c>
      <c r="BR127" s="4">
        <f t="shared" si="30"/>
        <v>7</v>
      </c>
      <c r="BS127" s="4">
        <f t="shared" si="23"/>
        <v>0</v>
      </c>
      <c r="BT127" s="4">
        <f t="shared" si="31"/>
        <v>0</v>
      </c>
      <c r="BU127" s="4">
        <f t="shared" si="37"/>
        <v>0</v>
      </c>
      <c r="BV127" s="4"/>
      <c r="BW127" s="131">
        <f>IF(BJ127&lt;'Parametres score'!$E$6,'Parametres score'!$G$6,IF(BJ127&lt;='Parametres score'!$E$8,'Parametres score'!$G$7,'Parametres score'!$G$8))</f>
        <v>0</v>
      </c>
      <c r="BX127" s="131">
        <f>IF(COUNTIF(BA121:BD127,"&gt;" &amp;'Parametres score'!$C$9)&lt;'Parametres score'!E$9,'Parametres score'!G$9,IF(COUNTIF(BA121:BD127,"&gt;" &amp;'Parametres score'!$C$9)&gt;'Parametres score'!E$11,'Parametres score'!G$11,'Parametres score'!G$10))</f>
        <v>0</v>
      </c>
      <c r="BY127" s="131">
        <f>IF(COUNTIF(BI121:BI127,"&gt;=24")&gt;='Parametres score'!E$12,'Parametres score'!G$12,IF(COUNTIF(BI121:BI127,"&gt;=24")='Parametres score'!E$13,'Parametres score'!$G$13,'Parametres score'!G$14))</f>
        <v>2</v>
      </c>
      <c r="BZ127" s="131">
        <f>IF(BP127&lt;'Parametres score'!E$15,0,IF(BP127&gt;'Parametres score'!E$17,'Parametres score'!G$17,'Parametres score'!G$16))</f>
        <v>0</v>
      </c>
      <c r="CA127" s="131">
        <f>IF(BR127&lt;'Parametres score'!E$20,'Parametres score'!G$20,IF(BR127&gt;'Parametres score'!E$18,'Parametres score'!G$18,'Parametres score'!G$19))</f>
        <v>0</v>
      </c>
      <c r="CB127" s="131">
        <f>IF(BN127&lt;'Parametres score'!E$21,'Parametres score'!G$21,IF(BN127&gt;'Parametres score'!E$23,'Parametres score'!G$23,'Parametres score'!G$22))</f>
        <v>0</v>
      </c>
      <c r="CC127" s="131">
        <f>IF(BL127&lt;'Parametres score'!E$24,'Parametres score'!G$24,IF(BL127&gt;'Parametres score'!E$26,'Parametres score'!G$26,'Parametres score'!G$25))</f>
        <v>0</v>
      </c>
      <c r="CD127" s="131">
        <f>IF(CF120&lt;'Parametres score'!E$30,'Parametres score'!G$30,IF(CF120&gt;'Parametres score'!E$32,'Parametres score'!G$32,'Parametres score'!G$31))</f>
        <v>0</v>
      </c>
      <c r="CE127" s="131">
        <f>IF(BT127&gt;'Parametres score'!E$29,'Parametres score'!G$29,IF(BT127&lt;'Parametres score'!E$27,'Parametres score'!G$27,'Parametres score'!G$28))</f>
        <v>0</v>
      </c>
      <c r="CF127" s="131">
        <f t="shared" si="38"/>
        <v>2</v>
      </c>
      <c r="CG127" s="131" t="str">
        <f t="shared" si="32"/>
        <v>/18</v>
      </c>
      <c r="CH127" s="4"/>
      <c r="CI127" s="4"/>
      <c r="CJ127" s="4"/>
    </row>
    <row r="128" spans="1:88" hidden="1" x14ac:dyDescent="0.35">
      <c r="A128" t="str">
        <f t="shared" si="22"/>
        <v/>
      </c>
      <c r="B128" s="7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/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4"/>
      <c r="BA128" s="694">
        <f>IF(COUNTIF(Poste!C$3:C$163,C128)&gt;0,SUMIF(Poste!C$3:C$163,C128,Poste!H$3:H$163)/(COUNTIF(Poste!C$3:C$163,C128)),0)</f>
        <v>0</v>
      </c>
      <c r="BB128" s="694"/>
      <c r="BC128" s="694"/>
      <c r="BD128" s="694"/>
      <c r="BE128" s="677"/>
      <c r="BF128" s="677"/>
      <c r="BG128" s="677"/>
      <c r="BH128" s="677"/>
      <c r="BI128" s="154"/>
      <c r="BJ128">
        <f t="shared" si="33"/>
        <v>0</v>
      </c>
      <c r="BK128">
        <f t="shared" si="34"/>
        <v>168</v>
      </c>
      <c r="BL128">
        <f>COUNTIF(BE122:BH128,"&lt;" &amp; 'Parametres score'!$C$24)</f>
        <v>0</v>
      </c>
      <c r="BM128">
        <f t="shared" si="36"/>
        <v>0</v>
      </c>
      <c r="BN128">
        <f t="shared" si="27"/>
        <v>0</v>
      </c>
      <c r="BO128">
        <f t="shared" si="28"/>
        <v>0</v>
      </c>
      <c r="BP128">
        <f t="shared" si="29"/>
        <v>0</v>
      </c>
      <c r="BQ128" s="4">
        <f t="shared" si="35"/>
        <v>1</v>
      </c>
      <c r="BR128" s="4">
        <f t="shared" si="30"/>
        <v>7</v>
      </c>
      <c r="BS128" s="4">
        <f t="shared" si="23"/>
        <v>0</v>
      </c>
      <c r="BT128" s="4">
        <f t="shared" si="31"/>
        <v>0</v>
      </c>
      <c r="BU128" s="4">
        <f t="shared" si="37"/>
        <v>0</v>
      </c>
      <c r="BV128" s="4"/>
      <c r="BW128" s="131">
        <f>IF(BJ128&lt;'Parametres score'!$E$6,'Parametres score'!$G$6,IF(BJ128&lt;='Parametres score'!$E$8,'Parametres score'!$G$7,'Parametres score'!$G$8))</f>
        <v>0</v>
      </c>
      <c r="BX128" s="131">
        <f>IF(COUNTIF(BA122:BD128,"&gt;" &amp;'Parametres score'!$C$9)&lt;'Parametres score'!E$9,'Parametres score'!G$9,IF(COUNTIF(BA122:BD128,"&gt;" &amp;'Parametres score'!$C$9)&gt;'Parametres score'!E$11,'Parametres score'!G$11,'Parametres score'!G$10))</f>
        <v>0</v>
      </c>
      <c r="BY128" s="131">
        <f>IF(COUNTIF(BI122:BI128,"&gt;=24")&gt;='Parametres score'!E$12,'Parametres score'!G$12,IF(COUNTIF(BI122:BI128,"&gt;=24")='Parametres score'!E$13,'Parametres score'!$G$13,'Parametres score'!G$14))</f>
        <v>2</v>
      </c>
      <c r="BZ128" s="131">
        <f>IF(BP128&lt;'Parametres score'!E$15,0,IF(BP128&gt;'Parametres score'!E$17,'Parametres score'!G$17,'Parametres score'!G$16))</f>
        <v>0</v>
      </c>
      <c r="CA128" s="131">
        <f>IF(BR128&lt;'Parametres score'!E$20,'Parametres score'!G$20,IF(BR128&gt;'Parametres score'!E$18,'Parametres score'!G$18,'Parametres score'!G$19))</f>
        <v>0</v>
      </c>
      <c r="CB128" s="131">
        <f>IF(BN128&lt;'Parametres score'!E$21,'Parametres score'!G$21,IF(BN128&gt;'Parametres score'!E$23,'Parametres score'!G$23,'Parametres score'!G$22))</f>
        <v>0</v>
      </c>
      <c r="CC128" s="131">
        <f>IF(BL128&lt;'Parametres score'!E$24,'Parametres score'!G$24,IF(BL128&gt;'Parametres score'!E$26,'Parametres score'!G$26,'Parametres score'!G$25))</f>
        <v>0</v>
      </c>
      <c r="CD128" s="131">
        <f>IF(CF121&lt;'Parametres score'!E$30,'Parametres score'!G$30,IF(CF121&gt;'Parametres score'!E$32,'Parametres score'!G$32,'Parametres score'!G$31))</f>
        <v>0</v>
      </c>
      <c r="CE128" s="131">
        <f>IF(BT128&gt;'Parametres score'!E$29,'Parametres score'!G$29,IF(BT128&lt;'Parametres score'!E$27,'Parametres score'!G$27,'Parametres score'!G$28))</f>
        <v>0</v>
      </c>
      <c r="CF128" s="131">
        <f t="shared" si="38"/>
        <v>2</v>
      </c>
      <c r="CG128" s="131" t="str">
        <f t="shared" si="32"/>
        <v>/18</v>
      </c>
      <c r="CH128" s="4"/>
      <c r="CI128" s="4"/>
      <c r="CJ128" s="4"/>
    </row>
    <row r="129" spans="1:88" hidden="1" x14ac:dyDescent="0.35">
      <c r="A129" t="str">
        <f t="shared" si="22"/>
        <v/>
      </c>
      <c r="B129" s="7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/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4"/>
      <c r="BA129" s="694">
        <f>IF(COUNTIF(Poste!C$3:C$163,C129)&gt;0,SUMIF(Poste!C$3:C$163,C129,Poste!H$3:H$163)/(COUNTIF(Poste!C$3:C$163,C129)),0)</f>
        <v>0</v>
      </c>
      <c r="BB129" s="694"/>
      <c r="BC129" s="694"/>
      <c r="BD129" s="694"/>
      <c r="BE129" s="677"/>
      <c r="BF129" s="677"/>
      <c r="BG129" s="677"/>
      <c r="BH129" s="677"/>
      <c r="BI129" s="154"/>
      <c r="BJ129">
        <f t="shared" si="33"/>
        <v>0</v>
      </c>
      <c r="BK129">
        <f t="shared" si="34"/>
        <v>168</v>
      </c>
      <c r="BL129">
        <f>COUNTIF(BE123:BH129,"&lt;" &amp; 'Parametres score'!$C$24)</f>
        <v>0</v>
      </c>
      <c r="BM129">
        <f t="shared" si="36"/>
        <v>0</v>
      </c>
      <c r="BN129">
        <f t="shared" si="27"/>
        <v>0</v>
      </c>
      <c r="BO129">
        <f t="shared" si="28"/>
        <v>0</v>
      </c>
      <c r="BP129">
        <f t="shared" si="29"/>
        <v>0</v>
      </c>
      <c r="BQ129" s="4">
        <f t="shared" si="35"/>
        <v>1</v>
      </c>
      <c r="BR129" s="4">
        <f t="shared" si="30"/>
        <v>7</v>
      </c>
      <c r="BS129" s="4">
        <f t="shared" si="23"/>
        <v>0</v>
      </c>
      <c r="BT129" s="4">
        <f t="shared" si="31"/>
        <v>0</v>
      </c>
      <c r="BU129" s="4">
        <f t="shared" si="37"/>
        <v>0</v>
      </c>
      <c r="BV129" s="4"/>
      <c r="BW129" s="131">
        <f>IF(BJ129&lt;'Parametres score'!$E$6,'Parametres score'!$G$6,IF(BJ129&lt;='Parametres score'!$E$8,'Parametres score'!$G$7,'Parametres score'!$G$8))</f>
        <v>0</v>
      </c>
      <c r="BX129" s="131">
        <f>IF(COUNTIF(BA123:BD129,"&gt;" &amp;'Parametres score'!$C$9)&lt;'Parametres score'!E$9,'Parametres score'!G$9,IF(COUNTIF(BA123:BD129,"&gt;" &amp;'Parametres score'!$C$9)&gt;'Parametres score'!E$11,'Parametres score'!G$11,'Parametres score'!G$10))</f>
        <v>0</v>
      </c>
      <c r="BY129" s="131">
        <f>IF(COUNTIF(BI123:BI129,"&gt;=24")&gt;='Parametres score'!E$12,'Parametres score'!G$12,IF(COUNTIF(BI123:BI129,"&gt;=24")='Parametres score'!E$13,'Parametres score'!$G$13,'Parametres score'!G$14))</f>
        <v>2</v>
      </c>
      <c r="BZ129" s="131">
        <f>IF(BP129&lt;'Parametres score'!E$15,0,IF(BP129&gt;'Parametres score'!E$17,'Parametres score'!G$17,'Parametres score'!G$16))</f>
        <v>0</v>
      </c>
      <c r="CA129" s="131">
        <f>IF(BR129&lt;'Parametres score'!E$20,'Parametres score'!G$20,IF(BR129&gt;'Parametres score'!E$18,'Parametres score'!G$18,'Parametres score'!G$19))</f>
        <v>0</v>
      </c>
      <c r="CB129" s="131">
        <f>IF(BN129&lt;'Parametres score'!E$21,'Parametres score'!G$21,IF(BN129&gt;'Parametres score'!E$23,'Parametres score'!G$23,'Parametres score'!G$22))</f>
        <v>0</v>
      </c>
      <c r="CC129" s="131">
        <f>IF(BL129&lt;'Parametres score'!E$24,'Parametres score'!G$24,IF(BL129&gt;'Parametres score'!E$26,'Parametres score'!G$26,'Parametres score'!G$25))</f>
        <v>0</v>
      </c>
      <c r="CD129" s="131">
        <f>IF(CF122&lt;'Parametres score'!E$30,'Parametres score'!G$30,IF(CF122&gt;'Parametres score'!E$32,'Parametres score'!G$32,'Parametres score'!G$31))</f>
        <v>0</v>
      </c>
      <c r="CE129" s="131">
        <f>IF(BT129&gt;'Parametres score'!E$29,'Parametres score'!G$29,IF(BT129&lt;'Parametres score'!E$27,'Parametres score'!G$27,'Parametres score'!G$28))</f>
        <v>0</v>
      </c>
      <c r="CF129" s="131">
        <f t="shared" si="38"/>
        <v>2</v>
      </c>
      <c r="CG129" s="131" t="str">
        <f t="shared" si="32"/>
        <v>/18</v>
      </c>
      <c r="CH129" s="4"/>
      <c r="CI129" s="4"/>
      <c r="CJ129" s="4"/>
    </row>
    <row r="130" spans="1:88" hidden="1" x14ac:dyDescent="0.35">
      <c r="A130" t="str">
        <f t="shared" si="22"/>
        <v/>
      </c>
      <c r="B130" s="7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4"/>
      <c r="BA130" s="694">
        <f>IF(COUNTIF(Poste!C$3:C$163,C130)&gt;0,SUMIF(Poste!C$3:C$163,C130,Poste!H$3:H$163)/(COUNTIF(Poste!C$3:C$163,C130)),0)</f>
        <v>0</v>
      </c>
      <c r="BB130" s="694"/>
      <c r="BC130" s="694"/>
      <c r="BD130" s="694"/>
      <c r="BE130" s="677"/>
      <c r="BF130" s="677"/>
      <c r="BG130" s="677"/>
      <c r="BH130" s="677"/>
      <c r="BI130" s="154"/>
      <c r="BJ130">
        <f t="shared" si="33"/>
        <v>0</v>
      </c>
      <c r="BK130">
        <f t="shared" si="34"/>
        <v>168</v>
      </c>
      <c r="BL130">
        <f>COUNTIF(BE124:BH130,"&lt;" &amp; 'Parametres score'!$C$24)</f>
        <v>0</v>
      </c>
      <c r="BM130">
        <f t="shared" si="36"/>
        <v>0</v>
      </c>
      <c r="BN130">
        <f t="shared" si="27"/>
        <v>0</v>
      </c>
      <c r="BO130">
        <f t="shared" si="28"/>
        <v>0</v>
      </c>
      <c r="BP130">
        <f t="shared" si="29"/>
        <v>0</v>
      </c>
      <c r="BQ130" s="4">
        <f t="shared" si="35"/>
        <v>1</v>
      </c>
      <c r="BR130" s="4">
        <f t="shared" si="30"/>
        <v>7</v>
      </c>
      <c r="BS130" s="4">
        <f t="shared" si="23"/>
        <v>0</v>
      </c>
      <c r="BT130" s="4">
        <f t="shared" si="31"/>
        <v>0</v>
      </c>
      <c r="BU130" s="4">
        <f t="shared" si="37"/>
        <v>0</v>
      </c>
      <c r="BV130" s="4"/>
      <c r="BW130" s="131">
        <f>IF(BJ130&lt;'Parametres score'!$E$6,'Parametres score'!$G$6,IF(BJ130&lt;='Parametres score'!$E$8,'Parametres score'!$G$7,'Parametres score'!$G$8))</f>
        <v>0</v>
      </c>
      <c r="BX130" s="131">
        <f>IF(COUNTIF(BA124:BD130,"&gt;" &amp;'Parametres score'!$C$9)&lt;'Parametres score'!E$9,'Parametres score'!G$9,IF(COUNTIF(BA124:BD130,"&gt;" &amp;'Parametres score'!$C$9)&gt;'Parametres score'!E$11,'Parametres score'!G$11,'Parametres score'!G$10))</f>
        <v>0</v>
      </c>
      <c r="BY130" s="131">
        <f>IF(COUNTIF(BI124:BI130,"&gt;=24")&gt;='Parametres score'!E$12,'Parametres score'!G$12,IF(COUNTIF(BI124:BI130,"&gt;=24")='Parametres score'!E$13,'Parametres score'!$G$13,'Parametres score'!G$14))</f>
        <v>2</v>
      </c>
      <c r="BZ130" s="131">
        <f>IF(BP130&lt;'Parametres score'!E$15,0,IF(BP130&gt;'Parametres score'!E$17,'Parametres score'!G$17,'Parametres score'!G$16))</f>
        <v>0</v>
      </c>
      <c r="CA130" s="131">
        <f>IF(BR130&lt;'Parametres score'!E$20,'Parametres score'!G$20,IF(BR130&gt;'Parametres score'!E$18,'Parametres score'!G$18,'Parametres score'!G$19))</f>
        <v>0</v>
      </c>
      <c r="CB130" s="131">
        <f>IF(BN130&lt;'Parametres score'!E$21,'Parametres score'!G$21,IF(BN130&gt;'Parametres score'!E$23,'Parametres score'!G$23,'Parametres score'!G$22))</f>
        <v>0</v>
      </c>
      <c r="CC130" s="131">
        <f>IF(BL130&lt;'Parametres score'!E$24,'Parametres score'!G$24,IF(BL130&gt;'Parametres score'!E$26,'Parametres score'!G$26,'Parametres score'!G$25))</f>
        <v>0</v>
      </c>
      <c r="CD130" s="131">
        <f>IF(CF123&lt;'Parametres score'!E$30,'Parametres score'!G$30,IF(CF123&gt;'Parametres score'!E$32,'Parametres score'!G$32,'Parametres score'!G$31))</f>
        <v>0</v>
      </c>
      <c r="CE130" s="131">
        <f>IF(BT130&gt;'Parametres score'!E$29,'Parametres score'!G$29,IF(BT130&lt;'Parametres score'!E$27,'Parametres score'!G$27,'Parametres score'!G$28))</f>
        <v>0</v>
      </c>
      <c r="CF130" s="131">
        <f t="shared" si="38"/>
        <v>2</v>
      </c>
      <c r="CG130" s="131" t="str">
        <f t="shared" si="32"/>
        <v>/18</v>
      </c>
      <c r="CH130" s="4"/>
      <c r="CI130" s="4"/>
      <c r="CJ130" s="4"/>
    </row>
    <row r="131" spans="1:88" hidden="1" x14ac:dyDescent="0.35">
      <c r="A131" t="str">
        <f t="shared" si="22"/>
        <v/>
      </c>
      <c r="B131" s="7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4"/>
      <c r="BA131" s="694">
        <f>IF(COUNTIF(Poste!C$3:C$163,C131)&gt;0,SUMIF(Poste!C$3:C$163,C131,Poste!H$3:H$163)/(COUNTIF(Poste!C$3:C$163,C131)),0)</f>
        <v>0</v>
      </c>
      <c r="BB131" s="694"/>
      <c r="BC131" s="694"/>
      <c r="BD131" s="694"/>
      <c r="BE131" s="677"/>
      <c r="BF131" s="677"/>
      <c r="BG131" s="677"/>
      <c r="BH131" s="677"/>
      <c r="BI131" s="154"/>
      <c r="BJ131">
        <f t="shared" si="33"/>
        <v>0</v>
      </c>
      <c r="BK131">
        <f t="shared" si="34"/>
        <v>168</v>
      </c>
      <c r="BL131">
        <f>COUNTIF(BE125:BH131,"&lt;" &amp; 'Parametres score'!$C$24)</f>
        <v>0</v>
      </c>
      <c r="BM131">
        <f t="shared" si="36"/>
        <v>0</v>
      </c>
      <c r="BN131">
        <f t="shared" si="27"/>
        <v>0</v>
      </c>
      <c r="BO131">
        <f t="shared" si="28"/>
        <v>0</v>
      </c>
      <c r="BP131">
        <f t="shared" si="29"/>
        <v>0</v>
      </c>
      <c r="BQ131" s="4">
        <f t="shared" si="35"/>
        <v>1</v>
      </c>
      <c r="BR131" s="4">
        <f t="shared" si="30"/>
        <v>7</v>
      </c>
      <c r="BS131" s="4">
        <f t="shared" si="23"/>
        <v>0</v>
      </c>
      <c r="BT131" s="4">
        <f t="shared" si="31"/>
        <v>0</v>
      </c>
      <c r="BU131" s="4">
        <f t="shared" si="37"/>
        <v>0</v>
      </c>
      <c r="BV131" s="4"/>
      <c r="BW131" s="131">
        <f>IF(BJ131&lt;'Parametres score'!$E$6,'Parametres score'!$G$6,IF(BJ131&lt;='Parametres score'!$E$8,'Parametres score'!$G$7,'Parametres score'!$G$8))</f>
        <v>0</v>
      </c>
      <c r="BX131" s="131">
        <f>IF(COUNTIF(BA125:BD131,"&gt;" &amp;'Parametres score'!$C$9)&lt;'Parametres score'!E$9,'Parametres score'!G$9,IF(COUNTIF(BA125:BD131,"&gt;" &amp;'Parametres score'!$C$9)&gt;'Parametres score'!E$11,'Parametres score'!G$11,'Parametres score'!G$10))</f>
        <v>0</v>
      </c>
      <c r="BY131" s="131">
        <f>IF(COUNTIF(BI125:BI131,"&gt;=24")&gt;='Parametres score'!E$12,'Parametres score'!G$12,IF(COUNTIF(BI125:BI131,"&gt;=24")='Parametres score'!E$13,'Parametres score'!$G$13,'Parametres score'!G$14))</f>
        <v>2</v>
      </c>
      <c r="BZ131" s="131">
        <f>IF(BP131&lt;'Parametres score'!E$15,0,IF(BP131&gt;'Parametres score'!E$17,'Parametres score'!G$17,'Parametres score'!G$16))</f>
        <v>0</v>
      </c>
      <c r="CA131" s="131">
        <f>IF(BR131&lt;'Parametres score'!E$20,'Parametres score'!G$20,IF(BR131&gt;'Parametres score'!E$18,'Parametres score'!G$18,'Parametres score'!G$19))</f>
        <v>0</v>
      </c>
      <c r="CB131" s="131">
        <f>IF(BN131&lt;'Parametres score'!E$21,'Parametres score'!G$21,IF(BN131&gt;'Parametres score'!E$23,'Parametres score'!G$23,'Parametres score'!G$22))</f>
        <v>0</v>
      </c>
      <c r="CC131" s="131">
        <f>IF(BL131&lt;'Parametres score'!E$24,'Parametres score'!G$24,IF(BL131&gt;'Parametres score'!E$26,'Parametres score'!G$26,'Parametres score'!G$25))</f>
        <v>0</v>
      </c>
      <c r="CD131" s="131">
        <f>IF(CF124&lt;'Parametres score'!E$30,'Parametres score'!G$30,IF(CF124&gt;'Parametres score'!E$32,'Parametres score'!G$32,'Parametres score'!G$31))</f>
        <v>0</v>
      </c>
      <c r="CE131" s="131">
        <f>IF(BT131&gt;'Parametres score'!E$29,'Parametres score'!G$29,IF(BT131&lt;'Parametres score'!E$27,'Parametres score'!G$27,'Parametres score'!G$28))</f>
        <v>0</v>
      </c>
      <c r="CF131" s="131">
        <f t="shared" si="38"/>
        <v>2</v>
      </c>
      <c r="CG131" s="131" t="str">
        <f t="shared" si="32"/>
        <v>/18</v>
      </c>
      <c r="CH131" s="4"/>
      <c r="CI131" s="4"/>
      <c r="CJ131" s="4"/>
    </row>
    <row r="132" spans="1:88" hidden="1" x14ac:dyDescent="0.35">
      <c r="A132" t="str">
        <f t="shared" si="22"/>
        <v/>
      </c>
      <c r="B132" s="7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  <c r="AH132" s="131"/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4"/>
      <c r="BA132" s="694">
        <f>IF(COUNTIF(Poste!C$3:C$163,C132)&gt;0,SUMIF(Poste!C$3:C$163,C132,Poste!H$3:H$163)/(COUNTIF(Poste!C$3:C$163,C132)),0)</f>
        <v>0</v>
      </c>
      <c r="BB132" s="694"/>
      <c r="BC132" s="694"/>
      <c r="BD132" s="694"/>
      <c r="BE132" s="677"/>
      <c r="BF132" s="677"/>
      <c r="BG132" s="677"/>
      <c r="BH132" s="677"/>
      <c r="BI132" s="154"/>
      <c r="BJ132">
        <f t="shared" si="33"/>
        <v>0</v>
      </c>
      <c r="BK132">
        <f t="shared" si="34"/>
        <v>168</v>
      </c>
      <c r="BL132">
        <f>COUNTIF(BE126:BH132,"&lt;" &amp; 'Parametres score'!$C$24)</f>
        <v>0</v>
      </c>
      <c r="BM132">
        <f t="shared" si="36"/>
        <v>0</v>
      </c>
      <c r="BN132">
        <f t="shared" si="27"/>
        <v>0</v>
      </c>
      <c r="BO132">
        <f t="shared" si="28"/>
        <v>0</v>
      </c>
      <c r="BP132">
        <f t="shared" si="29"/>
        <v>0</v>
      </c>
      <c r="BQ132" s="4">
        <f t="shared" si="35"/>
        <v>1</v>
      </c>
      <c r="BR132" s="4">
        <f t="shared" si="30"/>
        <v>7</v>
      </c>
      <c r="BS132" s="4">
        <f t="shared" si="23"/>
        <v>0</v>
      </c>
      <c r="BT132" s="4">
        <f t="shared" si="31"/>
        <v>0</v>
      </c>
      <c r="BU132" s="4">
        <f t="shared" si="37"/>
        <v>0</v>
      </c>
      <c r="BV132" s="4"/>
      <c r="BW132" s="131">
        <f>IF(BJ132&lt;'Parametres score'!$E$6,'Parametres score'!$G$6,IF(BJ132&lt;='Parametres score'!$E$8,'Parametres score'!$G$7,'Parametres score'!$G$8))</f>
        <v>0</v>
      </c>
      <c r="BX132" s="131">
        <f>IF(COUNTIF(BA126:BD132,"&gt;" &amp;'Parametres score'!$C$9)&lt;'Parametres score'!E$9,'Parametres score'!G$9,IF(COUNTIF(BA126:BD132,"&gt;" &amp;'Parametres score'!$C$9)&gt;'Parametres score'!E$11,'Parametres score'!G$11,'Parametres score'!G$10))</f>
        <v>0</v>
      </c>
      <c r="BY132" s="131">
        <f>IF(COUNTIF(BI126:BI132,"&gt;=24")&gt;='Parametres score'!E$12,'Parametres score'!G$12,IF(COUNTIF(BI126:BI132,"&gt;=24")='Parametres score'!E$13,'Parametres score'!$G$13,'Parametres score'!G$14))</f>
        <v>2</v>
      </c>
      <c r="BZ132" s="131">
        <f>IF(BP132&lt;'Parametres score'!E$15,0,IF(BP132&gt;'Parametres score'!E$17,'Parametres score'!G$17,'Parametres score'!G$16))</f>
        <v>0</v>
      </c>
      <c r="CA132" s="131">
        <f>IF(BR132&lt;'Parametres score'!E$20,'Parametres score'!G$20,IF(BR132&gt;'Parametres score'!E$18,'Parametres score'!G$18,'Parametres score'!G$19))</f>
        <v>0</v>
      </c>
      <c r="CB132" s="131">
        <f>IF(BN132&lt;'Parametres score'!E$21,'Parametres score'!G$21,IF(BN132&gt;'Parametres score'!E$23,'Parametres score'!G$23,'Parametres score'!G$22))</f>
        <v>0</v>
      </c>
      <c r="CC132" s="131">
        <f>IF(BL132&lt;'Parametres score'!E$24,'Parametres score'!G$24,IF(BL132&gt;'Parametres score'!E$26,'Parametres score'!G$26,'Parametres score'!G$25))</f>
        <v>0</v>
      </c>
      <c r="CD132" s="131">
        <f>IF(CF125&lt;'Parametres score'!E$30,'Parametres score'!G$30,IF(CF125&gt;'Parametres score'!E$32,'Parametres score'!G$32,'Parametres score'!G$31))</f>
        <v>0</v>
      </c>
      <c r="CE132" s="131">
        <f>IF(BT132&gt;'Parametres score'!E$29,'Parametres score'!G$29,IF(BT132&lt;'Parametres score'!E$27,'Parametres score'!G$27,'Parametres score'!G$28))</f>
        <v>0</v>
      </c>
      <c r="CF132" s="131">
        <f t="shared" si="38"/>
        <v>2</v>
      </c>
      <c r="CG132" s="131" t="str">
        <f t="shared" si="32"/>
        <v>/18</v>
      </c>
      <c r="CH132" s="4"/>
      <c r="CI132" s="4"/>
      <c r="CJ132" s="4"/>
    </row>
    <row r="133" spans="1:88" hidden="1" x14ac:dyDescent="0.35">
      <c r="A133" t="str">
        <f t="shared" si="22"/>
        <v/>
      </c>
      <c r="B133" s="7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4"/>
      <c r="BA133" s="694">
        <f>IF(COUNTIF(Poste!C$3:C$163,C133)&gt;0,SUMIF(Poste!C$3:C$163,C133,Poste!H$3:H$163)/(COUNTIF(Poste!C$3:C$163,C133)),0)</f>
        <v>0</v>
      </c>
      <c r="BB133" s="694"/>
      <c r="BC133" s="694"/>
      <c r="BD133" s="694"/>
      <c r="BE133" s="677"/>
      <c r="BF133" s="677"/>
      <c r="BG133" s="677"/>
      <c r="BH133" s="677"/>
      <c r="BI133" s="154"/>
      <c r="BJ133">
        <f t="shared" si="33"/>
        <v>0</v>
      </c>
      <c r="BK133">
        <f t="shared" si="34"/>
        <v>168</v>
      </c>
      <c r="BL133">
        <f>COUNTIF(BE127:BH133,"&lt;" &amp; 'Parametres score'!$C$24)</f>
        <v>0</v>
      </c>
      <c r="BM133">
        <f t="shared" si="36"/>
        <v>0</v>
      </c>
      <c r="BN133">
        <f t="shared" si="27"/>
        <v>0</v>
      </c>
      <c r="BO133">
        <f t="shared" si="28"/>
        <v>0</v>
      </c>
      <c r="BP133">
        <f t="shared" si="29"/>
        <v>0</v>
      </c>
      <c r="BQ133" s="4">
        <f t="shared" si="35"/>
        <v>1</v>
      </c>
      <c r="BR133" s="4">
        <f t="shared" si="30"/>
        <v>7</v>
      </c>
      <c r="BS133" s="4">
        <f t="shared" si="23"/>
        <v>0</v>
      </c>
      <c r="BT133" s="4">
        <f t="shared" si="31"/>
        <v>0</v>
      </c>
      <c r="BU133" s="4">
        <f t="shared" si="37"/>
        <v>0</v>
      </c>
      <c r="BV133" s="4"/>
      <c r="BW133" s="131">
        <f>IF(BJ133&lt;'Parametres score'!$E$6,'Parametres score'!$G$6,IF(BJ133&lt;='Parametres score'!$E$8,'Parametres score'!$G$7,'Parametres score'!$G$8))</f>
        <v>0</v>
      </c>
      <c r="BX133" s="131">
        <f>IF(COUNTIF(BA127:BD133,"&gt;" &amp;'Parametres score'!$C$9)&lt;'Parametres score'!E$9,'Parametres score'!G$9,IF(COUNTIF(BA127:BD133,"&gt;" &amp;'Parametres score'!$C$9)&gt;'Parametres score'!E$11,'Parametres score'!G$11,'Parametres score'!G$10))</f>
        <v>0</v>
      </c>
      <c r="BY133" s="131">
        <f>IF(COUNTIF(BI127:BI133,"&gt;=24")&gt;='Parametres score'!E$12,'Parametres score'!G$12,IF(COUNTIF(BI127:BI133,"&gt;=24")='Parametres score'!E$13,'Parametres score'!$G$13,'Parametres score'!G$14))</f>
        <v>2</v>
      </c>
      <c r="BZ133" s="131">
        <f>IF(BP133&lt;'Parametres score'!E$15,0,IF(BP133&gt;'Parametres score'!E$17,'Parametres score'!G$17,'Parametres score'!G$16))</f>
        <v>0</v>
      </c>
      <c r="CA133" s="131">
        <f>IF(BR133&lt;'Parametres score'!E$20,'Parametres score'!G$20,IF(BR133&gt;'Parametres score'!E$18,'Parametres score'!G$18,'Parametres score'!G$19))</f>
        <v>0</v>
      </c>
      <c r="CB133" s="131">
        <f>IF(BN133&lt;'Parametres score'!E$21,'Parametres score'!G$21,IF(BN133&gt;'Parametres score'!E$23,'Parametres score'!G$23,'Parametres score'!G$22))</f>
        <v>0</v>
      </c>
      <c r="CC133" s="131">
        <f>IF(BL133&lt;'Parametres score'!E$24,'Parametres score'!G$24,IF(BL133&gt;'Parametres score'!E$26,'Parametres score'!G$26,'Parametres score'!G$25))</f>
        <v>0</v>
      </c>
      <c r="CD133" s="131">
        <f>IF(CF126&lt;'Parametres score'!E$30,'Parametres score'!G$30,IF(CF126&gt;'Parametres score'!E$32,'Parametres score'!G$32,'Parametres score'!G$31))</f>
        <v>0</v>
      </c>
      <c r="CE133" s="131">
        <f>IF(BT133&gt;'Parametres score'!E$29,'Parametres score'!G$29,IF(BT133&lt;'Parametres score'!E$27,'Parametres score'!G$27,'Parametres score'!G$28))</f>
        <v>0</v>
      </c>
      <c r="CF133" s="131">
        <f t="shared" si="38"/>
        <v>2</v>
      </c>
      <c r="CG133" s="131" t="str">
        <f t="shared" si="32"/>
        <v>/18</v>
      </c>
      <c r="CH133" s="4"/>
      <c r="CI133" s="4"/>
      <c r="CJ133" s="4"/>
    </row>
    <row r="134" spans="1:88" hidden="1" x14ac:dyDescent="0.35">
      <c r="A134" t="str">
        <f t="shared" si="22"/>
        <v/>
      </c>
      <c r="B134" s="7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4"/>
      <c r="BA134" s="694">
        <f>IF(COUNTIF(Poste!C$3:C$163,C134)&gt;0,SUMIF(Poste!C$3:C$163,C134,Poste!H$3:H$163)/(COUNTIF(Poste!C$3:C$163,C134)),0)</f>
        <v>0</v>
      </c>
      <c r="BB134" s="694"/>
      <c r="BC134" s="694"/>
      <c r="BD134" s="694"/>
      <c r="BE134" s="677"/>
      <c r="BF134" s="677"/>
      <c r="BG134" s="677"/>
      <c r="BH134" s="677"/>
      <c r="BI134" s="154"/>
      <c r="BJ134">
        <f t="shared" si="33"/>
        <v>0</v>
      </c>
      <c r="BK134">
        <f t="shared" si="34"/>
        <v>168</v>
      </c>
      <c r="BL134">
        <f>COUNTIF(BE128:BH134,"&lt;" &amp; 'Parametres score'!$C$24)</f>
        <v>0</v>
      </c>
      <c r="BM134">
        <f t="shared" si="36"/>
        <v>0</v>
      </c>
      <c r="BN134">
        <f t="shared" si="27"/>
        <v>0</v>
      </c>
      <c r="BO134">
        <f t="shared" si="28"/>
        <v>0</v>
      </c>
      <c r="BP134">
        <f t="shared" si="29"/>
        <v>0</v>
      </c>
      <c r="BQ134" s="4">
        <f t="shared" si="35"/>
        <v>1</v>
      </c>
      <c r="BR134" s="4">
        <f t="shared" si="30"/>
        <v>7</v>
      </c>
      <c r="BS134" s="4">
        <f t="shared" si="23"/>
        <v>0</v>
      </c>
      <c r="BT134" s="4">
        <f t="shared" si="31"/>
        <v>0</v>
      </c>
      <c r="BU134" s="4">
        <f t="shared" si="37"/>
        <v>0</v>
      </c>
      <c r="BV134" s="4"/>
      <c r="BW134" s="131">
        <f>IF(BJ134&lt;'Parametres score'!$E$6,'Parametres score'!$G$6,IF(BJ134&lt;='Parametres score'!$E$8,'Parametres score'!$G$7,'Parametres score'!$G$8))</f>
        <v>0</v>
      </c>
      <c r="BX134" s="131">
        <f>IF(COUNTIF(BA128:BD134,"&gt;" &amp;'Parametres score'!$C$9)&lt;'Parametres score'!E$9,'Parametres score'!G$9,IF(COUNTIF(BA128:BD134,"&gt;" &amp;'Parametres score'!$C$9)&gt;'Parametres score'!E$11,'Parametres score'!G$11,'Parametres score'!G$10))</f>
        <v>0</v>
      </c>
      <c r="BY134" s="131">
        <f>IF(COUNTIF(BI128:BI134,"&gt;=24")&gt;='Parametres score'!E$12,'Parametres score'!G$12,IF(COUNTIF(BI128:BI134,"&gt;=24")='Parametres score'!E$13,'Parametres score'!$G$13,'Parametres score'!G$14))</f>
        <v>2</v>
      </c>
      <c r="BZ134" s="131">
        <f>IF(BP134&lt;'Parametres score'!E$15,0,IF(BP134&gt;'Parametres score'!E$17,'Parametres score'!G$17,'Parametres score'!G$16))</f>
        <v>0</v>
      </c>
      <c r="CA134" s="131">
        <f>IF(BR134&lt;'Parametres score'!E$20,'Parametres score'!G$20,IF(BR134&gt;'Parametres score'!E$18,'Parametres score'!G$18,'Parametres score'!G$19))</f>
        <v>0</v>
      </c>
      <c r="CB134" s="131">
        <f>IF(BN134&lt;'Parametres score'!E$21,'Parametres score'!G$21,IF(BN134&gt;'Parametres score'!E$23,'Parametres score'!G$23,'Parametres score'!G$22))</f>
        <v>0</v>
      </c>
      <c r="CC134" s="131">
        <f>IF(BL134&lt;'Parametres score'!E$24,'Parametres score'!G$24,IF(BL134&gt;'Parametres score'!E$26,'Parametres score'!G$26,'Parametres score'!G$25))</f>
        <v>0</v>
      </c>
      <c r="CD134" s="131">
        <f>IF(CF127&lt;'Parametres score'!E$30,'Parametres score'!G$30,IF(CF127&gt;'Parametres score'!E$32,'Parametres score'!G$32,'Parametres score'!G$31))</f>
        <v>0</v>
      </c>
      <c r="CE134" s="131">
        <f>IF(BT134&gt;'Parametres score'!E$29,'Parametres score'!G$29,IF(BT134&lt;'Parametres score'!E$27,'Parametres score'!G$27,'Parametres score'!G$28))</f>
        <v>0</v>
      </c>
      <c r="CF134" s="131">
        <f t="shared" si="38"/>
        <v>2</v>
      </c>
      <c r="CG134" s="131" t="str">
        <f t="shared" si="32"/>
        <v>/18</v>
      </c>
      <c r="CH134" s="4"/>
      <c r="CI134" s="4"/>
      <c r="CJ134" s="4"/>
    </row>
    <row r="135" spans="1:88" hidden="1" x14ac:dyDescent="0.35">
      <c r="A135" t="str">
        <f t="shared" si="22"/>
        <v/>
      </c>
      <c r="B135" s="7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4"/>
      <c r="BA135" s="694">
        <f>IF(COUNTIF(Poste!C$3:C$163,C135)&gt;0,SUMIF(Poste!C$3:C$163,C135,Poste!H$3:H$163)/(COUNTIF(Poste!C$3:C$163,C135)),0)</f>
        <v>0</v>
      </c>
      <c r="BB135" s="694"/>
      <c r="BC135" s="694"/>
      <c r="BD135" s="694"/>
      <c r="BE135" s="677"/>
      <c r="BF135" s="677"/>
      <c r="BG135" s="677"/>
      <c r="BH135" s="677"/>
      <c r="BI135" s="154"/>
      <c r="BJ135">
        <f t="shared" si="33"/>
        <v>0</v>
      </c>
      <c r="BK135">
        <f t="shared" si="34"/>
        <v>168</v>
      </c>
      <c r="BL135">
        <f>COUNTIF(BE129:BH135,"&lt;" &amp; 'Parametres score'!$C$24)</f>
        <v>0</v>
      </c>
      <c r="BM135">
        <f t="shared" si="36"/>
        <v>0</v>
      </c>
      <c r="BN135">
        <f t="shared" si="27"/>
        <v>0</v>
      </c>
      <c r="BO135">
        <f t="shared" si="28"/>
        <v>0</v>
      </c>
      <c r="BP135">
        <f t="shared" si="29"/>
        <v>0</v>
      </c>
      <c r="BQ135" s="4">
        <f t="shared" si="35"/>
        <v>1</v>
      </c>
      <c r="BR135" s="4">
        <f t="shared" si="30"/>
        <v>7</v>
      </c>
      <c r="BS135" s="4">
        <f t="shared" si="23"/>
        <v>0</v>
      </c>
      <c r="BT135" s="4">
        <f t="shared" si="31"/>
        <v>0</v>
      </c>
      <c r="BU135" s="4">
        <f t="shared" si="37"/>
        <v>0</v>
      </c>
      <c r="BV135" s="4"/>
      <c r="BW135" s="131">
        <f>IF(BJ135&lt;'Parametres score'!$E$6,'Parametres score'!$G$6,IF(BJ135&lt;='Parametres score'!$E$8,'Parametres score'!$G$7,'Parametres score'!$G$8))</f>
        <v>0</v>
      </c>
      <c r="BX135" s="131">
        <f>IF(COUNTIF(BA129:BD135,"&gt;" &amp;'Parametres score'!$C$9)&lt;'Parametres score'!E$9,'Parametres score'!G$9,IF(COUNTIF(BA129:BD135,"&gt;" &amp;'Parametres score'!$C$9)&gt;'Parametres score'!E$11,'Parametres score'!G$11,'Parametres score'!G$10))</f>
        <v>0</v>
      </c>
      <c r="BY135" s="131">
        <f>IF(COUNTIF(BI129:BI135,"&gt;=24")&gt;='Parametres score'!E$12,'Parametres score'!G$12,IF(COUNTIF(BI129:BI135,"&gt;=24")='Parametres score'!E$13,'Parametres score'!$G$13,'Parametres score'!G$14))</f>
        <v>2</v>
      </c>
      <c r="BZ135" s="131">
        <f>IF(BP135&lt;'Parametres score'!E$15,0,IF(BP135&gt;'Parametres score'!E$17,'Parametres score'!G$17,'Parametres score'!G$16))</f>
        <v>0</v>
      </c>
      <c r="CA135" s="131">
        <f>IF(BR135&lt;'Parametres score'!E$20,'Parametres score'!G$20,IF(BR135&gt;'Parametres score'!E$18,'Parametres score'!G$18,'Parametres score'!G$19))</f>
        <v>0</v>
      </c>
      <c r="CB135" s="131">
        <f>IF(BN135&lt;'Parametres score'!E$21,'Parametres score'!G$21,IF(BN135&gt;'Parametres score'!E$23,'Parametres score'!G$23,'Parametres score'!G$22))</f>
        <v>0</v>
      </c>
      <c r="CC135" s="131">
        <f>IF(BL135&lt;'Parametres score'!E$24,'Parametres score'!G$24,IF(BL135&gt;'Parametres score'!E$26,'Parametres score'!G$26,'Parametres score'!G$25))</f>
        <v>0</v>
      </c>
      <c r="CD135" s="131">
        <f>IF(CF128&lt;'Parametres score'!E$30,'Parametres score'!G$30,IF(CF128&gt;'Parametres score'!E$32,'Parametres score'!G$32,'Parametres score'!G$31))</f>
        <v>0</v>
      </c>
      <c r="CE135" s="131">
        <f>IF(BT135&gt;'Parametres score'!E$29,'Parametres score'!G$29,IF(BT135&lt;'Parametres score'!E$27,'Parametres score'!G$27,'Parametres score'!G$28))</f>
        <v>0</v>
      </c>
      <c r="CF135" s="131">
        <f t="shared" si="38"/>
        <v>2</v>
      </c>
      <c r="CG135" s="131" t="str">
        <f t="shared" si="32"/>
        <v>/18</v>
      </c>
      <c r="CH135" s="4"/>
      <c r="CI135" s="4"/>
      <c r="CJ135" s="4"/>
    </row>
    <row r="136" spans="1:88" hidden="1" x14ac:dyDescent="0.35">
      <c r="A136" t="str">
        <f t="shared" si="22"/>
        <v/>
      </c>
      <c r="B136" s="7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4"/>
      <c r="BA136" s="694">
        <f>IF(COUNTIF(Poste!C$3:C$163,C136)&gt;0,SUMIF(Poste!C$3:C$163,C136,Poste!H$3:H$163)/(COUNTIF(Poste!C$3:C$163,C136)),0)</f>
        <v>0</v>
      </c>
      <c r="BB136" s="694"/>
      <c r="BC136" s="694"/>
      <c r="BD136" s="694"/>
      <c r="BE136" s="677"/>
      <c r="BF136" s="677"/>
      <c r="BG136" s="677"/>
      <c r="BH136" s="677"/>
      <c r="BI136" s="154"/>
      <c r="BJ136">
        <f t="shared" si="33"/>
        <v>0</v>
      </c>
      <c r="BK136">
        <f t="shared" si="34"/>
        <v>168</v>
      </c>
      <c r="BL136">
        <f>COUNTIF(BE130:BH136,"&lt;" &amp; 'Parametres score'!$C$24)</f>
        <v>0</v>
      </c>
      <c r="BM136">
        <f t="shared" si="36"/>
        <v>0</v>
      </c>
      <c r="BN136">
        <f t="shared" si="27"/>
        <v>0</v>
      </c>
      <c r="BO136">
        <f t="shared" si="28"/>
        <v>0</v>
      </c>
      <c r="BP136">
        <f t="shared" si="29"/>
        <v>0</v>
      </c>
      <c r="BQ136" s="4">
        <f t="shared" si="35"/>
        <v>1</v>
      </c>
      <c r="BR136" s="4">
        <f t="shared" si="30"/>
        <v>7</v>
      </c>
      <c r="BS136" s="4">
        <f t="shared" si="23"/>
        <v>0</v>
      </c>
      <c r="BT136" s="4">
        <f t="shared" si="31"/>
        <v>0</v>
      </c>
      <c r="BU136" s="4">
        <f t="shared" si="37"/>
        <v>0</v>
      </c>
      <c r="BV136" s="4"/>
      <c r="BW136" s="131">
        <f>IF(BJ136&lt;'Parametres score'!$E$6,'Parametres score'!$G$6,IF(BJ136&lt;='Parametres score'!$E$8,'Parametres score'!$G$7,'Parametres score'!$G$8))</f>
        <v>0</v>
      </c>
      <c r="BX136" s="131">
        <f>IF(COUNTIF(BA130:BD136,"&gt;" &amp;'Parametres score'!$C$9)&lt;'Parametres score'!E$9,'Parametres score'!G$9,IF(COUNTIF(BA130:BD136,"&gt;" &amp;'Parametres score'!$C$9)&gt;'Parametres score'!E$11,'Parametres score'!G$11,'Parametres score'!G$10))</f>
        <v>0</v>
      </c>
      <c r="BY136" s="131">
        <f>IF(COUNTIF(BI130:BI136,"&gt;=24")&gt;='Parametres score'!E$12,'Parametres score'!G$12,IF(COUNTIF(BI130:BI136,"&gt;=24")='Parametres score'!E$13,'Parametres score'!$G$13,'Parametres score'!G$14))</f>
        <v>2</v>
      </c>
      <c r="BZ136" s="131">
        <f>IF(BP136&lt;'Parametres score'!E$15,0,IF(BP136&gt;'Parametres score'!E$17,'Parametres score'!G$17,'Parametres score'!G$16))</f>
        <v>0</v>
      </c>
      <c r="CA136" s="131">
        <f>IF(BR136&lt;'Parametres score'!E$20,'Parametres score'!G$20,IF(BR136&gt;'Parametres score'!E$18,'Parametres score'!G$18,'Parametres score'!G$19))</f>
        <v>0</v>
      </c>
      <c r="CB136" s="131">
        <f>IF(BN136&lt;'Parametres score'!E$21,'Parametres score'!G$21,IF(BN136&gt;'Parametres score'!E$23,'Parametres score'!G$23,'Parametres score'!G$22))</f>
        <v>0</v>
      </c>
      <c r="CC136" s="131">
        <f>IF(BL136&lt;'Parametres score'!E$24,'Parametres score'!G$24,IF(BL136&gt;'Parametres score'!E$26,'Parametres score'!G$26,'Parametres score'!G$25))</f>
        <v>0</v>
      </c>
      <c r="CD136" s="131">
        <f>IF(CF129&lt;'Parametres score'!E$30,'Parametres score'!G$30,IF(CF129&gt;'Parametres score'!E$32,'Parametres score'!G$32,'Parametres score'!G$31))</f>
        <v>0</v>
      </c>
      <c r="CE136" s="131">
        <f>IF(BT136&gt;'Parametres score'!E$29,'Parametres score'!G$29,IF(BT136&lt;'Parametres score'!E$27,'Parametres score'!G$27,'Parametres score'!G$28))</f>
        <v>0</v>
      </c>
      <c r="CF136" s="131">
        <f t="shared" si="38"/>
        <v>2</v>
      </c>
      <c r="CG136" s="131" t="str">
        <f t="shared" si="32"/>
        <v>/18</v>
      </c>
      <c r="CH136" s="4"/>
      <c r="CI136" s="4"/>
      <c r="CJ136" s="4"/>
    </row>
    <row r="137" spans="1:88" hidden="1" x14ac:dyDescent="0.35">
      <c r="A137" t="str">
        <f t="shared" si="22"/>
        <v/>
      </c>
      <c r="B137" s="7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4"/>
      <c r="BA137" s="694">
        <f>IF(COUNTIF(Poste!C$3:C$163,C137)&gt;0,SUMIF(Poste!C$3:C$163,C137,Poste!H$3:H$163)/(COUNTIF(Poste!C$3:C$163,C137)),0)</f>
        <v>0</v>
      </c>
      <c r="BB137" s="694"/>
      <c r="BC137" s="694"/>
      <c r="BD137" s="694"/>
      <c r="BE137" s="677"/>
      <c r="BF137" s="677"/>
      <c r="BG137" s="677"/>
      <c r="BH137" s="677"/>
      <c r="BI137" s="154"/>
      <c r="BJ137">
        <f t="shared" si="33"/>
        <v>0</v>
      </c>
      <c r="BK137">
        <f t="shared" si="34"/>
        <v>168</v>
      </c>
      <c r="BL137">
        <f>COUNTIF(BE131:BH137,"&lt;" &amp; 'Parametres score'!$C$24)</f>
        <v>0</v>
      </c>
      <c r="BM137">
        <f t="shared" si="36"/>
        <v>0</v>
      </c>
      <c r="BN137">
        <f t="shared" si="27"/>
        <v>0</v>
      </c>
      <c r="BO137">
        <f t="shared" si="28"/>
        <v>0</v>
      </c>
      <c r="BP137">
        <f t="shared" si="29"/>
        <v>0</v>
      </c>
      <c r="BQ137" s="4">
        <f t="shared" si="35"/>
        <v>1</v>
      </c>
      <c r="BR137" s="4">
        <f t="shared" si="30"/>
        <v>7</v>
      </c>
      <c r="BS137" s="4">
        <f t="shared" si="23"/>
        <v>0</v>
      </c>
      <c r="BT137" s="4">
        <f t="shared" si="31"/>
        <v>0</v>
      </c>
      <c r="BU137" s="4">
        <f t="shared" si="37"/>
        <v>0</v>
      </c>
      <c r="BV137" s="4"/>
      <c r="BW137" s="131">
        <f>IF(BJ137&lt;'Parametres score'!$E$6,'Parametres score'!$G$6,IF(BJ137&lt;='Parametres score'!$E$8,'Parametres score'!$G$7,'Parametres score'!$G$8))</f>
        <v>0</v>
      </c>
      <c r="BX137" s="131">
        <f>IF(COUNTIF(BA131:BD137,"&gt;" &amp;'Parametres score'!$C$9)&lt;'Parametres score'!E$9,'Parametres score'!G$9,IF(COUNTIF(BA131:BD137,"&gt;" &amp;'Parametres score'!$C$9)&gt;'Parametres score'!E$11,'Parametres score'!G$11,'Parametres score'!G$10))</f>
        <v>0</v>
      </c>
      <c r="BY137" s="131">
        <f>IF(COUNTIF(BI131:BI137,"&gt;=24")&gt;='Parametres score'!E$12,'Parametres score'!G$12,IF(COUNTIF(BI131:BI137,"&gt;=24")='Parametres score'!E$13,'Parametres score'!$G$13,'Parametres score'!G$14))</f>
        <v>2</v>
      </c>
      <c r="BZ137" s="131">
        <f>IF(BP137&lt;'Parametres score'!E$15,0,IF(BP137&gt;'Parametres score'!E$17,'Parametres score'!G$17,'Parametres score'!G$16))</f>
        <v>0</v>
      </c>
      <c r="CA137" s="131">
        <f>IF(BR137&lt;'Parametres score'!E$20,'Parametres score'!G$20,IF(BR137&gt;'Parametres score'!E$18,'Parametres score'!G$18,'Parametres score'!G$19))</f>
        <v>0</v>
      </c>
      <c r="CB137" s="131">
        <f>IF(BN137&lt;'Parametres score'!E$21,'Parametres score'!G$21,IF(BN137&gt;'Parametres score'!E$23,'Parametres score'!G$23,'Parametres score'!G$22))</f>
        <v>0</v>
      </c>
      <c r="CC137" s="131">
        <f>IF(BL137&lt;'Parametres score'!E$24,'Parametres score'!G$24,IF(BL137&gt;'Parametres score'!E$26,'Parametres score'!G$26,'Parametres score'!G$25))</f>
        <v>0</v>
      </c>
      <c r="CD137" s="131">
        <f>IF(CF130&lt;'Parametres score'!E$30,'Parametres score'!G$30,IF(CF130&gt;'Parametres score'!E$32,'Parametres score'!G$32,'Parametres score'!G$31))</f>
        <v>0</v>
      </c>
      <c r="CE137" s="131">
        <f>IF(BT137&gt;'Parametres score'!E$29,'Parametres score'!G$29,IF(BT137&lt;'Parametres score'!E$27,'Parametres score'!G$27,'Parametres score'!G$28))</f>
        <v>0</v>
      </c>
      <c r="CF137" s="131">
        <f t="shared" si="38"/>
        <v>2</v>
      </c>
      <c r="CG137" s="131" t="str">
        <f t="shared" si="32"/>
        <v>/18</v>
      </c>
      <c r="CH137" s="4"/>
      <c r="CI137" s="4"/>
      <c r="CJ137" s="4"/>
    </row>
    <row r="138" spans="1:88" hidden="1" x14ac:dyDescent="0.35">
      <c r="A138" t="str">
        <f t="shared" si="22"/>
        <v/>
      </c>
      <c r="B138" s="7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4"/>
      <c r="BA138" s="694">
        <f>IF(COUNTIF(Poste!C$3:C$163,C138)&gt;0,SUMIF(Poste!C$3:C$163,C138,Poste!H$3:H$163)/(COUNTIF(Poste!C$3:C$163,C138)),0)</f>
        <v>0</v>
      </c>
      <c r="BB138" s="694"/>
      <c r="BC138" s="694"/>
      <c r="BD138" s="694"/>
      <c r="BE138" s="677"/>
      <c r="BF138" s="677"/>
      <c r="BG138" s="677"/>
      <c r="BH138" s="677"/>
      <c r="BI138" s="154"/>
      <c r="BJ138">
        <f t="shared" si="33"/>
        <v>0</v>
      </c>
      <c r="BK138">
        <f t="shared" si="34"/>
        <v>168</v>
      </c>
      <c r="BL138">
        <f>COUNTIF(BE132:BH138,"&lt;" &amp; 'Parametres score'!$C$24)</f>
        <v>0</v>
      </c>
      <c r="BM138">
        <f t="shared" si="36"/>
        <v>0</v>
      </c>
      <c r="BN138">
        <f t="shared" si="27"/>
        <v>0</v>
      </c>
      <c r="BO138">
        <f t="shared" si="28"/>
        <v>0</v>
      </c>
      <c r="BP138">
        <f t="shared" si="29"/>
        <v>0</v>
      </c>
      <c r="BQ138" s="4">
        <f t="shared" si="35"/>
        <v>1</v>
      </c>
      <c r="BR138" s="4">
        <f t="shared" si="30"/>
        <v>7</v>
      </c>
      <c r="BS138" s="4">
        <f t="shared" si="23"/>
        <v>0</v>
      </c>
      <c r="BT138" s="4">
        <f t="shared" si="31"/>
        <v>0</v>
      </c>
      <c r="BU138" s="4">
        <f t="shared" si="37"/>
        <v>0</v>
      </c>
      <c r="BV138" s="4"/>
      <c r="BW138" s="131">
        <f>IF(BJ138&lt;'Parametres score'!$E$6,'Parametres score'!$G$6,IF(BJ138&lt;='Parametres score'!$E$8,'Parametres score'!$G$7,'Parametres score'!$G$8))</f>
        <v>0</v>
      </c>
      <c r="BX138" s="131">
        <f>IF(COUNTIF(BA132:BD138,"&gt;" &amp;'Parametres score'!$C$9)&lt;'Parametres score'!E$9,'Parametres score'!G$9,IF(COUNTIF(BA132:BD138,"&gt;" &amp;'Parametres score'!$C$9)&gt;'Parametres score'!E$11,'Parametres score'!G$11,'Parametres score'!G$10))</f>
        <v>0</v>
      </c>
      <c r="BY138" s="131">
        <f>IF(COUNTIF(BI132:BI138,"&gt;=24")&gt;='Parametres score'!E$12,'Parametres score'!G$12,IF(COUNTIF(BI132:BI138,"&gt;=24")='Parametres score'!E$13,'Parametres score'!$G$13,'Parametres score'!G$14))</f>
        <v>2</v>
      </c>
      <c r="BZ138" s="131">
        <f>IF(BP138&lt;'Parametres score'!E$15,0,IF(BP138&gt;'Parametres score'!E$17,'Parametres score'!G$17,'Parametres score'!G$16))</f>
        <v>0</v>
      </c>
      <c r="CA138" s="131">
        <f>IF(BR138&lt;'Parametres score'!E$20,'Parametres score'!G$20,IF(BR138&gt;'Parametres score'!E$18,'Parametres score'!G$18,'Parametres score'!G$19))</f>
        <v>0</v>
      </c>
      <c r="CB138" s="131">
        <f>IF(BN138&lt;'Parametres score'!E$21,'Parametres score'!G$21,IF(BN138&gt;'Parametres score'!E$23,'Parametres score'!G$23,'Parametres score'!G$22))</f>
        <v>0</v>
      </c>
      <c r="CC138" s="131">
        <f>IF(BL138&lt;'Parametres score'!E$24,'Parametres score'!G$24,IF(BL138&gt;'Parametres score'!E$26,'Parametres score'!G$26,'Parametres score'!G$25))</f>
        <v>0</v>
      </c>
      <c r="CD138" s="131">
        <f>IF(CF131&lt;'Parametres score'!E$30,'Parametres score'!G$30,IF(CF131&gt;'Parametres score'!E$32,'Parametres score'!G$32,'Parametres score'!G$31))</f>
        <v>0</v>
      </c>
      <c r="CE138" s="131">
        <f>IF(BT138&gt;'Parametres score'!E$29,'Parametres score'!G$29,IF(BT138&lt;'Parametres score'!E$27,'Parametres score'!G$27,'Parametres score'!G$28))</f>
        <v>0</v>
      </c>
      <c r="CF138" s="131">
        <f t="shared" si="38"/>
        <v>2</v>
      </c>
      <c r="CG138" s="131" t="str">
        <f t="shared" si="32"/>
        <v>/18</v>
      </c>
      <c r="CH138" s="4"/>
      <c r="CI138" s="4"/>
      <c r="CJ138" s="4"/>
    </row>
    <row r="139" spans="1:88" hidden="1" x14ac:dyDescent="0.35">
      <c r="A139" t="str">
        <f t="shared" si="22"/>
        <v/>
      </c>
      <c r="B139" s="7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4"/>
      <c r="BA139" s="694">
        <f>IF(COUNTIF(Poste!C$3:C$163,C139)&gt;0,SUMIF(Poste!C$3:C$163,C139,Poste!H$3:H$163)/(COUNTIF(Poste!C$3:C$163,C139)),0)</f>
        <v>0</v>
      </c>
      <c r="BB139" s="694"/>
      <c r="BC139" s="694"/>
      <c r="BD139" s="694"/>
      <c r="BE139" s="677"/>
      <c r="BF139" s="677"/>
      <c r="BG139" s="677"/>
      <c r="BH139" s="677"/>
      <c r="BI139" s="154"/>
      <c r="BJ139">
        <f t="shared" si="33"/>
        <v>0</v>
      </c>
      <c r="BK139">
        <f t="shared" si="34"/>
        <v>168</v>
      </c>
      <c r="BL139">
        <f>COUNTIF(BE133:BH139,"&lt;" &amp; 'Parametres score'!$C$24)</f>
        <v>0</v>
      </c>
      <c r="BM139">
        <f t="shared" si="36"/>
        <v>0</v>
      </c>
      <c r="BN139">
        <f t="shared" si="27"/>
        <v>0</v>
      </c>
      <c r="BO139">
        <f t="shared" si="28"/>
        <v>0</v>
      </c>
      <c r="BP139">
        <f t="shared" si="29"/>
        <v>0</v>
      </c>
      <c r="BQ139" s="4">
        <f t="shared" si="35"/>
        <v>1</v>
      </c>
      <c r="BR139" s="4">
        <f t="shared" si="30"/>
        <v>7</v>
      </c>
      <c r="BS139" s="4">
        <f t="shared" si="23"/>
        <v>0</v>
      </c>
      <c r="BT139" s="4">
        <f t="shared" si="31"/>
        <v>0</v>
      </c>
      <c r="BU139" s="4">
        <f t="shared" si="37"/>
        <v>0</v>
      </c>
      <c r="BV139" s="4"/>
      <c r="BW139" s="131">
        <f>IF(BJ139&lt;'Parametres score'!$E$6,'Parametres score'!$G$6,IF(BJ139&lt;='Parametres score'!$E$8,'Parametres score'!$G$7,'Parametres score'!$G$8))</f>
        <v>0</v>
      </c>
      <c r="BX139" s="131">
        <f>IF(COUNTIF(BA133:BD139,"&gt;" &amp;'Parametres score'!$C$9)&lt;'Parametres score'!E$9,'Parametres score'!G$9,IF(COUNTIF(BA133:BD139,"&gt;" &amp;'Parametres score'!$C$9)&gt;'Parametres score'!E$11,'Parametres score'!G$11,'Parametres score'!G$10))</f>
        <v>0</v>
      </c>
      <c r="BY139" s="131">
        <f>IF(COUNTIF(BI133:BI139,"&gt;=24")&gt;='Parametres score'!E$12,'Parametres score'!G$12,IF(COUNTIF(BI133:BI139,"&gt;=24")='Parametres score'!E$13,'Parametres score'!$G$13,'Parametres score'!G$14))</f>
        <v>2</v>
      </c>
      <c r="BZ139" s="131">
        <f>IF(BP139&lt;'Parametres score'!E$15,0,IF(BP139&gt;'Parametres score'!E$17,'Parametres score'!G$17,'Parametres score'!G$16))</f>
        <v>0</v>
      </c>
      <c r="CA139" s="131">
        <f>IF(BR139&lt;'Parametres score'!E$20,'Parametres score'!G$20,IF(BR139&gt;'Parametres score'!E$18,'Parametres score'!G$18,'Parametres score'!G$19))</f>
        <v>0</v>
      </c>
      <c r="CB139" s="131">
        <f>IF(BN139&lt;'Parametres score'!E$21,'Parametres score'!G$21,IF(BN139&gt;'Parametres score'!E$23,'Parametres score'!G$23,'Parametres score'!G$22))</f>
        <v>0</v>
      </c>
      <c r="CC139" s="131">
        <f>IF(BL139&lt;'Parametres score'!E$24,'Parametres score'!G$24,IF(BL139&gt;'Parametres score'!E$26,'Parametres score'!G$26,'Parametres score'!G$25))</f>
        <v>0</v>
      </c>
      <c r="CD139" s="131">
        <f>IF(CF132&lt;'Parametres score'!E$30,'Parametres score'!G$30,IF(CF132&gt;'Parametres score'!E$32,'Parametres score'!G$32,'Parametres score'!G$31))</f>
        <v>0</v>
      </c>
      <c r="CE139" s="131">
        <f>IF(BT139&gt;'Parametres score'!E$29,'Parametres score'!G$29,IF(BT139&lt;'Parametres score'!E$27,'Parametres score'!G$27,'Parametres score'!G$28))</f>
        <v>0</v>
      </c>
      <c r="CF139" s="131">
        <f t="shared" si="38"/>
        <v>2</v>
      </c>
      <c r="CG139" s="131" t="str">
        <f t="shared" si="32"/>
        <v>/18</v>
      </c>
      <c r="CH139" s="4"/>
      <c r="CI139" s="4"/>
      <c r="CJ139" s="4"/>
    </row>
    <row r="140" spans="1:88" hidden="1" x14ac:dyDescent="0.35">
      <c r="A140" t="str">
        <f t="shared" si="22"/>
        <v/>
      </c>
      <c r="B140" s="7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4"/>
      <c r="BA140" s="694">
        <f>IF(COUNTIF(Poste!C$3:C$163,C140)&gt;0,SUMIF(Poste!C$3:C$163,C140,Poste!H$3:H$163)/(COUNTIF(Poste!C$3:C$163,C140)),0)</f>
        <v>0</v>
      </c>
      <c r="BB140" s="694"/>
      <c r="BC140" s="694"/>
      <c r="BD140" s="694"/>
      <c r="BE140" s="677"/>
      <c r="BF140" s="677"/>
      <c r="BG140" s="677"/>
      <c r="BH140" s="677"/>
      <c r="BI140" s="154"/>
      <c r="BJ140">
        <f t="shared" si="33"/>
        <v>0</v>
      </c>
      <c r="BK140">
        <f t="shared" si="34"/>
        <v>168</v>
      </c>
      <c r="BL140">
        <f>COUNTIF(BE134:BH140,"&lt;" &amp; 'Parametres score'!$C$24)</f>
        <v>0</v>
      </c>
      <c r="BM140">
        <f t="shared" si="36"/>
        <v>0</v>
      </c>
      <c r="BN140">
        <f t="shared" si="27"/>
        <v>0</v>
      </c>
      <c r="BO140">
        <f t="shared" si="28"/>
        <v>0</v>
      </c>
      <c r="BP140">
        <f t="shared" si="29"/>
        <v>0</v>
      </c>
      <c r="BQ140" s="4">
        <f t="shared" si="35"/>
        <v>1</v>
      </c>
      <c r="BR140" s="4">
        <f t="shared" si="30"/>
        <v>7</v>
      </c>
      <c r="BS140" s="4">
        <f t="shared" si="23"/>
        <v>0</v>
      </c>
      <c r="BT140" s="4">
        <f t="shared" si="31"/>
        <v>0</v>
      </c>
      <c r="BU140" s="4">
        <f t="shared" si="37"/>
        <v>0</v>
      </c>
      <c r="BV140" s="4"/>
      <c r="BW140" s="131">
        <f>IF(BJ140&lt;'Parametres score'!$E$6,'Parametres score'!$G$6,IF(BJ140&lt;='Parametres score'!$E$8,'Parametres score'!$G$7,'Parametres score'!$G$8))</f>
        <v>0</v>
      </c>
      <c r="BX140" s="131">
        <f>IF(COUNTIF(BA134:BD140,"&gt;" &amp;'Parametres score'!$C$9)&lt;'Parametres score'!E$9,'Parametres score'!G$9,IF(COUNTIF(BA134:BD140,"&gt;" &amp;'Parametres score'!$C$9)&gt;'Parametres score'!E$11,'Parametres score'!G$11,'Parametres score'!G$10))</f>
        <v>0</v>
      </c>
      <c r="BY140" s="131">
        <f>IF(COUNTIF(BI134:BI140,"&gt;=24")&gt;='Parametres score'!E$12,'Parametres score'!G$12,IF(COUNTIF(BI134:BI140,"&gt;=24")='Parametres score'!E$13,'Parametres score'!$G$13,'Parametres score'!G$14))</f>
        <v>2</v>
      </c>
      <c r="BZ140" s="131">
        <f>IF(BP140&lt;'Parametres score'!E$15,0,IF(BP140&gt;'Parametres score'!E$17,'Parametres score'!G$17,'Parametres score'!G$16))</f>
        <v>0</v>
      </c>
      <c r="CA140" s="131">
        <f>IF(BR140&lt;'Parametres score'!E$20,'Parametres score'!G$20,IF(BR140&gt;'Parametres score'!E$18,'Parametres score'!G$18,'Parametres score'!G$19))</f>
        <v>0</v>
      </c>
      <c r="CB140" s="131">
        <f>IF(BN140&lt;'Parametres score'!E$21,'Parametres score'!G$21,IF(BN140&gt;'Parametres score'!E$23,'Parametres score'!G$23,'Parametres score'!G$22))</f>
        <v>0</v>
      </c>
      <c r="CC140" s="131">
        <f>IF(BL140&lt;'Parametres score'!E$24,'Parametres score'!G$24,IF(BL140&gt;'Parametres score'!E$26,'Parametres score'!G$26,'Parametres score'!G$25))</f>
        <v>0</v>
      </c>
      <c r="CD140" s="131">
        <f>IF(CF133&lt;'Parametres score'!E$30,'Parametres score'!G$30,IF(CF133&gt;'Parametres score'!E$32,'Parametres score'!G$32,'Parametres score'!G$31))</f>
        <v>0</v>
      </c>
      <c r="CE140" s="131">
        <f>IF(BT140&gt;'Parametres score'!E$29,'Parametres score'!G$29,IF(BT140&lt;'Parametres score'!E$27,'Parametres score'!G$27,'Parametres score'!G$28))</f>
        <v>0</v>
      </c>
      <c r="CF140" s="131">
        <f t="shared" si="38"/>
        <v>2</v>
      </c>
      <c r="CG140" s="131" t="str">
        <f t="shared" si="32"/>
        <v>/18</v>
      </c>
      <c r="CH140" s="4"/>
      <c r="CI140" s="4"/>
      <c r="CJ140" s="4"/>
    </row>
    <row r="141" spans="1:88" hidden="1" x14ac:dyDescent="0.35">
      <c r="A141" t="str">
        <f t="shared" si="22"/>
        <v/>
      </c>
      <c r="B141" s="7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4"/>
      <c r="BA141" s="694">
        <f>IF(COUNTIF(Poste!C$3:C$163,C141)&gt;0,SUMIF(Poste!C$3:C$163,C141,Poste!H$3:H$163)/(COUNTIF(Poste!C$3:C$163,C141)),0)</f>
        <v>0</v>
      </c>
      <c r="BB141" s="694"/>
      <c r="BC141" s="694"/>
      <c r="BD141" s="694"/>
      <c r="BE141" s="677"/>
      <c r="BF141" s="677"/>
      <c r="BG141" s="677"/>
      <c r="BH141" s="677"/>
      <c r="BI141" s="154"/>
      <c r="BJ141">
        <f t="shared" si="33"/>
        <v>0</v>
      </c>
      <c r="BK141">
        <f t="shared" si="34"/>
        <v>168</v>
      </c>
      <c r="BL141">
        <f>COUNTIF(BE135:BH141,"&lt;" &amp; 'Parametres score'!$C$24)</f>
        <v>0</v>
      </c>
      <c r="BM141">
        <f t="shared" si="36"/>
        <v>0</v>
      </c>
      <c r="BN141">
        <f t="shared" si="27"/>
        <v>0</v>
      </c>
      <c r="BO141">
        <f t="shared" si="28"/>
        <v>0</v>
      </c>
      <c r="BP141">
        <f t="shared" si="29"/>
        <v>0</v>
      </c>
      <c r="BQ141" s="4">
        <f t="shared" si="35"/>
        <v>1</v>
      </c>
      <c r="BR141" s="4">
        <f t="shared" si="30"/>
        <v>7</v>
      </c>
      <c r="BS141" s="4">
        <f t="shared" si="23"/>
        <v>0</v>
      </c>
      <c r="BT141" s="4">
        <f t="shared" si="31"/>
        <v>0</v>
      </c>
      <c r="BU141" s="4">
        <f t="shared" si="37"/>
        <v>0</v>
      </c>
      <c r="BV141" s="4"/>
      <c r="BW141" s="131">
        <f>IF(BJ141&lt;'Parametres score'!$E$6,'Parametres score'!$G$6,IF(BJ141&lt;='Parametres score'!$E$8,'Parametres score'!$G$7,'Parametres score'!$G$8))</f>
        <v>0</v>
      </c>
      <c r="BX141" s="131">
        <f>IF(COUNTIF(BA135:BD141,"&gt;" &amp;'Parametres score'!$C$9)&lt;'Parametres score'!E$9,'Parametres score'!G$9,IF(COUNTIF(BA135:BD141,"&gt;" &amp;'Parametres score'!$C$9)&gt;'Parametres score'!E$11,'Parametres score'!G$11,'Parametres score'!G$10))</f>
        <v>0</v>
      </c>
      <c r="BY141" s="131">
        <f>IF(COUNTIF(BI135:BI141,"&gt;=24")&gt;='Parametres score'!E$12,'Parametres score'!G$12,IF(COUNTIF(BI135:BI141,"&gt;=24")='Parametres score'!E$13,'Parametres score'!$G$13,'Parametres score'!G$14))</f>
        <v>2</v>
      </c>
      <c r="BZ141" s="131">
        <f>IF(BP141&lt;'Parametres score'!E$15,0,IF(BP141&gt;'Parametres score'!E$17,'Parametres score'!G$17,'Parametres score'!G$16))</f>
        <v>0</v>
      </c>
      <c r="CA141" s="131">
        <f>IF(BR141&lt;'Parametres score'!E$20,'Parametres score'!G$20,IF(BR141&gt;'Parametres score'!E$18,'Parametres score'!G$18,'Parametres score'!G$19))</f>
        <v>0</v>
      </c>
      <c r="CB141" s="131">
        <f>IF(BN141&lt;'Parametres score'!E$21,'Parametres score'!G$21,IF(BN141&gt;'Parametres score'!E$23,'Parametres score'!G$23,'Parametres score'!G$22))</f>
        <v>0</v>
      </c>
      <c r="CC141" s="131">
        <f>IF(BL141&lt;'Parametres score'!E$24,'Parametres score'!G$24,IF(BL141&gt;'Parametres score'!E$26,'Parametres score'!G$26,'Parametres score'!G$25))</f>
        <v>0</v>
      </c>
      <c r="CD141" s="131">
        <f>IF(CF134&lt;'Parametres score'!E$30,'Parametres score'!G$30,IF(CF134&gt;'Parametres score'!E$32,'Parametres score'!G$32,'Parametres score'!G$31))</f>
        <v>0</v>
      </c>
      <c r="CE141" s="131">
        <f>IF(BT141&gt;'Parametres score'!E$29,'Parametres score'!G$29,IF(BT141&lt;'Parametres score'!E$27,'Parametres score'!G$27,'Parametres score'!G$28))</f>
        <v>0</v>
      </c>
      <c r="CF141" s="131">
        <f t="shared" si="38"/>
        <v>2</v>
      </c>
      <c r="CG141" s="131" t="str">
        <f t="shared" si="32"/>
        <v>/18</v>
      </c>
      <c r="CH141" s="4"/>
      <c r="CI141" s="4"/>
      <c r="CJ141" s="4"/>
    </row>
    <row r="142" spans="1:88" hidden="1" x14ac:dyDescent="0.35">
      <c r="A142" t="str">
        <f t="shared" si="22"/>
        <v/>
      </c>
      <c r="B142" s="7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4"/>
      <c r="BA142" s="694">
        <f>IF(COUNTIF(Poste!C$3:C$163,C142)&gt;0,SUMIF(Poste!C$3:C$163,C142,Poste!H$3:H$163)/(COUNTIF(Poste!C$3:C$163,C142)),0)</f>
        <v>0</v>
      </c>
      <c r="BB142" s="694"/>
      <c r="BC142" s="694"/>
      <c r="BD142" s="694"/>
      <c r="BE142" s="677"/>
      <c r="BF142" s="677"/>
      <c r="BG142" s="677"/>
      <c r="BH142" s="677"/>
      <c r="BI142" s="154"/>
      <c r="BJ142">
        <f t="shared" si="33"/>
        <v>0</v>
      </c>
      <c r="BK142">
        <f t="shared" si="34"/>
        <v>168</v>
      </c>
      <c r="BL142">
        <f>COUNTIF(BE136:BH142,"&lt;" &amp; 'Parametres score'!$C$24)</f>
        <v>0</v>
      </c>
      <c r="BM142">
        <f t="shared" si="36"/>
        <v>0</v>
      </c>
      <c r="BN142">
        <f t="shared" si="27"/>
        <v>0</v>
      </c>
      <c r="BO142">
        <f t="shared" si="28"/>
        <v>0</v>
      </c>
      <c r="BP142">
        <f t="shared" si="29"/>
        <v>0</v>
      </c>
      <c r="BQ142" s="4">
        <f t="shared" si="35"/>
        <v>1</v>
      </c>
      <c r="BR142" s="4">
        <f t="shared" si="30"/>
        <v>7</v>
      </c>
      <c r="BS142" s="4">
        <f t="shared" si="23"/>
        <v>0</v>
      </c>
      <c r="BT142" s="4">
        <f t="shared" si="31"/>
        <v>0</v>
      </c>
      <c r="BU142" s="4">
        <f t="shared" si="37"/>
        <v>0</v>
      </c>
      <c r="BV142" s="4"/>
      <c r="BW142" s="131">
        <f>IF(BJ142&lt;'Parametres score'!$E$6,'Parametres score'!$G$6,IF(BJ142&lt;='Parametres score'!$E$8,'Parametres score'!$G$7,'Parametres score'!$G$8))</f>
        <v>0</v>
      </c>
      <c r="BX142" s="131">
        <f>IF(COUNTIF(BA136:BD142,"&gt;" &amp;'Parametres score'!$C$9)&lt;'Parametres score'!E$9,'Parametres score'!G$9,IF(COUNTIF(BA136:BD142,"&gt;" &amp;'Parametres score'!$C$9)&gt;'Parametres score'!E$11,'Parametres score'!G$11,'Parametres score'!G$10))</f>
        <v>0</v>
      </c>
      <c r="BY142" s="131">
        <f>IF(COUNTIF(BI136:BI142,"&gt;=24")&gt;='Parametres score'!E$12,'Parametres score'!G$12,IF(COUNTIF(BI136:BI142,"&gt;=24")='Parametres score'!E$13,'Parametres score'!$G$13,'Parametres score'!G$14))</f>
        <v>2</v>
      </c>
      <c r="BZ142" s="131">
        <f>IF(BP142&lt;'Parametres score'!E$15,0,IF(BP142&gt;'Parametres score'!E$17,'Parametres score'!G$17,'Parametres score'!G$16))</f>
        <v>0</v>
      </c>
      <c r="CA142" s="131">
        <f>IF(BR142&lt;'Parametres score'!E$20,'Parametres score'!G$20,IF(BR142&gt;'Parametres score'!E$18,'Parametres score'!G$18,'Parametres score'!G$19))</f>
        <v>0</v>
      </c>
      <c r="CB142" s="131">
        <f>IF(BN142&lt;'Parametres score'!E$21,'Parametres score'!G$21,IF(BN142&gt;'Parametres score'!E$23,'Parametres score'!G$23,'Parametres score'!G$22))</f>
        <v>0</v>
      </c>
      <c r="CC142" s="131">
        <f>IF(BL142&lt;'Parametres score'!E$24,'Parametres score'!G$24,IF(BL142&gt;'Parametres score'!E$26,'Parametres score'!G$26,'Parametres score'!G$25))</f>
        <v>0</v>
      </c>
      <c r="CD142" s="131">
        <f>IF(CF135&lt;'Parametres score'!E$30,'Parametres score'!G$30,IF(CF135&gt;'Parametres score'!E$32,'Parametres score'!G$32,'Parametres score'!G$31))</f>
        <v>0</v>
      </c>
      <c r="CE142" s="131">
        <f>IF(BT142&gt;'Parametres score'!E$29,'Parametres score'!G$29,IF(BT142&lt;'Parametres score'!E$27,'Parametres score'!G$27,'Parametres score'!G$28))</f>
        <v>0</v>
      </c>
      <c r="CF142" s="131">
        <f t="shared" si="38"/>
        <v>2</v>
      </c>
      <c r="CG142" s="131" t="str">
        <f t="shared" si="32"/>
        <v>/18</v>
      </c>
      <c r="CH142" s="4"/>
      <c r="CI142" s="4"/>
      <c r="CJ142" s="4"/>
    </row>
    <row r="143" spans="1:88" hidden="1" x14ac:dyDescent="0.35">
      <c r="A143" t="str">
        <f t="shared" si="22"/>
        <v/>
      </c>
      <c r="B143" s="7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4"/>
      <c r="BA143" s="694">
        <f>IF(COUNTIF(Poste!C$3:C$163,C143)&gt;0,SUMIF(Poste!C$3:C$163,C143,Poste!H$3:H$163)/(COUNTIF(Poste!C$3:C$163,C143)),0)</f>
        <v>0</v>
      </c>
      <c r="BB143" s="694"/>
      <c r="BC143" s="694"/>
      <c r="BD143" s="694"/>
      <c r="BE143" s="677"/>
      <c r="BF143" s="677"/>
      <c r="BG143" s="677"/>
      <c r="BH143" s="677"/>
      <c r="BI143" s="154"/>
      <c r="BJ143">
        <f t="shared" si="33"/>
        <v>0</v>
      </c>
      <c r="BK143">
        <f t="shared" si="34"/>
        <v>168</v>
      </c>
      <c r="BL143">
        <f>COUNTIF(BE137:BH143,"&lt;" &amp; 'Parametres score'!$C$24)</f>
        <v>0</v>
      </c>
      <c r="BM143">
        <f t="shared" si="36"/>
        <v>0</v>
      </c>
      <c r="BN143">
        <f t="shared" si="27"/>
        <v>0</v>
      </c>
      <c r="BO143">
        <f t="shared" si="28"/>
        <v>0</v>
      </c>
      <c r="BP143">
        <f t="shared" si="29"/>
        <v>0</v>
      </c>
      <c r="BQ143" s="4">
        <f t="shared" si="35"/>
        <v>1</v>
      </c>
      <c r="BR143" s="4">
        <f t="shared" si="30"/>
        <v>7</v>
      </c>
      <c r="BS143" s="4">
        <f t="shared" si="23"/>
        <v>0</v>
      </c>
      <c r="BT143" s="4">
        <f t="shared" si="31"/>
        <v>0</v>
      </c>
      <c r="BU143" s="4">
        <f t="shared" si="37"/>
        <v>0</v>
      </c>
      <c r="BV143" s="4"/>
      <c r="BW143" s="131">
        <f>IF(BJ143&lt;'Parametres score'!$E$6,'Parametres score'!$G$6,IF(BJ143&lt;='Parametres score'!$E$8,'Parametres score'!$G$7,'Parametres score'!$G$8))</f>
        <v>0</v>
      </c>
      <c r="BX143" s="131">
        <f>IF(COUNTIF(BA137:BD143,"&gt;" &amp;'Parametres score'!$C$9)&lt;'Parametres score'!E$9,'Parametres score'!G$9,IF(COUNTIF(BA137:BD143,"&gt;" &amp;'Parametres score'!$C$9)&gt;'Parametres score'!E$11,'Parametres score'!G$11,'Parametres score'!G$10))</f>
        <v>0</v>
      </c>
      <c r="BY143" s="131">
        <f>IF(COUNTIF(BI137:BI143,"&gt;=24")&gt;='Parametres score'!E$12,'Parametres score'!G$12,IF(COUNTIF(BI137:BI143,"&gt;=24")='Parametres score'!E$13,'Parametres score'!$G$13,'Parametres score'!G$14))</f>
        <v>2</v>
      </c>
      <c r="BZ143" s="131">
        <f>IF(BP143&lt;'Parametres score'!E$15,0,IF(BP143&gt;'Parametres score'!E$17,'Parametres score'!G$17,'Parametres score'!G$16))</f>
        <v>0</v>
      </c>
      <c r="CA143" s="131">
        <f>IF(BR143&lt;'Parametres score'!E$20,'Parametres score'!G$20,IF(BR143&gt;'Parametres score'!E$18,'Parametres score'!G$18,'Parametres score'!G$19))</f>
        <v>0</v>
      </c>
      <c r="CB143" s="131">
        <f>IF(BN143&lt;'Parametres score'!E$21,'Parametres score'!G$21,IF(BN143&gt;'Parametres score'!E$23,'Parametres score'!G$23,'Parametres score'!G$22))</f>
        <v>0</v>
      </c>
      <c r="CC143" s="131">
        <f>IF(BL143&lt;'Parametres score'!E$24,'Parametres score'!G$24,IF(BL143&gt;'Parametres score'!E$26,'Parametres score'!G$26,'Parametres score'!G$25))</f>
        <v>0</v>
      </c>
      <c r="CD143" s="131">
        <f>IF(CF136&lt;'Parametres score'!E$30,'Parametres score'!G$30,IF(CF136&gt;'Parametres score'!E$32,'Parametres score'!G$32,'Parametres score'!G$31))</f>
        <v>0</v>
      </c>
      <c r="CE143" s="131">
        <f>IF(BT143&gt;'Parametres score'!E$29,'Parametres score'!G$29,IF(BT143&lt;'Parametres score'!E$27,'Parametres score'!G$27,'Parametres score'!G$28))</f>
        <v>0</v>
      </c>
      <c r="CF143" s="131">
        <f t="shared" si="38"/>
        <v>2</v>
      </c>
      <c r="CG143" s="131" t="str">
        <f t="shared" si="32"/>
        <v>/18</v>
      </c>
      <c r="CH143" s="4"/>
      <c r="CI143" s="4"/>
      <c r="CJ143" s="4"/>
    </row>
    <row r="144" spans="1:88" hidden="1" x14ac:dyDescent="0.35">
      <c r="A144" t="str">
        <f t="shared" si="22"/>
        <v/>
      </c>
      <c r="B144" s="7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4"/>
      <c r="BA144" s="694">
        <f>IF(COUNTIF(Poste!C$3:C$163,C144)&gt;0,SUMIF(Poste!C$3:C$163,C144,Poste!H$3:H$163)/(COUNTIF(Poste!C$3:C$163,C144)),0)</f>
        <v>0</v>
      </c>
      <c r="BB144" s="694"/>
      <c r="BC144" s="694"/>
      <c r="BD144" s="694"/>
      <c r="BE144" s="677"/>
      <c r="BF144" s="677"/>
      <c r="BG144" s="677"/>
      <c r="BH144" s="677"/>
      <c r="BI144" s="154"/>
      <c r="BJ144">
        <f t="shared" si="33"/>
        <v>0</v>
      </c>
      <c r="BK144">
        <f t="shared" si="34"/>
        <v>168</v>
      </c>
      <c r="BL144">
        <f>COUNTIF(BE138:BH144,"&lt;" &amp; 'Parametres score'!$C$24)</f>
        <v>0</v>
      </c>
      <c r="BM144">
        <f t="shared" si="36"/>
        <v>0</v>
      </c>
      <c r="BN144">
        <f t="shared" si="27"/>
        <v>0</v>
      </c>
      <c r="BO144">
        <f t="shared" si="28"/>
        <v>0</v>
      </c>
      <c r="BP144">
        <f t="shared" si="29"/>
        <v>0</v>
      </c>
      <c r="BQ144" s="4">
        <f t="shared" si="35"/>
        <v>1</v>
      </c>
      <c r="BR144" s="4">
        <f t="shared" si="30"/>
        <v>7</v>
      </c>
      <c r="BS144" s="4">
        <f t="shared" si="23"/>
        <v>0</v>
      </c>
      <c r="BT144" s="4">
        <f t="shared" si="31"/>
        <v>0</v>
      </c>
      <c r="BU144" s="4">
        <f t="shared" si="37"/>
        <v>0</v>
      </c>
      <c r="BV144" s="4"/>
      <c r="BW144" s="131">
        <f>IF(BJ144&lt;'Parametres score'!$E$6,'Parametres score'!$G$6,IF(BJ144&lt;='Parametres score'!$E$8,'Parametres score'!$G$7,'Parametres score'!$G$8))</f>
        <v>0</v>
      </c>
      <c r="BX144" s="131">
        <f>IF(COUNTIF(BA138:BD144,"&gt;" &amp;'Parametres score'!$C$9)&lt;'Parametres score'!E$9,'Parametres score'!G$9,IF(COUNTIF(BA138:BD144,"&gt;" &amp;'Parametres score'!$C$9)&gt;'Parametres score'!E$11,'Parametres score'!G$11,'Parametres score'!G$10))</f>
        <v>0</v>
      </c>
      <c r="BY144" s="131">
        <f>IF(COUNTIF(BI138:BI144,"&gt;=24")&gt;='Parametres score'!E$12,'Parametres score'!G$12,IF(COUNTIF(BI138:BI144,"&gt;=24")='Parametres score'!E$13,'Parametres score'!$G$13,'Parametres score'!G$14))</f>
        <v>2</v>
      </c>
      <c r="BZ144" s="131">
        <f>IF(BP144&lt;'Parametres score'!E$15,0,IF(BP144&gt;'Parametres score'!E$17,'Parametres score'!G$17,'Parametres score'!G$16))</f>
        <v>0</v>
      </c>
      <c r="CA144" s="131">
        <f>IF(BR144&lt;'Parametres score'!E$20,'Parametres score'!G$20,IF(BR144&gt;'Parametres score'!E$18,'Parametres score'!G$18,'Parametres score'!G$19))</f>
        <v>0</v>
      </c>
      <c r="CB144" s="131">
        <f>IF(BN144&lt;'Parametres score'!E$21,'Parametres score'!G$21,IF(BN144&gt;'Parametres score'!E$23,'Parametres score'!G$23,'Parametres score'!G$22))</f>
        <v>0</v>
      </c>
      <c r="CC144" s="131">
        <f>IF(BL144&lt;'Parametres score'!E$24,'Parametres score'!G$24,IF(BL144&gt;'Parametres score'!E$26,'Parametres score'!G$26,'Parametres score'!G$25))</f>
        <v>0</v>
      </c>
      <c r="CD144" s="131">
        <f>IF(CF137&lt;'Parametres score'!E$30,'Parametres score'!G$30,IF(CF137&gt;'Parametres score'!E$32,'Parametres score'!G$32,'Parametres score'!G$31))</f>
        <v>0</v>
      </c>
      <c r="CE144" s="131">
        <f>IF(BT144&gt;'Parametres score'!E$29,'Parametres score'!G$29,IF(BT144&lt;'Parametres score'!E$27,'Parametres score'!G$27,'Parametres score'!G$28))</f>
        <v>0</v>
      </c>
      <c r="CF144" s="131">
        <f t="shared" si="38"/>
        <v>2</v>
      </c>
      <c r="CG144" s="131" t="str">
        <f t="shared" si="32"/>
        <v>/18</v>
      </c>
      <c r="CH144" s="4"/>
      <c r="CI144" s="4"/>
      <c r="CJ144" s="4"/>
    </row>
    <row r="145" spans="1:88" hidden="1" x14ac:dyDescent="0.35">
      <c r="A145" t="str">
        <f t="shared" si="22"/>
        <v/>
      </c>
      <c r="B145" s="7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4"/>
      <c r="BA145" s="694">
        <f>IF(COUNTIF(Poste!C$3:C$163,C145)&gt;0,SUMIF(Poste!C$3:C$163,C145,Poste!H$3:H$163)/(COUNTIF(Poste!C$3:C$163,C145)),0)</f>
        <v>0</v>
      </c>
      <c r="BB145" s="694"/>
      <c r="BC145" s="694"/>
      <c r="BD145" s="694"/>
      <c r="BE145" s="677"/>
      <c r="BF145" s="677"/>
      <c r="BG145" s="677"/>
      <c r="BH145" s="677"/>
      <c r="BI145" s="154"/>
      <c r="BJ145">
        <f t="shared" si="33"/>
        <v>0</v>
      </c>
      <c r="BK145">
        <f t="shared" si="34"/>
        <v>168</v>
      </c>
      <c r="BL145">
        <f>COUNTIF(BE139:BH145,"&lt;" &amp; 'Parametres score'!$C$24)</f>
        <v>0</v>
      </c>
      <c r="BM145">
        <f t="shared" si="36"/>
        <v>0</v>
      </c>
      <c r="BN145">
        <f t="shared" si="27"/>
        <v>0</v>
      </c>
      <c r="BO145">
        <f t="shared" si="28"/>
        <v>0</v>
      </c>
      <c r="BP145">
        <f t="shared" si="29"/>
        <v>0</v>
      </c>
      <c r="BQ145" s="4">
        <f t="shared" si="35"/>
        <v>1</v>
      </c>
      <c r="BR145" s="4">
        <f t="shared" si="30"/>
        <v>7</v>
      </c>
      <c r="BS145" s="4">
        <f t="shared" si="23"/>
        <v>0</v>
      </c>
      <c r="BT145" s="4">
        <f t="shared" si="31"/>
        <v>0</v>
      </c>
      <c r="BU145" s="4">
        <f t="shared" si="37"/>
        <v>0</v>
      </c>
      <c r="BV145" s="4"/>
      <c r="BW145" s="131">
        <f>IF(BJ145&lt;'Parametres score'!$E$6,'Parametres score'!$G$6,IF(BJ145&lt;='Parametres score'!$E$8,'Parametres score'!$G$7,'Parametres score'!$G$8))</f>
        <v>0</v>
      </c>
      <c r="BX145" s="131">
        <f>IF(COUNTIF(BA139:BD145,"&gt;" &amp;'Parametres score'!$C$9)&lt;'Parametres score'!E$9,'Parametres score'!G$9,IF(COUNTIF(BA139:BD145,"&gt;" &amp;'Parametres score'!$C$9)&gt;'Parametres score'!E$11,'Parametres score'!G$11,'Parametres score'!G$10))</f>
        <v>0</v>
      </c>
      <c r="BY145" s="131">
        <f>IF(COUNTIF(BI139:BI145,"&gt;=24")&gt;='Parametres score'!E$12,'Parametres score'!G$12,IF(COUNTIF(BI139:BI145,"&gt;=24")='Parametres score'!E$13,'Parametres score'!$G$13,'Parametres score'!G$14))</f>
        <v>2</v>
      </c>
      <c r="BZ145" s="131">
        <f>IF(BP145&lt;'Parametres score'!E$15,0,IF(BP145&gt;'Parametres score'!E$17,'Parametres score'!G$17,'Parametres score'!G$16))</f>
        <v>0</v>
      </c>
      <c r="CA145" s="131">
        <f>IF(BR145&lt;'Parametres score'!E$20,'Parametres score'!G$20,IF(BR145&gt;'Parametres score'!E$18,'Parametres score'!G$18,'Parametres score'!G$19))</f>
        <v>0</v>
      </c>
      <c r="CB145" s="131">
        <f>IF(BN145&lt;'Parametres score'!E$21,'Parametres score'!G$21,IF(BN145&gt;'Parametres score'!E$23,'Parametres score'!G$23,'Parametres score'!G$22))</f>
        <v>0</v>
      </c>
      <c r="CC145" s="131">
        <f>IF(BL145&lt;'Parametres score'!E$24,'Parametres score'!G$24,IF(BL145&gt;'Parametres score'!E$26,'Parametres score'!G$26,'Parametres score'!G$25))</f>
        <v>0</v>
      </c>
      <c r="CD145" s="131">
        <f>IF(CF138&lt;'Parametres score'!E$30,'Parametres score'!G$30,IF(CF138&gt;'Parametres score'!E$32,'Parametres score'!G$32,'Parametres score'!G$31))</f>
        <v>0</v>
      </c>
      <c r="CE145" s="131">
        <f>IF(BT145&gt;'Parametres score'!E$29,'Parametres score'!G$29,IF(BT145&lt;'Parametres score'!E$27,'Parametres score'!G$27,'Parametres score'!G$28))</f>
        <v>0</v>
      </c>
      <c r="CF145" s="131">
        <f t="shared" si="38"/>
        <v>2</v>
      </c>
      <c r="CG145" s="131" t="str">
        <f t="shared" si="32"/>
        <v>/18</v>
      </c>
      <c r="CH145" s="4"/>
      <c r="CI145" s="4"/>
      <c r="CJ145" s="4"/>
    </row>
    <row r="146" spans="1:88" hidden="1" x14ac:dyDescent="0.35">
      <c r="A146" t="str">
        <f t="shared" si="22"/>
        <v/>
      </c>
      <c r="B146" s="7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4"/>
      <c r="BA146" s="694">
        <f>IF(COUNTIF(Poste!C$3:C$163,C146)&gt;0,SUMIF(Poste!C$3:C$163,C146,Poste!H$3:H$163)/(COUNTIF(Poste!C$3:C$163,C146)),0)</f>
        <v>0</v>
      </c>
      <c r="BB146" s="694"/>
      <c r="BC146" s="694"/>
      <c r="BD146" s="694"/>
      <c r="BE146" s="677"/>
      <c r="BF146" s="677"/>
      <c r="BG146" s="677"/>
      <c r="BH146" s="677"/>
      <c r="BI146" s="154"/>
      <c r="BJ146">
        <f t="shared" si="33"/>
        <v>0</v>
      </c>
      <c r="BK146">
        <f t="shared" si="34"/>
        <v>168</v>
      </c>
      <c r="BL146">
        <f>COUNTIF(BE140:BH146,"&lt;" &amp; 'Parametres score'!$C$24)</f>
        <v>0</v>
      </c>
      <c r="BM146">
        <f t="shared" si="36"/>
        <v>0</v>
      </c>
      <c r="BN146">
        <f t="shared" si="27"/>
        <v>0</v>
      </c>
      <c r="BO146">
        <f t="shared" si="28"/>
        <v>0</v>
      </c>
      <c r="BP146">
        <f t="shared" si="29"/>
        <v>0</v>
      </c>
      <c r="BQ146" s="4">
        <f t="shared" ref="BQ146:BQ177" si="39">IF((COUNTIF(D146:AY146,"W"))&gt;0,0,1)</f>
        <v>1</v>
      </c>
      <c r="BR146" s="4">
        <f t="shared" si="30"/>
        <v>7</v>
      </c>
      <c r="BS146" s="4">
        <f t="shared" si="23"/>
        <v>0</v>
      </c>
      <c r="BT146" s="4">
        <f t="shared" si="31"/>
        <v>0</v>
      </c>
      <c r="BU146" s="4">
        <f t="shared" si="37"/>
        <v>0</v>
      </c>
      <c r="BV146" s="4"/>
      <c r="BW146" s="131">
        <f>IF(BJ146&lt;'Parametres score'!$E$6,'Parametres score'!$G$6,IF(BJ146&lt;='Parametres score'!$E$8,'Parametres score'!$G$7,'Parametres score'!$G$8))</f>
        <v>0</v>
      </c>
      <c r="BX146" s="131">
        <f>IF(COUNTIF(BA140:BD146,"&gt;" &amp;'Parametres score'!$C$9)&lt;'Parametres score'!E$9,'Parametres score'!G$9,IF(COUNTIF(BA140:BD146,"&gt;" &amp;'Parametres score'!$C$9)&gt;'Parametres score'!E$11,'Parametres score'!G$11,'Parametres score'!G$10))</f>
        <v>0</v>
      </c>
      <c r="BY146" s="131">
        <f>IF(COUNTIF(BI140:BI146,"&gt;=24")&gt;='Parametres score'!E$12,'Parametres score'!G$12,IF(COUNTIF(BI140:BI146,"&gt;=24")='Parametres score'!E$13,'Parametres score'!$G$13,'Parametres score'!G$14))</f>
        <v>2</v>
      </c>
      <c r="BZ146" s="131">
        <f>IF(BP146&lt;'Parametres score'!E$15,0,IF(BP146&gt;'Parametres score'!E$17,'Parametres score'!G$17,'Parametres score'!G$16))</f>
        <v>0</v>
      </c>
      <c r="CA146" s="131">
        <f>IF(BR146&lt;'Parametres score'!E$20,'Parametres score'!G$20,IF(BR146&gt;'Parametres score'!E$18,'Parametres score'!G$18,'Parametres score'!G$19))</f>
        <v>0</v>
      </c>
      <c r="CB146" s="131">
        <f>IF(BN146&lt;'Parametres score'!E$21,'Parametres score'!G$21,IF(BN146&gt;'Parametres score'!E$23,'Parametres score'!G$23,'Parametres score'!G$22))</f>
        <v>0</v>
      </c>
      <c r="CC146" s="131">
        <f>IF(BL146&lt;'Parametres score'!E$24,'Parametres score'!G$24,IF(BL146&gt;'Parametres score'!E$26,'Parametres score'!G$26,'Parametres score'!G$25))</f>
        <v>0</v>
      </c>
      <c r="CD146" s="131">
        <f>IF(CF139&lt;'Parametres score'!E$30,'Parametres score'!G$30,IF(CF139&gt;'Parametres score'!E$32,'Parametres score'!G$32,'Parametres score'!G$31))</f>
        <v>0</v>
      </c>
      <c r="CE146" s="131">
        <f>IF(BT146&gt;'Parametres score'!E$29,'Parametres score'!G$29,IF(BT146&lt;'Parametres score'!E$27,'Parametres score'!G$27,'Parametres score'!G$28))</f>
        <v>0</v>
      </c>
      <c r="CF146" s="131">
        <f t="shared" si="38"/>
        <v>2</v>
      </c>
      <c r="CG146" s="131" t="str">
        <f t="shared" si="32"/>
        <v>/18</v>
      </c>
      <c r="CH146" s="4"/>
      <c r="CI146" s="4"/>
      <c r="CJ146" s="4"/>
    </row>
    <row r="147" spans="1:88" hidden="1" x14ac:dyDescent="0.35">
      <c r="A147" t="str">
        <f t="shared" ref="A147:A195" si="40">IF(B147&lt;&gt;"",WEEKDAY(B147),"")</f>
        <v/>
      </c>
      <c r="B147" s="7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4"/>
      <c r="BA147" s="694">
        <f>IF(COUNTIF(Poste!C$3:C$163,C147)&gt;0,SUMIF(Poste!C$3:C$163,C147,Poste!H$3:H$163)/(COUNTIF(Poste!C$3:C$163,C147)),0)</f>
        <v>0</v>
      </c>
      <c r="BB147" s="694"/>
      <c r="BC147" s="694"/>
      <c r="BD147" s="694"/>
      <c r="BE147" s="677"/>
      <c r="BF147" s="677"/>
      <c r="BG147" s="677"/>
      <c r="BH147" s="677"/>
      <c r="BI147" s="154"/>
      <c r="BJ147">
        <f t="shared" si="33"/>
        <v>0</v>
      </c>
      <c r="BK147">
        <f t="shared" si="34"/>
        <v>168</v>
      </c>
      <c r="BL147">
        <f>COUNTIF(BE141:BH147,"&lt;" &amp; 'Parametres score'!$C$24)</f>
        <v>0</v>
      </c>
      <c r="BM147">
        <f t="shared" si="36"/>
        <v>0</v>
      </c>
      <c r="BN147">
        <f t="shared" si="27"/>
        <v>0</v>
      </c>
      <c r="BO147">
        <f t="shared" si="28"/>
        <v>0</v>
      </c>
      <c r="BP147">
        <f t="shared" si="29"/>
        <v>0</v>
      </c>
      <c r="BQ147" s="4">
        <f t="shared" si="39"/>
        <v>1</v>
      </c>
      <c r="BR147" s="4">
        <f t="shared" si="30"/>
        <v>7</v>
      </c>
      <c r="BS147" s="4">
        <f t="shared" ref="BS147:BS189" si="41">IF(AND(A147&gt;1,A147&lt;6),COUNTIF(AN147:AU147,"W")/2,0)+IF(A147=6,COUNTIF(AN147:AU147,"W")/2,0)+IF(A147=7,COUNTIF(V147:AU147,"W")/2,0)+IF(A147=1,COUNTIF(V147:AU147,"W")/2,0)+IF(AND(A147&gt;1,A147&lt;6),COUNTIF(AN147:AU147,"T")/2,0)+IF(A147=6,COUNTIF(AN147:AU147,"T")/2,0)+IF(A147=7,COUNTIF(V147:AU147,"T")/2,0)+IF(A147=1,COUNTIF(V147:AU147,"T")/2,0)</f>
        <v>0</v>
      </c>
      <c r="BT147" s="4">
        <f t="shared" si="31"/>
        <v>0</v>
      </c>
      <c r="BU147" s="4">
        <f t="shared" si="37"/>
        <v>0</v>
      </c>
      <c r="BV147" s="4"/>
      <c r="BW147" s="131">
        <f>IF(BJ147&lt;'Parametres score'!$E$6,'Parametres score'!$G$6,IF(BJ147&lt;='Parametres score'!$E$8,'Parametres score'!$G$7,'Parametres score'!$G$8))</f>
        <v>0</v>
      </c>
      <c r="BX147" s="131">
        <f>IF(COUNTIF(BA141:BD147,"&gt;" &amp;'Parametres score'!$C$9)&lt;'Parametres score'!E$9,'Parametres score'!G$9,IF(COUNTIF(BA141:BD147,"&gt;" &amp;'Parametres score'!$C$9)&gt;'Parametres score'!E$11,'Parametres score'!G$11,'Parametres score'!G$10))</f>
        <v>0</v>
      </c>
      <c r="BY147" s="131">
        <f>IF(COUNTIF(BI141:BI147,"&gt;=24")&gt;='Parametres score'!E$12,'Parametres score'!G$12,IF(COUNTIF(BI141:BI147,"&gt;=24")='Parametres score'!E$13,'Parametres score'!$G$13,'Parametres score'!G$14))</f>
        <v>2</v>
      </c>
      <c r="BZ147" s="131">
        <f>IF(BP147&lt;'Parametres score'!E$15,0,IF(BP147&gt;'Parametres score'!E$17,'Parametres score'!G$17,'Parametres score'!G$16))</f>
        <v>0</v>
      </c>
      <c r="CA147" s="131">
        <f>IF(BR147&lt;'Parametres score'!E$20,'Parametres score'!G$20,IF(BR147&gt;'Parametres score'!E$18,'Parametres score'!G$18,'Parametres score'!G$19))</f>
        <v>0</v>
      </c>
      <c r="CB147" s="131">
        <f>IF(BN147&lt;'Parametres score'!E$21,'Parametres score'!G$21,IF(BN147&gt;'Parametres score'!E$23,'Parametres score'!G$23,'Parametres score'!G$22))</f>
        <v>0</v>
      </c>
      <c r="CC147" s="131">
        <f>IF(BL147&lt;'Parametres score'!E$24,'Parametres score'!G$24,IF(BL147&gt;'Parametres score'!E$26,'Parametres score'!G$26,'Parametres score'!G$25))</f>
        <v>0</v>
      </c>
      <c r="CD147" s="131">
        <f>IF(CF140&lt;'Parametres score'!E$30,'Parametres score'!G$30,IF(CF140&gt;'Parametres score'!E$32,'Parametres score'!G$32,'Parametres score'!G$31))</f>
        <v>0</v>
      </c>
      <c r="CE147" s="131">
        <f>IF(BT147&gt;'Parametres score'!E$29,'Parametres score'!G$29,IF(BT147&lt;'Parametres score'!E$27,'Parametres score'!G$27,'Parametres score'!G$28))</f>
        <v>0</v>
      </c>
      <c r="CF147" s="131">
        <f t="shared" si="38"/>
        <v>2</v>
      </c>
      <c r="CG147" s="131" t="str">
        <f t="shared" si="32"/>
        <v>/18</v>
      </c>
      <c r="CH147" s="4"/>
      <c r="CI147" s="4"/>
      <c r="CJ147" s="4"/>
    </row>
    <row r="148" spans="1:88" hidden="1" x14ac:dyDescent="0.35">
      <c r="A148" t="str">
        <f t="shared" si="40"/>
        <v/>
      </c>
      <c r="B148" s="7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4"/>
      <c r="BA148" s="694">
        <f>IF(COUNTIF(Poste!C$3:C$163,C148)&gt;0,SUMIF(Poste!C$3:C$163,C148,Poste!H$3:H$163)/(COUNTIF(Poste!C$3:C$163,C148)),0)</f>
        <v>0</v>
      </c>
      <c r="BB148" s="694"/>
      <c r="BC148" s="694"/>
      <c r="BD148" s="694"/>
      <c r="BE148" s="677"/>
      <c r="BF148" s="677"/>
      <c r="BG148" s="677"/>
      <c r="BH148" s="677"/>
      <c r="BI148" s="154"/>
      <c r="BJ148">
        <f t="shared" si="33"/>
        <v>0</v>
      </c>
      <c r="BK148">
        <f t="shared" si="34"/>
        <v>168</v>
      </c>
      <c r="BL148">
        <f>COUNTIF(BE142:BH148,"&lt;" &amp; 'Parametres score'!$C$24)</f>
        <v>0</v>
      </c>
      <c r="BM148">
        <f t="shared" si="36"/>
        <v>0</v>
      </c>
      <c r="BN148">
        <f t="shared" si="27"/>
        <v>0</v>
      </c>
      <c r="BO148">
        <f t="shared" si="28"/>
        <v>0</v>
      </c>
      <c r="BP148">
        <f t="shared" si="29"/>
        <v>0</v>
      </c>
      <c r="BQ148" s="4">
        <f t="shared" si="39"/>
        <v>1</v>
      </c>
      <c r="BR148" s="4">
        <f t="shared" si="30"/>
        <v>7</v>
      </c>
      <c r="BS148" s="4">
        <f t="shared" si="41"/>
        <v>0</v>
      </c>
      <c r="BT148" s="4">
        <f t="shared" si="31"/>
        <v>0</v>
      </c>
      <c r="BU148" s="4">
        <f t="shared" si="37"/>
        <v>0</v>
      </c>
      <c r="BV148" s="4"/>
      <c r="BW148" s="131">
        <f>IF(BJ148&lt;'Parametres score'!$E$6,'Parametres score'!$G$6,IF(BJ148&lt;='Parametres score'!$E$8,'Parametres score'!$G$7,'Parametres score'!$G$8))</f>
        <v>0</v>
      </c>
      <c r="BX148" s="131">
        <f>IF(COUNTIF(BA142:BD148,"&gt;" &amp;'Parametres score'!$C$9)&lt;'Parametres score'!E$9,'Parametres score'!G$9,IF(COUNTIF(BA142:BD148,"&gt;" &amp;'Parametres score'!$C$9)&gt;'Parametres score'!E$11,'Parametres score'!G$11,'Parametres score'!G$10))</f>
        <v>0</v>
      </c>
      <c r="BY148" s="131">
        <f>IF(COUNTIF(BI142:BI148,"&gt;=24")&gt;='Parametres score'!E$12,'Parametres score'!G$12,IF(COUNTIF(BI142:BI148,"&gt;=24")='Parametres score'!E$13,'Parametres score'!$G$13,'Parametres score'!G$14))</f>
        <v>2</v>
      </c>
      <c r="BZ148" s="131">
        <f>IF(BP148&lt;'Parametres score'!E$15,0,IF(BP148&gt;'Parametres score'!E$17,'Parametres score'!G$17,'Parametres score'!G$16))</f>
        <v>0</v>
      </c>
      <c r="CA148" s="131">
        <f>IF(BR148&lt;'Parametres score'!E$20,'Parametres score'!G$20,IF(BR148&gt;'Parametres score'!E$18,'Parametres score'!G$18,'Parametres score'!G$19))</f>
        <v>0</v>
      </c>
      <c r="CB148" s="131">
        <f>IF(BN148&lt;'Parametres score'!E$21,'Parametres score'!G$21,IF(BN148&gt;'Parametres score'!E$23,'Parametres score'!G$23,'Parametres score'!G$22))</f>
        <v>0</v>
      </c>
      <c r="CC148" s="131">
        <f>IF(BL148&lt;'Parametres score'!E$24,'Parametres score'!G$24,IF(BL148&gt;'Parametres score'!E$26,'Parametres score'!G$26,'Parametres score'!G$25))</f>
        <v>0</v>
      </c>
      <c r="CD148" s="131">
        <f>IF(CF141&lt;'Parametres score'!E$30,'Parametres score'!G$30,IF(CF141&gt;'Parametres score'!E$32,'Parametres score'!G$32,'Parametres score'!G$31))</f>
        <v>0</v>
      </c>
      <c r="CE148" s="131">
        <f>IF(BT148&gt;'Parametres score'!E$29,'Parametres score'!G$29,IF(BT148&lt;'Parametres score'!E$27,'Parametres score'!G$27,'Parametres score'!G$28))</f>
        <v>0</v>
      </c>
      <c r="CF148" s="131">
        <f t="shared" si="38"/>
        <v>2</v>
      </c>
      <c r="CG148" s="131" t="str">
        <f t="shared" si="32"/>
        <v>/18</v>
      </c>
      <c r="CH148" s="4"/>
      <c r="CI148" s="4"/>
      <c r="CJ148" s="4"/>
    </row>
    <row r="149" spans="1:88" hidden="1" x14ac:dyDescent="0.35">
      <c r="A149" t="str">
        <f t="shared" si="40"/>
        <v/>
      </c>
      <c r="B149" s="7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4"/>
      <c r="BA149" s="694">
        <f>IF(COUNTIF(Poste!C$3:C$163,C149)&gt;0,SUMIF(Poste!C$3:C$163,C149,Poste!H$3:H$163)/(COUNTIF(Poste!C$3:C$163,C149)),0)</f>
        <v>0</v>
      </c>
      <c r="BB149" s="694"/>
      <c r="BC149" s="694"/>
      <c r="BD149" s="694"/>
      <c r="BE149" s="677"/>
      <c r="BF149" s="677"/>
      <c r="BG149" s="677"/>
      <c r="BH149" s="677"/>
      <c r="BI149" s="154"/>
      <c r="BJ149">
        <f t="shared" si="33"/>
        <v>0</v>
      </c>
      <c r="BK149">
        <f t="shared" si="34"/>
        <v>168</v>
      </c>
      <c r="BL149">
        <f>COUNTIF(BE143:BH149,"&lt;" &amp; 'Parametres score'!$C$24)</f>
        <v>0</v>
      </c>
      <c r="BM149">
        <f t="shared" si="36"/>
        <v>0</v>
      </c>
      <c r="BN149">
        <f t="shared" si="27"/>
        <v>0</v>
      </c>
      <c r="BO149">
        <f t="shared" si="28"/>
        <v>0</v>
      </c>
      <c r="BP149">
        <f t="shared" si="29"/>
        <v>0</v>
      </c>
      <c r="BQ149" s="4">
        <f t="shared" si="39"/>
        <v>1</v>
      </c>
      <c r="BR149" s="4">
        <f t="shared" si="30"/>
        <v>7</v>
      </c>
      <c r="BS149" s="4">
        <f t="shared" si="41"/>
        <v>0</v>
      </c>
      <c r="BT149" s="4">
        <f t="shared" si="31"/>
        <v>0</v>
      </c>
      <c r="BU149" s="4">
        <f t="shared" si="37"/>
        <v>0</v>
      </c>
      <c r="BV149" s="4"/>
      <c r="BW149" s="131">
        <f>IF(BJ149&lt;'Parametres score'!$E$6,'Parametres score'!$G$6,IF(BJ149&lt;='Parametres score'!$E$8,'Parametres score'!$G$7,'Parametres score'!$G$8))</f>
        <v>0</v>
      </c>
      <c r="BX149" s="131">
        <f>IF(COUNTIF(BA143:BD149,"&gt;" &amp;'Parametres score'!$C$9)&lt;'Parametres score'!E$9,'Parametres score'!G$9,IF(COUNTIF(BA143:BD149,"&gt;" &amp;'Parametres score'!$C$9)&gt;'Parametres score'!E$11,'Parametres score'!G$11,'Parametres score'!G$10))</f>
        <v>0</v>
      </c>
      <c r="BY149" s="131">
        <f>IF(COUNTIF(BI143:BI149,"&gt;=24")&gt;='Parametres score'!E$12,'Parametres score'!G$12,IF(COUNTIF(BI143:BI149,"&gt;=24")='Parametres score'!E$13,'Parametres score'!$G$13,'Parametres score'!G$14))</f>
        <v>2</v>
      </c>
      <c r="BZ149" s="131">
        <f>IF(BP149&lt;'Parametres score'!E$15,0,IF(BP149&gt;'Parametres score'!E$17,'Parametres score'!G$17,'Parametres score'!G$16))</f>
        <v>0</v>
      </c>
      <c r="CA149" s="131">
        <f>IF(BR149&lt;'Parametres score'!E$20,'Parametres score'!G$20,IF(BR149&gt;'Parametres score'!E$18,'Parametres score'!G$18,'Parametres score'!G$19))</f>
        <v>0</v>
      </c>
      <c r="CB149" s="131">
        <f>IF(BN149&lt;'Parametres score'!E$21,'Parametres score'!G$21,IF(BN149&gt;'Parametres score'!E$23,'Parametres score'!G$23,'Parametres score'!G$22))</f>
        <v>0</v>
      </c>
      <c r="CC149" s="131">
        <f>IF(BL149&lt;'Parametres score'!E$24,'Parametres score'!G$24,IF(BL149&gt;'Parametres score'!E$26,'Parametres score'!G$26,'Parametres score'!G$25))</f>
        <v>0</v>
      </c>
      <c r="CD149" s="131">
        <f>IF(CF142&lt;'Parametres score'!E$30,'Parametres score'!G$30,IF(CF142&gt;'Parametres score'!E$32,'Parametres score'!G$32,'Parametres score'!G$31))</f>
        <v>0</v>
      </c>
      <c r="CE149" s="131">
        <f>IF(BT149&gt;'Parametres score'!E$29,'Parametres score'!G$29,IF(BT149&lt;'Parametres score'!E$27,'Parametres score'!G$27,'Parametres score'!G$28))</f>
        <v>0</v>
      </c>
      <c r="CF149" s="131">
        <f t="shared" si="38"/>
        <v>2</v>
      </c>
      <c r="CG149" s="131" t="str">
        <f t="shared" si="32"/>
        <v>/18</v>
      </c>
      <c r="CH149" s="4"/>
      <c r="CI149" s="4"/>
      <c r="CJ149" s="4"/>
    </row>
    <row r="150" spans="1:88" hidden="1" x14ac:dyDescent="0.35">
      <c r="A150" t="str">
        <f t="shared" si="40"/>
        <v/>
      </c>
      <c r="B150" s="7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4"/>
      <c r="BA150" s="694">
        <f>IF(COUNTIF(Poste!C$3:C$163,C150)&gt;0,SUMIF(Poste!C$3:C$163,C150,Poste!H$3:H$163)/(COUNTIF(Poste!C$3:C$163,C150)),0)</f>
        <v>0</v>
      </c>
      <c r="BB150" s="694"/>
      <c r="BC150" s="694"/>
      <c r="BD150" s="694"/>
      <c r="BE150" s="677"/>
      <c r="BF150" s="677"/>
      <c r="BG150" s="677"/>
      <c r="BH150" s="677"/>
      <c r="BI150" s="154"/>
      <c r="BJ150">
        <f t="shared" si="33"/>
        <v>0</v>
      </c>
      <c r="BK150">
        <f t="shared" si="34"/>
        <v>168</v>
      </c>
      <c r="BL150">
        <f>COUNTIF(BE144:BH150,"&lt;" &amp; 'Parametres score'!$C$24)</f>
        <v>0</v>
      </c>
      <c r="BM150">
        <f t="shared" si="36"/>
        <v>0</v>
      </c>
      <c r="BN150">
        <f t="shared" si="27"/>
        <v>0</v>
      </c>
      <c r="BO150">
        <f t="shared" si="28"/>
        <v>0</v>
      </c>
      <c r="BP150">
        <f t="shared" si="29"/>
        <v>0</v>
      </c>
      <c r="BQ150" s="4">
        <f t="shared" si="39"/>
        <v>1</v>
      </c>
      <c r="BR150" s="4">
        <f t="shared" si="30"/>
        <v>7</v>
      </c>
      <c r="BS150" s="4">
        <f t="shared" si="41"/>
        <v>0</v>
      </c>
      <c r="BT150" s="4">
        <f t="shared" si="31"/>
        <v>0</v>
      </c>
      <c r="BU150" s="4">
        <f t="shared" si="37"/>
        <v>0</v>
      </c>
      <c r="BV150" s="4"/>
      <c r="BW150" s="131">
        <f>IF(BJ150&lt;'Parametres score'!$E$6,'Parametres score'!$G$6,IF(BJ150&lt;='Parametres score'!$E$8,'Parametres score'!$G$7,'Parametres score'!$G$8))</f>
        <v>0</v>
      </c>
      <c r="BX150" s="131">
        <f>IF(COUNTIF(BA144:BD150,"&gt;" &amp;'Parametres score'!$C$9)&lt;'Parametres score'!E$9,'Parametres score'!G$9,IF(COUNTIF(BA144:BD150,"&gt;" &amp;'Parametres score'!$C$9)&gt;'Parametres score'!E$11,'Parametres score'!G$11,'Parametres score'!G$10))</f>
        <v>0</v>
      </c>
      <c r="BY150" s="131">
        <f>IF(COUNTIF(BI144:BI150,"&gt;=24")&gt;='Parametres score'!E$12,'Parametres score'!G$12,IF(COUNTIF(BI144:BI150,"&gt;=24")='Parametres score'!E$13,'Parametres score'!$G$13,'Parametres score'!G$14))</f>
        <v>2</v>
      </c>
      <c r="BZ150" s="131">
        <f>IF(BP150&lt;'Parametres score'!E$15,0,IF(BP150&gt;'Parametres score'!E$17,'Parametres score'!G$17,'Parametres score'!G$16))</f>
        <v>0</v>
      </c>
      <c r="CA150" s="131">
        <f>IF(BR150&lt;'Parametres score'!E$20,'Parametres score'!G$20,IF(BR150&gt;'Parametres score'!E$18,'Parametres score'!G$18,'Parametres score'!G$19))</f>
        <v>0</v>
      </c>
      <c r="CB150" s="131">
        <f>IF(BN150&lt;'Parametres score'!E$21,'Parametres score'!G$21,IF(BN150&gt;'Parametres score'!E$23,'Parametres score'!G$23,'Parametres score'!G$22))</f>
        <v>0</v>
      </c>
      <c r="CC150" s="131">
        <f>IF(BL150&lt;'Parametres score'!E$24,'Parametres score'!G$24,IF(BL150&gt;'Parametres score'!E$26,'Parametres score'!G$26,'Parametres score'!G$25))</f>
        <v>0</v>
      </c>
      <c r="CD150" s="131">
        <f>IF(CF143&lt;'Parametres score'!E$30,'Parametres score'!G$30,IF(CF143&gt;'Parametres score'!E$32,'Parametres score'!G$32,'Parametres score'!G$31))</f>
        <v>0</v>
      </c>
      <c r="CE150" s="131">
        <f>IF(BT150&gt;'Parametres score'!E$29,'Parametres score'!G$29,IF(BT150&lt;'Parametres score'!E$27,'Parametres score'!G$27,'Parametres score'!G$28))</f>
        <v>0</v>
      </c>
      <c r="CF150" s="131">
        <f t="shared" si="38"/>
        <v>2</v>
      </c>
      <c r="CG150" s="131" t="str">
        <f t="shared" si="32"/>
        <v>/18</v>
      </c>
      <c r="CH150" s="4"/>
      <c r="CI150" s="4"/>
      <c r="CJ150" s="4"/>
    </row>
    <row r="151" spans="1:88" hidden="1" x14ac:dyDescent="0.35">
      <c r="A151" t="str">
        <f t="shared" si="40"/>
        <v/>
      </c>
      <c r="B151" s="7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4"/>
      <c r="BA151" s="694">
        <f>IF(COUNTIF(Poste!C$3:C$163,C151)&gt;0,SUMIF(Poste!C$3:C$163,C151,Poste!H$3:H$163)/(COUNTIF(Poste!C$3:C$163,C151)),0)</f>
        <v>0</v>
      </c>
      <c r="BB151" s="694"/>
      <c r="BC151" s="694"/>
      <c r="BD151" s="694"/>
      <c r="BE151" s="677"/>
      <c r="BF151" s="677"/>
      <c r="BG151" s="677"/>
      <c r="BH151" s="677"/>
      <c r="BI151" s="154"/>
      <c r="BJ151">
        <f t="shared" si="33"/>
        <v>0</v>
      </c>
      <c r="BK151">
        <f t="shared" si="34"/>
        <v>168</v>
      </c>
      <c r="BL151">
        <f>COUNTIF(BE145:BH151,"&lt;" &amp; 'Parametres score'!$C$24)</f>
        <v>0</v>
      </c>
      <c r="BM151">
        <f t="shared" si="36"/>
        <v>0</v>
      </c>
      <c r="BN151">
        <f t="shared" si="27"/>
        <v>0</v>
      </c>
      <c r="BO151">
        <f t="shared" si="28"/>
        <v>0</v>
      </c>
      <c r="BP151">
        <f t="shared" si="29"/>
        <v>0</v>
      </c>
      <c r="BQ151" s="4">
        <f t="shared" si="39"/>
        <v>1</v>
      </c>
      <c r="BR151" s="4">
        <f t="shared" si="30"/>
        <v>7</v>
      </c>
      <c r="BS151" s="4">
        <f t="shared" si="41"/>
        <v>0</v>
      </c>
      <c r="BT151" s="4">
        <f t="shared" si="31"/>
        <v>0</v>
      </c>
      <c r="BU151" s="4">
        <f t="shared" si="37"/>
        <v>0</v>
      </c>
      <c r="BV151" s="4"/>
      <c r="BW151" s="131">
        <f>IF(BJ151&lt;'Parametres score'!$E$6,'Parametres score'!$G$6,IF(BJ151&lt;='Parametres score'!$E$8,'Parametres score'!$G$7,'Parametres score'!$G$8))</f>
        <v>0</v>
      </c>
      <c r="BX151" s="131">
        <f>IF(COUNTIF(BA145:BD151,"&gt;" &amp;'Parametres score'!$C$9)&lt;'Parametres score'!E$9,'Parametres score'!G$9,IF(COUNTIF(BA145:BD151,"&gt;" &amp;'Parametres score'!$C$9)&gt;'Parametres score'!E$11,'Parametres score'!G$11,'Parametres score'!G$10))</f>
        <v>0</v>
      </c>
      <c r="BY151" s="131">
        <f>IF(COUNTIF(BI145:BI151,"&gt;=24")&gt;='Parametres score'!E$12,'Parametres score'!G$12,IF(COUNTIF(BI145:BI151,"&gt;=24")='Parametres score'!E$13,'Parametres score'!$G$13,'Parametres score'!G$14))</f>
        <v>2</v>
      </c>
      <c r="BZ151" s="131">
        <f>IF(BP151&lt;'Parametres score'!E$15,0,IF(BP151&gt;'Parametres score'!E$17,'Parametres score'!G$17,'Parametres score'!G$16))</f>
        <v>0</v>
      </c>
      <c r="CA151" s="131">
        <f>IF(BR151&lt;'Parametres score'!E$20,'Parametres score'!G$20,IF(BR151&gt;'Parametres score'!E$18,'Parametres score'!G$18,'Parametres score'!G$19))</f>
        <v>0</v>
      </c>
      <c r="CB151" s="131">
        <f>IF(BN151&lt;'Parametres score'!E$21,'Parametres score'!G$21,IF(BN151&gt;'Parametres score'!E$23,'Parametres score'!G$23,'Parametres score'!G$22))</f>
        <v>0</v>
      </c>
      <c r="CC151" s="131">
        <f>IF(BL151&lt;'Parametres score'!E$24,'Parametres score'!G$24,IF(BL151&gt;'Parametres score'!E$26,'Parametres score'!G$26,'Parametres score'!G$25))</f>
        <v>0</v>
      </c>
      <c r="CD151" s="131">
        <f>IF(CF144&lt;'Parametres score'!E$30,'Parametres score'!G$30,IF(CF144&gt;'Parametres score'!E$32,'Parametres score'!G$32,'Parametres score'!G$31))</f>
        <v>0</v>
      </c>
      <c r="CE151" s="131">
        <f>IF(BT151&gt;'Parametres score'!E$29,'Parametres score'!G$29,IF(BT151&lt;'Parametres score'!E$27,'Parametres score'!G$27,'Parametres score'!G$28))</f>
        <v>0</v>
      </c>
      <c r="CF151" s="131">
        <f t="shared" si="38"/>
        <v>2</v>
      </c>
      <c r="CG151" s="131" t="str">
        <f t="shared" si="32"/>
        <v>/18</v>
      </c>
      <c r="CH151" s="4"/>
      <c r="CI151" s="4"/>
      <c r="CJ151" s="4"/>
    </row>
    <row r="152" spans="1:88" hidden="1" x14ac:dyDescent="0.35">
      <c r="A152" t="str">
        <f t="shared" si="40"/>
        <v/>
      </c>
      <c r="B152" s="7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4"/>
      <c r="BA152" s="694">
        <f>IF(COUNTIF(Poste!C$3:C$163,C152)&gt;0,SUMIF(Poste!C$3:C$163,C152,Poste!H$3:H$163)/(COUNTIF(Poste!C$3:C$163,C152)),0)</f>
        <v>0</v>
      </c>
      <c r="BB152" s="694"/>
      <c r="BC152" s="694"/>
      <c r="BD152" s="694"/>
      <c r="BE152" s="677"/>
      <c r="BF152" s="677"/>
      <c r="BG152" s="677"/>
      <c r="BH152" s="677"/>
      <c r="BI152" s="154"/>
      <c r="BJ152">
        <f t="shared" si="33"/>
        <v>0</v>
      </c>
      <c r="BK152">
        <f t="shared" si="34"/>
        <v>168</v>
      </c>
      <c r="BL152">
        <f>COUNTIF(BE146:BH152,"&lt;" &amp; 'Parametres score'!$C$24)</f>
        <v>0</v>
      </c>
      <c r="BM152">
        <f t="shared" ref="BM152:BM183" si="42">COUNTIFS(A146:A152,"7",C146:C152,"J")+COUNTIFS(A146:A152,"1",C146:C152,"J")+COUNTIFS(A146:A152,"7",C146:C152,"N")+COUNTIFS(A146:A152,"1",C146:C152,"N")+COUNTIFS(A146:A152,"7",C146:C152,"SM")+COUNTIFS(A146:A152,"1",C146:C152,"SM")+COUNTIFS(A146:A152,"7",C146:C152,"UHCD")+COUNTIFS(A146:A152,"1",C146:C152,"UHCD")+COUNTIFS(A146:A152,"7",C146:C152,"FC")+COUNTIFS(A146:A152,"1",C146:C152,"FC")+COUNTIFS(A146:A152,"7",C146:C152,"SMUR24")+COUNTIFS(A146:A152,"1",C146:C152,"SMUR24")+COUNTIFS(A146:A152,"7",C146:C152,"RegN")+COUNTIFS(A146:A152,"1",C146:C152,"RegN")+COUNTIFS(A146:A152,"7",C146:C152,"SUP")+COUNTIFS(A146:A152,"1",C146:C152,"SUP")</f>
        <v>0</v>
      </c>
      <c r="BN152">
        <f t="shared" si="27"/>
        <v>0</v>
      </c>
      <c r="BO152">
        <f t="shared" si="28"/>
        <v>0</v>
      </c>
      <c r="BP152">
        <f t="shared" si="29"/>
        <v>0</v>
      </c>
      <c r="BQ152" s="4">
        <f t="shared" si="39"/>
        <v>1</v>
      </c>
      <c r="BR152" s="4">
        <f t="shared" si="30"/>
        <v>7</v>
      </c>
      <c r="BS152" s="4">
        <f t="shared" si="41"/>
        <v>0</v>
      </c>
      <c r="BT152" s="4">
        <f t="shared" si="31"/>
        <v>0</v>
      </c>
      <c r="BU152" s="4">
        <f t="shared" ref="BU152:BU183" si="43">COUNTIF(C146:C152,"&lt;&gt;" &amp;"")</f>
        <v>0</v>
      </c>
      <c r="BV152" s="4"/>
      <c r="BW152" s="131">
        <f>IF(BJ152&lt;'Parametres score'!$E$6,'Parametres score'!$G$6,IF(BJ152&lt;='Parametres score'!$E$8,'Parametres score'!$G$7,'Parametres score'!$G$8))</f>
        <v>0</v>
      </c>
      <c r="BX152" s="131">
        <f>IF(COUNTIF(BA146:BD152,"&gt;" &amp;'Parametres score'!$C$9)&lt;'Parametres score'!E$9,'Parametres score'!G$9,IF(COUNTIF(BA146:BD152,"&gt;" &amp;'Parametres score'!$C$9)&gt;'Parametres score'!E$11,'Parametres score'!G$11,'Parametres score'!G$10))</f>
        <v>0</v>
      </c>
      <c r="BY152" s="131">
        <f>IF(COUNTIF(BI146:BI152,"&gt;=24")&gt;='Parametres score'!E$12,'Parametres score'!G$12,IF(COUNTIF(BI146:BI152,"&gt;=24")='Parametres score'!E$13,'Parametres score'!$G$13,'Parametres score'!G$14))</f>
        <v>2</v>
      </c>
      <c r="BZ152" s="131">
        <f>IF(BP152&lt;'Parametres score'!E$15,0,IF(BP152&gt;'Parametres score'!E$17,'Parametres score'!G$17,'Parametres score'!G$16))</f>
        <v>0</v>
      </c>
      <c r="CA152" s="131">
        <f>IF(BR152&lt;'Parametres score'!E$20,'Parametres score'!G$20,IF(BR152&gt;'Parametres score'!E$18,'Parametres score'!G$18,'Parametres score'!G$19))</f>
        <v>0</v>
      </c>
      <c r="CB152" s="131">
        <f>IF(BN152&lt;'Parametres score'!E$21,'Parametres score'!G$21,IF(BN152&gt;'Parametres score'!E$23,'Parametres score'!G$23,'Parametres score'!G$22))</f>
        <v>0</v>
      </c>
      <c r="CC152" s="131">
        <f>IF(BL152&lt;'Parametres score'!E$24,'Parametres score'!G$24,IF(BL152&gt;'Parametres score'!E$26,'Parametres score'!G$26,'Parametres score'!G$25))</f>
        <v>0</v>
      </c>
      <c r="CD152" s="131">
        <f>IF(CF145&lt;'Parametres score'!E$30,'Parametres score'!G$30,IF(CF145&gt;'Parametres score'!E$32,'Parametres score'!G$32,'Parametres score'!G$31))</f>
        <v>0</v>
      </c>
      <c r="CE152" s="131">
        <f>IF(BT152&gt;'Parametres score'!E$29,'Parametres score'!G$29,IF(BT152&lt;'Parametres score'!E$27,'Parametres score'!G$27,'Parametres score'!G$28))</f>
        <v>0</v>
      </c>
      <c r="CF152" s="131">
        <f t="shared" ref="CF152:CF183" si="44">SUM(BW152:CE152)</f>
        <v>2</v>
      </c>
      <c r="CG152" s="131" t="str">
        <f t="shared" si="32"/>
        <v>/18</v>
      </c>
      <c r="CH152" s="4"/>
      <c r="CI152" s="4"/>
      <c r="CJ152" s="4"/>
    </row>
    <row r="153" spans="1:88" hidden="1" x14ac:dyDescent="0.35">
      <c r="A153" t="str">
        <f t="shared" si="40"/>
        <v/>
      </c>
      <c r="B153" s="7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4"/>
      <c r="BA153" s="694">
        <f>IF(COUNTIF(Poste!C$3:C$163,C153)&gt;0,SUMIF(Poste!C$3:C$163,C153,Poste!H$3:H$163)/(COUNTIF(Poste!C$3:C$163,C153)),0)</f>
        <v>0</v>
      </c>
      <c r="BB153" s="694"/>
      <c r="BC153" s="694"/>
      <c r="BD153" s="694"/>
      <c r="BE153" s="677"/>
      <c r="BF153" s="677"/>
      <c r="BG153" s="677"/>
      <c r="BH153" s="677"/>
      <c r="BI153" s="154"/>
      <c r="BJ153">
        <f t="shared" si="33"/>
        <v>0</v>
      </c>
      <c r="BK153">
        <f t="shared" si="34"/>
        <v>168</v>
      </c>
      <c r="BL153">
        <f>COUNTIF(BE147:BH153,"&lt;" &amp; 'Parametres score'!$C$24)</f>
        <v>0</v>
      </c>
      <c r="BM153">
        <f t="shared" si="42"/>
        <v>0</v>
      </c>
      <c r="BN153">
        <f t="shared" ref="BN153:BN189" si="45">COUNTIF(AY147:AY153,"W")+COUNTIF(C147:C153,"DGF")</f>
        <v>0</v>
      </c>
      <c r="BO153">
        <f t="shared" ref="BO153:BO189" si="46">COUNTIF(AX153:AY153,"W")/2 + COUNTIF(D153:Q153,"W")/2+COUNTIF(AX153:AY153,"T")/2 + COUNTIF(D153:Q153,"T")/2</f>
        <v>0</v>
      </c>
      <c r="BP153">
        <f t="shared" ref="BP153:BP189" si="47">SUM(BO147:BO153)</f>
        <v>0</v>
      </c>
      <c r="BQ153" s="4">
        <f t="shared" si="39"/>
        <v>1</v>
      </c>
      <c r="BR153" s="4">
        <f t="shared" ref="BR153:BR189" si="48">SUM(BQ147:BQ153)</f>
        <v>7</v>
      </c>
      <c r="BS153" s="4">
        <f t="shared" si="41"/>
        <v>0</v>
      </c>
      <c r="BT153" s="4">
        <f t="shared" ref="BT153:BT189" si="49">SUM(BS147:BS153)</f>
        <v>0</v>
      </c>
      <c r="BU153" s="4">
        <f t="shared" si="43"/>
        <v>0</v>
      </c>
      <c r="BV153" s="4"/>
      <c r="BW153" s="131">
        <f>IF(BJ153&lt;'Parametres score'!$E$6,'Parametres score'!$G$6,IF(BJ153&lt;='Parametres score'!$E$8,'Parametres score'!$G$7,'Parametres score'!$G$8))</f>
        <v>0</v>
      </c>
      <c r="BX153" s="131">
        <f>IF(COUNTIF(BA147:BD153,"&gt;" &amp;'Parametres score'!$C$9)&lt;'Parametres score'!E$9,'Parametres score'!G$9,IF(COUNTIF(BA147:BD153,"&gt;" &amp;'Parametres score'!$C$9)&gt;'Parametres score'!E$11,'Parametres score'!G$11,'Parametres score'!G$10))</f>
        <v>0</v>
      </c>
      <c r="BY153" s="131">
        <f>IF(COUNTIF(BI147:BI153,"&gt;=24")&gt;='Parametres score'!E$12,'Parametres score'!G$12,IF(COUNTIF(BI147:BI153,"&gt;=24")='Parametres score'!E$13,'Parametres score'!$G$13,'Parametres score'!G$14))</f>
        <v>2</v>
      </c>
      <c r="BZ153" s="131">
        <f>IF(BP153&lt;'Parametres score'!E$15,0,IF(BP153&gt;'Parametres score'!E$17,'Parametres score'!G$17,'Parametres score'!G$16))</f>
        <v>0</v>
      </c>
      <c r="CA153" s="131">
        <f>IF(BR153&lt;'Parametres score'!E$20,'Parametres score'!G$20,IF(BR153&gt;'Parametres score'!E$18,'Parametres score'!G$18,'Parametres score'!G$19))</f>
        <v>0</v>
      </c>
      <c r="CB153" s="131">
        <f>IF(BN153&lt;'Parametres score'!E$21,'Parametres score'!G$21,IF(BN153&gt;'Parametres score'!E$23,'Parametres score'!G$23,'Parametres score'!G$22))</f>
        <v>0</v>
      </c>
      <c r="CC153" s="131">
        <f>IF(BL153&lt;'Parametres score'!E$24,'Parametres score'!G$24,IF(BL153&gt;'Parametres score'!E$26,'Parametres score'!G$26,'Parametres score'!G$25))</f>
        <v>0</v>
      </c>
      <c r="CD153" s="131">
        <f>IF(CF146&lt;'Parametres score'!E$30,'Parametres score'!G$30,IF(CF146&gt;'Parametres score'!E$32,'Parametres score'!G$32,'Parametres score'!G$31))</f>
        <v>0</v>
      </c>
      <c r="CE153" s="131">
        <f>IF(BT153&gt;'Parametres score'!E$29,'Parametres score'!G$29,IF(BT153&lt;'Parametres score'!E$27,'Parametres score'!G$27,'Parametres score'!G$28))</f>
        <v>0</v>
      </c>
      <c r="CF153" s="131">
        <f t="shared" si="44"/>
        <v>2</v>
      </c>
      <c r="CG153" s="131" t="str">
        <f t="shared" ref="CG153:CG189" si="50">TEXT("/",) &amp; COUNTIF(BW153:CE153,"&lt;&gt;")*2</f>
        <v>/18</v>
      </c>
      <c r="CH153" s="4"/>
      <c r="CI153" s="4"/>
      <c r="CJ153" s="4"/>
    </row>
    <row r="154" spans="1:88" hidden="1" x14ac:dyDescent="0.35">
      <c r="A154" t="str">
        <f t="shared" si="40"/>
        <v/>
      </c>
      <c r="B154" s="7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4"/>
      <c r="BA154" s="694">
        <f>IF(COUNTIF(Poste!C$3:C$163,C154)&gt;0,SUMIF(Poste!C$3:C$163,C154,Poste!H$3:H$163)/(COUNTIF(Poste!C$3:C$163,C154)),0)</f>
        <v>0</v>
      </c>
      <c r="BB154" s="694"/>
      <c r="BC154" s="694"/>
      <c r="BD154" s="694"/>
      <c r="BE154" s="677"/>
      <c r="BF154" s="677"/>
      <c r="BG154" s="677"/>
      <c r="BH154" s="677"/>
      <c r="BI154" s="154"/>
      <c r="BJ154">
        <f t="shared" si="33"/>
        <v>0</v>
      </c>
      <c r="BK154">
        <f t="shared" si="34"/>
        <v>168</v>
      </c>
      <c r="BL154">
        <f>COUNTIF(BE148:BH154,"&lt;" &amp; 'Parametres score'!$C$24)</f>
        <v>0</v>
      </c>
      <c r="BM154">
        <f t="shared" si="42"/>
        <v>0</v>
      </c>
      <c r="BN154">
        <f t="shared" si="45"/>
        <v>0</v>
      </c>
      <c r="BO154">
        <f t="shared" si="46"/>
        <v>0</v>
      </c>
      <c r="BP154">
        <f t="shared" si="47"/>
        <v>0</v>
      </c>
      <c r="BQ154" s="4">
        <f t="shared" si="39"/>
        <v>1</v>
      </c>
      <c r="BR154" s="4">
        <f t="shared" si="48"/>
        <v>7</v>
      </c>
      <c r="BS154" s="4">
        <f t="shared" si="41"/>
        <v>0</v>
      </c>
      <c r="BT154" s="4">
        <f t="shared" si="49"/>
        <v>0</v>
      </c>
      <c r="BU154" s="4">
        <f t="shared" si="43"/>
        <v>0</v>
      </c>
      <c r="BV154" s="4"/>
      <c r="BW154" s="131">
        <f>IF(BJ154&lt;'Parametres score'!$E$6,'Parametres score'!$G$6,IF(BJ154&lt;='Parametres score'!$E$8,'Parametres score'!$G$7,'Parametres score'!$G$8))</f>
        <v>0</v>
      </c>
      <c r="BX154" s="131">
        <f>IF(COUNTIF(BA148:BD154,"&gt;" &amp;'Parametres score'!$C$9)&lt;'Parametres score'!E$9,'Parametres score'!G$9,IF(COUNTIF(BA148:BD154,"&gt;" &amp;'Parametres score'!$C$9)&gt;'Parametres score'!E$11,'Parametres score'!G$11,'Parametres score'!G$10))</f>
        <v>0</v>
      </c>
      <c r="BY154" s="131">
        <f>IF(COUNTIF(BI148:BI154,"&gt;=24")&gt;='Parametres score'!E$12,'Parametres score'!G$12,IF(COUNTIF(BI148:BI154,"&gt;=24")='Parametres score'!E$13,'Parametres score'!$G$13,'Parametres score'!G$14))</f>
        <v>2</v>
      </c>
      <c r="BZ154" s="131">
        <f>IF(BP154&lt;'Parametres score'!E$15,0,IF(BP154&gt;'Parametres score'!E$17,'Parametres score'!G$17,'Parametres score'!G$16))</f>
        <v>0</v>
      </c>
      <c r="CA154" s="131">
        <f>IF(BR154&lt;'Parametres score'!E$20,'Parametres score'!G$20,IF(BR154&gt;'Parametres score'!E$18,'Parametres score'!G$18,'Parametres score'!G$19))</f>
        <v>0</v>
      </c>
      <c r="CB154" s="131">
        <f>IF(BN154&lt;'Parametres score'!E$21,'Parametres score'!G$21,IF(BN154&gt;'Parametres score'!E$23,'Parametres score'!G$23,'Parametres score'!G$22))</f>
        <v>0</v>
      </c>
      <c r="CC154" s="131">
        <f>IF(BL154&lt;'Parametres score'!E$24,'Parametres score'!G$24,IF(BL154&gt;'Parametres score'!E$26,'Parametres score'!G$26,'Parametres score'!G$25))</f>
        <v>0</v>
      </c>
      <c r="CD154" s="131">
        <f>IF(CF147&lt;'Parametres score'!E$30,'Parametres score'!G$30,IF(CF147&gt;'Parametres score'!E$32,'Parametres score'!G$32,'Parametres score'!G$31))</f>
        <v>0</v>
      </c>
      <c r="CE154" s="131">
        <f>IF(BT154&gt;'Parametres score'!E$29,'Parametres score'!G$29,IF(BT154&lt;'Parametres score'!E$27,'Parametres score'!G$27,'Parametres score'!G$28))</f>
        <v>0</v>
      </c>
      <c r="CF154" s="131">
        <f t="shared" si="44"/>
        <v>2</v>
      </c>
      <c r="CG154" s="131" t="str">
        <f t="shared" si="50"/>
        <v>/18</v>
      </c>
      <c r="CH154" s="4"/>
      <c r="CI154" s="4"/>
      <c r="CJ154" s="4"/>
    </row>
    <row r="155" spans="1:88" hidden="1" x14ac:dyDescent="0.35">
      <c r="A155" t="str">
        <f t="shared" si="40"/>
        <v/>
      </c>
      <c r="B155" s="7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4"/>
      <c r="BA155" s="694">
        <f>IF(COUNTIF(Poste!C$3:C$163,C155)&gt;0,SUMIF(Poste!C$3:C$163,C155,Poste!H$3:H$163)/(COUNTIF(Poste!C$3:C$163,C155)),0)</f>
        <v>0</v>
      </c>
      <c r="BB155" s="694"/>
      <c r="BC155" s="694"/>
      <c r="BD155" s="694"/>
      <c r="BE155" s="677"/>
      <c r="BF155" s="677"/>
      <c r="BG155" s="677"/>
      <c r="BH155" s="677"/>
      <c r="BI155" s="154"/>
      <c r="BJ155">
        <f t="shared" si="33"/>
        <v>0</v>
      </c>
      <c r="BK155">
        <f t="shared" si="34"/>
        <v>168</v>
      </c>
      <c r="BL155">
        <f>COUNTIF(BE149:BH155,"&lt;" &amp; 'Parametres score'!$C$24)</f>
        <v>0</v>
      </c>
      <c r="BM155">
        <f t="shared" si="42"/>
        <v>0</v>
      </c>
      <c r="BN155">
        <f t="shared" si="45"/>
        <v>0</v>
      </c>
      <c r="BO155">
        <f t="shared" si="46"/>
        <v>0</v>
      </c>
      <c r="BP155">
        <f t="shared" si="47"/>
        <v>0</v>
      </c>
      <c r="BQ155" s="4">
        <f t="shared" si="39"/>
        <v>1</v>
      </c>
      <c r="BR155" s="4">
        <f t="shared" si="48"/>
        <v>7</v>
      </c>
      <c r="BS155" s="4">
        <f t="shared" si="41"/>
        <v>0</v>
      </c>
      <c r="BT155" s="4">
        <f t="shared" si="49"/>
        <v>0</v>
      </c>
      <c r="BU155" s="4">
        <f t="shared" si="43"/>
        <v>0</v>
      </c>
      <c r="BV155" s="4"/>
      <c r="BW155" s="131">
        <f>IF(BJ155&lt;'Parametres score'!$E$6,'Parametres score'!$G$6,IF(BJ155&lt;='Parametres score'!$E$8,'Parametres score'!$G$7,'Parametres score'!$G$8))</f>
        <v>0</v>
      </c>
      <c r="BX155" s="131">
        <f>IF(COUNTIF(BA149:BD155,"&gt;" &amp;'Parametres score'!$C$9)&lt;'Parametres score'!E$9,'Parametres score'!G$9,IF(COUNTIF(BA149:BD155,"&gt;" &amp;'Parametres score'!$C$9)&gt;'Parametres score'!E$11,'Parametres score'!G$11,'Parametres score'!G$10))</f>
        <v>0</v>
      </c>
      <c r="BY155" s="131">
        <f>IF(COUNTIF(BI149:BI155,"&gt;=24")&gt;='Parametres score'!E$12,'Parametres score'!G$12,IF(COUNTIF(BI149:BI155,"&gt;=24")='Parametres score'!E$13,'Parametres score'!$G$13,'Parametres score'!G$14))</f>
        <v>2</v>
      </c>
      <c r="BZ155" s="131">
        <f>IF(BP155&lt;'Parametres score'!E$15,0,IF(BP155&gt;'Parametres score'!E$17,'Parametres score'!G$17,'Parametres score'!G$16))</f>
        <v>0</v>
      </c>
      <c r="CA155" s="131">
        <f>IF(BR155&lt;'Parametres score'!E$20,'Parametres score'!G$20,IF(BR155&gt;'Parametres score'!E$18,'Parametres score'!G$18,'Parametres score'!G$19))</f>
        <v>0</v>
      </c>
      <c r="CB155" s="131">
        <f>IF(BN155&lt;'Parametres score'!E$21,'Parametres score'!G$21,IF(BN155&gt;'Parametres score'!E$23,'Parametres score'!G$23,'Parametres score'!G$22))</f>
        <v>0</v>
      </c>
      <c r="CC155" s="131">
        <f>IF(BL155&lt;'Parametres score'!E$24,'Parametres score'!G$24,IF(BL155&gt;'Parametres score'!E$26,'Parametres score'!G$26,'Parametres score'!G$25))</f>
        <v>0</v>
      </c>
      <c r="CD155" s="131">
        <f>IF(CF148&lt;'Parametres score'!E$30,'Parametres score'!G$30,IF(CF148&gt;'Parametres score'!E$32,'Parametres score'!G$32,'Parametres score'!G$31))</f>
        <v>0</v>
      </c>
      <c r="CE155" s="131">
        <f>IF(BT155&gt;'Parametres score'!E$29,'Parametres score'!G$29,IF(BT155&lt;'Parametres score'!E$27,'Parametres score'!G$27,'Parametres score'!G$28))</f>
        <v>0</v>
      </c>
      <c r="CF155" s="131">
        <f t="shared" si="44"/>
        <v>2</v>
      </c>
      <c r="CG155" s="131" t="str">
        <f t="shared" si="50"/>
        <v>/18</v>
      </c>
      <c r="CH155" s="4"/>
      <c r="CI155" s="4"/>
      <c r="CJ155" s="4"/>
    </row>
    <row r="156" spans="1:88" hidden="1" x14ac:dyDescent="0.35">
      <c r="A156" t="str">
        <f t="shared" si="40"/>
        <v/>
      </c>
      <c r="B156" s="7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4"/>
      <c r="BA156" s="694">
        <f>IF(COUNTIF(Poste!C$3:C$163,C156)&gt;0,SUMIF(Poste!C$3:C$163,C156,Poste!H$3:H$163)/(COUNTIF(Poste!C$3:C$163,C156)),0)</f>
        <v>0</v>
      </c>
      <c r="BB156" s="694"/>
      <c r="BC156" s="694"/>
      <c r="BD156" s="694"/>
      <c r="BE156" s="677"/>
      <c r="BF156" s="677"/>
      <c r="BG156" s="677"/>
      <c r="BH156" s="677"/>
      <c r="BI156" s="154"/>
      <c r="BJ156">
        <f t="shared" si="33"/>
        <v>0</v>
      </c>
      <c r="BK156">
        <f t="shared" si="34"/>
        <v>168</v>
      </c>
      <c r="BL156">
        <f>COUNTIF(BE150:BH156,"&lt;" &amp; 'Parametres score'!$C$24)</f>
        <v>0</v>
      </c>
      <c r="BM156">
        <f t="shared" si="42"/>
        <v>0</v>
      </c>
      <c r="BN156">
        <f t="shared" si="45"/>
        <v>0</v>
      </c>
      <c r="BO156">
        <f t="shared" si="46"/>
        <v>0</v>
      </c>
      <c r="BP156">
        <f t="shared" si="47"/>
        <v>0</v>
      </c>
      <c r="BQ156" s="4">
        <f t="shared" si="39"/>
        <v>1</v>
      </c>
      <c r="BR156" s="4">
        <f t="shared" si="48"/>
        <v>7</v>
      </c>
      <c r="BS156" s="4">
        <f t="shared" si="41"/>
        <v>0</v>
      </c>
      <c r="BT156" s="4">
        <f t="shared" si="49"/>
        <v>0</v>
      </c>
      <c r="BU156" s="4">
        <f t="shared" si="43"/>
        <v>0</v>
      </c>
      <c r="BV156" s="4"/>
      <c r="BW156" s="131">
        <f>IF(BJ156&lt;'Parametres score'!$E$6,'Parametres score'!$G$6,IF(BJ156&lt;='Parametres score'!$E$8,'Parametres score'!$G$7,'Parametres score'!$G$8))</f>
        <v>0</v>
      </c>
      <c r="BX156" s="131">
        <f>IF(COUNTIF(BA150:BD156,"&gt;" &amp;'Parametres score'!$C$9)&lt;'Parametres score'!E$9,'Parametres score'!G$9,IF(COUNTIF(BA150:BD156,"&gt;" &amp;'Parametres score'!$C$9)&gt;'Parametres score'!E$11,'Parametres score'!G$11,'Parametres score'!G$10))</f>
        <v>0</v>
      </c>
      <c r="BY156" s="131">
        <f>IF(COUNTIF(BI150:BI156,"&gt;=24")&gt;='Parametres score'!E$12,'Parametres score'!G$12,IF(COUNTIF(BI150:BI156,"&gt;=24")='Parametres score'!E$13,'Parametres score'!$G$13,'Parametres score'!G$14))</f>
        <v>2</v>
      </c>
      <c r="BZ156" s="131">
        <f>IF(BP156&lt;'Parametres score'!E$15,0,IF(BP156&gt;'Parametres score'!E$17,'Parametres score'!G$17,'Parametres score'!G$16))</f>
        <v>0</v>
      </c>
      <c r="CA156" s="131">
        <f>IF(BR156&lt;'Parametres score'!E$20,'Parametres score'!G$20,IF(BR156&gt;'Parametres score'!E$18,'Parametres score'!G$18,'Parametres score'!G$19))</f>
        <v>0</v>
      </c>
      <c r="CB156" s="131">
        <f>IF(BN156&lt;'Parametres score'!E$21,'Parametres score'!G$21,IF(BN156&gt;'Parametres score'!E$23,'Parametres score'!G$23,'Parametres score'!G$22))</f>
        <v>0</v>
      </c>
      <c r="CC156" s="131">
        <f>IF(BL156&lt;'Parametres score'!E$24,'Parametres score'!G$24,IF(BL156&gt;'Parametres score'!E$26,'Parametres score'!G$26,'Parametres score'!G$25))</f>
        <v>0</v>
      </c>
      <c r="CD156" s="131">
        <f>IF(CF149&lt;'Parametres score'!E$30,'Parametres score'!G$30,IF(CF149&gt;'Parametres score'!E$32,'Parametres score'!G$32,'Parametres score'!G$31))</f>
        <v>0</v>
      </c>
      <c r="CE156" s="131">
        <f>IF(BT156&gt;'Parametres score'!E$29,'Parametres score'!G$29,IF(BT156&lt;'Parametres score'!E$27,'Parametres score'!G$27,'Parametres score'!G$28))</f>
        <v>0</v>
      </c>
      <c r="CF156" s="131">
        <f t="shared" si="44"/>
        <v>2</v>
      </c>
      <c r="CG156" s="131" t="str">
        <f t="shared" si="50"/>
        <v>/18</v>
      </c>
      <c r="CH156" s="4"/>
      <c r="CI156" s="4"/>
      <c r="CJ156" s="4"/>
    </row>
    <row r="157" spans="1:88" hidden="1" x14ac:dyDescent="0.35">
      <c r="A157" t="str">
        <f t="shared" si="40"/>
        <v/>
      </c>
      <c r="B157" s="7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4"/>
      <c r="BA157" s="694">
        <f>IF(COUNTIF(Poste!C$3:C$163,C157)&gt;0,SUMIF(Poste!C$3:C$163,C157,Poste!H$3:H$163)/(COUNTIF(Poste!C$3:C$163,C157)),0)</f>
        <v>0</v>
      </c>
      <c r="BB157" s="694"/>
      <c r="BC157" s="694"/>
      <c r="BD157" s="694"/>
      <c r="BE157" s="677"/>
      <c r="BF157" s="677"/>
      <c r="BG157" s="677"/>
      <c r="BH157" s="677"/>
      <c r="BI157" s="154"/>
      <c r="BJ157">
        <f t="shared" si="33"/>
        <v>0</v>
      </c>
      <c r="BK157">
        <f t="shared" si="34"/>
        <v>168</v>
      </c>
      <c r="BL157">
        <f>COUNTIF(BE151:BH157,"&lt;" &amp; 'Parametres score'!$C$24)</f>
        <v>0</v>
      </c>
      <c r="BM157">
        <f t="shared" si="42"/>
        <v>0</v>
      </c>
      <c r="BN157">
        <f t="shared" si="45"/>
        <v>0</v>
      </c>
      <c r="BO157">
        <f t="shared" si="46"/>
        <v>0</v>
      </c>
      <c r="BP157">
        <f t="shared" si="47"/>
        <v>0</v>
      </c>
      <c r="BQ157" s="4">
        <f t="shared" si="39"/>
        <v>1</v>
      </c>
      <c r="BR157" s="4">
        <f t="shared" si="48"/>
        <v>7</v>
      </c>
      <c r="BS157" s="4">
        <f t="shared" si="41"/>
        <v>0</v>
      </c>
      <c r="BT157" s="4">
        <f t="shared" si="49"/>
        <v>0</v>
      </c>
      <c r="BU157" s="4">
        <f t="shared" si="43"/>
        <v>0</v>
      </c>
      <c r="BV157" s="4"/>
      <c r="BW157" s="131">
        <f>IF(BJ157&lt;'Parametres score'!$E$6,'Parametres score'!$G$6,IF(BJ157&lt;='Parametres score'!$E$8,'Parametres score'!$G$7,'Parametres score'!$G$8))</f>
        <v>0</v>
      </c>
      <c r="BX157" s="131">
        <f>IF(COUNTIF(BA151:BD157,"&gt;" &amp;'Parametres score'!$C$9)&lt;'Parametres score'!E$9,'Parametres score'!G$9,IF(COUNTIF(BA151:BD157,"&gt;" &amp;'Parametres score'!$C$9)&gt;'Parametres score'!E$11,'Parametres score'!G$11,'Parametres score'!G$10))</f>
        <v>0</v>
      </c>
      <c r="BY157" s="131">
        <f>IF(COUNTIF(BI151:BI157,"&gt;=24")&gt;='Parametres score'!E$12,'Parametres score'!G$12,IF(COUNTIF(BI151:BI157,"&gt;=24")='Parametres score'!E$13,'Parametres score'!$G$13,'Parametres score'!G$14))</f>
        <v>2</v>
      </c>
      <c r="BZ157" s="131">
        <f>IF(BP157&lt;'Parametres score'!E$15,0,IF(BP157&gt;'Parametres score'!E$17,'Parametres score'!G$17,'Parametres score'!G$16))</f>
        <v>0</v>
      </c>
      <c r="CA157" s="131">
        <f>IF(BR157&lt;'Parametres score'!E$20,'Parametres score'!G$20,IF(BR157&gt;'Parametres score'!E$18,'Parametres score'!G$18,'Parametres score'!G$19))</f>
        <v>0</v>
      </c>
      <c r="CB157" s="131">
        <f>IF(BN157&lt;'Parametres score'!E$21,'Parametres score'!G$21,IF(BN157&gt;'Parametres score'!E$23,'Parametres score'!G$23,'Parametres score'!G$22))</f>
        <v>0</v>
      </c>
      <c r="CC157" s="131">
        <f>IF(BL157&lt;'Parametres score'!E$24,'Parametres score'!G$24,IF(BL157&gt;'Parametres score'!E$26,'Parametres score'!G$26,'Parametres score'!G$25))</f>
        <v>0</v>
      </c>
      <c r="CD157" s="131">
        <f>IF(CF150&lt;'Parametres score'!E$30,'Parametres score'!G$30,IF(CF150&gt;'Parametres score'!E$32,'Parametres score'!G$32,'Parametres score'!G$31))</f>
        <v>0</v>
      </c>
      <c r="CE157" s="131">
        <f>IF(BT157&gt;'Parametres score'!E$29,'Parametres score'!G$29,IF(BT157&lt;'Parametres score'!E$27,'Parametres score'!G$27,'Parametres score'!G$28))</f>
        <v>0</v>
      </c>
      <c r="CF157" s="131">
        <f t="shared" si="44"/>
        <v>2</v>
      </c>
      <c r="CG157" s="131" t="str">
        <f t="shared" si="50"/>
        <v>/18</v>
      </c>
      <c r="CH157" s="4"/>
      <c r="CI157" s="4"/>
      <c r="CJ157" s="4"/>
    </row>
    <row r="158" spans="1:88" hidden="1" x14ac:dyDescent="0.35">
      <c r="A158" t="str">
        <f t="shared" si="40"/>
        <v/>
      </c>
      <c r="B158" s="7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4"/>
      <c r="BA158" s="694">
        <f>IF(COUNTIF(Poste!C$3:C$163,C158)&gt;0,SUMIF(Poste!C$3:C$163,C158,Poste!H$3:H$163)/(COUNTIF(Poste!C$3:C$163,C158)),0)</f>
        <v>0</v>
      </c>
      <c r="BB158" s="694"/>
      <c r="BC158" s="694"/>
      <c r="BD158" s="694"/>
      <c r="BE158" s="677"/>
      <c r="BF158" s="677"/>
      <c r="BG158" s="677"/>
      <c r="BH158" s="677"/>
      <c r="BI158" s="154"/>
      <c r="BJ158">
        <f t="shared" si="33"/>
        <v>0</v>
      </c>
      <c r="BK158">
        <f t="shared" si="34"/>
        <v>168</v>
      </c>
      <c r="BL158">
        <f>COUNTIF(BE152:BH158,"&lt;" &amp; 'Parametres score'!$C$24)</f>
        <v>0</v>
      </c>
      <c r="BM158">
        <f t="shared" si="42"/>
        <v>0</v>
      </c>
      <c r="BN158">
        <f t="shared" si="45"/>
        <v>0</v>
      </c>
      <c r="BO158">
        <f t="shared" si="46"/>
        <v>0</v>
      </c>
      <c r="BP158">
        <f t="shared" si="47"/>
        <v>0</v>
      </c>
      <c r="BQ158" s="4">
        <f t="shared" si="39"/>
        <v>1</v>
      </c>
      <c r="BR158" s="4">
        <f t="shared" si="48"/>
        <v>7</v>
      </c>
      <c r="BS158" s="4">
        <f t="shared" si="41"/>
        <v>0</v>
      </c>
      <c r="BT158" s="4">
        <f t="shared" si="49"/>
        <v>0</v>
      </c>
      <c r="BU158" s="4">
        <f t="shared" si="43"/>
        <v>0</v>
      </c>
      <c r="BV158" s="4"/>
      <c r="BW158" s="131">
        <f>IF(BJ158&lt;'Parametres score'!$E$6,'Parametres score'!$G$6,IF(BJ158&lt;='Parametres score'!$E$8,'Parametres score'!$G$7,'Parametres score'!$G$8))</f>
        <v>0</v>
      </c>
      <c r="BX158" s="131">
        <f>IF(COUNTIF(BA152:BD158,"&gt;" &amp;'Parametres score'!$C$9)&lt;'Parametres score'!E$9,'Parametres score'!G$9,IF(COUNTIF(BA152:BD158,"&gt;" &amp;'Parametres score'!$C$9)&gt;'Parametres score'!E$11,'Parametres score'!G$11,'Parametres score'!G$10))</f>
        <v>0</v>
      </c>
      <c r="BY158" s="131">
        <f>IF(COUNTIF(BI152:BI158,"&gt;=24")&gt;='Parametres score'!E$12,'Parametres score'!G$12,IF(COUNTIF(BI152:BI158,"&gt;=24")='Parametres score'!E$13,'Parametres score'!$G$13,'Parametres score'!G$14))</f>
        <v>2</v>
      </c>
      <c r="BZ158" s="131">
        <f>IF(BP158&lt;'Parametres score'!E$15,0,IF(BP158&gt;'Parametres score'!E$17,'Parametres score'!G$17,'Parametres score'!G$16))</f>
        <v>0</v>
      </c>
      <c r="CA158" s="131">
        <f>IF(BR158&lt;'Parametres score'!E$20,'Parametres score'!G$20,IF(BR158&gt;'Parametres score'!E$18,'Parametres score'!G$18,'Parametres score'!G$19))</f>
        <v>0</v>
      </c>
      <c r="CB158" s="131">
        <f>IF(BN158&lt;'Parametres score'!E$21,'Parametres score'!G$21,IF(BN158&gt;'Parametres score'!E$23,'Parametres score'!G$23,'Parametres score'!G$22))</f>
        <v>0</v>
      </c>
      <c r="CC158" s="131">
        <f>IF(BL158&lt;'Parametres score'!E$24,'Parametres score'!G$24,IF(BL158&gt;'Parametres score'!E$26,'Parametres score'!G$26,'Parametres score'!G$25))</f>
        <v>0</v>
      </c>
      <c r="CD158" s="131">
        <f>IF(CF151&lt;'Parametres score'!E$30,'Parametres score'!G$30,IF(CF151&gt;'Parametres score'!E$32,'Parametres score'!G$32,'Parametres score'!G$31))</f>
        <v>0</v>
      </c>
      <c r="CE158" s="131">
        <f>IF(BT158&gt;'Parametres score'!E$29,'Parametres score'!G$29,IF(BT158&lt;'Parametres score'!E$27,'Parametres score'!G$27,'Parametres score'!G$28))</f>
        <v>0</v>
      </c>
      <c r="CF158" s="131">
        <f t="shared" si="44"/>
        <v>2</v>
      </c>
      <c r="CG158" s="131" t="str">
        <f t="shared" si="50"/>
        <v>/18</v>
      </c>
      <c r="CH158" s="4"/>
      <c r="CI158" s="4"/>
      <c r="CJ158" s="4"/>
    </row>
    <row r="159" spans="1:88" hidden="1" x14ac:dyDescent="0.35">
      <c r="A159" t="str">
        <f t="shared" si="40"/>
        <v/>
      </c>
      <c r="B159" s="7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4"/>
      <c r="BA159" s="694">
        <f>IF(COUNTIF(Poste!C$3:C$163,C159)&gt;0,SUMIF(Poste!C$3:C$163,C159,Poste!H$3:H$163)/(COUNTIF(Poste!C$3:C$163,C159)),0)</f>
        <v>0</v>
      </c>
      <c r="BB159" s="694"/>
      <c r="BC159" s="694"/>
      <c r="BD159" s="694"/>
      <c r="BE159" s="677"/>
      <c r="BF159" s="677"/>
      <c r="BG159" s="677"/>
      <c r="BH159" s="677"/>
      <c r="BI159" s="154"/>
      <c r="BJ159">
        <f t="shared" si="33"/>
        <v>0</v>
      </c>
      <c r="BK159">
        <f t="shared" si="34"/>
        <v>168</v>
      </c>
      <c r="BL159">
        <f>COUNTIF(BE153:BH159,"&lt;" &amp; 'Parametres score'!$C$24)</f>
        <v>0</v>
      </c>
      <c r="BM159">
        <f t="shared" si="42"/>
        <v>0</v>
      </c>
      <c r="BN159">
        <f t="shared" si="45"/>
        <v>0</v>
      </c>
      <c r="BO159">
        <f t="shared" si="46"/>
        <v>0</v>
      </c>
      <c r="BP159">
        <f t="shared" si="47"/>
        <v>0</v>
      </c>
      <c r="BQ159" s="4">
        <f t="shared" si="39"/>
        <v>1</v>
      </c>
      <c r="BR159" s="4">
        <f t="shared" si="48"/>
        <v>7</v>
      </c>
      <c r="BS159" s="4">
        <f t="shared" si="41"/>
        <v>0</v>
      </c>
      <c r="BT159" s="4">
        <f t="shared" si="49"/>
        <v>0</v>
      </c>
      <c r="BU159" s="4">
        <f t="shared" si="43"/>
        <v>0</v>
      </c>
      <c r="BV159" s="4"/>
      <c r="BW159" s="131">
        <f>IF(BJ159&lt;'Parametres score'!$E$6,'Parametres score'!$G$6,IF(BJ159&lt;='Parametres score'!$E$8,'Parametres score'!$G$7,'Parametres score'!$G$8))</f>
        <v>0</v>
      </c>
      <c r="BX159" s="131">
        <f>IF(COUNTIF(BA153:BD159,"&gt;" &amp;'Parametres score'!$C$9)&lt;'Parametres score'!E$9,'Parametres score'!G$9,IF(COUNTIF(BA153:BD159,"&gt;" &amp;'Parametres score'!$C$9)&gt;'Parametres score'!E$11,'Parametres score'!G$11,'Parametres score'!G$10))</f>
        <v>0</v>
      </c>
      <c r="BY159" s="131">
        <f>IF(COUNTIF(BI153:BI159,"&gt;=24")&gt;='Parametres score'!E$12,'Parametres score'!G$12,IF(COUNTIF(BI153:BI159,"&gt;=24")='Parametres score'!E$13,'Parametres score'!$G$13,'Parametres score'!G$14))</f>
        <v>2</v>
      </c>
      <c r="BZ159" s="131">
        <f>IF(BP159&lt;'Parametres score'!E$15,0,IF(BP159&gt;'Parametres score'!E$17,'Parametres score'!G$17,'Parametres score'!G$16))</f>
        <v>0</v>
      </c>
      <c r="CA159" s="131">
        <f>IF(BR159&lt;'Parametres score'!E$20,'Parametres score'!G$20,IF(BR159&gt;'Parametres score'!E$18,'Parametres score'!G$18,'Parametres score'!G$19))</f>
        <v>0</v>
      </c>
      <c r="CB159" s="131">
        <f>IF(BN159&lt;'Parametres score'!E$21,'Parametres score'!G$21,IF(BN159&gt;'Parametres score'!E$23,'Parametres score'!G$23,'Parametres score'!G$22))</f>
        <v>0</v>
      </c>
      <c r="CC159" s="131">
        <f>IF(BL159&lt;'Parametres score'!E$24,'Parametres score'!G$24,IF(BL159&gt;'Parametres score'!E$26,'Parametres score'!G$26,'Parametres score'!G$25))</f>
        <v>0</v>
      </c>
      <c r="CD159" s="131">
        <f>IF(CF152&lt;'Parametres score'!E$30,'Parametres score'!G$30,IF(CF152&gt;'Parametres score'!E$32,'Parametres score'!G$32,'Parametres score'!G$31))</f>
        <v>0</v>
      </c>
      <c r="CE159" s="131">
        <f>IF(BT159&gt;'Parametres score'!E$29,'Parametres score'!G$29,IF(BT159&lt;'Parametres score'!E$27,'Parametres score'!G$27,'Parametres score'!G$28))</f>
        <v>0</v>
      </c>
      <c r="CF159" s="131">
        <f t="shared" si="44"/>
        <v>2</v>
      </c>
      <c r="CG159" s="131" t="str">
        <f t="shared" si="50"/>
        <v>/18</v>
      </c>
      <c r="CH159" s="4"/>
      <c r="CI159" s="4"/>
      <c r="CJ159" s="4"/>
    </row>
    <row r="160" spans="1:88" hidden="1" x14ac:dyDescent="0.35">
      <c r="A160" t="str">
        <f t="shared" si="40"/>
        <v/>
      </c>
      <c r="B160" s="7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4"/>
      <c r="BA160" s="694">
        <f>IF(COUNTIF(Poste!C$3:C$163,C160)&gt;0,SUMIF(Poste!C$3:C$163,C160,Poste!H$3:H$163)/(COUNTIF(Poste!C$3:C$163,C160)),0)</f>
        <v>0</v>
      </c>
      <c r="BB160" s="694"/>
      <c r="BC160" s="694"/>
      <c r="BD160" s="694"/>
      <c r="BE160" s="677"/>
      <c r="BF160" s="677"/>
      <c r="BG160" s="677"/>
      <c r="BH160" s="677"/>
      <c r="BI160" s="154"/>
      <c r="BJ160">
        <f t="shared" si="33"/>
        <v>0</v>
      </c>
      <c r="BK160">
        <f t="shared" si="34"/>
        <v>168</v>
      </c>
      <c r="BL160">
        <f>COUNTIF(BE154:BH160,"&lt;" &amp; 'Parametres score'!$C$24)</f>
        <v>0</v>
      </c>
      <c r="BM160">
        <f t="shared" si="42"/>
        <v>0</v>
      </c>
      <c r="BN160">
        <f t="shared" si="45"/>
        <v>0</v>
      </c>
      <c r="BO160">
        <f t="shared" si="46"/>
        <v>0</v>
      </c>
      <c r="BP160">
        <f t="shared" si="47"/>
        <v>0</v>
      </c>
      <c r="BQ160" s="4">
        <f t="shared" si="39"/>
        <v>1</v>
      </c>
      <c r="BR160" s="4">
        <f t="shared" si="48"/>
        <v>7</v>
      </c>
      <c r="BS160" s="4">
        <f t="shared" si="41"/>
        <v>0</v>
      </c>
      <c r="BT160" s="4">
        <f t="shared" si="49"/>
        <v>0</v>
      </c>
      <c r="BU160" s="4">
        <f t="shared" si="43"/>
        <v>0</v>
      </c>
      <c r="BV160" s="4"/>
      <c r="BW160" s="131">
        <f>IF(BJ160&lt;'Parametres score'!$E$6,'Parametres score'!$G$6,IF(BJ160&lt;='Parametres score'!$E$8,'Parametres score'!$G$7,'Parametres score'!$G$8))</f>
        <v>0</v>
      </c>
      <c r="BX160" s="131">
        <f>IF(COUNTIF(BA154:BD160,"&gt;" &amp;'Parametres score'!$C$9)&lt;'Parametres score'!E$9,'Parametres score'!G$9,IF(COUNTIF(BA154:BD160,"&gt;" &amp;'Parametres score'!$C$9)&gt;'Parametres score'!E$11,'Parametres score'!G$11,'Parametres score'!G$10))</f>
        <v>0</v>
      </c>
      <c r="BY160" s="131">
        <f>IF(COUNTIF(BI154:BI160,"&gt;=24")&gt;='Parametres score'!E$12,'Parametres score'!G$12,IF(COUNTIF(BI154:BI160,"&gt;=24")='Parametres score'!E$13,'Parametres score'!$G$13,'Parametres score'!G$14))</f>
        <v>2</v>
      </c>
      <c r="BZ160" s="131">
        <f>IF(BP160&lt;'Parametres score'!E$15,0,IF(BP160&gt;'Parametres score'!E$17,'Parametres score'!G$17,'Parametres score'!G$16))</f>
        <v>0</v>
      </c>
      <c r="CA160" s="131">
        <f>IF(BR160&lt;'Parametres score'!E$20,'Parametres score'!G$20,IF(BR160&gt;'Parametres score'!E$18,'Parametres score'!G$18,'Parametres score'!G$19))</f>
        <v>0</v>
      </c>
      <c r="CB160" s="131">
        <f>IF(BN160&lt;'Parametres score'!E$21,'Parametres score'!G$21,IF(BN160&gt;'Parametres score'!E$23,'Parametres score'!G$23,'Parametres score'!G$22))</f>
        <v>0</v>
      </c>
      <c r="CC160" s="131">
        <f>IF(BL160&lt;'Parametres score'!E$24,'Parametres score'!G$24,IF(BL160&gt;'Parametres score'!E$26,'Parametres score'!G$26,'Parametres score'!G$25))</f>
        <v>0</v>
      </c>
      <c r="CD160" s="131">
        <f>IF(CF153&lt;'Parametres score'!E$30,'Parametres score'!G$30,IF(CF153&gt;'Parametres score'!E$32,'Parametres score'!G$32,'Parametres score'!G$31))</f>
        <v>0</v>
      </c>
      <c r="CE160" s="131">
        <f>IF(BT160&gt;'Parametres score'!E$29,'Parametres score'!G$29,IF(BT160&lt;'Parametres score'!E$27,'Parametres score'!G$27,'Parametres score'!G$28))</f>
        <v>0</v>
      </c>
      <c r="CF160" s="131">
        <f t="shared" si="44"/>
        <v>2</v>
      </c>
      <c r="CG160" s="131" t="str">
        <f t="shared" si="50"/>
        <v>/18</v>
      </c>
      <c r="CH160" s="4"/>
      <c r="CI160" s="4"/>
      <c r="CJ160" s="4"/>
    </row>
    <row r="161" spans="1:88" hidden="1" x14ac:dyDescent="0.35">
      <c r="A161" t="str">
        <f t="shared" si="40"/>
        <v/>
      </c>
      <c r="B161" s="7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4"/>
      <c r="BA161" s="694">
        <f>IF(COUNTIF(Poste!C$3:C$163,C161)&gt;0,SUMIF(Poste!C$3:C$163,C161,Poste!H$3:H$163)/(COUNTIF(Poste!C$3:C$163,C161)),0)</f>
        <v>0</v>
      </c>
      <c r="BB161" s="694"/>
      <c r="BC161" s="694"/>
      <c r="BD161" s="694"/>
      <c r="BE161" s="677"/>
      <c r="BF161" s="677"/>
      <c r="BG161" s="677"/>
      <c r="BH161" s="677"/>
      <c r="BI161" s="154"/>
      <c r="BJ161">
        <f t="shared" si="33"/>
        <v>0</v>
      </c>
      <c r="BK161">
        <f t="shared" si="34"/>
        <v>168</v>
      </c>
      <c r="BL161">
        <f>COUNTIF(BE155:BH161,"&lt;" &amp; 'Parametres score'!$C$24)</f>
        <v>0</v>
      </c>
      <c r="BM161">
        <f t="shared" si="42"/>
        <v>0</v>
      </c>
      <c r="BN161">
        <f t="shared" si="45"/>
        <v>0</v>
      </c>
      <c r="BO161">
        <f t="shared" si="46"/>
        <v>0</v>
      </c>
      <c r="BP161">
        <f t="shared" si="47"/>
        <v>0</v>
      </c>
      <c r="BQ161" s="4">
        <f t="shared" si="39"/>
        <v>1</v>
      </c>
      <c r="BR161" s="4">
        <f t="shared" si="48"/>
        <v>7</v>
      </c>
      <c r="BS161" s="4">
        <f t="shared" si="41"/>
        <v>0</v>
      </c>
      <c r="BT161" s="4">
        <f t="shared" si="49"/>
        <v>0</v>
      </c>
      <c r="BU161" s="4">
        <f t="shared" si="43"/>
        <v>0</v>
      </c>
      <c r="BV161" s="4"/>
      <c r="BW161" s="131">
        <f>IF(BJ161&lt;'Parametres score'!$E$6,'Parametres score'!$G$6,IF(BJ161&lt;='Parametres score'!$E$8,'Parametres score'!$G$7,'Parametres score'!$G$8))</f>
        <v>0</v>
      </c>
      <c r="BX161" s="131">
        <f>IF(COUNTIF(BA155:BD161,"&gt;" &amp;'Parametres score'!$C$9)&lt;'Parametres score'!E$9,'Parametres score'!G$9,IF(COUNTIF(BA155:BD161,"&gt;" &amp;'Parametres score'!$C$9)&gt;'Parametres score'!E$11,'Parametres score'!G$11,'Parametres score'!G$10))</f>
        <v>0</v>
      </c>
      <c r="BY161" s="131">
        <f>IF(COUNTIF(BI155:BI161,"&gt;=24")&gt;='Parametres score'!E$12,'Parametres score'!G$12,IF(COUNTIF(BI155:BI161,"&gt;=24")='Parametres score'!E$13,'Parametres score'!$G$13,'Parametres score'!G$14))</f>
        <v>2</v>
      </c>
      <c r="BZ161" s="131">
        <f>IF(BP161&lt;'Parametres score'!E$15,0,IF(BP161&gt;'Parametres score'!E$17,'Parametres score'!G$17,'Parametres score'!G$16))</f>
        <v>0</v>
      </c>
      <c r="CA161" s="131">
        <f>IF(BR161&lt;'Parametres score'!E$20,'Parametres score'!G$20,IF(BR161&gt;'Parametres score'!E$18,'Parametres score'!G$18,'Parametres score'!G$19))</f>
        <v>0</v>
      </c>
      <c r="CB161" s="131">
        <f>IF(BN161&lt;'Parametres score'!E$21,'Parametres score'!G$21,IF(BN161&gt;'Parametres score'!E$23,'Parametres score'!G$23,'Parametres score'!G$22))</f>
        <v>0</v>
      </c>
      <c r="CC161" s="131">
        <f>IF(BL161&lt;'Parametres score'!E$24,'Parametres score'!G$24,IF(BL161&gt;'Parametres score'!E$26,'Parametres score'!G$26,'Parametres score'!G$25))</f>
        <v>0</v>
      </c>
      <c r="CD161" s="131">
        <f>IF(CF154&lt;'Parametres score'!E$30,'Parametres score'!G$30,IF(CF154&gt;'Parametres score'!E$32,'Parametres score'!G$32,'Parametres score'!G$31))</f>
        <v>0</v>
      </c>
      <c r="CE161" s="131">
        <f>IF(BT161&gt;'Parametres score'!E$29,'Parametres score'!G$29,IF(BT161&lt;'Parametres score'!E$27,'Parametres score'!G$27,'Parametres score'!G$28))</f>
        <v>0</v>
      </c>
      <c r="CF161" s="131">
        <f t="shared" si="44"/>
        <v>2</v>
      </c>
      <c r="CG161" s="131" t="str">
        <f t="shared" si="50"/>
        <v>/18</v>
      </c>
      <c r="CH161" s="4"/>
      <c r="CI161" s="4"/>
      <c r="CJ161" s="4"/>
    </row>
    <row r="162" spans="1:88" hidden="1" x14ac:dyDescent="0.35">
      <c r="A162" t="str">
        <f t="shared" si="40"/>
        <v/>
      </c>
      <c r="B162" s="7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4"/>
      <c r="BA162" s="694">
        <f>IF(COUNTIF(Poste!C$3:C$163,C162)&gt;0,SUMIF(Poste!C$3:C$163,C162,Poste!H$3:H$163)/(COUNTIF(Poste!C$3:C$163,C162)),0)</f>
        <v>0</v>
      </c>
      <c r="BB162" s="694"/>
      <c r="BC162" s="694"/>
      <c r="BD162" s="694"/>
      <c r="BE162" s="677"/>
      <c r="BF162" s="677"/>
      <c r="BG162" s="677"/>
      <c r="BH162" s="677"/>
      <c r="BI162" s="154"/>
      <c r="BJ162">
        <f t="shared" si="33"/>
        <v>0</v>
      </c>
      <c r="BK162">
        <f t="shared" si="34"/>
        <v>168</v>
      </c>
      <c r="BL162">
        <f>COUNTIF(BE156:BH162,"&lt;" &amp; 'Parametres score'!$C$24)</f>
        <v>0</v>
      </c>
      <c r="BM162">
        <f t="shared" si="42"/>
        <v>0</v>
      </c>
      <c r="BN162">
        <f t="shared" si="45"/>
        <v>0</v>
      </c>
      <c r="BO162">
        <f t="shared" si="46"/>
        <v>0</v>
      </c>
      <c r="BP162">
        <f t="shared" si="47"/>
        <v>0</v>
      </c>
      <c r="BQ162" s="4">
        <f t="shared" si="39"/>
        <v>1</v>
      </c>
      <c r="BR162" s="4">
        <f t="shared" si="48"/>
        <v>7</v>
      </c>
      <c r="BS162" s="4">
        <f t="shared" si="41"/>
        <v>0</v>
      </c>
      <c r="BT162" s="4">
        <f t="shared" si="49"/>
        <v>0</v>
      </c>
      <c r="BU162" s="4">
        <f t="shared" si="43"/>
        <v>0</v>
      </c>
      <c r="BV162" s="4"/>
      <c r="BW162" s="131">
        <f>IF(BJ162&lt;'Parametres score'!$E$6,'Parametres score'!$G$6,IF(BJ162&lt;='Parametres score'!$E$8,'Parametres score'!$G$7,'Parametres score'!$G$8))</f>
        <v>0</v>
      </c>
      <c r="BX162" s="131">
        <f>IF(COUNTIF(BA156:BD162,"&gt;" &amp;'Parametres score'!$C$9)&lt;'Parametres score'!E$9,'Parametres score'!G$9,IF(COUNTIF(BA156:BD162,"&gt;" &amp;'Parametres score'!$C$9)&gt;'Parametres score'!E$11,'Parametres score'!G$11,'Parametres score'!G$10))</f>
        <v>0</v>
      </c>
      <c r="BY162" s="131">
        <f>IF(COUNTIF(BI156:BI162,"&gt;=24")&gt;='Parametres score'!E$12,'Parametres score'!G$12,IF(COUNTIF(BI156:BI162,"&gt;=24")='Parametres score'!E$13,'Parametres score'!$G$13,'Parametres score'!G$14))</f>
        <v>2</v>
      </c>
      <c r="BZ162" s="131">
        <f>IF(BP162&lt;'Parametres score'!E$15,0,IF(BP162&gt;'Parametres score'!E$17,'Parametres score'!G$17,'Parametres score'!G$16))</f>
        <v>0</v>
      </c>
      <c r="CA162" s="131">
        <f>IF(BR162&lt;'Parametres score'!E$20,'Parametres score'!G$20,IF(BR162&gt;'Parametres score'!E$18,'Parametres score'!G$18,'Parametres score'!G$19))</f>
        <v>0</v>
      </c>
      <c r="CB162" s="131">
        <f>IF(BN162&lt;'Parametres score'!E$21,'Parametres score'!G$21,IF(BN162&gt;'Parametres score'!E$23,'Parametres score'!G$23,'Parametres score'!G$22))</f>
        <v>0</v>
      </c>
      <c r="CC162" s="131">
        <f>IF(BL162&lt;'Parametres score'!E$24,'Parametres score'!G$24,IF(BL162&gt;'Parametres score'!E$26,'Parametres score'!G$26,'Parametres score'!G$25))</f>
        <v>0</v>
      </c>
      <c r="CD162" s="131">
        <f>IF(CF155&lt;'Parametres score'!E$30,'Parametres score'!G$30,IF(CF155&gt;'Parametres score'!E$32,'Parametres score'!G$32,'Parametres score'!G$31))</f>
        <v>0</v>
      </c>
      <c r="CE162" s="131">
        <f>IF(BT162&gt;'Parametres score'!E$29,'Parametres score'!G$29,IF(BT162&lt;'Parametres score'!E$27,'Parametres score'!G$27,'Parametres score'!G$28))</f>
        <v>0</v>
      </c>
      <c r="CF162" s="131">
        <f t="shared" si="44"/>
        <v>2</v>
      </c>
      <c r="CG162" s="131" t="str">
        <f t="shared" si="50"/>
        <v>/18</v>
      </c>
      <c r="CH162" s="4"/>
      <c r="CI162" s="4"/>
      <c r="CJ162" s="4"/>
    </row>
    <row r="163" spans="1:88" hidden="1" x14ac:dyDescent="0.35">
      <c r="A163" t="str">
        <f t="shared" si="40"/>
        <v/>
      </c>
      <c r="B163" s="7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4"/>
      <c r="BA163" s="694">
        <f>IF(COUNTIF(Poste!C$3:C$163,C163)&gt;0,SUMIF(Poste!C$3:C$163,C163,Poste!H$3:H$163)/(COUNTIF(Poste!C$3:C$163,C163)),0)</f>
        <v>0</v>
      </c>
      <c r="BB163" s="694"/>
      <c r="BC163" s="694"/>
      <c r="BD163" s="694"/>
      <c r="BE163" s="677"/>
      <c r="BF163" s="677"/>
      <c r="BG163" s="677"/>
      <c r="BH163" s="677"/>
      <c r="BI163" s="154"/>
      <c r="BJ163">
        <f t="shared" si="33"/>
        <v>0</v>
      </c>
      <c r="BK163">
        <f t="shared" si="34"/>
        <v>168</v>
      </c>
      <c r="BL163">
        <f>COUNTIF(BE157:BH163,"&lt;" &amp; 'Parametres score'!$C$24)</f>
        <v>0</v>
      </c>
      <c r="BM163">
        <f t="shared" si="42"/>
        <v>0</v>
      </c>
      <c r="BN163">
        <f t="shared" si="45"/>
        <v>0</v>
      </c>
      <c r="BO163">
        <f t="shared" si="46"/>
        <v>0</v>
      </c>
      <c r="BP163">
        <f t="shared" si="47"/>
        <v>0</v>
      </c>
      <c r="BQ163" s="4">
        <f t="shared" si="39"/>
        <v>1</v>
      </c>
      <c r="BR163" s="4">
        <f t="shared" si="48"/>
        <v>7</v>
      </c>
      <c r="BS163" s="4">
        <f t="shared" si="41"/>
        <v>0</v>
      </c>
      <c r="BT163" s="4">
        <f t="shared" si="49"/>
        <v>0</v>
      </c>
      <c r="BU163" s="4">
        <f t="shared" si="43"/>
        <v>0</v>
      </c>
      <c r="BV163" s="4"/>
      <c r="BW163" s="131">
        <f>IF(BJ163&lt;'Parametres score'!$E$6,'Parametres score'!$G$6,IF(BJ163&lt;='Parametres score'!$E$8,'Parametres score'!$G$7,'Parametres score'!$G$8))</f>
        <v>0</v>
      </c>
      <c r="BX163" s="131">
        <f>IF(COUNTIF(BA157:BD163,"&gt;" &amp;'Parametres score'!$C$9)&lt;'Parametres score'!E$9,'Parametres score'!G$9,IF(COUNTIF(BA157:BD163,"&gt;" &amp;'Parametres score'!$C$9)&gt;'Parametres score'!E$11,'Parametres score'!G$11,'Parametres score'!G$10))</f>
        <v>0</v>
      </c>
      <c r="BY163" s="131">
        <f>IF(COUNTIF(BI157:BI163,"&gt;=24")&gt;='Parametres score'!E$12,'Parametres score'!G$12,IF(COUNTIF(BI157:BI163,"&gt;=24")='Parametres score'!E$13,'Parametres score'!$G$13,'Parametres score'!G$14))</f>
        <v>2</v>
      </c>
      <c r="BZ163" s="131">
        <f>IF(BP163&lt;'Parametres score'!E$15,0,IF(BP163&gt;'Parametres score'!E$17,'Parametres score'!G$17,'Parametres score'!G$16))</f>
        <v>0</v>
      </c>
      <c r="CA163" s="131">
        <f>IF(BR163&lt;'Parametres score'!E$20,'Parametres score'!G$20,IF(BR163&gt;'Parametres score'!E$18,'Parametres score'!G$18,'Parametres score'!G$19))</f>
        <v>0</v>
      </c>
      <c r="CB163" s="131">
        <f>IF(BN163&lt;'Parametres score'!E$21,'Parametres score'!G$21,IF(BN163&gt;'Parametres score'!E$23,'Parametres score'!G$23,'Parametres score'!G$22))</f>
        <v>0</v>
      </c>
      <c r="CC163" s="131">
        <f>IF(BL163&lt;'Parametres score'!E$24,'Parametres score'!G$24,IF(BL163&gt;'Parametres score'!E$26,'Parametres score'!G$26,'Parametres score'!G$25))</f>
        <v>0</v>
      </c>
      <c r="CD163" s="131">
        <f>IF(CF156&lt;'Parametres score'!E$30,'Parametres score'!G$30,IF(CF156&gt;'Parametres score'!E$32,'Parametres score'!G$32,'Parametres score'!G$31))</f>
        <v>0</v>
      </c>
      <c r="CE163" s="131">
        <f>IF(BT163&gt;'Parametres score'!E$29,'Parametres score'!G$29,IF(BT163&lt;'Parametres score'!E$27,'Parametres score'!G$27,'Parametres score'!G$28))</f>
        <v>0</v>
      </c>
      <c r="CF163" s="131">
        <f t="shared" si="44"/>
        <v>2</v>
      </c>
      <c r="CG163" s="131" t="str">
        <f t="shared" si="50"/>
        <v>/18</v>
      </c>
      <c r="CH163" s="4"/>
      <c r="CI163" s="4"/>
      <c r="CJ163" s="4"/>
    </row>
    <row r="164" spans="1:88" hidden="1" x14ac:dyDescent="0.35">
      <c r="A164" t="str">
        <f t="shared" si="40"/>
        <v/>
      </c>
      <c r="B164" s="7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4"/>
      <c r="BA164" s="694">
        <f>IF(COUNTIF(Poste!C$3:C$163,C164)&gt;0,SUMIF(Poste!C$3:C$163,C164,Poste!H$3:H$163)/(COUNTIF(Poste!C$3:C$163,C164)),0)</f>
        <v>0</v>
      </c>
      <c r="BB164" s="694"/>
      <c r="BC164" s="694"/>
      <c r="BD164" s="694"/>
      <c r="BE164" s="677"/>
      <c r="BF164" s="677"/>
      <c r="BG164" s="677"/>
      <c r="BH164" s="677"/>
      <c r="BI164" s="154"/>
      <c r="BJ164">
        <f t="shared" si="33"/>
        <v>0</v>
      </c>
      <c r="BK164">
        <f t="shared" si="34"/>
        <v>168</v>
      </c>
      <c r="BL164">
        <f>COUNTIF(BE158:BH164,"&lt;" &amp; 'Parametres score'!$C$24)</f>
        <v>0</v>
      </c>
      <c r="BM164">
        <f t="shared" si="42"/>
        <v>0</v>
      </c>
      <c r="BN164">
        <f t="shared" si="45"/>
        <v>0</v>
      </c>
      <c r="BO164">
        <f t="shared" si="46"/>
        <v>0</v>
      </c>
      <c r="BP164">
        <f t="shared" si="47"/>
        <v>0</v>
      </c>
      <c r="BQ164" s="4">
        <f t="shared" si="39"/>
        <v>1</v>
      </c>
      <c r="BR164" s="4">
        <f t="shared" si="48"/>
        <v>7</v>
      </c>
      <c r="BS164" s="4">
        <f t="shared" si="41"/>
        <v>0</v>
      </c>
      <c r="BT164" s="4">
        <f t="shared" si="49"/>
        <v>0</v>
      </c>
      <c r="BU164" s="4">
        <f t="shared" si="43"/>
        <v>0</v>
      </c>
      <c r="BV164" s="4"/>
      <c r="BW164" s="131">
        <f>IF(BJ164&lt;'Parametres score'!$E$6,'Parametres score'!$G$6,IF(BJ164&lt;='Parametres score'!$E$8,'Parametres score'!$G$7,'Parametres score'!$G$8))</f>
        <v>0</v>
      </c>
      <c r="BX164" s="131">
        <f>IF(COUNTIF(BA158:BD164,"&gt;" &amp;'Parametres score'!$C$9)&lt;'Parametres score'!E$9,'Parametres score'!G$9,IF(COUNTIF(BA158:BD164,"&gt;" &amp;'Parametres score'!$C$9)&gt;'Parametres score'!E$11,'Parametres score'!G$11,'Parametres score'!G$10))</f>
        <v>0</v>
      </c>
      <c r="BY164" s="131">
        <f>IF(COUNTIF(BI158:BI164,"&gt;=24")&gt;='Parametres score'!E$12,'Parametres score'!G$12,IF(COUNTIF(BI158:BI164,"&gt;=24")='Parametres score'!E$13,'Parametres score'!$G$13,'Parametres score'!G$14))</f>
        <v>2</v>
      </c>
      <c r="BZ164" s="131">
        <f>IF(BP164&lt;'Parametres score'!E$15,0,IF(BP164&gt;'Parametres score'!E$17,'Parametres score'!G$17,'Parametres score'!G$16))</f>
        <v>0</v>
      </c>
      <c r="CA164" s="131">
        <f>IF(BR164&lt;'Parametres score'!E$20,'Parametres score'!G$20,IF(BR164&gt;'Parametres score'!E$18,'Parametres score'!G$18,'Parametres score'!G$19))</f>
        <v>0</v>
      </c>
      <c r="CB164" s="131">
        <f>IF(BN164&lt;'Parametres score'!E$21,'Parametres score'!G$21,IF(BN164&gt;'Parametres score'!E$23,'Parametres score'!G$23,'Parametres score'!G$22))</f>
        <v>0</v>
      </c>
      <c r="CC164" s="131">
        <f>IF(BL164&lt;'Parametres score'!E$24,'Parametres score'!G$24,IF(BL164&gt;'Parametres score'!E$26,'Parametres score'!G$26,'Parametres score'!G$25))</f>
        <v>0</v>
      </c>
      <c r="CD164" s="131">
        <f>IF(CF157&lt;'Parametres score'!E$30,'Parametres score'!G$30,IF(CF157&gt;'Parametres score'!E$32,'Parametres score'!G$32,'Parametres score'!G$31))</f>
        <v>0</v>
      </c>
      <c r="CE164" s="131">
        <f>IF(BT164&gt;'Parametres score'!E$29,'Parametres score'!G$29,IF(BT164&lt;'Parametres score'!E$27,'Parametres score'!G$27,'Parametres score'!G$28))</f>
        <v>0</v>
      </c>
      <c r="CF164" s="131">
        <f t="shared" si="44"/>
        <v>2</v>
      </c>
      <c r="CG164" s="131" t="str">
        <f t="shared" si="50"/>
        <v>/18</v>
      </c>
      <c r="CH164" s="4"/>
      <c r="CI164" s="4"/>
      <c r="CJ164" s="4"/>
    </row>
    <row r="165" spans="1:88" hidden="1" x14ac:dyDescent="0.35">
      <c r="A165" t="str">
        <f t="shared" si="40"/>
        <v/>
      </c>
      <c r="B165" s="7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4"/>
      <c r="BA165" s="694">
        <f>IF(COUNTIF(Poste!C$3:C$163,C165)&gt;0,SUMIF(Poste!C$3:C$163,C165,Poste!H$3:H$163)/(COUNTIF(Poste!C$3:C$163,C165)),0)</f>
        <v>0</v>
      </c>
      <c r="BB165" s="694"/>
      <c r="BC165" s="694"/>
      <c r="BD165" s="694"/>
      <c r="BE165" s="677"/>
      <c r="BF165" s="677"/>
      <c r="BG165" s="677"/>
      <c r="BH165" s="677"/>
      <c r="BI165" s="154"/>
      <c r="BJ165">
        <f t="shared" si="33"/>
        <v>0</v>
      </c>
      <c r="BK165">
        <f t="shared" si="34"/>
        <v>168</v>
      </c>
      <c r="BL165">
        <f>COUNTIF(BE159:BH165,"&lt;" &amp; 'Parametres score'!$C$24)</f>
        <v>0</v>
      </c>
      <c r="BM165">
        <f t="shared" si="42"/>
        <v>0</v>
      </c>
      <c r="BN165">
        <f t="shared" si="45"/>
        <v>0</v>
      </c>
      <c r="BO165">
        <f t="shared" si="46"/>
        <v>0</v>
      </c>
      <c r="BP165">
        <f t="shared" si="47"/>
        <v>0</v>
      </c>
      <c r="BQ165" s="4">
        <f t="shared" si="39"/>
        <v>1</v>
      </c>
      <c r="BR165" s="4">
        <f t="shared" si="48"/>
        <v>7</v>
      </c>
      <c r="BS165" s="4">
        <f t="shared" si="41"/>
        <v>0</v>
      </c>
      <c r="BT165" s="4">
        <f t="shared" si="49"/>
        <v>0</v>
      </c>
      <c r="BU165" s="4">
        <f t="shared" si="43"/>
        <v>0</v>
      </c>
      <c r="BV165" s="4"/>
      <c r="BW165" s="131">
        <f>IF(BJ165&lt;'Parametres score'!$E$6,'Parametres score'!$G$6,IF(BJ165&lt;='Parametres score'!$E$8,'Parametres score'!$G$7,'Parametres score'!$G$8))</f>
        <v>0</v>
      </c>
      <c r="BX165" s="131">
        <f>IF(COUNTIF(BA159:BD165,"&gt;" &amp;'Parametres score'!$C$9)&lt;'Parametres score'!E$9,'Parametres score'!G$9,IF(COUNTIF(BA159:BD165,"&gt;" &amp;'Parametres score'!$C$9)&gt;'Parametres score'!E$11,'Parametres score'!G$11,'Parametres score'!G$10))</f>
        <v>0</v>
      </c>
      <c r="BY165" s="131">
        <f>IF(COUNTIF(BI159:BI165,"&gt;=24")&gt;='Parametres score'!E$12,'Parametres score'!G$12,IF(COUNTIF(BI159:BI165,"&gt;=24")='Parametres score'!E$13,'Parametres score'!$G$13,'Parametres score'!G$14))</f>
        <v>2</v>
      </c>
      <c r="BZ165" s="131">
        <f>IF(BP165&lt;'Parametres score'!E$15,0,IF(BP165&gt;'Parametres score'!E$17,'Parametres score'!G$17,'Parametres score'!G$16))</f>
        <v>0</v>
      </c>
      <c r="CA165" s="131">
        <f>IF(BR165&lt;'Parametres score'!E$20,'Parametres score'!G$20,IF(BR165&gt;'Parametres score'!E$18,'Parametres score'!G$18,'Parametres score'!G$19))</f>
        <v>0</v>
      </c>
      <c r="CB165" s="131">
        <f>IF(BN165&lt;'Parametres score'!E$21,'Parametres score'!G$21,IF(BN165&gt;'Parametres score'!E$23,'Parametres score'!G$23,'Parametres score'!G$22))</f>
        <v>0</v>
      </c>
      <c r="CC165" s="131">
        <f>IF(BL165&lt;'Parametres score'!E$24,'Parametres score'!G$24,IF(BL165&gt;'Parametres score'!E$26,'Parametres score'!G$26,'Parametres score'!G$25))</f>
        <v>0</v>
      </c>
      <c r="CD165" s="131">
        <f>IF(CF158&lt;'Parametres score'!E$30,'Parametres score'!G$30,IF(CF158&gt;'Parametres score'!E$32,'Parametres score'!G$32,'Parametres score'!G$31))</f>
        <v>0</v>
      </c>
      <c r="CE165" s="131">
        <f>IF(BT165&gt;'Parametres score'!E$29,'Parametres score'!G$29,IF(BT165&lt;'Parametres score'!E$27,'Parametres score'!G$27,'Parametres score'!G$28))</f>
        <v>0</v>
      </c>
      <c r="CF165" s="131">
        <f t="shared" si="44"/>
        <v>2</v>
      </c>
      <c r="CG165" s="131" t="str">
        <f t="shared" si="50"/>
        <v>/18</v>
      </c>
      <c r="CH165" s="4"/>
      <c r="CI165" s="4"/>
      <c r="CJ165" s="4"/>
    </row>
    <row r="166" spans="1:88" hidden="1" x14ac:dyDescent="0.35">
      <c r="A166" t="str">
        <f t="shared" si="40"/>
        <v/>
      </c>
      <c r="B166" s="7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4"/>
      <c r="BA166" s="694">
        <f>IF(COUNTIF(Poste!C$3:C$163,C166)&gt;0,SUMIF(Poste!C$3:C$163,C166,Poste!H$3:H$163)/(COUNTIF(Poste!C$3:C$163,C166)),0)</f>
        <v>0</v>
      </c>
      <c r="BB166" s="694"/>
      <c r="BC166" s="694"/>
      <c r="BD166" s="694"/>
      <c r="BE166" s="677"/>
      <c r="BF166" s="677"/>
      <c r="BG166" s="677"/>
      <c r="BH166" s="677"/>
      <c r="BI166" s="154"/>
      <c r="BJ166">
        <f t="shared" si="33"/>
        <v>0</v>
      </c>
      <c r="BK166">
        <f t="shared" si="34"/>
        <v>168</v>
      </c>
      <c r="BL166">
        <f>COUNTIF(BE160:BH166,"&lt;" &amp; 'Parametres score'!$C$24)</f>
        <v>0</v>
      </c>
      <c r="BM166">
        <f t="shared" si="42"/>
        <v>0</v>
      </c>
      <c r="BN166">
        <f t="shared" si="45"/>
        <v>0</v>
      </c>
      <c r="BO166">
        <f t="shared" si="46"/>
        <v>0</v>
      </c>
      <c r="BP166">
        <f t="shared" si="47"/>
        <v>0</v>
      </c>
      <c r="BQ166" s="4">
        <f t="shared" si="39"/>
        <v>1</v>
      </c>
      <c r="BR166" s="4">
        <f t="shared" si="48"/>
        <v>7</v>
      </c>
      <c r="BS166" s="4">
        <f t="shared" si="41"/>
        <v>0</v>
      </c>
      <c r="BT166" s="4">
        <f t="shared" si="49"/>
        <v>0</v>
      </c>
      <c r="BU166" s="4">
        <f t="shared" si="43"/>
        <v>0</v>
      </c>
      <c r="BV166" s="4"/>
      <c r="BW166" s="131">
        <f>IF(BJ166&lt;'Parametres score'!$E$6,'Parametres score'!$G$6,IF(BJ166&lt;='Parametres score'!$E$8,'Parametres score'!$G$7,'Parametres score'!$G$8))</f>
        <v>0</v>
      </c>
      <c r="BX166" s="131">
        <f>IF(COUNTIF(BA160:BD166,"&gt;" &amp;'Parametres score'!$C$9)&lt;'Parametres score'!E$9,'Parametres score'!G$9,IF(COUNTIF(BA160:BD166,"&gt;" &amp;'Parametres score'!$C$9)&gt;'Parametres score'!E$11,'Parametres score'!G$11,'Parametres score'!G$10))</f>
        <v>0</v>
      </c>
      <c r="BY166" s="131">
        <f>IF(COUNTIF(BI160:BI166,"&gt;=24")&gt;='Parametres score'!E$12,'Parametres score'!G$12,IF(COUNTIF(BI160:BI166,"&gt;=24")='Parametres score'!E$13,'Parametres score'!$G$13,'Parametres score'!G$14))</f>
        <v>2</v>
      </c>
      <c r="BZ166" s="131">
        <f>IF(BP166&lt;'Parametres score'!E$15,0,IF(BP166&gt;'Parametres score'!E$17,'Parametres score'!G$17,'Parametres score'!G$16))</f>
        <v>0</v>
      </c>
      <c r="CA166" s="131">
        <f>IF(BR166&lt;'Parametres score'!E$20,'Parametres score'!G$20,IF(BR166&gt;'Parametres score'!E$18,'Parametres score'!G$18,'Parametres score'!G$19))</f>
        <v>0</v>
      </c>
      <c r="CB166" s="131">
        <f>IF(BN166&lt;'Parametres score'!E$21,'Parametres score'!G$21,IF(BN166&gt;'Parametres score'!E$23,'Parametres score'!G$23,'Parametres score'!G$22))</f>
        <v>0</v>
      </c>
      <c r="CC166" s="131">
        <f>IF(BL166&lt;'Parametres score'!E$24,'Parametres score'!G$24,IF(BL166&gt;'Parametres score'!E$26,'Parametres score'!G$26,'Parametres score'!G$25))</f>
        <v>0</v>
      </c>
      <c r="CD166" s="131">
        <f>IF(CF159&lt;'Parametres score'!E$30,'Parametres score'!G$30,IF(CF159&gt;'Parametres score'!E$32,'Parametres score'!G$32,'Parametres score'!G$31))</f>
        <v>0</v>
      </c>
      <c r="CE166" s="131">
        <f>IF(BT166&gt;'Parametres score'!E$29,'Parametres score'!G$29,IF(BT166&lt;'Parametres score'!E$27,'Parametres score'!G$27,'Parametres score'!G$28))</f>
        <v>0</v>
      </c>
      <c r="CF166" s="131">
        <f t="shared" si="44"/>
        <v>2</v>
      </c>
      <c r="CG166" s="131" t="str">
        <f t="shared" si="50"/>
        <v>/18</v>
      </c>
      <c r="CH166" s="4"/>
      <c r="CI166" s="4"/>
      <c r="CJ166" s="4"/>
    </row>
    <row r="167" spans="1:88" hidden="1" x14ac:dyDescent="0.35">
      <c r="A167" t="str">
        <f t="shared" si="40"/>
        <v/>
      </c>
      <c r="B167" s="7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4"/>
      <c r="BA167" s="694">
        <f>IF(COUNTIF(Poste!C$3:C$163,C167)&gt;0,SUMIF(Poste!C$3:C$163,C167,Poste!H$3:H$163)/(COUNTIF(Poste!C$3:C$163,C167)),0)</f>
        <v>0</v>
      </c>
      <c r="BB167" s="694"/>
      <c r="BC167" s="694"/>
      <c r="BD167" s="694"/>
      <c r="BE167" s="677"/>
      <c r="BF167" s="677"/>
      <c r="BG167" s="677"/>
      <c r="BH167" s="677"/>
      <c r="BI167" s="154"/>
      <c r="BJ167">
        <f t="shared" si="33"/>
        <v>0</v>
      </c>
      <c r="BK167">
        <f t="shared" si="34"/>
        <v>168</v>
      </c>
      <c r="BL167">
        <f>COUNTIF(BE161:BH167,"&lt;" &amp; 'Parametres score'!$C$24)</f>
        <v>0</v>
      </c>
      <c r="BM167">
        <f t="shared" si="42"/>
        <v>0</v>
      </c>
      <c r="BN167">
        <f t="shared" si="45"/>
        <v>0</v>
      </c>
      <c r="BO167">
        <f t="shared" si="46"/>
        <v>0</v>
      </c>
      <c r="BP167">
        <f t="shared" si="47"/>
        <v>0</v>
      </c>
      <c r="BQ167" s="4">
        <f t="shared" si="39"/>
        <v>1</v>
      </c>
      <c r="BR167" s="4">
        <f t="shared" si="48"/>
        <v>7</v>
      </c>
      <c r="BS167" s="4">
        <f t="shared" si="41"/>
        <v>0</v>
      </c>
      <c r="BT167" s="4">
        <f t="shared" si="49"/>
        <v>0</v>
      </c>
      <c r="BU167" s="4">
        <f t="shared" si="43"/>
        <v>0</v>
      </c>
      <c r="BV167" s="4"/>
      <c r="BW167" s="131">
        <f>IF(BJ167&lt;'Parametres score'!$E$6,'Parametres score'!$G$6,IF(BJ167&lt;='Parametres score'!$E$8,'Parametres score'!$G$7,'Parametres score'!$G$8))</f>
        <v>0</v>
      </c>
      <c r="BX167" s="131">
        <f>IF(COUNTIF(BA161:BD167,"&gt;" &amp;'Parametres score'!$C$9)&lt;'Parametres score'!E$9,'Parametres score'!G$9,IF(COUNTIF(BA161:BD167,"&gt;" &amp;'Parametres score'!$C$9)&gt;'Parametres score'!E$11,'Parametres score'!G$11,'Parametres score'!G$10))</f>
        <v>0</v>
      </c>
      <c r="BY167" s="131">
        <f>IF(COUNTIF(BI161:BI167,"&gt;=24")&gt;='Parametres score'!E$12,'Parametres score'!G$12,IF(COUNTIF(BI161:BI167,"&gt;=24")='Parametres score'!E$13,'Parametres score'!$G$13,'Parametres score'!G$14))</f>
        <v>2</v>
      </c>
      <c r="BZ167" s="131">
        <f>IF(BP167&lt;'Parametres score'!E$15,0,IF(BP167&gt;'Parametres score'!E$17,'Parametres score'!G$17,'Parametres score'!G$16))</f>
        <v>0</v>
      </c>
      <c r="CA167" s="131">
        <f>IF(BR167&lt;'Parametres score'!E$20,'Parametres score'!G$20,IF(BR167&gt;'Parametres score'!E$18,'Parametres score'!G$18,'Parametres score'!G$19))</f>
        <v>0</v>
      </c>
      <c r="CB167" s="131">
        <f>IF(BN167&lt;'Parametres score'!E$21,'Parametres score'!G$21,IF(BN167&gt;'Parametres score'!E$23,'Parametres score'!G$23,'Parametres score'!G$22))</f>
        <v>0</v>
      </c>
      <c r="CC167" s="131">
        <f>IF(BL167&lt;'Parametres score'!E$24,'Parametres score'!G$24,IF(BL167&gt;'Parametres score'!E$26,'Parametres score'!G$26,'Parametres score'!G$25))</f>
        <v>0</v>
      </c>
      <c r="CD167" s="131">
        <f>IF(CF160&lt;'Parametres score'!E$30,'Parametres score'!G$30,IF(CF160&gt;'Parametres score'!E$32,'Parametres score'!G$32,'Parametres score'!G$31))</f>
        <v>0</v>
      </c>
      <c r="CE167" s="131">
        <f>IF(BT167&gt;'Parametres score'!E$29,'Parametres score'!G$29,IF(BT167&lt;'Parametres score'!E$27,'Parametres score'!G$27,'Parametres score'!G$28))</f>
        <v>0</v>
      </c>
      <c r="CF167" s="131">
        <f t="shared" si="44"/>
        <v>2</v>
      </c>
      <c r="CG167" s="131" t="str">
        <f t="shared" si="50"/>
        <v>/18</v>
      </c>
      <c r="CH167" s="4"/>
      <c r="CI167" s="4"/>
      <c r="CJ167" s="4"/>
    </row>
    <row r="168" spans="1:88" hidden="1" x14ac:dyDescent="0.35">
      <c r="A168" t="str">
        <f t="shared" si="40"/>
        <v/>
      </c>
      <c r="B168" s="7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4"/>
      <c r="BA168" s="694">
        <f>IF(COUNTIF(Poste!C$3:C$163,C168)&gt;0,SUMIF(Poste!C$3:C$163,C168,Poste!H$3:H$163)/(COUNTIF(Poste!C$3:C$163,C168)),0)</f>
        <v>0</v>
      </c>
      <c r="BB168" s="694"/>
      <c r="BC168" s="694"/>
      <c r="BD168" s="694"/>
      <c r="BE168" s="677"/>
      <c r="BF168" s="677"/>
      <c r="BG168" s="677"/>
      <c r="BH168" s="677"/>
      <c r="BI168" s="154"/>
      <c r="BJ168">
        <f t="shared" si="33"/>
        <v>0</v>
      </c>
      <c r="BK168">
        <f t="shared" si="34"/>
        <v>168</v>
      </c>
      <c r="BL168">
        <f>COUNTIF(BE162:BH168,"&lt;" &amp; 'Parametres score'!$C$24)</f>
        <v>0</v>
      </c>
      <c r="BM168">
        <f t="shared" si="42"/>
        <v>0</v>
      </c>
      <c r="BN168">
        <f t="shared" si="45"/>
        <v>0</v>
      </c>
      <c r="BO168">
        <f t="shared" si="46"/>
        <v>0</v>
      </c>
      <c r="BP168">
        <f t="shared" si="47"/>
        <v>0</v>
      </c>
      <c r="BQ168" s="4">
        <f t="shared" si="39"/>
        <v>1</v>
      </c>
      <c r="BR168" s="4">
        <f t="shared" si="48"/>
        <v>7</v>
      </c>
      <c r="BS168" s="4">
        <f t="shared" si="41"/>
        <v>0</v>
      </c>
      <c r="BT168" s="4">
        <f t="shared" si="49"/>
        <v>0</v>
      </c>
      <c r="BU168" s="4">
        <f t="shared" si="43"/>
        <v>0</v>
      </c>
      <c r="BV168" s="4"/>
      <c r="BW168" s="131">
        <f>IF(BJ168&lt;'Parametres score'!$E$6,'Parametres score'!$G$6,IF(BJ168&lt;='Parametres score'!$E$8,'Parametres score'!$G$7,'Parametres score'!$G$8))</f>
        <v>0</v>
      </c>
      <c r="BX168" s="131">
        <f>IF(COUNTIF(BA162:BD168,"&gt;" &amp;'Parametres score'!$C$9)&lt;'Parametres score'!E$9,'Parametres score'!G$9,IF(COUNTIF(BA162:BD168,"&gt;" &amp;'Parametres score'!$C$9)&gt;'Parametres score'!E$11,'Parametres score'!G$11,'Parametres score'!G$10))</f>
        <v>0</v>
      </c>
      <c r="BY168" s="131">
        <f>IF(COUNTIF(BI162:BI168,"&gt;=24")&gt;='Parametres score'!E$12,'Parametres score'!G$12,IF(COUNTIF(BI162:BI168,"&gt;=24")='Parametres score'!E$13,'Parametres score'!$G$13,'Parametres score'!G$14))</f>
        <v>2</v>
      </c>
      <c r="BZ168" s="131">
        <f>IF(BP168&lt;'Parametres score'!E$15,0,IF(BP168&gt;'Parametres score'!E$17,'Parametres score'!G$17,'Parametres score'!G$16))</f>
        <v>0</v>
      </c>
      <c r="CA168" s="131">
        <f>IF(BR168&lt;'Parametres score'!E$20,'Parametres score'!G$20,IF(BR168&gt;'Parametres score'!E$18,'Parametres score'!G$18,'Parametres score'!G$19))</f>
        <v>0</v>
      </c>
      <c r="CB168" s="131">
        <f>IF(BN168&lt;'Parametres score'!E$21,'Parametres score'!G$21,IF(BN168&gt;'Parametres score'!E$23,'Parametres score'!G$23,'Parametres score'!G$22))</f>
        <v>0</v>
      </c>
      <c r="CC168" s="131">
        <f>IF(BL168&lt;'Parametres score'!E$24,'Parametres score'!G$24,IF(BL168&gt;'Parametres score'!E$26,'Parametres score'!G$26,'Parametres score'!G$25))</f>
        <v>0</v>
      </c>
      <c r="CD168" s="131">
        <f>IF(CF161&lt;'Parametres score'!E$30,'Parametres score'!G$30,IF(CF161&gt;'Parametres score'!E$32,'Parametres score'!G$32,'Parametres score'!G$31))</f>
        <v>0</v>
      </c>
      <c r="CE168" s="131">
        <f>IF(BT168&gt;'Parametres score'!E$29,'Parametres score'!G$29,IF(BT168&lt;'Parametres score'!E$27,'Parametres score'!G$27,'Parametres score'!G$28))</f>
        <v>0</v>
      </c>
      <c r="CF168" s="131">
        <f t="shared" si="44"/>
        <v>2</v>
      </c>
      <c r="CG168" s="131" t="str">
        <f t="shared" si="50"/>
        <v>/18</v>
      </c>
      <c r="CH168" s="4"/>
      <c r="CI168" s="4"/>
      <c r="CJ168" s="4"/>
    </row>
    <row r="169" spans="1:88" hidden="1" x14ac:dyDescent="0.35">
      <c r="A169" t="str">
        <f t="shared" si="40"/>
        <v/>
      </c>
      <c r="B169" s="7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4"/>
      <c r="BA169" s="694">
        <f>IF(COUNTIF(Poste!C$3:C$163,C169)&gt;0,SUMIF(Poste!C$3:C$163,C169,Poste!H$3:H$163)/(COUNTIF(Poste!C$3:C$163,C169)),0)</f>
        <v>0</v>
      </c>
      <c r="BB169" s="694"/>
      <c r="BC169" s="694"/>
      <c r="BD169" s="694"/>
      <c r="BE169" s="677"/>
      <c r="BF169" s="677"/>
      <c r="BG169" s="677"/>
      <c r="BH169" s="677"/>
      <c r="BI169" s="154"/>
      <c r="BJ169">
        <f t="shared" si="33"/>
        <v>0</v>
      </c>
      <c r="BK169">
        <f t="shared" si="34"/>
        <v>168</v>
      </c>
      <c r="BL169">
        <f>COUNTIF(BE163:BH169,"&lt;" &amp; 'Parametres score'!$C$24)</f>
        <v>0</v>
      </c>
      <c r="BM169">
        <f t="shared" si="42"/>
        <v>0</v>
      </c>
      <c r="BN169">
        <f t="shared" si="45"/>
        <v>0</v>
      </c>
      <c r="BO169">
        <f t="shared" si="46"/>
        <v>0</v>
      </c>
      <c r="BP169">
        <f t="shared" si="47"/>
        <v>0</v>
      </c>
      <c r="BQ169" s="4">
        <f t="shared" si="39"/>
        <v>1</v>
      </c>
      <c r="BR169" s="4">
        <f t="shared" si="48"/>
        <v>7</v>
      </c>
      <c r="BS169" s="4">
        <f t="shared" si="41"/>
        <v>0</v>
      </c>
      <c r="BT169" s="4">
        <f t="shared" si="49"/>
        <v>0</v>
      </c>
      <c r="BU169" s="4">
        <f t="shared" si="43"/>
        <v>0</v>
      </c>
      <c r="BV169" s="4"/>
      <c r="BW169" s="131">
        <f>IF(BJ169&lt;'Parametres score'!$E$6,'Parametres score'!$G$6,IF(BJ169&lt;='Parametres score'!$E$8,'Parametres score'!$G$7,'Parametres score'!$G$8))</f>
        <v>0</v>
      </c>
      <c r="BX169" s="131">
        <f>IF(COUNTIF(BA163:BD169,"&gt;" &amp;'Parametres score'!$C$9)&lt;'Parametres score'!E$9,'Parametres score'!G$9,IF(COUNTIF(BA163:BD169,"&gt;" &amp;'Parametres score'!$C$9)&gt;'Parametres score'!E$11,'Parametres score'!G$11,'Parametres score'!G$10))</f>
        <v>0</v>
      </c>
      <c r="BY169" s="131">
        <f>IF(COUNTIF(BI163:BI169,"&gt;=24")&gt;='Parametres score'!E$12,'Parametres score'!G$12,IF(COUNTIF(BI163:BI169,"&gt;=24")='Parametres score'!E$13,'Parametres score'!$G$13,'Parametres score'!G$14))</f>
        <v>2</v>
      </c>
      <c r="BZ169" s="131">
        <f>IF(BP169&lt;'Parametres score'!E$15,0,IF(BP169&gt;'Parametres score'!E$17,'Parametres score'!G$17,'Parametres score'!G$16))</f>
        <v>0</v>
      </c>
      <c r="CA169" s="131">
        <f>IF(BR169&lt;'Parametres score'!E$20,'Parametres score'!G$20,IF(BR169&gt;'Parametres score'!E$18,'Parametres score'!G$18,'Parametres score'!G$19))</f>
        <v>0</v>
      </c>
      <c r="CB169" s="131">
        <f>IF(BN169&lt;'Parametres score'!E$21,'Parametres score'!G$21,IF(BN169&gt;'Parametres score'!E$23,'Parametres score'!G$23,'Parametres score'!G$22))</f>
        <v>0</v>
      </c>
      <c r="CC169" s="131">
        <f>IF(BL169&lt;'Parametres score'!E$24,'Parametres score'!G$24,IF(BL169&gt;'Parametres score'!E$26,'Parametres score'!G$26,'Parametres score'!G$25))</f>
        <v>0</v>
      </c>
      <c r="CD169" s="131">
        <f>IF(CF162&lt;'Parametres score'!E$30,'Parametres score'!G$30,IF(CF162&gt;'Parametres score'!E$32,'Parametres score'!G$32,'Parametres score'!G$31))</f>
        <v>0</v>
      </c>
      <c r="CE169" s="131">
        <f>IF(BT169&gt;'Parametres score'!E$29,'Parametres score'!G$29,IF(BT169&lt;'Parametres score'!E$27,'Parametres score'!G$27,'Parametres score'!G$28))</f>
        <v>0</v>
      </c>
      <c r="CF169" s="131">
        <f t="shared" si="44"/>
        <v>2</v>
      </c>
      <c r="CG169" s="131" t="str">
        <f t="shared" si="50"/>
        <v>/18</v>
      </c>
      <c r="CH169" s="4"/>
      <c r="CI169" s="4"/>
      <c r="CJ169" s="4"/>
    </row>
    <row r="170" spans="1:88" hidden="1" x14ac:dyDescent="0.35">
      <c r="A170" t="str">
        <f t="shared" si="40"/>
        <v/>
      </c>
      <c r="B170" s="7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4"/>
      <c r="BA170" s="694">
        <f>IF(COUNTIF(Poste!C$3:C$163,C170)&gt;0,SUMIF(Poste!C$3:C$163,C170,Poste!H$3:H$163)/(COUNTIF(Poste!C$3:C$163,C170)),0)</f>
        <v>0</v>
      </c>
      <c r="BB170" s="694"/>
      <c r="BC170" s="694"/>
      <c r="BD170" s="694"/>
      <c r="BE170" s="677"/>
      <c r="BF170" s="677"/>
      <c r="BG170" s="677"/>
      <c r="BH170" s="677"/>
      <c r="BI170" s="154"/>
      <c r="BJ170">
        <f t="shared" si="33"/>
        <v>0</v>
      </c>
      <c r="BK170">
        <f t="shared" si="34"/>
        <v>168</v>
      </c>
      <c r="BL170">
        <f>COUNTIF(BE164:BH170,"&lt;" &amp; 'Parametres score'!$C$24)</f>
        <v>0</v>
      </c>
      <c r="BM170">
        <f t="shared" si="42"/>
        <v>0</v>
      </c>
      <c r="BN170">
        <f t="shared" si="45"/>
        <v>0</v>
      </c>
      <c r="BO170">
        <f t="shared" si="46"/>
        <v>0</v>
      </c>
      <c r="BP170">
        <f t="shared" si="47"/>
        <v>0</v>
      </c>
      <c r="BQ170" s="4">
        <f t="shared" si="39"/>
        <v>1</v>
      </c>
      <c r="BR170" s="4">
        <f t="shared" si="48"/>
        <v>7</v>
      </c>
      <c r="BS170" s="4">
        <f t="shared" si="41"/>
        <v>0</v>
      </c>
      <c r="BT170" s="4">
        <f t="shared" si="49"/>
        <v>0</v>
      </c>
      <c r="BU170" s="4">
        <f t="shared" si="43"/>
        <v>0</v>
      </c>
      <c r="BV170" s="4"/>
      <c r="BW170" s="131">
        <f>IF(BJ170&lt;'Parametres score'!$E$6,'Parametres score'!$G$6,IF(BJ170&lt;='Parametres score'!$E$8,'Parametres score'!$G$7,'Parametres score'!$G$8))</f>
        <v>0</v>
      </c>
      <c r="BX170" s="131">
        <f>IF(COUNTIF(BA164:BD170,"&gt;" &amp;'Parametres score'!$C$9)&lt;'Parametres score'!E$9,'Parametres score'!G$9,IF(COUNTIF(BA164:BD170,"&gt;" &amp;'Parametres score'!$C$9)&gt;'Parametres score'!E$11,'Parametres score'!G$11,'Parametres score'!G$10))</f>
        <v>0</v>
      </c>
      <c r="BY170" s="131">
        <f>IF(COUNTIF(BI164:BI170,"&gt;=24")&gt;='Parametres score'!E$12,'Parametres score'!G$12,IF(COUNTIF(BI164:BI170,"&gt;=24")='Parametres score'!E$13,'Parametres score'!$G$13,'Parametres score'!G$14))</f>
        <v>2</v>
      </c>
      <c r="BZ170" s="131">
        <f>IF(BP170&lt;'Parametres score'!E$15,0,IF(BP170&gt;'Parametres score'!E$17,'Parametres score'!G$17,'Parametres score'!G$16))</f>
        <v>0</v>
      </c>
      <c r="CA170" s="131">
        <f>IF(BR170&lt;'Parametres score'!E$20,'Parametres score'!G$20,IF(BR170&gt;'Parametres score'!E$18,'Parametres score'!G$18,'Parametres score'!G$19))</f>
        <v>0</v>
      </c>
      <c r="CB170" s="131">
        <f>IF(BN170&lt;'Parametres score'!E$21,'Parametres score'!G$21,IF(BN170&gt;'Parametres score'!E$23,'Parametres score'!G$23,'Parametres score'!G$22))</f>
        <v>0</v>
      </c>
      <c r="CC170" s="131">
        <f>IF(BL170&lt;'Parametres score'!E$24,'Parametres score'!G$24,IF(BL170&gt;'Parametres score'!E$26,'Parametres score'!G$26,'Parametres score'!G$25))</f>
        <v>0</v>
      </c>
      <c r="CD170" s="131">
        <f>IF(CF163&lt;'Parametres score'!E$30,'Parametres score'!G$30,IF(CF163&gt;'Parametres score'!E$32,'Parametres score'!G$32,'Parametres score'!G$31))</f>
        <v>0</v>
      </c>
      <c r="CE170" s="131">
        <f>IF(BT170&gt;'Parametres score'!E$29,'Parametres score'!G$29,IF(BT170&lt;'Parametres score'!E$27,'Parametres score'!G$27,'Parametres score'!G$28))</f>
        <v>0</v>
      </c>
      <c r="CF170" s="131">
        <f t="shared" si="44"/>
        <v>2</v>
      </c>
      <c r="CG170" s="131" t="str">
        <f t="shared" si="50"/>
        <v>/18</v>
      </c>
      <c r="CH170" s="4"/>
      <c r="CI170" s="4"/>
      <c r="CJ170" s="4"/>
    </row>
    <row r="171" spans="1:88" hidden="1" x14ac:dyDescent="0.35">
      <c r="A171" t="str">
        <f t="shared" si="40"/>
        <v/>
      </c>
      <c r="B171" s="7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4"/>
      <c r="BA171" s="694">
        <f>IF(COUNTIF(Poste!C$3:C$163,C171)&gt;0,SUMIF(Poste!C$3:C$163,C171,Poste!H$3:H$163)/(COUNTIF(Poste!C$3:C$163,C171)),0)</f>
        <v>0</v>
      </c>
      <c r="BB171" s="694"/>
      <c r="BC171" s="694"/>
      <c r="BD171" s="694"/>
      <c r="BE171" s="677"/>
      <c r="BF171" s="677"/>
      <c r="BG171" s="677"/>
      <c r="BH171" s="677"/>
      <c r="BI171" s="154"/>
      <c r="BJ171">
        <f t="shared" si="33"/>
        <v>0</v>
      </c>
      <c r="BK171">
        <f t="shared" si="34"/>
        <v>168</v>
      </c>
      <c r="BL171">
        <f>COUNTIF(BE165:BH171,"&lt;" &amp; 'Parametres score'!$C$24)</f>
        <v>0</v>
      </c>
      <c r="BM171">
        <f t="shared" si="42"/>
        <v>0</v>
      </c>
      <c r="BN171">
        <f t="shared" si="45"/>
        <v>0</v>
      </c>
      <c r="BO171">
        <f t="shared" si="46"/>
        <v>0</v>
      </c>
      <c r="BP171">
        <f t="shared" si="47"/>
        <v>0</v>
      </c>
      <c r="BQ171" s="4">
        <f t="shared" si="39"/>
        <v>1</v>
      </c>
      <c r="BR171" s="4">
        <f t="shared" si="48"/>
        <v>7</v>
      </c>
      <c r="BS171" s="4">
        <f t="shared" si="41"/>
        <v>0</v>
      </c>
      <c r="BT171" s="4">
        <f t="shared" si="49"/>
        <v>0</v>
      </c>
      <c r="BU171" s="4">
        <f t="shared" si="43"/>
        <v>0</v>
      </c>
      <c r="BV171" s="4"/>
      <c r="BW171" s="131">
        <f>IF(BJ171&lt;'Parametres score'!$E$6,'Parametres score'!$G$6,IF(BJ171&lt;='Parametres score'!$E$8,'Parametres score'!$G$7,'Parametres score'!$G$8))</f>
        <v>0</v>
      </c>
      <c r="BX171" s="131">
        <f>IF(COUNTIF(BA165:BD171,"&gt;" &amp;'Parametres score'!$C$9)&lt;'Parametres score'!E$9,'Parametres score'!G$9,IF(COUNTIF(BA165:BD171,"&gt;" &amp;'Parametres score'!$C$9)&gt;'Parametres score'!E$11,'Parametres score'!G$11,'Parametres score'!G$10))</f>
        <v>0</v>
      </c>
      <c r="BY171" s="131">
        <f>IF(COUNTIF(BI165:BI171,"&gt;=24")&gt;='Parametres score'!E$12,'Parametres score'!G$12,IF(COUNTIF(BI165:BI171,"&gt;=24")='Parametres score'!E$13,'Parametres score'!$G$13,'Parametres score'!G$14))</f>
        <v>2</v>
      </c>
      <c r="BZ171" s="131">
        <f>IF(BP171&lt;'Parametres score'!E$15,0,IF(BP171&gt;'Parametres score'!E$17,'Parametres score'!G$17,'Parametres score'!G$16))</f>
        <v>0</v>
      </c>
      <c r="CA171" s="131">
        <f>IF(BR171&lt;'Parametres score'!E$20,'Parametres score'!G$20,IF(BR171&gt;'Parametres score'!E$18,'Parametres score'!G$18,'Parametres score'!G$19))</f>
        <v>0</v>
      </c>
      <c r="CB171" s="131">
        <f>IF(BN171&lt;'Parametres score'!E$21,'Parametres score'!G$21,IF(BN171&gt;'Parametres score'!E$23,'Parametres score'!G$23,'Parametres score'!G$22))</f>
        <v>0</v>
      </c>
      <c r="CC171" s="131">
        <f>IF(BL171&lt;'Parametres score'!E$24,'Parametres score'!G$24,IF(BL171&gt;'Parametres score'!E$26,'Parametres score'!G$26,'Parametres score'!G$25))</f>
        <v>0</v>
      </c>
      <c r="CD171" s="131">
        <f>IF(CF164&lt;'Parametres score'!E$30,'Parametres score'!G$30,IF(CF164&gt;'Parametres score'!E$32,'Parametres score'!G$32,'Parametres score'!G$31))</f>
        <v>0</v>
      </c>
      <c r="CE171" s="131">
        <f>IF(BT171&gt;'Parametres score'!E$29,'Parametres score'!G$29,IF(BT171&lt;'Parametres score'!E$27,'Parametres score'!G$27,'Parametres score'!G$28))</f>
        <v>0</v>
      </c>
      <c r="CF171" s="131">
        <f t="shared" si="44"/>
        <v>2</v>
      </c>
      <c r="CG171" s="131" t="str">
        <f t="shared" si="50"/>
        <v>/18</v>
      </c>
      <c r="CH171" s="4"/>
      <c r="CI171" s="4"/>
      <c r="CJ171" s="4"/>
    </row>
    <row r="172" spans="1:88" hidden="1" x14ac:dyDescent="0.35">
      <c r="A172" t="str">
        <f t="shared" si="40"/>
        <v/>
      </c>
      <c r="B172" s="7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4"/>
      <c r="BA172" s="694">
        <f>IF(COUNTIF(Poste!C$3:C$163,C172)&gt;0,SUMIF(Poste!C$3:C$163,C172,Poste!H$3:H$163)/(COUNTIF(Poste!C$3:C$163,C172)),0)</f>
        <v>0</v>
      </c>
      <c r="BB172" s="694"/>
      <c r="BC172" s="694"/>
      <c r="BD172" s="694"/>
      <c r="BE172" s="677"/>
      <c r="BF172" s="677"/>
      <c r="BG172" s="677"/>
      <c r="BH172" s="677"/>
      <c r="BI172" s="154"/>
      <c r="BJ172">
        <f t="shared" si="33"/>
        <v>0</v>
      </c>
      <c r="BK172">
        <f t="shared" si="34"/>
        <v>168</v>
      </c>
      <c r="BL172">
        <f>COUNTIF(BE166:BH172,"&lt;" &amp; 'Parametres score'!$C$24)</f>
        <v>0</v>
      </c>
      <c r="BM172">
        <f t="shared" si="42"/>
        <v>0</v>
      </c>
      <c r="BN172">
        <f t="shared" si="45"/>
        <v>0</v>
      </c>
      <c r="BO172">
        <f t="shared" si="46"/>
        <v>0</v>
      </c>
      <c r="BP172">
        <f t="shared" si="47"/>
        <v>0</v>
      </c>
      <c r="BQ172" s="4">
        <f t="shared" si="39"/>
        <v>1</v>
      </c>
      <c r="BR172" s="4">
        <f t="shared" si="48"/>
        <v>7</v>
      </c>
      <c r="BS172" s="4">
        <f t="shared" si="41"/>
        <v>0</v>
      </c>
      <c r="BT172" s="4">
        <f t="shared" si="49"/>
        <v>0</v>
      </c>
      <c r="BU172" s="4">
        <f t="shared" si="43"/>
        <v>0</v>
      </c>
      <c r="BV172" s="4"/>
      <c r="BW172" s="131">
        <f>IF(BJ172&lt;'Parametres score'!$E$6,'Parametres score'!$G$6,IF(BJ172&lt;='Parametres score'!$E$8,'Parametres score'!$G$7,'Parametres score'!$G$8))</f>
        <v>0</v>
      </c>
      <c r="BX172" s="131">
        <f>IF(COUNTIF(BA166:BD172,"&gt;" &amp;'Parametres score'!$C$9)&lt;'Parametres score'!E$9,'Parametres score'!G$9,IF(COUNTIF(BA166:BD172,"&gt;" &amp;'Parametres score'!$C$9)&gt;'Parametres score'!E$11,'Parametres score'!G$11,'Parametres score'!G$10))</f>
        <v>0</v>
      </c>
      <c r="BY172" s="131">
        <f>IF(COUNTIF(BI166:BI172,"&gt;=24")&gt;='Parametres score'!E$12,'Parametres score'!G$12,IF(COUNTIF(BI166:BI172,"&gt;=24")='Parametres score'!E$13,'Parametres score'!$G$13,'Parametres score'!G$14))</f>
        <v>2</v>
      </c>
      <c r="BZ172" s="131">
        <f>IF(BP172&lt;'Parametres score'!E$15,0,IF(BP172&gt;'Parametres score'!E$17,'Parametres score'!G$17,'Parametres score'!G$16))</f>
        <v>0</v>
      </c>
      <c r="CA172" s="131">
        <f>IF(BR172&lt;'Parametres score'!E$20,'Parametres score'!G$20,IF(BR172&gt;'Parametres score'!E$18,'Parametres score'!G$18,'Parametres score'!G$19))</f>
        <v>0</v>
      </c>
      <c r="CB172" s="131">
        <f>IF(BN172&lt;'Parametres score'!E$21,'Parametres score'!G$21,IF(BN172&gt;'Parametres score'!E$23,'Parametres score'!G$23,'Parametres score'!G$22))</f>
        <v>0</v>
      </c>
      <c r="CC172" s="131">
        <f>IF(BL172&lt;'Parametres score'!E$24,'Parametres score'!G$24,IF(BL172&gt;'Parametres score'!E$26,'Parametres score'!G$26,'Parametres score'!G$25))</f>
        <v>0</v>
      </c>
      <c r="CD172" s="131">
        <f>IF(CF165&lt;'Parametres score'!E$30,'Parametres score'!G$30,IF(CF165&gt;'Parametres score'!E$32,'Parametres score'!G$32,'Parametres score'!G$31))</f>
        <v>0</v>
      </c>
      <c r="CE172" s="131">
        <f>IF(BT172&gt;'Parametres score'!E$29,'Parametres score'!G$29,IF(BT172&lt;'Parametres score'!E$27,'Parametres score'!G$27,'Parametres score'!G$28))</f>
        <v>0</v>
      </c>
      <c r="CF172" s="131">
        <f t="shared" si="44"/>
        <v>2</v>
      </c>
      <c r="CG172" s="131" t="str">
        <f t="shared" si="50"/>
        <v>/18</v>
      </c>
      <c r="CH172" s="4"/>
      <c r="CI172" s="4"/>
      <c r="CJ172" s="4"/>
    </row>
    <row r="173" spans="1:88" hidden="1" x14ac:dyDescent="0.35">
      <c r="A173" t="str">
        <f t="shared" si="40"/>
        <v/>
      </c>
      <c r="B173" s="7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4"/>
      <c r="BA173" s="694">
        <f>IF(COUNTIF(Poste!C$3:C$163,C173)&gt;0,SUMIF(Poste!C$3:C$163,C173,Poste!H$3:H$163)/(COUNTIF(Poste!C$3:C$163,C173)),0)</f>
        <v>0</v>
      </c>
      <c r="BB173" s="694"/>
      <c r="BC173" s="694"/>
      <c r="BD173" s="694"/>
      <c r="BE173" s="677"/>
      <c r="BF173" s="677"/>
      <c r="BG173" s="677"/>
      <c r="BH173" s="677"/>
      <c r="BI173" s="154"/>
      <c r="BJ173">
        <f t="shared" si="33"/>
        <v>0</v>
      </c>
      <c r="BK173">
        <f t="shared" si="34"/>
        <v>168</v>
      </c>
      <c r="BL173">
        <f>COUNTIF(BE167:BH173,"&lt;" &amp; 'Parametres score'!$C$24)</f>
        <v>0</v>
      </c>
      <c r="BM173">
        <f t="shared" si="42"/>
        <v>0</v>
      </c>
      <c r="BN173">
        <f t="shared" si="45"/>
        <v>0</v>
      </c>
      <c r="BO173">
        <f t="shared" si="46"/>
        <v>0</v>
      </c>
      <c r="BP173">
        <f t="shared" si="47"/>
        <v>0</v>
      </c>
      <c r="BQ173" s="4">
        <f t="shared" si="39"/>
        <v>1</v>
      </c>
      <c r="BR173" s="4">
        <f t="shared" si="48"/>
        <v>7</v>
      </c>
      <c r="BS173" s="4">
        <f t="shared" si="41"/>
        <v>0</v>
      </c>
      <c r="BT173" s="4">
        <f t="shared" si="49"/>
        <v>0</v>
      </c>
      <c r="BU173" s="4">
        <f t="shared" si="43"/>
        <v>0</v>
      </c>
      <c r="BV173" s="4"/>
      <c r="BW173" s="131">
        <f>IF(BJ173&lt;'Parametres score'!$E$6,'Parametres score'!$G$6,IF(BJ173&lt;='Parametres score'!$E$8,'Parametres score'!$G$7,'Parametres score'!$G$8))</f>
        <v>0</v>
      </c>
      <c r="BX173" s="131">
        <f>IF(COUNTIF(BA167:BD173,"&gt;" &amp;'Parametres score'!$C$9)&lt;'Parametres score'!E$9,'Parametres score'!G$9,IF(COUNTIF(BA167:BD173,"&gt;" &amp;'Parametres score'!$C$9)&gt;'Parametres score'!E$11,'Parametres score'!G$11,'Parametres score'!G$10))</f>
        <v>0</v>
      </c>
      <c r="BY173" s="131">
        <f>IF(COUNTIF(BI167:BI173,"&gt;=24")&gt;='Parametres score'!E$12,'Parametres score'!G$12,IF(COUNTIF(BI167:BI173,"&gt;=24")='Parametres score'!E$13,'Parametres score'!$G$13,'Parametres score'!G$14))</f>
        <v>2</v>
      </c>
      <c r="BZ173" s="131">
        <f>IF(BP173&lt;'Parametres score'!E$15,0,IF(BP173&gt;'Parametres score'!E$17,'Parametres score'!G$17,'Parametres score'!G$16))</f>
        <v>0</v>
      </c>
      <c r="CA173" s="131">
        <f>IF(BR173&lt;'Parametres score'!E$20,'Parametres score'!G$20,IF(BR173&gt;'Parametres score'!E$18,'Parametres score'!G$18,'Parametres score'!G$19))</f>
        <v>0</v>
      </c>
      <c r="CB173" s="131">
        <f>IF(BN173&lt;'Parametres score'!E$21,'Parametres score'!G$21,IF(BN173&gt;'Parametres score'!E$23,'Parametres score'!G$23,'Parametres score'!G$22))</f>
        <v>0</v>
      </c>
      <c r="CC173" s="131">
        <f>IF(BL173&lt;'Parametres score'!E$24,'Parametres score'!G$24,IF(BL173&gt;'Parametres score'!E$26,'Parametres score'!G$26,'Parametres score'!G$25))</f>
        <v>0</v>
      </c>
      <c r="CD173" s="131">
        <f>IF(CF166&lt;'Parametres score'!E$30,'Parametres score'!G$30,IF(CF166&gt;'Parametres score'!E$32,'Parametres score'!G$32,'Parametres score'!G$31))</f>
        <v>0</v>
      </c>
      <c r="CE173" s="131">
        <f>IF(BT173&gt;'Parametres score'!E$29,'Parametres score'!G$29,IF(BT173&lt;'Parametres score'!E$27,'Parametres score'!G$27,'Parametres score'!G$28))</f>
        <v>0</v>
      </c>
      <c r="CF173" s="131">
        <f t="shared" si="44"/>
        <v>2</v>
      </c>
      <c r="CG173" s="131" t="str">
        <f t="shared" si="50"/>
        <v>/18</v>
      </c>
      <c r="CH173" s="4"/>
      <c r="CI173" s="4"/>
      <c r="CJ173" s="4"/>
    </row>
    <row r="174" spans="1:88" hidden="1" x14ac:dyDescent="0.35">
      <c r="A174" t="str">
        <f t="shared" si="40"/>
        <v/>
      </c>
      <c r="B174" s="7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4"/>
      <c r="BA174" s="694">
        <f>IF(COUNTIF(Poste!C$3:C$163,C174)&gt;0,SUMIF(Poste!C$3:C$163,C174,Poste!H$3:H$163)/(COUNTIF(Poste!C$3:C$163,C174)),0)</f>
        <v>0</v>
      </c>
      <c r="BB174" s="694"/>
      <c r="BC174" s="694"/>
      <c r="BD174" s="694"/>
      <c r="BE174" s="677"/>
      <c r="BF174" s="677"/>
      <c r="BG174" s="677"/>
      <c r="BH174" s="677"/>
      <c r="BI174" s="154"/>
      <c r="BJ174">
        <f t="shared" si="33"/>
        <v>0</v>
      </c>
      <c r="BK174">
        <f t="shared" si="34"/>
        <v>168</v>
      </c>
      <c r="BL174">
        <f>COUNTIF(BE168:BH174,"&lt;" &amp; 'Parametres score'!$C$24)</f>
        <v>0</v>
      </c>
      <c r="BM174">
        <f t="shared" si="42"/>
        <v>0</v>
      </c>
      <c r="BN174">
        <f t="shared" si="45"/>
        <v>0</v>
      </c>
      <c r="BO174">
        <f t="shared" si="46"/>
        <v>0</v>
      </c>
      <c r="BP174">
        <f t="shared" si="47"/>
        <v>0</v>
      </c>
      <c r="BQ174" s="4">
        <f t="shared" si="39"/>
        <v>1</v>
      </c>
      <c r="BR174" s="4">
        <f t="shared" si="48"/>
        <v>7</v>
      </c>
      <c r="BS174" s="4">
        <f t="shared" si="41"/>
        <v>0</v>
      </c>
      <c r="BT174" s="4">
        <f t="shared" si="49"/>
        <v>0</v>
      </c>
      <c r="BU174" s="4">
        <f t="shared" si="43"/>
        <v>0</v>
      </c>
      <c r="BV174" s="4"/>
      <c r="BW174" s="131">
        <f>IF(BJ174&lt;'Parametres score'!$E$6,'Parametres score'!$G$6,IF(BJ174&lt;='Parametres score'!$E$8,'Parametres score'!$G$7,'Parametres score'!$G$8))</f>
        <v>0</v>
      </c>
      <c r="BX174" s="131">
        <f>IF(COUNTIF(BA168:BD174,"&gt;" &amp;'Parametres score'!$C$9)&lt;'Parametres score'!E$9,'Parametres score'!G$9,IF(COUNTIF(BA168:BD174,"&gt;" &amp;'Parametres score'!$C$9)&gt;'Parametres score'!E$11,'Parametres score'!G$11,'Parametres score'!G$10))</f>
        <v>0</v>
      </c>
      <c r="BY174" s="131">
        <f>IF(COUNTIF(BI168:BI174,"&gt;=24")&gt;='Parametres score'!E$12,'Parametres score'!G$12,IF(COUNTIF(BI168:BI174,"&gt;=24")='Parametres score'!E$13,'Parametres score'!$G$13,'Parametres score'!G$14))</f>
        <v>2</v>
      </c>
      <c r="BZ174" s="131">
        <f>IF(BP174&lt;'Parametres score'!E$15,0,IF(BP174&gt;'Parametres score'!E$17,'Parametres score'!G$17,'Parametres score'!G$16))</f>
        <v>0</v>
      </c>
      <c r="CA174" s="131">
        <f>IF(BR174&lt;'Parametres score'!E$20,'Parametres score'!G$20,IF(BR174&gt;'Parametres score'!E$18,'Parametres score'!G$18,'Parametres score'!G$19))</f>
        <v>0</v>
      </c>
      <c r="CB174" s="131">
        <f>IF(BN174&lt;'Parametres score'!E$21,'Parametres score'!G$21,IF(BN174&gt;'Parametres score'!E$23,'Parametres score'!G$23,'Parametres score'!G$22))</f>
        <v>0</v>
      </c>
      <c r="CC174" s="131">
        <f>IF(BL174&lt;'Parametres score'!E$24,'Parametres score'!G$24,IF(BL174&gt;'Parametres score'!E$26,'Parametres score'!G$26,'Parametres score'!G$25))</f>
        <v>0</v>
      </c>
      <c r="CD174" s="131">
        <f>IF(CF167&lt;'Parametres score'!E$30,'Parametres score'!G$30,IF(CF167&gt;'Parametres score'!E$32,'Parametres score'!G$32,'Parametres score'!G$31))</f>
        <v>0</v>
      </c>
      <c r="CE174" s="131">
        <f>IF(BT174&gt;'Parametres score'!E$29,'Parametres score'!G$29,IF(BT174&lt;'Parametres score'!E$27,'Parametres score'!G$27,'Parametres score'!G$28))</f>
        <v>0</v>
      </c>
      <c r="CF174" s="131">
        <f t="shared" si="44"/>
        <v>2</v>
      </c>
      <c r="CG174" s="131" t="str">
        <f t="shared" si="50"/>
        <v>/18</v>
      </c>
      <c r="CH174" s="4"/>
      <c r="CI174" s="4"/>
      <c r="CJ174" s="4"/>
    </row>
    <row r="175" spans="1:88" hidden="1" x14ac:dyDescent="0.35">
      <c r="A175" t="str">
        <f t="shared" si="40"/>
        <v/>
      </c>
      <c r="B175" s="7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4"/>
      <c r="BA175" s="694">
        <f>IF(COUNTIF(Poste!C$3:C$163,C175)&gt;0,SUMIF(Poste!C$3:C$163,C175,Poste!H$3:H$163)/(COUNTIF(Poste!C$3:C$163,C175)),0)</f>
        <v>0</v>
      </c>
      <c r="BB175" s="694"/>
      <c r="BC175" s="694"/>
      <c r="BD175" s="694"/>
      <c r="BE175" s="677"/>
      <c r="BF175" s="677"/>
      <c r="BG175" s="677"/>
      <c r="BH175" s="677"/>
      <c r="BI175" s="154"/>
      <c r="BJ175">
        <f t="shared" ref="BJ175:BJ189" si="51">COUNTIF(D169:AY175,"W")*0.5</f>
        <v>0</v>
      </c>
      <c r="BK175">
        <f t="shared" ref="BK175:BK189" si="52">COUNTIF(D169:AY175,"")*0.5</f>
        <v>168</v>
      </c>
      <c r="BL175">
        <f>COUNTIF(BE169:BH175,"&lt;" &amp; 'Parametres score'!$C$24)</f>
        <v>0</v>
      </c>
      <c r="BM175">
        <f t="shared" si="42"/>
        <v>0</v>
      </c>
      <c r="BN175">
        <f t="shared" si="45"/>
        <v>0</v>
      </c>
      <c r="BO175">
        <f t="shared" si="46"/>
        <v>0</v>
      </c>
      <c r="BP175">
        <f t="shared" si="47"/>
        <v>0</v>
      </c>
      <c r="BQ175" s="4">
        <f t="shared" si="39"/>
        <v>1</v>
      </c>
      <c r="BR175" s="4">
        <f t="shared" si="48"/>
        <v>7</v>
      </c>
      <c r="BS175" s="4">
        <f t="shared" si="41"/>
        <v>0</v>
      </c>
      <c r="BT175" s="4">
        <f t="shared" si="49"/>
        <v>0</v>
      </c>
      <c r="BU175" s="4">
        <f t="shared" si="43"/>
        <v>0</v>
      </c>
      <c r="BV175" s="4"/>
      <c r="BW175" s="131">
        <f>IF(BJ175&lt;'Parametres score'!$E$6,'Parametres score'!$G$6,IF(BJ175&lt;='Parametres score'!$E$8,'Parametres score'!$G$7,'Parametres score'!$G$8))</f>
        <v>0</v>
      </c>
      <c r="BX175" s="131">
        <f>IF(COUNTIF(BA169:BD175,"&gt;" &amp;'Parametres score'!$C$9)&lt;'Parametres score'!E$9,'Parametres score'!G$9,IF(COUNTIF(BA169:BD175,"&gt;" &amp;'Parametres score'!$C$9)&gt;'Parametres score'!E$11,'Parametres score'!G$11,'Parametres score'!G$10))</f>
        <v>0</v>
      </c>
      <c r="BY175" s="131">
        <f>IF(COUNTIF(BI169:BI175,"&gt;=24")&gt;='Parametres score'!E$12,'Parametres score'!G$12,IF(COUNTIF(BI169:BI175,"&gt;=24")='Parametres score'!E$13,'Parametres score'!$G$13,'Parametres score'!G$14))</f>
        <v>2</v>
      </c>
      <c r="BZ175" s="131">
        <f>IF(BP175&lt;'Parametres score'!E$15,0,IF(BP175&gt;'Parametres score'!E$17,'Parametres score'!G$17,'Parametres score'!G$16))</f>
        <v>0</v>
      </c>
      <c r="CA175" s="131">
        <f>IF(BR175&lt;'Parametres score'!E$20,'Parametres score'!G$20,IF(BR175&gt;'Parametres score'!E$18,'Parametres score'!G$18,'Parametres score'!G$19))</f>
        <v>0</v>
      </c>
      <c r="CB175" s="131">
        <f>IF(BN175&lt;'Parametres score'!E$21,'Parametres score'!G$21,IF(BN175&gt;'Parametres score'!E$23,'Parametres score'!G$23,'Parametres score'!G$22))</f>
        <v>0</v>
      </c>
      <c r="CC175" s="131">
        <f>IF(BL175&lt;'Parametres score'!E$24,'Parametres score'!G$24,IF(BL175&gt;'Parametres score'!E$26,'Parametres score'!G$26,'Parametres score'!G$25))</f>
        <v>0</v>
      </c>
      <c r="CD175" s="131">
        <f>IF(CF168&lt;'Parametres score'!E$30,'Parametres score'!G$30,IF(CF168&gt;'Parametres score'!E$32,'Parametres score'!G$32,'Parametres score'!G$31))</f>
        <v>0</v>
      </c>
      <c r="CE175" s="131">
        <f>IF(BT175&gt;'Parametres score'!E$29,'Parametres score'!G$29,IF(BT175&lt;'Parametres score'!E$27,'Parametres score'!G$27,'Parametres score'!G$28))</f>
        <v>0</v>
      </c>
      <c r="CF175" s="131">
        <f t="shared" si="44"/>
        <v>2</v>
      </c>
      <c r="CG175" s="131" t="str">
        <f t="shared" si="50"/>
        <v>/18</v>
      </c>
      <c r="CH175" s="4"/>
      <c r="CI175" s="4"/>
      <c r="CJ175" s="4"/>
    </row>
    <row r="176" spans="1:88" hidden="1" x14ac:dyDescent="0.35">
      <c r="A176" t="str">
        <f t="shared" si="40"/>
        <v/>
      </c>
      <c r="B176" s="7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4"/>
      <c r="BA176" s="694">
        <f>IF(COUNTIF(Poste!C$3:C$163,C176)&gt;0,SUMIF(Poste!C$3:C$163,C176,Poste!H$3:H$163)/(COUNTIF(Poste!C$3:C$163,C176)),0)</f>
        <v>0</v>
      </c>
      <c r="BB176" s="694"/>
      <c r="BC176" s="694"/>
      <c r="BD176" s="694"/>
      <c r="BE176" s="677"/>
      <c r="BF176" s="677"/>
      <c r="BG176" s="677"/>
      <c r="BH176" s="677"/>
      <c r="BI176" s="154"/>
      <c r="BJ176">
        <f t="shared" si="51"/>
        <v>0</v>
      </c>
      <c r="BK176">
        <f t="shared" si="52"/>
        <v>168</v>
      </c>
      <c r="BL176">
        <f>COUNTIF(BE170:BH176,"&lt;" &amp; 'Parametres score'!$C$24)</f>
        <v>0</v>
      </c>
      <c r="BM176">
        <f t="shared" si="42"/>
        <v>0</v>
      </c>
      <c r="BN176">
        <f t="shared" si="45"/>
        <v>0</v>
      </c>
      <c r="BO176">
        <f t="shared" si="46"/>
        <v>0</v>
      </c>
      <c r="BP176">
        <f t="shared" si="47"/>
        <v>0</v>
      </c>
      <c r="BQ176" s="4">
        <f t="shared" si="39"/>
        <v>1</v>
      </c>
      <c r="BR176" s="4">
        <f t="shared" si="48"/>
        <v>7</v>
      </c>
      <c r="BS176" s="4">
        <f t="shared" si="41"/>
        <v>0</v>
      </c>
      <c r="BT176" s="4">
        <f t="shared" si="49"/>
        <v>0</v>
      </c>
      <c r="BU176" s="4">
        <f t="shared" si="43"/>
        <v>0</v>
      </c>
      <c r="BV176" s="4"/>
      <c r="BW176" s="131">
        <f>IF(BJ176&lt;'Parametres score'!$E$6,'Parametres score'!$G$6,IF(BJ176&lt;='Parametres score'!$E$8,'Parametres score'!$G$7,'Parametres score'!$G$8))</f>
        <v>0</v>
      </c>
      <c r="BX176" s="131">
        <f>IF(COUNTIF(BA170:BD176,"&gt;" &amp;'Parametres score'!$C$9)&lt;'Parametres score'!E$9,'Parametres score'!G$9,IF(COUNTIF(BA170:BD176,"&gt;" &amp;'Parametres score'!$C$9)&gt;'Parametres score'!E$11,'Parametres score'!G$11,'Parametres score'!G$10))</f>
        <v>0</v>
      </c>
      <c r="BY176" s="131">
        <f>IF(COUNTIF(BI170:BI176,"&gt;=24")&gt;='Parametres score'!E$12,'Parametres score'!G$12,IF(COUNTIF(BI170:BI176,"&gt;=24")='Parametres score'!E$13,'Parametres score'!$G$13,'Parametres score'!G$14))</f>
        <v>2</v>
      </c>
      <c r="BZ176" s="131">
        <f>IF(BP176&lt;'Parametres score'!E$15,0,IF(BP176&gt;'Parametres score'!E$17,'Parametres score'!G$17,'Parametres score'!G$16))</f>
        <v>0</v>
      </c>
      <c r="CA176" s="131">
        <f>IF(BR176&lt;'Parametres score'!E$20,'Parametres score'!G$20,IF(BR176&gt;'Parametres score'!E$18,'Parametres score'!G$18,'Parametres score'!G$19))</f>
        <v>0</v>
      </c>
      <c r="CB176" s="131">
        <f>IF(BN176&lt;'Parametres score'!E$21,'Parametres score'!G$21,IF(BN176&gt;'Parametres score'!E$23,'Parametres score'!G$23,'Parametres score'!G$22))</f>
        <v>0</v>
      </c>
      <c r="CC176" s="131">
        <f>IF(BL176&lt;'Parametres score'!E$24,'Parametres score'!G$24,IF(BL176&gt;'Parametres score'!E$26,'Parametres score'!G$26,'Parametres score'!G$25))</f>
        <v>0</v>
      </c>
      <c r="CD176" s="131">
        <f>IF(CF169&lt;'Parametres score'!E$30,'Parametres score'!G$30,IF(CF169&gt;'Parametres score'!E$32,'Parametres score'!G$32,'Parametres score'!G$31))</f>
        <v>0</v>
      </c>
      <c r="CE176" s="131">
        <f>IF(BT176&gt;'Parametres score'!E$29,'Parametres score'!G$29,IF(BT176&lt;'Parametres score'!E$27,'Parametres score'!G$27,'Parametres score'!G$28))</f>
        <v>0</v>
      </c>
      <c r="CF176" s="131">
        <f t="shared" si="44"/>
        <v>2</v>
      </c>
      <c r="CG176" s="131" t="str">
        <f t="shared" si="50"/>
        <v>/18</v>
      </c>
      <c r="CH176" s="4"/>
      <c r="CI176" s="4"/>
      <c r="CJ176" s="4"/>
    </row>
    <row r="177" spans="1:88" hidden="1" x14ac:dyDescent="0.35">
      <c r="A177" t="str">
        <f t="shared" si="40"/>
        <v/>
      </c>
      <c r="B177" s="7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4"/>
      <c r="BA177" s="694">
        <f>IF(COUNTIF(Poste!C$3:C$163,C177)&gt;0,SUMIF(Poste!C$3:C$163,C177,Poste!H$3:H$163)/(COUNTIF(Poste!C$3:C$163,C177)),0)</f>
        <v>0</v>
      </c>
      <c r="BB177" s="694"/>
      <c r="BC177" s="694"/>
      <c r="BD177" s="694"/>
      <c r="BE177" s="677"/>
      <c r="BF177" s="677"/>
      <c r="BG177" s="677"/>
      <c r="BH177" s="677"/>
      <c r="BI177" s="154"/>
      <c r="BJ177">
        <f t="shared" si="51"/>
        <v>0</v>
      </c>
      <c r="BK177">
        <f t="shared" si="52"/>
        <v>168</v>
      </c>
      <c r="BL177">
        <f>COUNTIF(BE171:BH177,"&lt;" &amp; 'Parametres score'!$C$24)</f>
        <v>0</v>
      </c>
      <c r="BM177">
        <f t="shared" si="42"/>
        <v>0</v>
      </c>
      <c r="BN177">
        <f t="shared" si="45"/>
        <v>0</v>
      </c>
      <c r="BO177">
        <f t="shared" si="46"/>
        <v>0</v>
      </c>
      <c r="BP177">
        <f t="shared" si="47"/>
        <v>0</v>
      </c>
      <c r="BQ177" s="4">
        <f t="shared" si="39"/>
        <v>1</v>
      </c>
      <c r="BR177" s="4">
        <f t="shared" si="48"/>
        <v>7</v>
      </c>
      <c r="BS177" s="4">
        <f t="shared" si="41"/>
        <v>0</v>
      </c>
      <c r="BT177" s="4">
        <f t="shared" si="49"/>
        <v>0</v>
      </c>
      <c r="BU177" s="4">
        <f t="shared" si="43"/>
        <v>0</v>
      </c>
      <c r="BV177" s="4"/>
      <c r="BW177" s="131">
        <f>IF(BJ177&lt;'Parametres score'!$E$6,'Parametres score'!$G$6,IF(BJ177&lt;='Parametres score'!$E$8,'Parametres score'!$G$7,'Parametres score'!$G$8))</f>
        <v>0</v>
      </c>
      <c r="BX177" s="131">
        <f>IF(COUNTIF(BA171:BD177,"&gt;" &amp;'Parametres score'!$C$9)&lt;'Parametres score'!E$9,'Parametres score'!G$9,IF(COUNTIF(BA171:BD177,"&gt;" &amp;'Parametres score'!$C$9)&gt;'Parametres score'!E$11,'Parametres score'!G$11,'Parametres score'!G$10))</f>
        <v>0</v>
      </c>
      <c r="BY177" s="131">
        <f>IF(COUNTIF(BI171:BI177,"&gt;=24")&gt;='Parametres score'!E$12,'Parametres score'!G$12,IF(COUNTIF(BI171:BI177,"&gt;=24")='Parametres score'!E$13,'Parametres score'!$G$13,'Parametres score'!G$14))</f>
        <v>2</v>
      </c>
      <c r="BZ177" s="131">
        <f>IF(BP177&lt;'Parametres score'!E$15,0,IF(BP177&gt;'Parametres score'!E$17,'Parametres score'!G$17,'Parametres score'!G$16))</f>
        <v>0</v>
      </c>
      <c r="CA177" s="131">
        <f>IF(BR177&lt;'Parametres score'!E$20,'Parametres score'!G$20,IF(BR177&gt;'Parametres score'!E$18,'Parametres score'!G$18,'Parametres score'!G$19))</f>
        <v>0</v>
      </c>
      <c r="CB177" s="131">
        <f>IF(BN177&lt;'Parametres score'!E$21,'Parametres score'!G$21,IF(BN177&gt;'Parametres score'!E$23,'Parametres score'!G$23,'Parametres score'!G$22))</f>
        <v>0</v>
      </c>
      <c r="CC177" s="131">
        <f>IF(BL177&lt;'Parametres score'!E$24,'Parametres score'!G$24,IF(BL177&gt;'Parametres score'!E$26,'Parametres score'!G$26,'Parametres score'!G$25))</f>
        <v>0</v>
      </c>
      <c r="CD177" s="131">
        <f>IF(CF170&lt;'Parametres score'!E$30,'Parametres score'!G$30,IF(CF170&gt;'Parametres score'!E$32,'Parametres score'!G$32,'Parametres score'!G$31))</f>
        <v>0</v>
      </c>
      <c r="CE177" s="131">
        <f>IF(BT177&gt;'Parametres score'!E$29,'Parametres score'!G$29,IF(BT177&lt;'Parametres score'!E$27,'Parametres score'!G$27,'Parametres score'!G$28))</f>
        <v>0</v>
      </c>
      <c r="CF177" s="131">
        <f t="shared" si="44"/>
        <v>2</v>
      </c>
      <c r="CG177" s="131" t="str">
        <f t="shared" si="50"/>
        <v>/18</v>
      </c>
      <c r="CH177" s="4"/>
      <c r="CI177" s="4"/>
      <c r="CJ177" s="4"/>
    </row>
    <row r="178" spans="1:88" hidden="1" x14ac:dyDescent="0.35">
      <c r="A178" t="str">
        <f t="shared" si="40"/>
        <v/>
      </c>
      <c r="B178" s="7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4"/>
      <c r="BA178" s="694">
        <f>IF(COUNTIF(Poste!C$3:C$163,C178)&gt;0,SUMIF(Poste!C$3:C$163,C178,Poste!H$3:H$163)/(COUNTIF(Poste!C$3:C$163,C178)),0)</f>
        <v>0</v>
      </c>
      <c r="BB178" s="694"/>
      <c r="BC178" s="694"/>
      <c r="BD178" s="694"/>
      <c r="BE178" s="677"/>
      <c r="BF178" s="677"/>
      <c r="BG178" s="677"/>
      <c r="BH178" s="677"/>
      <c r="BI178" s="154"/>
      <c r="BJ178">
        <f t="shared" si="51"/>
        <v>0</v>
      </c>
      <c r="BK178">
        <f t="shared" si="52"/>
        <v>168</v>
      </c>
      <c r="BL178">
        <f>COUNTIF(BE172:BH178,"&lt;" &amp; 'Parametres score'!$C$24)</f>
        <v>0</v>
      </c>
      <c r="BM178">
        <f t="shared" si="42"/>
        <v>0</v>
      </c>
      <c r="BN178">
        <f t="shared" si="45"/>
        <v>0</v>
      </c>
      <c r="BO178">
        <f t="shared" si="46"/>
        <v>0</v>
      </c>
      <c r="BP178">
        <f t="shared" si="47"/>
        <v>0</v>
      </c>
      <c r="BQ178" s="4">
        <f t="shared" ref="BQ178:BQ189" si="53">IF((COUNTIF(D178:AY178,"W"))&gt;0,0,1)</f>
        <v>1</v>
      </c>
      <c r="BR178" s="4">
        <f t="shared" si="48"/>
        <v>7</v>
      </c>
      <c r="BS178" s="4">
        <f t="shared" si="41"/>
        <v>0</v>
      </c>
      <c r="BT178" s="4">
        <f t="shared" si="49"/>
        <v>0</v>
      </c>
      <c r="BU178" s="4">
        <f t="shared" si="43"/>
        <v>0</v>
      </c>
      <c r="BV178" s="4"/>
      <c r="BW178" s="131">
        <f>IF(BJ178&lt;'Parametres score'!$E$6,'Parametres score'!$G$6,IF(BJ178&lt;='Parametres score'!$E$8,'Parametres score'!$G$7,'Parametres score'!$G$8))</f>
        <v>0</v>
      </c>
      <c r="BX178" s="131">
        <f>IF(COUNTIF(BA172:BD178,"&gt;" &amp;'Parametres score'!$C$9)&lt;'Parametres score'!E$9,'Parametres score'!G$9,IF(COUNTIF(BA172:BD178,"&gt;" &amp;'Parametres score'!$C$9)&gt;'Parametres score'!E$11,'Parametres score'!G$11,'Parametres score'!G$10))</f>
        <v>0</v>
      </c>
      <c r="BY178" s="131">
        <f>IF(COUNTIF(BI172:BI178,"&gt;=24")&gt;='Parametres score'!E$12,'Parametres score'!G$12,IF(COUNTIF(BI172:BI178,"&gt;=24")='Parametres score'!E$13,'Parametres score'!$G$13,'Parametres score'!G$14))</f>
        <v>2</v>
      </c>
      <c r="BZ178" s="131">
        <f>IF(BP178&lt;'Parametres score'!E$15,0,IF(BP178&gt;'Parametres score'!E$17,'Parametres score'!G$17,'Parametres score'!G$16))</f>
        <v>0</v>
      </c>
      <c r="CA178" s="131">
        <f>IF(BR178&lt;'Parametres score'!E$20,'Parametres score'!G$20,IF(BR178&gt;'Parametres score'!E$18,'Parametres score'!G$18,'Parametres score'!G$19))</f>
        <v>0</v>
      </c>
      <c r="CB178" s="131">
        <f>IF(BN178&lt;'Parametres score'!E$21,'Parametres score'!G$21,IF(BN178&gt;'Parametres score'!E$23,'Parametres score'!G$23,'Parametres score'!G$22))</f>
        <v>0</v>
      </c>
      <c r="CC178" s="131">
        <f>IF(BL178&lt;'Parametres score'!E$24,'Parametres score'!G$24,IF(BL178&gt;'Parametres score'!E$26,'Parametres score'!G$26,'Parametres score'!G$25))</f>
        <v>0</v>
      </c>
      <c r="CD178" s="131">
        <f>IF(CF171&lt;'Parametres score'!E$30,'Parametres score'!G$30,IF(CF171&gt;'Parametres score'!E$32,'Parametres score'!G$32,'Parametres score'!G$31))</f>
        <v>0</v>
      </c>
      <c r="CE178" s="131">
        <f>IF(BT178&gt;'Parametres score'!E$29,'Parametres score'!G$29,IF(BT178&lt;'Parametres score'!E$27,'Parametres score'!G$27,'Parametres score'!G$28))</f>
        <v>0</v>
      </c>
      <c r="CF178" s="131">
        <f t="shared" si="44"/>
        <v>2</v>
      </c>
      <c r="CG178" s="131" t="str">
        <f t="shared" si="50"/>
        <v>/18</v>
      </c>
      <c r="CH178" s="4"/>
      <c r="CI178" s="4"/>
      <c r="CJ178" s="4"/>
    </row>
    <row r="179" spans="1:88" hidden="1" x14ac:dyDescent="0.35">
      <c r="A179" t="str">
        <f t="shared" si="40"/>
        <v/>
      </c>
      <c r="B179" s="7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4"/>
      <c r="BA179" s="694">
        <f>IF(COUNTIF(Poste!C$3:C$163,C179)&gt;0,SUMIF(Poste!C$3:C$163,C179,Poste!H$3:H$163)/(COUNTIF(Poste!C$3:C$163,C179)),0)</f>
        <v>0</v>
      </c>
      <c r="BB179" s="694"/>
      <c r="BC179" s="694"/>
      <c r="BD179" s="694"/>
      <c r="BE179" s="677"/>
      <c r="BF179" s="677"/>
      <c r="BG179" s="677"/>
      <c r="BH179" s="677"/>
      <c r="BI179" s="154"/>
      <c r="BJ179">
        <f t="shared" si="51"/>
        <v>0</v>
      </c>
      <c r="BK179">
        <f t="shared" si="52"/>
        <v>168</v>
      </c>
      <c r="BL179">
        <f>COUNTIF(BE173:BH179,"&lt;" &amp; 'Parametres score'!$C$24)</f>
        <v>0</v>
      </c>
      <c r="BM179">
        <f t="shared" si="42"/>
        <v>0</v>
      </c>
      <c r="BN179">
        <f t="shared" si="45"/>
        <v>0</v>
      </c>
      <c r="BO179">
        <f t="shared" si="46"/>
        <v>0</v>
      </c>
      <c r="BP179">
        <f t="shared" si="47"/>
        <v>0</v>
      </c>
      <c r="BQ179" s="4">
        <f t="shared" si="53"/>
        <v>1</v>
      </c>
      <c r="BR179" s="4">
        <f t="shared" si="48"/>
        <v>7</v>
      </c>
      <c r="BS179" s="4">
        <f t="shared" si="41"/>
        <v>0</v>
      </c>
      <c r="BT179" s="4">
        <f t="shared" si="49"/>
        <v>0</v>
      </c>
      <c r="BU179" s="4">
        <f t="shared" si="43"/>
        <v>0</v>
      </c>
      <c r="BV179" s="4"/>
      <c r="BW179" s="131">
        <f>IF(BJ179&lt;'Parametres score'!$E$6,'Parametres score'!$G$6,IF(BJ179&lt;='Parametres score'!$E$8,'Parametres score'!$G$7,'Parametres score'!$G$8))</f>
        <v>0</v>
      </c>
      <c r="BX179" s="131">
        <f>IF(COUNTIF(BA173:BD179,"&gt;" &amp;'Parametres score'!$C$9)&lt;'Parametres score'!E$9,'Parametres score'!G$9,IF(COUNTIF(BA173:BD179,"&gt;" &amp;'Parametres score'!$C$9)&gt;'Parametres score'!E$11,'Parametres score'!G$11,'Parametres score'!G$10))</f>
        <v>0</v>
      </c>
      <c r="BY179" s="131">
        <f>IF(COUNTIF(BI173:BI179,"&gt;=24")&gt;='Parametres score'!E$12,'Parametres score'!G$12,IF(COUNTIF(BI173:BI179,"&gt;=24")='Parametres score'!E$13,'Parametres score'!$G$13,'Parametres score'!G$14))</f>
        <v>2</v>
      </c>
      <c r="BZ179" s="131">
        <f>IF(BP179&lt;'Parametres score'!E$15,0,IF(BP179&gt;'Parametres score'!E$17,'Parametres score'!G$17,'Parametres score'!G$16))</f>
        <v>0</v>
      </c>
      <c r="CA179" s="131">
        <f>IF(BR179&lt;'Parametres score'!E$20,'Parametres score'!G$20,IF(BR179&gt;'Parametres score'!E$18,'Parametres score'!G$18,'Parametres score'!G$19))</f>
        <v>0</v>
      </c>
      <c r="CB179" s="131">
        <f>IF(BN179&lt;'Parametres score'!E$21,'Parametres score'!G$21,IF(BN179&gt;'Parametres score'!E$23,'Parametres score'!G$23,'Parametres score'!G$22))</f>
        <v>0</v>
      </c>
      <c r="CC179" s="131">
        <f>IF(BL179&lt;'Parametres score'!E$24,'Parametres score'!G$24,IF(BL179&gt;'Parametres score'!E$26,'Parametres score'!G$26,'Parametres score'!G$25))</f>
        <v>0</v>
      </c>
      <c r="CD179" s="131">
        <f>IF(CF172&lt;'Parametres score'!E$30,'Parametres score'!G$30,IF(CF172&gt;'Parametres score'!E$32,'Parametres score'!G$32,'Parametres score'!G$31))</f>
        <v>0</v>
      </c>
      <c r="CE179" s="131">
        <f>IF(BT179&gt;'Parametres score'!E$29,'Parametres score'!G$29,IF(BT179&lt;'Parametres score'!E$27,'Parametres score'!G$27,'Parametres score'!G$28))</f>
        <v>0</v>
      </c>
      <c r="CF179" s="131">
        <f t="shared" si="44"/>
        <v>2</v>
      </c>
      <c r="CG179" s="131" t="str">
        <f t="shared" si="50"/>
        <v>/18</v>
      </c>
      <c r="CH179" s="4"/>
      <c r="CI179" s="4"/>
      <c r="CJ179" s="4"/>
    </row>
    <row r="180" spans="1:88" hidden="1" x14ac:dyDescent="0.35">
      <c r="A180" t="str">
        <f t="shared" si="40"/>
        <v/>
      </c>
      <c r="B180" s="7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4"/>
      <c r="BA180" s="694">
        <f>IF(COUNTIF(Poste!C$3:C$163,C180)&gt;0,SUMIF(Poste!C$3:C$163,C180,Poste!H$3:H$163)/(COUNTIF(Poste!C$3:C$163,C180)),0)</f>
        <v>0</v>
      </c>
      <c r="BB180" s="694"/>
      <c r="BC180" s="694"/>
      <c r="BD180" s="694"/>
      <c r="BE180" s="677"/>
      <c r="BF180" s="677"/>
      <c r="BG180" s="677"/>
      <c r="BH180" s="677"/>
      <c r="BI180" s="154"/>
      <c r="BJ180">
        <f t="shared" si="51"/>
        <v>0</v>
      </c>
      <c r="BK180">
        <f t="shared" si="52"/>
        <v>168</v>
      </c>
      <c r="BL180">
        <f>COUNTIF(BE174:BH180,"&lt;" &amp; 'Parametres score'!$C$24)</f>
        <v>0</v>
      </c>
      <c r="BM180">
        <f t="shared" si="42"/>
        <v>0</v>
      </c>
      <c r="BN180">
        <f t="shared" si="45"/>
        <v>0</v>
      </c>
      <c r="BO180">
        <f t="shared" si="46"/>
        <v>0</v>
      </c>
      <c r="BP180">
        <f t="shared" si="47"/>
        <v>0</v>
      </c>
      <c r="BQ180" s="4">
        <f t="shared" si="53"/>
        <v>1</v>
      </c>
      <c r="BR180" s="4">
        <f t="shared" si="48"/>
        <v>7</v>
      </c>
      <c r="BS180" s="4">
        <f t="shared" si="41"/>
        <v>0</v>
      </c>
      <c r="BT180" s="4">
        <f t="shared" si="49"/>
        <v>0</v>
      </c>
      <c r="BU180" s="4">
        <f t="shared" si="43"/>
        <v>0</v>
      </c>
      <c r="BV180" s="4"/>
      <c r="BW180" s="131">
        <f>IF(BJ180&lt;'Parametres score'!$E$6,'Parametres score'!$G$6,IF(BJ180&lt;='Parametres score'!$E$8,'Parametres score'!$G$7,'Parametres score'!$G$8))</f>
        <v>0</v>
      </c>
      <c r="BX180" s="131">
        <f>IF(COUNTIF(BA174:BD180,"&gt;" &amp;'Parametres score'!$C$9)&lt;'Parametres score'!E$9,'Parametres score'!G$9,IF(COUNTIF(BA174:BD180,"&gt;" &amp;'Parametres score'!$C$9)&gt;'Parametres score'!E$11,'Parametres score'!G$11,'Parametres score'!G$10))</f>
        <v>0</v>
      </c>
      <c r="BY180" s="131">
        <f>IF(COUNTIF(BI174:BI180,"&gt;=24")&gt;='Parametres score'!E$12,'Parametres score'!G$12,IF(COUNTIF(BI174:BI180,"&gt;=24")='Parametres score'!E$13,'Parametres score'!$G$13,'Parametres score'!G$14))</f>
        <v>2</v>
      </c>
      <c r="BZ180" s="131">
        <f>IF(BP180&lt;'Parametres score'!E$15,0,IF(BP180&gt;'Parametres score'!E$17,'Parametres score'!G$17,'Parametres score'!G$16))</f>
        <v>0</v>
      </c>
      <c r="CA180" s="131">
        <f>IF(BR180&lt;'Parametres score'!E$20,'Parametres score'!G$20,IF(BR180&gt;'Parametres score'!E$18,'Parametres score'!G$18,'Parametres score'!G$19))</f>
        <v>0</v>
      </c>
      <c r="CB180" s="131">
        <f>IF(BN180&lt;'Parametres score'!E$21,'Parametres score'!G$21,IF(BN180&gt;'Parametres score'!E$23,'Parametres score'!G$23,'Parametres score'!G$22))</f>
        <v>0</v>
      </c>
      <c r="CC180" s="131">
        <f>IF(BL180&lt;'Parametres score'!E$24,'Parametres score'!G$24,IF(BL180&gt;'Parametres score'!E$26,'Parametres score'!G$26,'Parametres score'!G$25))</f>
        <v>0</v>
      </c>
      <c r="CD180" s="131">
        <f>IF(CF173&lt;'Parametres score'!E$30,'Parametres score'!G$30,IF(CF173&gt;'Parametres score'!E$32,'Parametres score'!G$32,'Parametres score'!G$31))</f>
        <v>0</v>
      </c>
      <c r="CE180" s="131">
        <f>IF(BT180&gt;'Parametres score'!E$29,'Parametres score'!G$29,IF(BT180&lt;'Parametres score'!E$27,'Parametres score'!G$27,'Parametres score'!G$28))</f>
        <v>0</v>
      </c>
      <c r="CF180" s="131">
        <f t="shared" si="44"/>
        <v>2</v>
      </c>
      <c r="CG180" s="131" t="str">
        <f t="shared" si="50"/>
        <v>/18</v>
      </c>
      <c r="CH180" s="4"/>
      <c r="CI180" s="4"/>
      <c r="CJ180" s="4"/>
    </row>
    <row r="181" spans="1:88" hidden="1" x14ac:dyDescent="0.35">
      <c r="A181" t="str">
        <f t="shared" si="40"/>
        <v/>
      </c>
      <c r="B181" s="7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4"/>
      <c r="BA181" s="694">
        <f>IF(COUNTIF(Poste!C$3:C$163,C181)&gt;0,SUMIF(Poste!C$3:C$163,C181,Poste!H$3:H$163)/(COUNTIF(Poste!C$3:C$163,C181)),0)</f>
        <v>0</v>
      </c>
      <c r="BB181" s="694"/>
      <c r="BC181" s="694"/>
      <c r="BD181" s="694"/>
      <c r="BE181" s="677"/>
      <c r="BF181" s="677"/>
      <c r="BG181" s="677"/>
      <c r="BH181" s="677"/>
      <c r="BI181" s="154"/>
      <c r="BJ181">
        <f t="shared" si="51"/>
        <v>0</v>
      </c>
      <c r="BK181">
        <f t="shared" si="52"/>
        <v>168</v>
      </c>
      <c r="BL181">
        <f>COUNTIF(BE175:BH181,"&lt;" &amp; 'Parametres score'!$C$24)</f>
        <v>0</v>
      </c>
      <c r="BM181">
        <f t="shared" si="42"/>
        <v>0</v>
      </c>
      <c r="BN181">
        <f t="shared" si="45"/>
        <v>0</v>
      </c>
      <c r="BO181">
        <f t="shared" si="46"/>
        <v>0</v>
      </c>
      <c r="BP181">
        <f t="shared" si="47"/>
        <v>0</v>
      </c>
      <c r="BQ181" s="4">
        <f t="shared" si="53"/>
        <v>1</v>
      </c>
      <c r="BR181" s="4">
        <f t="shared" si="48"/>
        <v>7</v>
      </c>
      <c r="BS181" s="4">
        <f t="shared" si="41"/>
        <v>0</v>
      </c>
      <c r="BT181" s="4">
        <f t="shared" si="49"/>
        <v>0</v>
      </c>
      <c r="BU181" s="4">
        <f t="shared" si="43"/>
        <v>0</v>
      </c>
      <c r="BV181" s="4"/>
      <c r="BW181" s="131">
        <f>IF(BJ181&lt;'Parametres score'!$E$6,'Parametres score'!$G$6,IF(BJ181&lt;='Parametres score'!$E$8,'Parametres score'!$G$7,'Parametres score'!$G$8))</f>
        <v>0</v>
      </c>
      <c r="BX181" s="131">
        <f>IF(COUNTIF(BA175:BD181,"&gt;" &amp;'Parametres score'!$C$9)&lt;'Parametres score'!E$9,'Parametres score'!G$9,IF(COUNTIF(BA175:BD181,"&gt;" &amp;'Parametres score'!$C$9)&gt;'Parametres score'!E$11,'Parametres score'!G$11,'Parametres score'!G$10))</f>
        <v>0</v>
      </c>
      <c r="BY181" s="131">
        <f>IF(COUNTIF(BI175:BI181,"&gt;=24")&gt;='Parametres score'!E$12,'Parametres score'!G$12,IF(COUNTIF(BI175:BI181,"&gt;=24")='Parametres score'!E$13,'Parametres score'!$G$13,'Parametres score'!G$14))</f>
        <v>2</v>
      </c>
      <c r="BZ181" s="131">
        <f>IF(BP181&lt;'Parametres score'!E$15,0,IF(BP181&gt;'Parametres score'!E$17,'Parametres score'!G$17,'Parametres score'!G$16))</f>
        <v>0</v>
      </c>
      <c r="CA181" s="131">
        <f>IF(BR181&lt;'Parametres score'!E$20,'Parametres score'!G$20,IF(BR181&gt;'Parametres score'!E$18,'Parametres score'!G$18,'Parametres score'!G$19))</f>
        <v>0</v>
      </c>
      <c r="CB181" s="131">
        <f>IF(BN181&lt;'Parametres score'!E$21,'Parametres score'!G$21,IF(BN181&gt;'Parametres score'!E$23,'Parametres score'!G$23,'Parametres score'!G$22))</f>
        <v>0</v>
      </c>
      <c r="CC181" s="131">
        <f>IF(BL181&lt;'Parametres score'!E$24,'Parametres score'!G$24,IF(BL181&gt;'Parametres score'!E$26,'Parametres score'!G$26,'Parametres score'!G$25))</f>
        <v>0</v>
      </c>
      <c r="CD181" s="131">
        <f>IF(CF174&lt;'Parametres score'!E$30,'Parametres score'!G$30,IF(CF174&gt;'Parametres score'!E$32,'Parametres score'!G$32,'Parametres score'!G$31))</f>
        <v>0</v>
      </c>
      <c r="CE181" s="131">
        <f>IF(BT181&gt;'Parametres score'!E$29,'Parametres score'!G$29,IF(BT181&lt;'Parametres score'!E$27,'Parametres score'!G$27,'Parametres score'!G$28))</f>
        <v>0</v>
      </c>
      <c r="CF181" s="131">
        <f t="shared" si="44"/>
        <v>2</v>
      </c>
      <c r="CG181" s="131" t="str">
        <f t="shared" si="50"/>
        <v>/18</v>
      </c>
      <c r="CH181" s="4"/>
      <c r="CI181" s="4"/>
      <c r="CJ181" s="4"/>
    </row>
    <row r="182" spans="1:88" hidden="1" x14ac:dyDescent="0.35">
      <c r="A182" t="str">
        <f t="shared" si="40"/>
        <v/>
      </c>
      <c r="B182" s="7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4"/>
      <c r="BA182" s="694">
        <f>IF(COUNTIF(Poste!C$3:C$163,C182)&gt;0,SUMIF(Poste!C$3:C$163,C182,Poste!H$3:H$163)/(COUNTIF(Poste!C$3:C$163,C182)),0)</f>
        <v>0</v>
      </c>
      <c r="BB182" s="694"/>
      <c r="BC182" s="694"/>
      <c r="BD182" s="694"/>
      <c r="BE182" s="677"/>
      <c r="BF182" s="677"/>
      <c r="BG182" s="677"/>
      <c r="BH182" s="677"/>
      <c r="BI182" s="154"/>
      <c r="BJ182">
        <f t="shared" si="51"/>
        <v>0</v>
      </c>
      <c r="BK182">
        <f t="shared" si="52"/>
        <v>168</v>
      </c>
      <c r="BL182">
        <f>COUNTIF(BE176:BH182,"&lt;" &amp; 'Parametres score'!$C$24)</f>
        <v>0</v>
      </c>
      <c r="BM182">
        <f t="shared" si="42"/>
        <v>0</v>
      </c>
      <c r="BN182">
        <f t="shared" si="45"/>
        <v>0</v>
      </c>
      <c r="BO182">
        <f t="shared" si="46"/>
        <v>0</v>
      </c>
      <c r="BP182">
        <f t="shared" si="47"/>
        <v>0</v>
      </c>
      <c r="BQ182" s="4">
        <f t="shared" si="53"/>
        <v>1</v>
      </c>
      <c r="BR182" s="4">
        <f t="shared" si="48"/>
        <v>7</v>
      </c>
      <c r="BS182" s="4">
        <f t="shared" si="41"/>
        <v>0</v>
      </c>
      <c r="BT182" s="4">
        <f t="shared" si="49"/>
        <v>0</v>
      </c>
      <c r="BU182" s="4">
        <f t="shared" si="43"/>
        <v>0</v>
      </c>
      <c r="BV182" s="4"/>
      <c r="BW182" s="131">
        <f>IF(BJ182&lt;'Parametres score'!$E$6,'Parametres score'!$G$6,IF(BJ182&lt;='Parametres score'!$E$8,'Parametres score'!$G$7,'Parametres score'!$G$8))</f>
        <v>0</v>
      </c>
      <c r="BX182" s="131">
        <f>IF(COUNTIF(BA176:BD182,"&gt;" &amp;'Parametres score'!$C$9)&lt;'Parametres score'!E$9,'Parametres score'!G$9,IF(COUNTIF(BA176:BD182,"&gt;" &amp;'Parametres score'!$C$9)&gt;'Parametres score'!E$11,'Parametres score'!G$11,'Parametres score'!G$10))</f>
        <v>0</v>
      </c>
      <c r="BY182" s="131">
        <f>IF(COUNTIF(BI176:BI182,"&gt;=24")&gt;='Parametres score'!E$12,'Parametres score'!G$12,IF(COUNTIF(BI176:BI182,"&gt;=24")='Parametres score'!E$13,'Parametres score'!$G$13,'Parametres score'!G$14))</f>
        <v>2</v>
      </c>
      <c r="BZ182" s="131">
        <f>IF(BP182&lt;'Parametres score'!E$15,0,IF(BP182&gt;'Parametres score'!E$17,'Parametres score'!G$17,'Parametres score'!G$16))</f>
        <v>0</v>
      </c>
      <c r="CA182" s="131">
        <f>IF(BR182&lt;'Parametres score'!E$20,'Parametres score'!G$20,IF(BR182&gt;'Parametres score'!E$18,'Parametres score'!G$18,'Parametres score'!G$19))</f>
        <v>0</v>
      </c>
      <c r="CB182" s="131">
        <f>IF(BN182&lt;'Parametres score'!E$21,'Parametres score'!G$21,IF(BN182&gt;'Parametres score'!E$23,'Parametres score'!G$23,'Parametres score'!G$22))</f>
        <v>0</v>
      </c>
      <c r="CC182" s="131">
        <f>IF(BL182&lt;'Parametres score'!E$24,'Parametres score'!G$24,IF(BL182&gt;'Parametres score'!E$26,'Parametres score'!G$26,'Parametres score'!G$25))</f>
        <v>0</v>
      </c>
      <c r="CD182" s="131">
        <f>IF(CF175&lt;'Parametres score'!E$30,'Parametres score'!G$30,IF(CF175&gt;'Parametres score'!E$32,'Parametres score'!G$32,'Parametres score'!G$31))</f>
        <v>0</v>
      </c>
      <c r="CE182" s="131">
        <f>IF(BT182&gt;'Parametres score'!E$29,'Parametres score'!G$29,IF(BT182&lt;'Parametres score'!E$27,'Parametres score'!G$27,'Parametres score'!G$28))</f>
        <v>0</v>
      </c>
      <c r="CF182" s="131">
        <f t="shared" si="44"/>
        <v>2</v>
      </c>
      <c r="CG182" s="131" t="str">
        <f t="shared" si="50"/>
        <v>/18</v>
      </c>
      <c r="CH182" s="4"/>
      <c r="CI182" s="4"/>
      <c r="CJ182" s="4"/>
    </row>
    <row r="183" spans="1:88" hidden="1" x14ac:dyDescent="0.35">
      <c r="A183" t="str">
        <f t="shared" si="40"/>
        <v/>
      </c>
      <c r="B183" s="7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4"/>
      <c r="BA183" s="694">
        <f>IF(COUNTIF(Poste!C$3:C$163,C183)&gt;0,SUMIF(Poste!C$3:C$163,C183,Poste!H$3:H$163)/(COUNTIF(Poste!C$3:C$163,C183)),0)</f>
        <v>0</v>
      </c>
      <c r="BB183" s="694"/>
      <c r="BC183" s="694"/>
      <c r="BD183" s="694"/>
      <c r="BE183" s="677"/>
      <c r="BF183" s="677"/>
      <c r="BG183" s="677"/>
      <c r="BH183" s="677"/>
      <c r="BI183" s="154"/>
      <c r="BJ183">
        <f t="shared" si="51"/>
        <v>0</v>
      </c>
      <c r="BK183">
        <f t="shared" si="52"/>
        <v>168</v>
      </c>
      <c r="BL183">
        <f>COUNTIF(BE177:BH183,"&lt;" &amp; 'Parametres score'!$C$24)</f>
        <v>0</v>
      </c>
      <c r="BM183">
        <f t="shared" si="42"/>
        <v>0</v>
      </c>
      <c r="BN183">
        <f t="shared" si="45"/>
        <v>0</v>
      </c>
      <c r="BO183">
        <f t="shared" si="46"/>
        <v>0</v>
      </c>
      <c r="BP183">
        <f t="shared" si="47"/>
        <v>0</v>
      </c>
      <c r="BQ183" s="4">
        <f t="shared" si="53"/>
        <v>1</v>
      </c>
      <c r="BR183" s="4">
        <f t="shared" si="48"/>
        <v>7</v>
      </c>
      <c r="BS183" s="4">
        <f t="shared" si="41"/>
        <v>0</v>
      </c>
      <c r="BT183" s="4">
        <f t="shared" si="49"/>
        <v>0</v>
      </c>
      <c r="BU183" s="4">
        <f t="shared" si="43"/>
        <v>0</v>
      </c>
      <c r="BV183" s="4"/>
      <c r="BW183" s="131">
        <f>IF(BJ183&lt;'Parametres score'!$E$6,'Parametres score'!$G$6,IF(BJ183&lt;='Parametres score'!$E$8,'Parametres score'!$G$7,'Parametres score'!$G$8))</f>
        <v>0</v>
      </c>
      <c r="BX183" s="131">
        <f>IF(COUNTIF(BA177:BD183,"&gt;" &amp;'Parametres score'!$C$9)&lt;'Parametres score'!E$9,'Parametres score'!G$9,IF(COUNTIF(BA177:BD183,"&gt;" &amp;'Parametres score'!$C$9)&gt;'Parametres score'!E$11,'Parametres score'!G$11,'Parametres score'!G$10))</f>
        <v>0</v>
      </c>
      <c r="BY183" s="131">
        <f>IF(COUNTIF(BI177:BI183,"&gt;=24")&gt;='Parametres score'!E$12,'Parametres score'!G$12,IF(COUNTIF(BI177:BI183,"&gt;=24")='Parametres score'!E$13,'Parametres score'!$G$13,'Parametres score'!G$14))</f>
        <v>2</v>
      </c>
      <c r="BZ183" s="131">
        <f>IF(BP183&lt;'Parametres score'!E$15,0,IF(BP183&gt;'Parametres score'!E$17,'Parametres score'!G$17,'Parametres score'!G$16))</f>
        <v>0</v>
      </c>
      <c r="CA183" s="131">
        <f>IF(BR183&lt;'Parametres score'!E$20,'Parametres score'!G$20,IF(BR183&gt;'Parametres score'!E$18,'Parametres score'!G$18,'Parametres score'!G$19))</f>
        <v>0</v>
      </c>
      <c r="CB183" s="131">
        <f>IF(BN183&lt;'Parametres score'!E$21,'Parametres score'!G$21,IF(BN183&gt;'Parametres score'!E$23,'Parametres score'!G$23,'Parametres score'!G$22))</f>
        <v>0</v>
      </c>
      <c r="CC183" s="131">
        <f>IF(BL183&lt;'Parametres score'!E$24,'Parametres score'!G$24,IF(BL183&gt;'Parametres score'!E$26,'Parametres score'!G$26,'Parametres score'!G$25))</f>
        <v>0</v>
      </c>
      <c r="CD183" s="131">
        <f>IF(CF176&lt;'Parametres score'!E$30,'Parametres score'!G$30,IF(CF176&gt;'Parametres score'!E$32,'Parametres score'!G$32,'Parametres score'!G$31))</f>
        <v>0</v>
      </c>
      <c r="CE183" s="131">
        <f>IF(BT183&gt;'Parametres score'!E$29,'Parametres score'!G$29,IF(BT183&lt;'Parametres score'!E$27,'Parametres score'!G$27,'Parametres score'!G$28))</f>
        <v>0</v>
      </c>
      <c r="CF183" s="131">
        <f t="shared" si="44"/>
        <v>2</v>
      </c>
      <c r="CG183" s="131" t="str">
        <f t="shared" si="50"/>
        <v>/18</v>
      </c>
      <c r="CH183" s="4"/>
      <c r="CI183" s="4"/>
      <c r="CJ183" s="4"/>
    </row>
    <row r="184" spans="1:88" hidden="1" x14ac:dyDescent="0.35">
      <c r="A184" t="str">
        <f t="shared" si="40"/>
        <v/>
      </c>
      <c r="B184" s="7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  <c r="AH184" s="131"/>
      <c r="AI184" s="131"/>
      <c r="AJ184" s="131"/>
      <c r="AK184" s="131"/>
      <c r="AL184" s="131"/>
      <c r="AM184" s="131"/>
      <c r="AN184" s="131"/>
      <c r="AO184" s="131"/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4"/>
      <c r="BA184" s="694">
        <f>IF(COUNTIF(Poste!C$3:C$163,C184)&gt;0,SUMIF(Poste!C$3:C$163,C184,Poste!H$3:H$163)/(COUNTIF(Poste!C$3:C$163,C184)),0)</f>
        <v>0</v>
      </c>
      <c r="BB184" s="694"/>
      <c r="BC184" s="694"/>
      <c r="BD184" s="694"/>
      <c r="BE184" s="677"/>
      <c r="BF184" s="677"/>
      <c r="BG184" s="677"/>
      <c r="BH184" s="677"/>
      <c r="BI184" s="154"/>
      <c r="BJ184">
        <f t="shared" si="51"/>
        <v>0</v>
      </c>
      <c r="BK184">
        <f t="shared" si="52"/>
        <v>168</v>
      </c>
      <c r="BL184">
        <f>COUNTIF(BE178:BH184,"&lt;" &amp; 'Parametres score'!$C$24)</f>
        <v>0</v>
      </c>
      <c r="BM184">
        <f t="shared" ref="BM184:BM189" si="54">COUNTIFS(A178:A184,"7",C178:C184,"J")+COUNTIFS(A178:A184,"1",C178:C184,"J")+COUNTIFS(A178:A184,"7",C178:C184,"N")+COUNTIFS(A178:A184,"1",C178:C184,"N")+COUNTIFS(A178:A184,"7",C178:C184,"SM")+COUNTIFS(A178:A184,"1",C178:C184,"SM")+COUNTIFS(A178:A184,"7",C178:C184,"UHCD")+COUNTIFS(A178:A184,"1",C178:C184,"UHCD")+COUNTIFS(A178:A184,"7",C178:C184,"FC")+COUNTIFS(A178:A184,"1",C178:C184,"FC")+COUNTIFS(A178:A184,"7",C178:C184,"SMUR24")+COUNTIFS(A178:A184,"1",C178:C184,"SMUR24")+COUNTIFS(A178:A184,"7",C178:C184,"RegN")+COUNTIFS(A178:A184,"1",C178:C184,"RegN")+COUNTIFS(A178:A184,"7",C178:C184,"SUP")+COUNTIFS(A178:A184,"1",C178:C184,"SUP")</f>
        <v>0</v>
      </c>
      <c r="BN184">
        <f t="shared" si="45"/>
        <v>0</v>
      </c>
      <c r="BO184">
        <f t="shared" si="46"/>
        <v>0</v>
      </c>
      <c r="BP184">
        <f t="shared" si="47"/>
        <v>0</v>
      </c>
      <c r="BQ184" s="4">
        <f t="shared" si="53"/>
        <v>1</v>
      </c>
      <c r="BR184" s="4">
        <f t="shared" si="48"/>
        <v>7</v>
      </c>
      <c r="BS184" s="4">
        <f t="shared" si="41"/>
        <v>0</v>
      </c>
      <c r="BT184" s="4">
        <f t="shared" si="49"/>
        <v>0</v>
      </c>
      <c r="BU184" s="4">
        <f t="shared" ref="BU184:BU189" si="55">COUNTIF(C178:C184,"&lt;&gt;" &amp;"")</f>
        <v>0</v>
      </c>
      <c r="BV184" s="4"/>
      <c r="BW184" s="131">
        <f>IF(BJ184&lt;'Parametres score'!$E$6,'Parametres score'!$G$6,IF(BJ184&lt;='Parametres score'!$E$8,'Parametres score'!$G$7,'Parametres score'!$G$8))</f>
        <v>0</v>
      </c>
      <c r="BX184" s="131">
        <f>IF(COUNTIF(BA178:BD184,"&gt;" &amp;'Parametres score'!$C$9)&lt;'Parametres score'!E$9,'Parametres score'!G$9,IF(COUNTIF(BA178:BD184,"&gt;" &amp;'Parametres score'!$C$9)&gt;'Parametres score'!E$11,'Parametres score'!G$11,'Parametres score'!G$10))</f>
        <v>0</v>
      </c>
      <c r="BY184" s="131">
        <f>IF(COUNTIF(BI178:BI184,"&gt;=24")&gt;='Parametres score'!E$12,'Parametres score'!G$12,IF(COUNTIF(BI178:BI184,"&gt;=24")='Parametres score'!E$13,'Parametres score'!$G$13,'Parametres score'!G$14))</f>
        <v>2</v>
      </c>
      <c r="BZ184" s="131">
        <f>IF(BP184&lt;'Parametres score'!E$15,0,IF(BP184&gt;'Parametres score'!E$17,'Parametres score'!G$17,'Parametres score'!G$16))</f>
        <v>0</v>
      </c>
      <c r="CA184" s="131">
        <f>IF(BR184&lt;'Parametres score'!E$20,'Parametres score'!G$20,IF(BR184&gt;'Parametres score'!E$18,'Parametres score'!G$18,'Parametres score'!G$19))</f>
        <v>0</v>
      </c>
      <c r="CB184" s="131">
        <f>IF(BN184&lt;'Parametres score'!E$21,'Parametres score'!G$21,IF(BN184&gt;'Parametres score'!E$23,'Parametres score'!G$23,'Parametres score'!G$22))</f>
        <v>0</v>
      </c>
      <c r="CC184" s="131">
        <f>IF(BL184&lt;'Parametres score'!E$24,'Parametres score'!G$24,IF(BL184&gt;'Parametres score'!E$26,'Parametres score'!G$26,'Parametres score'!G$25))</f>
        <v>0</v>
      </c>
      <c r="CD184" s="131">
        <f>IF(CF177&lt;'Parametres score'!E$30,'Parametres score'!G$30,IF(CF177&gt;'Parametres score'!E$32,'Parametres score'!G$32,'Parametres score'!G$31))</f>
        <v>0</v>
      </c>
      <c r="CE184" s="131">
        <f>IF(BT184&gt;'Parametres score'!E$29,'Parametres score'!G$29,IF(BT184&lt;'Parametres score'!E$27,'Parametres score'!G$27,'Parametres score'!G$28))</f>
        <v>0</v>
      </c>
      <c r="CF184" s="131">
        <f t="shared" ref="CF184:CF189" si="56">SUM(BW184:CE184)</f>
        <v>2</v>
      </c>
      <c r="CG184" s="131" t="str">
        <f t="shared" si="50"/>
        <v>/18</v>
      </c>
      <c r="CH184" s="4"/>
      <c r="CI184" s="4"/>
      <c r="CJ184" s="4"/>
    </row>
    <row r="185" spans="1:88" hidden="1" x14ac:dyDescent="0.35">
      <c r="A185" t="str">
        <f t="shared" si="40"/>
        <v/>
      </c>
      <c r="B185" s="7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  <c r="AH185" s="131"/>
      <c r="AI185" s="131"/>
      <c r="AJ185" s="131"/>
      <c r="AK185" s="131"/>
      <c r="AL185" s="131"/>
      <c r="AM185" s="131"/>
      <c r="AN185" s="131"/>
      <c r="AO185" s="131"/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4"/>
      <c r="BA185" s="694">
        <f>IF(COUNTIF(Poste!C$3:C$163,C185)&gt;0,SUMIF(Poste!C$3:C$163,C185,Poste!H$3:H$163)/(COUNTIF(Poste!C$3:C$163,C185)),0)</f>
        <v>0</v>
      </c>
      <c r="BB185" s="694"/>
      <c r="BC185" s="694"/>
      <c r="BD185" s="694"/>
      <c r="BE185" s="677"/>
      <c r="BF185" s="677"/>
      <c r="BG185" s="677"/>
      <c r="BH185" s="677"/>
      <c r="BI185" s="154"/>
      <c r="BJ185">
        <f t="shared" si="51"/>
        <v>0</v>
      </c>
      <c r="BK185">
        <f t="shared" si="52"/>
        <v>168</v>
      </c>
      <c r="BL185">
        <f>COUNTIF(BE179:BH185,"&lt;" &amp; 'Parametres score'!$C$24)</f>
        <v>0</v>
      </c>
      <c r="BM185">
        <f t="shared" si="54"/>
        <v>0</v>
      </c>
      <c r="BN185">
        <f t="shared" si="45"/>
        <v>0</v>
      </c>
      <c r="BO185">
        <f t="shared" si="46"/>
        <v>0</v>
      </c>
      <c r="BP185">
        <f t="shared" si="47"/>
        <v>0</v>
      </c>
      <c r="BQ185" s="4">
        <f t="shared" si="53"/>
        <v>1</v>
      </c>
      <c r="BR185" s="4">
        <f t="shared" si="48"/>
        <v>7</v>
      </c>
      <c r="BS185" s="4">
        <f t="shared" si="41"/>
        <v>0</v>
      </c>
      <c r="BT185" s="4">
        <f t="shared" si="49"/>
        <v>0</v>
      </c>
      <c r="BU185" s="4">
        <f t="shared" si="55"/>
        <v>0</v>
      </c>
      <c r="BV185" s="4"/>
      <c r="BW185" s="131">
        <f>IF(BJ185&lt;'Parametres score'!$E$6,'Parametres score'!$G$6,IF(BJ185&lt;='Parametres score'!$E$8,'Parametres score'!$G$7,'Parametres score'!$G$8))</f>
        <v>0</v>
      </c>
      <c r="BX185" s="131">
        <f>IF(COUNTIF(BA179:BD185,"&gt;" &amp;'Parametres score'!$C$9)&lt;'Parametres score'!E$9,'Parametres score'!G$9,IF(COUNTIF(BA179:BD185,"&gt;" &amp;'Parametres score'!$C$9)&gt;'Parametres score'!E$11,'Parametres score'!G$11,'Parametres score'!G$10))</f>
        <v>0</v>
      </c>
      <c r="BY185" s="131">
        <f>IF(COUNTIF(BI179:BI185,"&gt;=24")&gt;='Parametres score'!E$12,'Parametres score'!G$12,IF(COUNTIF(BI179:BI185,"&gt;=24")='Parametres score'!E$13,'Parametres score'!$G$13,'Parametres score'!G$14))</f>
        <v>2</v>
      </c>
      <c r="BZ185" s="131">
        <f>IF(BP185&lt;'Parametres score'!E$15,0,IF(BP185&gt;'Parametres score'!E$17,'Parametres score'!G$17,'Parametres score'!G$16))</f>
        <v>0</v>
      </c>
      <c r="CA185" s="131">
        <f>IF(BR185&lt;'Parametres score'!E$20,'Parametres score'!G$20,IF(BR185&gt;'Parametres score'!E$18,'Parametres score'!G$18,'Parametres score'!G$19))</f>
        <v>0</v>
      </c>
      <c r="CB185" s="131">
        <f>IF(BN185&lt;'Parametres score'!E$21,'Parametres score'!G$21,IF(BN185&gt;'Parametres score'!E$23,'Parametres score'!G$23,'Parametres score'!G$22))</f>
        <v>0</v>
      </c>
      <c r="CC185" s="131">
        <f>IF(BL185&lt;'Parametres score'!E$24,'Parametres score'!G$24,IF(BL185&gt;'Parametres score'!E$26,'Parametres score'!G$26,'Parametres score'!G$25))</f>
        <v>0</v>
      </c>
      <c r="CD185" s="131">
        <f>IF(CF178&lt;'Parametres score'!E$30,'Parametres score'!G$30,IF(CF178&gt;'Parametres score'!E$32,'Parametres score'!G$32,'Parametres score'!G$31))</f>
        <v>0</v>
      </c>
      <c r="CE185" s="131">
        <f>IF(BT185&gt;'Parametres score'!E$29,'Parametres score'!G$29,IF(BT185&lt;'Parametres score'!E$27,'Parametres score'!G$27,'Parametres score'!G$28))</f>
        <v>0</v>
      </c>
      <c r="CF185" s="131">
        <f t="shared" si="56"/>
        <v>2</v>
      </c>
      <c r="CG185" s="131" t="str">
        <f t="shared" si="50"/>
        <v>/18</v>
      </c>
      <c r="CH185" s="4"/>
      <c r="CI185" s="4"/>
      <c r="CJ185" s="4"/>
    </row>
    <row r="186" spans="1:88" hidden="1" x14ac:dyDescent="0.35">
      <c r="A186" t="str">
        <f t="shared" si="40"/>
        <v/>
      </c>
      <c r="B186" s="7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  <c r="AH186" s="131"/>
      <c r="AI186" s="131"/>
      <c r="AJ186" s="131"/>
      <c r="AK186" s="131"/>
      <c r="AL186" s="131"/>
      <c r="AM186" s="131"/>
      <c r="AN186" s="131"/>
      <c r="AO186" s="131"/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4"/>
      <c r="BA186" s="694">
        <f>IF(COUNTIF(Poste!C$3:C$163,C186)&gt;0,SUMIF(Poste!C$3:C$163,C186,Poste!H$3:H$163)/(COUNTIF(Poste!C$3:C$163,C186)),0)</f>
        <v>0</v>
      </c>
      <c r="BB186" s="694"/>
      <c r="BC186" s="694"/>
      <c r="BD186" s="694"/>
      <c r="BE186" s="677"/>
      <c r="BF186" s="677"/>
      <c r="BG186" s="677"/>
      <c r="BH186" s="677"/>
      <c r="BI186" s="154"/>
      <c r="BJ186">
        <f t="shared" si="51"/>
        <v>0</v>
      </c>
      <c r="BK186">
        <f t="shared" si="52"/>
        <v>168</v>
      </c>
      <c r="BL186">
        <f>COUNTIF(BE180:BH186,"&lt;" &amp; 'Parametres score'!$C$24)</f>
        <v>0</v>
      </c>
      <c r="BM186">
        <f t="shared" si="54"/>
        <v>0</v>
      </c>
      <c r="BN186">
        <f t="shared" si="45"/>
        <v>0</v>
      </c>
      <c r="BO186">
        <f t="shared" si="46"/>
        <v>0</v>
      </c>
      <c r="BP186">
        <f t="shared" si="47"/>
        <v>0</v>
      </c>
      <c r="BQ186" s="4">
        <f t="shared" si="53"/>
        <v>1</v>
      </c>
      <c r="BR186" s="4">
        <f t="shared" si="48"/>
        <v>7</v>
      </c>
      <c r="BS186" s="4">
        <f t="shared" si="41"/>
        <v>0</v>
      </c>
      <c r="BT186" s="4">
        <f t="shared" si="49"/>
        <v>0</v>
      </c>
      <c r="BU186" s="4">
        <f t="shared" si="55"/>
        <v>0</v>
      </c>
      <c r="BV186" s="4"/>
      <c r="BW186" s="131">
        <f>IF(BJ186&lt;'Parametres score'!$E$6,'Parametres score'!$G$6,IF(BJ186&lt;='Parametres score'!$E$8,'Parametres score'!$G$7,'Parametres score'!$G$8))</f>
        <v>0</v>
      </c>
      <c r="BX186" s="131">
        <f>IF(COUNTIF(BA180:BD186,"&gt;" &amp;'Parametres score'!$C$9)&lt;'Parametres score'!E$9,'Parametres score'!G$9,IF(COUNTIF(BA180:BD186,"&gt;" &amp;'Parametres score'!$C$9)&gt;'Parametres score'!E$11,'Parametres score'!G$11,'Parametres score'!G$10))</f>
        <v>0</v>
      </c>
      <c r="BY186" s="131">
        <f>IF(COUNTIF(BI180:BI186,"&gt;=24")&gt;='Parametres score'!E$12,'Parametres score'!G$12,IF(COUNTIF(BI180:BI186,"&gt;=24")='Parametres score'!E$13,'Parametres score'!$G$13,'Parametres score'!G$14))</f>
        <v>2</v>
      </c>
      <c r="BZ186" s="131">
        <f>IF(BP186&lt;'Parametres score'!E$15,0,IF(BP186&gt;'Parametres score'!E$17,'Parametres score'!G$17,'Parametres score'!G$16))</f>
        <v>0</v>
      </c>
      <c r="CA186" s="131">
        <f>IF(BR186&lt;'Parametres score'!E$20,'Parametres score'!G$20,IF(BR186&gt;'Parametres score'!E$18,'Parametres score'!G$18,'Parametres score'!G$19))</f>
        <v>0</v>
      </c>
      <c r="CB186" s="131">
        <f>IF(BN186&lt;'Parametres score'!E$21,'Parametres score'!G$21,IF(BN186&gt;'Parametres score'!E$23,'Parametres score'!G$23,'Parametres score'!G$22))</f>
        <v>0</v>
      </c>
      <c r="CC186" s="131">
        <f>IF(BL186&lt;'Parametres score'!E$24,'Parametres score'!G$24,IF(BL186&gt;'Parametres score'!E$26,'Parametres score'!G$26,'Parametres score'!G$25))</f>
        <v>0</v>
      </c>
      <c r="CD186" s="131">
        <f>IF(CF179&lt;'Parametres score'!E$30,'Parametres score'!G$30,IF(CF179&gt;'Parametres score'!E$32,'Parametres score'!G$32,'Parametres score'!G$31))</f>
        <v>0</v>
      </c>
      <c r="CE186" s="131">
        <f>IF(BT186&gt;'Parametres score'!E$29,'Parametres score'!G$29,IF(BT186&lt;'Parametres score'!E$27,'Parametres score'!G$27,'Parametres score'!G$28))</f>
        <v>0</v>
      </c>
      <c r="CF186" s="131">
        <f t="shared" si="56"/>
        <v>2</v>
      </c>
      <c r="CG186" s="131" t="str">
        <f t="shared" si="50"/>
        <v>/18</v>
      </c>
      <c r="CH186" s="4"/>
      <c r="CI186" s="4"/>
      <c r="CJ186" s="4"/>
    </row>
    <row r="187" spans="1:88" hidden="1" x14ac:dyDescent="0.35">
      <c r="A187" t="str">
        <f t="shared" si="40"/>
        <v/>
      </c>
      <c r="B187" s="7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  <c r="AH187" s="131"/>
      <c r="AI187" s="131"/>
      <c r="AJ187" s="131"/>
      <c r="AK187" s="131"/>
      <c r="AL187" s="131"/>
      <c r="AM187" s="131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4"/>
      <c r="BA187" s="694">
        <f>IF(COUNTIF(Poste!C$3:C$163,C187)&gt;0,SUMIF(Poste!C$3:C$163,C187,Poste!H$3:H$163)/(COUNTIF(Poste!C$3:C$163,C187)),0)</f>
        <v>0</v>
      </c>
      <c r="BB187" s="694"/>
      <c r="BC187" s="694"/>
      <c r="BD187" s="694"/>
      <c r="BE187" s="677"/>
      <c r="BF187" s="677"/>
      <c r="BG187" s="677"/>
      <c r="BH187" s="677"/>
      <c r="BI187" s="154"/>
      <c r="BJ187">
        <f t="shared" si="51"/>
        <v>0</v>
      </c>
      <c r="BK187">
        <f t="shared" si="52"/>
        <v>168</v>
      </c>
      <c r="BL187">
        <f>COUNTIF(BE181:BH187,"&lt;" &amp; 'Parametres score'!$C$24)</f>
        <v>0</v>
      </c>
      <c r="BM187">
        <f t="shared" si="54"/>
        <v>0</v>
      </c>
      <c r="BN187">
        <f t="shared" si="45"/>
        <v>0</v>
      </c>
      <c r="BO187">
        <f t="shared" si="46"/>
        <v>0</v>
      </c>
      <c r="BP187">
        <f t="shared" si="47"/>
        <v>0</v>
      </c>
      <c r="BQ187" s="4">
        <f t="shared" si="53"/>
        <v>1</v>
      </c>
      <c r="BR187" s="4">
        <f t="shared" si="48"/>
        <v>7</v>
      </c>
      <c r="BS187" s="4">
        <f t="shared" si="41"/>
        <v>0</v>
      </c>
      <c r="BT187" s="4">
        <f t="shared" si="49"/>
        <v>0</v>
      </c>
      <c r="BU187" s="4">
        <f t="shared" si="55"/>
        <v>0</v>
      </c>
      <c r="BV187" s="4"/>
      <c r="BW187" s="131">
        <f>IF(BJ187&lt;'Parametres score'!$E$6,'Parametres score'!$G$6,IF(BJ187&lt;='Parametres score'!$E$8,'Parametres score'!$G$7,'Parametres score'!$G$8))</f>
        <v>0</v>
      </c>
      <c r="BX187" s="131">
        <f>IF(COUNTIF(BA181:BD187,"&gt;" &amp;'Parametres score'!$C$9)&lt;'Parametres score'!E$9,'Parametres score'!G$9,IF(COUNTIF(BA181:BD187,"&gt;" &amp;'Parametres score'!$C$9)&gt;'Parametres score'!E$11,'Parametres score'!G$11,'Parametres score'!G$10))</f>
        <v>0</v>
      </c>
      <c r="BY187" s="131">
        <f>IF(COUNTIF(BI181:BI187,"&gt;=24")&gt;='Parametres score'!E$12,'Parametres score'!G$12,IF(COUNTIF(BI181:BI187,"&gt;=24")='Parametres score'!E$13,'Parametres score'!$G$13,'Parametres score'!G$14))</f>
        <v>2</v>
      </c>
      <c r="BZ187" s="131">
        <f>IF(BP187&lt;'Parametres score'!E$15,0,IF(BP187&gt;'Parametres score'!E$17,'Parametres score'!G$17,'Parametres score'!G$16))</f>
        <v>0</v>
      </c>
      <c r="CA187" s="131">
        <f>IF(BR187&lt;'Parametres score'!E$20,'Parametres score'!G$20,IF(BR187&gt;'Parametres score'!E$18,'Parametres score'!G$18,'Parametres score'!G$19))</f>
        <v>0</v>
      </c>
      <c r="CB187" s="131">
        <f>IF(BN187&lt;'Parametres score'!E$21,'Parametres score'!G$21,IF(BN187&gt;'Parametres score'!E$23,'Parametres score'!G$23,'Parametres score'!G$22))</f>
        <v>0</v>
      </c>
      <c r="CC187" s="131">
        <f>IF(BL187&lt;'Parametres score'!E$24,'Parametres score'!G$24,IF(BL187&gt;'Parametres score'!E$26,'Parametres score'!G$26,'Parametres score'!G$25))</f>
        <v>0</v>
      </c>
      <c r="CD187" s="131">
        <f>IF(CF180&lt;'Parametres score'!E$30,'Parametres score'!G$30,IF(CF180&gt;'Parametres score'!E$32,'Parametres score'!G$32,'Parametres score'!G$31))</f>
        <v>0</v>
      </c>
      <c r="CE187" s="131">
        <f>IF(BT187&gt;'Parametres score'!E$29,'Parametres score'!G$29,IF(BT187&lt;'Parametres score'!E$27,'Parametres score'!G$27,'Parametres score'!G$28))</f>
        <v>0</v>
      </c>
      <c r="CF187" s="131">
        <f t="shared" si="56"/>
        <v>2</v>
      </c>
      <c r="CG187" s="131" t="str">
        <f t="shared" si="50"/>
        <v>/18</v>
      </c>
      <c r="CH187" s="4"/>
      <c r="CI187" s="4"/>
      <c r="CJ187" s="4"/>
    </row>
    <row r="188" spans="1:88" hidden="1" x14ac:dyDescent="0.35">
      <c r="A188" t="str">
        <f t="shared" si="40"/>
        <v/>
      </c>
      <c r="B188" s="7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  <c r="AH188" s="131"/>
      <c r="AI188" s="131"/>
      <c r="AJ188" s="131"/>
      <c r="AK188" s="131"/>
      <c r="AL188" s="131"/>
      <c r="AM188" s="131"/>
      <c r="AN188" s="131"/>
      <c r="AO188" s="131"/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4"/>
      <c r="BA188" s="694">
        <f>IF(COUNTIF(Poste!C$3:C$163,C188)&gt;0,SUMIF(Poste!C$3:C$163,C188,Poste!H$3:H$163)/(COUNTIF(Poste!C$3:C$163,C188)),0)</f>
        <v>0</v>
      </c>
      <c r="BB188" s="694"/>
      <c r="BC188" s="694"/>
      <c r="BD188" s="694"/>
      <c r="BE188" s="677"/>
      <c r="BF188" s="677"/>
      <c r="BG188" s="677"/>
      <c r="BH188" s="677"/>
      <c r="BI188" s="154"/>
      <c r="BJ188">
        <f t="shared" si="51"/>
        <v>0</v>
      </c>
      <c r="BK188">
        <f t="shared" si="52"/>
        <v>168</v>
      </c>
      <c r="BL188">
        <f>COUNTIF(BE182:BH188,"&lt;" &amp; 'Parametres score'!$C$24)</f>
        <v>0</v>
      </c>
      <c r="BM188">
        <f t="shared" si="54"/>
        <v>0</v>
      </c>
      <c r="BN188">
        <f t="shared" si="45"/>
        <v>0</v>
      </c>
      <c r="BO188">
        <f t="shared" si="46"/>
        <v>0</v>
      </c>
      <c r="BP188">
        <f t="shared" si="47"/>
        <v>0</v>
      </c>
      <c r="BQ188" s="4">
        <f t="shared" si="53"/>
        <v>1</v>
      </c>
      <c r="BR188" s="4">
        <f t="shared" si="48"/>
        <v>7</v>
      </c>
      <c r="BS188" s="4">
        <f t="shared" si="41"/>
        <v>0</v>
      </c>
      <c r="BT188" s="4">
        <f t="shared" si="49"/>
        <v>0</v>
      </c>
      <c r="BU188" s="4">
        <f t="shared" si="55"/>
        <v>0</v>
      </c>
      <c r="BV188" s="4"/>
      <c r="BW188" s="131">
        <f>IF(BJ188&lt;'Parametres score'!$E$6,'Parametres score'!$G$6,IF(BJ188&lt;='Parametres score'!$E$8,'Parametres score'!$G$7,'Parametres score'!$G$8))</f>
        <v>0</v>
      </c>
      <c r="BX188" s="131">
        <f>IF(COUNTIF(BA182:BD188,"&gt;" &amp;'Parametres score'!$C$9)&lt;'Parametres score'!E$9,'Parametres score'!G$9,IF(COUNTIF(BA182:BD188,"&gt;" &amp;'Parametres score'!$C$9)&gt;'Parametres score'!E$11,'Parametres score'!G$11,'Parametres score'!G$10))</f>
        <v>0</v>
      </c>
      <c r="BY188" s="131">
        <f>IF(COUNTIF(BI182:BI188,"&gt;=24")&gt;='Parametres score'!E$12,'Parametres score'!G$12,IF(COUNTIF(BI182:BI188,"&gt;=24")='Parametres score'!E$13,'Parametres score'!$G$13,'Parametres score'!G$14))</f>
        <v>2</v>
      </c>
      <c r="BZ188" s="131">
        <f>IF(BP188&lt;'Parametres score'!E$15,0,IF(BP188&gt;'Parametres score'!E$17,'Parametres score'!G$17,'Parametres score'!G$16))</f>
        <v>0</v>
      </c>
      <c r="CA188" s="131">
        <f>IF(BR188&lt;'Parametres score'!E$20,'Parametres score'!G$20,IF(BR188&gt;'Parametres score'!E$18,'Parametres score'!G$18,'Parametres score'!G$19))</f>
        <v>0</v>
      </c>
      <c r="CB188" s="131">
        <f>IF(BN188&lt;'Parametres score'!E$21,'Parametres score'!G$21,IF(BN188&gt;'Parametres score'!E$23,'Parametres score'!G$23,'Parametres score'!G$22))</f>
        <v>0</v>
      </c>
      <c r="CC188" s="131">
        <f>IF(BL188&lt;'Parametres score'!E$24,'Parametres score'!G$24,IF(BL188&gt;'Parametres score'!E$26,'Parametres score'!G$26,'Parametres score'!G$25))</f>
        <v>0</v>
      </c>
      <c r="CD188" s="131">
        <f>IF(CF181&lt;'Parametres score'!E$30,'Parametres score'!G$30,IF(CF181&gt;'Parametres score'!E$32,'Parametres score'!G$32,'Parametres score'!G$31))</f>
        <v>0</v>
      </c>
      <c r="CE188" s="131">
        <f>IF(BT188&gt;'Parametres score'!E$29,'Parametres score'!G$29,IF(BT188&lt;'Parametres score'!E$27,'Parametres score'!G$27,'Parametres score'!G$28))</f>
        <v>0</v>
      </c>
      <c r="CF188" s="131">
        <f t="shared" si="56"/>
        <v>2</v>
      </c>
      <c r="CG188" s="131" t="str">
        <f t="shared" si="50"/>
        <v>/18</v>
      </c>
      <c r="CH188" s="4"/>
      <c r="CI188" s="4"/>
      <c r="CJ188" s="4"/>
    </row>
    <row r="189" spans="1:88" hidden="1" x14ac:dyDescent="0.35">
      <c r="A189" t="str">
        <f t="shared" si="40"/>
        <v/>
      </c>
      <c r="B189" s="7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4"/>
      <c r="BA189" s="694">
        <f>IF(COUNTIF(Poste!C$3:C$163,C189)&gt;0,SUMIF(Poste!C$3:C$163,C189,Poste!H$3:H$163)/(COUNTIF(Poste!C$3:C$163,C189)),0)</f>
        <v>0</v>
      </c>
      <c r="BB189" s="694"/>
      <c r="BC189" s="694"/>
      <c r="BD189" s="694"/>
      <c r="BE189" s="677"/>
      <c r="BF189" s="677"/>
      <c r="BG189" s="677"/>
      <c r="BH189" s="677"/>
      <c r="BI189" s="154"/>
      <c r="BJ189">
        <f t="shared" si="51"/>
        <v>0</v>
      </c>
      <c r="BK189">
        <f t="shared" si="52"/>
        <v>168</v>
      </c>
      <c r="BL189">
        <f>COUNTIF(BE183:BH189,"&lt;" &amp; 'Parametres score'!$C$24)</f>
        <v>0</v>
      </c>
      <c r="BM189">
        <f t="shared" si="54"/>
        <v>0</v>
      </c>
      <c r="BN189">
        <f t="shared" si="45"/>
        <v>0</v>
      </c>
      <c r="BO189">
        <f t="shared" si="46"/>
        <v>0</v>
      </c>
      <c r="BP189">
        <f t="shared" si="47"/>
        <v>0</v>
      </c>
      <c r="BQ189" s="4">
        <f t="shared" si="53"/>
        <v>1</v>
      </c>
      <c r="BR189" s="4">
        <f t="shared" si="48"/>
        <v>7</v>
      </c>
      <c r="BS189" s="4">
        <f t="shared" si="41"/>
        <v>0</v>
      </c>
      <c r="BT189" s="4">
        <f t="shared" si="49"/>
        <v>0</v>
      </c>
      <c r="BU189" s="4">
        <f t="shared" si="55"/>
        <v>0</v>
      </c>
      <c r="BV189" s="4"/>
      <c r="BW189" s="131">
        <f>IF(BJ189&lt;'Parametres score'!$E$6,'Parametres score'!$G$6,IF(BJ189&lt;='Parametres score'!$E$8,'Parametres score'!$G$7,'Parametres score'!$G$8))</f>
        <v>0</v>
      </c>
      <c r="BX189" s="131">
        <f>IF(COUNTIF(BA183:BD189,"&gt;" &amp;'Parametres score'!$C$9)&lt;'Parametres score'!E$9,'Parametres score'!G$9,IF(COUNTIF(BA183:BD189,"&gt;" &amp;'Parametres score'!$C$9)&gt;'Parametres score'!E$11,'Parametres score'!G$11,'Parametres score'!G$10))</f>
        <v>0</v>
      </c>
      <c r="BY189" s="131">
        <f>IF(COUNTIF(BI183:BI189,"&gt;=24")&gt;='Parametres score'!E$12,'Parametres score'!G$12,IF(COUNTIF(BI183:BI189,"&gt;=24")='Parametres score'!E$13,'Parametres score'!$G$13,'Parametres score'!G$14))</f>
        <v>2</v>
      </c>
      <c r="BZ189" s="131">
        <f>IF(BP189&lt;'Parametres score'!E$15,0,IF(BP189&gt;'Parametres score'!E$17,'Parametres score'!G$17,'Parametres score'!G$16))</f>
        <v>0</v>
      </c>
      <c r="CA189" s="131">
        <f>IF(BR189&lt;'Parametres score'!E$20,'Parametres score'!G$20,IF(BR189&gt;'Parametres score'!E$18,'Parametres score'!G$18,'Parametres score'!G$19))</f>
        <v>0</v>
      </c>
      <c r="CB189" s="131">
        <f>IF(BN189&lt;'Parametres score'!E$21,'Parametres score'!G$21,IF(BN189&gt;'Parametres score'!E$23,'Parametres score'!G$23,'Parametres score'!G$22))</f>
        <v>0</v>
      </c>
      <c r="CC189" s="131">
        <f>IF(BL189&lt;'Parametres score'!E$24,'Parametres score'!G$24,IF(BL189&gt;'Parametres score'!E$26,'Parametres score'!G$26,'Parametres score'!G$25))</f>
        <v>0</v>
      </c>
      <c r="CD189" s="131">
        <f>IF(CF182&lt;'Parametres score'!E$30,'Parametres score'!G$30,IF(CF182&gt;'Parametres score'!E$32,'Parametres score'!G$32,'Parametres score'!G$31))</f>
        <v>0</v>
      </c>
      <c r="CE189" s="131">
        <f>IF(BT189&gt;'Parametres score'!E$29,'Parametres score'!G$29,IF(BT189&lt;'Parametres score'!E$27,'Parametres score'!G$27,'Parametres score'!G$28))</f>
        <v>0</v>
      </c>
      <c r="CF189" s="131">
        <f t="shared" si="56"/>
        <v>2</v>
      </c>
      <c r="CG189" s="131" t="str">
        <f t="shared" si="50"/>
        <v>/18</v>
      </c>
      <c r="CH189" s="4"/>
      <c r="CI189" s="4"/>
      <c r="CJ189" s="4"/>
    </row>
    <row r="190" spans="1:88" hidden="1" x14ac:dyDescent="0.35">
      <c r="A190" t="str">
        <f t="shared" si="40"/>
        <v/>
      </c>
      <c r="B190" s="7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</row>
    <row r="191" spans="1:88" hidden="1" x14ac:dyDescent="0.35">
      <c r="A191" t="str">
        <f t="shared" si="40"/>
        <v/>
      </c>
      <c r="B191" s="7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</row>
    <row r="192" spans="1:88" hidden="1" x14ac:dyDescent="0.35">
      <c r="A192" t="str">
        <f t="shared" si="40"/>
        <v/>
      </c>
      <c r="B192" s="7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</row>
    <row r="193" spans="1:88" hidden="1" x14ac:dyDescent="0.35">
      <c r="A193" t="str">
        <f t="shared" si="40"/>
        <v/>
      </c>
      <c r="B193" s="7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</row>
    <row r="194" spans="1:88" hidden="1" x14ac:dyDescent="0.35">
      <c r="A194" t="str">
        <f t="shared" si="40"/>
        <v/>
      </c>
      <c r="B194" s="7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</row>
    <row r="195" spans="1:88" hidden="1" x14ac:dyDescent="0.35">
      <c r="A195" t="str">
        <f t="shared" si="40"/>
        <v/>
      </c>
      <c r="B195" s="7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</row>
    <row r="196" spans="1:88" hidden="1" x14ac:dyDescent="0.35">
      <c r="B196" s="7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</row>
    <row r="197" spans="1:88" hidden="1" x14ac:dyDescent="0.35">
      <c r="B197" s="7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</row>
    <row r="198" spans="1:88" hidden="1" x14ac:dyDescent="0.35">
      <c r="B198" s="7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</row>
    <row r="199" spans="1:88" hidden="1" x14ac:dyDescent="0.35">
      <c r="B199" s="7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</row>
    <row r="200" spans="1:88" hidden="1" x14ac:dyDescent="0.35">
      <c r="B200" s="7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</row>
    <row r="201" spans="1:88" hidden="1" x14ac:dyDescent="0.35">
      <c r="B201" s="7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</row>
    <row r="202" spans="1:88" hidden="1" x14ac:dyDescent="0.35">
      <c r="B202" s="7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</row>
    <row r="203" spans="1:88" hidden="1" x14ac:dyDescent="0.35">
      <c r="B203" s="7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</row>
    <row r="204" spans="1:88" hidden="1" x14ac:dyDescent="0.35">
      <c r="B204" s="7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</row>
    <row r="205" spans="1:88" hidden="1" x14ac:dyDescent="0.35">
      <c r="B205" s="7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</row>
    <row r="206" spans="1:88" hidden="1" x14ac:dyDescent="0.35">
      <c r="B206" s="7"/>
    </row>
    <row r="207" spans="1:88" hidden="1" x14ac:dyDescent="0.35">
      <c r="B207" s="7"/>
    </row>
    <row r="208" spans="1:88" hidden="1" x14ac:dyDescent="0.35">
      <c r="B208" s="7"/>
    </row>
    <row r="209" spans="2:2" hidden="1" x14ac:dyDescent="0.35">
      <c r="B209" s="7"/>
    </row>
    <row r="210" spans="2:2" hidden="1" x14ac:dyDescent="0.35">
      <c r="B210" s="7"/>
    </row>
    <row r="211" spans="2:2" hidden="1" x14ac:dyDescent="0.35">
      <c r="B211" s="7"/>
    </row>
    <row r="212" spans="2:2" hidden="1" x14ac:dyDescent="0.35">
      <c r="B212" s="7"/>
    </row>
    <row r="213" spans="2:2" hidden="1" x14ac:dyDescent="0.35">
      <c r="B213" s="7"/>
    </row>
    <row r="214" spans="2:2" hidden="1" x14ac:dyDescent="0.35">
      <c r="B214" s="7"/>
    </row>
    <row r="215" spans="2:2" hidden="1" x14ac:dyDescent="0.35">
      <c r="B215" s="7"/>
    </row>
    <row r="216" spans="2:2" hidden="1" x14ac:dyDescent="0.35">
      <c r="B216" s="7"/>
    </row>
    <row r="217" spans="2:2" hidden="1" x14ac:dyDescent="0.35">
      <c r="B217" s="7"/>
    </row>
    <row r="218" spans="2:2" hidden="1" x14ac:dyDescent="0.35">
      <c r="B218" s="7"/>
    </row>
    <row r="219" spans="2:2" hidden="1" x14ac:dyDescent="0.35">
      <c r="B219" s="7"/>
    </row>
    <row r="220" spans="2:2" hidden="1" x14ac:dyDescent="0.35">
      <c r="B220" s="7"/>
    </row>
    <row r="221" spans="2:2" hidden="1" x14ac:dyDescent="0.35">
      <c r="B221" s="7"/>
    </row>
    <row r="222" spans="2:2" hidden="1" x14ac:dyDescent="0.35">
      <c r="B222" s="7"/>
    </row>
    <row r="223" spans="2:2" hidden="1" x14ac:dyDescent="0.35">
      <c r="B223" s="7"/>
    </row>
    <row r="224" spans="2:2" hidden="1" x14ac:dyDescent="0.35">
      <c r="B224" s="7"/>
    </row>
    <row r="225" spans="2:2" hidden="1" x14ac:dyDescent="0.35">
      <c r="B225" s="7"/>
    </row>
    <row r="226" spans="2:2" hidden="1" x14ac:dyDescent="0.35">
      <c r="B226" s="7"/>
    </row>
    <row r="227" spans="2:2" hidden="1" x14ac:dyDescent="0.35">
      <c r="B227" s="7"/>
    </row>
    <row r="228" spans="2:2" hidden="1" x14ac:dyDescent="0.35">
      <c r="B228" s="7"/>
    </row>
    <row r="229" spans="2:2" hidden="1" x14ac:dyDescent="0.35">
      <c r="B229" s="7"/>
    </row>
    <row r="230" spans="2:2" hidden="1" x14ac:dyDescent="0.35">
      <c r="B230" s="7"/>
    </row>
    <row r="231" spans="2:2" hidden="1" x14ac:dyDescent="0.35">
      <c r="B231" s="7"/>
    </row>
    <row r="232" spans="2:2" hidden="1" x14ac:dyDescent="0.35">
      <c r="B232" s="7"/>
    </row>
    <row r="233" spans="2:2" hidden="1" x14ac:dyDescent="0.35">
      <c r="B233" s="7"/>
    </row>
    <row r="234" spans="2:2" hidden="1" x14ac:dyDescent="0.35">
      <c r="B234" s="7"/>
    </row>
    <row r="235" spans="2:2" hidden="1" x14ac:dyDescent="0.35">
      <c r="B235" s="7"/>
    </row>
    <row r="236" spans="2:2" hidden="1" x14ac:dyDescent="0.35">
      <c r="B236" s="7"/>
    </row>
    <row r="237" spans="2:2" hidden="1" x14ac:dyDescent="0.35">
      <c r="B237" s="7"/>
    </row>
    <row r="238" spans="2:2" hidden="1" x14ac:dyDescent="0.35">
      <c r="B238" s="7"/>
    </row>
    <row r="239" spans="2:2" hidden="1" x14ac:dyDescent="0.35">
      <c r="B239" s="7"/>
    </row>
    <row r="240" spans="2:2" hidden="1" x14ac:dyDescent="0.35">
      <c r="B240" s="7"/>
    </row>
    <row r="241" spans="2:2" hidden="1" x14ac:dyDescent="0.35">
      <c r="B241" s="7"/>
    </row>
    <row r="242" spans="2:2" hidden="1" x14ac:dyDescent="0.35">
      <c r="B242" s="7"/>
    </row>
    <row r="243" spans="2:2" hidden="1" x14ac:dyDescent="0.35">
      <c r="B243" s="7"/>
    </row>
    <row r="244" spans="2:2" hidden="1" x14ac:dyDescent="0.35">
      <c r="B244" s="7"/>
    </row>
    <row r="245" spans="2:2" hidden="1" x14ac:dyDescent="0.35">
      <c r="B245" s="7"/>
    </row>
    <row r="246" spans="2:2" hidden="1" x14ac:dyDescent="0.35">
      <c r="B246" s="7"/>
    </row>
    <row r="247" spans="2:2" hidden="1" x14ac:dyDescent="0.35">
      <c r="B247" s="7"/>
    </row>
    <row r="248" spans="2:2" hidden="1" x14ac:dyDescent="0.35">
      <c r="B248" s="7"/>
    </row>
    <row r="249" spans="2:2" hidden="1" x14ac:dyDescent="0.35">
      <c r="B249" s="7"/>
    </row>
    <row r="250" spans="2:2" hidden="1" x14ac:dyDescent="0.35">
      <c r="B250" s="7"/>
    </row>
    <row r="251" spans="2:2" hidden="1" x14ac:dyDescent="0.35">
      <c r="B251" s="7"/>
    </row>
    <row r="252" spans="2:2" hidden="1" x14ac:dyDescent="0.35">
      <c r="B252" s="7"/>
    </row>
    <row r="253" spans="2:2" hidden="1" x14ac:dyDescent="0.35">
      <c r="B253" s="7"/>
    </row>
    <row r="254" spans="2:2" hidden="1" x14ac:dyDescent="0.35">
      <c r="B254" s="7"/>
    </row>
    <row r="255" spans="2:2" hidden="1" x14ac:dyDescent="0.35">
      <c r="B255" s="7"/>
    </row>
    <row r="256" spans="2:2" hidden="1" x14ac:dyDescent="0.35">
      <c r="B256" s="7"/>
    </row>
    <row r="257" spans="2:2" hidden="1" x14ac:dyDescent="0.35">
      <c r="B257" s="7"/>
    </row>
    <row r="258" spans="2:2" hidden="1" x14ac:dyDescent="0.35">
      <c r="B258" s="7"/>
    </row>
    <row r="259" spans="2:2" hidden="1" x14ac:dyDescent="0.35">
      <c r="B259" s="7"/>
    </row>
    <row r="260" spans="2:2" hidden="1" x14ac:dyDescent="0.35">
      <c r="B260" s="7"/>
    </row>
    <row r="261" spans="2:2" hidden="1" x14ac:dyDescent="0.35">
      <c r="B261" s="7"/>
    </row>
    <row r="262" spans="2:2" hidden="1" x14ac:dyDescent="0.35">
      <c r="B262" s="7"/>
    </row>
    <row r="263" spans="2:2" hidden="1" x14ac:dyDescent="0.35">
      <c r="B263" s="7"/>
    </row>
    <row r="264" spans="2:2" hidden="1" x14ac:dyDescent="0.35">
      <c r="B264" s="7"/>
    </row>
    <row r="265" spans="2:2" hidden="1" x14ac:dyDescent="0.35">
      <c r="B265" s="7"/>
    </row>
    <row r="266" spans="2:2" hidden="1" x14ac:dyDescent="0.35">
      <c r="B266" s="7"/>
    </row>
    <row r="267" spans="2:2" hidden="1" x14ac:dyDescent="0.35">
      <c r="B267" s="7"/>
    </row>
    <row r="268" spans="2:2" hidden="1" x14ac:dyDescent="0.35">
      <c r="B268" s="7"/>
    </row>
    <row r="269" spans="2:2" hidden="1" x14ac:dyDescent="0.35">
      <c r="B269" s="7"/>
    </row>
    <row r="270" spans="2:2" hidden="1" x14ac:dyDescent="0.35">
      <c r="B270" s="7"/>
    </row>
    <row r="271" spans="2:2" hidden="1" x14ac:dyDescent="0.35">
      <c r="B271" s="7"/>
    </row>
    <row r="272" spans="2:2" hidden="1" x14ac:dyDescent="0.35">
      <c r="B272" s="7"/>
    </row>
    <row r="273" spans="2:2" hidden="1" x14ac:dyDescent="0.35">
      <c r="B273" s="7"/>
    </row>
    <row r="274" spans="2:2" hidden="1" x14ac:dyDescent="0.35">
      <c r="B274" s="7"/>
    </row>
    <row r="275" spans="2:2" hidden="1" x14ac:dyDescent="0.35">
      <c r="B275" s="7"/>
    </row>
    <row r="276" spans="2:2" hidden="1" x14ac:dyDescent="0.35">
      <c r="B276" s="7"/>
    </row>
    <row r="277" spans="2:2" hidden="1" x14ac:dyDescent="0.35">
      <c r="B277" s="7"/>
    </row>
    <row r="278" spans="2:2" hidden="1" x14ac:dyDescent="0.35">
      <c r="B278" s="7"/>
    </row>
    <row r="279" spans="2:2" hidden="1" x14ac:dyDescent="0.35">
      <c r="B279" s="7"/>
    </row>
    <row r="280" spans="2:2" hidden="1" x14ac:dyDescent="0.35">
      <c r="B280" s="7"/>
    </row>
    <row r="281" spans="2:2" hidden="1" x14ac:dyDescent="0.35">
      <c r="B281" s="7"/>
    </row>
    <row r="282" spans="2:2" hidden="1" x14ac:dyDescent="0.35">
      <c r="B282" s="7"/>
    </row>
    <row r="283" spans="2:2" hidden="1" x14ac:dyDescent="0.35">
      <c r="B283" s="7"/>
    </row>
    <row r="284" spans="2:2" hidden="1" x14ac:dyDescent="0.35">
      <c r="B284" s="7"/>
    </row>
    <row r="285" spans="2:2" hidden="1" x14ac:dyDescent="0.35">
      <c r="B285" s="7"/>
    </row>
    <row r="286" spans="2:2" hidden="1" x14ac:dyDescent="0.35">
      <c r="B286" s="7"/>
    </row>
    <row r="287" spans="2:2" hidden="1" x14ac:dyDescent="0.35">
      <c r="B287" s="7"/>
    </row>
    <row r="288" spans="2:2" hidden="1" x14ac:dyDescent="0.35">
      <c r="B288" s="7"/>
    </row>
    <row r="289" spans="2:2" hidden="1" x14ac:dyDescent="0.35">
      <c r="B289" s="7"/>
    </row>
    <row r="290" spans="2:2" hidden="1" x14ac:dyDescent="0.35">
      <c r="B290" s="7"/>
    </row>
    <row r="291" spans="2:2" hidden="1" x14ac:dyDescent="0.35">
      <c r="B291" s="7"/>
    </row>
    <row r="292" spans="2:2" hidden="1" x14ac:dyDescent="0.35">
      <c r="B292" s="7"/>
    </row>
    <row r="293" spans="2:2" hidden="1" x14ac:dyDescent="0.35">
      <c r="B293" s="7"/>
    </row>
    <row r="294" spans="2:2" hidden="1" x14ac:dyDescent="0.35">
      <c r="B294" s="7"/>
    </row>
    <row r="295" spans="2:2" hidden="1" x14ac:dyDescent="0.35">
      <c r="B295" s="7"/>
    </row>
    <row r="296" spans="2:2" hidden="1" x14ac:dyDescent="0.35">
      <c r="B296" s="7"/>
    </row>
    <row r="297" spans="2:2" hidden="1" x14ac:dyDescent="0.35">
      <c r="B297" s="7"/>
    </row>
    <row r="298" spans="2:2" hidden="1" x14ac:dyDescent="0.35">
      <c r="B298" s="7"/>
    </row>
    <row r="299" spans="2:2" hidden="1" x14ac:dyDescent="0.35">
      <c r="B299" s="7"/>
    </row>
    <row r="300" spans="2:2" hidden="1" x14ac:dyDescent="0.35">
      <c r="B300" s="7"/>
    </row>
    <row r="301" spans="2:2" x14ac:dyDescent="0.35">
      <c r="B301" s="7"/>
    </row>
    <row r="302" spans="2:2" x14ac:dyDescent="0.35">
      <c r="B302" s="7"/>
    </row>
    <row r="303" spans="2:2" x14ac:dyDescent="0.35">
      <c r="B303" s="7"/>
    </row>
    <row r="304" spans="2:2" x14ac:dyDescent="0.35">
      <c r="B304" s="7"/>
    </row>
    <row r="305" spans="2:2" x14ac:dyDescent="0.35">
      <c r="B305" s="7"/>
    </row>
    <row r="306" spans="2:2" x14ac:dyDescent="0.35">
      <c r="B306" s="7"/>
    </row>
    <row r="307" spans="2:2" x14ac:dyDescent="0.35">
      <c r="B307" s="7"/>
    </row>
    <row r="308" spans="2:2" x14ac:dyDescent="0.35">
      <c r="B308" s="7"/>
    </row>
    <row r="309" spans="2:2" x14ac:dyDescent="0.35">
      <c r="B309" s="7"/>
    </row>
    <row r="310" spans="2:2" x14ac:dyDescent="0.35">
      <c r="B310" s="7"/>
    </row>
    <row r="311" spans="2:2" x14ac:dyDescent="0.35">
      <c r="B311" s="7"/>
    </row>
    <row r="312" spans="2:2" x14ac:dyDescent="0.35">
      <c r="B312" s="7"/>
    </row>
    <row r="313" spans="2:2" x14ac:dyDescent="0.35">
      <c r="B313" s="7"/>
    </row>
    <row r="314" spans="2:2" x14ac:dyDescent="0.35">
      <c r="B314" s="7"/>
    </row>
    <row r="315" spans="2:2" x14ac:dyDescent="0.35">
      <c r="B315" s="7"/>
    </row>
    <row r="316" spans="2:2" x14ac:dyDescent="0.35">
      <c r="B316" s="7"/>
    </row>
    <row r="317" spans="2:2" x14ac:dyDescent="0.35">
      <c r="B317" s="7"/>
    </row>
    <row r="318" spans="2:2" x14ac:dyDescent="0.35">
      <c r="B318" s="7"/>
    </row>
    <row r="319" spans="2:2" x14ac:dyDescent="0.35">
      <c r="B319" s="7"/>
    </row>
    <row r="320" spans="2:2" x14ac:dyDescent="0.35">
      <c r="B320" s="7"/>
    </row>
    <row r="321" spans="2:2" x14ac:dyDescent="0.35">
      <c r="B321" s="7"/>
    </row>
    <row r="322" spans="2:2" x14ac:dyDescent="0.35">
      <c r="B322" s="7"/>
    </row>
    <row r="323" spans="2:2" x14ac:dyDescent="0.35">
      <c r="B323" s="7"/>
    </row>
    <row r="324" spans="2:2" x14ac:dyDescent="0.35">
      <c r="B324" s="7"/>
    </row>
    <row r="325" spans="2:2" x14ac:dyDescent="0.35">
      <c r="B325" s="7"/>
    </row>
    <row r="326" spans="2:2" x14ac:dyDescent="0.35">
      <c r="B326" s="7"/>
    </row>
    <row r="327" spans="2:2" x14ac:dyDescent="0.35">
      <c r="B327" s="7"/>
    </row>
    <row r="328" spans="2:2" x14ac:dyDescent="0.35">
      <c r="B328" s="7"/>
    </row>
    <row r="329" spans="2:2" x14ac:dyDescent="0.35">
      <c r="B329" s="7"/>
    </row>
    <row r="330" spans="2:2" x14ac:dyDescent="0.35">
      <c r="B330" s="7"/>
    </row>
    <row r="331" spans="2:2" x14ac:dyDescent="0.35">
      <c r="B331" s="7"/>
    </row>
    <row r="332" spans="2:2" x14ac:dyDescent="0.35">
      <c r="B332" s="7"/>
    </row>
    <row r="333" spans="2:2" x14ac:dyDescent="0.35">
      <c r="B333" s="7"/>
    </row>
    <row r="334" spans="2:2" x14ac:dyDescent="0.35">
      <c r="B334" s="7"/>
    </row>
    <row r="335" spans="2:2" x14ac:dyDescent="0.35">
      <c r="B335" s="7"/>
    </row>
    <row r="336" spans="2:2" x14ac:dyDescent="0.35">
      <c r="B336" s="7"/>
    </row>
    <row r="337" spans="2:2" x14ac:dyDescent="0.35">
      <c r="B337" s="7"/>
    </row>
    <row r="338" spans="2:2" x14ac:dyDescent="0.35">
      <c r="B338" s="7"/>
    </row>
    <row r="339" spans="2:2" x14ac:dyDescent="0.35">
      <c r="B339" s="7"/>
    </row>
    <row r="340" spans="2:2" x14ac:dyDescent="0.35">
      <c r="B340" s="7"/>
    </row>
    <row r="341" spans="2:2" x14ac:dyDescent="0.35">
      <c r="B341" s="7"/>
    </row>
    <row r="342" spans="2:2" x14ac:dyDescent="0.35">
      <c r="B342" s="7"/>
    </row>
    <row r="343" spans="2:2" x14ac:dyDescent="0.35">
      <c r="B343" s="7"/>
    </row>
    <row r="344" spans="2:2" x14ac:dyDescent="0.35">
      <c r="B344" s="7"/>
    </row>
  </sheetData>
  <mergeCells count="374">
    <mergeCell ref="BA182:BD182"/>
    <mergeCell ref="BE182:BH182"/>
    <mergeCell ref="BA183:BD183"/>
    <mergeCell ref="BE183:BH183"/>
    <mergeCell ref="BA184:BD184"/>
    <mergeCell ref="BE184:BH184"/>
    <mergeCell ref="BA179:BD179"/>
    <mergeCell ref="BE179:BH179"/>
    <mergeCell ref="BA180:BD180"/>
    <mergeCell ref="BE180:BH180"/>
    <mergeCell ref="BA181:BD181"/>
    <mergeCell ref="BE181:BH181"/>
    <mergeCell ref="BA188:BD188"/>
    <mergeCell ref="BE188:BH188"/>
    <mergeCell ref="BA189:BD189"/>
    <mergeCell ref="BE189:BH189"/>
    <mergeCell ref="BA185:BD185"/>
    <mergeCell ref="BE185:BH185"/>
    <mergeCell ref="BA186:BD186"/>
    <mergeCell ref="BE186:BH186"/>
    <mergeCell ref="BA187:BD187"/>
    <mergeCell ref="BE187:BH187"/>
    <mergeCell ref="BA176:BD176"/>
    <mergeCell ref="BE176:BH176"/>
    <mergeCell ref="BA177:BD177"/>
    <mergeCell ref="BE177:BH177"/>
    <mergeCell ref="BA178:BD178"/>
    <mergeCell ref="BE178:BH178"/>
    <mergeCell ref="BA173:BD173"/>
    <mergeCell ref="BE173:BH173"/>
    <mergeCell ref="BA174:BD174"/>
    <mergeCell ref="BE174:BH174"/>
    <mergeCell ref="BA175:BD175"/>
    <mergeCell ref="BE175:BH175"/>
    <mergeCell ref="BA170:BD170"/>
    <mergeCell ref="BE170:BH170"/>
    <mergeCell ref="BA171:BD171"/>
    <mergeCell ref="BE171:BH171"/>
    <mergeCell ref="BA172:BD172"/>
    <mergeCell ref="BE172:BH172"/>
    <mergeCell ref="BA167:BD167"/>
    <mergeCell ref="BE167:BH167"/>
    <mergeCell ref="BA168:BD168"/>
    <mergeCell ref="BE168:BH168"/>
    <mergeCell ref="BA169:BD169"/>
    <mergeCell ref="BE169:BH169"/>
    <mergeCell ref="BA164:BD164"/>
    <mergeCell ref="BE164:BH164"/>
    <mergeCell ref="BA165:BD165"/>
    <mergeCell ref="BE165:BH165"/>
    <mergeCell ref="BA166:BD166"/>
    <mergeCell ref="BE166:BH166"/>
    <mergeCell ref="BA161:BD161"/>
    <mergeCell ref="BE161:BH161"/>
    <mergeCell ref="BA162:BD162"/>
    <mergeCell ref="BE162:BH162"/>
    <mergeCell ref="BA163:BD163"/>
    <mergeCell ref="BE163:BH163"/>
    <mergeCell ref="BA158:BD158"/>
    <mergeCell ref="BE158:BH158"/>
    <mergeCell ref="BA159:BD159"/>
    <mergeCell ref="BE159:BH159"/>
    <mergeCell ref="BA160:BD160"/>
    <mergeCell ref="BE160:BH160"/>
    <mergeCell ref="BA155:BD155"/>
    <mergeCell ref="BE155:BH155"/>
    <mergeCell ref="BA156:BD156"/>
    <mergeCell ref="BE156:BH156"/>
    <mergeCell ref="BA157:BD157"/>
    <mergeCell ref="BE157:BH157"/>
    <mergeCell ref="BA152:BD152"/>
    <mergeCell ref="BE152:BH152"/>
    <mergeCell ref="BA153:BD153"/>
    <mergeCell ref="BE153:BH153"/>
    <mergeCell ref="BA154:BD154"/>
    <mergeCell ref="BE154:BH154"/>
    <mergeCell ref="BA149:BD149"/>
    <mergeCell ref="BE149:BH149"/>
    <mergeCell ref="BA150:BD150"/>
    <mergeCell ref="BE150:BH150"/>
    <mergeCell ref="BA151:BD151"/>
    <mergeCell ref="BE151:BH151"/>
    <mergeCell ref="BA146:BD146"/>
    <mergeCell ref="BE146:BH146"/>
    <mergeCell ref="BA147:BD147"/>
    <mergeCell ref="BE147:BH147"/>
    <mergeCell ref="BA148:BD148"/>
    <mergeCell ref="BE148:BH148"/>
    <mergeCell ref="BA143:BD143"/>
    <mergeCell ref="BE143:BH143"/>
    <mergeCell ref="BA144:BD144"/>
    <mergeCell ref="BE144:BH144"/>
    <mergeCell ref="BA145:BD145"/>
    <mergeCell ref="BE145:BH145"/>
    <mergeCell ref="BA140:BD140"/>
    <mergeCell ref="BE140:BH140"/>
    <mergeCell ref="BA141:BD141"/>
    <mergeCell ref="BE141:BH141"/>
    <mergeCell ref="BA142:BD142"/>
    <mergeCell ref="BE142:BH142"/>
    <mergeCell ref="BA137:BD137"/>
    <mergeCell ref="BE137:BH137"/>
    <mergeCell ref="BA138:BD138"/>
    <mergeCell ref="BE138:BH138"/>
    <mergeCell ref="BA139:BD139"/>
    <mergeCell ref="BE139:BH139"/>
    <mergeCell ref="BA134:BD134"/>
    <mergeCell ref="BE134:BH134"/>
    <mergeCell ref="BA135:BD135"/>
    <mergeCell ref="BE135:BH135"/>
    <mergeCell ref="BA136:BD136"/>
    <mergeCell ref="BE136:BH136"/>
    <mergeCell ref="BA131:BD131"/>
    <mergeCell ref="BE131:BH131"/>
    <mergeCell ref="BA132:BD132"/>
    <mergeCell ref="BE132:BH132"/>
    <mergeCell ref="BA133:BD133"/>
    <mergeCell ref="BE133:BH133"/>
    <mergeCell ref="BA128:BD128"/>
    <mergeCell ref="BE128:BH128"/>
    <mergeCell ref="BA129:BD129"/>
    <mergeCell ref="BE129:BH129"/>
    <mergeCell ref="BA130:BD130"/>
    <mergeCell ref="BE130:BH130"/>
    <mergeCell ref="BA125:BD125"/>
    <mergeCell ref="BE125:BH125"/>
    <mergeCell ref="BA126:BD126"/>
    <mergeCell ref="BE126:BH126"/>
    <mergeCell ref="BA127:BD127"/>
    <mergeCell ref="BE127:BH127"/>
    <mergeCell ref="BA122:BD122"/>
    <mergeCell ref="BE122:BH122"/>
    <mergeCell ref="BA123:BD123"/>
    <mergeCell ref="BE123:BH123"/>
    <mergeCell ref="BA124:BD124"/>
    <mergeCell ref="BE124:BH124"/>
    <mergeCell ref="BA119:BD119"/>
    <mergeCell ref="BE119:BH119"/>
    <mergeCell ref="BA120:BD120"/>
    <mergeCell ref="BE120:BH120"/>
    <mergeCell ref="BA121:BD121"/>
    <mergeCell ref="BE121:BH121"/>
    <mergeCell ref="BA116:BD116"/>
    <mergeCell ref="BE116:BH116"/>
    <mergeCell ref="BA117:BD117"/>
    <mergeCell ref="BE117:BH117"/>
    <mergeCell ref="BA118:BD118"/>
    <mergeCell ref="BE118:BH118"/>
    <mergeCell ref="BA113:BD113"/>
    <mergeCell ref="BE113:BH113"/>
    <mergeCell ref="BA114:BD114"/>
    <mergeCell ref="BE114:BH114"/>
    <mergeCell ref="BA115:BD115"/>
    <mergeCell ref="BE115:BH115"/>
    <mergeCell ref="BA110:BD110"/>
    <mergeCell ref="BE110:BH110"/>
    <mergeCell ref="BA111:BD111"/>
    <mergeCell ref="BE111:BH111"/>
    <mergeCell ref="BA112:BD112"/>
    <mergeCell ref="BE112:BH112"/>
    <mergeCell ref="BA107:BD107"/>
    <mergeCell ref="BE107:BH107"/>
    <mergeCell ref="BA108:BD108"/>
    <mergeCell ref="BE108:BH108"/>
    <mergeCell ref="BA109:BD109"/>
    <mergeCell ref="BE109:BH109"/>
    <mergeCell ref="BA104:BD104"/>
    <mergeCell ref="BE104:BH104"/>
    <mergeCell ref="BA105:BD105"/>
    <mergeCell ref="BE105:BH105"/>
    <mergeCell ref="BA106:BD106"/>
    <mergeCell ref="BE106:BH106"/>
    <mergeCell ref="BA101:BD101"/>
    <mergeCell ref="BE101:BH101"/>
    <mergeCell ref="BA102:BD102"/>
    <mergeCell ref="BE102:BH102"/>
    <mergeCell ref="BA103:BD103"/>
    <mergeCell ref="BE103:BH103"/>
    <mergeCell ref="BA98:BD98"/>
    <mergeCell ref="BE98:BH98"/>
    <mergeCell ref="BA99:BD99"/>
    <mergeCell ref="BE99:BH99"/>
    <mergeCell ref="BA100:BD100"/>
    <mergeCell ref="BE100:BH100"/>
    <mergeCell ref="BA95:BD95"/>
    <mergeCell ref="BE95:BH95"/>
    <mergeCell ref="BA96:BD96"/>
    <mergeCell ref="BE96:BH96"/>
    <mergeCell ref="BA97:BD97"/>
    <mergeCell ref="BE97:BH97"/>
    <mergeCell ref="BA92:BD92"/>
    <mergeCell ref="BE92:BH92"/>
    <mergeCell ref="BA93:BD93"/>
    <mergeCell ref="BE93:BH93"/>
    <mergeCell ref="BA94:BD94"/>
    <mergeCell ref="BE94:BH94"/>
    <mergeCell ref="BA89:BD89"/>
    <mergeCell ref="BE89:BH89"/>
    <mergeCell ref="BA90:BD90"/>
    <mergeCell ref="BE90:BH90"/>
    <mergeCell ref="BA91:BD91"/>
    <mergeCell ref="BE91:BH91"/>
    <mergeCell ref="BA86:BD86"/>
    <mergeCell ref="BE86:BH86"/>
    <mergeCell ref="BA87:BD87"/>
    <mergeCell ref="BE87:BH87"/>
    <mergeCell ref="BA88:BD88"/>
    <mergeCell ref="BE88:BH88"/>
    <mergeCell ref="BA83:BD83"/>
    <mergeCell ref="BE83:BH83"/>
    <mergeCell ref="BA84:BD84"/>
    <mergeCell ref="BE84:BH84"/>
    <mergeCell ref="BA85:BD85"/>
    <mergeCell ref="BE85:BH85"/>
    <mergeCell ref="BA80:BD80"/>
    <mergeCell ref="BE80:BH80"/>
    <mergeCell ref="BA81:BD81"/>
    <mergeCell ref="BE81:BH81"/>
    <mergeCell ref="BA82:BD82"/>
    <mergeCell ref="BE82:BH82"/>
    <mergeCell ref="BA77:BD77"/>
    <mergeCell ref="BE77:BH77"/>
    <mergeCell ref="BA78:BD78"/>
    <mergeCell ref="BE78:BH78"/>
    <mergeCell ref="BA79:BD79"/>
    <mergeCell ref="BE79:BH79"/>
    <mergeCell ref="BA74:BD74"/>
    <mergeCell ref="BE74:BH74"/>
    <mergeCell ref="BA75:BD75"/>
    <mergeCell ref="BE75:BH75"/>
    <mergeCell ref="BA76:BD76"/>
    <mergeCell ref="BE76:BH76"/>
    <mergeCell ref="BA71:BD71"/>
    <mergeCell ref="BE71:BH71"/>
    <mergeCell ref="BA72:BD72"/>
    <mergeCell ref="BE72:BH72"/>
    <mergeCell ref="BA73:BD73"/>
    <mergeCell ref="BE73:BH73"/>
    <mergeCell ref="BA68:BD68"/>
    <mergeCell ref="BE68:BH68"/>
    <mergeCell ref="BA69:BD69"/>
    <mergeCell ref="BE69:BH69"/>
    <mergeCell ref="BA70:BD70"/>
    <mergeCell ref="BE70:BH70"/>
    <mergeCell ref="BA65:BD65"/>
    <mergeCell ref="BE65:BH65"/>
    <mergeCell ref="BA66:BD66"/>
    <mergeCell ref="BE66:BH66"/>
    <mergeCell ref="BA67:BD67"/>
    <mergeCell ref="BE67:BH67"/>
    <mergeCell ref="BA62:BD62"/>
    <mergeCell ref="BE62:BH62"/>
    <mergeCell ref="BA63:BD63"/>
    <mergeCell ref="BE63:BH63"/>
    <mergeCell ref="BA64:BD64"/>
    <mergeCell ref="BE64:BH64"/>
    <mergeCell ref="BA59:BD59"/>
    <mergeCell ref="BE59:BH59"/>
    <mergeCell ref="BA60:BD60"/>
    <mergeCell ref="BE60:BH60"/>
    <mergeCell ref="BA61:BD61"/>
    <mergeCell ref="BE61:BH61"/>
    <mergeCell ref="BA57:BD57"/>
    <mergeCell ref="BE57:BH57"/>
    <mergeCell ref="BA58:BD58"/>
    <mergeCell ref="BE58:BH58"/>
    <mergeCell ref="BA53:BD53"/>
    <mergeCell ref="BE53:BH53"/>
    <mergeCell ref="BA54:BD54"/>
    <mergeCell ref="BE54:BH54"/>
    <mergeCell ref="BA55:BD55"/>
    <mergeCell ref="BE55:BH55"/>
    <mergeCell ref="BA44:BD44"/>
    <mergeCell ref="BA34:BD34"/>
    <mergeCell ref="BE43:BH43"/>
    <mergeCell ref="BE44:BH44"/>
    <mergeCell ref="BE45:BH45"/>
    <mergeCell ref="BE46:BH46"/>
    <mergeCell ref="BE40:BH40"/>
    <mergeCell ref="BE41:BH41"/>
    <mergeCell ref="BA56:BD56"/>
    <mergeCell ref="BE56:BH56"/>
    <mergeCell ref="BA31:BD31"/>
    <mergeCell ref="BA32:BD32"/>
    <mergeCell ref="BA33:BD33"/>
    <mergeCell ref="BE37:BH37"/>
    <mergeCell ref="BE38:BH38"/>
    <mergeCell ref="BE39:BH39"/>
    <mergeCell ref="BA52:BD52"/>
    <mergeCell ref="BE52:BH52"/>
    <mergeCell ref="BA47:BD47"/>
    <mergeCell ref="BE47:BH47"/>
    <mergeCell ref="BA48:BD48"/>
    <mergeCell ref="BE48:BH48"/>
    <mergeCell ref="BA49:BD49"/>
    <mergeCell ref="BE49:BH49"/>
    <mergeCell ref="BA50:BD50"/>
    <mergeCell ref="BE50:BH50"/>
    <mergeCell ref="BA51:BD51"/>
    <mergeCell ref="BE51:BH51"/>
    <mergeCell ref="BA45:BD45"/>
    <mergeCell ref="BA46:BD46"/>
    <mergeCell ref="BA40:BD40"/>
    <mergeCell ref="BA41:BD41"/>
    <mergeCell ref="BA42:BD42"/>
    <mergeCell ref="BA43:BD43"/>
    <mergeCell ref="BA25:BD25"/>
    <mergeCell ref="BA26:BD26"/>
    <mergeCell ref="BA27:BD27"/>
    <mergeCell ref="BA28:BD28"/>
    <mergeCell ref="BA29:BD29"/>
    <mergeCell ref="BE42:BH42"/>
    <mergeCell ref="BE32:BH32"/>
    <mergeCell ref="BE33:BH33"/>
    <mergeCell ref="BE34:BH34"/>
    <mergeCell ref="BE35:BH35"/>
    <mergeCell ref="BE36:BH36"/>
    <mergeCell ref="BE27:BH27"/>
    <mergeCell ref="BE28:BH28"/>
    <mergeCell ref="BE29:BH29"/>
    <mergeCell ref="BE30:BH30"/>
    <mergeCell ref="BE31:BH31"/>
    <mergeCell ref="BE25:BH25"/>
    <mergeCell ref="BE26:BH26"/>
    <mergeCell ref="BA35:BD35"/>
    <mergeCell ref="BA36:BD36"/>
    <mergeCell ref="BA37:BD37"/>
    <mergeCell ref="BA38:BD38"/>
    <mergeCell ref="BA39:BD39"/>
    <mergeCell ref="BA30:BD30"/>
    <mergeCell ref="BE21:BH21"/>
    <mergeCell ref="BE22:BH22"/>
    <mergeCell ref="BE23:BH23"/>
    <mergeCell ref="BE24:BH24"/>
    <mergeCell ref="BA18:BD18"/>
    <mergeCell ref="BA19:BD19"/>
    <mergeCell ref="BA20:BD20"/>
    <mergeCell ref="BA21:BD21"/>
    <mergeCell ref="BA22:BD22"/>
    <mergeCell ref="BA23:BD23"/>
    <mergeCell ref="BA24:BD24"/>
    <mergeCell ref="BE16:BH17"/>
    <mergeCell ref="BI16:BI17"/>
    <mergeCell ref="AP12:AY12"/>
    <mergeCell ref="AP13:AY13"/>
    <mergeCell ref="AP14:AY14"/>
    <mergeCell ref="AP15:AY15"/>
    <mergeCell ref="BE18:BH18"/>
    <mergeCell ref="BE19:BH19"/>
    <mergeCell ref="BE20:BH20"/>
    <mergeCell ref="F6:M9"/>
    <mergeCell ref="B6:E9"/>
    <mergeCell ref="CF17:CG17"/>
    <mergeCell ref="BW16:CG16"/>
    <mergeCell ref="H1:K1"/>
    <mergeCell ref="H4:K4"/>
    <mergeCell ref="F4:G4"/>
    <mergeCell ref="BU16:BU17"/>
    <mergeCell ref="BM16:BM17"/>
    <mergeCell ref="BN16:BN17"/>
    <mergeCell ref="BP16:BP17"/>
    <mergeCell ref="C16:F16"/>
    <mergeCell ref="C2:K2"/>
    <mergeCell ref="D1:E1"/>
    <mergeCell ref="F1:G1"/>
    <mergeCell ref="D4:E4"/>
    <mergeCell ref="C3:K3"/>
    <mergeCell ref="F5:G5"/>
    <mergeCell ref="H5:K5"/>
    <mergeCell ref="BJ16:BJ17"/>
    <mergeCell ref="BK16:BK17"/>
    <mergeCell ref="BL16:BL17"/>
    <mergeCell ref="D5:E5"/>
    <mergeCell ref="BA16:BD17"/>
  </mergeCells>
  <phoneticPr fontId="20" type="noConversion"/>
  <conditionalFormatting sqref="BW24:CE189">
    <cfRule type="colorScale" priority="15">
      <colorScale>
        <cfvo type="min"/>
        <cfvo type="num" val="1"/>
        <cfvo type="max"/>
        <color rgb="FF92D050"/>
        <color rgb="FFFFEB84"/>
        <color rgb="FFFF451F"/>
      </colorScale>
    </cfRule>
  </conditionalFormatting>
  <dataValidations count="1">
    <dataValidation type="list" allowBlank="1" showInputMessage="1" showErrorMessage="1" sqref="C18:C74" xr:uid="{B689B893-2AC5-417B-BB49-F666E81666C0}">
      <formula1>$C$2:$C$7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id">
                <anchor moveWithCells="1" sizeWithCells="1">
                  <from>
                    <xdr:col>0</xdr:col>
                    <xdr:colOff>127000</xdr:colOff>
                    <xdr:row>15</xdr:row>
                    <xdr:rowOff>317500</xdr:rowOff>
                  </from>
                  <to>
                    <xdr:col>1</xdr:col>
                    <xdr:colOff>1028700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mplirmedLS">
                <anchor>
                  <from>
                    <xdr:col>1</xdr:col>
                    <xdr:colOff>12700</xdr:colOff>
                    <xdr:row>9</xdr:row>
                    <xdr:rowOff>152400</xdr:rowOff>
                  </from>
                  <to>
                    <xdr:col>1</xdr:col>
                    <xdr:colOff>1409700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emplirinterneLS">
                <anchor>
                  <from>
                    <xdr:col>1</xdr:col>
                    <xdr:colOff>0</xdr:colOff>
                    <xdr:row>10</xdr:row>
                    <xdr:rowOff>152400</xdr:rowOff>
                  </from>
                  <to>
                    <xdr:col>1</xdr:col>
                    <xdr:colOff>1409700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remplirmedHEH">
                <anchor>
                  <from>
                    <xdr:col>0</xdr:col>
                    <xdr:colOff>139700</xdr:colOff>
                    <xdr:row>11</xdr:row>
                    <xdr:rowOff>152400</xdr:rowOff>
                  </from>
                  <to>
                    <xdr:col>1</xdr:col>
                    <xdr:colOff>1409700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remplirinterneHEH">
                <anchor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1</xdr:col>
                    <xdr:colOff>1409700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toutremplir">
                <anchor moveWithCells="1" sizeWithCells="1">
                  <from>
                    <xdr:col>1</xdr:col>
                    <xdr:colOff>25400</xdr:colOff>
                    <xdr:row>14</xdr:row>
                    <xdr:rowOff>25400</xdr:rowOff>
                  </from>
                  <to>
                    <xdr:col>1</xdr:col>
                    <xdr:colOff>774700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357203-B2FD-4D66-ABE9-378AEFBAD4D9}">
          <x14:formula1>
            <xm:f>#REF!</xm:f>
          </x14:formula1>
          <xm:sqref>G16:AY16</xm:sqref>
        </x14:dataValidation>
        <x14:dataValidation type="list" allowBlank="1" showInputMessage="1" showErrorMessage="1" xr:uid="{B9D48F40-718B-0A47-8034-3AA48C1304FB}">
          <x14:formula1>
            <xm:f>#REF!</xm:f>
          </x14:formula1>
          <xm:sqref>C16:F16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669F-209F-C34B-BD1C-C944579D5620}">
  <sheetPr codeName="Feuil6"/>
  <dimension ref="A2:O172"/>
  <sheetViews>
    <sheetView topLeftCell="A145" workbookViewId="0">
      <selection activeCell="O167" sqref="O167"/>
    </sheetView>
  </sheetViews>
  <sheetFormatPr baseColWidth="10" defaultRowHeight="14.5" x14ac:dyDescent="0.35"/>
  <cols>
    <col min="2" max="2" width="25" bestFit="1" customWidth="1"/>
    <col min="3" max="3" width="22.453125" bestFit="1" customWidth="1"/>
  </cols>
  <sheetData>
    <row r="2" spans="2:13" x14ac:dyDescent="0.35">
      <c r="B2" t="s">
        <v>168</v>
      </c>
      <c r="C2" s="144" t="s">
        <v>156</v>
      </c>
      <c r="D2" s="677" t="s">
        <v>6</v>
      </c>
      <c r="E2" s="677"/>
      <c r="F2" s="677" t="s">
        <v>7</v>
      </c>
      <c r="G2" s="677"/>
      <c r="H2" s="677" t="s">
        <v>1</v>
      </c>
      <c r="I2" s="677"/>
      <c r="J2" s="677"/>
      <c r="K2" s="677"/>
      <c r="M2" t="s">
        <v>1089</v>
      </c>
    </row>
    <row r="3" spans="2:13" x14ac:dyDescent="0.35">
      <c r="B3" t="s">
        <v>39</v>
      </c>
      <c r="C3" s="2" t="s">
        <v>39</v>
      </c>
      <c r="D3" s="677">
        <v>8</v>
      </c>
      <c r="E3" s="677"/>
      <c r="F3" s="677">
        <v>13.5</v>
      </c>
      <c r="G3" s="677"/>
      <c r="H3" s="677">
        <v>5.5</v>
      </c>
      <c r="I3" s="677"/>
      <c r="J3" s="677"/>
      <c r="K3" s="677"/>
      <c r="M3" t="s">
        <v>5</v>
      </c>
    </row>
    <row r="4" spans="2:13" x14ac:dyDescent="0.35">
      <c r="B4" t="s">
        <v>4</v>
      </c>
      <c r="C4" s="144" t="s">
        <v>5</v>
      </c>
      <c r="D4" s="677">
        <v>8</v>
      </c>
      <c r="E4" s="677"/>
      <c r="F4" s="677">
        <v>19</v>
      </c>
      <c r="G4" s="677"/>
      <c r="H4" s="677">
        <v>11</v>
      </c>
      <c r="I4" s="677"/>
      <c r="J4" s="677"/>
      <c r="K4" s="677"/>
      <c r="M4" t="s">
        <v>5</v>
      </c>
    </row>
    <row r="5" spans="2:13" x14ac:dyDescent="0.35">
      <c r="B5" t="s">
        <v>3</v>
      </c>
      <c r="C5" s="144" t="s">
        <v>2</v>
      </c>
      <c r="D5" s="677">
        <v>18.5</v>
      </c>
      <c r="E5" s="677"/>
      <c r="F5" s="677">
        <v>8.5</v>
      </c>
      <c r="G5" s="677"/>
      <c r="H5" s="677">
        <v>14</v>
      </c>
      <c r="I5" s="677"/>
      <c r="J5" s="677"/>
      <c r="K5" s="677"/>
      <c r="M5" t="s">
        <v>2</v>
      </c>
    </row>
    <row r="6" spans="2:13" x14ac:dyDescent="0.35">
      <c r="B6" t="s">
        <v>100</v>
      </c>
      <c r="C6" s="144" t="s">
        <v>5</v>
      </c>
      <c r="D6" s="677">
        <v>8</v>
      </c>
      <c r="E6" s="677"/>
      <c r="F6" s="677">
        <v>19</v>
      </c>
      <c r="G6" s="677"/>
      <c r="H6" s="677">
        <v>11</v>
      </c>
      <c r="I6" s="677"/>
      <c r="J6" s="677"/>
      <c r="K6" s="677"/>
      <c r="M6" t="s">
        <v>5</v>
      </c>
    </row>
    <row r="7" spans="2:13" x14ac:dyDescent="0.35">
      <c r="B7" t="s">
        <v>44</v>
      </c>
      <c r="C7" s="144" t="s">
        <v>5</v>
      </c>
      <c r="D7" s="677">
        <v>8</v>
      </c>
      <c r="E7" s="677"/>
      <c r="F7" s="677">
        <v>19</v>
      </c>
      <c r="G7" s="677"/>
      <c r="H7" s="677">
        <v>11</v>
      </c>
      <c r="I7" s="677"/>
      <c r="J7" s="677"/>
      <c r="K7" s="677"/>
      <c r="M7" t="s">
        <v>5</v>
      </c>
    </row>
    <row r="8" spans="2:13" x14ac:dyDescent="0.35">
      <c r="B8" t="s">
        <v>42</v>
      </c>
      <c r="C8" s="144" t="s">
        <v>5</v>
      </c>
      <c r="D8" s="677">
        <v>8</v>
      </c>
      <c r="E8" s="677"/>
      <c r="F8" s="677">
        <v>19</v>
      </c>
      <c r="G8" s="677"/>
      <c r="H8" s="677">
        <v>11</v>
      </c>
      <c r="I8" s="677"/>
      <c r="J8" s="677"/>
      <c r="K8" s="677"/>
      <c r="M8" t="s">
        <v>5</v>
      </c>
    </row>
    <row r="9" spans="2:13" x14ac:dyDescent="0.35">
      <c r="B9" t="s">
        <v>101</v>
      </c>
      <c r="C9" s="144" t="s">
        <v>37</v>
      </c>
      <c r="D9" s="677">
        <v>8</v>
      </c>
      <c r="E9" s="677"/>
      <c r="F9" s="677">
        <v>8</v>
      </c>
      <c r="G9" s="677"/>
      <c r="H9" s="677">
        <v>24</v>
      </c>
      <c r="I9" s="677"/>
      <c r="J9" s="677"/>
      <c r="K9" s="677"/>
      <c r="M9" t="s">
        <v>2</v>
      </c>
    </row>
    <row r="10" spans="2:13" x14ac:dyDescent="0.35">
      <c r="B10" t="s">
        <v>102</v>
      </c>
      <c r="C10" s="144" t="s">
        <v>726</v>
      </c>
      <c r="D10" s="677">
        <v>8</v>
      </c>
      <c r="E10" s="677"/>
      <c r="F10" s="677">
        <v>20</v>
      </c>
      <c r="G10" s="677"/>
      <c r="H10" s="677">
        <v>12</v>
      </c>
      <c r="I10" s="677"/>
      <c r="J10" s="677"/>
      <c r="K10" s="677"/>
      <c r="M10" t="s">
        <v>5</v>
      </c>
    </row>
    <row r="11" spans="2:13" x14ac:dyDescent="0.35">
      <c r="B11" t="s">
        <v>46</v>
      </c>
      <c r="C11" s="360" t="s">
        <v>5</v>
      </c>
      <c r="D11" s="677">
        <v>8</v>
      </c>
      <c r="E11" s="677"/>
      <c r="F11" s="677">
        <v>19</v>
      </c>
      <c r="G11" s="677"/>
      <c r="H11" s="677">
        <v>11</v>
      </c>
      <c r="I11" s="677"/>
      <c r="J11" s="677"/>
      <c r="K11" s="677"/>
      <c r="M11" t="s">
        <v>5</v>
      </c>
    </row>
    <row r="12" spans="2:13" x14ac:dyDescent="0.35">
      <c r="B12" t="s">
        <v>45</v>
      </c>
      <c r="C12" s="360" t="s">
        <v>5</v>
      </c>
      <c r="D12" s="677">
        <v>8</v>
      </c>
      <c r="E12" s="677"/>
      <c r="F12" s="677">
        <v>19</v>
      </c>
      <c r="G12" s="677"/>
      <c r="H12" s="677">
        <v>11</v>
      </c>
      <c r="I12" s="677"/>
      <c r="J12" s="677"/>
      <c r="K12" s="677"/>
      <c r="M12" t="s">
        <v>5</v>
      </c>
    </row>
    <row r="13" spans="2:13" x14ac:dyDescent="0.35">
      <c r="B13" t="s">
        <v>38</v>
      </c>
      <c r="C13" s="360" t="s">
        <v>5</v>
      </c>
      <c r="D13" s="677">
        <v>8</v>
      </c>
      <c r="E13" s="677"/>
      <c r="F13" s="677">
        <v>19</v>
      </c>
      <c r="G13" s="677"/>
      <c r="H13" s="677">
        <v>11</v>
      </c>
      <c r="I13" s="677"/>
      <c r="J13" s="677"/>
      <c r="K13" s="677"/>
      <c r="M13" t="s">
        <v>5</v>
      </c>
    </row>
    <row r="14" spans="2:13" x14ac:dyDescent="0.35">
      <c r="B14" t="s">
        <v>41</v>
      </c>
      <c r="C14" s="360" t="s">
        <v>5</v>
      </c>
      <c r="D14" s="677">
        <v>8</v>
      </c>
      <c r="E14" s="677"/>
      <c r="F14" s="677">
        <v>19</v>
      </c>
      <c r="G14" s="677"/>
      <c r="H14" s="677">
        <v>11</v>
      </c>
      <c r="I14" s="677"/>
      <c r="J14" s="677"/>
      <c r="K14" s="677"/>
      <c r="M14" t="s">
        <v>5</v>
      </c>
    </row>
    <row r="15" spans="2:13" x14ac:dyDescent="0.35">
      <c r="B15" t="s">
        <v>47</v>
      </c>
      <c r="C15" s="367" t="s">
        <v>5</v>
      </c>
      <c r="D15" s="677">
        <v>8</v>
      </c>
      <c r="E15" s="677"/>
      <c r="F15" s="677">
        <v>19</v>
      </c>
      <c r="G15" s="677"/>
      <c r="H15" s="677">
        <v>11</v>
      </c>
      <c r="I15" s="677"/>
      <c r="J15" s="677"/>
      <c r="K15" s="677"/>
      <c r="M15" t="s">
        <v>5</v>
      </c>
    </row>
    <row r="16" spans="2:13" x14ac:dyDescent="0.35">
      <c r="B16" t="s">
        <v>43</v>
      </c>
      <c r="C16" s="360" t="s">
        <v>2</v>
      </c>
      <c r="D16" s="677">
        <v>18.5</v>
      </c>
      <c r="E16" s="677"/>
      <c r="F16" s="677">
        <v>8.5</v>
      </c>
      <c r="G16" s="677"/>
      <c r="H16" s="677">
        <v>14</v>
      </c>
      <c r="I16" s="677"/>
      <c r="J16" s="677"/>
      <c r="K16" s="677"/>
      <c r="M16" t="s">
        <v>2</v>
      </c>
    </row>
    <row r="17" spans="2:13" x14ac:dyDescent="0.35">
      <c r="B17" t="s">
        <v>91</v>
      </c>
      <c r="C17" s="370" t="s">
        <v>2</v>
      </c>
      <c r="D17" s="677">
        <v>18.5</v>
      </c>
      <c r="E17" s="677"/>
      <c r="F17" s="677">
        <v>8.5</v>
      </c>
      <c r="G17" s="677"/>
      <c r="H17" s="677">
        <v>14</v>
      </c>
      <c r="I17" s="677"/>
      <c r="J17" s="677"/>
      <c r="K17" s="677"/>
      <c r="M17" t="s">
        <v>2</v>
      </c>
    </row>
    <row r="18" spans="2:13" x14ac:dyDescent="0.35">
      <c r="B18" t="s">
        <v>40</v>
      </c>
      <c r="C18" s="360" t="s">
        <v>2</v>
      </c>
      <c r="D18" s="677">
        <v>18.5</v>
      </c>
      <c r="E18" s="677"/>
      <c r="F18" s="677">
        <v>8.5</v>
      </c>
      <c r="G18" s="677"/>
      <c r="H18" s="677">
        <v>14</v>
      </c>
      <c r="I18" s="677"/>
      <c r="J18" s="677"/>
      <c r="K18" s="677"/>
      <c r="M18" t="s">
        <v>2</v>
      </c>
    </row>
    <row r="19" spans="2:13" x14ac:dyDescent="0.35">
      <c r="B19" t="s">
        <v>1074</v>
      </c>
      <c r="C19" s="360" t="s">
        <v>1074</v>
      </c>
      <c r="D19" s="677">
        <v>18.5</v>
      </c>
      <c r="E19" s="677"/>
      <c r="F19" s="677">
        <v>0</v>
      </c>
      <c r="G19" s="677"/>
      <c r="H19" s="677">
        <v>5.5</v>
      </c>
      <c r="I19" s="677"/>
      <c r="J19" s="677"/>
      <c r="K19" s="677"/>
      <c r="M19" t="s">
        <v>2</v>
      </c>
    </row>
    <row r="20" spans="2:13" s="478" customFormat="1" x14ac:dyDescent="0.35">
      <c r="B20" s="478" t="s">
        <v>1073</v>
      </c>
      <c r="C20" s="508" t="s">
        <v>5</v>
      </c>
      <c r="D20" s="677">
        <v>8</v>
      </c>
      <c r="E20" s="677"/>
      <c r="F20" s="677">
        <v>19</v>
      </c>
      <c r="G20" s="677"/>
      <c r="H20" s="677">
        <v>11</v>
      </c>
      <c r="I20" s="677"/>
      <c r="J20" s="677"/>
      <c r="K20" s="677"/>
      <c r="M20" s="478" t="s">
        <v>5</v>
      </c>
    </row>
    <row r="21" spans="2:13" s="478" customFormat="1" x14ac:dyDescent="0.35">
      <c r="B21" s="478" t="s">
        <v>1076</v>
      </c>
      <c r="C21" s="508" t="s">
        <v>1076</v>
      </c>
      <c r="D21" s="677">
        <v>8</v>
      </c>
      <c r="E21" s="677"/>
      <c r="F21" s="677">
        <v>0</v>
      </c>
      <c r="G21" s="677"/>
      <c r="H21" s="677">
        <v>16</v>
      </c>
      <c r="I21" s="677"/>
      <c r="J21" s="677"/>
      <c r="K21" s="677"/>
      <c r="M21" s="478" t="s">
        <v>2</v>
      </c>
    </row>
    <row r="22" spans="2:13" x14ac:dyDescent="0.35">
      <c r="B22" t="s">
        <v>49</v>
      </c>
      <c r="C22" s="360" t="s">
        <v>99</v>
      </c>
      <c r="D22" s="677">
        <v>8</v>
      </c>
      <c r="E22" s="677"/>
      <c r="F22" s="677">
        <v>19</v>
      </c>
      <c r="G22" s="677"/>
      <c r="H22" s="677">
        <v>11</v>
      </c>
      <c r="I22" s="677"/>
      <c r="J22" s="677"/>
      <c r="K22" s="677"/>
      <c r="M22" t="s">
        <v>5</v>
      </c>
    </row>
    <row r="23" spans="2:13" x14ac:dyDescent="0.35">
      <c r="B23" t="s">
        <v>36</v>
      </c>
      <c r="C23" s="360" t="s">
        <v>99</v>
      </c>
      <c r="D23" s="677">
        <v>8</v>
      </c>
      <c r="E23" s="677"/>
      <c r="F23" s="677">
        <v>19</v>
      </c>
      <c r="G23" s="677"/>
      <c r="H23" s="677">
        <v>11</v>
      </c>
      <c r="I23" s="677"/>
      <c r="J23" s="677"/>
      <c r="K23" s="677"/>
      <c r="M23" t="s">
        <v>5</v>
      </c>
    </row>
    <row r="24" spans="2:13" x14ac:dyDescent="0.35">
      <c r="B24" t="s">
        <v>1079</v>
      </c>
      <c r="C24" s="368" t="s">
        <v>1080</v>
      </c>
      <c r="D24" s="677">
        <v>8</v>
      </c>
      <c r="E24" s="677"/>
      <c r="F24" s="677">
        <v>8</v>
      </c>
      <c r="G24" s="677"/>
      <c r="H24" s="677">
        <v>24</v>
      </c>
      <c r="I24" s="677"/>
      <c r="J24" s="677"/>
      <c r="K24" s="677"/>
      <c r="M24" t="s">
        <v>5</v>
      </c>
    </row>
    <row r="25" spans="2:13" x14ac:dyDescent="0.35">
      <c r="B25" t="s">
        <v>733</v>
      </c>
      <c r="C25" s="368" t="s">
        <v>733</v>
      </c>
      <c r="D25" s="677">
        <v>9</v>
      </c>
      <c r="E25" s="677"/>
      <c r="F25" s="677">
        <v>17</v>
      </c>
      <c r="G25" s="677"/>
      <c r="H25" s="677">
        <v>8</v>
      </c>
      <c r="I25" s="677"/>
      <c r="J25" s="677"/>
      <c r="K25" s="677"/>
      <c r="M25" t="s">
        <v>5</v>
      </c>
    </row>
    <row r="26" spans="2:13" x14ac:dyDescent="0.35">
      <c r="B26" s="148" t="s">
        <v>122</v>
      </c>
      <c r="C26" t="s">
        <v>719</v>
      </c>
      <c r="D26" s="677">
        <v>8</v>
      </c>
      <c r="E26" s="677"/>
      <c r="F26" s="677">
        <v>18.5</v>
      </c>
      <c r="G26" s="677"/>
      <c r="H26" s="677">
        <v>10.5</v>
      </c>
      <c r="I26" s="677"/>
      <c r="J26" s="677"/>
      <c r="K26" s="677"/>
      <c r="M26" t="s">
        <v>5</v>
      </c>
    </row>
    <row r="27" spans="2:13" x14ac:dyDescent="0.35">
      <c r="B27" s="148" t="s">
        <v>798</v>
      </c>
      <c r="C27" t="s">
        <v>719</v>
      </c>
      <c r="D27" s="677">
        <v>8</v>
      </c>
      <c r="E27" s="677"/>
      <c r="F27" s="677">
        <v>18.5</v>
      </c>
      <c r="G27" s="677"/>
      <c r="H27" s="677">
        <v>10.5</v>
      </c>
      <c r="I27" s="677"/>
      <c r="J27" s="677"/>
      <c r="K27" s="677"/>
      <c r="M27" t="s">
        <v>5</v>
      </c>
    </row>
    <row r="28" spans="2:13" x14ac:dyDescent="0.35">
      <c r="B28" s="148" t="s">
        <v>124</v>
      </c>
      <c r="C28" t="s">
        <v>720</v>
      </c>
      <c r="D28" s="677">
        <v>18.5</v>
      </c>
      <c r="E28" s="677"/>
      <c r="F28" s="677">
        <v>8</v>
      </c>
      <c r="G28" s="677"/>
      <c r="H28" s="677">
        <v>13.5</v>
      </c>
      <c r="I28" s="677"/>
      <c r="J28" s="677"/>
      <c r="K28" s="677"/>
      <c r="M28" t="s">
        <v>2</v>
      </c>
    </row>
    <row r="29" spans="2:13" x14ac:dyDescent="0.35">
      <c r="B29" s="148" t="s">
        <v>844</v>
      </c>
      <c r="C29" t="s">
        <v>720</v>
      </c>
      <c r="D29" s="677">
        <v>18.5</v>
      </c>
      <c r="E29" s="677"/>
      <c r="F29" s="677">
        <v>8</v>
      </c>
      <c r="G29" s="677"/>
      <c r="H29" s="677">
        <v>13.5</v>
      </c>
      <c r="I29" s="677"/>
      <c r="J29" s="677"/>
      <c r="K29" s="677"/>
      <c r="M29" t="s">
        <v>2</v>
      </c>
    </row>
    <row r="30" spans="2:13" x14ac:dyDescent="0.35">
      <c r="B30" s="148" t="s">
        <v>806</v>
      </c>
      <c r="C30" t="s">
        <v>720</v>
      </c>
      <c r="D30" s="677">
        <v>18.5</v>
      </c>
      <c r="E30" s="677"/>
      <c r="F30" s="677">
        <v>8</v>
      </c>
      <c r="G30" s="677"/>
      <c r="H30" s="677">
        <v>13.5</v>
      </c>
      <c r="I30" s="677"/>
      <c r="J30" s="677"/>
      <c r="K30" s="677"/>
      <c r="M30" t="s">
        <v>2</v>
      </c>
    </row>
    <row r="31" spans="2:13" s="478" customFormat="1" x14ac:dyDescent="0.35">
      <c r="B31" s="148" t="s">
        <v>766</v>
      </c>
      <c r="C31" s="478" t="s">
        <v>720</v>
      </c>
      <c r="D31" s="677">
        <v>18.5</v>
      </c>
      <c r="E31" s="677"/>
      <c r="F31" s="677">
        <v>8</v>
      </c>
      <c r="G31" s="677"/>
      <c r="H31" s="677">
        <v>13.5</v>
      </c>
      <c r="I31" s="677"/>
      <c r="J31" s="677"/>
      <c r="K31" s="677"/>
      <c r="M31" s="478" t="s">
        <v>2</v>
      </c>
    </row>
    <row r="32" spans="2:13" s="478" customFormat="1" x14ac:dyDescent="0.35">
      <c r="B32" s="148" t="s">
        <v>141</v>
      </c>
      <c r="C32" s="478" t="s">
        <v>719</v>
      </c>
      <c r="D32" s="677">
        <v>8</v>
      </c>
      <c r="E32" s="677"/>
      <c r="F32" s="677">
        <v>18.5</v>
      </c>
      <c r="G32" s="677"/>
      <c r="H32" s="677">
        <v>10.5</v>
      </c>
      <c r="I32" s="677"/>
      <c r="J32" s="677"/>
      <c r="K32" s="677"/>
      <c r="M32" s="478" t="s">
        <v>5</v>
      </c>
    </row>
    <row r="33" spans="2:13" x14ac:dyDescent="0.35">
      <c r="B33" s="148" t="s">
        <v>258</v>
      </c>
      <c r="C33" t="s">
        <v>719</v>
      </c>
      <c r="D33" s="677">
        <v>8</v>
      </c>
      <c r="E33" s="677"/>
      <c r="F33" s="677">
        <v>18.5</v>
      </c>
      <c r="G33" s="677"/>
      <c r="H33" s="677">
        <v>10.5</v>
      </c>
      <c r="I33" s="677"/>
      <c r="J33" s="677"/>
      <c r="K33" s="677"/>
      <c r="M33" t="s">
        <v>5</v>
      </c>
    </row>
    <row r="34" spans="2:13" x14ac:dyDescent="0.35">
      <c r="B34" s="148" t="s">
        <v>258</v>
      </c>
      <c r="C34" t="s">
        <v>719</v>
      </c>
      <c r="D34" s="677">
        <v>8</v>
      </c>
      <c r="E34" s="677"/>
      <c r="F34" s="677">
        <v>18.5</v>
      </c>
      <c r="G34" s="677"/>
      <c r="H34" s="677">
        <v>10.5</v>
      </c>
      <c r="I34" s="677"/>
      <c r="J34" s="677"/>
      <c r="K34" s="677"/>
      <c r="M34" t="s">
        <v>5</v>
      </c>
    </row>
    <row r="35" spans="2:13" x14ac:dyDescent="0.35">
      <c r="B35" s="148" t="s">
        <v>797</v>
      </c>
      <c r="C35" t="s">
        <v>719</v>
      </c>
      <c r="D35" s="677">
        <v>8</v>
      </c>
      <c r="E35" s="677"/>
      <c r="F35" s="677">
        <v>18.5</v>
      </c>
      <c r="G35" s="677"/>
      <c r="H35" s="677">
        <v>10.5</v>
      </c>
      <c r="I35" s="677"/>
      <c r="J35" s="677"/>
      <c r="K35" s="677"/>
      <c r="M35" t="s">
        <v>5</v>
      </c>
    </row>
    <row r="36" spans="2:13" x14ac:dyDescent="0.35">
      <c r="B36" s="148" t="s">
        <v>765</v>
      </c>
      <c r="C36" t="s">
        <v>720</v>
      </c>
      <c r="D36" s="677">
        <v>18.5</v>
      </c>
      <c r="E36" s="677"/>
      <c r="F36" s="677">
        <v>8.5</v>
      </c>
      <c r="G36" s="677"/>
      <c r="H36" s="677">
        <v>13.5</v>
      </c>
      <c r="I36" s="677"/>
      <c r="J36" s="677"/>
      <c r="K36" s="677"/>
      <c r="M36" t="s">
        <v>2</v>
      </c>
    </row>
    <row r="37" spans="2:13" x14ac:dyDescent="0.35">
      <c r="B37" s="148" t="s">
        <v>625</v>
      </c>
      <c r="C37" s="168" t="s">
        <v>609</v>
      </c>
      <c r="D37" s="677">
        <v>18.5</v>
      </c>
      <c r="E37" s="677"/>
      <c r="F37" s="677">
        <v>0</v>
      </c>
      <c r="G37" s="677"/>
      <c r="H37" s="677">
        <v>5.5</v>
      </c>
      <c r="I37" s="677"/>
      <c r="J37" s="677"/>
      <c r="K37" s="677"/>
      <c r="M37" t="s">
        <v>2</v>
      </c>
    </row>
    <row r="38" spans="2:13" x14ac:dyDescent="0.35">
      <c r="B38" s="148" t="s">
        <v>256</v>
      </c>
      <c r="C38" t="s">
        <v>719</v>
      </c>
      <c r="D38" s="677">
        <v>8</v>
      </c>
      <c r="E38" s="677"/>
      <c r="F38" s="677">
        <v>18.5</v>
      </c>
      <c r="G38" s="677"/>
      <c r="H38" s="677">
        <v>10.5</v>
      </c>
      <c r="I38" s="677"/>
      <c r="J38" s="677"/>
      <c r="K38" s="677"/>
      <c r="M38" t="s">
        <v>5</v>
      </c>
    </row>
    <row r="39" spans="2:13" x14ac:dyDescent="0.35">
      <c r="B39" s="148" t="s">
        <v>796</v>
      </c>
      <c r="C39" t="s">
        <v>719</v>
      </c>
      <c r="D39" s="677">
        <v>8</v>
      </c>
      <c r="E39" s="677"/>
      <c r="F39" s="677">
        <v>18.5</v>
      </c>
      <c r="G39" s="677"/>
      <c r="H39" s="677">
        <v>10.5</v>
      </c>
      <c r="I39" s="677"/>
      <c r="J39" s="677"/>
      <c r="K39" s="677"/>
      <c r="M39" t="s">
        <v>5</v>
      </c>
    </row>
    <row r="40" spans="2:13" x14ac:dyDescent="0.35">
      <c r="B40" s="148" t="s">
        <v>259</v>
      </c>
      <c r="C40" t="s">
        <v>719</v>
      </c>
      <c r="D40" s="677">
        <v>8</v>
      </c>
      <c r="E40" s="677"/>
      <c r="F40" s="677">
        <v>18.5</v>
      </c>
      <c r="G40" s="677"/>
      <c r="H40" s="677">
        <v>10.5</v>
      </c>
      <c r="I40" s="677"/>
      <c r="J40" s="677"/>
      <c r="K40" s="677"/>
      <c r="M40" t="s">
        <v>5</v>
      </c>
    </row>
    <row r="41" spans="2:13" x14ac:dyDescent="0.35">
      <c r="B41" s="148" t="s">
        <v>100</v>
      </c>
      <c r="C41" t="s">
        <v>719</v>
      </c>
      <c r="D41" s="677">
        <v>8</v>
      </c>
      <c r="E41" s="677"/>
      <c r="F41" s="677">
        <v>18.5</v>
      </c>
      <c r="G41" s="677"/>
      <c r="H41" s="677">
        <v>10.5</v>
      </c>
      <c r="I41" s="677"/>
      <c r="J41" s="677"/>
      <c r="K41" s="677"/>
      <c r="M41" t="s">
        <v>5</v>
      </c>
    </row>
    <row r="42" spans="2:13" x14ac:dyDescent="0.35">
      <c r="B42" s="148" t="s">
        <v>125</v>
      </c>
      <c r="C42" s="478" t="s">
        <v>719</v>
      </c>
      <c r="D42" s="677">
        <v>8</v>
      </c>
      <c r="E42" s="677"/>
      <c r="F42" s="677">
        <v>18.5</v>
      </c>
      <c r="G42" s="677"/>
      <c r="H42" s="677">
        <v>10.5</v>
      </c>
      <c r="I42" s="677"/>
      <c r="J42" s="677"/>
      <c r="K42" s="677"/>
      <c r="L42" s="478"/>
      <c r="M42" s="478" t="s">
        <v>5</v>
      </c>
    </row>
    <row r="43" spans="2:13" s="478" customFormat="1" x14ac:dyDescent="0.35">
      <c r="B43" s="148" t="s">
        <v>865</v>
      </c>
      <c r="C43" s="478" t="s">
        <v>719</v>
      </c>
      <c r="D43" s="677">
        <v>8</v>
      </c>
      <c r="E43" s="677"/>
      <c r="F43" s="677">
        <v>18.5</v>
      </c>
      <c r="G43" s="677"/>
      <c r="H43" s="677">
        <v>10.5</v>
      </c>
      <c r="I43" s="677"/>
      <c r="J43" s="677"/>
      <c r="K43" s="677"/>
      <c r="M43" s="478" t="s">
        <v>5</v>
      </c>
    </row>
    <row r="44" spans="2:13" s="478" customFormat="1" x14ac:dyDescent="0.35">
      <c r="B44" s="148" t="s">
        <v>891</v>
      </c>
      <c r="C44" s="478" t="s">
        <v>1252</v>
      </c>
      <c r="D44" s="677">
        <v>8</v>
      </c>
      <c r="E44" s="677"/>
      <c r="F44" s="677">
        <v>13.5</v>
      </c>
      <c r="G44" s="677"/>
      <c r="H44" s="677">
        <v>5.5</v>
      </c>
      <c r="I44" s="677"/>
      <c r="J44" s="677"/>
      <c r="K44" s="677"/>
      <c r="M44" s="478" t="s">
        <v>5</v>
      </c>
    </row>
    <row r="45" spans="2:13" x14ac:dyDescent="0.35">
      <c r="B45" s="148" t="s">
        <v>127</v>
      </c>
      <c r="C45" t="s">
        <v>719</v>
      </c>
      <c r="D45" s="677">
        <v>8</v>
      </c>
      <c r="E45" s="677"/>
      <c r="F45" s="677">
        <v>18.5</v>
      </c>
      <c r="G45" s="677"/>
      <c r="H45" s="677">
        <v>10.5</v>
      </c>
      <c r="I45" s="677"/>
      <c r="J45" s="677"/>
      <c r="K45" s="677"/>
      <c r="M45" t="s">
        <v>5</v>
      </c>
    </row>
    <row r="46" spans="2:13" x14ac:dyDescent="0.35">
      <c r="B46" s="148" t="s">
        <v>128</v>
      </c>
      <c r="C46" t="s">
        <v>719</v>
      </c>
      <c r="D46" s="677">
        <v>8</v>
      </c>
      <c r="E46" s="677"/>
      <c r="F46" s="677">
        <v>18.5</v>
      </c>
      <c r="G46" s="677"/>
      <c r="H46" s="677">
        <v>10.5</v>
      </c>
      <c r="I46" s="677"/>
      <c r="J46" s="677"/>
      <c r="K46" s="677"/>
      <c r="M46" t="s">
        <v>5</v>
      </c>
    </row>
    <row r="47" spans="2:13" x14ac:dyDescent="0.35">
      <c r="B47" s="148" t="s">
        <v>260</v>
      </c>
      <c r="C47" t="s">
        <v>719</v>
      </c>
      <c r="D47" s="677">
        <v>8</v>
      </c>
      <c r="E47" s="677"/>
      <c r="F47" s="677">
        <v>18.5</v>
      </c>
      <c r="G47" s="677"/>
      <c r="H47" s="677">
        <v>10.5</v>
      </c>
      <c r="I47" s="677"/>
      <c r="J47" s="677"/>
      <c r="K47" s="677"/>
      <c r="M47" t="s">
        <v>5</v>
      </c>
    </row>
    <row r="48" spans="2:13" x14ac:dyDescent="0.35">
      <c r="B48" s="148" t="s">
        <v>795</v>
      </c>
      <c r="C48" t="s">
        <v>719</v>
      </c>
      <c r="D48" s="677">
        <v>8</v>
      </c>
      <c r="E48" s="677"/>
      <c r="F48" s="677">
        <v>18.5</v>
      </c>
      <c r="G48" s="677"/>
      <c r="H48" s="677">
        <v>10.5</v>
      </c>
      <c r="I48" s="677"/>
      <c r="J48" s="677"/>
      <c r="K48" s="677"/>
      <c r="M48" t="s">
        <v>5</v>
      </c>
    </row>
    <row r="49" spans="2:13" x14ac:dyDescent="0.35">
      <c r="B49" s="148" t="s">
        <v>624</v>
      </c>
      <c r="C49" t="s">
        <v>39</v>
      </c>
      <c r="D49" s="677">
        <v>8</v>
      </c>
      <c r="E49" s="677"/>
      <c r="F49" s="677">
        <v>13.5</v>
      </c>
      <c r="G49" s="677"/>
      <c r="H49" s="677">
        <v>5.5</v>
      </c>
      <c r="I49" s="677"/>
      <c r="J49" s="677"/>
      <c r="K49" s="677"/>
      <c r="M49" t="s">
        <v>5</v>
      </c>
    </row>
    <row r="50" spans="2:13" x14ac:dyDescent="0.35">
      <c r="B50" s="148" t="s">
        <v>257</v>
      </c>
      <c r="C50" t="s">
        <v>39</v>
      </c>
      <c r="D50" s="677">
        <v>8</v>
      </c>
      <c r="E50" s="677"/>
      <c r="F50" s="677">
        <v>13.5</v>
      </c>
      <c r="G50" s="677"/>
      <c r="H50" s="677">
        <v>5.5</v>
      </c>
      <c r="I50" s="677"/>
      <c r="J50" s="677"/>
      <c r="K50" s="677"/>
      <c r="M50" t="s">
        <v>5</v>
      </c>
    </row>
    <row r="51" spans="2:13" x14ac:dyDescent="0.35">
      <c r="B51" s="148" t="s">
        <v>831</v>
      </c>
      <c r="C51" t="s">
        <v>719</v>
      </c>
      <c r="D51" s="677">
        <v>8</v>
      </c>
      <c r="E51" s="677"/>
      <c r="F51" s="677">
        <v>18.5</v>
      </c>
      <c r="G51" s="677"/>
      <c r="H51" s="696">
        <v>10.5</v>
      </c>
      <c r="I51" s="696"/>
      <c r="J51" s="696"/>
      <c r="K51" s="696"/>
      <c r="M51" t="s">
        <v>5</v>
      </c>
    </row>
    <row r="52" spans="2:13" x14ac:dyDescent="0.35">
      <c r="B52" s="148" t="s">
        <v>130</v>
      </c>
      <c r="C52" t="s">
        <v>719</v>
      </c>
      <c r="D52" s="677">
        <v>8</v>
      </c>
      <c r="E52" s="677"/>
      <c r="F52" s="677">
        <v>18.5</v>
      </c>
      <c r="G52" s="677"/>
      <c r="H52" s="696">
        <v>10.5</v>
      </c>
      <c r="I52" s="696"/>
      <c r="J52" s="696"/>
      <c r="K52" s="696"/>
      <c r="M52" t="s">
        <v>5</v>
      </c>
    </row>
    <row r="53" spans="2:13" x14ac:dyDescent="0.35">
      <c r="B53" s="148" t="s">
        <v>830</v>
      </c>
      <c r="C53" t="s">
        <v>719</v>
      </c>
      <c r="D53" s="677">
        <v>8</v>
      </c>
      <c r="E53" s="677"/>
      <c r="F53" s="677">
        <v>18.5</v>
      </c>
      <c r="G53" s="677"/>
      <c r="H53" s="696">
        <v>10.5</v>
      </c>
      <c r="I53" s="696"/>
      <c r="J53" s="696"/>
      <c r="K53" s="696"/>
      <c r="M53" t="s">
        <v>5</v>
      </c>
    </row>
    <row r="54" spans="2:13" x14ac:dyDescent="0.35">
      <c r="B54" s="148" t="s">
        <v>794</v>
      </c>
      <c r="C54" t="s">
        <v>719</v>
      </c>
      <c r="D54" s="677">
        <v>8</v>
      </c>
      <c r="E54" s="677"/>
      <c r="F54" s="677">
        <v>18.5</v>
      </c>
      <c r="G54" s="677"/>
      <c r="H54" s="696">
        <v>10.5</v>
      </c>
      <c r="I54" s="696"/>
      <c r="J54" s="696"/>
      <c r="K54" s="696"/>
      <c r="M54" t="s">
        <v>5</v>
      </c>
    </row>
    <row r="55" spans="2:13" x14ac:dyDescent="0.35">
      <c r="B55" s="148" t="s">
        <v>134</v>
      </c>
      <c r="C55" t="s">
        <v>33</v>
      </c>
      <c r="D55" s="677">
        <v>13.5</v>
      </c>
      <c r="E55" s="677"/>
      <c r="F55" s="677">
        <v>18.5</v>
      </c>
      <c r="G55" s="677"/>
      <c r="H55" s="696">
        <v>5</v>
      </c>
      <c r="I55" s="696"/>
      <c r="J55" s="696"/>
      <c r="K55" s="696"/>
      <c r="M55" t="s">
        <v>5</v>
      </c>
    </row>
    <row r="56" spans="2:13" x14ac:dyDescent="0.35">
      <c r="B56" s="148" t="s">
        <v>815</v>
      </c>
      <c r="C56" t="s">
        <v>33</v>
      </c>
      <c r="D56" s="677">
        <v>13.5</v>
      </c>
      <c r="E56" s="677"/>
      <c r="F56" s="677">
        <v>18.5</v>
      </c>
      <c r="G56" s="677"/>
      <c r="H56" s="696">
        <v>5</v>
      </c>
      <c r="I56" s="696"/>
      <c r="J56" s="696"/>
      <c r="K56" s="696"/>
      <c r="M56" t="s">
        <v>5</v>
      </c>
    </row>
    <row r="57" spans="2:13" x14ac:dyDescent="0.35">
      <c r="B57" s="148" t="s">
        <v>622</v>
      </c>
      <c r="C57" t="s">
        <v>33</v>
      </c>
      <c r="D57" s="677">
        <v>13.5</v>
      </c>
      <c r="E57" s="677"/>
      <c r="F57" s="677">
        <v>18.5</v>
      </c>
      <c r="G57" s="677"/>
      <c r="H57" s="696">
        <v>5</v>
      </c>
      <c r="I57" s="696"/>
      <c r="J57" s="696"/>
      <c r="K57" s="696"/>
      <c r="M57" t="s">
        <v>5</v>
      </c>
    </row>
    <row r="58" spans="2:13" x14ac:dyDescent="0.35">
      <c r="B58" s="148" t="s">
        <v>816</v>
      </c>
      <c r="C58" t="s">
        <v>33</v>
      </c>
      <c r="D58" s="677">
        <v>13.5</v>
      </c>
      <c r="E58" s="677"/>
      <c r="F58" s="677">
        <v>18.5</v>
      </c>
      <c r="G58" s="677"/>
      <c r="H58" s="696">
        <v>5</v>
      </c>
      <c r="I58" s="696"/>
      <c r="J58" s="696"/>
      <c r="K58" s="696"/>
      <c r="M58" t="s">
        <v>5</v>
      </c>
    </row>
    <row r="59" spans="2:13" x14ac:dyDescent="0.35">
      <c r="B59" s="148" t="s">
        <v>817</v>
      </c>
      <c r="C59" t="s">
        <v>33</v>
      </c>
      <c r="D59" s="677">
        <v>13.5</v>
      </c>
      <c r="E59" s="677"/>
      <c r="F59" s="677">
        <v>18.5</v>
      </c>
      <c r="G59" s="677"/>
      <c r="H59" s="696">
        <v>5</v>
      </c>
      <c r="I59" s="696"/>
      <c r="J59" s="696"/>
      <c r="K59" s="696"/>
      <c r="M59" t="s">
        <v>5</v>
      </c>
    </row>
    <row r="60" spans="2:13" x14ac:dyDescent="0.35">
      <c r="B60" s="148" t="s">
        <v>818</v>
      </c>
      <c r="C60" t="s">
        <v>33</v>
      </c>
      <c r="D60" s="677">
        <v>13.5</v>
      </c>
      <c r="E60" s="677"/>
      <c r="F60" s="677">
        <v>18.5</v>
      </c>
      <c r="G60" s="677"/>
      <c r="H60" s="696">
        <v>5</v>
      </c>
      <c r="I60" s="696"/>
      <c r="J60" s="696"/>
      <c r="K60" s="696"/>
      <c r="M60" t="s">
        <v>5</v>
      </c>
    </row>
    <row r="61" spans="2:13" x14ac:dyDescent="0.35">
      <c r="B61" s="148" t="s">
        <v>819</v>
      </c>
      <c r="C61" t="s">
        <v>33</v>
      </c>
      <c r="D61" s="677">
        <v>13.5</v>
      </c>
      <c r="E61" s="677"/>
      <c r="F61" s="677">
        <v>18.5</v>
      </c>
      <c r="G61" s="677"/>
      <c r="H61" s="696">
        <v>5</v>
      </c>
      <c r="I61" s="696"/>
      <c r="J61" s="696"/>
      <c r="K61" s="696"/>
      <c r="M61" t="s">
        <v>5</v>
      </c>
    </row>
    <row r="62" spans="2:13" x14ac:dyDescent="0.35">
      <c r="B62" s="148" t="s">
        <v>892</v>
      </c>
      <c r="C62" t="s">
        <v>33</v>
      </c>
      <c r="D62" s="677">
        <v>13.5</v>
      </c>
      <c r="E62" s="677"/>
      <c r="F62" s="677">
        <v>18.5</v>
      </c>
      <c r="G62" s="677"/>
      <c r="H62" s="696">
        <v>5</v>
      </c>
      <c r="I62" s="696"/>
      <c r="J62" s="696"/>
      <c r="K62" s="696"/>
      <c r="M62" t="s">
        <v>5</v>
      </c>
    </row>
    <row r="63" spans="2:13" x14ac:dyDescent="0.35">
      <c r="B63" s="148" t="s">
        <v>131</v>
      </c>
      <c r="C63" t="s">
        <v>719</v>
      </c>
      <c r="D63" s="677">
        <v>8</v>
      </c>
      <c r="E63" s="677"/>
      <c r="F63" s="677">
        <v>18.5</v>
      </c>
      <c r="G63" s="677"/>
      <c r="H63" s="696">
        <v>10.5</v>
      </c>
      <c r="I63" s="696"/>
      <c r="J63" s="696"/>
      <c r="K63" s="696"/>
      <c r="M63" t="s">
        <v>5</v>
      </c>
    </row>
    <row r="64" spans="2:13" x14ac:dyDescent="0.35">
      <c r="B64" s="148" t="s">
        <v>829</v>
      </c>
      <c r="C64" t="s">
        <v>719</v>
      </c>
      <c r="D64" s="677">
        <v>8</v>
      </c>
      <c r="E64" s="677"/>
      <c r="F64" s="677">
        <v>18.5</v>
      </c>
      <c r="G64" s="677"/>
      <c r="H64" s="696">
        <v>10.5</v>
      </c>
      <c r="I64" s="696"/>
      <c r="J64" s="696"/>
      <c r="K64" s="696"/>
      <c r="M64" t="s">
        <v>5</v>
      </c>
    </row>
    <row r="65" spans="2:13" x14ac:dyDescent="0.35">
      <c r="B65" s="148" t="s">
        <v>793</v>
      </c>
      <c r="C65" t="s">
        <v>719</v>
      </c>
      <c r="D65" s="677">
        <v>8</v>
      </c>
      <c r="E65" s="677"/>
      <c r="F65" s="677">
        <v>18.5</v>
      </c>
      <c r="G65" s="677"/>
      <c r="H65" s="696">
        <v>10.5</v>
      </c>
      <c r="I65" s="696"/>
      <c r="J65" s="696"/>
      <c r="K65" s="696"/>
      <c r="M65" t="s">
        <v>5</v>
      </c>
    </row>
    <row r="66" spans="2:13" x14ac:dyDescent="0.35">
      <c r="B66" s="148" t="s">
        <v>614</v>
      </c>
      <c r="C66" t="s">
        <v>615</v>
      </c>
      <c r="D66" s="677">
        <v>8</v>
      </c>
      <c r="E66" s="677"/>
      <c r="F66" s="677">
        <v>18</v>
      </c>
      <c r="G66" s="677"/>
      <c r="H66" s="696">
        <v>10</v>
      </c>
      <c r="I66" s="696"/>
      <c r="J66" s="696"/>
      <c r="K66" s="696"/>
      <c r="M66" t="s">
        <v>5</v>
      </c>
    </row>
    <row r="67" spans="2:13" x14ac:dyDescent="0.35">
      <c r="B67" s="148" t="s">
        <v>621</v>
      </c>
      <c r="C67" t="s">
        <v>617</v>
      </c>
      <c r="D67" s="677">
        <v>18</v>
      </c>
      <c r="E67" s="677"/>
      <c r="F67" s="677">
        <v>22</v>
      </c>
      <c r="G67" s="677"/>
      <c r="H67" s="696">
        <v>4</v>
      </c>
      <c r="I67" s="696"/>
      <c r="J67" s="696"/>
      <c r="K67" s="696"/>
      <c r="M67" t="s">
        <v>2</v>
      </c>
    </row>
    <row r="68" spans="2:13" x14ac:dyDescent="0.35">
      <c r="B68" s="148" t="s">
        <v>616</v>
      </c>
      <c r="C68" t="s">
        <v>620</v>
      </c>
      <c r="D68" s="677">
        <v>18.5</v>
      </c>
      <c r="E68" s="677"/>
      <c r="F68" s="677">
        <v>22</v>
      </c>
      <c r="G68" s="677"/>
      <c r="H68" s="696">
        <v>3.5</v>
      </c>
      <c r="I68" s="696"/>
      <c r="J68" s="696"/>
      <c r="K68" s="696"/>
      <c r="M68" t="s">
        <v>2</v>
      </c>
    </row>
    <row r="69" spans="2:13" x14ac:dyDescent="0.35">
      <c r="B69" s="148" t="s">
        <v>618</v>
      </c>
      <c r="C69" t="s">
        <v>619</v>
      </c>
      <c r="D69" s="677">
        <v>8.5</v>
      </c>
      <c r="E69" s="677"/>
      <c r="F69" s="677">
        <v>18.5</v>
      </c>
      <c r="G69" s="677"/>
      <c r="H69" s="696">
        <v>10</v>
      </c>
      <c r="I69" s="696"/>
      <c r="J69" s="696"/>
      <c r="K69" s="696"/>
      <c r="M69" t="s">
        <v>5</v>
      </c>
    </row>
    <row r="70" spans="2:13" ht="15" thickBot="1" x14ac:dyDescent="0.4">
      <c r="B70" s="148" t="s">
        <v>762</v>
      </c>
      <c r="C70" t="s">
        <v>606</v>
      </c>
      <c r="D70" s="677">
        <v>10</v>
      </c>
      <c r="E70" s="677"/>
      <c r="F70" s="677">
        <v>22</v>
      </c>
      <c r="G70" s="677"/>
      <c r="H70" s="677">
        <v>12</v>
      </c>
      <c r="I70" s="677"/>
      <c r="J70" s="677"/>
      <c r="K70" s="677"/>
      <c r="M70" t="s">
        <v>5</v>
      </c>
    </row>
    <row r="71" spans="2:13" x14ac:dyDescent="0.35">
      <c r="B71" s="148" t="s">
        <v>132</v>
      </c>
      <c r="C71" t="s">
        <v>606</v>
      </c>
      <c r="D71" s="677">
        <v>10</v>
      </c>
      <c r="E71" s="677"/>
      <c r="F71" s="677">
        <v>22</v>
      </c>
      <c r="G71" s="677"/>
      <c r="H71" s="677">
        <v>12</v>
      </c>
      <c r="I71" s="677"/>
      <c r="J71" s="677"/>
      <c r="K71" s="677"/>
      <c r="L71" s="211"/>
      <c r="M71" t="s">
        <v>5</v>
      </c>
    </row>
    <row r="72" spans="2:13" x14ac:dyDescent="0.35">
      <c r="B72" s="148" t="s">
        <v>613</v>
      </c>
      <c r="C72" t="s">
        <v>720</v>
      </c>
      <c r="D72" s="677">
        <v>18.5</v>
      </c>
      <c r="E72" s="677"/>
      <c r="F72" s="677">
        <v>8</v>
      </c>
      <c r="G72" s="677"/>
      <c r="H72" s="677">
        <v>13.5</v>
      </c>
      <c r="I72" s="677"/>
      <c r="J72" s="677"/>
      <c r="K72" s="677"/>
      <c r="M72" t="s">
        <v>2</v>
      </c>
    </row>
    <row r="73" spans="2:13" x14ac:dyDescent="0.35">
      <c r="B73" s="148" t="s">
        <v>803</v>
      </c>
      <c r="C73" t="s">
        <v>720</v>
      </c>
      <c r="D73" s="677">
        <v>18.5</v>
      </c>
      <c r="E73" s="677"/>
      <c r="F73" s="677">
        <v>8</v>
      </c>
      <c r="G73" s="677"/>
      <c r="H73" s="677">
        <v>13.5</v>
      </c>
      <c r="I73" s="677"/>
      <c r="J73" s="677"/>
      <c r="K73" s="677"/>
      <c r="M73" t="s">
        <v>2</v>
      </c>
    </row>
    <row r="74" spans="2:13" x14ac:dyDescent="0.35">
      <c r="B74" s="148" t="s">
        <v>763</v>
      </c>
      <c r="C74" t="s">
        <v>720</v>
      </c>
      <c r="D74" s="677">
        <v>18.5</v>
      </c>
      <c r="E74" s="677"/>
      <c r="F74" s="677">
        <v>8</v>
      </c>
      <c r="G74" s="677"/>
      <c r="H74" s="677">
        <v>13.5</v>
      </c>
      <c r="I74" s="677"/>
      <c r="J74" s="677"/>
      <c r="K74" s="677"/>
      <c r="M74" t="s">
        <v>2</v>
      </c>
    </row>
    <row r="75" spans="2:13" x14ac:dyDescent="0.35">
      <c r="B75" s="148" t="s">
        <v>842</v>
      </c>
      <c r="C75" t="s">
        <v>720</v>
      </c>
      <c r="D75" s="677">
        <v>18.5</v>
      </c>
      <c r="E75" s="677"/>
      <c r="F75" s="677">
        <v>8</v>
      </c>
      <c r="G75" s="677"/>
      <c r="H75" s="677">
        <v>13.5</v>
      </c>
      <c r="I75" s="677"/>
      <c r="J75" s="677"/>
      <c r="K75" s="677"/>
      <c r="M75" t="s">
        <v>2</v>
      </c>
    </row>
    <row r="76" spans="2:13" x14ac:dyDescent="0.35">
      <c r="B76" s="148" t="s">
        <v>137</v>
      </c>
      <c r="C76" t="s">
        <v>720</v>
      </c>
      <c r="D76" s="677">
        <v>18.5</v>
      </c>
      <c r="E76" s="677"/>
      <c r="F76" s="677">
        <v>8.5</v>
      </c>
      <c r="G76" s="677"/>
      <c r="H76" s="677">
        <v>14</v>
      </c>
      <c r="I76" s="677"/>
      <c r="J76" s="677"/>
      <c r="K76" s="677"/>
      <c r="M76" t="s">
        <v>2</v>
      </c>
    </row>
    <row r="77" spans="2:13" x14ac:dyDescent="0.35">
      <c r="B77" s="148" t="s">
        <v>138</v>
      </c>
      <c r="C77" t="s">
        <v>720</v>
      </c>
      <c r="D77" s="677">
        <v>18.5</v>
      </c>
      <c r="E77" s="677"/>
      <c r="F77" s="677">
        <v>8</v>
      </c>
      <c r="G77" s="677"/>
      <c r="H77" s="677">
        <v>13.5</v>
      </c>
      <c r="I77" s="677"/>
      <c r="J77" s="677"/>
      <c r="K77" s="677"/>
      <c r="M77" t="s">
        <v>2</v>
      </c>
    </row>
    <row r="78" spans="2:13" x14ac:dyDescent="0.35">
      <c r="B78" s="148" t="s">
        <v>841</v>
      </c>
      <c r="C78" t="s">
        <v>720</v>
      </c>
      <c r="D78" s="677">
        <v>18.5</v>
      </c>
      <c r="E78" s="677"/>
      <c r="F78" s="677">
        <v>8</v>
      </c>
      <c r="G78" s="677"/>
      <c r="H78" s="677">
        <v>13.5</v>
      </c>
      <c r="I78" s="677"/>
      <c r="J78" s="677"/>
      <c r="K78" s="677"/>
      <c r="M78" t="s">
        <v>2</v>
      </c>
    </row>
    <row r="79" spans="2:13" x14ac:dyDescent="0.35">
      <c r="B79" s="148" t="s">
        <v>761</v>
      </c>
      <c r="C79" t="s">
        <v>720</v>
      </c>
      <c r="D79" s="677">
        <v>18.5</v>
      </c>
      <c r="E79" s="677"/>
      <c r="F79" s="677">
        <v>8</v>
      </c>
      <c r="G79" s="677"/>
      <c r="H79" s="677">
        <v>13.5</v>
      </c>
      <c r="I79" s="677"/>
      <c r="J79" s="677"/>
      <c r="K79" s="677"/>
      <c r="M79" t="s">
        <v>2</v>
      </c>
    </row>
    <row r="80" spans="2:13" x14ac:dyDescent="0.35">
      <c r="B80" s="148" t="s">
        <v>139</v>
      </c>
      <c r="C80" t="s">
        <v>720</v>
      </c>
      <c r="D80" s="677">
        <v>18.5</v>
      </c>
      <c r="E80" s="677"/>
      <c r="F80" s="677">
        <v>8</v>
      </c>
      <c r="G80" s="677"/>
      <c r="H80" s="677">
        <v>13.5</v>
      </c>
      <c r="I80" s="677"/>
      <c r="J80" s="677"/>
      <c r="K80" s="677"/>
      <c r="M80" t="s">
        <v>2</v>
      </c>
    </row>
    <row r="81" spans="2:13" x14ac:dyDescent="0.35">
      <c r="B81" s="148" t="s">
        <v>802</v>
      </c>
      <c r="C81" t="s">
        <v>720</v>
      </c>
      <c r="D81" s="677">
        <v>18.5</v>
      </c>
      <c r="E81" s="677"/>
      <c r="F81" s="677">
        <v>8</v>
      </c>
      <c r="G81" s="677"/>
      <c r="H81" s="677">
        <v>13.5</v>
      </c>
      <c r="I81" s="677"/>
      <c r="J81" s="677"/>
      <c r="K81" s="677"/>
      <c r="M81" t="s">
        <v>2</v>
      </c>
    </row>
    <row r="82" spans="2:13" s="478" customFormat="1" x14ac:dyDescent="0.35">
      <c r="B82" s="148" t="s">
        <v>863</v>
      </c>
      <c r="C82" s="478" t="s">
        <v>1250</v>
      </c>
      <c r="D82" s="677">
        <v>8.5</v>
      </c>
      <c r="E82" s="677"/>
      <c r="F82" s="677">
        <v>18.5</v>
      </c>
      <c r="G82" s="677"/>
      <c r="H82" s="696">
        <v>10</v>
      </c>
      <c r="I82" s="696"/>
      <c r="J82" s="696"/>
      <c r="K82" s="696"/>
      <c r="M82" s="478" t="s">
        <v>5</v>
      </c>
    </row>
    <row r="83" spans="2:13" s="478" customFormat="1" x14ac:dyDescent="0.35">
      <c r="B83" s="148" t="s">
        <v>828</v>
      </c>
      <c r="C83" s="478" t="s">
        <v>1252</v>
      </c>
      <c r="D83" s="677">
        <v>8</v>
      </c>
      <c r="E83" s="677"/>
      <c r="F83" s="677">
        <v>13.5</v>
      </c>
      <c r="G83" s="677"/>
      <c r="H83" s="677">
        <v>5.5</v>
      </c>
      <c r="I83" s="677"/>
      <c r="J83" s="677"/>
      <c r="K83" s="677"/>
      <c r="M83" s="478" t="s">
        <v>5</v>
      </c>
    </row>
    <row r="84" spans="2:13" x14ac:dyDescent="0.35">
      <c r="B84" s="150" t="s">
        <v>1268</v>
      </c>
      <c r="C84" t="s">
        <v>607</v>
      </c>
      <c r="D84" s="677">
        <v>8.5</v>
      </c>
      <c r="E84" s="677"/>
      <c r="F84" s="677">
        <v>20.5</v>
      </c>
      <c r="G84" s="677"/>
      <c r="H84" s="677">
        <v>12</v>
      </c>
      <c r="I84" s="677"/>
      <c r="J84" s="677"/>
      <c r="K84" s="677"/>
      <c r="M84" t="s">
        <v>5</v>
      </c>
    </row>
    <row r="85" spans="2:13" x14ac:dyDescent="0.35">
      <c r="B85" s="150" t="s">
        <v>1269</v>
      </c>
      <c r="C85" t="s">
        <v>608</v>
      </c>
      <c r="D85" s="677">
        <v>20.5</v>
      </c>
      <c r="E85" s="677"/>
      <c r="F85" s="677">
        <v>8.5</v>
      </c>
      <c r="G85" s="677"/>
      <c r="H85" s="677">
        <v>12</v>
      </c>
      <c r="I85" s="677"/>
      <c r="J85" s="677"/>
      <c r="K85" s="677"/>
      <c r="M85" t="s">
        <v>5</v>
      </c>
    </row>
    <row r="86" spans="2:13" s="478" customFormat="1" x14ac:dyDescent="0.35">
      <c r="B86" s="150" t="s">
        <v>1270</v>
      </c>
      <c r="C86" s="478" t="s">
        <v>607</v>
      </c>
      <c r="D86" s="677">
        <v>8.5</v>
      </c>
      <c r="E86" s="677"/>
      <c r="F86" s="677">
        <v>20.5</v>
      </c>
      <c r="G86" s="677"/>
      <c r="H86" s="677">
        <v>12</v>
      </c>
      <c r="I86" s="677"/>
      <c r="J86" s="677"/>
      <c r="K86" s="677"/>
      <c r="M86" s="478" t="s">
        <v>5</v>
      </c>
    </row>
    <row r="87" spans="2:13" s="478" customFormat="1" x14ac:dyDescent="0.35">
      <c r="B87" s="150" t="s">
        <v>1271</v>
      </c>
      <c r="C87" s="478" t="s">
        <v>608</v>
      </c>
      <c r="D87" s="677">
        <v>20.5</v>
      </c>
      <c r="E87" s="677"/>
      <c r="F87" s="677">
        <v>8.5</v>
      </c>
      <c r="G87" s="677"/>
      <c r="H87" s="677">
        <v>12</v>
      </c>
      <c r="I87" s="677"/>
      <c r="J87" s="677"/>
      <c r="K87" s="677"/>
      <c r="M87" s="478" t="s">
        <v>5</v>
      </c>
    </row>
    <row r="88" spans="2:13" x14ac:dyDescent="0.35">
      <c r="B88" s="148" t="s">
        <v>146</v>
      </c>
      <c r="C88" t="s">
        <v>609</v>
      </c>
      <c r="D88" s="677">
        <v>18.5</v>
      </c>
      <c r="E88" s="677"/>
      <c r="F88" s="677">
        <v>0</v>
      </c>
      <c r="G88" s="677"/>
      <c r="H88" s="677">
        <v>5.5</v>
      </c>
      <c r="I88" s="677"/>
      <c r="J88" s="677"/>
      <c r="K88" s="677"/>
      <c r="M88" t="s">
        <v>2</v>
      </c>
    </row>
    <row r="89" spans="2:13" x14ac:dyDescent="0.35">
      <c r="B89" s="148" t="s">
        <v>148</v>
      </c>
      <c r="C89" t="s">
        <v>610</v>
      </c>
      <c r="D89" s="677">
        <v>0</v>
      </c>
      <c r="E89" s="677"/>
      <c r="F89" s="677">
        <v>8.5</v>
      </c>
      <c r="G89" s="677"/>
      <c r="H89" s="677">
        <v>8</v>
      </c>
      <c r="I89" s="677"/>
      <c r="J89" s="677"/>
      <c r="K89" s="677"/>
      <c r="M89" t="s">
        <v>2</v>
      </c>
    </row>
    <row r="90" spans="2:13" x14ac:dyDescent="0.35">
      <c r="B90" s="148" t="s">
        <v>149</v>
      </c>
      <c r="C90" t="s">
        <v>609</v>
      </c>
      <c r="D90" s="677">
        <v>18.5</v>
      </c>
      <c r="E90" s="677"/>
      <c r="F90" s="677">
        <v>0</v>
      </c>
      <c r="G90" s="677"/>
      <c r="H90" s="677">
        <v>5.5</v>
      </c>
      <c r="I90" s="677"/>
      <c r="J90" s="677"/>
      <c r="K90" s="677"/>
      <c r="M90" t="s">
        <v>2</v>
      </c>
    </row>
    <row r="91" spans="2:13" x14ac:dyDescent="0.35">
      <c r="B91" s="148" t="s">
        <v>902</v>
      </c>
      <c r="C91" t="s">
        <v>609</v>
      </c>
      <c r="D91" s="677">
        <v>18.5</v>
      </c>
      <c r="E91" s="677"/>
      <c r="F91" s="677">
        <v>0</v>
      </c>
      <c r="G91" s="677"/>
      <c r="H91" s="677">
        <v>5.5</v>
      </c>
      <c r="I91" s="677"/>
      <c r="J91" s="677"/>
      <c r="K91" s="677"/>
      <c r="M91" t="s">
        <v>2</v>
      </c>
    </row>
    <row r="92" spans="2:13" x14ac:dyDescent="0.35">
      <c r="B92" s="148" t="s">
        <v>804</v>
      </c>
      <c r="C92" t="s">
        <v>609</v>
      </c>
      <c r="D92" s="677">
        <v>18.5</v>
      </c>
      <c r="E92" s="677"/>
      <c r="F92" s="677">
        <v>0</v>
      </c>
      <c r="G92" s="677"/>
      <c r="H92" s="677">
        <v>5.5</v>
      </c>
      <c r="I92" s="677"/>
      <c r="J92" s="677"/>
      <c r="K92" s="677"/>
      <c r="M92" t="s">
        <v>2</v>
      </c>
    </row>
    <row r="93" spans="2:13" x14ac:dyDescent="0.35">
      <c r="B93" s="148" t="s">
        <v>764</v>
      </c>
      <c r="C93" t="s">
        <v>609</v>
      </c>
      <c r="D93" s="677">
        <v>18.5</v>
      </c>
      <c r="E93" s="677"/>
      <c r="F93" s="677">
        <v>0</v>
      </c>
      <c r="G93" s="677"/>
      <c r="H93" s="677">
        <v>5.5</v>
      </c>
      <c r="I93" s="677"/>
      <c r="J93" s="677"/>
      <c r="K93" s="677"/>
      <c r="M93" t="s">
        <v>2</v>
      </c>
    </row>
    <row r="94" spans="2:13" x14ac:dyDescent="0.35">
      <c r="B94" s="148" t="s">
        <v>843</v>
      </c>
      <c r="C94" t="s">
        <v>720</v>
      </c>
      <c r="D94" s="677">
        <v>18.5</v>
      </c>
      <c r="E94" s="677"/>
      <c r="F94" s="677">
        <v>8.5</v>
      </c>
      <c r="G94" s="677"/>
      <c r="H94" s="677">
        <v>14</v>
      </c>
      <c r="I94" s="677"/>
      <c r="J94" s="677"/>
      <c r="K94" s="677"/>
      <c r="M94" t="s">
        <v>2</v>
      </c>
    </row>
    <row r="95" spans="2:13" x14ac:dyDescent="0.35">
      <c r="B95" s="148" t="s">
        <v>805</v>
      </c>
      <c r="C95" t="s">
        <v>720</v>
      </c>
      <c r="D95" s="677">
        <v>18.5</v>
      </c>
      <c r="E95" s="677"/>
      <c r="F95" s="677">
        <v>8.5</v>
      </c>
      <c r="G95" s="677"/>
      <c r="H95" s="677">
        <v>14</v>
      </c>
      <c r="I95" s="677"/>
      <c r="J95" s="677"/>
      <c r="K95" s="677"/>
      <c r="M95" t="s">
        <v>2</v>
      </c>
    </row>
    <row r="96" spans="2:13" x14ac:dyDescent="0.35">
      <c r="B96" s="148" t="s">
        <v>1032</v>
      </c>
      <c r="C96" t="s">
        <v>720</v>
      </c>
      <c r="D96" s="677">
        <v>18.5</v>
      </c>
      <c r="E96" s="677"/>
      <c r="F96" s="677">
        <v>8.5</v>
      </c>
      <c r="G96" s="677"/>
      <c r="H96" s="677">
        <v>14</v>
      </c>
      <c r="I96" s="677"/>
      <c r="J96" s="677"/>
      <c r="K96" s="677"/>
      <c r="M96" t="s">
        <v>2</v>
      </c>
    </row>
    <row r="97" spans="2:15" x14ac:dyDescent="0.35">
      <c r="B97" s="148" t="s">
        <v>151</v>
      </c>
      <c r="C97" t="s">
        <v>611</v>
      </c>
      <c r="D97" s="677">
        <v>12</v>
      </c>
      <c r="E97" s="677"/>
      <c r="F97" s="677">
        <v>18.5</v>
      </c>
      <c r="G97" s="677"/>
      <c r="H97" s="677">
        <v>6.5</v>
      </c>
      <c r="I97" s="677"/>
      <c r="J97" s="677"/>
      <c r="K97" s="677"/>
      <c r="M97" t="s">
        <v>5</v>
      </c>
    </row>
    <row r="98" spans="2:15" x14ac:dyDescent="0.35">
      <c r="B98" s="148" t="s">
        <v>153</v>
      </c>
      <c r="C98" t="s">
        <v>612</v>
      </c>
      <c r="D98" s="677">
        <v>18.5</v>
      </c>
      <c r="E98" s="677"/>
      <c r="F98" s="677">
        <v>23</v>
      </c>
      <c r="G98" s="677"/>
      <c r="H98" s="677">
        <v>4.5</v>
      </c>
      <c r="I98" s="677"/>
      <c r="J98" s="677"/>
      <c r="K98" s="677"/>
      <c r="M98" t="s">
        <v>2</v>
      </c>
    </row>
    <row r="99" spans="2:15" x14ac:dyDescent="0.35">
      <c r="B99" s="169" t="s">
        <v>146</v>
      </c>
      <c r="C99" t="s">
        <v>609</v>
      </c>
      <c r="D99" s="677">
        <v>18.5</v>
      </c>
      <c r="E99" s="677"/>
      <c r="F99" s="677">
        <v>0</v>
      </c>
      <c r="G99" s="677"/>
      <c r="H99" s="677">
        <v>5.5</v>
      </c>
      <c r="I99" s="677"/>
      <c r="J99" s="677"/>
      <c r="K99" s="677"/>
      <c r="M99" t="s">
        <v>2</v>
      </c>
    </row>
    <row r="100" spans="2:15" x14ac:dyDescent="0.35">
      <c r="B100" s="175" t="s">
        <v>668</v>
      </c>
      <c r="C100" t="s">
        <v>719</v>
      </c>
      <c r="D100" s="677">
        <v>8</v>
      </c>
      <c r="E100" s="677"/>
      <c r="F100" s="677">
        <v>18.5</v>
      </c>
      <c r="G100" s="677"/>
      <c r="H100" s="696">
        <v>10.5</v>
      </c>
      <c r="I100" s="696"/>
      <c r="J100" s="696"/>
      <c r="K100" s="696"/>
      <c r="L100" s="176" t="s">
        <v>677</v>
      </c>
      <c r="M100" t="s">
        <v>5</v>
      </c>
      <c r="N100" s="176" t="s">
        <v>679</v>
      </c>
      <c r="O100" s="175"/>
    </row>
    <row r="101" spans="2:15" x14ac:dyDescent="0.35">
      <c r="B101" s="175" t="s">
        <v>669</v>
      </c>
      <c r="C101" t="s">
        <v>719</v>
      </c>
      <c r="D101" s="677">
        <v>8</v>
      </c>
      <c r="E101" s="677"/>
      <c r="F101" s="677">
        <v>18.5</v>
      </c>
      <c r="G101" s="677"/>
      <c r="H101" s="696">
        <v>10.5</v>
      </c>
      <c r="I101" s="696"/>
      <c r="J101" s="696"/>
      <c r="K101" s="696"/>
      <c r="M101" t="s">
        <v>5</v>
      </c>
    </row>
    <row r="102" spans="2:15" x14ac:dyDescent="0.35">
      <c r="B102" s="175" t="s">
        <v>670</v>
      </c>
      <c r="C102" t="s">
        <v>719</v>
      </c>
      <c r="D102" s="677">
        <v>8</v>
      </c>
      <c r="E102" s="677"/>
      <c r="F102" s="677">
        <v>18.5</v>
      </c>
      <c r="G102" s="677"/>
      <c r="H102" s="696">
        <v>10.5</v>
      </c>
      <c r="I102" s="696"/>
      <c r="J102" s="696"/>
      <c r="K102" s="696"/>
      <c r="M102" t="s">
        <v>5</v>
      </c>
    </row>
    <row r="103" spans="2:15" x14ac:dyDescent="0.35">
      <c r="B103" s="175" t="s">
        <v>671</v>
      </c>
      <c r="C103" t="s">
        <v>719</v>
      </c>
      <c r="D103" s="677">
        <v>8</v>
      </c>
      <c r="E103" s="677"/>
      <c r="F103" s="677">
        <v>18.5</v>
      </c>
      <c r="G103" s="677"/>
      <c r="H103" s="696">
        <v>10.5</v>
      </c>
      <c r="I103" s="696"/>
      <c r="J103" s="696"/>
      <c r="K103" s="696"/>
      <c r="M103" t="s">
        <v>5</v>
      </c>
    </row>
    <row r="104" spans="2:15" x14ac:dyDescent="0.35">
      <c r="B104" s="175" t="s">
        <v>671</v>
      </c>
      <c r="C104" t="s">
        <v>719</v>
      </c>
      <c r="D104" s="677">
        <v>8</v>
      </c>
      <c r="E104" s="677"/>
      <c r="F104" s="677">
        <v>18.5</v>
      </c>
      <c r="G104" s="677"/>
      <c r="H104" s="696">
        <v>10.5</v>
      </c>
      <c r="I104" s="696"/>
      <c r="J104" s="696"/>
      <c r="K104" s="696"/>
      <c r="M104" t="s">
        <v>5</v>
      </c>
    </row>
    <row r="105" spans="2:15" x14ac:dyDescent="0.35">
      <c r="B105" s="175" t="s">
        <v>672</v>
      </c>
      <c r="C105" t="s">
        <v>39</v>
      </c>
      <c r="D105" s="677">
        <v>8</v>
      </c>
      <c r="E105" s="677"/>
      <c r="F105" s="677">
        <v>13.5</v>
      </c>
      <c r="G105" s="677"/>
      <c r="H105" s="677">
        <v>5.5</v>
      </c>
      <c r="I105" s="677"/>
      <c r="J105" s="677"/>
      <c r="K105" s="677"/>
      <c r="M105" t="s">
        <v>5</v>
      </c>
    </row>
    <row r="106" spans="2:15" x14ac:dyDescent="0.35">
      <c r="B106" s="175" t="s">
        <v>673</v>
      </c>
      <c r="C106" t="s">
        <v>39</v>
      </c>
      <c r="D106" s="677">
        <v>8</v>
      </c>
      <c r="E106" s="677"/>
      <c r="F106" s="677">
        <v>13.5</v>
      </c>
      <c r="G106" s="677"/>
      <c r="H106" s="677">
        <v>5.5</v>
      </c>
      <c r="I106" s="677"/>
      <c r="J106" s="677"/>
      <c r="K106" s="677"/>
      <c r="M106" t="s">
        <v>5</v>
      </c>
    </row>
    <row r="107" spans="2:15" x14ac:dyDescent="0.35">
      <c r="B107" s="175" t="s">
        <v>674</v>
      </c>
      <c r="C107" t="s">
        <v>720</v>
      </c>
      <c r="D107" s="677">
        <v>18.5</v>
      </c>
      <c r="E107" s="677"/>
      <c r="F107" s="677">
        <v>8.5</v>
      </c>
      <c r="G107" s="677"/>
      <c r="H107" s="677">
        <v>13.5</v>
      </c>
      <c r="I107" s="677"/>
      <c r="J107" s="677"/>
      <c r="K107" s="677"/>
      <c r="M107" t="s">
        <v>2</v>
      </c>
    </row>
    <row r="108" spans="2:15" x14ac:dyDescent="0.35">
      <c r="B108" s="175" t="s">
        <v>675</v>
      </c>
      <c r="C108" t="s">
        <v>720</v>
      </c>
      <c r="D108" s="677">
        <v>18.5</v>
      </c>
      <c r="E108" s="677"/>
      <c r="F108" s="677">
        <v>8.5</v>
      </c>
      <c r="G108" s="677"/>
      <c r="H108" s="677">
        <v>13.5</v>
      </c>
      <c r="I108" s="677"/>
      <c r="J108" s="677"/>
      <c r="K108" s="677"/>
      <c r="M108" t="s">
        <v>2</v>
      </c>
    </row>
    <row r="109" spans="2:15" x14ac:dyDescent="0.35">
      <c r="B109" s="176" t="s">
        <v>676</v>
      </c>
      <c r="C109" t="s">
        <v>607</v>
      </c>
      <c r="D109" s="677">
        <v>8.5</v>
      </c>
      <c r="E109" s="677"/>
      <c r="F109" s="677">
        <v>20.5</v>
      </c>
      <c r="G109" s="677"/>
      <c r="H109" s="677">
        <v>12</v>
      </c>
      <c r="I109" s="677"/>
      <c r="J109" s="677"/>
      <c r="K109" s="677"/>
      <c r="M109" t="s">
        <v>5</v>
      </c>
    </row>
    <row r="110" spans="2:15" x14ac:dyDescent="0.35">
      <c r="B110" s="176" t="s">
        <v>677</v>
      </c>
      <c r="C110" t="s">
        <v>607</v>
      </c>
      <c r="D110" s="677">
        <v>8.5</v>
      </c>
      <c r="E110" s="677"/>
      <c r="F110" s="677">
        <v>20.5</v>
      </c>
      <c r="G110" s="677"/>
      <c r="H110" s="677">
        <v>12</v>
      </c>
      <c r="I110" s="677"/>
      <c r="J110" s="677"/>
      <c r="K110" s="677"/>
      <c r="M110" t="s">
        <v>5</v>
      </c>
    </row>
    <row r="111" spans="2:15" x14ac:dyDescent="0.35">
      <c r="B111" s="176" t="s">
        <v>678</v>
      </c>
      <c r="C111" t="s">
        <v>608</v>
      </c>
      <c r="D111" s="677">
        <v>20.5</v>
      </c>
      <c r="E111" s="677"/>
      <c r="F111" s="677">
        <v>8</v>
      </c>
      <c r="G111" s="677"/>
      <c r="H111" s="677">
        <v>11.5</v>
      </c>
      <c r="I111" s="677"/>
      <c r="J111" s="677"/>
      <c r="K111" s="677"/>
      <c r="M111" t="s">
        <v>1075</v>
      </c>
    </row>
    <row r="112" spans="2:15" x14ac:dyDescent="0.35">
      <c r="B112" s="176" t="s">
        <v>679</v>
      </c>
      <c r="C112" t="s">
        <v>608</v>
      </c>
      <c r="D112" s="677">
        <v>20.5</v>
      </c>
      <c r="E112" s="677"/>
      <c r="F112" s="677">
        <v>8</v>
      </c>
      <c r="G112" s="677"/>
      <c r="H112" s="677">
        <v>11.5</v>
      </c>
      <c r="I112" s="677"/>
      <c r="J112" s="677"/>
      <c r="K112" s="677"/>
      <c r="M112" t="s">
        <v>2</v>
      </c>
    </row>
    <row r="113" spans="2:13" x14ac:dyDescent="0.35">
      <c r="B113" s="176" t="s">
        <v>722</v>
      </c>
      <c r="C113" t="s">
        <v>721</v>
      </c>
      <c r="D113" s="677">
        <v>12</v>
      </c>
      <c r="E113" s="677"/>
      <c r="F113" s="677">
        <v>14</v>
      </c>
      <c r="G113" s="677"/>
      <c r="H113" s="677">
        <v>2</v>
      </c>
      <c r="I113" s="677"/>
      <c r="J113" s="677"/>
      <c r="K113" s="677"/>
      <c r="M113" t="s">
        <v>5</v>
      </c>
    </row>
    <row r="114" spans="2:13" x14ac:dyDescent="0.35">
      <c r="B114" s="176" t="s">
        <v>37</v>
      </c>
      <c r="C114" t="s">
        <v>37</v>
      </c>
      <c r="D114" s="677">
        <v>8</v>
      </c>
      <c r="E114" s="677"/>
      <c r="F114" s="677">
        <v>8</v>
      </c>
      <c r="G114" s="677"/>
      <c r="H114" s="677">
        <v>24</v>
      </c>
      <c r="I114" s="677"/>
      <c r="J114" s="677"/>
      <c r="K114" s="677"/>
      <c r="M114" t="s">
        <v>5</v>
      </c>
    </row>
    <row r="115" spans="2:13" x14ac:dyDescent="0.35">
      <c r="B115" s="176" t="s">
        <v>728</v>
      </c>
      <c r="C115" t="s">
        <v>726</v>
      </c>
      <c r="D115" s="677">
        <v>8</v>
      </c>
      <c r="E115" s="677"/>
      <c r="F115" s="677">
        <v>20</v>
      </c>
      <c r="G115" s="677"/>
      <c r="H115" s="677">
        <v>12</v>
      </c>
      <c r="I115" s="677"/>
      <c r="J115" s="677"/>
      <c r="K115" s="677"/>
      <c r="M115" t="s">
        <v>5</v>
      </c>
    </row>
    <row r="116" spans="2:13" s="478" customFormat="1" x14ac:dyDescent="0.35">
      <c r="B116" s="176" t="s">
        <v>726</v>
      </c>
      <c r="C116" s="478" t="s">
        <v>726</v>
      </c>
      <c r="D116" s="677">
        <v>8</v>
      </c>
      <c r="E116" s="677"/>
      <c r="F116" s="677">
        <v>20</v>
      </c>
      <c r="G116" s="677"/>
      <c r="H116" s="677">
        <v>12</v>
      </c>
      <c r="I116" s="677"/>
      <c r="J116" s="677"/>
      <c r="K116" s="677"/>
      <c r="M116" s="478" t="s">
        <v>5</v>
      </c>
    </row>
    <row r="117" spans="2:13" x14ac:dyDescent="0.35">
      <c r="B117" s="176" t="s">
        <v>729</v>
      </c>
      <c r="C117" t="s">
        <v>1253</v>
      </c>
      <c r="D117" s="677">
        <v>20</v>
      </c>
      <c r="E117" s="677"/>
      <c r="F117" s="677">
        <v>8</v>
      </c>
      <c r="G117" s="677"/>
      <c r="H117" s="677">
        <v>12</v>
      </c>
      <c r="I117" s="677"/>
      <c r="J117" s="677"/>
      <c r="K117" s="677"/>
      <c r="M117" t="s">
        <v>2</v>
      </c>
    </row>
    <row r="118" spans="2:13" s="478" customFormat="1" x14ac:dyDescent="0.35">
      <c r="B118" s="176" t="s">
        <v>727</v>
      </c>
      <c r="C118" s="478" t="s">
        <v>1253</v>
      </c>
      <c r="D118" s="677">
        <v>20</v>
      </c>
      <c r="E118" s="677"/>
      <c r="F118" s="677">
        <v>8</v>
      </c>
      <c r="G118" s="677"/>
      <c r="H118" s="677">
        <v>12</v>
      </c>
      <c r="I118" s="677"/>
      <c r="J118" s="677"/>
      <c r="K118" s="677"/>
      <c r="M118" s="478" t="s">
        <v>2</v>
      </c>
    </row>
    <row r="119" spans="2:13" x14ac:dyDescent="0.35">
      <c r="B119" s="176" t="s">
        <v>730</v>
      </c>
      <c r="C119" t="s">
        <v>1254</v>
      </c>
      <c r="D119" s="677">
        <v>20</v>
      </c>
      <c r="E119" s="677"/>
      <c r="F119" s="677">
        <v>8</v>
      </c>
      <c r="G119" s="677"/>
      <c r="H119" s="677">
        <v>12</v>
      </c>
      <c r="I119" s="677"/>
      <c r="J119" s="677"/>
      <c r="K119" s="677"/>
      <c r="M119" t="s">
        <v>2</v>
      </c>
    </row>
    <row r="120" spans="2:13" x14ac:dyDescent="0.35">
      <c r="B120" s="176" t="s">
        <v>1081</v>
      </c>
      <c r="C120" t="s">
        <v>1082</v>
      </c>
      <c r="D120" s="677">
        <v>8</v>
      </c>
      <c r="E120" s="677"/>
      <c r="F120" s="677">
        <v>20</v>
      </c>
      <c r="G120" s="677"/>
      <c r="H120" s="677">
        <v>12</v>
      </c>
      <c r="I120" s="677"/>
      <c r="J120" s="677"/>
      <c r="K120" s="677"/>
      <c r="M120" t="s">
        <v>5</v>
      </c>
    </row>
    <row r="121" spans="2:13" s="478" customFormat="1" x14ac:dyDescent="0.35">
      <c r="B121" s="176" t="s">
        <v>731</v>
      </c>
      <c r="C121" s="174" t="s">
        <v>1254</v>
      </c>
      <c r="D121" s="696">
        <v>20</v>
      </c>
      <c r="E121" s="696"/>
      <c r="F121" s="696">
        <v>8</v>
      </c>
      <c r="G121" s="696"/>
      <c r="H121" s="696">
        <v>12</v>
      </c>
      <c r="I121" s="696"/>
      <c r="J121" s="696"/>
      <c r="K121" s="696"/>
      <c r="L121" s="174"/>
      <c r="M121" s="174" t="s">
        <v>2</v>
      </c>
    </row>
    <row r="122" spans="2:13" s="478" customFormat="1" x14ac:dyDescent="0.35">
      <c r="B122" s="176" t="s">
        <v>1082</v>
      </c>
      <c r="C122" s="478" t="s">
        <v>1082</v>
      </c>
      <c r="D122" s="677">
        <v>8</v>
      </c>
      <c r="E122" s="677"/>
      <c r="F122" s="677">
        <v>20</v>
      </c>
      <c r="G122" s="677"/>
      <c r="H122" s="677">
        <v>12</v>
      </c>
      <c r="I122" s="677"/>
      <c r="J122" s="677"/>
      <c r="K122" s="677"/>
      <c r="M122" s="478" t="s">
        <v>5</v>
      </c>
    </row>
    <row r="123" spans="2:13" x14ac:dyDescent="0.35">
      <c r="B123" s="176" t="s">
        <v>732</v>
      </c>
      <c r="C123" t="s">
        <v>733</v>
      </c>
      <c r="D123" s="677">
        <v>9</v>
      </c>
      <c r="E123" s="677"/>
      <c r="F123" s="677">
        <v>17</v>
      </c>
      <c r="G123" s="677"/>
      <c r="H123" s="677">
        <v>8</v>
      </c>
      <c r="I123" s="677"/>
      <c r="J123" s="677"/>
      <c r="K123" s="677"/>
      <c r="M123" t="s">
        <v>5</v>
      </c>
    </row>
    <row r="124" spans="2:13" x14ac:dyDescent="0.35">
      <c r="B124" s="176" t="s">
        <v>840</v>
      </c>
      <c r="C124" t="s">
        <v>612</v>
      </c>
      <c r="D124" s="677">
        <v>18.5</v>
      </c>
      <c r="E124" s="677"/>
      <c r="F124" s="677">
        <v>23</v>
      </c>
      <c r="G124" s="677"/>
      <c r="H124" s="677">
        <v>4.5</v>
      </c>
      <c r="I124" s="677"/>
      <c r="J124" s="677"/>
      <c r="K124" s="677"/>
      <c r="M124" t="s">
        <v>2</v>
      </c>
    </row>
    <row r="125" spans="2:13" x14ac:dyDescent="0.35">
      <c r="B125" s="176" t="s">
        <v>864</v>
      </c>
      <c r="C125" t="s">
        <v>611</v>
      </c>
      <c r="D125" s="677">
        <v>12</v>
      </c>
      <c r="E125" s="677"/>
      <c r="F125" s="677">
        <v>18.5</v>
      </c>
      <c r="G125" s="677"/>
      <c r="H125" s="677">
        <v>6.5</v>
      </c>
      <c r="I125" s="677"/>
      <c r="J125" s="677"/>
      <c r="K125" s="677"/>
      <c r="M125" t="s">
        <v>5</v>
      </c>
    </row>
    <row r="126" spans="2:13" x14ac:dyDescent="0.35">
      <c r="B126" s="176" t="s">
        <v>968</v>
      </c>
      <c r="C126" t="s">
        <v>1251</v>
      </c>
      <c r="D126" s="677">
        <v>8</v>
      </c>
      <c r="E126" s="677"/>
      <c r="F126" s="677">
        <v>12</v>
      </c>
      <c r="G126" s="677"/>
      <c r="H126" s="677">
        <v>4</v>
      </c>
      <c r="I126" s="677"/>
      <c r="J126" s="677"/>
      <c r="K126" s="677"/>
      <c r="M126" t="s">
        <v>5</v>
      </c>
    </row>
    <row r="127" spans="2:13" x14ac:dyDescent="0.35">
      <c r="B127" s="176" t="s">
        <v>1116</v>
      </c>
      <c r="C127" t="s">
        <v>1116</v>
      </c>
      <c r="D127" s="677">
        <v>7</v>
      </c>
      <c r="E127" s="677"/>
      <c r="F127" s="677">
        <v>19</v>
      </c>
      <c r="G127" s="677"/>
      <c r="H127" s="677">
        <v>12</v>
      </c>
      <c r="I127" s="677"/>
      <c r="J127" s="677"/>
      <c r="K127" s="677"/>
      <c r="M127" t="s">
        <v>5</v>
      </c>
    </row>
    <row r="128" spans="2:13" x14ac:dyDescent="0.35">
      <c r="B128" t="s">
        <v>1115</v>
      </c>
      <c r="C128" t="s">
        <v>1115</v>
      </c>
      <c r="D128" s="677">
        <v>19</v>
      </c>
      <c r="E128" s="677"/>
      <c r="F128" s="677">
        <v>7</v>
      </c>
      <c r="G128" s="677"/>
      <c r="H128" s="677">
        <v>12</v>
      </c>
      <c r="I128" s="677"/>
      <c r="J128" s="677"/>
      <c r="K128" s="677"/>
      <c r="M128" t="s">
        <v>2</v>
      </c>
    </row>
    <row r="129" spans="2:13" x14ac:dyDescent="0.35">
      <c r="B129" t="s">
        <v>1114</v>
      </c>
      <c r="C129" t="s">
        <v>1114</v>
      </c>
      <c r="D129" s="677">
        <v>19</v>
      </c>
      <c r="E129" s="677"/>
      <c r="F129" s="677">
        <v>7</v>
      </c>
      <c r="G129" s="677"/>
      <c r="H129" s="677">
        <v>12</v>
      </c>
      <c r="I129" s="677"/>
      <c r="J129" s="677"/>
      <c r="K129" s="677"/>
      <c r="M129" t="s">
        <v>2</v>
      </c>
    </row>
    <row r="130" spans="2:13" s="478" customFormat="1" x14ac:dyDescent="0.35">
      <c r="B130" s="478" t="s">
        <v>1299</v>
      </c>
      <c r="C130" s="478" t="s">
        <v>1299</v>
      </c>
      <c r="D130" s="677">
        <v>19</v>
      </c>
      <c r="E130" s="677"/>
      <c r="F130" s="677">
        <v>7</v>
      </c>
      <c r="G130" s="677"/>
      <c r="H130" s="677">
        <v>12</v>
      </c>
      <c r="I130" s="677"/>
      <c r="J130" s="677"/>
      <c r="K130" s="677"/>
      <c r="M130" s="478" t="s">
        <v>2</v>
      </c>
    </row>
    <row r="131" spans="2:13" s="478" customFormat="1" x14ac:dyDescent="0.35">
      <c r="B131" s="478" t="s">
        <v>1300</v>
      </c>
      <c r="C131" s="478" t="s">
        <v>1300</v>
      </c>
      <c r="D131" s="677">
        <v>7</v>
      </c>
      <c r="E131" s="677"/>
      <c r="F131" s="677">
        <v>19</v>
      </c>
      <c r="G131" s="677"/>
      <c r="H131" s="677">
        <v>12</v>
      </c>
      <c r="I131" s="677"/>
      <c r="J131" s="677"/>
      <c r="K131" s="677"/>
      <c r="M131" s="478" t="s">
        <v>5</v>
      </c>
    </row>
    <row r="132" spans="2:13" x14ac:dyDescent="0.35">
      <c r="B132" t="s">
        <v>1117</v>
      </c>
      <c r="C132" t="s">
        <v>1117</v>
      </c>
      <c r="D132" s="677">
        <v>7</v>
      </c>
      <c r="E132" s="677"/>
      <c r="F132" s="677">
        <v>19</v>
      </c>
      <c r="G132" s="677"/>
      <c r="H132" s="677">
        <v>12</v>
      </c>
      <c r="I132" s="677"/>
      <c r="J132" s="677"/>
      <c r="K132" s="677"/>
      <c r="M132" t="s">
        <v>5</v>
      </c>
    </row>
    <row r="133" spans="2:13" x14ac:dyDescent="0.35">
      <c r="B133" t="s">
        <v>1118</v>
      </c>
      <c r="C133" t="s">
        <v>1118</v>
      </c>
      <c r="D133" s="677">
        <v>7</v>
      </c>
      <c r="E133" s="677"/>
      <c r="F133" s="677">
        <v>19</v>
      </c>
      <c r="G133" s="677"/>
      <c r="H133" s="677">
        <v>12</v>
      </c>
      <c r="I133" s="677"/>
      <c r="J133" s="677"/>
      <c r="K133" s="677"/>
      <c r="M133" t="s">
        <v>5</v>
      </c>
    </row>
    <row r="134" spans="2:13" x14ac:dyDescent="0.35">
      <c r="B134" s="478" t="s">
        <v>1263</v>
      </c>
      <c r="C134" t="s">
        <v>1263</v>
      </c>
      <c r="D134" s="677">
        <v>7</v>
      </c>
      <c r="E134" s="677"/>
      <c r="F134" s="677">
        <v>19</v>
      </c>
      <c r="G134" s="677"/>
      <c r="H134" s="677">
        <v>12</v>
      </c>
      <c r="I134" s="677"/>
      <c r="J134" s="677"/>
      <c r="K134" s="677"/>
      <c r="M134" t="s">
        <v>5</v>
      </c>
    </row>
    <row r="135" spans="2:13" x14ac:dyDescent="0.35">
      <c r="B135" s="478" t="s">
        <v>1262</v>
      </c>
      <c r="C135" t="s">
        <v>1262</v>
      </c>
      <c r="D135" s="677">
        <v>19</v>
      </c>
      <c r="E135" s="677"/>
      <c r="F135" s="677">
        <v>7</v>
      </c>
      <c r="G135" s="677"/>
      <c r="H135" s="677">
        <v>12</v>
      </c>
      <c r="I135" s="677"/>
      <c r="J135" s="677"/>
      <c r="K135" s="677"/>
      <c r="M135" t="s">
        <v>2</v>
      </c>
    </row>
    <row r="136" spans="2:13" x14ac:dyDescent="0.35">
      <c r="B136" t="s">
        <v>1120</v>
      </c>
      <c r="C136" t="s">
        <v>1120</v>
      </c>
      <c r="D136" s="677">
        <v>7</v>
      </c>
      <c r="E136" s="677"/>
      <c r="F136" s="677">
        <v>19</v>
      </c>
      <c r="G136" s="677"/>
      <c r="H136" s="677">
        <v>12</v>
      </c>
      <c r="I136" s="677"/>
      <c r="J136" s="677"/>
      <c r="K136" s="677"/>
      <c r="M136" t="s">
        <v>5</v>
      </c>
    </row>
    <row r="137" spans="2:13" s="478" customFormat="1" x14ac:dyDescent="0.35">
      <c r="B137" s="478" t="s">
        <v>827</v>
      </c>
      <c r="C137" s="478" t="s">
        <v>1272</v>
      </c>
      <c r="D137" s="677">
        <v>8</v>
      </c>
      <c r="E137" s="677"/>
      <c r="F137" s="677">
        <v>18.5</v>
      </c>
      <c r="G137" s="677"/>
      <c r="H137" s="677">
        <v>10.5</v>
      </c>
      <c r="I137" s="677"/>
      <c r="J137" s="677"/>
      <c r="K137" s="677"/>
      <c r="M137" s="478" t="s">
        <v>5</v>
      </c>
    </row>
    <row r="138" spans="2:13" s="478" customFormat="1" x14ac:dyDescent="0.35">
      <c r="B138" s="478" t="s">
        <v>862</v>
      </c>
      <c r="C138" s="478" t="s">
        <v>1273</v>
      </c>
      <c r="D138" s="677">
        <v>8</v>
      </c>
      <c r="E138" s="677"/>
      <c r="F138" s="677">
        <v>18.5</v>
      </c>
      <c r="G138" s="677"/>
      <c r="H138" s="677">
        <v>10.5</v>
      </c>
      <c r="I138" s="677"/>
      <c r="J138" s="677"/>
      <c r="K138" s="677"/>
      <c r="M138" s="478" t="s">
        <v>5</v>
      </c>
    </row>
    <row r="139" spans="2:13" x14ac:dyDescent="0.35">
      <c r="B139" t="s">
        <v>790</v>
      </c>
      <c r="C139" t="s">
        <v>726</v>
      </c>
      <c r="D139" s="677">
        <v>8</v>
      </c>
      <c r="E139" s="677"/>
      <c r="F139" s="677">
        <v>20</v>
      </c>
      <c r="G139" s="677"/>
      <c r="H139" s="677">
        <v>12</v>
      </c>
      <c r="I139" s="677"/>
      <c r="J139" s="677"/>
      <c r="K139" s="677"/>
      <c r="M139" t="s">
        <v>5</v>
      </c>
    </row>
    <row r="140" spans="2:13" x14ac:dyDescent="0.35">
      <c r="B140" t="s">
        <v>789</v>
      </c>
      <c r="C140" t="s">
        <v>726</v>
      </c>
      <c r="D140" s="677">
        <v>8</v>
      </c>
      <c r="E140" s="677"/>
      <c r="F140" s="677">
        <v>20</v>
      </c>
      <c r="G140" s="677"/>
      <c r="H140" s="677">
        <v>12</v>
      </c>
      <c r="I140" s="677"/>
      <c r="J140" s="677"/>
      <c r="K140" s="677"/>
      <c r="M140" t="s">
        <v>5</v>
      </c>
    </row>
    <row r="141" spans="2:13" x14ac:dyDescent="0.35">
      <c r="B141" t="s">
        <v>788</v>
      </c>
      <c r="C141" t="s">
        <v>726</v>
      </c>
      <c r="D141" s="677">
        <v>8</v>
      </c>
      <c r="E141" s="677"/>
      <c r="F141" s="677">
        <v>20</v>
      </c>
      <c r="G141" s="677"/>
      <c r="H141" s="677">
        <v>12</v>
      </c>
      <c r="I141" s="677"/>
      <c r="J141" s="677"/>
      <c r="K141" s="677"/>
      <c r="M141" t="s">
        <v>5</v>
      </c>
    </row>
    <row r="142" spans="2:13" x14ac:dyDescent="0.35">
      <c r="B142" t="s">
        <v>758</v>
      </c>
      <c r="C142" s="478" t="s">
        <v>1253</v>
      </c>
      <c r="D142" s="677">
        <v>20</v>
      </c>
      <c r="E142" s="677"/>
      <c r="F142" s="677">
        <v>8</v>
      </c>
      <c r="G142" s="677"/>
      <c r="H142" s="677">
        <v>12</v>
      </c>
      <c r="I142" s="677"/>
      <c r="J142" s="677"/>
      <c r="K142" s="677"/>
      <c r="M142" t="s">
        <v>2</v>
      </c>
    </row>
    <row r="143" spans="2:13" x14ac:dyDescent="0.35">
      <c r="B143" t="s">
        <v>757</v>
      </c>
      <c r="C143" s="478" t="s">
        <v>1253</v>
      </c>
      <c r="D143" s="677">
        <v>20</v>
      </c>
      <c r="E143" s="677"/>
      <c r="F143" s="677">
        <v>8</v>
      </c>
      <c r="G143" s="677"/>
      <c r="H143" s="677">
        <v>12</v>
      </c>
      <c r="I143" s="677"/>
      <c r="J143" s="677"/>
      <c r="K143" s="677"/>
      <c r="M143" t="s">
        <v>2</v>
      </c>
    </row>
    <row r="144" spans="2:13" x14ac:dyDescent="0.35">
      <c r="B144" t="s">
        <v>787</v>
      </c>
      <c r="C144" t="s">
        <v>1082</v>
      </c>
      <c r="D144" s="696">
        <v>8</v>
      </c>
      <c r="E144" s="696"/>
      <c r="F144" s="696">
        <v>20</v>
      </c>
      <c r="G144" s="696"/>
      <c r="H144" s="696">
        <v>12</v>
      </c>
      <c r="I144" s="696"/>
      <c r="J144" s="696"/>
      <c r="K144" s="696"/>
      <c r="L144" s="174"/>
      <c r="M144" s="174" t="s">
        <v>5</v>
      </c>
    </row>
    <row r="145" spans="1:13" x14ac:dyDescent="0.35">
      <c r="B145" t="s">
        <v>786</v>
      </c>
      <c r="C145" t="s">
        <v>1082</v>
      </c>
      <c r="D145" s="696">
        <v>8</v>
      </c>
      <c r="E145" s="696"/>
      <c r="F145" s="696">
        <v>20</v>
      </c>
      <c r="G145" s="696"/>
      <c r="H145" s="696">
        <v>12</v>
      </c>
      <c r="I145" s="696"/>
      <c r="J145" s="696"/>
      <c r="K145" s="696"/>
      <c r="L145" s="174"/>
      <c r="M145" s="174" t="s">
        <v>5</v>
      </c>
    </row>
    <row r="146" spans="1:13" x14ac:dyDescent="0.35">
      <c r="B146" t="s">
        <v>861</v>
      </c>
      <c r="C146" t="s">
        <v>1082</v>
      </c>
      <c r="D146" s="696">
        <v>8</v>
      </c>
      <c r="E146" s="696"/>
      <c r="F146" s="696">
        <v>20</v>
      </c>
      <c r="G146" s="696"/>
      <c r="H146" s="696">
        <v>12</v>
      </c>
      <c r="I146" s="696"/>
      <c r="J146" s="696"/>
      <c r="K146" s="696"/>
      <c r="L146" s="174"/>
      <c r="M146" s="174" t="s">
        <v>5</v>
      </c>
    </row>
    <row r="147" spans="1:13" x14ac:dyDescent="0.35">
      <c r="B147" t="s">
        <v>784</v>
      </c>
      <c r="C147" t="s">
        <v>1082</v>
      </c>
      <c r="D147" s="696">
        <v>8</v>
      </c>
      <c r="E147" s="696"/>
      <c r="F147" s="696">
        <v>20</v>
      </c>
      <c r="G147" s="696"/>
      <c r="H147" s="696">
        <v>12</v>
      </c>
      <c r="I147" s="696"/>
      <c r="J147" s="696"/>
      <c r="K147" s="696"/>
      <c r="L147" s="174"/>
      <c r="M147" s="174" t="s">
        <v>5</v>
      </c>
    </row>
    <row r="148" spans="1:13" x14ac:dyDescent="0.35">
      <c r="B148" t="s">
        <v>783</v>
      </c>
      <c r="C148" t="s">
        <v>1082</v>
      </c>
      <c r="D148" s="696">
        <v>8</v>
      </c>
      <c r="E148" s="696"/>
      <c r="F148" s="696">
        <v>20</v>
      </c>
      <c r="G148" s="696"/>
      <c r="H148" s="696">
        <v>12</v>
      </c>
      <c r="I148" s="696"/>
      <c r="J148" s="696"/>
      <c r="K148" s="696"/>
      <c r="L148" s="174"/>
      <c r="M148" s="174" t="s">
        <v>5</v>
      </c>
    </row>
    <row r="149" spans="1:13" x14ac:dyDescent="0.35">
      <c r="B149" t="s">
        <v>782</v>
      </c>
      <c r="C149" t="s">
        <v>1082</v>
      </c>
      <c r="D149" s="696">
        <v>8</v>
      </c>
      <c r="E149" s="696"/>
      <c r="F149" s="696">
        <v>20</v>
      </c>
      <c r="G149" s="696"/>
      <c r="H149" s="696">
        <v>12</v>
      </c>
      <c r="I149" s="696"/>
      <c r="J149" s="696"/>
      <c r="K149" s="696"/>
      <c r="L149" s="174"/>
      <c r="M149" s="174" t="s">
        <v>5</v>
      </c>
    </row>
    <row r="150" spans="1:13" x14ac:dyDescent="0.35">
      <c r="B150" t="s">
        <v>781</v>
      </c>
      <c r="C150" t="s">
        <v>1082</v>
      </c>
      <c r="D150" s="696">
        <v>8</v>
      </c>
      <c r="E150" s="696"/>
      <c r="F150" s="696">
        <v>20</v>
      </c>
      <c r="G150" s="696"/>
      <c r="H150" s="696">
        <v>12</v>
      </c>
      <c r="I150" s="696"/>
      <c r="J150" s="696"/>
      <c r="K150" s="696"/>
      <c r="L150" s="174"/>
      <c r="M150" s="174" t="s">
        <v>5</v>
      </c>
    </row>
    <row r="151" spans="1:13" x14ac:dyDescent="0.35">
      <c r="B151" t="s">
        <v>780</v>
      </c>
      <c r="C151" t="s">
        <v>1082</v>
      </c>
      <c r="D151" s="696">
        <v>8</v>
      </c>
      <c r="E151" s="696"/>
      <c r="F151" s="696">
        <v>20</v>
      </c>
      <c r="G151" s="696"/>
      <c r="H151" s="696">
        <v>12</v>
      </c>
      <c r="I151" s="696"/>
      <c r="J151" s="696"/>
      <c r="K151" s="696"/>
      <c r="L151" s="174"/>
      <c r="M151" s="174" t="s">
        <v>5</v>
      </c>
    </row>
    <row r="152" spans="1:13" x14ac:dyDescent="0.35">
      <c r="B152" t="s">
        <v>756</v>
      </c>
      <c r="C152" t="s">
        <v>1254</v>
      </c>
      <c r="D152" s="677">
        <v>20</v>
      </c>
      <c r="E152" s="677"/>
      <c r="F152" s="677">
        <v>8</v>
      </c>
      <c r="G152" s="677"/>
      <c r="H152" s="677">
        <v>12</v>
      </c>
      <c r="I152" s="677"/>
      <c r="J152" s="677"/>
      <c r="K152" s="677"/>
      <c r="M152" t="s">
        <v>2</v>
      </c>
    </row>
    <row r="153" spans="1:13" x14ac:dyDescent="0.35">
      <c r="B153" t="s">
        <v>755</v>
      </c>
      <c r="C153" s="478" t="s">
        <v>1254</v>
      </c>
      <c r="D153" s="677">
        <v>20</v>
      </c>
      <c r="E153" s="677"/>
      <c r="F153" s="677">
        <v>8</v>
      </c>
      <c r="G153" s="677"/>
      <c r="H153" s="677">
        <v>12</v>
      </c>
      <c r="I153" s="677"/>
      <c r="J153" s="677"/>
      <c r="K153" s="677"/>
      <c r="M153" t="s">
        <v>2</v>
      </c>
    </row>
    <row r="154" spans="1:13" x14ac:dyDescent="0.35">
      <c r="B154" t="s">
        <v>753</v>
      </c>
      <c r="C154" s="478" t="s">
        <v>1254</v>
      </c>
      <c r="D154" s="677">
        <v>20</v>
      </c>
      <c r="E154" s="677"/>
      <c r="F154" s="677">
        <v>8</v>
      </c>
      <c r="G154" s="677"/>
      <c r="H154" s="677">
        <v>12</v>
      </c>
      <c r="I154" s="677"/>
      <c r="J154" s="677"/>
      <c r="K154" s="677"/>
      <c r="M154" t="s">
        <v>2</v>
      </c>
    </row>
    <row r="155" spans="1:13" x14ac:dyDescent="0.35">
      <c r="B155" t="s">
        <v>752</v>
      </c>
      <c r="C155" s="478" t="s">
        <v>1254</v>
      </c>
      <c r="D155" s="677">
        <v>20</v>
      </c>
      <c r="E155" s="677"/>
      <c r="F155" s="677">
        <v>8</v>
      </c>
      <c r="G155" s="677"/>
      <c r="H155" s="677">
        <v>12</v>
      </c>
      <c r="I155" s="677"/>
      <c r="J155" s="677"/>
      <c r="K155" s="677"/>
      <c r="M155" t="s">
        <v>2</v>
      </c>
    </row>
    <row r="156" spans="1:13" x14ac:dyDescent="0.35">
      <c r="A156" s="695" t="s">
        <v>1796</v>
      </c>
      <c r="B156" t="str">
        <f>IF('Planning Manuel'!H10="","ERREURPOSTE",'Planning Manuel'!H10)</f>
        <v>J</v>
      </c>
      <c r="C156" t="str">
        <f>IF('Planning Manuel'!H10="","ERREURPOSTE",'Planning Manuel'!H10)</f>
        <v>J</v>
      </c>
      <c r="D156" s="677">
        <f>IF('Planning Manuel'!H10="","ERREURPOSTE",'Planning Manuel'!I10)</f>
        <v>8</v>
      </c>
      <c r="E156" s="677"/>
      <c r="F156" s="677">
        <f>IF('Planning Manuel'!H10="","ERREURPOSTE",'Planning Manuel'!J10)</f>
        <v>18.5</v>
      </c>
      <c r="G156" s="677"/>
      <c r="H156" s="677">
        <f>IF('Planning Manuel'!H10="","ERREURPOSTE",'Planning Manuel'!K10)</f>
        <v>10.5</v>
      </c>
      <c r="I156" s="677"/>
      <c r="J156" s="677"/>
      <c r="K156" s="677"/>
      <c r="L156" s="478"/>
      <c r="M156" s="478" t="str">
        <f>IF('Planning Manuel'!L10="Oui","N",IF('Planning Manuel'!L10="Non","J",""))</f>
        <v>N</v>
      </c>
    </row>
    <row r="157" spans="1:13" x14ac:dyDescent="0.35">
      <c r="A157" s="695"/>
      <c r="B157" s="478" t="str">
        <f>IF('Planning Manuel'!H11="","ERREURPOSTE",'Planning Manuel'!H11)</f>
        <v>N</v>
      </c>
      <c r="C157" s="478" t="str">
        <f>IF('Planning Manuel'!H11="","ERREURPOSTE",'Planning Manuel'!H11)</f>
        <v>N</v>
      </c>
      <c r="D157" s="677">
        <f>IF('Planning Manuel'!H11="","ERREURPOSTE",'Planning Manuel'!I11)</f>
        <v>18.5</v>
      </c>
      <c r="E157" s="677"/>
      <c r="F157" s="677">
        <f>IF('Planning Manuel'!H11="","ERREURPOSTE",'Planning Manuel'!J11)</f>
        <v>8.5</v>
      </c>
      <c r="G157" s="677"/>
      <c r="H157" s="677">
        <f>IF('Planning Manuel'!H11="","ERREURPOSTE",'Planning Manuel'!K11)</f>
        <v>14</v>
      </c>
      <c r="I157" s="677"/>
      <c r="J157" s="677"/>
      <c r="K157" s="677"/>
      <c r="L157" s="478"/>
      <c r="M157" s="478" t="str">
        <f>IF('Planning Manuel'!L11="Oui","N",IF('Planning Manuel'!L11="Non","J",""))</f>
        <v/>
      </c>
    </row>
    <row r="158" spans="1:13" x14ac:dyDescent="0.35">
      <c r="A158" s="695"/>
      <c r="B158" s="478" t="str">
        <f>IF('Planning Manuel'!H12="","ERREURPOSTE",'Planning Manuel'!H12)</f>
        <v>SM</v>
      </c>
      <c r="C158" s="478" t="str">
        <f>IF('Planning Manuel'!H12="","ERREURPOSTE",'Planning Manuel'!H12)</f>
        <v>SM</v>
      </c>
      <c r="D158" s="677">
        <f>IF('Planning Manuel'!H12="","ERREURPOSTE",'Planning Manuel'!I12)</f>
        <v>8</v>
      </c>
      <c r="E158" s="677"/>
      <c r="F158" s="677">
        <f>IF('Planning Manuel'!H12="","ERREURPOSTE",'Planning Manuel'!J12)</f>
        <v>13.5</v>
      </c>
      <c r="G158" s="677"/>
      <c r="H158" s="677">
        <f>IF('Planning Manuel'!H12="","ERREURPOSTE",'Planning Manuel'!K12)</f>
        <v>5.5</v>
      </c>
      <c r="I158" s="677"/>
      <c r="J158" s="677"/>
      <c r="K158" s="677"/>
      <c r="L158" s="478"/>
      <c r="M158" s="478" t="str">
        <f>IF('Planning Manuel'!L12="Oui","N",IF('Planning Manuel'!L12="Non","J",""))</f>
        <v/>
      </c>
    </row>
    <row r="159" spans="1:13" x14ac:dyDescent="0.35">
      <c r="A159" s="695"/>
      <c r="B159" s="478" t="str">
        <f>IF('Planning Manuel'!H13="","ERREURPOSTE",'Planning Manuel'!H13)</f>
        <v>ERREURPOSTE</v>
      </c>
      <c r="C159" s="478" t="str">
        <f>IF('Planning Manuel'!H13="","ERREURPOSTE",'Planning Manuel'!H13)</f>
        <v>ERREURPOSTE</v>
      </c>
      <c r="D159" s="677" t="str">
        <f>IF('Planning Manuel'!H13="","ERREURPOSTE",'Planning Manuel'!I13)</f>
        <v>ERREURPOSTE</v>
      </c>
      <c r="E159" s="677"/>
      <c r="F159" s="677" t="str">
        <f>IF('Planning Manuel'!H13="","ERREURPOSTE",'Planning Manuel'!J13)</f>
        <v>ERREURPOSTE</v>
      </c>
      <c r="G159" s="677"/>
      <c r="H159" s="677" t="str">
        <f>IF('Planning Manuel'!H13="","ERREURPOSTE",'Planning Manuel'!K13)</f>
        <v>ERREURPOSTE</v>
      </c>
      <c r="I159" s="677"/>
      <c r="J159" s="677"/>
      <c r="K159" s="677"/>
      <c r="L159" s="478"/>
      <c r="M159" s="478" t="str">
        <f>IF('Planning Manuel'!L13="Oui","N",IF('Planning Manuel'!L13="Non","J",""))</f>
        <v/>
      </c>
    </row>
    <row r="160" spans="1:13" x14ac:dyDescent="0.35">
      <c r="A160" s="695"/>
      <c r="B160" s="478" t="str">
        <f>IF('Planning Manuel'!H14="","ERREURPOSTE",'Planning Manuel'!H14)</f>
        <v>ERREURPOSTE</v>
      </c>
      <c r="C160" s="478" t="str">
        <f>IF('Planning Manuel'!H14="","ERREURPOSTE",'Planning Manuel'!H14)</f>
        <v>ERREURPOSTE</v>
      </c>
      <c r="D160" s="677" t="str">
        <f>IF('Planning Manuel'!H14="","ERREURPOSTE",'Planning Manuel'!I14)</f>
        <v>ERREURPOSTE</v>
      </c>
      <c r="E160" s="677"/>
      <c r="F160" s="677" t="str">
        <f>IF('Planning Manuel'!H14="","ERREURPOSTE",'Planning Manuel'!J14)</f>
        <v>ERREURPOSTE</v>
      </c>
      <c r="G160" s="677"/>
      <c r="H160" s="677" t="str">
        <f>IF('Planning Manuel'!H14="","ERREURPOSTE",'Planning Manuel'!K14)</f>
        <v>ERREURPOSTE</v>
      </c>
      <c r="I160" s="677"/>
      <c r="J160" s="677"/>
      <c r="K160" s="677"/>
      <c r="L160" s="478"/>
      <c r="M160" s="478" t="str">
        <f>IF('Planning Manuel'!L14="Oui","N",IF('Planning Manuel'!L14="Non","J",""))</f>
        <v/>
      </c>
    </row>
    <row r="161" spans="1:13" x14ac:dyDescent="0.35">
      <c r="A161" s="695"/>
      <c r="B161" s="478" t="str">
        <f>IF('Planning Manuel'!H15="","ERREURPOSTE",'Planning Manuel'!H15)</f>
        <v>ERREURPOSTE</v>
      </c>
      <c r="C161" s="478" t="str">
        <f>IF('Planning Manuel'!H15="","ERREURPOSTE",'Planning Manuel'!H15)</f>
        <v>ERREURPOSTE</v>
      </c>
      <c r="D161" s="677" t="str">
        <f>IF('Planning Manuel'!H15="","ERREURPOSTE",'Planning Manuel'!I15)</f>
        <v>ERREURPOSTE</v>
      </c>
      <c r="E161" s="677"/>
      <c r="F161" s="677" t="str">
        <f>IF('Planning Manuel'!H15="","ERREURPOSTE",'Planning Manuel'!J15)</f>
        <v>ERREURPOSTE</v>
      </c>
      <c r="G161" s="677"/>
      <c r="H161" s="677" t="str">
        <f>IF('Planning Manuel'!H15="","ERREURPOSTE",'Planning Manuel'!K15)</f>
        <v>ERREURPOSTE</v>
      </c>
      <c r="I161" s="677"/>
      <c r="J161" s="677"/>
      <c r="K161" s="677"/>
      <c r="L161" s="478"/>
      <c r="M161" s="478" t="str">
        <f>IF('Planning Manuel'!L15="Oui","N",IF('Planning Manuel'!L15="Non","J",""))</f>
        <v/>
      </c>
    </row>
    <row r="162" spans="1:13" x14ac:dyDescent="0.35">
      <c r="A162" s="695"/>
      <c r="B162" s="478" t="str">
        <f>IF('Planning Manuel'!H16="","ERREURPOSTE",'Planning Manuel'!H16)</f>
        <v>ERREURPOSTE</v>
      </c>
      <c r="C162" s="478" t="str">
        <f>IF('Planning Manuel'!H16="","ERREURPOSTE",'Planning Manuel'!H16)</f>
        <v>ERREURPOSTE</v>
      </c>
      <c r="D162" s="677" t="str">
        <f>IF('Planning Manuel'!H16="","ERREURPOSTE",'Planning Manuel'!I16)</f>
        <v>ERREURPOSTE</v>
      </c>
      <c r="E162" s="677"/>
      <c r="F162" s="677" t="str">
        <f>IF('Planning Manuel'!H16="","ERREURPOSTE",'Planning Manuel'!J16)</f>
        <v>ERREURPOSTE</v>
      </c>
      <c r="G162" s="677"/>
      <c r="H162" s="677" t="str">
        <f>IF('Planning Manuel'!H16="","ERREURPOSTE",'Planning Manuel'!K16)</f>
        <v>ERREURPOSTE</v>
      </c>
      <c r="I162" s="677"/>
      <c r="J162" s="677"/>
      <c r="K162" s="677"/>
      <c r="L162" s="478"/>
      <c r="M162" s="478" t="str">
        <f>IF('Planning Manuel'!L16="Oui","N",IF('Planning Manuel'!L16="Non","J",""))</f>
        <v/>
      </c>
    </row>
    <row r="163" spans="1:13" x14ac:dyDescent="0.35">
      <c r="A163" s="695"/>
      <c r="B163" s="478" t="str">
        <f>IF('Planning Manuel'!H17="","ERREURPOSTE",'Planning Manuel'!H17)</f>
        <v>ERREURPOSTE</v>
      </c>
      <c r="C163" s="478" t="str">
        <f>IF('Planning Manuel'!H17="","ERREURPOSTE",'Planning Manuel'!H17)</f>
        <v>ERREURPOSTE</v>
      </c>
      <c r="D163" s="677" t="str">
        <f>IF('Planning Manuel'!H17="","ERREURPOSTE",'Planning Manuel'!I17)</f>
        <v>ERREURPOSTE</v>
      </c>
      <c r="E163" s="677"/>
      <c r="F163" s="677" t="str">
        <f>IF('Planning Manuel'!H17="","ERREURPOSTE",'Planning Manuel'!J17)</f>
        <v>ERREURPOSTE</v>
      </c>
      <c r="G163" s="677"/>
      <c r="H163" s="677" t="str">
        <f>IF('Planning Manuel'!H17="","ERREURPOSTE",'Planning Manuel'!K17)</f>
        <v>ERREURPOSTE</v>
      </c>
      <c r="I163" s="677"/>
      <c r="J163" s="677"/>
      <c r="K163" s="677"/>
      <c r="L163" s="478"/>
      <c r="M163" s="478" t="str">
        <f>IF('Planning Manuel'!L17="Oui","N",IF('Planning Manuel'!L17="Non","J",""))</f>
        <v/>
      </c>
    </row>
    <row r="164" spans="1:13" x14ac:dyDescent="0.35">
      <c r="A164" s="695"/>
      <c r="B164" s="478" t="str">
        <f>IF('Planning Manuel'!H18="","ERREURPOSTE",'Planning Manuel'!H18)</f>
        <v>ERREURPOSTE</v>
      </c>
      <c r="C164" s="478" t="str">
        <f>IF('Planning Manuel'!H18="","ERREURPOSTE",'Planning Manuel'!H18)</f>
        <v>ERREURPOSTE</v>
      </c>
      <c r="D164" s="677" t="str">
        <f>IF('Planning Manuel'!H18="","ERREURPOSTE",'Planning Manuel'!I18)</f>
        <v>ERREURPOSTE</v>
      </c>
      <c r="E164" s="677"/>
      <c r="F164" s="677" t="str">
        <f>IF('Planning Manuel'!H18="","ERREURPOSTE",'Planning Manuel'!J18)</f>
        <v>ERREURPOSTE</v>
      </c>
      <c r="G164" s="677"/>
      <c r="H164" s="677" t="str">
        <f>IF('Planning Manuel'!H18="","ERREURPOSTE",'Planning Manuel'!K18)</f>
        <v>ERREURPOSTE</v>
      </c>
      <c r="I164" s="677"/>
      <c r="J164" s="677"/>
      <c r="K164" s="677"/>
      <c r="L164" s="478"/>
      <c r="M164" s="478" t="str">
        <f>IF('Planning Manuel'!L18="Oui","N",IF('Planning Manuel'!L18="Non","J",""))</f>
        <v/>
      </c>
    </row>
    <row r="165" spans="1:13" x14ac:dyDescent="0.35">
      <c r="A165" s="695"/>
      <c r="B165" s="478" t="str">
        <f>IF('Planning Manuel'!H19="","ERREURPOSTE",'Planning Manuel'!H19)</f>
        <v>ERREURPOSTE</v>
      </c>
      <c r="C165" s="478" t="str">
        <f>IF('Planning Manuel'!H19="","ERREURPOSTE",'Planning Manuel'!H19)</f>
        <v>ERREURPOSTE</v>
      </c>
      <c r="D165" s="677" t="str">
        <f>IF('Planning Manuel'!H19="","ERREURPOSTE",'Planning Manuel'!I19)</f>
        <v>ERREURPOSTE</v>
      </c>
      <c r="E165" s="677"/>
      <c r="F165" s="677" t="str">
        <f>IF('Planning Manuel'!H19="","ERREURPOSTE",'Planning Manuel'!J19)</f>
        <v>ERREURPOSTE</v>
      </c>
      <c r="G165" s="677"/>
      <c r="H165" s="677" t="str">
        <f>IF('Planning Manuel'!H19="","ERREURPOSTE",'Planning Manuel'!K19)</f>
        <v>ERREURPOSTE</v>
      </c>
      <c r="I165" s="677"/>
      <c r="J165" s="677"/>
      <c r="K165" s="677"/>
      <c r="L165" s="478"/>
      <c r="M165" s="478" t="str">
        <f>IF('Planning Manuel'!L19="Oui","N",IF('Planning Manuel'!L19="Non","J",""))</f>
        <v/>
      </c>
    </row>
    <row r="166" spans="1:13" x14ac:dyDescent="0.35">
      <c r="A166" s="695"/>
      <c r="B166" s="478" t="str">
        <f>IF('Planning Manuel'!H20="","ERREURPOSTE",'Planning Manuel'!H20)</f>
        <v>ERREURPOSTE</v>
      </c>
      <c r="C166" s="478" t="str">
        <f>IF('Planning Manuel'!H20="","ERREURPOSTE",'Planning Manuel'!H20)</f>
        <v>ERREURPOSTE</v>
      </c>
      <c r="D166" s="677" t="str">
        <f>IF('Planning Manuel'!H20="","ERREURPOSTE",'Planning Manuel'!I20)</f>
        <v>ERREURPOSTE</v>
      </c>
      <c r="E166" s="677"/>
      <c r="F166" s="677" t="str">
        <f>IF('Planning Manuel'!H20="","ERREURPOSTE",'Planning Manuel'!J20)</f>
        <v>ERREURPOSTE</v>
      </c>
      <c r="G166" s="677"/>
      <c r="H166" s="677" t="str">
        <f>IF('Planning Manuel'!H20="","ERREURPOSTE",'Planning Manuel'!K20)</f>
        <v>ERREURPOSTE</v>
      </c>
      <c r="I166" s="677"/>
      <c r="J166" s="677"/>
      <c r="K166" s="677"/>
      <c r="L166" s="478"/>
      <c r="M166" s="478" t="str">
        <f>IF('Planning Manuel'!L20="Oui","N",IF('Planning Manuel'!L20="Non","J",""))</f>
        <v/>
      </c>
    </row>
    <row r="167" spans="1:13" x14ac:dyDescent="0.35">
      <c r="A167" s="695"/>
      <c r="B167" s="478" t="str">
        <f>IF('Planning Manuel'!H21="","ERREURPOSTE",'Planning Manuel'!H21)</f>
        <v>ERREURPOSTE</v>
      </c>
      <c r="C167" s="478" t="str">
        <f>IF('Planning Manuel'!H21="","ERREURPOSTE",'Planning Manuel'!H21)</f>
        <v>ERREURPOSTE</v>
      </c>
      <c r="D167" s="677" t="str">
        <f>IF('Planning Manuel'!H21="","ERREURPOSTE",'Planning Manuel'!I21)</f>
        <v>ERREURPOSTE</v>
      </c>
      <c r="E167" s="677"/>
      <c r="F167" s="677" t="str">
        <f>IF('Planning Manuel'!H21="","ERREURPOSTE",'Planning Manuel'!J21)</f>
        <v>ERREURPOSTE</v>
      </c>
      <c r="G167" s="677"/>
      <c r="H167" s="677" t="str">
        <f>IF('Planning Manuel'!H21="","ERREURPOSTE",'Planning Manuel'!K21)</f>
        <v>ERREURPOSTE</v>
      </c>
      <c r="I167" s="677"/>
      <c r="J167" s="677"/>
      <c r="K167" s="677"/>
      <c r="L167" s="478"/>
      <c r="M167" s="478" t="str">
        <f>IF('Planning Manuel'!L21="Oui","N",IF('Planning Manuel'!L21="Non","J",""))</f>
        <v/>
      </c>
    </row>
    <row r="168" spans="1:13" x14ac:dyDescent="0.35">
      <c r="B168" s="478"/>
      <c r="C168" s="478"/>
      <c r="D168" s="677"/>
      <c r="E168" s="677"/>
      <c r="F168" s="677"/>
      <c r="G168" s="677"/>
      <c r="H168" s="677"/>
      <c r="I168" s="677"/>
      <c r="J168" s="677"/>
      <c r="K168" s="677"/>
      <c r="L168" s="478"/>
      <c r="M168" s="478"/>
    </row>
    <row r="169" spans="1:13" x14ac:dyDescent="0.35">
      <c r="B169" s="478"/>
      <c r="C169" s="478"/>
      <c r="D169" s="677"/>
      <c r="E169" s="677"/>
      <c r="F169" s="677"/>
      <c r="G169" s="677"/>
      <c r="H169" s="677"/>
      <c r="I169" s="677"/>
      <c r="J169" s="677"/>
      <c r="K169" s="677"/>
      <c r="L169" s="478"/>
      <c r="M169" s="478"/>
    </row>
    <row r="170" spans="1:13" x14ac:dyDescent="0.35">
      <c r="B170" s="478"/>
    </row>
    <row r="171" spans="1:13" x14ac:dyDescent="0.35">
      <c r="B171" s="478"/>
    </row>
    <row r="172" spans="1:13" x14ac:dyDescent="0.35">
      <c r="B172" s="478"/>
    </row>
  </sheetData>
  <mergeCells count="505">
    <mergeCell ref="D130:E130"/>
    <mergeCell ref="F130:G130"/>
    <mergeCell ref="H130:K130"/>
    <mergeCell ref="D131:E131"/>
    <mergeCell ref="F131:G131"/>
    <mergeCell ref="H131:K131"/>
    <mergeCell ref="D20:E20"/>
    <mergeCell ref="F20:G20"/>
    <mergeCell ref="H20:K20"/>
    <mergeCell ref="D87:E87"/>
    <mergeCell ref="F87:G87"/>
    <mergeCell ref="H87:K87"/>
    <mergeCell ref="D34:E34"/>
    <mergeCell ref="H33:K33"/>
    <mergeCell ref="H38:K38"/>
    <mergeCell ref="H40:K40"/>
    <mergeCell ref="H80:K80"/>
    <mergeCell ref="H84:K84"/>
    <mergeCell ref="H46:K46"/>
    <mergeCell ref="H47:K47"/>
    <mergeCell ref="H52:K52"/>
    <mergeCell ref="H63:K63"/>
    <mergeCell ref="H71:K71"/>
    <mergeCell ref="H55:K55"/>
    <mergeCell ref="D137:E137"/>
    <mergeCell ref="F137:G137"/>
    <mergeCell ref="H137:K137"/>
    <mergeCell ref="H53:K53"/>
    <mergeCell ref="H58:K58"/>
    <mergeCell ref="D60:E60"/>
    <mergeCell ref="F60:G60"/>
    <mergeCell ref="H60:K60"/>
    <mergeCell ref="D43:E43"/>
    <mergeCell ref="F43:G43"/>
    <mergeCell ref="H43:K43"/>
    <mergeCell ref="D44:E44"/>
    <mergeCell ref="F44:G44"/>
    <mergeCell ref="H44:K44"/>
    <mergeCell ref="H98:K98"/>
    <mergeCell ref="H50:K50"/>
    <mergeCell ref="H99:K99"/>
    <mergeCell ref="H85:K85"/>
    <mergeCell ref="H88:K88"/>
    <mergeCell ref="H89:K89"/>
    <mergeCell ref="H90:K90"/>
    <mergeCell ref="H97:K97"/>
    <mergeCell ref="H76:K76"/>
    <mergeCell ref="H77:K77"/>
    <mergeCell ref="D138:E138"/>
    <mergeCell ref="F138:G138"/>
    <mergeCell ref="H138:K138"/>
    <mergeCell ref="D21:E21"/>
    <mergeCell ref="F21:G21"/>
    <mergeCell ref="H21:K21"/>
    <mergeCell ref="D32:E32"/>
    <mergeCell ref="F32:G32"/>
    <mergeCell ref="H32:K32"/>
    <mergeCell ref="D86:E86"/>
    <mergeCell ref="F86:G86"/>
    <mergeCell ref="H86:K86"/>
    <mergeCell ref="F27:G27"/>
    <mergeCell ref="H27:K27"/>
    <mergeCell ref="D30:E30"/>
    <mergeCell ref="F30:G30"/>
    <mergeCell ref="H30:K30"/>
    <mergeCell ref="D61:E61"/>
    <mergeCell ref="F61:G61"/>
    <mergeCell ref="H61:K61"/>
    <mergeCell ref="H49:K49"/>
    <mergeCell ref="H57:K57"/>
    <mergeCell ref="H37:K37"/>
    <mergeCell ref="F36:G36"/>
    <mergeCell ref="D154:E154"/>
    <mergeCell ref="F154:G154"/>
    <mergeCell ref="H154:K154"/>
    <mergeCell ref="D155:E155"/>
    <mergeCell ref="F155:G155"/>
    <mergeCell ref="H155:K155"/>
    <mergeCell ref="D29:E29"/>
    <mergeCell ref="F29:G29"/>
    <mergeCell ref="H29:K29"/>
    <mergeCell ref="D151:E151"/>
    <mergeCell ref="F151:G151"/>
    <mergeCell ref="H151:K151"/>
    <mergeCell ref="D152:E152"/>
    <mergeCell ref="F152:G152"/>
    <mergeCell ref="H152:K152"/>
    <mergeCell ref="D153:E153"/>
    <mergeCell ref="F153:G153"/>
    <mergeCell ref="H153:K153"/>
    <mergeCell ref="D148:E148"/>
    <mergeCell ref="F148:G148"/>
    <mergeCell ref="H148:K148"/>
    <mergeCell ref="D149:E149"/>
    <mergeCell ref="F149:G149"/>
    <mergeCell ref="H149:K149"/>
    <mergeCell ref="D150:E150"/>
    <mergeCell ref="F150:G150"/>
    <mergeCell ref="H150:K150"/>
    <mergeCell ref="D145:E145"/>
    <mergeCell ref="F145:G145"/>
    <mergeCell ref="H145:K145"/>
    <mergeCell ref="D146:E146"/>
    <mergeCell ref="F146:G146"/>
    <mergeCell ref="H146:K146"/>
    <mergeCell ref="D147:E147"/>
    <mergeCell ref="F147:G147"/>
    <mergeCell ref="H147:K147"/>
    <mergeCell ref="D142:E142"/>
    <mergeCell ref="F142:G142"/>
    <mergeCell ref="H142:K142"/>
    <mergeCell ref="D143:E143"/>
    <mergeCell ref="F143:G143"/>
    <mergeCell ref="H143:K143"/>
    <mergeCell ref="D144:E144"/>
    <mergeCell ref="F144:G144"/>
    <mergeCell ref="H144:K144"/>
    <mergeCell ref="D139:E139"/>
    <mergeCell ref="F139:G139"/>
    <mergeCell ref="H139:K139"/>
    <mergeCell ref="D140:E140"/>
    <mergeCell ref="F140:G140"/>
    <mergeCell ref="H140:K140"/>
    <mergeCell ref="D141:E141"/>
    <mergeCell ref="F141:G141"/>
    <mergeCell ref="H141:K141"/>
    <mergeCell ref="H82:K82"/>
    <mergeCell ref="D97:E97"/>
    <mergeCell ref="F97:G97"/>
    <mergeCell ref="D98:E98"/>
    <mergeCell ref="F98:G98"/>
    <mergeCell ref="D77:E77"/>
    <mergeCell ref="F77:G77"/>
    <mergeCell ref="D76:E76"/>
    <mergeCell ref="F76:G76"/>
    <mergeCell ref="D93:E93"/>
    <mergeCell ref="F93:G93"/>
    <mergeCell ref="H93:K93"/>
    <mergeCell ref="D91:E91"/>
    <mergeCell ref="F91:G91"/>
    <mergeCell ref="H91:K91"/>
    <mergeCell ref="D95:E95"/>
    <mergeCell ref="F95:G95"/>
    <mergeCell ref="H95:K95"/>
    <mergeCell ref="D92:E92"/>
    <mergeCell ref="F92:G92"/>
    <mergeCell ref="H92:K92"/>
    <mergeCell ref="H83:K83"/>
    <mergeCell ref="D52:E52"/>
    <mergeCell ref="F52:G52"/>
    <mergeCell ref="D63:E63"/>
    <mergeCell ref="F63:G63"/>
    <mergeCell ref="D71:E71"/>
    <mergeCell ref="F71:G71"/>
    <mergeCell ref="D84:E84"/>
    <mergeCell ref="F84:G84"/>
    <mergeCell ref="D85:E85"/>
    <mergeCell ref="F85:G85"/>
    <mergeCell ref="D75:E75"/>
    <mergeCell ref="F75:G75"/>
    <mergeCell ref="D53:E53"/>
    <mergeCell ref="F53:G53"/>
    <mergeCell ref="D58:E58"/>
    <mergeCell ref="F58:G58"/>
    <mergeCell ref="D54:E54"/>
    <mergeCell ref="F54:G54"/>
    <mergeCell ref="D82:E82"/>
    <mergeCell ref="F82:G82"/>
    <mergeCell ref="D83:E83"/>
    <mergeCell ref="F83:G83"/>
    <mergeCell ref="H26:K26"/>
    <mergeCell ref="H28:K28"/>
    <mergeCell ref="H41:K41"/>
    <mergeCell ref="H42:K42"/>
    <mergeCell ref="H45:K45"/>
    <mergeCell ref="D47:E47"/>
    <mergeCell ref="F47:G47"/>
    <mergeCell ref="D26:E26"/>
    <mergeCell ref="F26:G26"/>
    <mergeCell ref="D41:E41"/>
    <mergeCell ref="F41:G41"/>
    <mergeCell ref="D42:E42"/>
    <mergeCell ref="F42:G42"/>
    <mergeCell ref="D45:E45"/>
    <mergeCell ref="F45:G45"/>
    <mergeCell ref="D46:E46"/>
    <mergeCell ref="F46:G46"/>
    <mergeCell ref="D28:E28"/>
    <mergeCell ref="F28:G28"/>
    <mergeCell ref="D39:E39"/>
    <mergeCell ref="F39:G39"/>
    <mergeCell ref="H39:K39"/>
    <mergeCell ref="D36:E36"/>
    <mergeCell ref="D27:E27"/>
    <mergeCell ref="D99:E99"/>
    <mergeCell ref="F99:G99"/>
    <mergeCell ref="F38:G38"/>
    <mergeCell ref="F40:G40"/>
    <mergeCell ref="F50:G50"/>
    <mergeCell ref="F33:G33"/>
    <mergeCell ref="D33:E33"/>
    <mergeCell ref="D38:E38"/>
    <mergeCell ref="D40:E40"/>
    <mergeCell ref="D50:E50"/>
    <mergeCell ref="D55:E55"/>
    <mergeCell ref="F55:G55"/>
    <mergeCell ref="D49:E49"/>
    <mergeCell ref="F49:G49"/>
    <mergeCell ref="D37:E37"/>
    <mergeCell ref="F37:G37"/>
    <mergeCell ref="D88:E88"/>
    <mergeCell ref="F88:G88"/>
    <mergeCell ref="D89:E89"/>
    <mergeCell ref="F89:G89"/>
    <mergeCell ref="D90:E90"/>
    <mergeCell ref="F90:G90"/>
    <mergeCell ref="D80:E80"/>
    <mergeCell ref="F80:G80"/>
    <mergeCell ref="D6:E6"/>
    <mergeCell ref="F6:G6"/>
    <mergeCell ref="H6:K6"/>
    <mergeCell ref="D4:E4"/>
    <mergeCell ref="F4:G4"/>
    <mergeCell ref="H4:K4"/>
    <mergeCell ref="D5:E5"/>
    <mergeCell ref="F5:G5"/>
    <mergeCell ref="H5:K5"/>
    <mergeCell ref="F9:G9"/>
    <mergeCell ref="H9:K9"/>
    <mergeCell ref="D10:E10"/>
    <mergeCell ref="F10:G10"/>
    <mergeCell ref="H10:K10"/>
    <mergeCell ref="D7:E7"/>
    <mergeCell ref="F7:G7"/>
    <mergeCell ref="H7:K7"/>
    <mergeCell ref="D8:E8"/>
    <mergeCell ref="F8:G8"/>
    <mergeCell ref="H8:K8"/>
    <mergeCell ref="D2:E2"/>
    <mergeCell ref="F2:G2"/>
    <mergeCell ref="H2:K2"/>
    <mergeCell ref="D3:E3"/>
    <mergeCell ref="F3:G3"/>
    <mergeCell ref="H3:K3"/>
    <mergeCell ref="D72:E72"/>
    <mergeCell ref="F72:G72"/>
    <mergeCell ref="H72:K72"/>
    <mergeCell ref="D66:E66"/>
    <mergeCell ref="F66:G66"/>
    <mergeCell ref="H66:K66"/>
    <mergeCell ref="D68:E68"/>
    <mergeCell ref="F68:G68"/>
    <mergeCell ref="H68:K68"/>
    <mergeCell ref="D69:E69"/>
    <mergeCell ref="F69:G69"/>
    <mergeCell ref="H69:K69"/>
    <mergeCell ref="D67:E67"/>
    <mergeCell ref="F67:G67"/>
    <mergeCell ref="H67:K67"/>
    <mergeCell ref="D57:E57"/>
    <mergeCell ref="F57:G57"/>
    <mergeCell ref="D9:E9"/>
    <mergeCell ref="F103:G103"/>
    <mergeCell ref="H103:K103"/>
    <mergeCell ref="D104:E104"/>
    <mergeCell ref="F104:G104"/>
    <mergeCell ref="H104:K104"/>
    <mergeCell ref="D105:E105"/>
    <mergeCell ref="F105:G105"/>
    <mergeCell ref="H105:K105"/>
    <mergeCell ref="D100:E100"/>
    <mergeCell ref="F100:G100"/>
    <mergeCell ref="H100:K100"/>
    <mergeCell ref="D101:E101"/>
    <mergeCell ref="F101:G101"/>
    <mergeCell ref="H101:K101"/>
    <mergeCell ref="D102:E102"/>
    <mergeCell ref="F102:G102"/>
    <mergeCell ref="H102:K102"/>
    <mergeCell ref="H73:K73"/>
    <mergeCell ref="H75:K75"/>
    <mergeCell ref="H70:K70"/>
    <mergeCell ref="D62:E62"/>
    <mergeCell ref="F62:G62"/>
    <mergeCell ref="H62:K62"/>
    <mergeCell ref="D59:E59"/>
    <mergeCell ref="F59:G59"/>
    <mergeCell ref="H59:K59"/>
    <mergeCell ref="F64:G64"/>
    <mergeCell ref="H64:K64"/>
    <mergeCell ref="D115:E115"/>
    <mergeCell ref="F115:G115"/>
    <mergeCell ref="H115:K115"/>
    <mergeCell ref="D94:E94"/>
    <mergeCell ref="F94:G94"/>
    <mergeCell ref="H94:K94"/>
    <mergeCell ref="D78:E78"/>
    <mergeCell ref="F78:G78"/>
    <mergeCell ref="H78:K78"/>
    <mergeCell ref="D109:E109"/>
    <mergeCell ref="F109:G109"/>
    <mergeCell ref="H109:K109"/>
    <mergeCell ref="D110:E110"/>
    <mergeCell ref="F110:G110"/>
    <mergeCell ref="H110:K110"/>
    <mergeCell ref="D111:E111"/>
    <mergeCell ref="D108:E108"/>
    <mergeCell ref="F108:G108"/>
    <mergeCell ref="H108:K108"/>
    <mergeCell ref="D103:E103"/>
    <mergeCell ref="F111:G111"/>
    <mergeCell ref="H111:K111"/>
    <mergeCell ref="D112:E112"/>
    <mergeCell ref="F112:G112"/>
    <mergeCell ref="H112:K112"/>
    <mergeCell ref="D113:E113"/>
    <mergeCell ref="F113:G113"/>
    <mergeCell ref="H113:K113"/>
    <mergeCell ref="D114:E114"/>
    <mergeCell ref="F114:G114"/>
    <mergeCell ref="H114:K114"/>
    <mergeCell ref="D106:E106"/>
    <mergeCell ref="F106:G106"/>
    <mergeCell ref="H106:K106"/>
    <mergeCell ref="D107:E107"/>
    <mergeCell ref="F107:G107"/>
    <mergeCell ref="H107:K107"/>
    <mergeCell ref="D126:E126"/>
    <mergeCell ref="F126:G126"/>
    <mergeCell ref="H126:K126"/>
    <mergeCell ref="D124:E124"/>
    <mergeCell ref="F124:G124"/>
    <mergeCell ref="H124:K124"/>
    <mergeCell ref="D125:E125"/>
    <mergeCell ref="F125:G125"/>
    <mergeCell ref="H125:K125"/>
    <mergeCell ref="D123:E123"/>
    <mergeCell ref="F123:G123"/>
    <mergeCell ref="H123:K123"/>
    <mergeCell ref="D117:E117"/>
    <mergeCell ref="F117:G117"/>
    <mergeCell ref="H117:K117"/>
    <mergeCell ref="D122:E122"/>
    <mergeCell ref="F122:G122"/>
    <mergeCell ref="H122:K122"/>
    <mergeCell ref="D11:E11"/>
    <mergeCell ref="F11:G11"/>
    <mergeCell ref="H11:K11"/>
    <mergeCell ref="D12:E12"/>
    <mergeCell ref="F12:G12"/>
    <mergeCell ref="H12:K12"/>
    <mergeCell ref="D13:E13"/>
    <mergeCell ref="F13:G13"/>
    <mergeCell ref="H13:K13"/>
    <mergeCell ref="D22:E22"/>
    <mergeCell ref="F22:G22"/>
    <mergeCell ref="H22:K22"/>
    <mergeCell ref="D23:E23"/>
    <mergeCell ref="F23:G23"/>
    <mergeCell ref="H23:K23"/>
    <mergeCell ref="D14:E14"/>
    <mergeCell ref="F14:G14"/>
    <mergeCell ref="H14:K14"/>
    <mergeCell ref="D19:E19"/>
    <mergeCell ref="F19:G19"/>
    <mergeCell ref="H19:K19"/>
    <mergeCell ref="D16:E16"/>
    <mergeCell ref="F16:G16"/>
    <mergeCell ref="H16:K16"/>
    <mergeCell ref="D18:E18"/>
    <mergeCell ref="F18:G18"/>
    <mergeCell ref="H18:K18"/>
    <mergeCell ref="D15:E15"/>
    <mergeCell ref="F15:G15"/>
    <mergeCell ref="H15:K15"/>
    <mergeCell ref="D17:E17"/>
    <mergeCell ref="F17:G17"/>
    <mergeCell ref="H17:K17"/>
    <mergeCell ref="D25:E25"/>
    <mergeCell ref="F25:G25"/>
    <mergeCell ref="H25:K25"/>
    <mergeCell ref="D24:E24"/>
    <mergeCell ref="F24:G24"/>
    <mergeCell ref="H24:K24"/>
    <mergeCell ref="D120:E120"/>
    <mergeCell ref="F120:G120"/>
    <mergeCell ref="H120:K120"/>
    <mergeCell ref="H36:K36"/>
    <mergeCell ref="D35:E35"/>
    <mergeCell ref="F35:G35"/>
    <mergeCell ref="H35:K35"/>
    <mergeCell ref="D96:E96"/>
    <mergeCell ref="F96:G96"/>
    <mergeCell ref="H96:K96"/>
    <mergeCell ref="D48:E48"/>
    <mergeCell ref="F48:G48"/>
    <mergeCell ref="H48:K48"/>
    <mergeCell ref="D51:E51"/>
    <mergeCell ref="F51:G51"/>
    <mergeCell ref="H51:K51"/>
    <mergeCell ref="D65:E65"/>
    <mergeCell ref="F65:G65"/>
    <mergeCell ref="D127:E127"/>
    <mergeCell ref="F127:G127"/>
    <mergeCell ref="H127:K127"/>
    <mergeCell ref="D128:E128"/>
    <mergeCell ref="F128:G128"/>
    <mergeCell ref="H128:K128"/>
    <mergeCell ref="D129:E129"/>
    <mergeCell ref="F129:G129"/>
    <mergeCell ref="H129:K129"/>
    <mergeCell ref="F136:G136"/>
    <mergeCell ref="H136:K136"/>
    <mergeCell ref="D132:E132"/>
    <mergeCell ref="F132:G132"/>
    <mergeCell ref="H132:K132"/>
    <mergeCell ref="D133:E133"/>
    <mergeCell ref="F133:G133"/>
    <mergeCell ref="H133:K133"/>
    <mergeCell ref="D134:E134"/>
    <mergeCell ref="F134:G134"/>
    <mergeCell ref="H134:K134"/>
    <mergeCell ref="D31:E31"/>
    <mergeCell ref="F31:G31"/>
    <mergeCell ref="H31:K31"/>
    <mergeCell ref="H65:K65"/>
    <mergeCell ref="D56:E56"/>
    <mergeCell ref="F56:G56"/>
    <mergeCell ref="H56:K56"/>
    <mergeCell ref="D81:E81"/>
    <mergeCell ref="F81:G81"/>
    <mergeCell ref="H81:K81"/>
    <mergeCell ref="D79:E79"/>
    <mergeCell ref="F79:G79"/>
    <mergeCell ref="H79:K79"/>
    <mergeCell ref="D74:E74"/>
    <mergeCell ref="F74:G74"/>
    <mergeCell ref="H74:K74"/>
    <mergeCell ref="D70:E70"/>
    <mergeCell ref="F70:G70"/>
    <mergeCell ref="F34:G34"/>
    <mergeCell ref="H34:K34"/>
    <mergeCell ref="D64:E64"/>
    <mergeCell ref="H54:K54"/>
    <mergeCell ref="D73:E73"/>
    <mergeCell ref="F73:G73"/>
    <mergeCell ref="D161:E161"/>
    <mergeCell ref="F161:G161"/>
    <mergeCell ref="H161:K161"/>
    <mergeCell ref="D162:E162"/>
    <mergeCell ref="F162:G162"/>
    <mergeCell ref="H162:K162"/>
    <mergeCell ref="D163:E163"/>
    <mergeCell ref="F163:G163"/>
    <mergeCell ref="D116:E116"/>
    <mergeCell ref="F116:G116"/>
    <mergeCell ref="H116:K116"/>
    <mergeCell ref="D118:E118"/>
    <mergeCell ref="F118:G118"/>
    <mergeCell ref="H118:K118"/>
    <mergeCell ref="D121:E121"/>
    <mergeCell ref="F121:G121"/>
    <mergeCell ref="H121:K121"/>
    <mergeCell ref="D119:E119"/>
    <mergeCell ref="F119:G119"/>
    <mergeCell ref="H119:K119"/>
    <mergeCell ref="D135:E135"/>
    <mergeCell ref="F135:G135"/>
    <mergeCell ref="H135:K135"/>
    <mergeCell ref="D136:E136"/>
    <mergeCell ref="F157:G157"/>
    <mergeCell ref="H157:K157"/>
    <mergeCell ref="D158:E158"/>
    <mergeCell ref="F158:G158"/>
    <mergeCell ref="H158:K158"/>
    <mergeCell ref="D159:E159"/>
    <mergeCell ref="F159:G159"/>
    <mergeCell ref="H159:K159"/>
    <mergeCell ref="D160:E160"/>
    <mergeCell ref="F160:G160"/>
    <mergeCell ref="H160:K160"/>
    <mergeCell ref="A156:A167"/>
    <mergeCell ref="D167:E167"/>
    <mergeCell ref="F167:G167"/>
    <mergeCell ref="H167:K167"/>
    <mergeCell ref="D168:E168"/>
    <mergeCell ref="F168:G168"/>
    <mergeCell ref="H168:K168"/>
    <mergeCell ref="D169:E169"/>
    <mergeCell ref="F169:G169"/>
    <mergeCell ref="H169:K169"/>
    <mergeCell ref="H163:K163"/>
    <mergeCell ref="D164:E164"/>
    <mergeCell ref="F164:G164"/>
    <mergeCell ref="H164:K164"/>
    <mergeCell ref="D165:E165"/>
    <mergeCell ref="F165:G165"/>
    <mergeCell ref="H165:K165"/>
    <mergeCell ref="D166:E166"/>
    <mergeCell ref="F166:G166"/>
    <mergeCell ref="H166:K166"/>
    <mergeCell ref="D156:E156"/>
    <mergeCell ref="F156:G156"/>
    <mergeCell ref="H156:K156"/>
    <mergeCell ref="D157:E15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5A2B8-2635-49E5-9B0E-EECC778ABDD1}">
  <sheetPr codeName="Feuil7"/>
  <dimension ref="A1:AW444"/>
  <sheetViews>
    <sheetView topLeftCell="A84" zoomScale="110" zoomScaleNormal="88" workbookViewId="0">
      <pane xSplit="1" topLeftCell="B1" activePane="topRight" state="frozen"/>
      <selection pane="topRight" activeCell="B93" sqref="B93"/>
    </sheetView>
  </sheetViews>
  <sheetFormatPr baseColWidth="10" defaultRowHeight="14.5" x14ac:dyDescent="0.35"/>
  <cols>
    <col min="1" max="1" width="11.453125" customWidth="1"/>
  </cols>
  <sheetData>
    <row r="1" spans="1:23" ht="54" x14ac:dyDescent="0.35">
      <c r="A1" s="787" t="s">
        <v>172</v>
      </c>
      <c r="B1" s="160" t="s">
        <v>267</v>
      </c>
      <c r="C1" s="160" t="s">
        <v>268</v>
      </c>
      <c r="D1" s="164" t="s">
        <v>269</v>
      </c>
      <c r="E1" s="160"/>
      <c r="F1" s="160"/>
      <c r="G1" s="160" t="s">
        <v>270</v>
      </c>
      <c r="H1" s="160"/>
      <c r="I1" s="160"/>
      <c r="J1" s="162" t="s">
        <v>271</v>
      </c>
      <c r="K1" s="160"/>
      <c r="L1" s="160" t="s">
        <v>272</v>
      </c>
      <c r="M1" s="160"/>
      <c r="N1" s="160" t="s">
        <v>273</v>
      </c>
      <c r="O1" s="160" t="s">
        <v>274</v>
      </c>
      <c r="P1" s="801" t="s">
        <v>173</v>
      </c>
      <c r="Q1" s="802"/>
      <c r="R1" s="161"/>
      <c r="S1" s="145"/>
      <c r="T1" s="145"/>
      <c r="U1" s="145"/>
      <c r="V1" s="145"/>
      <c r="W1" s="145"/>
    </row>
    <row r="2" spans="1:23" ht="39.5" x14ac:dyDescent="0.35">
      <c r="A2" s="788"/>
      <c r="B2" s="160" t="s">
        <v>275</v>
      </c>
      <c r="C2" s="164" t="s">
        <v>276</v>
      </c>
      <c r="D2" s="166" t="s">
        <v>277</v>
      </c>
      <c r="E2" s="160"/>
      <c r="F2" s="160"/>
      <c r="G2" s="160"/>
      <c r="H2" s="160"/>
      <c r="I2" s="160"/>
      <c r="J2" s="160"/>
      <c r="K2" s="160"/>
      <c r="L2" s="160"/>
      <c r="M2" s="160"/>
      <c r="N2" s="146" t="s">
        <v>278</v>
      </c>
      <c r="O2" s="160" t="s">
        <v>279</v>
      </c>
      <c r="P2" s="790" t="s">
        <v>174</v>
      </c>
      <c r="Q2" s="791"/>
      <c r="R2" s="161"/>
      <c r="S2" s="145"/>
      <c r="T2" s="145"/>
      <c r="U2" s="145"/>
      <c r="V2" s="145"/>
      <c r="W2" s="145"/>
    </row>
    <row r="3" spans="1:23" ht="54" x14ac:dyDescent="0.35">
      <c r="A3" s="787" t="s">
        <v>175</v>
      </c>
      <c r="B3" s="159" t="s">
        <v>280</v>
      </c>
      <c r="C3" s="788" t="s">
        <v>281</v>
      </c>
      <c r="D3" s="788"/>
      <c r="E3" s="159" t="s">
        <v>282</v>
      </c>
      <c r="F3" s="159"/>
      <c r="G3" s="159" t="s">
        <v>283</v>
      </c>
      <c r="H3" s="146" t="s">
        <v>284</v>
      </c>
      <c r="I3" s="159"/>
      <c r="J3" s="159" t="s">
        <v>285</v>
      </c>
      <c r="K3" s="159" t="s">
        <v>286</v>
      </c>
      <c r="L3" s="159" t="s">
        <v>287</v>
      </c>
      <c r="M3" s="159"/>
      <c r="N3" s="159" t="s">
        <v>288</v>
      </c>
      <c r="O3" s="159" t="s">
        <v>289</v>
      </c>
      <c r="P3" s="159" t="s">
        <v>290</v>
      </c>
      <c r="Q3" s="159" t="s">
        <v>176</v>
      </c>
      <c r="R3" s="145"/>
      <c r="S3" s="145"/>
      <c r="T3" s="145"/>
      <c r="U3" s="145"/>
      <c r="V3" s="145"/>
      <c r="W3" s="145"/>
    </row>
    <row r="4" spans="1:23" ht="54" x14ac:dyDescent="0.35">
      <c r="A4" s="788"/>
      <c r="B4" s="159" t="s">
        <v>291</v>
      </c>
      <c r="C4" s="159" t="s">
        <v>292</v>
      </c>
      <c r="D4" s="146" t="s">
        <v>293</v>
      </c>
      <c r="E4" s="159" t="s">
        <v>294</v>
      </c>
      <c r="F4" s="159" t="s">
        <v>295</v>
      </c>
      <c r="G4" s="159"/>
      <c r="H4" s="159"/>
      <c r="I4" s="159"/>
      <c r="J4" s="159"/>
      <c r="K4" s="159"/>
      <c r="L4" s="159"/>
      <c r="M4" s="159"/>
      <c r="N4" s="159"/>
      <c r="O4" s="159" t="s">
        <v>296</v>
      </c>
      <c r="P4" s="159"/>
      <c r="Q4" s="159" t="s">
        <v>177</v>
      </c>
      <c r="R4" s="159" t="s">
        <v>178</v>
      </c>
      <c r="S4" s="145"/>
      <c r="T4" s="145"/>
      <c r="U4" s="145"/>
      <c r="V4" s="145"/>
      <c r="W4" s="145"/>
    </row>
    <row r="5" spans="1:23" ht="54" x14ac:dyDescent="0.35">
      <c r="A5" s="787" t="s">
        <v>179</v>
      </c>
      <c r="B5" s="159" t="s">
        <v>297</v>
      </c>
      <c r="C5" s="159" t="s">
        <v>298</v>
      </c>
      <c r="D5" s="159" t="s">
        <v>299</v>
      </c>
      <c r="E5" s="159"/>
      <c r="F5" s="159"/>
      <c r="G5" s="159" t="s">
        <v>300</v>
      </c>
      <c r="H5" s="159" t="s">
        <v>284</v>
      </c>
      <c r="I5" s="159"/>
      <c r="J5" s="146" t="s">
        <v>301</v>
      </c>
      <c r="K5" s="159" t="s">
        <v>286</v>
      </c>
      <c r="L5" s="159" t="s">
        <v>302</v>
      </c>
      <c r="M5" s="159"/>
      <c r="N5" s="159" t="s">
        <v>303</v>
      </c>
      <c r="O5" s="165" t="s">
        <v>304</v>
      </c>
      <c r="P5" s="159" t="s">
        <v>305</v>
      </c>
      <c r="Q5" s="159" t="s">
        <v>180</v>
      </c>
      <c r="R5" s="145"/>
      <c r="S5" s="145"/>
      <c r="T5" s="145"/>
      <c r="U5" s="145"/>
      <c r="V5" s="145"/>
      <c r="W5" s="145"/>
    </row>
    <row r="6" spans="1:23" ht="54" x14ac:dyDescent="0.35">
      <c r="A6" s="788"/>
      <c r="B6" s="159" t="s">
        <v>306</v>
      </c>
      <c r="C6" s="159" t="s">
        <v>307</v>
      </c>
      <c r="D6" s="159" t="s">
        <v>308</v>
      </c>
      <c r="E6" s="159"/>
      <c r="F6" s="159"/>
      <c r="G6" s="159"/>
      <c r="H6" s="159"/>
      <c r="I6" s="159"/>
      <c r="J6" s="159"/>
      <c r="K6" s="159"/>
      <c r="L6" s="159"/>
      <c r="M6" s="159"/>
      <c r="N6" s="159" t="s">
        <v>309</v>
      </c>
      <c r="O6" s="159"/>
      <c r="P6" s="159" t="s">
        <v>310</v>
      </c>
      <c r="Q6" s="159" t="s">
        <v>181</v>
      </c>
      <c r="R6" s="145"/>
      <c r="S6" s="145"/>
      <c r="T6" s="145"/>
      <c r="U6" s="145"/>
      <c r="V6" s="145"/>
      <c r="W6" s="145"/>
    </row>
    <row r="7" spans="1:23" ht="68.5" x14ac:dyDescent="0.35">
      <c r="A7" s="787" t="s">
        <v>182</v>
      </c>
      <c r="B7" s="159" t="s">
        <v>311</v>
      </c>
      <c r="C7" s="165" t="s">
        <v>312</v>
      </c>
      <c r="D7" s="159" t="s">
        <v>313</v>
      </c>
      <c r="E7" s="159"/>
      <c r="F7" s="159"/>
      <c r="G7" s="159" t="s">
        <v>314</v>
      </c>
      <c r="H7" s="159" t="s">
        <v>315</v>
      </c>
      <c r="I7" s="159"/>
      <c r="J7" s="159" t="s">
        <v>285</v>
      </c>
      <c r="K7" s="159" t="s">
        <v>316</v>
      </c>
      <c r="L7" s="165" t="s">
        <v>317</v>
      </c>
      <c r="M7" s="159"/>
      <c r="N7" s="159" t="s">
        <v>318</v>
      </c>
      <c r="O7" s="159" t="s">
        <v>319</v>
      </c>
      <c r="P7" s="159" t="s">
        <v>320</v>
      </c>
      <c r="Q7" s="159" t="s">
        <v>183</v>
      </c>
      <c r="R7" s="145"/>
      <c r="S7" s="145"/>
      <c r="T7" s="145"/>
      <c r="U7" s="145"/>
      <c r="V7" s="145"/>
      <c r="W7" s="145"/>
    </row>
    <row r="8" spans="1:23" ht="39.5" x14ac:dyDescent="0.35">
      <c r="A8" s="788"/>
      <c r="B8" s="159" t="s">
        <v>321</v>
      </c>
      <c r="C8" s="159" t="s">
        <v>322</v>
      </c>
      <c r="D8" s="159" t="s">
        <v>323</v>
      </c>
      <c r="E8" s="159"/>
      <c r="F8" s="159"/>
      <c r="G8" s="159"/>
      <c r="H8" s="159"/>
      <c r="I8" s="159"/>
      <c r="J8" s="159"/>
      <c r="K8" s="159"/>
      <c r="L8" s="159"/>
      <c r="M8" s="159"/>
      <c r="N8" s="159" t="s">
        <v>324</v>
      </c>
      <c r="O8" s="159"/>
      <c r="P8" s="159" t="s">
        <v>184</v>
      </c>
      <c r="Q8" s="159" t="s">
        <v>178</v>
      </c>
      <c r="R8" s="145"/>
      <c r="S8" s="145"/>
      <c r="T8" s="145"/>
      <c r="U8" s="145"/>
      <c r="V8" s="145"/>
      <c r="W8" s="145"/>
    </row>
    <row r="9" spans="1:23" ht="54" x14ac:dyDescent="0.35">
      <c r="A9" s="787" t="s">
        <v>185</v>
      </c>
      <c r="B9" s="159" t="s">
        <v>280</v>
      </c>
      <c r="C9" s="159" t="s">
        <v>325</v>
      </c>
      <c r="D9" s="159" t="s">
        <v>313</v>
      </c>
      <c r="E9" s="159"/>
      <c r="F9" s="159"/>
      <c r="G9" s="159" t="s">
        <v>326</v>
      </c>
      <c r="H9" s="159" t="s">
        <v>327</v>
      </c>
      <c r="I9" s="159"/>
      <c r="J9" s="159" t="s">
        <v>301</v>
      </c>
      <c r="K9" s="159" t="s">
        <v>286</v>
      </c>
      <c r="L9" s="159" t="s">
        <v>287</v>
      </c>
      <c r="M9" s="159"/>
      <c r="N9" s="159" t="s">
        <v>328</v>
      </c>
      <c r="O9" s="159" t="s">
        <v>329</v>
      </c>
      <c r="P9" s="159" t="s">
        <v>320</v>
      </c>
      <c r="Q9" s="159" t="s">
        <v>330</v>
      </c>
      <c r="R9" s="159"/>
      <c r="S9" s="159" t="s">
        <v>186</v>
      </c>
      <c r="T9" s="145"/>
      <c r="U9" s="145"/>
      <c r="V9" s="145"/>
      <c r="W9" s="145"/>
    </row>
    <row r="10" spans="1:23" ht="39.5" x14ac:dyDescent="0.35">
      <c r="A10" s="788"/>
      <c r="B10" s="159" t="s">
        <v>331</v>
      </c>
      <c r="C10" s="159" t="s">
        <v>332</v>
      </c>
      <c r="D10" s="159" t="s">
        <v>333</v>
      </c>
      <c r="E10" s="159"/>
      <c r="F10" s="159"/>
      <c r="G10" s="159"/>
      <c r="H10" s="159"/>
      <c r="I10" s="159"/>
      <c r="J10" s="159"/>
      <c r="K10" s="159"/>
      <c r="L10" s="159"/>
      <c r="M10" s="159"/>
      <c r="N10" s="159" t="s">
        <v>334</v>
      </c>
      <c r="O10" s="159"/>
      <c r="P10" s="159" t="s">
        <v>335</v>
      </c>
      <c r="Q10" s="159" t="s">
        <v>336</v>
      </c>
      <c r="R10" s="145"/>
      <c r="S10" s="145"/>
      <c r="T10" s="145"/>
      <c r="U10" s="145"/>
      <c r="V10" s="145"/>
      <c r="W10" s="145"/>
    </row>
    <row r="11" spans="1:23" ht="54" x14ac:dyDescent="0.35">
      <c r="A11" s="787" t="s">
        <v>187</v>
      </c>
      <c r="B11" s="159" t="s">
        <v>337</v>
      </c>
      <c r="C11" s="146" t="s">
        <v>338</v>
      </c>
      <c r="D11" s="159" t="s">
        <v>339</v>
      </c>
      <c r="E11" s="159"/>
      <c r="F11" s="159"/>
      <c r="G11" s="159" t="s">
        <v>326</v>
      </c>
      <c r="H11" s="159" t="s">
        <v>340</v>
      </c>
      <c r="I11" s="159"/>
      <c r="J11" s="159" t="s">
        <v>301</v>
      </c>
      <c r="K11" s="159" t="s">
        <v>341</v>
      </c>
      <c r="L11" s="159" t="s">
        <v>287</v>
      </c>
      <c r="M11" s="159"/>
      <c r="N11" s="159" t="s">
        <v>288</v>
      </c>
      <c r="O11" s="159" t="s">
        <v>342</v>
      </c>
      <c r="P11" s="159" t="s">
        <v>188</v>
      </c>
      <c r="Q11" s="159" t="s">
        <v>189</v>
      </c>
      <c r="R11" s="145"/>
      <c r="S11" s="145"/>
      <c r="T11" s="145"/>
      <c r="U11" s="145"/>
      <c r="V11" s="145"/>
      <c r="W11" s="145"/>
    </row>
    <row r="12" spans="1:23" ht="39.5" x14ac:dyDescent="0.35">
      <c r="A12" s="788"/>
      <c r="B12" s="159" t="s">
        <v>306</v>
      </c>
      <c r="C12" s="159" t="s">
        <v>343</v>
      </c>
      <c r="D12" s="159" t="s">
        <v>344</v>
      </c>
      <c r="E12" s="159"/>
      <c r="F12" s="159"/>
      <c r="G12" s="159"/>
      <c r="H12" s="159"/>
      <c r="I12" s="159"/>
      <c r="J12" s="159"/>
      <c r="K12" s="159"/>
      <c r="L12" s="159"/>
      <c r="M12" s="159"/>
      <c r="N12" s="159" t="s">
        <v>309</v>
      </c>
      <c r="O12" s="159"/>
      <c r="P12" s="159" t="s">
        <v>345</v>
      </c>
      <c r="Q12" s="159" t="s">
        <v>190</v>
      </c>
      <c r="R12" s="145"/>
      <c r="S12" s="145"/>
      <c r="T12" s="145"/>
      <c r="U12" s="145"/>
      <c r="V12" s="145"/>
      <c r="W12" s="145"/>
    </row>
    <row r="13" spans="1:23" ht="32" customHeight="1" x14ac:dyDescent="0.35">
      <c r="A13" s="792" t="s">
        <v>191</v>
      </c>
      <c r="B13" s="155" t="s">
        <v>346</v>
      </c>
      <c r="C13" s="155" t="s">
        <v>298</v>
      </c>
      <c r="D13" s="155" t="s">
        <v>299</v>
      </c>
      <c r="E13" s="155"/>
      <c r="F13" s="155"/>
      <c r="G13" s="155" t="s">
        <v>347</v>
      </c>
      <c r="H13" s="155" t="s">
        <v>340</v>
      </c>
      <c r="I13" s="155"/>
      <c r="J13" s="155" t="s">
        <v>301</v>
      </c>
      <c r="K13" s="155"/>
      <c r="L13" s="155" t="s">
        <v>348</v>
      </c>
      <c r="M13" s="155"/>
      <c r="N13" s="155" t="s">
        <v>349</v>
      </c>
      <c r="O13" s="793" t="s">
        <v>350</v>
      </c>
      <c r="P13" s="793" t="s">
        <v>351</v>
      </c>
      <c r="Q13" s="799"/>
      <c r="R13" s="156"/>
      <c r="S13" s="145"/>
      <c r="T13" s="145"/>
      <c r="U13" s="145"/>
      <c r="V13" s="145"/>
      <c r="W13" s="145"/>
    </row>
    <row r="14" spans="1:23" ht="32" customHeight="1" x14ac:dyDescent="0.35">
      <c r="A14" s="793"/>
      <c r="B14" s="155" t="s">
        <v>352</v>
      </c>
      <c r="C14" s="155" t="s">
        <v>353</v>
      </c>
      <c r="D14" s="155" t="s">
        <v>354</v>
      </c>
      <c r="E14" s="155"/>
      <c r="F14" s="155"/>
      <c r="G14" s="155"/>
      <c r="H14" s="155"/>
      <c r="I14" s="155"/>
      <c r="J14" s="155"/>
      <c r="K14" s="155"/>
      <c r="L14" s="155"/>
      <c r="M14" s="155"/>
      <c r="N14" s="155" t="s">
        <v>355</v>
      </c>
      <c r="O14" s="793"/>
      <c r="P14" s="793" t="s">
        <v>356</v>
      </c>
      <c r="Q14" s="799"/>
      <c r="R14" s="156"/>
      <c r="S14" s="145"/>
      <c r="T14" s="145"/>
      <c r="U14" s="145"/>
      <c r="V14" s="145"/>
      <c r="W14" s="145"/>
    </row>
    <row r="15" spans="1:23" ht="39.5" x14ac:dyDescent="0.35">
      <c r="A15" s="793"/>
      <c r="B15" s="155" t="s">
        <v>357</v>
      </c>
      <c r="C15" s="155" t="s">
        <v>358</v>
      </c>
      <c r="D15" s="155" t="s">
        <v>359</v>
      </c>
      <c r="E15" s="155"/>
      <c r="F15" s="155"/>
      <c r="G15" s="155"/>
      <c r="H15" s="155"/>
      <c r="I15" s="155"/>
      <c r="J15" s="155"/>
      <c r="K15" s="155"/>
      <c r="L15" s="155"/>
      <c r="M15" s="155"/>
      <c r="N15" s="170" t="s">
        <v>360</v>
      </c>
      <c r="O15" s="155" t="s">
        <v>361</v>
      </c>
      <c r="P15" s="793" t="s">
        <v>362</v>
      </c>
      <c r="Q15" s="799"/>
      <c r="R15" s="156"/>
      <c r="S15" s="145"/>
      <c r="T15" s="145"/>
      <c r="U15" s="145"/>
      <c r="V15" s="145"/>
      <c r="W15" s="145"/>
    </row>
    <row r="16" spans="1:23" ht="54" x14ac:dyDescent="0.35">
      <c r="A16" s="796" t="s">
        <v>265</v>
      </c>
      <c r="B16" s="157" t="s">
        <v>363</v>
      </c>
      <c r="C16" s="157" t="s">
        <v>364</v>
      </c>
      <c r="D16" s="157" t="s">
        <v>269</v>
      </c>
      <c r="E16" s="157"/>
      <c r="F16" s="157"/>
      <c r="G16" s="157" t="s">
        <v>365</v>
      </c>
      <c r="H16" s="157"/>
      <c r="I16" s="157"/>
      <c r="J16" s="157" t="s">
        <v>366</v>
      </c>
      <c r="K16" s="157"/>
      <c r="L16" s="157" t="s">
        <v>367</v>
      </c>
      <c r="M16" s="157"/>
      <c r="N16" s="157" t="s">
        <v>368</v>
      </c>
      <c r="O16" s="157" t="s">
        <v>369</v>
      </c>
      <c r="P16" s="797" t="s">
        <v>370</v>
      </c>
      <c r="Q16" s="798"/>
      <c r="R16" s="158"/>
      <c r="S16" s="145"/>
      <c r="T16" s="145"/>
      <c r="U16" s="145"/>
      <c r="V16" s="145"/>
      <c r="W16" s="145"/>
    </row>
    <row r="17" spans="1:23" ht="43.5" x14ac:dyDescent="0.35">
      <c r="A17" s="797"/>
      <c r="B17" s="157" t="s">
        <v>371</v>
      </c>
      <c r="C17" s="157" t="s">
        <v>372</v>
      </c>
      <c r="D17" s="157" t="s">
        <v>373</v>
      </c>
      <c r="E17" s="157"/>
      <c r="F17" s="157"/>
      <c r="G17" s="157"/>
      <c r="H17" s="157"/>
      <c r="I17" s="157"/>
      <c r="J17" s="157"/>
      <c r="K17" s="157"/>
      <c r="L17" s="157"/>
      <c r="M17" s="157"/>
      <c r="N17" s="157" t="s">
        <v>374</v>
      </c>
      <c r="O17" s="157" t="s">
        <v>361</v>
      </c>
      <c r="P17" s="797" t="s">
        <v>375</v>
      </c>
      <c r="Q17" s="798"/>
      <c r="R17" s="158"/>
      <c r="S17" s="145"/>
      <c r="T17" s="145"/>
      <c r="U17" s="145"/>
      <c r="V17" s="145"/>
      <c r="W17" s="145"/>
    </row>
    <row r="18" spans="1:23" ht="54" x14ac:dyDescent="0.35">
      <c r="A18" s="787" t="s">
        <v>266</v>
      </c>
      <c r="B18" s="159" t="s">
        <v>376</v>
      </c>
      <c r="C18" s="788" t="s">
        <v>338</v>
      </c>
      <c r="D18" s="788"/>
      <c r="E18" s="159" t="s">
        <v>377</v>
      </c>
      <c r="F18" s="159"/>
      <c r="G18" s="159"/>
      <c r="H18" s="159" t="s">
        <v>378</v>
      </c>
      <c r="I18" s="159" t="s">
        <v>379</v>
      </c>
      <c r="J18" s="159"/>
      <c r="K18" s="159" t="s">
        <v>380</v>
      </c>
      <c r="L18" s="159"/>
      <c r="M18" s="159" t="s">
        <v>285</v>
      </c>
      <c r="N18" s="159" t="s">
        <v>316</v>
      </c>
      <c r="O18" s="159"/>
      <c r="P18" s="159" t="s">
        <v>348</v>
      </c>
      <c r="Q18" s="159"/>
      <c r="R18" s="159" t="s">
        <v>381</v>
      </c>
      <c r="S18" s="159" t="s">
        <v>382</v>
      </c>
      <c r="T18" s="146" t="s">
        <v>192</v>
      </c>
      <c r="U18" s="159" t="s">
        <v>189</v>
      </c>
      <c r="V18" s="159"/>
      <c r="W18" s="159" t="s">
        <v>186</v>
      </c>
    </row>
    <row r="19" spans="1:23" ht="39.5" x14ac:dyDescent="0.35">
      <c r="A19" s="788"/>
      <c r="B19" s="159" t="s">
        <v>383</v>
      </c>
      <c r="C19" s="159" t="s">
        <v>384</v>
      </c>
      <c r="D19" s="159" t="s">
        <v>385</v>
      </c>
      <c r="E19" s="159" t="s">
        <v>386</v>
      </c>
      <c r="F19" s="159" t="s">
        <v>387</v>
      </c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 t="s">
        <v>388</v>
      </c>
      <c r="S19" s="159" t="s">
        <v>389</v>
      </c>
      <c r="T19" s="159" t="s">
        <v>193</v>
      </c>
      <c r="U19" s="159" t="s">
        <v>190</v>
      </c>
      <c r="V19" s="145"/>
      <c r="W19" s="145"/>
    </row>
    <row r="20" spans="1:23" ht="68.5" x14ac:dyDescent="0.35">
      <c r="A20" s="787" t="s">
        <v>390</v>
      </c>
      <c r="B20" s="159" t="s">
        <v>391</v>
      </c>
      <c r="C20" s="788" t="s">
        <v>392</v>
      </c>
      <c r="D20" s="788"/>
      <c r="E20" s="159" t="s">
        <v>393</v>
      </c>
      <c r="F20" s="159"/>
      <c r="G20" s="159"/>
      <c r="H20" s="159" t="s">
        <v>394</v>
      </c>
      <c r="I20" s="159" t="s">
        <v>379</v>
      </c>
      <c r="J20" s="159"/>
      <c r="K20" s="159" t="s">
        <v>380</v>
      </c>
      <c r="L20" s="159"/>
      <c r="M20" s="159" t="s">
        <v>301</v>
      </c>
      <c r="N20" s="159" t="s">
        <v>341</v>
      </c>
      <c r="O20" s="159"/>
      <c r="P20" s="159" t="s">
        <v>287</v>
      </c>
      <c r="Q20" s="159"/>
      <c r="R20" s="159" t="s">
        <v>395</v>
      </c>
      <c r="S20" s="159" t="s">
        <v>396</v>
      </c>
      <c r="T20" s="159" t="s">
        <v>194</v>
      </c>
      <c r="U20" s="159" t="s">
        <v>195</v>
      </c>
      <c r="V20" s="159"/>
      <c r="W20" s="159" t="s">
        <v>186</v>
      </c>
    </row>
    <row r="21" spans="1:23" ht="54" x14ac:dyDescent="0.35">
      <c r="A21" s="788"/>
      <c r="B21" s="159" t="s">
        <v>306</v>
      </c>
      <c r="C21" s="159" t="s">
        <v>397</v>
      </c>
      <c r="D21" s="159" t="s">
        <v>398</v>
      </c>
      <c r="E21" s="159" t="s">
        <v>399</v>
      </c>
      <c r="F21" s="159" t="s">
        <v>400</v>
      </c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 t="s">
        <v>324</v>
      </c>
      <c r="S21" s="159" t="s">
        <v>401</v>
      </c>
      <c r="T21" s="159" t="s">
        <v>177</v>
      </c>
      <c r="U21" s="159" t="s">
        <v>196</v>
      </c>
      <c r="V21" s="145"/>
      <c r="W21" s="145"/>
    </row>
    <row r="22" spans="1:23" ht="54" x14ac:dyDescent="0.35">
      <c r="A22" s="789" t="s">
        <v>402</v>
      </c>
      <c r="B22" s="160" t="s">
        <v>403</v>
      </c>
      <c r="C22" s="160" t="s">
        <v>404</v>
      </c>
      <c r="D22" s="160" t="s">
        <v>405</v>
      </c>
      <c r="E22" s="160"/>
      <c r="F22" s="160" t="s">
        <v>406</v>
      </c>
      <c r="G22" s="160"/>
      <c r="H22" s="160" t="s">
        <v>407</v>
      </c>
      <c r="I22" s="160"/>
      <c r="J22" s="160"/>
      <c r="K22" s="160" t="s">
        <v>408</v>
      </c>
      <c r="L22" s="160"/>
      <c r="M22" s="166" t="s">
        <v>409</v>
      </c>
      <c r="N22" s="160"/>
      <c r="O22" s="160"/>
      <c r="P22" s="166" t="s">
        <v>410</v>
      </c>
      <c r="Q22" s="160"/>
      <c r="R22" s="160" t="s">
        <v>411</v>
      </c>
      <c r="S22" s="160" t="s">
        <v>412</v>
      </c>
      <c r="T22" s="790" t="s">
        <v>197</v>
      </c>
      <c r="U22" s="791"/>
      <c r="V22" s="161"/>
      <c r="W22" s="145"/>
    </row>
    <row r="23" spans="1:23" ht="43.5" x14ac:dyDescent="0.35">
      <c r="A23" s="790"/>
      <c r="B23" s="160" t="s">
        <v>413</v>
      </c>
      <c r="C23" s="160" t="s">
        <v>414</v>
      </c>
      <c r="D23" s="160" t="s">
        <v>415</v>
      </c>
      <c r="E23" s="160"/>
      <c r="F23" s="160" t="s">
        <v>416</v>
      </c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 t="s">
        <v>417</v>
      </c>
      <c r="S23" s="160" t="s">
        <v>361</v>
      </c>
      <c r="T23" s="790" t="s">
        <v>198</v>
      </c>
      <c r="U23" s="791"/>
      <c r="V23" s="161"/>
      <c r="W23" s="145"/>
    </row>
    <row r="24" spans="1:23" ht="54" x14ac:dyDescent="0.35">
      <c r="A24" s="787" t="s">
        <v>418</v>
      </c>
      <c r="B24" s="159" t="s">
        <v>419</v>
      </c>
      <c r="C24" s="788" t="s">
        <v>420</v>
      </c>
      <c r="D24" s="788"/>
      <c r="E24" s="159" t="s">
        <v>421</v>
      </c>
      <c r="F24" s="159"/>
      <c r="G24" s="159"/>
      <c r="H24" s="159" t="s">
        <v>326</v>
      </c>
      <c r="I24" s="159" t="s">
        <v>340</v>
      </c>
      <c r="J24" s="159"/>
      <c r="K24" s="159" t="s">
        <v>380</v>
      </c>
      <c r="L24" s="159"/>
      <c r="M24" s="159" t="s">
        <v>422</v>
      </c>
      <c r="N24" s="159" t="s">
        <v>286</v>
      </c>
      <c r="O24" s="159"/>
      <c r="P24" s="159" t="s">
        <v>423</v>
      </c>
      <c r="Q24" s="159"/>
      <c r="R24" s="159" t="s">
        <v>424</v>
      </c>
      <c r="S24" s="159" t="s">
        <v>425</v>
      </c>
      <c r="T24" s="159" t="s">
        <v>199</v>
      </c>
      <c r="U24" s="159" t="s">
        <v>200</v>
      </c>
      <c r="V24" s="159"/>
      <c r="W24" s="159" t="s">
        <v>201</v>
      </c>
    </row>
    <row r="25" spans="1:23" ht="32" customHeight="1" x14ac:dyDescent="0.35">
      <c r="A25" s="788"/>
      <c r="B25" s="159" t="s">
        <v>426</v>
      </c>
      <c r="C25" s="159" t="s">
        <v>427</v>
      </c>
      <c r="D25" s="159" t="s">
        <v>398</v>
      </c>
      <c r="E25" s="159" t="s">
        <v>428</v>
      </c>
      <c r="F25" s="159" t="s">
        <v>406</v>
      </c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 t="s">
        <v>429</v>
      </c>
      <c r="S25" s="159" t="s">
        <v>430</v>
      </c>
      <c r="T25" s="159" t="s">
        <v>202</v>
      </c>
      <c r="U25" s="159" t="s">
        <v>203</v>
      </c>
      <c r="V25" s="145"/>
      <c r="W25" s="145"/>
    </row>
    <row r="26" spans="1:23" ht="54" x14ac:dyDescent="0.35">
      <c r="A26" s="787" t="s">
        <v>431</v>
      </c>
      <c r="B26" s="159" t="s">
        <v>432</v>
      </c>
      <c r="C26" s="788" t="s">
        <v>433</v>
      </c>
      <c r="D26" s="788"/>
      <c r="E26" s="159" t="s">
        <v>434</v>
      </c>
      <c r="F26" s="159"/>
      <c r="G26" s="159"/>
      <c r="H26" s="159" t="s">
        <v>326</v>
      </c>
      <c r="I26" s="159" t="s">
        <v>435</v>
      </c>
      <c r="J26" s="159"/>
      <c r="K26" s="159" t="s">
        <v>436</v>
      </c>
      <c r="L26" s="159"/>
      <c r="M26" s="159" t="s">
        <v>422</v>
      </c>
      <c r="N26" s="159" t="s">
        <v>437</v>
      </c>
      <c r="O26" s="159"/>
      <c r="P26" s="159" t="s">
        <v>317</v>
      </c>
      <c r="Q26" s="159"/>
      <c r="R26" s="159" t="s">
        <v>318</v>
      </c>
      <c r="S26" s="167" t="s">
        <v>342</v>
      </c>
      <c r="T26" s="159" t="s">
        <v>204</v>
      </c>
      <c r="U26" s="159" t="s">
        <v>183</v>
      </c>
      <c r="V26" s="159"/>
      <c r="W26" s="159" t="s">
        <v>186</v>
      </c>
    </row>
    <row r="27" spans="1:23" ht="54" x14ac:dyDescent="0.35">
      <c r="A27" s="788"/>
      <c r="B27" s="159" t="s">
        <v>306</v>
      </c>
      <c r="C27" s="159" t="s">
        <v>307</v>
      </c>
      <c r="D27" s="159" t="s">
        <v>398</v>
      </c>
      <c r="E27" s="159" t="s">
        <v>344</v>
      </c>
      <c r="F27" s="159" t="s">
        <v>438</v>
      </c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 t="s">
        <v>439</v>
      </c>
      <c r="S27" s="159" t="s">
        <v>430</v>
      </c>
      <c r="T27" s="159" t="s">
        <v>205</v>
      </c>
      <c r="U27" s="159" t="s">
        <v>178</v>
      </c>
      <c r="V27" s="145"/>
      <c r="W27" s="145"/>
    </row>
    <row r="28" spans="1:23" ht="48" customHeight="1" x14ac:dyDescent="0.35">
      <c r="A28" s="792" t="s">
        <v>440</v>
      </c>
      <c r="B28" s="155" t="s">
        <v>441</v>
      </c>
      <c r="C28" s="155" t="s">
        <v>338</v>
      </c>
      <c r="D28" s="155" t="s">
        <v>442</v>
      </c>
      <c r="E28" s="155"/>
      <c r="F28" s="155"/>
      <c r="G28" s="155"/>
      <c r="H28" s="155" t="s">
        <v>347</v>
      </c>
      <c r="I28" s="155" t="s">
        <v>327</v>
      </c>
      <c r="J28" s="155"/>
      <c r="K28" s="155" t="s">
        <v>436</v>
      </c>
      <c r="L28" s="155"/>
      <c r="M28" s="155" t="s">
        <v>285</v>
      </c>
      <c r="N28" s="155"/>
      <c r="O28" s="155"/>
      <c r="P28" s="155" t="s">
        <v>317</v>
      </c>
      <c r="Q28" s="155"/>
      <c r="R28" s="155" t="s">
        <v>443</v>
      </c>
      <c r="S28" s="793" t="s">
        <v>274</v>
      </c>
      <c r="T28" s="793" t="s">
        <v>206</v>
      </c>
      <c r="U28" s="799"/>
      <c r="V28" s="156"/>
      <c r="W28" s="145"/>
    </row>
    <row r="29" spans="1:23" ht="43.5" x14ac:dyDescent="0.35">
      <c r="A29" s="793"/>
      <c r="B29" s="155" t="s">
        <v>444</v>
      </c>
      <c r="C29" s="155" t="s">
        <v>445</v>
      </c>
      <c r="D29" s="155" t="s">
        <v>446</v>
      </c>
      <c r="E29" s="155"/>
      <c r="F29" s="155" t="s">
        <v>406</v>
      </c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 t="s">
        <v>447</v>
      </c>
      <c r="S29" s="793"/>
      <c r="T29" s="800" t="s">
        <v>207</v>
      </c>
      <c r="U29" s="799"/>
      <c r="V29" s="156"/>
      <c r="W29" s="145"/>
    </row>
    <row r="30" spans="1:23" ht="43.5" x14ac:dyDescent="0.35">
      <c r="A30" s="793"/>
      <c r="B30" s="155" t="s">
        <v>448</v>
      </c>
      <c r="C30" s="155" t="s">
        <v>449</v>
      </c>
      <c r="D30" s="155" t="s">
        <v>450</v>
      </c>
      <c r="E30" s="155"/>
      <c r="F30" s="155" t="s">
        <v>406</v>
      </c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 t="s">
        <v>451</v>
      </c>
      <c r="S30" s="170" t="s">
        <v>452</v>
      </c>
      <c r="T30" s="793" t="s">
        <v>208</v>
      </c>
      <c r="U30" s="799"/>
      <c r="V30" s="156"/>
      <c r="W30" s="145"/>
    </row>
    <row r="31" spans="1:23" ht="54" x14ac:dyDescent="0.35">
      <c r="A31" s="796" t="s">
        <v>209</v>
      </c>
      <c r="B31" s="157" t="s">
        <v>453</v>
      </c>
      <c r="C31" s="157" t="s">
        <v>454</v>
      </c>
      <c r="D31" s="157" t="s">
        <v>455</v>
      </c>
      <c r="E31" s="157"/>
      <c r="F31" s="157" t="s">
        <v>456</v>
      </c>
      <c r="G31" s="157"/>
      <c r="H31" s="157" t="s">
        <v>457</v>
      </c>
      <c r="I31" s="157"/>
      <c r="J31" s="157"/>
      <c r="K31" s="157" t="s">
        <v>458</v>
      </c>
      <c r="L31" s="157"/>
      <c r="M31" s="157" t="s">
        <v>271</v>
      </c>
      <c r="N31" s="157"/>
      <c r="O31" s="157"/>
      <c r="P31" s="157" t="s">
        <v>459</v>
      </c>
      <c r="Q31" s="157"/>
      <c r="R31" s="157" t="s">
        <v>460</v>
      </c>
      <c r="S31" s="171" t="s">
        <v>461</v>
      </c>
      <c r="T31" s="797" t="s">
        <v>173</v>
      </c>
      <c r="U31" s="798"/>
      <c r="V31" s="158"/>
      <c r="W31" s="145"/>
    </row>
    <row r="32" spans="1:23" ht="43.5" x14ac:dyDescent="0.35">
      <c r="A32" s="797"/>
      <c r="B32" s="157" t="s">
        <v>413</v>
      </c>
      <c r="C32" s="157" t="s">
        <v>462</v>
      </c>
      <c r="D32" s="157" t="s">
        <v>428</v>
      </c>
      <c r="E32" s="157"/>
      <c r="F32" s="157" t="s">
        <v>463</v>
      </c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 t="s">
        <v>464</v>
      </c>
      <c r="S32" s="157" t="s">
        <v>465</v>
      </c>
      <c r="T32" s="797" t="s">
        <v>210</v>
      </c>
      <c r="U32" s="798"/>
      <c r="V32" s="158"/>
      <c r="W32" s="145"/>
    </row>
    <row r="33" spans="1:23" ht="54" x14ac:dyDescent="0.35">
      <c r="A33" s="787" t="s">
        <v>211</v>
      </c>
      <c r="B33" s="159" t="s">
        <v>466</v>
      </c>
      <c r="C33" s="788" t="s">
        <v>467</v>
      </c>
      <c r="D33" s="788"/>
      <c r="E33" s="159" t="s">
        <v>468</v>
      </c>
      <c r="F33" s="159"/>
      <c r="G33" s="159"/>
      <c r="H33" s="159" t="s">
        <v>314</v>
      </c>
      <c r="I33" s="159" t="s">
        <v>469</v>
      </c>
      <c r="J33" s="159"/>
      <c r="K33" s="159" t="s">
        <v>380</v>
      </c>
      <c r="L33" s="159"/>
      <c r="M33" s="159" t="s">
        <v>470</v>
      </c>
      <c r="N33" s="159" t="s">
        <v>316</v>
      </c>
      <c r="O33" s="159"/>
      <c r="P33" s="159" t="s">
        <v>317</v>
      </c>
      <c r="Q33" s="159"/>
      <c r="R33" s="159" t="s">
        <v>471</v>
      </c>
      <c r="S33" s="159" t="s">
        <v>382</v>
      </c>
      <c r="T33" s="159" t="s">
        <v>212</v>
      </c>
      <c r="U33" s="159" t="s">
        <v>213</v>
      </c>
      <c r="V33" s="159"/>
      <c r="W33" s="159" t="s">
        <v>186</v>
      </c>
    </row>
    <row r="34" spans="1:23" ht="43.5" x14ac:dyDescent="0.35">
      <c r="A34" s="788"/>
      <c r="B34" s="159" t="s">
        <v>472</v>
      </c>
      <c r="C34" s="159" t="s">
        <v>384</v>
      </c>
      <c r="D34" s="159" t="s">
        <v>385</v>
      </c>
      <c r="E34" s="159" t="s">
        <v>473</v>
      </c>
      <c r="F34" s="159" t="s">
        <v>406</v>
      </c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 t="s">
        <v>474</v>
      </c>
      <c r="S34" s="159" t="s">
        <v>389</v>
      </c>
      <c r="T34" s="159" t="s">
        <v>214</v>
      </c>
      <c r="U34" s="159" t="s">
        <v>215</v>
      </c>
      <c r="V34" s="145"/>
      <c r="W34" s="145"/>
    </row>
    <row r="35" spans="1:23" ht="54" x14ac:dyDescent="0.35">
      <c r="A35" s="787" t="s">
        <v>216</v>
      </c>
      <c r="B35" s="159" t="s">
        <v>475</v>
      </c>
      <c r="C35" s="788" t="s">
        <v>476</v>
      </c>
      <c r="D35" s="788"/>
      <c r="E35" s="159" t="s">
        <v>477</v>
      </c>
      <c r="F35" s="159"/>
      <c r="G35" s="159"/>
      <c r="H35" s="159" t="s">
        <v>478</v>
      </c>
      <c r="I35" s="159" t="s">
        <v>340</v>
      </c>
      <c r="J35" s="159"/>
      <c r="K35" s="159" t="s">
        <v>479</v>
      </c>
      <c r="L35" s="159"/>
      <c r="M35" s="159" t="s">
        <v>470</v>
      </c>
      <c r="N35" s="159" t="s">
        <v>286</v>
      </c>
      <c r="O35" s="159"/>
      <c r="P35" s="159" t="s">
        <v>423</v>
      </c>
      <c r="Q35" s="159"/>
      <c r="R35" s="159" t="s">
        <v>480</v>
      </c>
      <c r="S35" s="159" t="s">
        <v>304</v>
      </c>
      <c r="T35" s="159" t="s">
        <v>188</v>
      </c>
      <c r="U35" s="159" t="s">
        <v>217</v>
      </c>
      <c r="V35" s="159"/>
      <c r="W35" s="159" t="s">
        <v>186</v>
      </c>
    </row>
    <row r="36" spans="1:23" ht="43.5" x14ac:dyDescent="0.35">
      <c r="A36" s="788"/>
      <c r="B36" s="159" t="s">
        <v>291</v>
      </c>
      <c r="C36" s="159" t="s">
        <v>481</v>
      </c>
      <c r="D36" s="159" t="s">
        <v>398</v>
      </c>
      <c r="E36" s="159" t="s">
        <v>482</v>
      </c>
      <c r="F36" s="159" t="s">
        <v>400</v>
      </c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 t="s">
        <v>483</v>
      </c>
      <c r="S36" s="159" t="s">
        <v>484</v>
      </c>
      <c r="T36" s="159" t="s">
        <v>202</v>
      </c>
      <c r="U36" s="159" t="s">
        <v>218</v>
      </c>
      <c r="V36" s="145"/>
      <c r="W36" s="145"/>
    </row>
    <row r="37" spans="1:23" ht="54" x14ac:dyDescent="0.35">
      <c r="A37" s="787" t="s">
        <v>219</v>
      </c>
      <c r="B37" s="159" t="s">
        <v>485</v>
      </c>
      <c r="C37" s="788" t="s">
        <v>298</v>
      </c>
      <c r="D37" s="788"/>
      <c r="E37" s="159" t="s">
        <v>486</v>
      </c>
      <c r="F37" s="159"/>
      <c r="G37" s="159"/>
      <c r="H37" s="159" t="s">
        <v>487</v>
      </c>
      <c r="I37" s="159" t="s">
        <v>327</v>
      </c>
      <c r="J37" s="159"/>
      <c r="K37" s="159" t="s">
        <v>436</v>
      </c>
      <c r="L37" s="159"/>
      <c r="M37" s="159" t="s">
        <v>488</v>
      </c>
      <c r="N37" s="159" t="s">
        <v>316</v>
      </c>
      <c r="O37" s="159"/>
      <c r="P37" s="159" t="s">
        <v>348</v>
      </c>
      <c r="Q37" s="159"/>
      <c r="R37" s="159" t="s">
        <v>489</v>
      </c>
      <c r="S37" s="159" t="s">
        <v>490</v>
      </c>
      <c r="T37" s="159" t="s">
        <v>206</v>
      </c>
      <c r="U37" s="159" t="s">
        <v>183</v>
      </c>
      <c r="V37" s="159"/>
      <c r="W37" s="159" t="s">
        <v>186</v>
      </c>
    </row>
    <row r="38" spans="1:23" ht="43.5" x14ac:dyDescent="0.35">
      <c r="A38" s="788"/>
      <c r="B38" s="159" t="s">
        <v>491</v>
      </c>
      <c r="C38" s="159" t="s">
        <v>322</v>
      </c>
      <c r="D38" s="159" t="s">
        <v>398</v>
      </c>
      <c r="E38" s="159" t="s">
        <v>333</v>
      </c>
      <c r="F38" s="159" t="s">
        <v>492</v>
      </c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 t="s">
        <v>474</v>
      </c>
      <c r="S38" s="159" t="s">
        <v>493</v>
      </c>
      <c r="T38" s="159" t="s">
        <v>220</v>
      </c>
      <c r="U38" s="159" t="s">
        <v>178</v>
      </c>
      <c r="V38" s="145"/>
      <c r="W38" s="145"/>
    </row>
    <row r="39" spans="1:23" ht="68.5" x14ac:dyDescent="0.35">
      <c r="A39" s="787" t="s">
        <v>221</v>
      </c>
      <c r="B39" s="159" t="s">
        <v>297</v>
      </c>
      <c r="C39" s="795" t="s">
        <v>494</v>
      </c>
      <c r="D39" s="788"/>
      <c r="E39" s="159" t="s">
        <v>495</v>
      </c>
      <c r="F39" s="159"/>
      <c r="G39" s="159"/>
      <c r="H39" s="159" t="s">
        <v>326</v>
      </c>
      <c r="I39" s="159" t="s">
        <v>496</v>
      </c>
      <c r="J39" s="159"/>
      <c r="K39" s="159" t="s">
        <v>436</v>
      </c>
      <c r="L39" s="159"/>
      <c r="M39" s="159" t="s">
        <v>470</v>
      </c>
      <c r="N39" s="159" t="s">
        <v>497</v>
      </c>
      <c r="O39" s="159"/>
      <c r="P39" s="159" t="s">
        <v>423</v>
      </c>
      <c r="Q39" s="159"/>
      <c r="R39" s="159" t="s">
        <v>498</v>
      </c>
      <c r="S39" s="159" t="s">
        <v>319</v>
      </c>
      <c r="T39" s="159" t="s">
        <v>222</v>
      </c>
      <c r="U39" s="159" t="s">
        <v>176</v>
      </c>
      <c r="V39" s="159"/>
      <c r="W39" s="159" t="s">
        <v>201</v>
      </c>
    </row>
    <row r="40" spans="1:23" ht="39.5" x14ac:dyDescent="0.35">
      <c r="A40" s="788"/>
      <c r="B40" s="159" t="s">
        <v>499</v>
      </c>
      <c r="C40" s="159" t="s">
        <v>500</v>
      </c>
      <c r="D40" s="159" t="s">
        <v>398</v>
      </c>
      <c r="E40" s="159" t="s">
        <v>501</v>
      </c>
      <c r="F40" s="159" t="s">
        <v>438</v>
      </c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 t="s">
        <v>502</v>
      </c>
      <c r="S40" s="159" t="s">
        <v>503</v>
      </c>
      <c r="T40" s="159" t="s">
        <v>223</v>
      </c>
      <c r="U40" s="159" t="s">
        <v>224</v>
      </c>
      <c r="V40" s="145"/>
      <c r="W40" s="145"/>
    </row>
    <row r="41" spans="1:23" ht="32" customHeight="1" x14ac:dyDescent="0.35">
      <c r="A41" s="787" t="s">
        <v>225</v>
      </c>
      <c r="B41" s="159" t="s">
        <v>297</v>
      </c>
      <c r="C41" s="788" t="s">
        <v>298</v>
      </c>
      <c r="D41" s="788"/>
      <c r="E41" s="159" t="s">
        <v>282</v>
      </c>
      <c r="F41" s="159"/>
      <c r="G41" s="159"/>
      <c r="H41" s="159" t="s">
        <v>504</v>
      </c>
      <c r="I41" s="159" t="s">
        <v>327</v>
      </c>
      <c r="J41" s="159"/>
      <c r="K41" s="159" t="s">
        <v>436</v>
      </c>
      <c r="L41" s="159"/>
      <c r="M41" s="159" t="s">
        <v>470</v>
      </c>
      <c r="N41" s="159" t="s">
        <v>437</v>
      </c>
      <c r="O41" s="159"/>
      <c r="P41" s="159" t="s">
        <v>287</v>
      </c>
      <c r="Q41" s="159"/>
      <c r="R41" s="159" t="s">
        <v>505</v>
      </c>
      <c r="S41" s="159" t="s">
        <v>506</v>
      </c>
      <c r="T41" s="159" t="s">
        <v>206</v>
      </c>
      <c r="U41" s="159" t="s">
        <v>183</v>
      </c>
      <c r="V41" s="159"/>
      <c r="W41" s="159" t="s">
        <v>186</v>
      </c>
    </row>
    <row r="42" spans="1:23" ht="32" customHeight="1" x14ac:dyDescent="0.35">
      <c r="A42" s="788"/>
      <c r="B42" s="159" t="s">
        <v>507</v>
      </c>
      <c r="C42" s="159" t="s">
        <v>481</v>
      </c>
      <c r="D42" s="159" t="s">
        <v>398</v>
      </c>
      <c r="E42" s="159" t="s">
        <v>295</v>
      </c>
      <c r="F42" s="159" t="s">
        <v>508</v>
      </c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 t="s">
        <v>509</v>
      </c>
      <c r="S42" s="159" t="s">
        <v>493</v>
      </c>
      <c r="T42" s="159" t="s">
        <v>220</v>
      </c>
      <c r="U42" s="159" t="s">
        <v>178</v>
      </c>
      <c r="V42" s="145"/>
      <c r="W42" s="145"/>
    </row>
    <row r="43" spans="1:23" ht="48" customHeight="1" x14ac:dyDescent="0.35">
      <c r="A43" s="792" t="s">
        <v>226</v>
      </c>
      <c r="B43" s="155" t="s">
        <v>510</v>
      </c>
      <c r="C43" s="155" t="s">
        <v>338</v>
      </c>
      <c r="D43" s="155" t="s">
        <v>511</v>
      </c>
      <c r="E43" s="155"/>
      <c r="F43" s="155"/>
      <c r="G43" s="155"/>
      <c r="H43" s="155" t="s">
        <v>512</v>
      </c>
      <c r="I43" s="155" t="s">
        <v>513</v>
      </c>
      <c r="J43" s="155"/>
      <c r="K43" s="155" t="s">
        <v>436</v>
      </c>
      <c r="L43" s="155"/>
      <c r="M43" s="155" t="s">
        <v>470</v>
      </c>
      <c r="N43" s="155" t="s">
        <v>437</v>
      </c>
      <c r="O43" s="155"/>
      <c r="P43" s="155"/>
      <c r="Q43" s="155"/>
      <c r="R43" s="155" t="s">
        <v>443</v>
      </c>
      <c r="S43" s="793" t="s">
        <v>514</v>
      </c>
      <c r="T43" s="793" t="s">
        <v>227</v>
      </c>
      <c r="U43" s="799"/>
      <c r="V43" s="156"/>
      <c r="W43" s="145"/>
    </row>
    <row r="44" spans="1:23" ht="43.5" x14ac:dyDescent="0.35">
      <c r="A44" s="793"/>
      <c r="B44" s="155" t="s">
        <v>515</v>
      </c>
      <c r="C44" s="155" t="s">
        <v>445</v>
      </c>
      <c r="D44" s="155" t="s">
        <v>516</v>
      </c>
      <c r="E44" s="155"/>
      <c r="F44" s="155" t="s">
        <v>517</v>
      </c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70" t="s">
        <v>447</v>
      </c>
      <c r="S44" s="793"/>
      <c r="T44" s="793" t="s">
        <v>228</v>
      </c>
      <c r="U44" s="799"/>
      <c r="V44" s="156"/>
      <c r="W44" s="145"/>
    </row>
    <row r="45" spans="1:23" ht="39.5" x14ac:dyDescent="0.35">
      <c r="A45" s="793"/>
      <c r="B45" s="155" t="s">
        <v>518</v>
      </c>
      <c r="C45" s="155" t="s">
        <v>519</v>
      </c>
      <c r="D45" s="155" t="s">
        <v>520</v>
      </c>
      <c r="E45" s="155"/>
      <c r="F45" s="155" t="s">
        <v>517</v>
      </c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 t="s">
        <v>521</v>
      </c>
      <c r="S45" s="155" t="s">
        <v>522</v>
      </c>
      <c r="T45" s="793" t="s">
        <v>229</v>
      </c>
      <c r="U45" s="799"/>
      <c r="V45" s="156"/>
      <c r="W45" s="145"/>
    </row>
    <row r="46" spans="1:23" ht="54" x14ac:dyDescent="0.35">
      <c r="A46" s="796" t="s">
        <v>523</v>
      </c>
      <c r="B46" s="157" t="s">
        <v>524</v>
      </c>
      <c r="C46" s="157" t="s">
        <v>525</v>
      </c>
      <c r="D46" s="157" t="s">
        <v>526</v>
      </c>
      <c r="E46" s="157"/>
      <c r="F46" s="157" t="s">
        <v>527</v>
      </c>
      <c r="G46" s="157"/>
      <c r="H46" s="157" t="s">
        <v>528</v>
      </c>
      <c r="I46" s="157"/>
      <c r="J46" s="157"/>
      <c r="K46" s="157" t="s">
        <v>529</v>
      </c>
      <c r="L46" s="157"/>
      <c r="M46" s="157" t="s">
        <v>530</v>
      </c>
      <c r="N46" s="157"/>
      <c r="O46" s="157"/>
      <c r="P46" s="157" t="s">
        <v>272</v>
      </c>
      <c r="Q46" s="157"/>
      <c r="R46" s="157" t="s">
        <v>531</v>
      </c>
      <c r="S46" s="157" t="s">
        <v>532</v>
      </c>
      <c r="T46" s="797" t="s">
        <v>230</v>
      </c>
      <c r="U46" s="798"/>
      <c r="V46" s="158"/>
      <c r="W46" s="145"/>
    </row>
    <row r="47" spans="1:23" ht="43.5" x14ac:dyDescent="0.35">
      <c r="A47" s="797"/>
      <c r="B47" s="157" t="s">
        <v>533</v>
      </c>
      <c r="C47" s="157" t="s">
        <v>372</v>
      </c>
      <c r="D47" s="157" t="s">
        <v>534</v>
      </c>
      <c r="E47" s="157"/>
      <c r="F47" s="157" t="s">
        <v>416</v>
      </c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 t="s">
        <v>535</v>
      </c>
      <c r="S47" s="157" t="s">
        <v>522</v>
      </c>
      <c r="T47" s="797" t="s">
        <v>231</v>
      </c>
      <c r="U47" s="798"/>
      <c r="V47" s="158"/>
      <c r="W47" s="145"/>
    </row>
    <row r="48" spans="1:23" ht="54" x14ac:dyDescent="0.35">
      <c r="A48" s="787" t="s">
        <v>536</v>
      </c>
      <c r="B48" s="159" t="s">
        <v>537</v>
      </c>
      <c r="C48" s="788" t="s">
        <v>538</v>
      </c>
      <c r="D48" s="788"/>
      <c r="E48" s="159" t="s">
        <v>539</v>
      </c>
      <c r="F48" s="159"/>
      <c r="G48" s="159"/>
      <c r="H48" s="159" t="s">
        <v>540</v>
      </c>
      <c r="I48" s="159" t="s">
        <v>469</v>
      </c>
      <c r="J48" s="159"/>
      <c r="K48" s="159" t="s">
        <v>380</v>
      </c>
      <c r="L48" s="159"/>
      <c r="M48" s="159" t="s">
        <v>285</v>
      </c>
      <c r="N48" s="159" t="s">
        <v>541</v>
      </c>
      <c r="O48" s="159"/>
      <c r="P48" s="159" t="s">
        <v>287</v>
      </c>
      <c r="Q48" s="159"/>
      <c r="R48" s="159" t="s">
        <v>542</v>
      </c>
      <c r="S48" s="159" t="s">
        <v>543</v>
      </c>
      <c r="T48" s="159" t="s">
        <v>232</v>
      </c>
      <c r="U48" s="159" t="s">
        <v>233</v>
      </c>
      <c r="V48" s="159"/>
      <c r="W48" s="159" t="s">
        <v>186</v>
      </c>
    </row>
    <row r="49" spans="1:23" ht="43.5" x14ac:dyDescent="0.35">
      <c r="A49" s="788"/>
      <c r="B49" s="159" t="s">
        <v>544</v>
      </c>
      <c r="C49" s="159" t="s">
        <v>545</v>
      </c>
      <c r="D49" s="167" t="s">
        <v>546</v>
      </c>
      <c r="E49" s="159" t="s">
        <v>547</v>
      </c>
      <c r="F49" s="159" t="s">
        <v>548</v>
      </c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 t="s">
        <v>309</v>
      </c>
      <c r="S49" s="159" t="s">
        <v>549</v>
      </c>
      <c r="T49" s="159" t="s">
        <v>184</v>
      </c>
      <c r="U49" s="159" t="s">
        <v>234</v>
      </c>
      <c r="V49" s="145"/>
      <c r="W49" s="145"/>
    </row>
    <row r="50" spans="1:23" ht="54" x14ac:dyDescent="0.35">
      <c r="A50" s="787" t="s">
        <v>550</v>
      </c>
      <c r="B50" s="159" t="s">
        <v>475</v>
      </c>
      <c r="C50" s="788" t="s">
        <v>494</v>
      </c>
      <c r="D50" s="788"/>
      <c r="E50" s="159" t="s">
        <v>551</v>
      </c>
      <c r="F50" s="159"/>
      <c r="G50" s="159"/>
      <c r="H50" s="159" t="s">
        <v>540</v>
      </c>
      <c r="I50" s="159" t="s">
        <v>552</v>
      </c>
      <c r="J50" s="159"/>
      <c r="K50" s="159" t="s">
        <v>436</v>
      </c>
      <c r="L50" s="159"/>
      <c r="M50" s="159" t="s">
        <v>301</v>
      </c>
      <c r="N50" s="159" t="s">
        <v>541</v>
      </c>
      <c r="O50" s="159"/>
      <c r="P50" s="159" t="s">
        <v>302</v>
      </c>
      <c r="Q50" s="159"/>
      <c r="R50" s="159" t="s">
        <v>498</v>
      </c>
      <c r="S50" s="159" t="s">
        <v>553</v>
      </c>
      <c r="T50" s="159" t="s">
        <v>204</v>
      </c>
      <c r="U50" s="159" t="s">
        <v>235</v>
      </c>
      <c r="V50" s="159"/>
      <c r="W50" s="159" t="s">
        <v>186</v>
      </c>
    </row>
    <row r="51" spans="1:23" ht="54" x14ac:dyDescent="0.35">
      <c r="A51" s="788"/>
      <c r="B51" s="159" t="s">
        <v>306</v>
      </c>
      <c r="C51" s="159" t="s">
        <v>384</v>
      </c>
      <c r="D51" s="159" t="s">
        <v>398</v>
      </c>
      <c r="E51" s="159" t="s">
        <v>554</v>
      </c>
      <c r="F51" s="159" t="s">
        <v>555</v>
      </c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 t="s">
        <v>439</v>
      </c>
      <c r="S51" s="159" t="s">
        <v>484</v>
      </c>
      <c r="T51" s="159" t="s">
        <v>236</v>
      </c>
      <c r="U51" s="159" t="s">
        <v>237</v>
      </c>
      <c r="V51" s="145"/>
      <c r="W51" s="145"/>
    </row>
    <row r="52" spans="1:23" ht="54" x14ac:dyDescent="0.35">
      <c r="A52" s="787" t="s">
        <v>556</v>
      </c>
      <c r="B52" s="159" t="s">
        <v>557</v>
      </c>
      <c r="C52" s="788" t="s">
        <v>558</v>
      </c>
      <c r="D52" s="788"/>
      <c r="E52" s="159" t="s">
        <v>559</v>
      </c>
      <c r="F52" s="159"/>
      <c r="G52" s="159"/>
      <c r="H52" s="159" t="s">
        <v>283</v>
      </c>
      <c r="I52" s="159" t="s">
        <v>552</v>
      </c>
      <c r="J52" s="159"/>
      <c r="K52" s="159" t="s">
        <v>436</v>
      </c>
      <c r="L52" s="159"/>
      <c r="M52" s="159" t="s">
        <v>285</v>
      </c>
      <c r="N52" s="159" t="s">
        <v>541</v>
      </c>
      <c r="O52" s="159"/>
      <c r="P52" s="159" t="s">
        <v>423</v>
      </c>
      <c r="Q52" s="159"/>
      <c r="R52" s="159" t="s">
        <v>560</v>
      </c>
      <c r="S52" s="159" t="s">
        <v>561</v>
      </c>
      <c r="T52" s="159" t="s">
        <v>238</v>
      </c>
      <c r="U52" s="159" t="s">
        <v>239</v>
      </c>
      <c r="V52" s="159"/>
      <c r="W52" s="159" t="s">
        <v>186</v>
      </c>
    </row>
    <row r="53" spans="1:23" ht="43.5" x14ac:dyDescent="0.35">
      <c r="A53" s="788"/>
      <c r="B53" s="159" t="s">
        <v>562</v>
      </c>
      <c r="C53" s="159" t="s">
        <v>563</v>
      </c>
      <c r="D53" s="159" t="s">
        <v>398</v>
      </c>
      <c r="E53" s="159" t="s">
        <v>399</v>
      </c>
      <c r="F53" s="159" t="s">
        <v>564</v>
      </c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 t="s">
        <v>324</v>
      </c>
      <c r="S53" s="159" t="s">
        <v>565</v>
      </c>
      <c r="T53" s="159" t="s">
        <v>240</v>
      </c>
      <c r="U53" s="159" t="s">
        <v>241</v>
      </c>
      <c r="V53" s="145"/>
      <c r="W53" s="145"/>
    </row>
    <row r="54" spans="1:23" ht="54" x14ac:dyDescent="0.35">
      <c r="A54" s="787" t="s">
        <v>566</v>
      </c>
      <c r="B54" s="159" t="s">
        <v>567</v>
      </c>
      <c r="C54" s="788" t="s">
        <v>538</v>
      </c>
      <c r="D54" s="788"/>
      <c r="E54" s="159" t="s">
        <v>568</v>
      </c>
      <c r="F54" s="159"/>
      <c r="G54" s="159"/>
      <c r="H54" s="159" t="s">
        <v>378</v>
      </c>
      <c r="I54" s="159" t="s">
        <v>569</v>
      </c>
      <c r="J54" s="159"/>
      <c r="K54" s="159" t="s">
        <v>380</v>
      </c>
      <c r="L54" s="159"/>
      <c r="M54" s="159" t="s">
        <v>301</v>
      </c>
      <c r="N54" s="159" t="s">
        <v>541</v>
      </c>
      <c r="O54" s="159"/>
      <c r="P54" s="159" t="s">
        <v>302</v>
      </c>
      <c r="Q54" s="159"/>
      <c r="R54" s="159" t="s">
        <v>443</v>
      </c>
      <c r="S54" s="159" t="s">
        <v>425</v>
      </c>
      <c r="T54" s="159" t="s">
        <v>242</v>
      </c>
      <c r="U54" s="159" t="s">
        <v>243</v>
      </c>
      <c r="V54" s="159"/>
      <c r="W54" s="159" t="s">
        <v>201</v>
      </c>
    </row>
    <row r="55" spans="1:23" ht="16" customHeight="1" x14ac:dyDescent="0.35">
      <c r="A55" s="788"/>
      <c r="B55" s="159" t="s">
        <v>383</v>
      </c>
      <c r="C55" s="159" t="s">
        <v>570</v>
      </c>
      <c r="D55" s="159" t="s">
        <v>398</v>
      </c>
      <c r="E55" s="159" t="s">
        <v>428</v>
      </c>
      <c r="F55" s="159" t="s">
        <v>571</v>
      </c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 t="s">
        <v>309</v>
      </c>
      <c r="S55" s="159" t="s">
        <v>549</v>
      </c>
      <c r="T55" s="159" t="s">
        <v>244</v>
      </c>
      <c r="U55" s="159" t="s">
        <v>245</v>
      </c>
      <c r="V55" s="145"/>
      <c r="W55" s="145"/>
    </row>
    <row r="56" spans="1:23" ht="54" x14ac:dyDescent="0.35">
      <c r="A56" s="787" t="s">
        <v>572</v>
      </c>
      <c r="B56" s="159" t="s">
        <v>485</v>
      </c>
      <c r="C56" s="788" t="s">
        <v>467</v>
      </c>
      <c r="D56" s="788"/>
      <c r="E56" s="159" t="s">
        <v>573</v>
      </c>
      <c r="F56" s="159"/>
      <c r="G56" s="159"/>
      <c r="H56" s="159" t="s">
        <v>394</v>
      </c>
      <c r="I56" s="159" t="s">
        <v>552</v>
      </c>
      <c r="J56" s="159"/>
      <c r="K56" s="159" t="s">
        <v>380</v>
      </c>
      <c r="L56" s="159"/>
      <c r="M56" s="159" t="s">
        <v>285</v>
      </c>
      <c r="N56" s="159" t="s">
        <v>541</v>
      </c>
      <c r="O56" s="159"/>
      <c r="P56" s="159" t="s">
        <v>287</v>
      </c>
      <c r="Q56" s="159"/>
      <c r="R56" s="159" t="s">
        <v>381</v>
      </c>
      <c r="S56" s="159" t="s">
        <v>574</v>
      </c>
      <c r="T56" s="159" t="s">
        <v>246</v>
      </c>
      <c r="U56" s="159" t="s">
        <v>247</v>
      </c>
      <c r="V56" s="159"/>
      <c r="W56" s="159" t="s">
        <v>186</v>
      </c>
    </row>
    <row r="57" spans="1:23" ht="43.5" x14ac:dyDescent="0.35">
      <c r="A57" s="788"/>
      <c r="B57" s="159" t="s">
        <v>575</v>
      </c>
      <c r="C57" s="159" t="s">
        <v>576</v>
      </c>
      <c r="D57" s="159" t="s">
        <v>398</v>
      </c>
      <c r="E57" s="159" t="s">
        <v>534</v>
      </c>
      <c r="F57" s="159" t="s">
        <v>416</v>
      </c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 t="s">
        <v>334</v>
      </c>
      <c r="S57" s="159" t="s">
        <v>493</v>
      </c>
      <c r="T57" s="159" t="s">
        <v>184</v>
      </c>
      <c r="U57" s="159" t="s">
        <v>248</v>
      </c>
      <c r="V57" s="145"/>
      <c r="W57" s="145"/>
    </row>
    <row r="58" spans="1:23" ht="48" customHeight="1" x14ac:dyDescent="0.35">
      <c r="A58" s="792" t="s">
        <v>577</v>
      </c>
      <c r="B58" s="155" t="s">
        <v>441</v>
      </c>
      <c r="C58" s="155" t="s">
        <v>578</v>
      </c>
      <c r="D58" s="155" t="s">
        <v>282</v>
      </c>
      <c r="E58" s="155"/>
      <c r="F58" s="155"/>
      <c r="G58" s="155"/>
      <c r="H58" s="155" t="s">
        <v>579</v>
      </c>
      <c r="I58" s="155" t="s">
        <v>580</v>
      </c>
      <c r="J58" s="155"/>
      <c r="K58" s="155" t="s">
        <v>380</v>
      </c>
      <c r="L58" s="155"/>
      <c r="M58" s="155" t="s">
        <v>422</v>
      </c>
      <c r="N58" s="155"/>
      <c r="O58" s="155"/>
      <c r="P58" s="155" t="s">
        <v>287</v>
      </c>
      <c r="Q58" s="155"/>
      <c r="R58" s="155" t="s">
        <v>489</v>
      </c>
      <c r="S58" s="793" t="s">
        <v>581</v>
      </c>
      <c r="T58" s="793" t="s">
        <v>249</v>
      </c>
      <c r="U58" s="799"/>
      <c r="V58" s="156"/>
      <c r="W58" s="145"/>
    </row>
    <row r="59" spans="1:23" ht="43.5" x14ac:dyDescent="0.35">
      <c r="A59" s="793"/>
      <c r="B59" s="155" t="s">
        <v>444</v>
      </c>
      <c r="C59" s="155" t="s">
        <v>582</v>
      </c>
      <c r="D59" s="155" t="s">
        <v>583</v>
      </c>
      <c r="E59" s="155"/>
      <c r="F59" s="155" t="s">
        <v>584</v>
      </c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 t="s">
        <v>585</v>
      </c>
      <c r="S59" s="793"/>
      <c r="T59" s="793" t="s">
        <v>250</v>
      </c>
      <c r="U59" s="799"/>
      <c r="V59" s="156"/>
      <c r="W59" s="145"/>
    </row>
    <row r="60" spans="1:23" ht="43.5" x14ac:dyDescent="0.35">
      <c r="A60" s="793"/>
      <c r="B60" s="155" t="s">
        <v>586</v>
      </c>
      <c r="C60" s="155" t="s">
        <v>587</v>
      </c>
      <c r="D60" s="155" t="s">
        <v>588</v>
      </c>
      <c r="E60" s="155"/>
      <c r="F60" s="155" t="s">
        <v>584</v>
      </c>
      <c r="G60" s="155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 t="s">
        <v>589</v>
      </c>
      <c r="S60" s="155" t="s">
        <v>522</v>
      </c>
      <c r="T60" s="793" t="s">
        <v>251</v>
      </c>
      <c r="U60" s="799"/>
      <c r="V60" s="156"/>
      <c r="W60" s="145"/>
    </row>
    <row r="61" spans="1:23" ht="54" x14ac:dyDescent="0.35">
      <c r="A61" s="796" t="s">
        <v>252</v>
      </c>
      <c r="B61" s="157" t="s">
        <v>590</v>
      </c>
      <c r="C61" s="157" t="s">
        <v>591</v>
      </c>
      <c r="D61" s="157" t="s">
        <v>455</v>
      </c>
      <c r="E61" s="157"/>
      <c r="F61" s="157" t="s">
        <v>527</v>
      </c>
      <c r="G61" s="157"/>
      <c r="H61" s="157" t="s">
        <v>592</v>
      </c>
      <c r="I61" s="157"/>
      <c r="J61" s="157"/>
      <c r="K61" s="157" t="s">
        <v>529</v>
      </c>
      <c r="L61" s="157"/>
      <c r="M61" s="157" t="s">
        <v>593</v>
      </c>
      <c r="N61" s="157"/>
      <c r="O61" s="157"/>
      <c r="P61" s="157" t="s">
        <v>594</v>
      </c>
      <c r="Q61" s="157"/>
      <c r="R61" s="157" t="s">
        <v>460</v>
      </c>
      <c r="S61" s="157" t="s">
        <v>595</v>
      </c>
      <c r="T61" s="797" t="s">
        <v>253</v>
      </c>
      <c r="U61" s="798"/>
      <c r="V61" s="158"/>
      <c r="W61" s="145"/>
    </row>
    <row r="62" spans="1:23" ht="43.5" x14ac:dyDescent="0.35">
      <c r="A62" s="797"/>
      <c r="B62" s="157" t="s">
        <v>596</v>
      </c>
      <c r="C62" s="157" t="s">
        <v>372</v>
      </c>
      <c r="D62" s="157" t="s">
        <v>428</v>
      </c>
      <c r="E62" s="157"/>
      <c r="F62" s="157" t="s">
        <v>527</v>
      </c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 t="s">
        <v>597</v>
      </c>
      <c r="S62" s="157" t="s">
        <v>522</v>
      </c>
      <c r="T62" s="797" t="s">
        <v>174</v>
      </c>
      <c r="U62" s="798"/>
      <c r="V62" s="158"/>
      <c r="W62" s="145"/>
    </row>
    <row r="63" spans="1:23" ht="54" x14ac:dyDescent="0.35">
      <c r="A63" s="787" t="s">
        <v>254</v>
      </c>
      <c r="B63" s="159" t="s">
        <v>598</v>
      </c>
      <c r="C63" s="788" t="s">
        <v>599</v>
      </c>
      <c r="D63" s="788"/>
      <c r="E63" s="159" t="s">
        <v>600</v>
      </c>
      <c r="F63" s="159"/>
      <c r="G63" s="159"/>
      <c r="H63" s="159" t="s">
        <v>314</v>
      </c>
      <c r="I63" s="159" t="s">
        <v>569</v>
      </c>
      <c r="J63" s="159"/>
      <c r="K63" s="159" t="s">
        <v>380</v>
      </c>
      <c r="L63" s="159"/>
      <c r="M63" s="159" t="s">
        <v>285</v>
      </c>
      <c r="N63" s="159" t="s">
        <v>286</v>
      </c>
      <c r="O63" s="159"/>
      <c r="P63" s="159" t="s">
        <v>287</v>
      </c>
      <c r="Q63" s="159"/>
      <c r="R63" s="159" t="s">
        <v>505</v>
      </c>
      <c r="S63" s="159" t="s">
        <v>601</v>
      </c>
      <c r="T63" s="159" t="s">
        <v>199</v>
      </c>
      <c r="U63" s="159" t="s">
        <v>180</v>
      </c>
      <c r="V63" s="159"/>
      <c r="W63" s="159" t="s">
        <v>186</v>
      </c>
    </row>
    <row r="64" spans="1:23" ht="54.5" thickBot="1" x14ac:dyDescent="0.4">
      <c r="A64" s="788"/>
      <c r="B64" s="159" t="s">
        <v>602</v>
      </c>
      <c r="C64" s="159" t="s">
        <v>384</v>
      </c>
      <c r="D64" s="159" t="s">
        <v>603</v>
      </c>
      <c r="E64" s="159" t="s">
        <v>428</v>
      </c>
      <c r="F64" s="159" t="s">
        <v>604</v>
      </c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 t="s">
        <v>605</v>
      </c>
      <c r="S64" s="159" t="s">
        <v>484</v>
      </c>
      <c r="T64" s="159" t="s">
        <v>255</v>
      </c>
      <c r="U64" s="159" t="s">
        <v>181</v>
      </c>
      <c r="V64" s="145"/>
      <c r="W64" s="145"/>
    </row>
    <row r="65" spans="1:49" x14ac:dyDescent="0.35">
      <c r="A65" s="255" t="s">
        <v>959</v>
      </c>
      <c r="B65" s="251" t="s">
        <v>141</v>
      </c>
      <c r="C65" s="782" t="s">
        <v>258</v>
      </c>
      <c r="D65" s="783"/>
      <c r="E65" s="251" t="s">
        <v>892</v>
      </c>
      <c r="F65" s="250" t="s">
        <v>862</v>
      </c>
      <c r="G65" s="784"/>
      <c r="H65" s="249" t="s">
        <v>891</v>
      </c>
      <c r="I65" s="249" t="s">
        <v>125</v>
      </c>
      <c r="J65" s="784"/>
      <c r="K65" s="248" t="s">
        <v>127</v>
      </c>
      <c r="L65" s="248" t="s">
        <v>128</v>
      </c>
      <c r="M65" s="248" t="s">
        <v>260</v>
      </c>
      <c r="N65" s="784"/>
      <c r="O65" s="247" t="s">
        <v>830</v>
      </c>
      <c r="P65" s="247" t="s">
        <v>762</v>
      </c>
      <c r="Q65" s="247" t="s">
        <v>829</v>
      </c>
      <c r="R65" s="247" t="s">
        <v>864</v>
      </c>
      <c r="S65" s="785"/>
      <c r="T65" s="786"/>
      <c r="U65" s="784" t="s">
        <v>760</v>
      </c>
      <c r="V65" s="246" t="s">
        <v>863</v>
      </c>
      <c r="W65" s="245" t="s">
        <v>791</v>
      </c>
      <c r="X65" s="784" t="s">
        <v>760</v>
      </c>
      <c r="Y65" s="220" t="s">
        <v>862</v>
      </c>
      <c r="Z65" s="220" t="s">
        <v>827</v>
      </c>
      <c r="AA65" s="784"/>
      <c r="AB65" s="244" t="s">
        <v>790</v>
      </c>
      <c r="AC65" s="244" t="s">
        <v>789</v>
      </c>
      <c r="AD65" s="244" t="s">
        <v>788</v>
      </c>
      <c r="AE65" s="784"/>
      <c r="AF65" s="243" t="s">
        <v>787</v>
      </c>
      <c r="AG65" s="243" t="s">
        <v>786</v>
      </c>
      <c r="AH65" s="243" t="s">
        <v>861</v>
      </c>
      <c r="AI65" s="784"/>
      <c r="AJ65" s="242" t="s">
        <v>784</v>
      </c>
      <c r="AK65" s="242" t="s">
        <v>783</v>
      </c>
      <c r="AL65" s="784"/>
      <c r="AM65" s="241" t="s">
        <v>782</v>
      </c>
      <c r="AN65" s="784"/>
      <c r="AO65" s="241" t="s">
        <v>781</v>
      </c>
      <c r="AP65" s="784"/>
      <c r="AQ65" s="240" t="s">
        <v>780</v>
      </c>
      <c r="AR65" s="784"/>
      <c r="AS65" s="239" t="s">
        <v>860</v>
      </c>
      <c r="AT65" s="239" t="s">
        <v>859</v>
      </c>
      <c r="AU65" s="785"/>
      <c r="AV65" s="786"/>
      <c r="AW65" s="794" t="s">
        <v>959</v>
      </c>
    </row>
    <row r="66" spans="1:49" ht="15" thickBot="1" x14ac:dyDescent="0.4">
      <c r="A66" s="254" t="s">
        <v>959</v>
      </c>
      <c r="B66" s="238" t="s">
        <v>799</v>
      </c>
      <c r="C66" s="780" t="s">
        <v>901</v>
      </c>
      <c r="D66" s="781"/>
      <c r="E66" s="238" t="s">
        <v>851</v>
      </c>
      <c r="F66" s="237" t="s">
        <v>812</v>
      </c>
      <c r="G66" s="773"/>
      <c r="H66" s="236" t="s">
        <v>851</v>
      </c>
      <c r="I66" s="236" t="s">
        <v>837</v>
      </c>
      <c r="J66" s="773"/>
      <c r="K66" s="235" t="s">
        <v>822</v>
      </c>
      <c r="L66" s="235" t="s">
        <v>774</v>
      </c>
      <c r="M66" s="235" t="s">
        <v>907</v>
      </c>
      <c r="N66" s="773"/>
      <c r="O66" s="234" t="s">
        <v>769</v>
      </c>
      <c r="P66" s="234" t="s">
        <v>906</v>
      </c>
      <c r="Q66" s="234" t="s">
        <v>771</v>
      </c>
      <c r="R66" s="234" t="s">
        <v>853</v>
      </c>
      <c r="S66" s="778"/>
      <c r="T66" s="779"/>
      <c r="U66" s="773"/>
      <c r="V66" s="233" t="s">
        <v>745</v>
      </c>
      <c r="W66" s="232" t="s">
        <v>745</v>
      </c>
      <c r="X66" s="773"/>
      <c r="Y66" s="214" t="s">
        <v>886</v>
      </c>
      <c r="Z66" s="214" t="s">
        <v>770</v>
      </c>
      <c r="AA66" s="773"/>
      <c r="AB66" s="231" t="s">
        <v>874</v>
      </c>
      <c r="AC66" s="231" t="s">
        <v>867</v>
      </c>
      <c r="AD66" s="231" t="s">
        <v>948</v>
      </c>
      <c r="AE66" s="773"/>
      <c r="AF66" s="230" t="s">
        <v>847</v>
      </c>
      <c r="AG66" s="230" t="s">
        <v>744</v>
      </c>
      <c r="AH66" s="230" t="s">
        <v>739</v>
      </c>
      <c r="AI66" s="773"/>
      <c r="AJ66" s="229" t="s">
        <v>900</v>
      </c>
      <c r="AK66" s="229" t="s">
        <v>737</v>
      </c>
      <c r="AL66" s="773"/>
      <c r="AM66" s="228" t="s">
        <v>913</v>
      </c>
      <c r="AN66" s="773"/>
      <c r="AO66" s="228" t="s">
        <v>954</v>
      </c>
      <c r="AP66" s="773"/>
      <c r="AQ66" s="227" t="s">
        <v>879</v>
      </c>
      <c r="AR66" s="773"/>
      <c r="AS66" s="226" t="s">
        <v>872</v>
      </c>
      <c r="AT66" s="226" t="s">
        <v>866</v>
      </c>
      <c r="AU66" s="778"/>
      <c r="AV66" s="779"/>
      <c r="AW66" s="770"/>
    </row>
    <row r="67" spans="1:49" ht="29" x14ac:dyDescent="0.35">
      <c r="A67" s="253" t="s">
        <v>959</v>
      </c>
      <c r="B67" s="225" t="s">
        <v>844</v>
      </c>
      <c r="C67" s="225" t="s">
        <v>843</v>
      </c>
      <c r="D67" s="225" t="s">
        <v>902</v>
      </c>
      <c r="E67" s="225" t="s">
        <v>764</v>
      </c>
      <c r="F67" s="772"/>
      <c r="G67" s="772"/>
      <c r="H67" s="772"/>
      <c r="I67" s="772"/>
      <c r="J67" s="772"/>
      <c r="K67" s="772"/>
      <c r="L67" s="772"/>
      <c r="M67" s="772"/>
      <c r="N67" s="772"/>
      <c r="O67" s="224" t="s">
        <v>842</v>
      </c>
      <c r="P67" s="772"/>
      <c r="Q67" s="224" t="s">
        <v>841</v>
      </c>
      <c r="R67" s="224" t="s">
        <v>840</v>
      </c>
      <c r="S67" s="776"/>
      <c r="T67" s="777"/>
      <c r="U67" s="772" t="s">
        <v>760</v>
      </c>
      <c r="V67" s="776"/>
      <c r="W67" s="777"/>
      <c r="X67" s="772" t="s">
        <v>760</v>
      </c>
      <c r="Y67" s="220" t="s">
        <v>759</v>
      </c>
      <c r="Z67" s="772"/>
      <c r="AA67" s="772"/>
      <c r="AB67" s="223" t="s">
        <v>758</v>
      </c>
      <c r="AC67" s="223" t="s">
        <v>757</v>
      </c>
      <c r="AD67" s="772"/>
      <c r="AE67" s="772"/>
      <c r="AF67" s="222" t="s">
        <v>756</v>
      </c>
      <c r="AG67" s="222" t="s">
        <v>755</v>
      </c>
      <c r="AH67" s="220" t="s">
        <v>785</v>
      </c>
      <c r="AI67" s="772"/>
      <c r="AJ67" s="221" t="s">
        <v>753</v>
      </c>
      <c r="AK67" s="221" t="s">
        <v>752</v>
      </c>
      <c r="AL67" s="772"/>
      <c r="AM67" s="772"/>
      <c r="AN67" s="772"/>
      <c r="AO67" s="772"/>
      <c r="AP67" s="772"/>
      <c r="AQ67" s="772"/>
      <c r="AR67" s="772"/>
      <c r="AS67" s="709" t="s">
        <v>751</v>
      </c>
      <c r="AT67" s="710"/>
      <c r="AU67" s="772"/>
      <c r="AV67" s="220" t="s">
        <v>778</v>
      </c>
      <c r="AW67" s="770"/>
    </row>
    <row r="68" spans="1:49" ht="29.5" thickBot="1" x14ac:dyDescent="0.4">
      <c r="A68" s="252" t="s">
        <v>959</v>
      </c>
      <c r="B68" s="219" t="s">
        <v>919</v>
      </c>
      <c r="C68" s="219" t="s">
        <v>885</v>
      </c>
      <c r="D68" s="219" t="s">
        <v>812</v>
      </c>
      <c r="E68" s="219" t="s">
        <v>884</v>
      </c>
      <c r="F68" s="773"/>
      <c r="G68" s="773"/>
      <c r="H68" s="773"/>
      <c r="I68" s="773"/>
      <c r="J68" s="773"/>
      <c r="K68" s="773"/>
      <c r="L68" s="773"/>
      <c r="M68" s="773"/>
      <c r="N68" s="773"/>
      <c r="O68" s="218" t="s">
        <v>937</v>
      </c>
      <c r="P68" s="773"/>
      <c r="Q68" s="218" t="s">
        <v>920</v>
      </c>
      <c r="R68" s="218" t="s">
        <v>769</v>
      </c>
      <c r="S68" s="778"/>
      <c r="T68" s="779"/>
      <c r="U68" s="773"/>
      <c r="V68" s="778"/>
      <c r="W68" s="779"/>
      <c r="X68" s="773"/>
      <c r="Y68" s="214" t="s">
        <v>913</v>
      </c>
      <c r="Z68" s="773"/>
      <c r="AA68" s="773"/>
      <c r="AB68" s="217" t="s">
        <v>741</v>
      </c>
      <c r="AC68" s="217" t="s">
        <v>876</v>
      </c>
      <c r="AD68" s="773"/>
      <c r="AE68" s="773"/>
      <c r="AF68" s="216" t="s">
        <v>846</v>
      </c>
      <c r="AG68" s="216" t="s">
        <v>836</v>
      </c>
      <c r="AH68" s="214" t="s">
        <v>739</v>
      </c>
      <c r="AI68" s="773"/>
      <c r="AJ68" s="215" t="s">
        <v>900</v>
      </c>
      <c r="AK68" s="215" t="s">
        <v>737</v>
      </c>
      <c r="AL68" s="773"/>
      <c r="AM68" s="773"/>
      <c r="AN68" s="773"/>
      <c r="AO68" s="773"/>
      <c r="AP68" s="773"/>
      <c r="AQ68" s="773"/>
      <c r="AR68" s="773"/>
      <c r="AS68" s="774" t="s">
        <v>866</v>
      </c>
      <c r="AT68" s="775"/>
      <c r="AU68" s="773"/>
      <c r="AV68" s="214" t="s">
        <v>929</v>
      </c>
      <c r="AW68" s="771"/>
    </row>
    <row r="69" spans="1:49" x14ac:dyDescent="0.35">
      <c r="A69" s="334" t="s">
        <v>958</v>
      </c>
      <c r="B69" s="251" t="s">
        <v>141</v>
      </c>
      <c r="C69" s="251" t="s">
        <v>258</v>
      </c>
      <c r="D69" s="251" t="s">
        <v>892</v>
      </c>
      <c r="E69" s="772"/>
      <c r="F69" s="250" t="s">
        <v>862</v>
      </c>
      <c r="G69" s="772"/>
      <c r="H69" s="249" t="s">
        <v>891</v>
      </c>
      <c r="I69" s="249" t="s">
        <v>125</v>
      </c>
      <c r="J69" s="772"/>
      <c r="K69" s="248" t="s">
        <v>127</v>
      </c>
      <c r="L69" s="248" t="s">
        <v>128</v>
      </c>
      <c r="M69" s="248" t="s">
        <v>260</v>
      </c>
      <c r="N69" s="772"/>
      <c r="O69" s="247" t="s">
        <v>830</v>
      </c>
      <c r="P69" s="247" t="s">
        <v>762</v>
      </c>
      <c r="Q69" s="247" t="s">
        <v>829</v>
      </c>
      <c r="R69" s="247" t="s">
        <v>864</v>
      </c>
      <c r="S69" s="776"/>
      <c r="T69" s="777"/>
      <c r="U69" s="772" t="s">
        <v>760</v>
      </c>
      <c r="V69" s="246" t="s">
        <v>863</v>
      </c>
      <c r="W69" s="245" t="s">
        <v>791</v>
      </c>
      <c r="X69" s="772" t="s">
        <v>760</v>
      </c>
      <c r="Y69" s="220" t="s">
        <v>862</v>
      </c>
      <c r="Z69" s="220" t="s">
        <v>827</v>
      </c>
      <c r="AA69" s="772"/>
      <c r="AB69" s="244" t="s">
        <v>790</v>
      </c>
      <c r="AC69" s="244" t="s">
        <v>789</v>
      </c>
      <c r="AD69" s="244" t="s">
        <v>788</v>
      </c>
      <c r="AE69" s="772"/>
      <c r="AF69" s="243" t="s">
        <v>787</v>
      </c>
      <c r="AG69" s="243" t="s">
        <v>786</v>
      </c>
      <c r="AH69" s="243" t="s">
        <v>861</v>
      </c>
      <c r="AI69" s="772"/>
      <c r="AJ69" s="242" t="s">
        <v>784</v>
      </c>
      <c r="AK69" s="242" t="s">
        <v>783</v>
      </c>
      <c r="AL69" s="772"/>
      <c r="AM69" s="241" t="s">
        <v>782</v>
      </c>
      <c r="AN69" s="772"/>
      <c r="AO69" s="241" t="s">
        <v>781</v>
      </c>
      <c r="AP69" s="772"/>
      <c r="AQ69" s="240" t="s">
        <v>780</v>
      </c>
      <c r="AR69" s="772"/>
      <c r="AS69" s="239" t="s">
        <v>860</v>
      </c>
      <c r="AT69" s="239" t="s">
        <v>859</v>
      </c>
      <c r="AU69" s="776"/>
      <c r="AV69" s="777"/>
      <c r="AW69" s="769" t="s">
        <v>958</v>
      </c>
    </row>
    <row r="70" spans="1:49" ht="15" thickBot="1" x14ac:dyDescent="0.4">
      <c r="A70" s="335" t="s">
        <v>958</v>
      </c>
      <c r="B70" s="238" t="s">
        <v>855</v>
      </c>
      <c r="C70" s="238" t="s">
        <v>856</v>
      </c>
      <c r="D70" s="238" t="s">
        <v>159</v>
      </c>
      <c r="E70" s="773"/>
      <c r="F70" s="237" t="s">
        <v>823</v>
      </c>
      <c r="G70" s="773"/>
      <c r="H70" s="236" t="s">
        <v>159</v>
      </c>
      <c r="I70" s="236" t="s">
        <v>749</v>
      </c>
      <c r="J70" s="773"/>
      <c r="K70" s="235" t="s">
        <v>822</v>
      </c>
      <c r="L70" s="235" t="s">
        <v>774</v>
      </c>
      <c r="M70" s="235" t="s">
        <v>854</v>
      </c>
      <c r="N70" s="773"/>
      <c r="O70" s="234" t="s">
        <v>747</v>
      </c>
      <c r="P70" s="234" t="s">
        <v>746</v>
      </c>
      <c r="Q70" s="234" t="s">
        <v>800</v>
      </c>
      <c r="R70" s="234" t="s">
        <v>853</v>
      </c>
      <c r="S70" s="778"/>
      <c r="T70" s="779"/>
      <c r="U70" s="773"/>
      <c r="V70" s="233" t="s">
        <v>745</v>
      </c>
      <c r="W70" s="232" t="s">
        <v>745</v>
      </c>
      <c r="X70" s="773"/>
      <c r="Y70" s="214" t="s">
        <v>850</v>
      </c>
      <c r="Z70" s="214" t="s">
        <v>913</v>
      </c>
      <c r="AA70" s="773"/>
      <c r="AB70" s="231" t="s">
        <v>739</v>
      </c>
      <c r="AC70" s="231" t="s">
        <v>883</v>
      </c>
      <c r="AD70" s="231" t="s">
        <v>887</v>
      </c>
      <c r="AE70" s="773"/>
      <c r="AF70" s="230" t="s">
        <v>894</v>
      </c>
      <c r="AG70" s="230" t="s">
        <v>768</v>
      </c>
      <c r="AH70" s="230" t="s">
        <v>739</v>
      </c>
      <c r="AI70" s="773"/>
      <c r="AJ70" s="229" t="s">
        <v>903</v>
      </c>
      <c r="AK70" s="229" t="s">
        <v>857</v>
      </c>
      <c r="AL70" s="773"/>
      <c r="AM70" s="228" t="s">
        <v>948</v>
      </c>
      <c r="AN70" s="773"/>
      <c r="AO70" s="228" t="s">
        <v>870</v>
      </c>
      <c r="AP70" s="773"/>
      <c r="AQ70" s="227" t="s">
        <v>743</v>
      </c>
      <c r="AR70" s="773"/>
      <c r="AS70" s="226" t="s">
        <v>872</v>
      </c>
      <c r="AT70" s="226" t="s">
        <v>845</v>
      </c>
      <c r="AU70" s="778"/>
      <c r="AV70" s="779"/>
      <c r="AW70" s="770"/>
    </row>
    <row r="71" spans="1:49" x14ac:dyDescent="0.35">
      <c r="A71" s="335" t="s">
        <v>958</v>
      </c>
      <c r="B71" s="225" t="s">
        <v>844</v>
      </c>
      <c r="C71" s="225" t="s">
        <v>957</v>
      </c>
      <c r="D71" s="225" t="s">
        <v>956</v>
      </c>
      <c r="E71" s="225" t="s">
        <v>764</v>
      </c>
      <c r="F71" s="772"/>
      <c r="G71" s="772"/>
      <c r="H71" s="772"/>
      <c r="I71" s="772"/>
      <c r="J71" s="772"/>
      <c r="K71" s="772"/>
      <c r="L71" s="772"/>
      <c r="M71" s="772"/>
      <c r="N71" s="772"/>
      <c r="O71" s="772"/>
      <c r="P71" s="224" t="s">
        <v>842</v>
      </c>
      <c r="Q71" s="772"/>
      <c r="R71" s="224" t="s">
        <v>841</v>
      </c>
      <c r="S71" s="224" t="s">
        <v>840</v>
      </c>
      <c r="T71" s="772"/>
      <c r="U71" s="772" t="s">
        <v>760</v>
      </c>
      <c r="V71" s="776"/>
      <c r="W71" s="777"/>
      <c r="X71" s="772" t="s">
        <v>760</v>
      </c>
      <c r="Y71" s="220" t="s">
        <v>759</v>
      </c>
      <c r="Z71" s="772"/>
      <c r="AA71" s="772"/>
      <c r="AB71" s="223" t="s">
        <v>758</v>
      </c>
      <c r="AC71" s="223" t="s">
        <v>757</v>
      </c>
      <c r="AD71" s="772"/>
      <c r="AE71" s="772"/>
      <c r="AF71" s="222" t="s">
        <v>756</v>
      </c>
      <c r="AG71" s="222" t="s">
        <v>755</v>
      </c>
      <c r="AH71" s="220" t="s">
        <v>785</v>
      </c>
      <c r="AI71" s="772"/>
      <c r="AJ71" s="221" t="s">
        <v>753</v>
      </c>
      <c r="AK71" s="221" t="s">
        <v>752</v>
      </c>
      <c r="AL71" s="772"/>
      <c r="AM71" s="772"/>
      <c r="AN71" s="772"/>
      <c r="AO71" s="772"/>
      <c r="AP71" s="772"/>
      <c r="AQ71" s="772"/>
      <c r="AR71" s="772"/>
      <c r="AS71" s="709" t="s">
        <v>751</v>
      </c>
      <c r="AT71" s="710"/>
      <c r="AU71" s="772"/>
      <c r="AV71" s="220" t="s">
        <v>778</v>
      </c>
      <c r="AW71" s="770"/>
    </row>
    <row r="72" spans="1:49" ht="15" thickBot="1" x14ac:dyDescent="0.4">
      <c r="A72" s="336" t="s">
        <v>958</v>
      </c>
      <c r="B72" s="219" t="s">
        <v>912</v>
      </c>
      <c r="C72" s="219" t="s">
        <v>901</v>
      </c>
      <c r="D72" s="219" t="s">
        <v>775</v>
      </c>
      <c r="E72" s="219" t="s">
        <v>955</v>
      </c>
      <c r="F72" s="773"/>
      <c r="G72" s="773"/>
      <c r="H72" s="773"/>
      <c r="I72" s="773"/>
      <c r="J72" s="773"/>
      <c r="K72" s="773"/>
      <c r="L72" s="773"/>
      <c r="M72" s="773"/>
      <c r="N72" s="773"/>
      <c r="O72" s="773"/>
      <c r="P72" s="218" t="s">
        <v>889</v>
      </c>
      <c r="Q72" s="773"/>
      <c r="R72" s="218" t="s">
        <v>915</v>
      </c>
      <c r="S72" s="218" t="s">
        <v>772</v>
      </c>
      <c r="T72" s="773"/>
      <c r="U72" s="773"/>
      <c r="V72" s="778"/>
      <c r="W72" s="779"/>
      <c r="X72" s="773"/>
      <c r="Y72" s="214" t="s">
        <v>913</v>
      </c>
      <c r="Z72" s="773"/>
      <c r="AA72" s="773"/>
      <c r="AB72" s="217" t="s">
        <v>821</v>
      </c>
      <c r="AC72" s="217" t="s">
        <v>954</v>
      </c>
      <c r="AD72" s="773"/>
      <c r="AE72" s="773"/>
      <c r="AF72" s="216" t="s">
        <v>867</v>
      </c>
      <c r="AG72" s="216" t="s">
        <v>875</v>
      </c>
      <c r="AH72" s="214" t="s">
        <v>739</v>
      </c>
      <c r="AI72" s="773"/>
      <c r="AJ72" s="215" t="s">
        <v>833</v>
      </c>
      <c r="AK72" s="215" t="s">
        <v>857</v>
      </c>
      <c r="AL72" s="773"/>
      <c r="AM72" s="773"/>
      <c r="AN72" s="773"/>
      <c r="AO72" s="773"/>
      <c r="AP72" s="773"/>
      <c r="AQ72" s="773"/>
      <c r="AR72" s="773"/>
      <c r="AS72" s="774" t="s">
        <v>736</v>
      </c>
      <c r="AT72" s="775"/>
      <c r="AU72" s="773"/>
      <c r="AV72" s="214" t="s">
        <v>929</v>
      </c>
      <c r="AW72" s="771"/>
    </row>
    <row r="73" spans="1:49" x14ac:dyDescent="0.35">
      <c r="A73" s="334" t="s">
        <v>953</v>
      </c>
      <c r="B73" s="251" t="s">
        <v>141</v>
      </c>
      <c r="C73" s="251" t="s">
        <v>258</v>
      </c>
      <c r="D73" s="251" t="s">
        <v>892</v>
      </c>
      <c r="E73" s="772"/>
      <c r="F73" s="250" t="s">
        <v>862</v>
      </c>
      <c r="G73" s="772"/>
      <c r="H73" s="249" t="s">
        <v>891</v>
      </c>
      <c r="I73" s="249" t="s">
        <v>125</v>
      </c>
      <c r="J73" s="772"/>
      <c r="K73" s="248" t="s">
        <v>127</v>
      </c>
      <c r="L73" s="248" t="s">
        <v>128</v>
      </c>
      <c r="M73" s="248" t="s">
        <v>260</v>
      </c>
      <c r="N73" s="772"/>
      <c r="O73" s="247" t="s">
        <v>830</v>
      </c>
      <c r="P73" s="247" t="s">
        <v>762</v>
      </c>
      <c r="Q73" s="247" t="s">
        <v>829</v>
      </c>
      <c r="R73" s="247" t="s">
        <v>864</v>
      </c>
      <c r="S73" s="776"/>
      <c r="T73" s="777"/>
      <c r="U73" s="772" t="s">
        <v>760</v>
      </c>
      <c r="V73" s="246" t="s">
        <v>863</v>
      </c>
      <c r="W73" s="245" t="s">
        <v>791</v>
      </c>
      <c r="X73" s="772" t="s">
        <v>760</v>
      </c>
      <c r="Y73" s="220" t="s">
        <v>862</v>
      </c>
      <c r="Z73" s="220" t="s">
        <v>827</v>
      </c>
      <c r="AA73" s="772"/>
      <c r="AB73" s="244" t="s">
        <v>790</v>
      </c>
      <c r="AC73" s="244" t="s">
        <v>789</v>
      </c>
      <c r="AD73" s="244" t="s">
        <v>788</v>
      </c>
      <c r="AE73" s="772"/>
      <c r="AF73" s="243" t="s">
        <v>787</v>
      </c>
      <c r="AG73" s="243" t="s">
        <v>786</v>
      </c>
      <c r="AH73" s="243" t="s">
        <v>861</v>
      </c>
      <c r="AI73" s="772"/>
      <c r="AJ73" s="242" t="s">
        <v>784</v>
      </c>
      <c r="AK73" s="242" t="s">
        <v>783</v>
      </c>
      <c r="AL73" s="772"/>
      <c r="AM73" s="241" t="s">
        <v>782</v>
      </c>
      <c r="AN73" s="772"/>
      <c r="AO73" s="241" t="s">
        <v>781</v>
      </c>
      <c r="AP73" s="772"/>
      <c r="AQ73" s="240" t="s">
        <v>780</v>
      </c>
      <c r="AR73" s="772"/>
      <c r="AS73" s="239" t="s">
        <v>860</v>
      </c>
      <c r="AT73" s="239" t="s">
        <v>859</v>
      </c>
      <c r="AU73" s="776"/>
      <c r="AV73" s="777"/>
      <c r="AW73" s="769" t="s">
        <v>953</v>
      </c>
    </row>
    <row r="74" spans="1:49" ht="15" thickBot="1" x14ac:dyDescent="0.4">
      <c r="A74" s="335" t="s">
        <v>953</v>
      </c>
      <c r="B74" s="238" t="s">
        <v>799</v>
      </c>
      <c r="C74" s="238" t="s">
        <v>907</v>
      </c>
      <c r="D74" s="238" t="s">
        <v>769</v>
      </c>
      <c r="E74" s="773"/>
      <c r="F74" s="237" t="s">
        <v>870</v>
      </c>
      <c r="G74" s="773"/>
      <c r="H74" s="236" t="s">
        <v>769</v>
      </c>
      <c r="I74" s="236" t="s">
        <v>812</v>
      </c>
      <c r="J74" s="773"/>
      <c r="K74" s="235" t="s">
        <v>856</v>
      </c>
      <c r="L74" s="235" t="s">
        <v>774</v>
      </c>
      <c r="M74" s="235" t="s">
        <v>822</v>
      </c>
      <c r="N74" s="773"/>
      <c r="O74" s="234" t="s">
        <v>853</v>
      </c>
      <c r="P74" s="234" t="s">
        <v>937</v>
      </c>
      <c r="Q74" s="234" t="s">
        <v>837</v>
      </c>
      <c r="R74" s="234" t="s">
        <v>883</v>
      </c>
      <c r="S74" s="778"/>
      <c r="T74" s="779"/>
      <c r="U74" s="773"/>
      <c r="V74" s="233" t="s">
        <v>772</v>
      </c>
      <c r="W74" s="232" t="s">
        <v>772</v>
      </c>
      <c r="X74" s="773"/>
      <c r="Y74" s="214" t="s">
        <v>744</v>
      </c>
      <c r="Z74" s="214" t="s">
        <v>903</v>
      </c>
      <c r="AA74" s="773"/>
      <c r="AB74" s="231" t="s">
        <v>900</v>
      </c>
      <c r="AC74" s="231" t="s">
        <v>952</v>
      </c>
      <c r="AD74" s="231" t="s">
        <v>834</v>
      </c>
      <c r="AE74" s="773"/>
      <c r="AF74" s="230" t="s">
        <v>770</v>
      </c>
      <c r="AG74" s="230" t="s">
        <v>880</v>
      </c>
      <c r="AH74" s="230" t="s">
        <v>739</v>
      </c>
      <c r="AI74" s="773"/>
      <c r="AJ74" s="229" t="s">
        <v>807</v>
      </c>
      <c r="AK74" s="229" t="s">
        <v>873</v>
      </c>
      <c r="AL74" s="773"/>
      <c r="AM74" s="228" t="s">
        <v>888</v>
      </c>
      <c r="AN74" s="773"/>
      <c r="AO74" s="228" t="s">
        <v>768</v>
      </c>
      <c r="AP74" s="773"/>
      <c r="AQ74" s="227" t="s">
        <v>894</v>
      </c>
      <c r="AR74" s="773"/>
      <c r="AS74" s="226" t="s">
        <v>845</v>
      </c>
      <c r="AT74" s="226" t="s">
        <v>886</v>
      </c>
      <c r="AU74" s="778"/>
      <c r="AV74" s="779"/>
      <c r="AW74" s="770"/>
    </row>
    <row r="75" spans="1:49" x14ac:dyDescent="0.35">
      <c r="A75" s="335" t="s">
        <v>953</v>
      </c>
      <c r="B75" s="225" t="s">
        <v>844</v>
      </c>
      <c r="C75" s="225" t="s">
        <v>843</v>
      </c>
      <c r="D75" s="225" t="s">
        <v>764</v>
      </c>
      <c r="E75" s="772"/>
      <c r="F75" s="772"/>
      <c r="G75" s="772"/>
      <c r="H75" s="772"/>
      <c r="I75" s="772"/>
      <c r="J75" s="772"/>
      <c r="K75" s="772"/>
      <c r="L75" s="772"/>
      <c r="M75" s="772"/>
      <c r="N75" s="772"/>
      <c r="O75" s="224" t="s">
        <v>842</v>
      </c>
      <c r="P75" s="772"/>
      <c r="Q75" s="224" t="s">
        <v>841</v>
      </c>
      <c r="R75" s="224" t="s">
        <v>840</v>
      </c>
      <c r="S75" s="776"/>
      <c r="T75" s="777"/>
      <c r="U75" s="772" t="s">
        <v>760</v>
      </c>
      <c r="V75" s="776"/>
      <c r="W75" s="777"/>
      <c r="X75" s="772" t="s">
        <v>760</v>
      </c>
      <c r="Y75" s="220" t="s">
        <v>759</v>
      </c>
      <c r="Z75" s="772"/>
      <c r="AA75" s="772"/>
      <c r="AB75" s="223" t="s">
        <v>758</v>
      </c>
      <c r="AC75" s="223" t="s">
        <v>757</v>
      </c>
      <c r="AD75" s="772"/>
      <c r="AE75" s="772"/>
      <c r="AF75" s="222" t="s">
        <v>756</v>
      </c>
      <c r="AG75" s="222" t="s">
        <v>755</v>
      </c>
      <c r="AH75" s="220" t="s">
        <v>785</v>
      </c>
      <c r="AI75" s="772"/>
      <c r="AJ75" s="221" t="s">
        <v>753</v>
      </c>
      <c r="AK75" s="221" t="s">
        <v>752</v>
      </c>
      <c r="AL75" s="772"/>
      <c r="AM75" s="772"/>
      <c r="AN75" s="772"/>
      <c r="AO75" s="772"/>
      <c r="AP75" s="772"/>
      <c r="AQ75" s="772"/>
      <c r="AR75" s="772"/>
      <c r="AS75" s="709" t="s">
        <v>751</v>
      </c>
      <c r="AT75" s="710"/>
      <c r="AU75" s="772"/>
      <c r="AV75" s="220" t="s">
        <v>778</v>
      </c>
      <c r="AW75" s="770"/>
    </row>
    <row r="76" spans="1:49" ht="15" thickBot="1" x14ac:dyDescent="0.4">
      <c r="A76" s="336" t="s">
        <v>953</v>
      </c>
      <c r="B76" s="219" t="s">
        <v>847</v>
      </c>
      <c r="C76" s="219" t="s">
        <v>839</v>
      </c>
      <c r="D76" s="219" t="s">
        <v>776</v>
      </c>
      <c r="E76" s="773"/>
      <c r="F76" s="773"/>
      <c r="G76" s="773"/>
      <c r="H76" s="773"/>
      <c r="I76" s="773"/>
      <c r="J76" s="773"/>
      <c r="K76" s="773"/>
      <c r="L76" s="773"/>
      <c r="M76" s="773"/>
      <c r="N76" s="773"/>
      <c r="O76" s="218" t="s">
        <v>800</v>
      </c>
      <c r="P76" s="773"/>
      <c r="Q76" s="218" t="s">
        <v>812</v>
      </c>
      <c r="R76" s="218" t="s">
        <v>883</v>
      </c>
      <c r="S76" s="778"/>
      <c r="T76" s="779"/>
      <c r="U76" s="773"/>
      <c r="V76" s="778"/>
      <c r="W76" s="779"/>
      <c r="X76" s="773"/>
      <c r="Y76" s="214" t="s">
        <v>913</v>
      </c>
      <c r="Z76" s="773"/>
      <c r="AA76" s="773"/>
      <c r="AB76" s="217" t="s">
        <v>935</v>
      </c>
      <c r="AC76" s="217" t="s">
        <v>808</v>
      </c>
      <c r="AD76" s="773"/>
      <c r="AE76" s="773"/>
      <c r="AF76" s="216" t="s">
        <v>879</v>
      </c>
      <c r="AG76" s="216" t="s">
        <v>846</v>
      </c>
      <c r="AH76" s="214" t="s">
        <v>739</v>
      </c>
      <c r="AI76" s="773"/>
      <c r="AJ76" s="215" t="s">
        <v>745</v>
      </c>
      <c r="AK76" s="215" t="s">
        <v>873</v>
      </c>
      <c r="AL76" s="773"/>
      <c r="AM76" s="773"/>
      <c r="AN76" s="773"/>
      <c r="AO76" s="773"/>
      <c r="AP76" s="773"/>
      <c r="AQ76" s="773"/>
      <c r="AR76" s="773"/>
      <c r="AS76" s="774" t="s">
        <v>886</v>
      </c>
      <c r="AT76" s="775"/>
      <c r="AU76" s="773"/>
      <c r="AV76" s="214" t="s">
        <v>929</v>
      </c>
      <c r="AW76" s="771"/>
    </row>
    <row r="77" spans="1:49" x14ac:dyDescent="0.35">
      <c r="A77" s="334" t="s">
        <v>951</v>
      </c>
      <c r="B77" s="251" t="s">
        <v>141</v>
      </c>
      <c r="C77" s="251" t="s">
        <v>258</v>
      </c>
      <c r="D77" s="251" t="s">
        <v>892</v>
      </c>
      <c r="E77" s="772"/>
      <c r="F77" s="250" t="s">
        <v>862</v>
      </c>
      <c r="G77" s="772"/>
      <c r="H77" s="249" t="s">
        <v>891</v>
      </c>
      <c r="I77" s="249" t="s">
        <v>125</v>
      </c>
      <c r="J77" s="772"/>
      <c r="K77" s="248" t="s">
        <v>127</v>
      </c>
      <c r="L77" s="248" t="s">
        <v>128</v>
      </c>
      <c r="M77" s="248" t="s">
        <v>260</v>
      </c>
      <c r="N77" s="772"/>
      <c r="O77" s="247" t="s">
        <v>830</v>
      </c>
      <c r="P77" s="247" t="s">
        <v>762</v>
      </c>
      <c r="Q77" s="247" t="s">
        <v>829</v>
      </c>
      <c r="R77" s="247" t="s">
        <v>864</v>
      </c>
      <c r="S77" s="776"/>
      <c r="T77" s="777"/>
      <c r="U77" s="772" t="s">
        <v>760</v>
      </c>
      <c r="V77" s="246" t="s">
        <v>863</v>
      </c>
      <c r="W77" s="245" t="s">
        <v>791</v>
      </c>
      <c r="X77" s="772" t="s">
        <v>760</v>
      </c>
      <c r="Y77" s="220" t="s">
        <v>862</v>
      </c>
      <c r="Z77" s="220" t="s">
        <v>827</v>
      </c>
      <c r="AA77" s="772"/>
      <c r="AB77" s="244" t="s">
        <v>790</v>
      </c>
      <c r="AC77" s="244" t="s">
        <v>789</v>
      </c>
      <c r="AD77" s="244" t="s">
        <v>788</v>
      </c>
      <c r="AE77" s="772"/>
      <c r="AF77" s="243" t="s">
        <v>787</v>
      </c>
      <c r="AG77" s="243" t="s">
        <v>786</v>
      </c>
      <c r="AH77" s="243" t="s">
        <v>861</v>
      </c>
      <c r="AI77" s="772"/>
      <c r="AJ77" s="242" t="s">
        <v>784</v>
      </c>
      <c r="AK77" s="242" t="s">
        <v>783</v>
      </c>
      <c r="AL77" s="772"/>
      <c r="AM77" s="241" t="s">
        <v>782</v>
      </c>
      <c r="AN77" s="772"/>
      <c r="AO77" s="241" t="s">
        <v>781</v>
      </c>
      <c r="AP77" s="772"/>
      <c r="AQ77" s="240" t="s">
        <v>780</v>
      </c>
      <c r="AR77" s="772"/>
      <c r="AS77" s="239" t="s">
        <v>860</v>
      </c>
      <c r="AT77" s="239" t="s">
        <v>859</v>
      </c>
      <c r="AU77" s="776"/>
      <c r="AV77" s="777"/>
      <c r="AW77" s="769" t="s">
        <v>951</v>
      </c>
    </row>
    <row r="78" spans="1:49" ht="15" thickBot="1" x14ac:dyDescent="0.4">
      <c r="A78" s="335" t="s">
        <v>951</v>
      </c>
      <c r="B78" s="238" t="s">
        <v>857</v>
      </c>
      <c r="C78" s="238" t="s">
        <v>837</v>
      </c>
      <c r="D78" s="238" t="s">
        <v>811</v>
      </c>
      <c r="E78" s="773"/>
      <c r="F78" s="237" t="s">
        <v>772</v>
      </c>
      <c r="G78" s="773"/>
      <c r="H78" s="236" t="s">
        <v>811</v>
      </c>
      <c r="I78" s="236" t="s">
        <v>769</v>
      </c>
      <c r="J78" s="773"/>
      <c r="K78" s="235" t="s">
        <v>907</v>
      </c>
      <c r="L78" s="235" t="s">
        <v>822</v>
      </c>
      <c r="M78" s="235" t="s">
        <v>856</v>
      </c>
      <c r="N78" s="773"/>
      <c r="O78" s="234" t="s">
        <v>771</v>
      </c>
      <c r="P78" s="234" t="s">
        <v>889</v>
      </c>
      <c r="Q78" s="234" t="s">
        <v>855</v>
      </c>
      <c r="R78" s="234" t="s">
        <v>869</v>
      </c>
      <c r="S78" s="778"/>
      <c r="T78" s="779"/>
      <c r="U78" s="773"/>
      <c r="V78" s="233" t="s">
        <v>772</v>
      </c>
      <c r="W78" s="232" t="s">
        <v>772</v>
      </c>
      <c r="X78" s="773"/>
      <c r="Y78" s="214" t="s">
        <v>895</v>
      </c>
      <c r="Z78" s="214" t="s">
        <v>821</v>
      </c>
      <c r="AA78" s="773"/>
      <c r="AB78" s="231" t="s">
        <v>743</v>
      </c>
      <c r="AC78" s="231" t="s">
        <v>876</v>
      </c>
      <c r="AD78" s="231" t="s">
        <v>848</v>
      </c>
      <c r="AE78" s="773"/>
      <c r="AF78" s="230" t="s">
        <v>903</v>
      </c>
      <c r="AG78" s="230" t="s">
        <v>913</v>
      </c>
      <c r="AH78" s="230" t="s">
        <v>739</v>
      </c>
      <c r="AI78" s="773"/>
      <c r="AJ78" s="229" t="s">
        <v>740</v>
      </c>
      <c r="AK78" s="229" t="s">
        <v>157</v>
      </c>
      <c r="AL78" s="773"/>
      <c r="AM78" s="228" t="s">
        <v>834</v>
      </c>
      <c r="AN78" s="773"/>
      <c r="AO78" s="228" t="s">
        <v>813</v>
      </c>
      <c r="AP78" s="773"/>
      <c r="AQ78" s="227" t="s">
        <v>850</v>
      </c>
      <c r="AR78" s="773"/>
      <c r="AS78" s="226" t="s">
        <v>872</v>
      </c>
      <c r="AT78" s="226" t="s">
        <v>736</v>
      </c>
      <c r="AU78" s="778"/>
      <c r="AV78" s="779"/>
      <c r="AW78" s="770"/>
    </row>
    <row r="79" spans="1:49" x14ac:dyDescent="0.35">
      <c r="A79" s="335" t="s">
        <v>951</v>
      </c>
      <c r="B79" s="225" t="s">
        <v>844</v>
      </c>
      <c r="C79" s="225" t="s">
        <v>843</v>
      </c>
      <c r="D79" s="225" t="s">
        <v>764</v>
      </c>
      <c r="E79" s="772"/>
      <c r="F79" s="772"/>
      <c r="G79" s="772"/>
      <c r="H79" s="772"/>
      <c r="I79" s="772"/>
      <c r="J79" s="772"/>
      <c r="K79" s="772"/>
      <c r="L79" s="772"/>
      <c r="M79" s="772"/>
      <c r="N79" s="772"/>
      <c r="O79" s="224" t="s">
        <v>842</v>
      </c>
      <c r="P79" s="772"/>
      <c r="Q79" s="224" t="s">
        <v>841</v>
      </c>
      <c r="R79" s="224" t="s">
        <v>840</v>
      </c>
      <c r="S79" s="776"/>
      <c r="T79" s="777"/>
      <c r="U79" s="772" t="s">
        <v>760</v>
      </c>
      <c r="V79" s="776"/>
      <c r="W79" s="777"/>
      <c r="X79" s="772" t="s">
        <v>760</v>
      </c>
      <c r="Y79" s="220" t="s">
        <v>759</v>
      </c>
      <c r="Z79" s="772"/>
      <c r="AA79" s="772"/>
      <c r="AB79" s="223" t="s">
        <v>758</v>
      </c>
      <c r="AC79" s="223" t="s">
        <v>757</v>
      </c>
      <c r="AD79" s="772"/>
      <c r="AE79" s="772"/>
      <c r="AF79" s="222" t="s">
        <v>756</v>
      </c>
      <c r="AG79" s="222" t="s">
        <v>755</v>
      </c>
      <c r="AH79" s="220" t="s">
        <v>785</v>
      </c>
      <c r="AI79" s="772"/>
      <c r="AJ79" s="221" t="s">
        <v>753</v>
      </c>
      <c r="AK79" s="221" t="s">
        <v>752</v>
      </c>
      <c r="AL79" s="772"/>
      <c r="AM79" s="772"/>
      <c r="AN79" s="772"/>
      <c r="AO79" s="772"/>
      <c r="AP79" s="772"/>
      <c r="AQ79" s="772"/>
      <c r="AR79" s="772"/>
      <c r="AS79" s="709" t="s">
        <v>751</v>
      </c>
      <c r="AT79" s="710"/>
      <c r="AU79" s="772"/>
      <c r="AV79" s="220" t="s">
        <v>778</v>
      </c>
      <c r="AW79" s="770"/>
    </row>
    <row r="80" spans="1:49" ht="15" thickBot="1" x14ac:dyDescent="0.4">
      <c r="A80" s="336" t="s">
        <v>951</v>
      </c>
      <c r="B80" s="219" t="s">
        <v>871</v>
      </c>
      <c r="C80" s="219" t="s">
        <v>799</v>
      </c>
      <c r="D80" s="219" t="s">
        <v>923</v>
      </c>
      <c r="E80" s="773"/>
      <c r="F80" s="773"/>
      <c r="G80" s="773"/>
      <c r="H80" s="773"/>
      <c r="I80" s="773"/>
      <c r="J80" s="773"/>
      <c r="K80" s="773"/>
      <c r="L80" s="773"/>
      <c r="M80" s="773"/>
      <c r="N80" s="773"/>
      <c r="O80" s="218" t="s">
        <v>800</v>
      </c>
      <c r="P80" s="773"/>
      <c r="Q80" s="218" t="s">
        <v>775</v>
      </c>
      <c r="R80" s="218" t="s">
        <v>869</v>
      </c>
      <c r="S80" s="778"/>
      <c r="T80" s="779"/>
      <c r="U80" s="773"/>
      <c r="V80" s="778"/>
      <c r="W80" s="779"/>
      <c r="X80" s="773"/>
      <c r="Y80" s="214" t="s">
        <v>913</v>
      </c>
      <c r="Z80" s="773"/>
      <c r="AA80" s="773"/>
      <c r="AB80" s="217" t="s">
        <v>874</v>
      </c>
      <c r="AC80" s="217" t="s">
        <v>867</v>
      </c>
      <c r="AD80" s="773"/>
      <c r="AE80" s="773"/>
      <c r="AF80" s="216" t="s">
        <v>870</v>
      </c>
      <c r="AG80" s="216" t="s">
        <v>738</v>
      </c>
      <c r="AH80" s="214" t="s">
        <v>739</v>
      </c>
      <c r="AI80" s="773"/>
      <c r="AJ80" s="215" t="s">
        <v>740</v>
      </c>
      <c r="AK80" s="215" t="s">
        <v>883</v>
      </c>
      <c r="AL80" s="773"/>
      <c r="AM80" s="773"/>
      <c r="AN80" s="773"/>
      <c r="AO80" s="773"/>
      <c r="AP80" s="773"/>
      <c r="AQ80" s="773"/>
      <c r="AR80" s="773"/>
      <c r="AS80" s="774" t="s">
        <v>897</v>
      </c>
      <c r="AT80" s="775"/>
      <c r="AU80" s="773"/>
      <c r="AV80" s="214" t="s">
        <v>929</v>
      </c>
      <c r="AW80" s="771"/>
    </row>
    <row r="81" spans="1:49" x14ac:dyDescent="0.35">
      <c r="A81" s="334" t="s">
        <v>950</v>
      </c>
      <c r="B81" s="251" t="s">
        <v>141</v>
      </c>
      <c r="C81" s="251" t="s">
        <v>258</v>
      </c>
      <c r="D81" s="251" t="s">
        <v>892</v>
      </c>
      <c r="E81" s="772"/>
      <c r="F81" s="250" t="s">
        <v>862</v>
      </c>
      <c r="G81" s="772"/>
      <c r="H81" s="249" t="s">
        <v>891</v>
      </c>
      <c r="I81" s="249" t="s">
        <v>125</v>
      </c>
      <c r="J81" s="772"/>
      <c r="K81" s="248" t="s">
        <v>127</v>
      </c>
      <c r="L81" s="248" t="s">
        <v>128</v>
      </c>
      <c r="M81" s="248" t="s">
        <v>260</v>
      </c>
      <c r="N81" s="772"/>
      <c r="O81" s="247" t="s">
        <v>830</v>
      </c>
      <c r="P81" s="247" t="s">
        <v>762</v>
      </c>
      <c r="Q81" s="247" t="s">
        <v>829</v>
      </c>
      <c r="R81" s="247" t="s">
        <v>864</v>
      </c>
      <c r="S81" s="776"/>
      <c r="T81" s="777"/>
      <c r="U81" s="772" t="s">
        <v>760</v>
      </c>
      <c r="V81" s="246" t="s">
        <v>863</v>
      </c>
      <c r="W81" s="245" t="s">
        <v>791</v>
      </c>
      <c r="X81" s="772" t="s">
        <v>760</v>
      </c>
      <c r="Y81" s="220" t="s">
        <v>862</v>
      </c>
      <c r="Z81" s="220" t="s">
        <v>827</v>
      </c>
      <c r="AA81" s="772"/>
      <c r="AB81" s="244" t="s">
        <v>790</v>
      </c>
      <c r="AC81" s="244" t="s">
        <v>789</v>
      </c>
      <c r="AD81" s="244" t="s">
        <v>788</v>
      </c>
      <c r="AE81" s="772"/>
      <c r="AF81" s="243" t="s">
        <v>787</v>
      </c>
      <c r="AG81" s="243" t="s">
        <v>786</v>
      </c>
      <c r="AH81" s="243" t="s">
        <v>861</v>
      </c>
      <c r="AI81" s="772"/>
      <c r="AJ81" s="242" t="s">
        <v>784</v>
      </c>
      <c r="AK81" s="242" t="s">
        <v>783</v>
      </c>
      <c r="AL81" s="772"/>
      <c r="AM81" s="241" t="s">
        <v>782</v>
      </c>
      <c r="AN81" s="772"/>
      <c r="AO81" s="241" t="s">
        <v>781</v>
      </c>
      <c r="AP81" s="772"/>
      <c r="AQ81" s="240" t="s">
        <v>780</v>
      </c>
      <c r="AR81" s="772"/>
      <c r="AS81" s="239" t="s">
        <v>860</v>
      </c>
      <c r="AT81" s="239" t="s">
        <v>859</v>
      </c>
      <c r="AU81" s="776"/>
      <c r="AV81" s="777"/>
      <c r="AW81" s="769" t="s">
        <v>950</v>
      </c>
    </row>
    <row r="82" spans="1:49" ht="15" thickBot="1" x14ac:dyDescent="0.4">
      <c r="A82" s="335" t="s">
        <v>950</v>
      </c>
      <c r="B82" s="238" t="s">
        <v>855</v>
      </c>
      <c r="C82" s="238" t="s">
        <v>836</v>
      </c>
      <c r="D82" s="238" t="s">
        <v>745</v>
      </c>
      <c r="E82" s="773"/>
      <c r="F82" s="237" t="s">
        <v>851</v>
      </c>
      <c r="G82" s="773"/>
      <c r="H82" s="236" t="s">
        <v>745</v>
      </c>
      <c r="I82" s="236" t="s">
        <v>899</v>
      </c>
      <c r="J82" s="773"/>
      <c r="K82" s="235" t="s">
        <v>907</v>
      </c>
      <c r="L82" s="235" t="s">
        <v>856</v>
      </c>
      <c r="M82" s="235" t="s">
        <v>822</v>
      </c>
      <c r="N82" s="773"/>
      <c r="O82" s="234" t="s">
        <v>747</v>
      </c>
      <c r="P82" s="234" t="s">
        <v>748</v>
      </c>
      <c r="Q82" s="234" t="s">
        <v>837</v>
      </c>
      <c r="R82" s="234" t="s">
        <v>869</v>
      </c>
      <c r="S82" s="778"/>
      <c r="T82" s="779"/>
      <c r="U82" s="773"/>
      <c r="V82" s="233" t="s">
        <v>772</v>
      </c>
      <c r="W82" s="232" t="s">
        <v>772</v>
      </c>
      <c r="X82" s="773"/>
      <c r="Y82" s="214" t="s">
        <v>770</v>
      </c>
      <c r="Z82" s="214" t="s">
        <v>894</v>
      </c>
      <c r="AA82" s="773"/>
      <c r="AB82" s="231" t="s">
        <v>948</v>
      </c>
      <c r="AC82" s="231" t="s">
        <v>913</v>
      </c>
      <c r="AD82" s="231" t="s">
        <v>866</v>
      </c>
      <c r="AE82" s="773"/>
      <c r="AF82" s="230" t="s">
        <v>846</v>
      </c>
      <c r="AG82" s="230" t="s">
        <v>916</v>
      </c>
      <c r="AH82" s="230" t="s">
        <v>739</v>
      </c>
      <c r="AI82" s="773"/>
      <c r="AJ82" s="229" t="s">
        <v>833</v>
      </c>
      <c r="AK82" s="229" t="s">
        <v>898</v>
      </c>
      <c r="AL82" s="773"/>
      <c r="AM82" s="228" t="s">
        <v>820</v>
      </c>
      <c r="AN82" s="773"/>
      <c r="AO82" s="228" t="s">
        <v>741</v>
      </c>
      <c r="AP82" s="773"/>
      <c r="AQ82" s="227" t="s">
        <v>742</v>
      </c>
      <c r="AR82" s="773"/>
      <c r="AS82" s="226" t="s">
        <v>845</v>
      </c>
      <c r="AT82" s="226" t="s">
        <v>739</v>
      </c>
      <c r="AU82" s="778"/>
      <c r="AV82" s="779"/>
      <c r="AW82" s="770"/>
    </row>
    <row r="83" spans="1:49" x14ac:dyDescent="0.35">
      <c r="A83" s="335" t="s">
        <v>950</v>
      </c>
      <c r="B83" s="225" t="s">
        <v>844</v>
      </c>
      <c r="C83" s="225" t="s">
        <v>843</v>
      </c>
      <c r="D83" s="225" t="s">
        <v>764</v>
      </c>
      <c r="E83" s="772"/>
      <c r="F83" s="772"/>
      <c r="G83" s="772"/>
      <c r="H83" s="772"/>
      <c r="I83" s="772"/>
      <c r="J83" s="772"/>
      <c r="K83" s="772"/>
      <c r="L83" s="772"/>
      <c r="M83" s="772"/>
      <c r="N83" s="772"/>
      <c r="O83" s="224" t="s">
        <v>842</v>
      </c>
      <c r="P83" s="772"/>
      <c r="Q83" s="224" t="s">
        <v>841</v>
      </c>
      <c r="R83" s="224" t="s">
        <v>840</v>
      </c>
      <c r="S83" s="776"/>
      <c r="T83" s="777"/>
      <c r="U83" s="772" t="s">
        <v>760</v>
      </c>
      <c r="V83" s="776"/>
      <c r="W83" s="777"/>
      <c r="X83" s="772" t="s">
        <v>760</v>
      </c>
      <c r="Y83" s="220" t="s">
        <v>759</v>
      </c>
      <c r="Z83" s="772"/>
      <c r="AA83" s="772"/>
      <c r="AB83" s="223" t="s">
        <v>758</v>
      </c>
      <c r="AC83" s="223" t="s">
        <v>757</v>
      </c>
      <c r="AD83" s="772"/>
      <c r="AE83" s="772"/>
      <c r="AF83" s="222" t="s">
        <v>756</v>
      </c>
      <c r="AG83" s="222" t="s">
        <v>755</v>
      </c>
      <c r="AH83" s="220" t="s">
        <v>785</v>
      </c>
      <c r="AI83" s="772"/>
      <c r="AJ83" s="221" t="s">
        <v>753</v>
      </c>
      <c r="AK83" s="221" t="s">
        <v>752</v>
      </c>
      <c r="AL83" s="772"/>
      <c r="AM83" s="772"/>
      <c r="AN83" s="772"/>
      <c r="AO83" s="772"/>
      <c r="AP83" s="772"/>
      <c r="AQ83" s="772"/>
      <c r="AR83" s="772"/>
      <c r="AS83" s="709" t="s">
        <v>751</v>
      </c>
      <c r="AT83" s="710"/>
      <c r="AU83" s="772"/>
      <c r="AV83" s="220" t="s">
        <v>778</v>
      </c>
      <c r="AW83" s="770"/>
    </row>
    <row r="84" spans="1:49" ht="15" thickBot="1" x14ac:dyDescent="0.4">
      <c r="A84" s="336" t="s">
        <v>950</v>
      </c>
      <c r="B84" s="219" t="s">
        <v>839</v>
      </c>
      <c r="C84" s="219" t="s">
        <v>889</v>
      </c>
      <c r="D84" s="219" t="s">
        <v>882</v>
      </c>
      <c r="E84" s="773"/>
      <c r="F84" s="773"/>
      <c r="G84" s="773"/>
      <c r="H84" s="773"/>
      <c r="I84" s="773"/>
      <c r="J84" s="773"/>
      <c r="K84" s="773"/>
      <c r="L84" s="773"/>
      <c r="M84" s="773"/>
      <c r="N84" s="773"/>
      <c r="O84" s="218" t="s">
        <v>937</v>
      </c>
      <c r="P84" s="773"/>
      <c r="Q84" s="218" t="s">
        <v>771</v>
      </c>
      <c r="R84" s="218" t="s">
        <v>869</v>
      </c>
      <c r="S84" s="778"/>
      <c r="T84" s="779"/>
      <c r="U84" s="773"/>
      <c r="V84" s="778"/>
      <c r="W84" s="779"/>
      <c r="X84" s="773"/>
      <c r="Y84" s="214" t="s">
        <v>913</v>
      </c>
      <c r="Z84" s="773"/>
      <c r="AA84" s="773"/>
      <c r="AB84" s="217" t="s">
        <v>857</v>
      </c>
      <c r="AC84" s="217" t="s">
        <v>894</v>
      </c>
      <c r="AD84" s="773"/>
      <c r="AE84" s="773"/>
      <c r="AF84" s="216" t="s">
        <v>847</v>
      </c>
      <c r="AG84" s="216" t="s">
        <v>741</v>
      </c>
      <c r="AH84" s="214" t="s">
        <v>739</v>
      </c>
      <c r="AI84" s="773"/>
      <c r="AJ84" s="215" t="s">
        <v>833</v>
      </c>
      <c r="AK84" s="215" t="s">
        <v>898</v>
      </c>
      <c r="AL84" s="773"/>
      <c r="AM84" s="773"/>
      <c r="AN84" s="773"/>
      <c r="AO84" s="773"/>
      <c r="AP84" s="773"/>
      <c r="AQ84" s="773"/>
      <c r="AR84" s="773"/>
      <c r="AS84" s="774" t="s">
        <v>845</v>
      </c>
      <c r="AT84" s="775"/>
      <c r="AU84" s="773"/>
      <c r="AV84" s="214" t="s">
        <v>929</v>
      </c>
      <c r="AW84" s="771"/>
    </row>
    <row r="85" spans="1:49" x14ac:dyDescent="0.35">
      <c r="A85" s="331" t="s">
        <v>949</v>
      </c>
      <c r="B85" s="211" t="s">
        <v>141</v>
      </c>
      <c r="C85" s="211" t="s">
        <v>258</v>
      </c>
      <c r="D85" s="211" t="s">
        <v>259</v>
      </c>
      <c r="E85" s="754"/>
      <c r="F85" s="754"/>
      <c r="G85" s="754"/>
      <c r="H85" s="211" t="s">
        <v>831</v>
      </c>
      <c r="I85" s="211" t="s">
        <v>125</v>
      </c>
      <c r="J85" s="754"/>
      <c r="K85" s="211" t="s">
        <v>127</v>
      </c>
      <c r="L85" s="754"/>
      <c r="M85" s="211" t="s">
        <v>260</v>
      </c>
      <c r="N85" s="754"/>
      <c r="O85" s="211" t="s">
        <v>830</v>
      </c>
      <c r="P85" s="754"/>
      <c r="Q85" s="718" t="s">
        <v>829</v>
      </c>
      <c r="R85" s="719"/>
      <c r="S85" s="757"/>
      <c r="T85" s="758"/>
      <c r="U85" s="754" t="s">
        <v>760</v>
      </c>
      <c r="V85" s="211" t="s">
        <v>828</v>
      </c>
      <c r="W85" s="211" t="s">
        <v>791</v>
      </c>
      <c r="X85" s="754" t="s">
        <v>760</v>
      </c>
      <c r="Y85" s="211" t="s">
        <v>759</v>
      </c>
      <c r="Z85" s="211" t="s">
        <v>827</v>
      </c>
      <c r="AA85" s="754"/>
      <c r="AB85" s="211" t="s">
        <v>790</v>
      </c>
      <c r="AC85" s="211" t="s">
        <v>789</v>
      </c>
      <c r="AD85" s="211" t="s">
        <v>788</v>
      </c>
      <c r="AE85" s="754"/>
      <c r="AF85" s="211" t="s">
        <v>787</v>
      </c>
      <c r="AG85" s="211" t="s">
        <v>786</v>
      </c>
      <c r="AH85" s="211" t="s">
        <v>785</v>
      </c>
      <c r="AI85" s="754"/>
      <c r="AJ85" s="211" t="s">
        <v>784</v>
      </c>
      <c r="AK85" s="211" t="s">
        <v>783</v>
      </c>
      <c r="AL85" s="754"/>
      <c r="AM85" s="211" t="s">
        <v>782</v>
      </c>
      <c r="AN85" s="754"/>
      <c r="AO85" s="211" t="s">
        <v>781</v>
      </c>
      <c r="AP85" s="754"/>
      <c r="AQ85" s="211" t="s">
        <v>780</v>
      </c>
      <c r="AR85" s="754"/>
      <c r="AS85" s="211" t="s">
        <v>826</v>
      </c>
      <c r="AT85" s="211" t="s">
        <v>825</v>
      </c>
      <c r="AU85" s="754"/>
      <c r="AV85" s="211" t="s">
        <v>778</v>
      </c>
      <c r="AW85" s="761" t="s">
        <v>949</v>
      </c>
    </row>
    <row r="86" spans="1:49" ht="15" thickBot="1" x14ac:dyDescent="0.4">
      <c r="A86" s="332" t="s">
        <v>949</v>
      </c>
      <c r="B86" s="212" t="s">
        <v>871</v>
      </c>
      <c r="C86" s="212" t="s">
        <v>855</v>
      </c>
      <c r="D86" s="212" t="s">
        <v>739</v>
      </c>
      <c r="E86" s="756"/>
      <c r="F86" s="756"/>
      <c r="G86" s="756"/>
      <c r="H86" s="212" t="s">
        <v>812</v>
      </c>
      <c r="I86" s="212" t="s">
        <v>899</v>
      </c>
      <c r="J86" s="756"/>
      <c r="K86" s="212" t="s">
        <v>822</v>
      </c>
      <c r="L86" s="756"/>
      <c r="M86" s="212" t="s">
        <v>907</v>
      </c>
      <c r="N86" s="756"/>
      <c r="O86" s="212" t="s">
        <v>747</v>
      </c>
      <c r="P86" s="756"/>
      <c r="Q86" s="764" t="s">
        <v>851</v>
      </c>
      <c r="R86" s="765"/>
      <c r="S86" s="764"/>
      <c r="T86" s="765"/>
      <c r="U86" s="756"/>
      <c r="V86" s="212" t="s">
        <v>930</v>
      </c>
      <c r="W86" s="212" t="s">
        <v>930</v>
      </c>
      <c r="X86" s="756"/>
      <c r="Y86" s="212" t="s">
        <v>913</v>
      </c>
      <c r="Z86" s="212" t="s">
        <v>739</v>
      </c>
      <c r="AA86" s="756"/>
      <c r="AB86" s="212" t="s">
        <v>948</v>
      </c>
      <c r="AC86" s="212" t="s">
        <v>740</v>
      </c>
      <c r="AD86" s="212" t="s">
        <v>807</v>
      </c>
      <c r="AE86" s="756"/>
      <c r="AF86" s="212" t="s">
        <v>768</v>
      </c>
      <c r="AG86" s="212" t="s">
        <v>876</v>
      </c>
      <c r="AH86" s="212" t="s">
        <v>739</v>
      </c>
      <c r="AI86" s="756"/>
      <c r="AJ86" s="212" t="s">
        <v>739</v>
      </c>
      <c r="AK86" s="212" t="s">
        <v>849</v>
      </c>
      <c r="AL86" s="756"/>
      <c r="AM86" s="212" t="s">
        <v>820</v>
      </c>
      <c r="AN86" s="756"/>
      <c r="AO86" s="212" t="s">
        <v>813</v>
      </c>
      <c r="AP86" s="756"/>
      <c r="AQ86" s="212" t="s">
        <v>846</v>
      </c>
      <c r="AR86" s="756"/>
      <c r="AS86" s="212" t="s">
        <v>845</v>
      </c>
      <c r="AT86" s="212" t="s">
        <v>845</v>
      </c>
      <c r="AU86" s="756"/>
      <c r="AV86" s="212" t="s">
        <v>929</v>
      </c>
      <c r="AW86" s="762"/>
    </row>
    <row r="87" spans="1:49" x14ac:dyDescent="0.35">
      <c r="A87" s="332" t="s">
        <v>949</v>
      </c>
      <c r="B87" s="211" t="s">
        <v>819</v>
      </c>
      <c r="C87" s="211" t="s">
        <v>818</v>
      </c>
      <c r="D87" s="211" t="s">
        <v>817</v>
      </c>
      <c r="E87" s="754"/>
      <c r="F87" s="754"/>
      <c r="G87" s="754"/>
      <c r="H87" s="754"/>
      <c r="I87" s="754"/>
      <c r="J87" s="754"/>
      <c r="K87" s="754"/>
      <c r="L87" s="754"/>
      <c r="M87" s="754"/>
      <c r="N87" s="754"/>
      <c r="O87" s="211" t="s">
        <v>816</v>
      </c>
      <c r="P87" s="211" t="s">
        <v>762</v>
      </c>
      <c r="Q87" s="718" t="s">
        <v>815</v>
      </c>
      <c r="R87" s="719"/>
      <c r="S87" s="757"/>
      <c r="T87" s="758"/>
      <c r="U87" s="754" t="s">
        <v>760</v>
      </c>
      <c r="V87" s="757"/>
      <c r="W87" s="758"/>
      <c r="X87" s="754" t="s">
        <v>760</v>
      </c>
      <c r="Y87" s="211" t="s">
        <v>759</v>
      </c>
      <c r="Z87" s="754"/>
      <c r="AA87" s="754"/>
      <c r="AB87" s="211" t="s">
        <v>758</v>
      </c>
      <c r="AC87" s="211" t="s">
        <v>757</v>
      </c>
      <c r="AD87" s="754"/>
      <c r="AE87" s="754"/>
      <c r="AF87" s="211" t="s">
        <v>756</v>
      </c>
      <c r="AG87" s="211" t="s">
        <v>755</v>
      </c>
      <c r="AH87" s="211" t="s">
        <v>754</v>
      </c>
      <c r="AI87" s="754"/>
      <c r="AJ87" s="211" t="s">
        <v>753</v>
      </c>
      <c r="AK87" s="211" t="s">
        <v>752</v>
      </c>
      <c r="AL87" s="754"/>
      <c r="AM87" s="754"/>
      <c r="AN87" s="754"/>
      <c r="AO87" s="754"/>
      <c r="AP87" s="754"/>
      <c r="AQ87" s="754"/>
      <c r="AR87" s="754"/>
      <c r="AS87" s="718" t="s">
        <v>751</v>
      </c>
      <c r="AT87" s="719"/>
      <c r="AU87" s="757"/>
      <c r="AV87" s="758"/>
      <c r="AW87" s="762"/>
    </row>
    <row r="88" spans="1:49" ht="15" thickBot="1" x14ac:dyDescent="0.4">
      <c r="A88" s="332" t="s">
        <v>949</v>
      </c>
      <c r="B88" s="212" t="s">
        <v>871</v>
      </c>
      <c r="C88" s="212" t="s">
        <v>776</v>
      </c>
      <c r="D88" s="212" t="s">
        <v>899</v>
      </c>
      <c r="E88" s="756"/>
      <c r="F88" s="756"/>
      <c r="G88" s="756"/>
      <c r="H88" s="756"/>
      <c r="I88" s="756"/>
      <c r="J88" s="756"/>
      <c r="K88" s="756"/>
      <c r="L88" s="756"/>
      <c r="M88" s="756"/>
      <c r="N88" s="756"/>
      <c r="O88" s="212" t="s">
        <v>747</v>
      </c>
      <c r="P88" s="213" t="s">
        <v>746</v>
      </c>
      <c r="Q88" s="764" t="s">
        <v>851</v>
      </c>
      <c r="R88" s="765"/>
      <c r="S88" s="764"/>
      <c r="T88" s="765"/>
      <c r="U88" s="756"/>
      <c r="V88" s="764"/>
      <c r="W88" s="765"/>
      <c r="X88" s="756"/>
      <c r="Y88" s="212" t="s">
        <v>913</v>
      </c>
      <c r="Z88" s="756"/>
      <c r="AA88" s="756"/>
      <c r="AB88" s="212" t="s">
        <v>866</v>
      </c>
      <c r="AC88" s="212" t="s">
        <v>876</v>
      </c>
      <c r="AD88" s="756"/>
      <c r="AE88" s="756"/>
      <c r="AF88" s="212" t="s">
        <v>881</v>
      </c>
      <c r="AG88" s="212" t="s">
        <v>740</v>
      </c>
      <c r="AH88" s="212" t="s">
        <v>739</v>
      </c>
      <c r="AI88" s="756"/>
      <c r="AJ88" s="212" t="s">
        <v>807</v>
      </c>
      <c r="AK88" s="212" t="s">
        <v>849</v>
      </c>
      <c r="AL88" s="756"/>
      <c r="AM88" s="756"/>
      <c r="AN88" s="756"/>
      <c r="AO88" s="756"/>
      <c r="AP88" s="756"/>
      <c r="AQ88" s="756"/>
      <c r="AR88" s="756"/>
      <c r="AS88" s="764" t="s">
        <v>845</v>
      </c>
      <c r="AT88" s="765"/>
      <c r="AU88" s="764"/>
      <c r="AV88" s="765"/>
      <c r="AW88" s="762"/>
    </row>
    <row r="89" spans="1:49" x14ac:dyDescent="0.35">
      <c r="A89" s="332" t="s">
        <v>949</v>
      </c>
      <c r="B89" s="211" t="s">
        <v>806</v>
      </c>
      <c r="C89" s="211" t="s">
        <v>805</v>
      </c>
      <c r="D89" s="211" t="s">
        <v>804</v>
      </c>
      <c r="E89" s="754"/>
      <c r="F89" s="754"/>
      <c r="G89" s="754"/>
      <c r="H89" s="754"/>
      <c r="I89" s="754"/>
      <c r="J89" s="754"/>
      <c r="K89" s="754"/>
      <c r="L89" s="754"/>
      <c r="M89" s="754"/>
      <c r="N89" s="754"/>
      <c r="O89" s="211" t="s">
        <v>803</v>
      </c>
      <c r="P89" s="213"/>
      <c r="Q89" s="718" t="s">
        <v>802</v>
      </c>
      <c r="R89" s="719"/>
      <c r="S89" s="757"/>
      <c r="T89" s="758"/>
      <c r="U89" s="754" t="s">
        <v>760</v>
      </c>
      <c r="V89" s="757"/>
      <c r="W89" s="758"/>
      <c r="X89" s="754" t="s">
        <v>760</v>
      </c>
      <c r="Y89" s="757"/>
      <c r="Z89" s="766"/>
      <c r="AA89" s="766"/>
      <c r="AB89" s="76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  <c r="AP89" s="766"/>
      <c r="AQ89" s="766"/>
      <c r="AR89" s="766"/>
      <c r="AS89" s="766"/>
      <c r="AT89" s="766"/>
      <c r="AU89" s="766"/>
      <c r="AV89" s="758"/>
      <c r="AW89" s="762"/>
    </row>
    <row r="90" spans="1:49" ht="15" thickBot="1" x14ac:dyDescent="0.4">
      <c r="A90" s="333" t="s">
        <v>949</v>
      </c>
      <c r="B90" s="212" t="s">
        <v>912</v>
      </c>
      <c r="C90" s="212" t="s">
        <v>776</v>
      </c>
      <c r="D90" s="212" t="s">
        <v>775</v>
      </c>
      <c r="E90" s="756"/>
      <c r="F90" s="756"/>
      <c r="G90" s="756"/>
      <c r="H90" s="756"/>
      <c r="I90" s="756"/>
      <c r="J90" s="756"/>
      <c r="K90" s="756"/>
      <c r="L90" s="756"/>
      <c r="M90" s="756"/>
      <c r="N90" s="756"/>
      <c r="O90" s="212" t="s">
        <v>748</v>
      </c>
      <c r="P90" s="212"/>
      <c r="Q90" s="764" t="s">
        <v>837</v>
      </c>
      <c r="R90" s="765"/>
      <c r="S90" s="764"/>
      <c r="T90" s="765"/>
      <c r="U90" s="756"/>
      <c r="V90" s="764"/>
      <c r="W90" s="765"/>
      <c r="X90" s="756"/>
      <c r="Y90" s="764"/>
      <c r="Z90" s="767"/>
      <c r="AA90" s="767"/>
      <c r="AB90" s="767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  <c r="AP90" s="767"/>
      <c r="AQ90" s="767"/>
      <c r="AR90" s="767"/>
      <c r="AS90" s="767"/>
      <c r="AT90" s="767"/>
      <c r="AU90" s="767"/>
      <c r="AV90" s="765"/>
      <c r="AW90" s="768"/>
    </row>
    <row r="91" spans="1:49" x14ac:dyDescent="0.35">
      <c r="A91" s="331" t="s">
        <v>947</v>
      </c>
      <c r="B91" s="211" t="s">
        <v>1268</v>
      </c>
      <c r="C91" s="211" t="s">
        <v>1270</v>
      </c>
      <c r="D91" s="211" t="s">
        <v>796</v>
      </c>
      <c r="E91" s="754"/>
      <c r="F91" s="754"/>
      <c r="G91" s="754"/>
      <c r="H91" s="211" t="s">
        <v>100</v>
      </c>
      <c r="I91" s="754"/>
      <c r="J91" s="754"/>
      <c r="K91" s="211" t="s">
        <v>795</v>
      </c>
      <c r="L91" s="754"/>
      <c r="M91" s="754"/>
      <c r="N91" s="754"/>
      <c r="O91" s="211" t="s">
        <v>794</v>
      </c>
      <c r="P91" s="754"/>
      <c r="Q91" s="718" t="s">
        <v>793</v>
      </c>
      <c r="R91" s="719"/>
      <c r="S91" s="757"/>
      <c r="T91" s="758"/>
      <c r="U91" s="754" t="s">
        <v>760</v>
      </c>
      <c r="V91" s="211" t="s">
        <v>792</v>
      </c>
      <c r="W91" s="211" t="s">
        <v>791</v>
      </c>
      <c r="X91" s="754" t="s">
        <v>760</v>
      </c>
      <c r="Y91" s="211" t="s">
        <v>759</v>
      </c>
      <c r="Z91" s="754"/>
      <c r="AA91" s="754"/>
      <c r="AB91" s="211" t="s">
        <v>790</v>
      </c>
      <c r="AC91" s="211" t="s">
        <v>789</v>
      </c>
      <c r="AD91" s="211" t="s">
        <v>788</v>
      </c>
      <c r="AE91" s="754"/>
      <c r="AF91" s="211" t="s">
        <v>787</v>
      </c>
      <c r="AG91" s="211" t="s">
        <v>786</v>
      </c>
      <c r="AH91" s="211" t="s">
        <v>785</v>
      </c>
      <c r="AI91" s="754"/>
      <c r="AJ91" s="211" t="s">
        <v>784</v>
      </c>
      <c r="AK91" s="211" t="s">
        <v>783</v>
      </c>
      <c r="AL91" s="754"/>
      <c r="AM91" s="211" t="s">
        <v>782</v>
      </c>
      <c r="AN91" s="754"/>
      <c r="AO91" s="211" t="s">
        <v>781</v>
      </c>
      <c r="AP91" s="754"/>
      <c r="AQ91" s="211" t="s">
        <v>780</v>
      </c>
      <c r="AR91" s="754"/>
      <c r="AS91" s="718" t="s">
        <v>779</v>
      </c>
      <c r="AT91" s="719"/>
      <c r="AU91" s="754"/>
      <c r="AV91" s="211" t="s">
        <v>778</v>
      </c>
      <c r="AW91" s="761" t="s">
        <v>947</v>
      </c>
    </row>
    <row r="92" spans="1:49" ht="15" thickBot="1" x14ac:dyDescent="0.4">
      <c r="A92" s="332" t="s">
        <v>947</v>
      </c>
      <c r="B92" s="212" t="s">
        <v>871</v>
      </c>
      <c r="C92" s="212" t="s">
        <v>855</v>
      </c>
      <c r="D92" s="212" t="s">
        <v>899</v>
      </c>
      <c r="E92" s="756"/>
      <c r="F92" s="756"/>
      <c r="G92" s="756"/>
      <c r="H92" s="212" t="s">
        <v>851</v>
      </c>
      <c r="I92" s="756"/>
      <c r="J92" s="756"/>
      <c r="K92" s="212" t="s">
        <v>822</v>
      </c>
      <c r="L92" s="756"/>
      <c r="M92" s="756"/>
      <c r="N92" s="756"/>
      <c r="O92" s="212" t="s">
        <v>747</v>
      </c>
      <c r="P92" s="756"/>
      <c r="Q92" s="764" t="s">
        <v>771</v>
      </c>
      <c r="R92" s="765"/>
      <c r="S92" s="764"/>
      <c r="T92" s="765"/>
      <c r="U92" s="756"/>
      <c r="V92" s="212" t="s">
        <v>930</v>
      </c>
      <c r="W92" s="212" t="s">
        <v>930</v>
      </c>
      <c r="X92" s="756"/>
      <c r="Y92" s="212" t="s">
        <v>913</v>
      </c>
      <c r="Z92" s="756"/>
      <c r="AA92" s="756"/>
      <c r="AB92" s="212" t="s">
        <v>857</v>
      </c>
      <c r="AC92" s="212" t="s">
        <v>916</v>
      </c>
      <c r="AD92" s="212" t="s">
        <v>833</v>
      </c>
      <c r="AE92" s="756"/>
      <c r="AF92" s="212" t="s">
        <v>874</v>
      </c>
      <c r="AG92" s="212" t="s">
        <v>737</v>
      </c>
      <c r="AH92" s="212" t="s">
        <v>739</v>
      </c>
      <c r="AI92" s="756"/>
      <c r="AJ92" s="212" t="s">
        <v>739</v>
      </c>
      <c r="AK92" s="212" t="s">
        <v>898</v>
      </c>
      <c r="AL92" s="756"/>
      <c r="AM92" s="212" t="s">
        <v>846</v>
      </c>
      <c r="AN92" s="756"/>
      <c r="AO92" s="212" t="s">
        <v>768</v>
      </c>
      <c r="AP92" s="756"/>
      <c r="AQ92" s="212" t="s">
        <v>742</v>
      </c>
      <c r="AR92" s="756"/>
      <c r="AS92" s="764" t="s">
        <v>743</v>
      </c>
      <c r="AT92" s="765"/>
      <c r="AU92" s="756"/>
      <c r="AV92" s="212" t="s">
        <v>929</v>
      </c>
      <c r="AW92" s="762"/>
    </row>
    <row r="93" spans="1:49" x14ac:dyDescent="0.35">
      <c r="A93" s="332" t="s">
        <v>947</v>
      </c>
      <c r="B93" s="211" t="s">
        <v>1269</v>
      </c>
      <c r="C93" s="211" t="s">
        <v>1271</v>
      </c>
      <c r="D93" s="211" t="s">
        <v>764</v>
      </c>
      <c r="E93" s="754"/>
      <c r="F93" s="754"/>
      <c r="G93" s="754"/>
      <c r="H93" s="754"/>
      <c r="I93" s="754"/>
      <c r="J93" s="754"/>
      <c r="K93" s="754"/>
      <c r="L93" s="754"/>
      <c r="M93" s="754"/>
      <c r="N93" s="754"/>
      <c r="O93" s="211" t="s">
        <v>763</v>
      </c>
      <c r="P93" s="211" t="s">
        <v>762</v>
      </c>
      <c r="Q93" s="718" t="s">
        <v>761</v>
      </c>
      <c r="R93" s="719"/>
      <c r="S93" s="757"/>
      <c r="T93" s="758"/>
      <c r="U93" s="754" t="s">
        <v>760</v>
      </c>
      <c r="V93" s="757"/>
      <c r="W93" s="758"/>
      <c r="X93" s="754" t="s">
        <v>760</v>
      </c>
      <c r="Y93" s="211" t="s">
        <v>759</v>
      </c>
      <c r="Z93" s="754"/>
      <c r="AA93" s="754"/>
      <c r="AB93" s="211" t="s">
        <v>758</v>
      </c>
      <c r="AC93" s="211" t="s">
        <v>757</v>
      </c>
      <c r="AD93" s="754"/>
      <c r="AE93" s="754"/>
      <c r="AF93" s="211" t="s">
        <v>756</v>
      </c>
      <c r="AG93" s="211" t="s">
        <v>755</v>
      </c>
      <c r="AH93" s="211" t="s">
        <v>754</v>
      </c>
      <c r="AI93" s="754"/>
      <c r="AJ93" s="211" t="s">
        <v>753</v>
      </c>
      <c r="AK93" s="211" t="s">
        <v>752</v>
      </c>
      <c r="AL93" s="754"/>
      <c r="AM93" s="754"/>
      <c r="AN93" s="754"/>
      <c r="AO93" s="754"/>
      <c r="AP93" s="754"/>
      <c r="AQ93" s="754"/>
      <c r="AR93" s="754"/>
      <c r="AS93" s="718" t="s">
        <v>751</v>
      </c>
      <c r="AT93" s="719"/>
      <c r="AU93" s="757"/>
      <c r="AV93" s="758"/>
      <c r="AW93" s="762"/>
    </row>
    <row r="94" spans="1:49" ht="15" thickBot="1" x14ac:dyDescent="0.4">
      <c r="A94" s="333" t="s">
        <v>947</v>
      </c>
      <c r="B94" s="212" t="s">
        <v>915</v>
      </c>
      <c r="C94" s="212" t="s">
        <v>946</v>
      </c>
      <c r="D94" s="212" t="s">
        <v>775</v>
      </c>
      <c r="E94" s="756"/>
      <c r="F94" s="756"/>
      <c r="G94" s="756"/>
      <c r="H94" s="756"/>
      <c r="I94" s="756"/>
      <c r="J94" s="756"/>
      <c r="K94" s="756"/>
      <c r="L94" s="756"/>
      <c r="M94" s="756"/>
      <c r="N94" s="756"/>
      <c r="O94" s="212" t="s">
        <v>747</v>
      </c>
      <c r="P94" s="212" t="s">
        <v>746</v>
      </c>
      <c r="Q94" s="764" t="s">
        <v>920</v>
      </c>
      <c r="R94" s="765"/>
      <c r="S94" s="764"/>
      <c r="T94" s="765"/>
      <c r="U94" s="756"/>
      <c r="V94" s="764"/>
      <c r="W94" s="765"/>
      <c r="X94" s="756"/>
      <c r="Y94" s="212" t="s">
        <v>913</v>
      </c>
      <c r="Z94" s="756"/>
      <c r="AA94" s="756"/>
      <c r="AB94" s="212" t="s">
        <v>881</v>
      </c>
      <c r="AC94" s="212" t="s">
        <v>737</v>
      </c>
      <c r="AD94" s="756"/>
      <c r="AE94" s="756"/>
      <c r="AF94" s="212" t="s">
        <v>857</v>
      </c>
      <c r="AG94" s="212" t="s">
        <v>916</v>
      </c>
      <c r="AH94" s="212" t="s">
        <v>739</v>
      </c>
      <c r="AI94" s="756"/>
      <c r="AJ94" s="212" t="s">
        <v>833</v>
      </c>
      <c r="AK94" s="212" t="s">
        <v>898</v>
      </c>
      <c r="AL94" s="756"/>
      <c r="AM94" s="756"/>
      <c r="AN94" s="756"/>
      <c r="AO94" s="756"/>
      <c r="AP94" s="756"/>
      <c r="AQ94" s="756"/>
      <c r="AR94" s="756"/>
      <c r="AS94" s="764" t="s">
        <v>743</v>
      </c>
      <c r="AT94" s="765"/>
      <c r="AU94" s="764"/>
      <c r="AV94" s="765"/>
      <c r="AW94" s="768"/>
    </row>
    <row r="95" spans="1:49" x14ac:dyDescent="0.35">
      <c r="A95" s="334" t="s">
        <v>945</v>
      </c>
      <c r="B95" s="251" t="s">
        <v>141</v>
      </c>
      <c r="C95" s="724" t="s">
        <v>258</v>
      </c>
      <c r="D95" s="725"/>
      <c r="E95" s="251" t="s">
        <v>259</v>
      </c>
      <c r="F95" s="772"/>
      <c r="G95" s="772"/>
      <c r="H95" s="249" t="s">
        <v>865</v>
      </c>
      <c r="I95" s="249" t="s">
        <v>125</v>
      </c>
      <c r="J95" s="772"/>
      <c r="K95" s="248" t="s">
        <v>127</v>
      </c>
      <c r="L95" s="248" t="s">
        <v>128</v>
      </c>
      <c r="M95" s="248" t="s">
        <v>260</v>
      </c>
      <c r="N95" s="772"/>
      <c r="O95" s="247" t="s">
        <v>830</v>
      </c>
      <c r="P95" s="247" t="s">
        <v>762</v>
      </c>
      <c r="Q95" s="247" t="s">
        <v>829</v>
      </c>
      <c r="R95" s="247" t="s">
        <v>864</v>
      </c>
      <c r="S95" s="772"/>
      <c r="T95" s="772"/>
      <c r="U95" s="772" t="s">
        <v>760</v>
      </c>
      <c r="V95" s="246" t="s">
        <v>863</v>
      </c>
      <c r="W95" s="245" t="s">
        <v>791</v>
      </c>
      <c r="X95" s="772" t="s">
        <v>760</v>
      </c>
      <c r="Y95" s="220" t="s">
        <v>862</v>
      </c>
      <c r="Z95" s="220" t="s">
        <v>827</v>
      </c>
      <c r="AA95" s="772"/>
      <c r="AB95" s="244" t="s">
        <v>790</v>
      </c>
      <c r="AC95" s="244" t="s">
        <v>789</v>
      </c>
      <c r="AD95" s="244" t="s">
        <v>788</v>
      </c>
      <c r="AE95" s="772"/>
      <c r="AF95" s="243" t="s">
        <v>787</v>
      </c>
      <c r="AG95" s="243" t="s">
        <v>786</v>
      </c>
      <c r="AH95" s="243" t="s">
        <v>861</v>
      </c>
      <c r="AI95" s="772"/>
      <c r="AJ95" s="242" t="s">
        <v>784</v>
      </c>
      <c r="AK95" s="242" t="s">
        <v>783</v>
      </c>
      <c r="AL95" s="772"/>
      <c r="AM95" s="241" t="s">
        <v>782</v>
      </c>
      <c r="AN95" s="772"/>
      <c r="AO95" s="241" t="s">
        <v>781</v>
      </c>
      <c r="AP95" s="772"/>
      <c r="AQ95" s="240" t="s">
        <v>780</v>
      </c>
      <c r="AR95" s="772"/>
      <c r="AS95" s="239" t="s">
        <v>860</v>
      </c>
      <c r="AT95" s="239" t="s">
        <v>859</v>
      </c>
      <c r="AU95" s="776"/>
      <c r="AV95" s="777"/>
      <c r="AW95" s="769" t="s">
        <v>945</v>
      </c>
    </row>
    <row r="96" spans="1:49" ht="15" thickBot="1" x14ac:dyDescent="0.4">
      <c r="A96" s="335" t="s">
        <v>945</v>
      </c>
      <c r="B96" s="238" t="s">
        <v>851</v>
      </c>
      <c r="C96" s="780" t="s">
        <v>883</v>
      </c>
      <c r="D96" s="781"/>
      <c r="E96" s="238" t="s">
        <v>742</v>
      </c>
      <c r="F96" s="773"/>
      <c r="G96" s="773"/>
      <c r="H96" s="236" t="s">
        <v>769</v>
      </c>
      <c r="I96" s="236" t="s">
        <v>837</v>
      </c>
      <c r="J96" s="773"/>
      <c r="K96" s="235" t="s">
        <v>856</v>
      </c>
      <c r="L96" s="235" t="s">
        <v>854</v>
      </c>
      <c r="M96" s="235" t="s">
        <v>822</v>
      </c>
      <c r="N96" s="773"/>
      <c r="O96" s="234" t="s">
        <v>750</v>
      </c>
      <c r="P96" s="234" t="s">
        <v>937</v>
      </c>
      <c r="Q96" s="234" t="s">
        <v>870</v>
      </c>
      <c r="R96" s="234" t="s">
        <v>921</v>
      </c>
      <c r="S96" s="773"/>
      <c r="T96" s="773"/>
      <c r="U96" s="773"/>
      <c r="V96" s="233" t="s">
        <v>930</v>
      </c>
      <c r="W96" s="232" t="s">
        <v>930</v>
      </c>
      <c r="X96" s="773"/>
      <c r="Y96" s="214" t="s">
        <v>886</v>
      </c>
      <c r="Z96" s="214" t="s">
        <v>845</v>
      </c>
      <c r="AA96" s="773"/>
      <c r="AB96" s="231" t="s">
        <v>744</v>
      </c>
      <c r="AC96" s="231" t="s">
        <v>850</v>
      </c>
      <c r="AD96" s="231" t="s">
        <v>808</v>
      </c>
      <c r="AE96" s="773"/>
      <c r="AF96" s="230" t="s">
        <v>913</v>
      </c>
      <c r="AG96" s="230" t="s">
        <v>932</v>
      </c>
      <c r="AH96" s="230" t="s">
        <v>739</v>
      </c>
      <c r="AI96" s="773"/>
      <c r="AJ96" s="229" t="s">
        <v>900</v>
      </c>
      <c r="AK96" s="229" t="s">
        <v>810</v>
      </c>
      <c r="AL96" s="773"/>
      <c r="AM96" s="228" t="s">
        <v>835</v>
      </c>
      <c r="AN96" s="773"/>
      <c r="AO96" s="228" t="s">
        <v>807</v>
      </c>
      <c r="AP96" s="773"/>
      <c r="AQ96" s="227" t="s">
        <v>739</v>
      </c>
      <c r="AR96" s="773"/>
      <c r="AS96" s="226" t="s">
        <v>866</v>
      </c>
      <c r="AT96" s="226" t="s">
        <v>918</v>
      </c>
      <c r="AU96" s="778"/>
      <c r="AV96" s="779"/>
      <c r="AW96" s="770"/>
    </row>
    <row r="97" spans="1:49" ht="29" x14ac:dyDescent="0.35">
      <c r="A97" s="337" t="s">
        <v>945</v>
      </c>
      <c r="B97" s="225" t="s">
        <v>844</v>
      </c>
      <c r="C97" s="225" t="s">
        <v>843</v>
      </c>
      <c r="D97" s="225" t="s">
        <v>902</v>
      </c>
      <c r="E97" s="225" t="s">
        <v>764</v>
      </c>
      <c r="F97" s="772"/>
      <c r="G97" s="772"/>
      <c r="H97" s="772"/>
      <c r="I97" s="772"/>
      <c r="J97" s="772"/>
      <c r="K97" s="772"/>
      <c r="L97" s="772"/>
      <c r="M97" s="772"/>
      <c r="N97" s="772"/>
      <c r="O97" s="224" t="s">
        <v>842</v>
      </c>
      <c r="P97" s="772"/>
      <c r="Q97" s="224" t="s">
        <v>841</v>
      </c>
      <c r="R97" s="224" t="s">
        <v>840</v>
      </c>
      <c r="S97" s="776"/>
      <c r="T97" s="777"/>
      <c r="U97" s="772" t="s">
        <v>760</v>
      </c>
      <c r="V97" s="776"/>
      <c r="W97" s="777"/>
      <c r="X97" s="772" t="s">
        <v>760</v>
      </c>
      <c r="Y97" s="220" t="s">
        <v>759</v>
      </c>
      <c r="Z97" s="772"/>
      <c r="AA97" s="772"/>
      <c r="AB97" s="223" t="s">
        <v>758</v>
      </c>
      <c r="AC97" s="223" t="s">
        <v>757</v>
      </c>
      <c r="AD97" s="772"/>
      <c r="AE97" s="772"/>
      <c r="AF97" s="222" t="s">
        <v>756</v>
      </c>
      <c r="AG97" s="222" t="s">
        <v>755</v>
      </c>
      <c r="AH97" s="220" t="s">
        <v>785</v>
      </c>
      <c r="AI97" s="772"/>
      <c r="AJ97" s="221" t="s">
        <v>753</v>
      </c>
      <c r="AK97" s="221" t="s">
        <v>752</v>
      </c>
      <c r="AL97" s="772"/>
      <c r="AM97" s="772"/>
      <c r="AN97" s="772"/>
      <c r="AO97" s="772"/>
      <c r="AP97" s="772"/>
      <c r="AQ97" s="772"/>
      <c r="AR97" s="772"/>
      <c r="AS97" s="709" t="s">
        <v>751</v>
      </c>
      <c r="AT97" s="710"/>
      <c r="AU97" s="772"/>
      <c r="AV97" s="220" t="s">
        <v>778</v>
      </c>
      <c r="AW97" s="770"/>
    </row>
    <row r="98" spans="1:49" ht="29.5" thickBot="1" x14ac:dyDescent="0.4">
      <c r="A98" s="338" t="s">
        <v>945</v>
      </c>
      <c r="B98" s="219" t="s">
        <v>159</v>
      </c>
      <c r="C98" s="219" t="s">
        <v>855</v>
      </c>
      <c r="D98" s="219" t="s">
        <v>883</v>
      </c>
      <c r="E98" s="219" t="s">
        <v>742</v>
      </c>
      <c r="F98" s="773"/>
      <c r="G98" s="773"/>
      <c r="H98" s="773"/>
      <c r="I98" s="773"/>
      <c r="J98" s="773"/>
      <c r="K98" s="773"/>
      <c r="L98" s="773"/>
      <c r="M98" s="773"/>
      <c r="N98" s="773"/>
      <c r="O98" s="218" t="s">
        <v>748</v>
      </c>
      <c r="P98" s="773"/>
      <c r="Q98" s="218" t="s">
        <v>158</v>
      </c>
      <c r="R98" s="218" t="s">
        <v>921</v>
      </c>
      <c r="S98" s="778"/>
      <c r="T98" s="779"/>
      <c r="U98" s="773"/>
      <c r="V98" s="778"/>
      <c r="W98" s="779"/>
      <c r="X98" s="773"/>
      <c r="Y98" s="214" t="s">
        <v>850</v>
      </c>
      <c r="Z98" s="773"/>
      <c r="AA98" s="773"/>
      <c r="AB98" s="217" t="s">
        <v>874</v>
      </c>
      <c r="AC98" s="217" t="s">
        <v>932</v>
      </c>
      <c r="AD98" s="773"/>
      <c r="AE98" s="773"/>
      <c r="AF98" s="216" t="s">
        <v>845</v>
      </c>
      <c r="AG98" s="216" t="s">
        <v>880</v>
      </c>
      <c r="AH98" s="214" t="s">
        <v>740</v>
      </c>
      <c r="AI98" s="773"/>
      <c r="AJ98" s="215" t="s">
        <v>810</v>
      </c>
      <c r="AK98" s="215" t="s">
        <v>768</v>
      </c>
      <c r="AL98" s="773"/>
      <c r="AM98" s="773"/>
      <c r="AN98" s="773"/>
      <c r="AO98" s="773"/>
      <c r="AP98" s="773"/>
      <c r="AQ98" s="773"/>
      <c r="AR98" s="773"/>
      <c r="AS98" s="774" t="s">
        <v>866</v>
      </c>
      <c r="AT98" s="775"/>
      <c r="AU98" s="773"/>
      <c r="AV98" s="214" t="s">
        <v>939</v>
      </c>
      <c r="AW98" s="771"/>
    </row>
    <row r="99" spans="1:49" x14ac:dyDescent="0.35">
      <c r="A99" s="334" t="s">
        <v>944</v>
      </c>
      <c r="B99" s="251" t="s">
        <v>141</v>
      </c>
      <c r="C99" s="251" t="s">
        <v>258</v>
      </c>
      <c r="D99" s="251" t="s">
        <v>259</v>
      </c>
      <c r="E99" s="772"/>
      <c r="F99" s="772"/>
      <c r="G99" s="772"/>
      <c r="H99" s="249" t="s">
        <v>865</v>
      </c>
      <c r="I99" s="249" t="s">
        <v>125</v>
      </c>
      <c r="J99" s="772"/>
      <c r="K99" s="248" t="s">
        <v>127</v>
      </c>
      <c r="L99" s="248" t="s">
        <v>128</v>
      </c>
      <c r="M99" s="248" t="s">
        <v>260</v>
      </c>
      <c r="N99" s="772"/>
      <c r="O99" s="247" t="s">
        <v>830</v>
      </c>
      <c r="P99" s="247" t="s">
        <v>762</v>
      </c>
      <c r="Q99" s="247" t="s">
        <v>829</v>
      </c>
      <c r="R99" s="247" t="s">
        <v>864</v>
      </c>
      <c r="S99" s="772"/>
      <c r="T99" s="772"/>
      <c r="U99" s="772" t="s">
        <v>760</v>
      </c>
      <c r="V99" s="246" t="s">
        <v>863</v>
      </c>
      <c r="W99" s="245" t="s">
        <v>791</v>
      </c>
      <c r="X99" s="772" t="s">
        <v>760</v>
      </c>
      <c r="Y99" s="220" t="s">
        <v>862</v>
      </c>
      <c r="Z99" s="220" t="s">
        <v>827</v>
      </c>
      <c r="AA99" s="772"/>
      <c r="AB99" s="244" t="s">
        <v>790</v>
      </c>
      <c r="AC99" s="244" t="s">
        <v>789</v>
      </c>
      <c r="AD99" s="244" t="s">
        <v>788</v>
      </c>
      <c r="AE99" s="772"/>
      <c r="AF99" s="243" t="s">
        <v>787</v>
      </c>
      <c r="AG99" s="243" t="s">
        <v>786</v>
      </c>
      <c r="AH99" s="243" t="s">
        <v>861</v>
      </c>
      <c r="AI99" s="772"/>
      <c r="AJ99" s="242" t="s">
        <v>784</v>
      </c>
      <c r="AK99" s="242" t="s">
        <v>783</v>
      </c>
      <c r="AL99" s="772"/>
      <c r="AM99" s="241" t="s">
        <v>782</v>
      </c>
      <c r="AN99" s="772"/>
      <c r="AO99" s="241" t="s">
        <v>781</v>
      </c>
      <c r="AP99" s="772"/>
      <c r="AQ99" s="240" t="s">
        <v>780</v>
      </c>
      <c r="AR99" s="772"/>
      <c r="AS99" s="239" t="s">
        <v>860</v>
      </c>
      <c r="AT99" s="239" t="s">
        <v>859</v>
      </c>
      <c r="AU99" s="776"/>
      <c r="AV99" s="777"/>
      <c r="AW99" s="769" t="s">
        <v>944</v>
      </c>
    </row>
    <row r="100" spans="1:49" ht="15" thickBot="1" x14ac:dyDescent="0.4">
      <c r="A100" s="335" t="s">
        <v>944</v>
      </c>
      <c r="B100" s="238" t="s">
        <v>916</v>
      </c>
      <c r="C100" s="238" t="s">
        <v>814</v>
      </c>
      <c r="D100" s="238" t="s">
        <v>889</v>
      </c>
      <c r="E100" s="773"/>
      <c r="F100" s="773"/>
      <c r="G100" s="773"/>
      <c r="H100" s="236" t="s">
        <v>857</v>
      </c>
      <c r="I100" s="236" t="s">
        <v>837</v>
      </c>
      <c r="J100" s="773"/>
      <c r="K100" s="235" t="s">
        <v>822</v>
      </c>
      <c r="L100" s="235" t="s">
        <v>854</v>
      </c>
      <c r="M100" s="235" t="s">
        <v>856</v>
      </c>
      <c r="N100" s="773"/>
      <c r="O100" s="234" t="s">
        <v>747</v>
      </c>
      <c r="P100" s="234" t="s">
        <v>901</v>
      </c>
      <c r="Q100" s="234" t="s">
        <v>800</v>
      </c>
      <c r="R100" s="234" t="s">
        <v>853</v>
      </c>
      <c r="S100" s="773"/>
      <c r="T100" s="773"/>
      <c r="U100" s="773"/>
      <c r="V100" s="233" t="s">
        <v>769</v>
      </c>
      <c r="W100" s="232" t="s">
        <v>769</v>
      </c>
      <c r="X100" s="773"/>
      <c r="Y100" s="214" t="s">
        <v>744</v>
      </c>
      <c r="Z100" s="214" t="s">
        <v>886</v>
      </c>
      <c r="AA100" s="773"/>
      <c r="AB100" s="231" t="s">
        <v>820</v>
      </c>
      <c r="AC100" s="231" t="s">
        <v>750</v>
      </c>
      <c r="AD100" s="231" t="s">
        <v>848</v>
      </c>
      <c r="AE100" s="773"/>
      <c r="AF100" s="230" t="s">
        <v>881</v>
      </c>
      <c r="AG100" s="230" t="s">
        <v>834</v>
      </c>
      <c r="AH100" s="230" t="s">
        <v>739</v>
      </c>
      <c r="AI100" s="773"/>
      <c r="AJ100" s="229" t="s">
        <v>836</v>
      </c>
      <c r="AK100" s="229" t="s">
        <v>808</v>
      </c>
      <c r="AL100" s="773"/>
      <c r="AM100" s="228" t="s">
        <v>875</v>
      </c>
      <c r="AN100" s="773"/>
      <c r="AO100" s="228" t="s">
        <v>813</v>
      </c>
      <c r="AP100" s="773"/>
      <c r="AQ100" s="227" t="s">
        <v>739</v>
      </c>
      <c r="AR100" s="773"/>
      <c r="AS100" s="226" t="s">
        <v>918</v>
      </c>
      <c r="AT100" s="226" t="s">
        <v>739</v>
      </c>
      <c r="AU100" s="778"/>
      <c r="AV100" s="779"/>
      <c r="AW100" s="770"/>
    </row>
    <row r="101" spans="1:49" x14ac:dyDescent="0.35">
      <c r="A101" s="335" t="s">
        <v>944</v>
      </c>
      <c r="B101" s="225" t="s">
        <v>844</v>
      </c>
      <c r="C101" s="225" t="s">
        <v>843</v>
      </c>
      <c r="D101" s="225" t="s">
        <v>764</v>
      </c>
      <c r="E101" s="772"/>
      <c r="F101" s="772"/>
      <c r="G101" s="772"/>
      <c r="H101" s="772"/>
      <c r="I101" s="772"/>
      <c r="J101" s="772"/>
      <c r="K101" s="772"/>
      <c r="L101" s="772"/>
      <c r="M101" s="772"/>
      <c r="N101" s="772"/>
      <c r="O101" s="224" t="s">
        <v>842</v>
      </c>
      <c r="P101" s="772"/>
      <c r="Q101" s="224" t="s">
        <v>841</v>
      </c>
      <c r="R101" s="224" t="s">
        <v>840</v>
      </c>
      <c r="S101" s="776"/>
      <c r="T101" s="777"/>
      <c r="U101" s="772" t="s">
        <v>760</v>
      </c>
      <c r="V101" s="776"/>
      <c r="W101" s="777"/>
      <c r="X101" s="772" t="s">
        <v>760</v>
      </c>
      <c r="Y101" s="220" t="s">
        <v>759</v>
      </c>
      <c r="Z101" s="772"/>
      <c r="AA101" s="772"/>
      <c r="AB101" s="223" t="s">
        <v>758</v>
      </c>
      <c r="AC101" s="223" t="s">
        <v>757</v>
      </c>
      <c r="AD101" s="772"/>
      <c r="AE101" s="772"/>
      <c r="AF101" s="222" t="s">
        <v>756</v>
      </c>
      <c r="AG101" s="222" t="s">
        <v>755</v>
      </c>
      <c r="AH101" s="220" t="s">
        <v>785</v>
      </c>
      <c r="AI101" s="772"/>
      <c r="AJ101" s="221" t="s">
        <v>753</v>
      </c>
      <c r="AK101" s="221" t="s">
        <v>752</v>
      </c>
      <c r="AL101" s="772"/>
      <c r="AM101" s="772"/>
      <c r="AN101" s="772"/>
      <c r="AO101" s="772"/>
      <c r="AP101" s="772"/>
      <c r="AQ101" s="772"/>
      <c r="AR101" s="772"/>
      <c r="AS101" s="709" t="s">
        <v>751</v>
      </c>
      <c r="AT101" s="710"/>
      <c r="AU101" s="772"/>
      <c r="AV101" s="220" t="s">
        <v>778</v>
      </c>
      <c r="AW101" s="770"/>
    </row>
    <row r="102" spans="1:49" ht="15" thickBot="1" x14ac:dyDescent="0.4">
      <c r="A102" s="336" t="s">
        <v>944</v>
      </c>
      <c r="B102" s="219" t="s">
        <v>915</v>
      </c>
      <c r="C102" s="219" t="s">
        <v>885</v>
      </c>
      <c r="D102" s="219" t="s">
        <v>921</v>
      </c>
      <c r="E102" s="773"/>
      <c r="F102" s="773"/>
      <c r="G102" s="773"/>
      <c r="H102" s="773"/>
      <c r="I102" s="773"/>
      <c r="J102" s="773"/>
      <c r="K102" s="773"/>
      <c r="L102" s="773"/>
      <c r="M102" s="773"/>
      <c r="N102" s="773"/>
      <c r="O102" s="218" t="s">
        <v>937</v>
      </c>
      <c r="P102" s="773"/>
      <c r="Q102" s="218" t="s">
        <v>912</v>
      </c>
      <c r="R102" s="218" t="s">
        <v>853</v>
      </c>
      <c r="S102" s="778"/>
      <c r="T102" s="779"/>
      <c r="U102" s="773"/>
      <c r="V102" s="778"/>
      <c r="W102" s="779"/>
      <c r="X102" s="773"/>
      <c r="Y102" s="214" t="s">
        <v>850</v>
      </c>
      <c r="Z102" s="773"/>
      <c r="AA102" s="773"/>
      <c r="AB102" s="217" t="s">
        <v>743</v>
      </c>
      <c r="AC102" s="217" t="s">
        <v>893</v>
      </c>
      <c r="AD102" s="773"/>
      <c r="AE102" s="773"/>
      <c r="AF102" s="216" t="s">
        <v>870</v>
      </c>
      <c r="AG102" s="216" t="s">
        <v>157</v>
      </c>
      <c r="AH102" s="214" t="s">
        <v>739</v>
      </c>
      <c r="AI102" s="773"/>
      <c r="AJ102" s="215" t="s">
        <v>836</v>
      </c>
      <c r="AK102" s="215" t="s">
        <v>808</v>
      </c>
      <c r="AL102" s="773"/>
      <c r="AM102" s="773"/>
      <c r="AN102" s="773"/>
      <c r="AO102" s="773"/>
      <c r="AP102" s="773"/>
      <c r="AQ102" s="773"/>
      <c r="AR102" s="773"/>
      <c r="AS102" s="774" t="s">
        <v>739</v>
      </c>
      <c r="AT102" s="775"/>
      <c r="AU102" s="773"/>
      <c r="AV102" s="214" t="s">
        <v>939</v>
      </c>
      <c r="AW102" s="771"/>
    </row>
    <row r="103" spans="1:49" x14ac:dyDescent="0.35">
      <c r="A103" s="334" t="s">
        <v>943</v>
      </c>
      <c r="B103" s="251" t="s">
        <v>141</v>
      </c>
      <c r="C103" s="251" t="s">
        <v>258</v>
      </c>
      <c r="D103" s="251" t="s">
        <v>259</v>
      </c>
      <c r="E103" s="772"/>
      <c r="F103" s="772"/>
      <c r="G103" s="772"/>
      <c r="H103" s="249" t="s">
        <v>865</v>
      </c>
      <c r="I103" s="249" t="s">
        <v>125</v>
      </c>
      <c r="J103" s="772"/>
      <c r="K103" s="248" t="s">
        <v>127</v>
      </c>
      <c r="L103" s="248" t="s">
        <v>128</v>
      </c>
      <c r="M103" s="248" t="s">
        <v>260</v>
      </c>
      <c r="N103" s="772"/>
      <c r="O103" s="247" t="s">
        <v>830</v>
      </c>
      <c r="P103" s="247" t="s">
        <v>762</v>
      </c>
      <c r="Q103" s="247" t="s">
        <v>829</v>
      </c>
      <c r="R103" s="247" t="s">
        <v>864</v>
      </c>
      <c r="S103" s="772"/>
      <c r="T103" s="772"/>
      <c r="U103" s="772" t="s">
        <v>760</v>
      </c>
      <c r="V103" s="246" t="s">
        <v>863</v>
      </c>
      <c r="W103" s="245" t="s">
        <v>791</v>
      </c>
      <c r="X103" s="772" t="s">
        <v>760</v>
      </c>
      <c r="Y103" s="220" t="s">
        <v>862</v>
      </c>
      <c r="Z103" s="220" t="s">
        <v>827</v>
      </c>
      <c r="AA103" s="772"/>
      <c r="AB103" s="244" t="s">
        <v>790</v>
      </c>
      <c r="AC103" s="244" t="s">
        <v>789</v>
      </c>
      <c r="AD103" s="244" t="s">
        <v>788</v>
      </c>
      <c r="AE103" s="772"/>
      <c r="AF103" s="243" t="s">
        <v>787</v>
      </c>
      <c r="AG103" s="243" t="s">
        <v>786</v>
      </c>
      <c r="AH103" s="243" t="s">
        <v>861</v>
      </c>
      <c r="AI103" s="772"/>
      <c r="AJ103" s="242" t="s">
        <v>784</v>
      </c>
      <c r="AK103" s="242" t="s">
        <v>783</v>
      </c>
      <c r="AL103" s="772"/>
      <c r="AM103" s="241" t="s">
        <v>782</v>
      </c>
      <c r="AN103" s="772"/>
      <c r="AO103" s="241" t="s">
        <v>781</v>
      </c>
      <c r="AP103" s="772"/>
      <c r="AQ103" s="240" t="s">
        <v>780</v>
      </c>
      <c r="AR103" s="772"/>
      <c r="AS103" s="239" t="s">
        <v>860</v>
      </c>
      <c r="AT103" s="239" t="s">
        <v>859</v>
      </c>
      <c r="AU103" s="776"/>
      <c r="AV103" s="777"/>
      <c r="AW103" s="769" t="s">
        <v>943</v>
      </c>
    </row>
    <row r="104" spans="1:49" ht="15" thickBot="1" x14ac:dyDescent="0.4">
      <c r="A104" s="335" t="s">
        <v>943</v>
      </c>
      <c r="B104" s="238" t="s">
        <v>883</v>
      </c>
      <c r="C104" s="238" t="s">
        <v>855</v>
      </c>
      <c r="D104" s="238" t="s">
        <v>748</v>
      </c>
      <c r="E104" s="773"/>
      <c r="F104" s="773"/>
      <c r="G104" s="773"/>
      <c r="H104" s="236" t="s">
        <v>159</v>
      </c>
      <c r="I104" s="236" t="s">
        <v>158</v>
      </c>
      <c r="J104" s="773"/>
      <c r="K104" s="235" t="s">
        <v>856</v>
      </c>
      <c r="L104" s="235" t="s">
        <v>822</v>
      </c>
      <c r="M104" s="235" t="s">
        <v>854</v>
      </c>
      <c r="N104" s="773"/>
      <c r="O104" s="234" t="s">
        <v>814</v>
      </c>
      <c r="P104" s="234" t="s">
        <v>889</v>
      </c>
      <c r="Q104" s="234" t="s">
        <v>800</v>
      </c>
      <c r="R104" s="234" t="s">
        <v>882</v>
      </c>
      <c r="S104" s="773"/>
      <c r="T104" s="773"/>
      <c r="U104" s="773"/>
      <c r="V104" s="233" t="s">
        <v>769</v>
      </c>
      <c r="W104" s="232" t="s">
        <v>769</v>
      </c>
      <c r="X104" s="773"/>
      <c r="Y104" s="214" t="s">
        <v>900</v>
      </c>
      <c r="Z104" s="214" t="s">
        <v>850</v>
      </c>
      <c r="AA104" s="773"/>
      <c r="AB104" s="231" t="s">
        <v>812</v>
      </c>
      <c r="AC104" s="231" t="s">
        <v>932</v>
      </c>
      <c r="AD104" s="231" t="s">
        <v>881</v>
      </c>
      <c r="AE104" s="773"/>
      <c r="AF104" s="230" t="s">
        <v>913</v>
      </c>
      <c r="AG104" s="230" t="s">
        <v>875</v>
      </c>
      <c r="AH104" s="230" t="s">
        <v>739</v>
      </c>
      <c r="AI104" s="773"/>
      <c r="AJ104" s="229" t="s">
        <v>833</v>
      </c>
      <c r="AK104" s="229" t="s">
        <v>771</v>
      </c>
      <c r="AL104" s="773"/>
      <c r="AM104" s="228" t="s">
        <v>845</v>
      </c>
      <c r="AN104" s="773"/>
      <c r="AO104" s="228" t="s">
        <v>742</v>
      </c>
      <c r="AP104" s="773"/>
      <c r="AQ104" s="227" t="s">
        <v>739</v>
      </c>
      <c r="AR104" s="773"/>
      <c r="AS104" s="226" t="s">
        <v>866</v>
      </c>
      <c r="AT104" s="226" t="s">
        <v>739</v>
      </c>
      <c r="AU104" s="778"/>
      <c r="AV104" s="779"/>
      <c r="AW104" s="770"/>
    </row>
    <row r="105" spans="1:49" x14ac:dyDescent="0.35">
      <c r="A105" s="335" t="s">
        <v>943</v>
      </c>
      <c r="B105" s="225" t="s">
        <v>844</v>
      </c>
      <c r="C105" s="225" t="s">
        <v>843</v>
      </c>
      <c r="D105" s="225" t="s">
        <v>764</v>
      </c>
      <c r="E105" s="772"/>
      <c r="F105" s="772"/>
      <c r="G105" s="772"/>
      <c r="H105" s="772"/>
      <c r="I105" s="772"/>
      <c r="J105" s="772"/>
      <c r="K105" s="772"/>
      <c r="L105" s="772"/>
      <c r="M105" s="772"/>
      <c r="N105" s="772"/>
      <c r="O105" s="224" t="s">
        <v>842</v>
      </c>
      <c r="P105" s="772"/>
      <c r="Q105" s="224" t="s">
        <v>841</v>
      </c>
      <c r="R105" s="224" t="s">
        <v>840</v>
      </c>
      <c r="S105" s="776"/>
      <c r="T105" s="777"/>
      <c r="U105" s="772" t="s">
        <v>760</v>
      </c>
      <c r="V105" s="776"/>
      <c r="W105" s="777"/>
      <c r="X105" s="772" t="s">
        <v>760</v>
      </c>
      <c r="Y105" s="220" t="s">
        <v>759</v>
      </c>
      <c r="Z105" s="772"/>
      <c r="AA105" s="772"/>
      <c r="AB105" s="223" t="s">
        <v>758</v>
      </c>
      <c r="AC105" s="223" t="s">
        <v>757</v>
      </c>
      <c r="AD105" s="772"/>
      <c r="AE105" s="772"/>
      <c r="AF105" s="222" t="s">
        <v>756</v>
      </c>
      <c r="AG105" s="222" t="s">
        <v>755</v>
      </c>
      <c r="AH105" s="220" t="s">
        <v>785</v>
      </c>
      <c r="AI105" s="772"/>
      <c r="AJ105" s="221" t="s">
        <v>753</v>
      </c>
      <c r="AK105" s="221" t="s">
        <v>752</v>
      </c>
      <c r="AL105" s="772"/>
      <c r="AM105" s="772"/>
      <c r="AN105" s="772"/>
      <c r="AO105" s="772"/>
      <c r="AP105" s="772"/>
      <c r="AQ105" s="772"/>
      <c r="AR105" s="772"/>
      <c r="AS105" s="709" t="s">
        <v>751</v>
      </c>
      <c r="AT105" s="710"/>
      <c r="AU105" s="772"/>
      <c r="AV105" s="220" t="s">
        <v>778</v>
      </c>
      <c r="AW105" s="770"/>
    </row>
    <row r="106" spans="1:49" ht="15" thickBot="1" x14ac:dyDescent="0.4">
      <c r="A106" s="336" t="s">
        <v>943</v>
      </c>
      <c r="B106" s="219" t="s">
        <v>837</v>
      </c>
      <c r="C106" s="219" t="s">
        <v>942</v>
      </c>
      <c r="D106" s="219" t="s">
        <v>748</v>
      </c>
      <c r="E106" s="773"/>
      <c r="F106" s="773"/>
      <c r="G106" s="773"/>
      <c r="H106" s="773"/>
      <c r="I106" s="773"/>
      <c r="J106" s="773"/>
      <c r="K106" s="773"/>
      <c r="L106" s="773"/>
      <c r="M106" s="773"/>
      <c r="N106" s="773"/>
      <c r="O106" s="218" t="s">
        <v>747</v>
      </c>
      <c r="P106" s="773"/>
      <c r="Q106" s="218" t="s">
        <v>901</v>
      </c>
      <c r="R106" s="218" t="s">
        <v>882</v>
      </c>
      <c r="S106" s="778"/>
      <c r="T106" s="779"/>
      <c r="U106" s="773"/>
      <c r="V106" s="778"/>
      <c r="W106" s="779"/>
      <c r="X106" s="773"/>
      <c r="Y106" s="214" t="s">
        <v>850</v>
      </c>
      <c r="Z106" s="773"/>
      <c r="AA106" s="773"/>
      <c r="AB106" s="217" t="s">
        <v>743</v>
      </c>
      <c r="AC106" s="217" t="s">
        <v>834</v>
      </c>
      <c r="AD106" s="773"/>
      <c r="AE106" s="773"/>
      <c r="AF106" s="216" t="s">
        <v>807</v>
      </c>
      <c r="AG106" s="216" t="s">
        <v>916</v>
      </c>
      <c r="AH106" s="214" t="s">
        <v>739</v>
      </c>
      <c r="AI106" s="773"/>
      <c r="AJ106" s="215" t="s">
        <v>833</v>
      </c>
      <c r="AK106" s="215" t="s">
        <v>157</v>
      </c>
      <c r="AL106" s="773"/>
      <c r="AM106" s="773"/>
      <c r="AN106" s="773"/>
      <c r="AO106" s="773"/>
      <c r="AP106" s="773"/>
      <c r="AQ106" s="773"/>
      <c r="AR106" s="773"/>
      <c r="AS106" s="774" t="s">
        <v>866</v>
      </c>
      <c r="AT106" s="775"/>
      <c r="AU106" s="773"/>
      <c r="AV106" s="214" t="s">
        <v>939</v>
      </c>
      <c r="AW106" s="771"/>
    </row>
    <row r="107" spans="1:49" x14ac:dyDescent="0.35">
      <c r="A107" s="334" t="s">
        <v>941</v>
      </c>
      <c r="B107" s="251" t="s">
        <v>141</v>
      </c>
      <c r="C107" s="251" t="s">
        <v>258</v>
      </c>
      <c r="D107" s="251" t="s">
        <v>259</v>
      </c>
      <c r="E107" s="772"/>
      <c r="F107" s="772"/>
      <c r="G107" s="772"/>
      <c r="H107" s="249" t="s">
        <v>865</v>
      </c>
      <c r="I107" s="249" t="s">
        <v>125</v>
      </c>
      <c r="J107" s="772"/>
      <c r="K107" s="248" t="s">
        <v>127</v>
      </c>
      <c r="L107" s="248" t="s">
        <v>128</v>
      </c>
      <c r="M107" s="248" t="s">
        <v>260</v>
      </c>
      <c r="N107" s="772"/>
      <c r="O107" s="247" t="s">
        <v>830</v>
      </c>
      <c r="P107" s="247" t="s">
        <v>762</v>
      </c>
      <c r="Q107" s="247" t="s">
        <v>829</v>
      </c>
      <c r="R107" s="247" t="s">
        <v>864</v>
      </c>
      <c r="S107" s="772"/>
      <c r="T107" s="772"/>
      <c r="U107" s="772" t="s">
        <v>760</v>
      </c>
      <c r="V107" s="246" t="s">
        <v>863</v>
      </c>
      <c r="W107" s="245" t="s">
        <v>791</v>
      </c>
      <c r="X107" s="772" t="s">
        <v>760</v>
      </c>
      <c r="Y107" s="220" t="s">
        <v>862</v>
      </c>
      <c r="Z107" s="220" t="s">
        <v>827</v>
      </c>
      <c r="AA107" s="772"/>
      <c r="AB107" s="244" t="s">
        <v>790</v>
      </c>
      <c r="AC107" s="244" t="s">
        <v>789</v>
      </c>
      <c r="AD107" s="244" t="s">
        <v>788</v>
      </c>
      <c r="AE107" s="772"/>
      <c r="AF107" s="243" t="s">
        <v>787</v>
      </c>
      <c r="AG107" s="243" t="s">
        <v>786</v>
      </c>
      <c r="AH107" s="243" t="s">
        <v>861</v>
      </c>
      <c r="AI107" s="772"/>
      <c r="AJ107" s="242" t="s">
        <v>784</v>
      </c>
      <c r="AK107" s="242" t="s">
        <v>783</v>
      </c>
      <c r="AL107" s="772"/>
      <c r="AM107" s="241" t="s">
        <v>782</v>
      </c>
      <c r="AN107" s="772"/>
      <c r="AO107" s="241" t="s">
        <v>781</v>
      </c>
      <c r="AP107" s="772"/>
      <c r="AQ107" s="240" t="s">
        <v>780</v>
      </c>
      <c r="AR107" s="772"/>
      <c r="AS107" s="239" t="s">
        <v>860</v>
      </c>
      <c r="AT107" s="239" t="s">
        <v>859</v>
      </c>
      <c r="AU107" s="776"/>
      <c r="AV107" s="777"/>
      <c r="AW107" s="769" t="s">
        <v>941</v>
      </c>
    </row>
    <row r="108" spans="1:49" ht="15" thickBot="1" x14ac:dyDescent="0.4">
      <c r="A108" s="335" t="s">
        <v>941</v>
      </c>
      <c r="B108" s="238" t="s">
        <v>159</v>
      </c>
      <c r="C108" s="238" t="s">
        <v>814</v>
      </c>
      <c r="D108" s="238" t="s">
        <v>742</v>
      </c>
      <c r="E108" s="773"/>
      <c r="F108" s="773"/>
      <c r="G108" s="773"/>
      <c r="H108" s="236" t="s">
        <v>812</v>
      </c>
      <c r="I108" s="236" t="s">
        <v>855</v>
      </c>
      <c r="J108" s="773"/>
      <c r="K108" s="235" t="s">
        <v>856</v>
      </c>
      <c r="L108" s="235" t="s">
        <v>854</v>
      </c>
      <c r="M108" s="235" t="s">
        <v>739</v>
      </c>
      <c r="N108" s="773"/>
      <c r="O108" s="234" t="s">
        <v>877</v>
      </c>
      <c r="P108" s="234" t="s">
        <v>920</v>
      </c>
      <c r="Q108" s="234" t="s">
        <v>851</v>
      </c>
      <c r="R108" s="234" t="s">
        <v>853</v>
      </c>
      <c r="S108" s="773"/>
      <c r="T108" s="773"/>
      <c r="U108" s="773"/>
      <c r="V108" s="233" t="s">
        <v>930</v>
      </c>
      <c r="W108" s="232" t="s">
        <v>930</v>
      </c>
      <c r="X108" s="773"/>
      <c r="Y108" s="214" t="s">
        <v>850</v>
      </c>
      <c r="Z108" s="214" t="s">
        <v>913</v>
      </c>
      <c r="AA108" s="773"/>
      <c r="AB108" s="231" t="s">
        <v>820</v>
      </c>
      <c r="AC108" s="231" t="s">
        <v>887</v>
      </c>
      <c r="AD108" s="231" t="s">
        <v>848</v>
      </c>
      <c r="AE108" s="773"/>
      <c r="AF108" s="230" t="s">
        <v>744</v>
      </c>
      <c r="AG108" s="230" t="s">
        <v>771</v>
      </c>
      <c r="AH108" s="230" t="s">
        <v>739</v>
      </c>
      <c r="AI108" s="773"/>
      <c r="AJ108" s="229" t="s">
        <v>898</v>
      </c>
      <c r="AK108" s="229" t="s">
        <v>810</v>
      </c>
      <c r="AL108" s="773"/>
      <c r="AM108" s="228" t="s">
        <v>750</v>
      </c>
      <c r="AN108" s="773"/>
      <c r="AO108" s="228" t="s">
        <v>857</v>
      </c>
      <c r="AP108" s="773"/>
      <c r="AQ108" s="227" t="s">
        <v>739</v>
      </c>
      <c r="AR108" s="773"/>
      <c r="AS108" s="226" t="s">
        <v>918</v>
      </c>
      <c r="AT108" s="226" t="s">
        <v>739</v>
      </c>
      <c r="AU108" s="778"/>
      <c r="AV108" s="779"/>
      <c r="AW108" s="770"/>
    </row>
    <row r="109" spans="1:49" x14ac:dyDescent="0.35">
      <c r="A109" s="335" t="s">
        <v>941</v>
      </c>
      <c r="B109" s="225" t="s">
        <v>844</v>
      </c>
      <c r="C109" s="225" t="s">
        <v>843</v>
      </c>
      <c r="D109" s="225" t="s">
        <v>764</v>
      </c>
      <c r="E109" s="772"/>
      <c r="F109" s="772"/>
      <c r="G109" s="772"/>
      <c r="H109" s="772"/>
      <c r="I109" s="772"/>
      <c r="J109" s="772"/>
      <c r="K109" s="772"/>
      <c r="L109" s="772"/>
      <c r="M109" s="772"/>
      <c r="N109" s="772"/>
      <c r="O109" s="224" t="s">
        <v>842</v>
      </c>
      <c r="P109" s="772"/>
      <c r="Q109" s="224" t="s">
        <v>841</v>
      </c>
      <c r="R109" s="224" t="s">
        <v>840</v>
      </c>
      <c r="S109" s="776"/>
      <c r="T109" s="777"/>
      <c r="U109" s="772" t="s">
        <v>760</v>
      </c>
      <c r="V109" s="776"/>
      <c r="W109" s="777"/>
      <c r="X109" s="772" t="s">
        <v>760</v>
      </c>
      <c r="Y109" s="220" t="s">
        <v>759</v>
      </c>
      <c r="Z109" s="772"/>
      <c r="AA109" s="772"/>
      <c r="AB109" s="223" t="s">
        <v>758</v>
      </c>
      <c r="AC109" s="223" t="s">
        <v>757</v>
      </c>
      <c r="AD109" s="772"/>
      <c r="AE109" s="772"/>
      <c r="AF109" s="222" t="s">
        <v>756</v>
      </c>
      <c r="AG109" s="222" t="s">
        <v>755</v>
      </c>
      <c r="AH109" s="220" t="s">
        <v>785</v>
      </c>
      <c r="AI109" s="772"/>
      <c r="AJ109" s="221" t="s">
        <v>753</v>
      </c>
      <c r="AK109" s="221" t="s">
        <v>752</v>
      </c>
      <c r="AL109" s="772"/>
      <c r="AM109" s="772"/>
      <c r="AN109" s="772"/>
      <c r="AO109" s="772"/>
      <c r="AP109" s="772"/>
      <c r="AQ109" s="772"/>
      <c r="AR109" s="772"/>
      <c r="AS109" s="709" t="s">
        <v>751</v>
      </c>
      <c r="AT109" s="710"/>
      <c r="AU109" s="772"/>
      <c r="AV109" s="220" t="s">
        <v>778</v>
      </c>
      <c r="AW109" s="770"/>
    </row>
    <row r="110" spans="1:49" ht="15" thickBot="1" x14ac:dyDescent="0.4">
      <c r="A110" s="336" t="s">
        <v>941</v>
      </c>
      <c r="B110" s="219" t="s">
        <v>158</v>
      </c>
      <c r="C110" s="219" t="s">
        <v>885</v>
      </c>
      <c r="D110" s="219" t="s">
        <v>940</v>
      </c>
      <c r="E110" s="773"/>
      <c r="F110" s="773"/>
      <c r="G110" s="773"/>
      <c r="H110" s="773"/>
      <c r="I110" s="773"/>
      <c r="J110" s="773"/>
      <c r="K110" s="773"/>
      <c r="L110" s="773"/>
      <c r="M110" s="773"/>
      <c r="N110" s="773"/>
      <c r="O110" s="218" t="s">
        <v>748</v>
      </c>
      <c r="P110" s="773"/>
      <c r="Q110" s="218" t="s">
        <v>889</v>
      </c>
      <c r="R110" s="218" t="s">
        <v>853</v>
      </c>
      <c r="S110" s="778"/>
      <c r="T110" s="779"/>
      <c r="U110" s="773"/>
      <c r="V110" s="778"/>
      <c r="W110" s="779"/>
      <c r="X110" s="773"/>
      <c r="Y110" s="214" t="s">
        <v>850</v>
      </c>
      <c r="Z110" s="773"/>
      <c r="AA110" s="773"/>
      <c r="AB110" s="217" t="s">
        <v>846</v>
      </c>
      <c r="AC110" s="217" t="s">
        <v>875</v>
      </c>
      <c r="AD110" s="773"/>
      <c r="AE110" s="773"/>
      <c r="AF110" s="216" t="s">
        <v>742</v>
      </c>
      <c r="AG110" s="216" t="s">
        <v>932</v>
      </c>
      <c r="AH110" s="214" t="s">
        <v>740</v>
      </c>
      <c r="AI110" s="773"/>
      <c r="AJ110" s="215" t="s">
        <v>898</v>
      </c>
      <c r="AK110" s="215" t="s">
        <v>810</v>
      </c>
      <c r="AL110" s="773"/>
      <c r="AM110" s="773"/>
      <c r="AN110" s="773"/>
      <c r="AO110" s="773"/>
      <c r="AP110" s="773"/>
      <c r="AQ110" s="773"/>
      <c r="AR110" s="773"/>
      <c r="AS110" s="774" t="s">
        <v>743</v>
      </c>
      <c r="AT110" s="775"/>
      <c r="AU110" s="773"/>
      <c r="AV110" s="214" t="s">
        <v>939</v>
      </c>
      <c r="AW110" s="771"/>
    </row>
    <row r="111" spans="1:49" x14ac:dyDescent="0.35">
      <c r="A111" s="334" t="s">
        <v>938</v>
      </c>
      <c r="B111" s="251" t="s">
        <v>141</v>
      </c>
      <c r="C111" s="251" t="s">
        <v>258</v>
      </c>
      <c r="D111" s="251" t="s">
        <v>892</v>
      </c>
      <c r="E111" s="772"/>
      <c r="F111" s="772"/>
      <c r="G111" s="772"/>
      <c r="H111" s="249" t="s">
        <v>865</v>
      </c>
      <c r="I111" s="249" t="s">
        <v>125</v>
      </c>
      <c r="J111" s="772"/>
      <c r="K111" s="248" t="s">
        <v>127</v>
      </c>
      <c r="L111" s="248" t="s">
        <v>128</v>
      </c>
      <c r="M111" s="248" t="s">
        <v>260</v>
      </c>
      <c r="N111" s="772"/>
      <c r="O111" s="247" t="s">
        <v>830</v>
      </c>
      <c r="P111" s="247" t="s">
        <v>762</v>
      </c>
      <c r="Q111" s="247" t="s">
        <v>829</v>
      </c>
      <c r="R111" s="247" t="s">
        <v>864</v>
      </c>
      <c r="S111" s="772"/>
      <c r="T111" s="772"/>
      <c r="U111" s="772" t="s">
        <v>760</v>
      </c>
      <c r="V111" s="246" t="s">
        <v>863</v>
      </c>
      <c r="W111" s="245" t="s">
        <v>791</v>
      </c>
      <c r="X111" s="772" t="s">
        <v>760</v>
      </c>
      <c r="Y111" s="220" t="s">
        <v>862</v>
      </c>
      <c r="Z111" s="220" t="s">
        <v>827</v>
      </c>
      <c r="AA111" s="772"/>
      <c r="AB111" s="244" t="s">
        <v>790</v>
      </c>
      <c r="AC111" s="244" t="s">
        <v>789</v>
      </c>
      <c r="AD111" s="244" t="s">
        <v>788</v>
      </c>
      <c r="AE111" s="772"/>
      <c r="AF111" s="243" t="s">
        <v>787</v>
      </c>
      <c r="AG111" s="243" t="s">
        <v>786</v>
      </c>
      <c r="AH111" s="243" t="s">
        <v>861</v>
      </c>
      <c r="AI111" s="772"/>
      <c r="AJ111" s="242" t="s">
        <v>784</v>
      </c>
      <c r="AK111" s="242" t="s">
        <v>783</v>
      </c>
      <c r="AL111" s="772"/>
      <c r="AM111" s="241" t="s">
        <v>782</v>
      </c>
      <c r="AN111" s="772"/>
      <c r="AO111" s="241" t="s">
        <v>781</v>
      </c>
      <c r="AP111" s="772"/>
      <c r="AQ111" s="240" t="s">
        <v>780</v>
      </c>
      <c r="AR111" s="772"/>
      <c r="AS111" s="239" t="s">
        <v>860</v>
      </c>
      <c r="AT111" s="239" t="s">
        <v>859</v>
      </c>
      <c r="AU111" s="776"/>
      <c r="AV111" s="777"/>
      <c r="AW111" s="769" t="s">
        <v>938</v>
      </c>
    </row>
    <row r="112" spans="1:49" ht="15" thickBot="1" x14ac:dyDescent="0.4">
      <c r="A112" s="335" t="s">
        <v>938</v>
      </c>
      <c r="B112" s="238" t="s">
        <v>921</v>
      </c>
      <c r="C112" s="238" t="s">
        <v>899</v>
      </c>
      <c r="D112" s="238" t="s">
        <v>747</v>
      </c>
      <c r="E112" s="773"/>
      <c r="F112" s="773"/>
      <c r="G112" s="773"/>
      <c r="H112" s="236" t="s">
        <v>851</v>
      </c>
      <c r="I112" s="236" t="s">
        <v>747</v>
      </c>
      <c r="J112" s="773"/>
      <c r="K112" s="235" t="s">
        <v>856</v>
      </c>
      <c r="L112" s="235" t="s">
        <v>822</v>
      </c>
      <c r="M112" s="235" t="s">
        <v>854</v>
      </c>
      <c r="N112" s="773"/>
      <c r="O112" s="234" t="s">
        <v>800</v>
      </c>
      <c r="P112" s="234" t="s">
        <v>937</v>
      </c>
      <c r="Q112" s="234" t="s">
        <v>915</v>
      </c>
      <c r="R112" s="234" t="s">
        <v>882</v>
      </c>
      <c r="S112" s="773"/>
      <c r="T112" s="773"/>
      <c r="U112" s="773"/>
      <c r="V112" s="233" t="s">
        <v>936</v>
      </c>
      <c r="W112" s="232" t="s">
        <v>936</v>
      </c>
      <c r="X112" s="773"/>
      <c r="Y112" s="214" t="s">
        <v>850</v>
      </c>
      <c r="Z112" s="214" t="s">
        <v>770</v>
      </c>
      <c r="AA112" s="773"/>
      <c r="AB112" s="231" t="s">
        <v>769</v>
      </c>
      <c r="AC112" s="231" t="s">
        <v>883</v>
      </c>
      <c r="AD112" s="231" t="s">
        <v>834</v>
      </c>
      <c r="AE112" s="773"/>
      <c r="AF112" s="230" t="s">
        <v>744</v>
      </c>
      <c r="AG112" s="230" t="s">
        <v>750</v>
      </c>
      <c r="AH112" s="230" t="s">
        <v>739</v>
      </c>
      <c r="AI112" s="773"/>
      <c r="AJ112" s="229" t="s">
        <v>900</v>
      </c>
      <c r="AK112" s="229" t="s">
        <v>737</v>
      </c>
      <c r="AL112" s="773"/>
      <c r="AM112" s="228" t="s">
        <v>893</v>
      </c>
      <c r="AN112" s="773"/>
      <c r="AO112" s="228" t="s">
        <v>935</v>
      </c>
      <c r="AP112" s="773"/>
      <c r="AQ112" s="227" t="s">
        <v>739</v>
      </c>
      <c r="AR112" s="773"/>
      <c r="AS112" s="226" t="s">
        <v>918</v>
      </c>
      <c r="AT112" s="226" t="s">
        <v>739</v>
      </c>
      <c r="AU112" s="778"/>
      <c r="AV112" s="779"/>
      <c r="AW112" s="770"/>
    </row>
    <row r="113" spans="1:49" x14ac:dyDescent="0.35">
      <c r="A113" s="335" t="s">
        <v>938</v>
      </c>
      <c r="B113" s="225" t="s">
        <v>844</v>
      </c>
      <c r="C113" s="225" t="s">
        <v>843</v>
      </c>
      <c r="D113" s="225" t="s">
        <v>764</v>
      </c>
      <c r="E113" s="772"/>
      <c r="F113" s="772"/>
      <c r="G113" s="772"/>
      <c r="H113" s="772"/>
      <c r="I113" s="772"/>
      <c r="J113" s="772"/>
      <c r="K113" s="772"/>
      <c r="L113" s="772"/>
      <c r="M113" s="772"/>
      <c r="N113" s="772"/>
      <c r="O113" s="224" t="s">
        <v>842</v>
      </c>
      <c r="P113" s="772"/>
      <c r="Q113" s="224" t="s">
        <v>841</v>
      </c>
      <c r="R113" s="224" t="s">
        <v>840</v>
      </c>
      <c r="S113" s="776"/>
      <c r="T113" s="777"/>
      <c r="U113" s="772" t="s">
        <v>760</v>
      </c>
      <c r="V113" s="776"/>
      <c r="W113" s="777"/>
      <c r="X113" s="772" t="s">
        <v>760</v>
      </c>
      <c r="Y113" s="220" t="s">
        <v>759</v>
      </c>
      <c r="Z113" s="772"/>
      <c r="AA113" s="772"/>
      <c r="AB113" s="223" t="s">
        <v>758</v>
      </c>
      <c r="AC113" s="223" t="s">
        <v>757</v>
      </c>
      <c r="AD113" s="772"/>
      <c r="AE113" s="772"/>
      <c r="AF113" s="222" t="s">
        <v>756</v>
      </c>
      <c r="AG113" s="222" t="s">
        <v>755</v>
      </c>
      <c r="AH113" s="220" t="s">
        <v>785</v>
      </c>
      <c r="AI113" s="772"/>
      <c r="AJ113" s="221" t="s">
        <v>753</v>
      </c>
      <c r="AK113" s="221" t="s">
        <v>752</v>
      </c>
      <c r="AL113" s="772"/>
      <c r="AM113" s="772"/>
      <c r="AN113" s="772"/>
      <c r="AO113" s="772"/>
      <c r="AP113" s="772"/>
      <c r="AQ113" s="772"/>
      <c r="AR113" s="772"/>
      <c r="AS113" s="709" t="s">
        <v>751</v>
      </c>
      <c r="AT113" s="710"/>
      <c r="AU113" s="772"/>
      <c r="AV113" s="220" t="s">
        <v>778</v>
      </c>
      <c r="AW113" s="770"/>
    </row>
    <row r="114" spans="1:49" ht="15" thickBot="1" x14ac:dyDescent="0.4">
      <c r="A114" s="336" t="s">
        <v>938</v>
      </c>
      <c r="B114" s="219" t="s">
        <v>912</v>
      </c>
      <c r="C114" s="219" t="s">
        <v>775</v>
      </c>
      <c r="D114" s="219" t="s">
        <v>869</v>
      </c>
      <c r="E114" s="773"/>
      <c r="F114" s="773"/>
      <c r="G114" s="773"/>
      <c r="H114" s="773"/>
      <c r="I114" s="773"/>
      <c r="J114" s="773"/>
      <c r="K114" s="773"/>
      <c r="L114" s="773"/>
      <c r="M114" s="773"/>
      <c r="N114" s="773"/>
      <c r="O114" s="218" t="s">
        <v>855</v>
      </c>
      <c r="P114" s="773"/>
      <c r="Q114" s="218" t="s">
        <v>920</v>
      </c>
      <c r="R114" s="218" t="s">
        <v>882</v>
      </c>
      <c r="S114" s="778"/>
      <c r="T114" s="779"/>
      <c r="U114" s="773"/>
      <c r="V114" s="778"/>
      <c r="W114" s="779"/>
      <c r="X114" s="773"/>
      <c r="Y114" s="214" t="s">
        <v>850</v>
      </c>
      <c r="Z114" s="773"/>
      <c r="AA114" s="773"/>
      <c r="AB114" s="217" t="s">
        <v>874</v>
      </c>
      <c r="AC114" s="217" t="s">
        <v>916</v>
      </c>
      <c r="AD114" s="773"/>
      <c r="AE114" s="773"/>
      <c r="AF114" s="216" t="s">
        <v>835</v>
      </c>
      <c r="AG114" s="216" t="s">
        <v>883</v>
      </c>
      <c r="AH114" s="214" t="s">
        <v>739</v>
      </c>
      <c r="AI114" s="773"/>
      <c r="AJ114" s="215" t="s">
        <v>900</v>
      </c>
      <c r="AK114" s="215" t="s">
        <v>737</v>
      </c>
      <c r="AL114" s="773"/>
      <c r="AM114" s="773"/>
      <c r="AN114" s="773"/>
      <c r="AO114" s="773"/>
      <c r="AP114" s="773"/>
      <c r="AQ114" s="773"/>
      <c r="AR114" s="773"/>
      <c r="AS114" s="774" t="s">
        <v>845</v>
      </c>
      <c r="AT114" s="775"/>
      <c r="AU114" s="773"/>
      <c r="AV114" s="214" t="s">
        <v>929</v>
      </c>
      <c r="AW114" s="771"/>
    </row>
    <row r="115" spans="1:49" x14ac:dyDescent="0.35">
      <c r="A115" s="331" t="s">
        <v>934</v>
      </c>
      <c r="B115" s="211" t="s">
        <v>141</v>
      </c>
      <c r="C115" s="211" t="s">
        <v>258</v>
      </c>
      <c r="D115" s="211" t="s">
        <v>259</v>
      </c>
      <c r="E115" s="754"/>
      <c r="F115" s="754"/>
      <c r="G115" s="754"/>
      <c r="H115" s="211" t="s">
        <v>831</v>
      </c>
      <c r="I115" s="211" t="s">
        <v>125</v>
      </c>
      <c r="J115" s="754"/>
      <c r="K115" s="211" t="s">
        <v>127</v>
      </c>
      <c r="L115" s="754"/>
      <c r="M115" s="211" t="s">
        <v>260</v>
      </c>
      <c r="N115" s="754"/>
      <c r="O115" s="211" t="s">
        <v>830</v>
      </c>
      <c r="P115" s="754"/>
      <c r="Q115" s="718" t="s">
        <v>829</v>
      </c>
      <c r="R115" s="719"/>
      <c r="S115" s="757"/>
      <c r="T115" s="758"/>
      <c r="U115" s="754" t="s">
        <v>760</v>
      </c>
      <c r="V115" s="211" t="s">
        <v>828</v>
      </c>
      <c r="W115" s="211" t="s">
        <v>791</v>
      </c>
      <c r="X115" s="754" t="s">
        <v>760</v>
      </c>
      <c r="Y115" s="211" t="s">
        <v>759</v>
      </c>
      <c r="Z115" s="211" t="s">
        <v>827</v>
      </c>
      <c r="AA115" s="754"/>
      <c r="AB115" s="211" t="s">
        <v>790</v>
      </c>
      <c r="AC115" s="211" t="s">
        <v>789</v>
      </c>
      <c r="AD115" s="211" t="s">
        <v>788</v>
      </c>
      <c r="AE115" s="754"/>
      <c r="AF115" s="211" t="s">
        <v>787</v>
      </c>
      <c r="AG115" s="211" t="s">
        <v>786</v>
      </c>
      <c r="AH115" s="211" t="s">
        <v>785</v>
      </c>
      <c r="AI115" s="754"/>
      <c r="AJ115" s="211" t="s">
        <v>784</v>
      </c>
      <c r="AK115" s="211" t="s">
        <v>783</v>
      </c>
      <c r="AL115" s="754"/>
      <c r="AM115" s="211" t="s">
        <v>782</v>
      </c>
      <c r="AN115" s="754"/>
      <c r="AO115" s="211" t="s">
        <v>781</v>
      </c>
      <c r="AP115" s="754"/>
      <c r="AQ115" s="211" t="s">
        <v>780</v>
      </c>
      <c r="AR115" s="754"/>
      <c r="AS115" s="211" t="s">
        <v>826</v>
      </c>
      <c r="AT115" s="211" t="s">
        <v>825</v>
      </c>
      <c r="AU115" s="754"/>
      <c r="AV115" s="211" t="s">
        <v>778</v>
      </c>
      <c r="AW115" s="761" t="s">
        <v>934</v>
      </c>
    </row>
    <row r="116" spans="1:49" ht="15" thickBot="1" x14ac:dyDescent="0.4">
      <c r="A116" s="332" t="s">
        <v>934</v>
      </c>
      <c r="B116" s="212" t="s">
        <v>159</v>
      </c>
      <c r="C116" s="212" t="s">
        <v>889</v>
      </c>
      <c r="D116" s="212" t="s">
        <v>739</v>
      </c>
      <c r="E116" s="756"/>
      <c r="F116" s="756"/>
      <c r="G116" s="756"/>
      <c r="H116" s="212" t="s">
        <v>899</v>
      </c>
      <c r="I116" s="212" t="s">
        <v>812</v>
      </c>
      <c r="J116" s="756"/>
      <c r="K116" s="212" t="s">
        <v>856</v>
      </c>
      <c r="L116" s="756"/>
      <c r="M116" s="212" t="s">
        <v>854</v>
      </c>
      <c r="N116" s="756"/>
      <c r="O116" s="212" t="s">
        <v>800</v>
      </c>
      <c r="P116" s="756"/>
      <c r="Q116" s="764" t="s">
        <v>853</v>
      </c>
      <c r="R116" s="765"/>
      <c r="S116" s="764"/>
      <c r="T116" s="765"/>
      <c r="U116" s="756"/>
      <c r="V116" s="212" t="s">
        <v>930</v>
      </c>
      <c r="W116" s="212" t="s">
        <v>930</v>
      </c>
      <c r="X116" s="756"/>
      <c r="Y116" s="212" t="s">
        <v>850</v>
      </c>
      <c r="Z116" s="212" t="s">
        <v>739</v>
      </c>
      <c r="AA116" s="756"/>
      <c r="AB116" s="212" t="s">
        <v>743</v>
      </c>
      <c r="AC116" s="212" t="s">
        <v>893</v>
      </c>
      <c r="AD116" s="212" t="s">
        <v>880</v>
      </c>
      <c r="AE116" s="756"/>
      <c r="AF116" s="212" t="s">
        <v>769</v>
      </c>
      <c r="AG116" s="212" t="s">
        <v>932</v>
      </c>
      <c r="AH116" s="212" t="s">
        <v>810</v>
      </c>
      <c r="AI116" s="756"/>
      <c r="AJ116" s="212" t="s">
        <v>739</v>
      </c>
      <c r="AK116" s="212" t="s">
        <v>836</v>
      </c>
      <c r="AL116" s="756"/>
      <c r="AM116" s="212" t="s">
        <v>888</v>
      </c>
      <c r="AN116" s="756"/>
      <c r="AO116" s="212" t="s">
        <v>870</v>
      </c>
      <c r="AP116" s="756"/>
      <c r="AQ116" s="212" t="s">
        <v>739</v>
      </c>
      <c r="AR116" s="756"/>
      <c r="AS116" s="212" t="s">
        <v>918</v>
      </c>
      <c r="AT116" s="212" t="s">
        <v>918</v>
      </c>
      <c r="AU116" s="756"/>
      <c r="AV116" s="212" t="s">
        <v>929</v>
      </c>
      <c r="AW116" s="762"/>
    </row>
    <row r="117" spans="1:49" x14ac:dyDescent="0.35">
      <c r="A117" s="332" t="s">
        <v>934</v>
      </c>
      <c r="B117" s="211" t="s">
        <v>819</v>
      </c>
      <c r="C117" s="211" t="s">
        <v>818</v>
      </c>
      <c r="D117" s="211" t="s">
        <v>817</v>
      </c>
      <c r="E117" s="754"/>
      <c r="F117" s="754"/>
      <c r="G117" s="754"/>
      <c r="H117" s="754"/>
      <c r="I117" s="754"/>
      <c r="J117" s="754"/>
      <c r="K117" s="754"/>
      <c r="L117" s="754"/>
      <c r="M117" s="754"/>
      <c r="N117" s="754"/>
      <c r="O117" s="211" t="s">
        <v>816</v>
      </c>
      <c r="P117" s="211" t="s">
        <v>933</v>
      </c>
      <c r="Q117" s="718" t="s">
        <v>815</v>
      </c>
      <c r="R117" s="719"/>
      <c r="S117" s="757"/>
      <c r="T117" s="758"/>
      <c r="U117" s="754" t="s">
        <v>760</v>
      </c>
      <c r="V117" s="757"/>
      <c r="W117" s="758"/>
      <c r="X117" s="754" t="s">
        <v>760</v>
      </c>
      <c r="Y117" s="211" t="s">
        <v>759</v>
      </c>
      <c r="Z117" s="754"/>
      <c r="AA117" s="754"/>
      <c r="AB117" s="211" t="s">
        <v>758</v>
      </c>
      <c r="AC117" s="211" t="s">
        <v>757</v>
      </c>
      <c r="AD117" s="754"/>
      <c r="AE117" s="754"/>
      <c r="AF117" s="211" t="s">
        <v>756</v>
      </c>
      <c r="AG117" s="211" t="s">
        <v>755</v>
      </c>
      <c r="AH117" s="211" t="s">
        <v>754</v>
      </c>
      <c r="AI117" s="754"/>
      <c r="AJ117" s="211" t="s">
        <v>753</v>
      </c>
      <c r="AK117" s="211" t="s">
        <v>752</v>
      </c>
      <c r="AL117" s="754"/>
      <c r="AM117" s="754"/>
      <c r="AN117" s="754"/>
      <c r="AO117" s="754"/>
      <c r="AP117" s="754"/>
      <c r="AQ117" s="754"/>
      <c r="AR117" s="754"/>
      <c r="AS117" s="718" t="s">
        <v>751</v>
      </c>
      <c r="AT117" s="719"/>
      <c r="AU117" s="757"/>
      <c r="AV117" s="758"/>
      <c r="AW117" s="762"/>
    </row>
    <row r="118" spans="1:49" ht="15" thickBot="1" x14ac:dyDescent="0.4">
      <c r="A118" s="332" t="s">
        <v>934</v>
      </c>
      <c r="B118" s="212" t="s">
        <v>159</v>
      </c>
      <c r="C118" s="212" t="s">
        <v>899</v>
      </c>
      <c r="D118" s="212" t="s">
        <v>889</v>
      </c>
      <c r="E118" s="756"/>
      <c r="F118" s="756"/>
      <c r="G118" s="756"/>
      <c r="H118" s="756"/>
      <c r="I118" s="756"/>
      <c r="J118" s="756"/>
      <c r="K118" s="756"/>
      <c r="L118" s="756"/>
      <c r="M118" s="756"/>
      <c r="N118" s="756"/>
      <c r="O118" s="212" t="s">
        <v>800</v>
      </c>
      <c r="P118" s="213" t="s">
        <v>746</v>
      </c>
      <c r="Q118" s="764" t="s">
        <v>853</v>
      </c>
      <c r="R118" s="765"/>
      <c r="S118" s="764"/>
      <c r="T118" s="765"/>
      <c r="U118" s="756"/>
      <c r="V118" s="764"/>
      <c r="W118" s="765"/>
      <c r="X118" s="756"/>
      <c r="Y118" s="212" t="s">
        <v>850</v>
      </c>
      <c r="Z118" s="756"/>
      <c r="AA118" s="756"/>
      <c r="AB118" s="212" t="s">
        <v>769</v>
      </c>
      <c r="AC118" s="212" t="s">
        <v>750</v>
      </c>
      <c r="AD118" s="756"/>
      <c r="AE118" s="756"/>
      <c r="AF118" s="212" t="s">
        <v>743</v>
      </c>
      <c r="AG118" s="212" t="s">
        <v>932</v>
      </c>
      <c r="AH118" s="212" t="s">
        <v>810</v>
      </c>
      <c r="AI118" s="756"/>
      <c r="AJ118" s="212" t="s">
        <v>880</v>
      </c>
      <c r="AK118" s="212" t="s">
        <v>874</v>
      </c>
      <c r="AL118" s="756"/>
      <c r="AM118" s="756"/>
      <c r="AN118" s="756"/>
      <c r="AO118" s="756"/>
      <c r="AP118" s="756"/>
      <c r="AQ118" s="756"/>
      <c r="AR118" s="756"/>
      <c r="AS118" s="764" t="s">
        <v>918</v>
      </c>
      <c r="AT118" s="765"/>
      <c r="AU118" s="764"/>
      <c r="AV118" s="765"/>
      <c r="AW118" s="762"/>
    </row>
    <row r="119" spans="1:49" x14ac:dyDescent="0.35">
      <c r="A119" s="332" t="s">
        <v>934</v>
      </c>
      <c r="B119" s="211" t="s">
        <v>806</v>
      </c>
      <c r="C119" s="211" t="s">
        <v>805</v>
      </c>
      <c r="D119" s="211" t="s">
        <v>804</v>
      </c>
      <c r="E119" s="754"/>
      <c r="F119" s="754"/>
      <c r="G119" s="754"/>
      <c r="H119" s="754"/>
      <c r="I119" s="754"/>
      <c r="J119" s="754"/>
      <c r="K119" s="754"/>
      <c r="L119" s="754"/>
      <c r="M119" s="754"/>
      <c r="N119" s="754"/>
      <c r="O119" s="211" t="s">
        <v>803</v>
      </c>
      <c r="P119" s="213"/>
      <c r="Q119" s="718" t="s">
        <v>802</v>
      </c>
      <c r="R119" s="719"/>
      <c r="S119" s="757"/>
      <c r="T119" s="758"/>
      <c r="U119" s="754" t="s">
        <v>760</v>
      </c>
      <c r="V119" s="757"/>
      <c r="W119" s="758"/>
      <c r="X119" s="754" t="s">
        <v>760</v>
      </c>
      <c r="Y119" s="757"/>
      <c r="Z119" s="766"/>
      <c r="AA119" s="766"/>
      <c r="AB119" s="766"/>
      <c r="AC119" s="766"/>
      <c r="AD119" s="766"/>
      <c r="AE119" s="766"/>
      <c r="AF119" s="766"/>
      <c r="AG119" s="766"/>
      <c r="AH119" s="766"/>
      <c r="AI119" s="766"/>
      <c r="AJ119" s="766"/>
      <c r="AK119" s="766"/>
      <c r="AL119" s="766"/>
      <c r="AM119" s="766"/>
      <c r="AN119" s="766"/>
      <c r="AO119" s="766"/>
      <c r="AP119" s="766"/>
      <c r="AQ119" s="766"/>
      <c r="AR119" s="766"/>
      <c r="AS119" s="766"/>
      <c r="AT119" s="766"/>
      <c r="AU119" s="766"/>
      <c r="AV119" s="758"/>
      <c r="AW119" s="762"/>
    </row>
    <row r="120" spans="1:49" ht="15" thickBot="1" x14ac:dyDescent="0.4">
      <c r="A120" s="333" t="s">
        <v>934</v>
      </c>
      <c r="B120" s="212" t="s">
        <v>901</v>
      </c>
      <c r="C120" s="212" t="s">
        <v>814</v>
      </c>
      <c r="D120" s="212" t="s">
        <v>889</v>
      </c>
      <c r="E120" s="756"/>
      <c r="F120" s="756"/>
      <c r="G120" s="756"/>
      <c r="H120" s="756"/>
      <c r="I120" s="756"/>
      <c r="J120" s="756"/>
      <c r="K120" s="756"/>
      <c r="L120" s="756"/>
      <c r="M120" s="756"/>
      <c r="N120" s="756"/>
      <c r="O120" s="212" t="s">
        <v>748</v>
      </c>
      <c r="P120" s="212"/>
      <c r="Q120" s="764" t="s">
        <v>921</v>
      </c>
      <c r="R120" s="765"/>
      <c r="S120" s="764"/>
      <c r="T120" s="765"/>
      <c r="U120" s="756"/>
      <c r="V120" s="764"/>
      <c r="W120" s="765"/>
      <c r="X120" s="756"/>
      <c r="Y120" s="764"/>
      <c r="Z120" s="767"/>
      <c r="AA120" s="767"/>
      <c r="AB120" s="767"/>
      <c r="AC120" s="767"/>
      <c r="AD120" s="767"/>
      <c r="AE120" s="767"/>
      <c r="AF120" s="767"/>
      <c r="AG120" s="767"/>
      <c r="AH120" s="767"/>
      <c r="AI120" s="767"/>
      <c r="AJ120" s="767"/>
      <c r="AK120" s="767"/>
      <c r="AL120" s="767"/>
      <c r="AM120" s="767"/>
      <c r="AN120" s="767"/>
      <c r="AO120" s="767"/>
      <c r="AP120" s="767"/>
      <c r="AQ120" s="767"/>
      <c r="AR120" s="767"/>
      <c r="AS120" s="767"/>
      <c r="AT120" s="767"/>
      <c r="AU120" s="767"/>
      <c r="AV120" s="765"/>
      <c r="AW120" s="768"/>
    </row>
    <row r="121" spans="1:49" x14ac:dyDescent="0.35">
      <c r="A121" s="331" t="s">
        <v>931</v>
      </c>
      <c r="B121" s="211" t="s">
        <v>1268</v>
      </c>
      <c r="C121" s="211" t="s">
        <v>1270</v>
      </c>
      <c r="D121" s="211" t="s">
        <v>796</v>
      </c>
      <c r="E121" s="754"/>
      <c r="F121" s="754"/>
      <c r="G121" s="754"/>
      <c r="H121" s="211" t="s">
        <v>100</v>
      </c>
      <c r="I121" s="754"/>
      <c r="J121" s="754"/>
      <c r="K121" s="211" t="s">
        <v>795</v>
      </c>
      <c r="L121" s="754"/>
      <c r="M121" s="754"/>
      <c r="N121" s="754"/>
      <c r="O121" s="211" t="s">
        <v>794</v>
      </c>
      <c r="P121" s="754"/>
      <c r="Q121" s="718" t="s">
        <v>793</v>
      </c>
      <c r="R121" s="719"/>
      <c r="S121" s="757"/>
      <c r="T121" s="758"/>
      <c r="U121" s="754" t="s">
        <v>760</v>
      </c>
      <c r="V121" s="211" t="s">
        <v>792</v>
      </c>
      <c r="W121" s="211" t="s">
        <v>791</v>
      </c>
      <c r="X121" s="754" t="s">
        <v>760</v>
      </c>
      <c r="Y121" s="211" t="s">
        <v>759</v>
      </c>
      <c r="Z121" s="754"/>
      <c r="AA121" s="754"/>
      <c r="AB121" s="211" t="s">
        <v>790</v>
      </c>
      <c r="AC121" s="211" t="s">
        <v>789</v>
      </c>
      <c r="AD121" s="211" t="s">
        <v>788</v>
      </c>
      <c r="AE121" s="754"/>
      <c r="AF121" s="211" t="s">
        <v>787</v>
      </c>
      <c r="AG121" s="211" t="s">
        <v>786</v>
      </c>
      <c r="AH121" s="211" t="s">
        <v>785</v>
      </c>
      <c r="AI121" s="754"/>
      <c r="AJ121" s="211" t="s">
        <v>784</v>
      </c>
      <c r="AK121" s="211" t="s">
        <v>783</v>
      </c>
      <c r="AL121" s="754"/>
      <c r="AM121" s="211" t="s">
        <v>782</v>
      </c>
      <c r="AN121" s="754"/>
      <c r="AO121" s="211" t="s">
        <v>781</v>
      </c>
      <c r="AP121" s="754"/>
      <c r="AQ121" s="211" t="s">
        <v>780</v>
      </c>
      <c r="AR121" s="754"/>
      <c r="AS121" s="718" t="s">
        <v>779</v>
      </c>
      <c r="AT121" s="719"/>
      <c r="AU121" s="754"/>
      <c r="AV121" s="211" t="s">
        <v>778</v>
      </c>
      <c r="AW121" s="761" t="s">
        <v>931</v>
      </c>
    </row>
    <row r="122" spans="1:49" ht="15" thickBot="1" x14ac:dyDescent="0.4">
      <c r="A122" s="332" t="s">
        <v>931</v>
      </c>
      <c r="B122" s="212" t="s">
        <v>912</v>
      </c>
      <c r="C122" s="212" t="s">
        <v>899</v>
      </c>
      <c r="D122" s="212" t="s">
        <v>916</v>
      </c>
      <c r="E122" s="756"/>
      <c r="F122" s="756"/>
      <c r="G122" s="756"/>
      <c r="H122" s="212" t="s">
        <v>775</v>
      </c>
      <c r="I122" s="756"/>
      <c r="J122" s="756"/>
      <c r="K122" s="212" t="s">
        <v>854</v>
      </c>
      <c r="L122" s="756"/>
      <c r="M122" s="756"/>
      <c r="N122" s="756"/>
      <c r="O122" s="212" t="s">
        <v>800</v>
      </c>
      <c r="P122" s="756"/>
      <c r="Q122" s="764" t="s">
        <v>906</v>
      </c>
      <c r="R122" s="765"/>
      <c r="S122" s="764"/>
      <c r="T122" s="765"/>
      <c r="U122" s="756"/>
      <c r="V122" s="212" t="s">
        <v>930</v>
      </c>
      <c r="W122" s="212" t="s">
        <v>930</v>
      </c>
      <c r="X122" s="756"/>
      <c r="Y122" s="212" t="s">
        <v>850</v>
      </c>
      <c r="Z122" s="756"/>
      <c r="AA122" s="756"/>
      <c r="AB122" s="212" t="s">
        <v>835</v>
      </c>
      <c r="AC122" s="212" t="s">
        <v>875</v>
      </c>
      <c r="AD122" s="212" t="s">
        <v>883</v>
      </c>
      <c r="AE122" s="756"/>
      <c r="AF122" s="212" t="s">
        <v>888</v>
      </c>
      <c r="AG122" s="212" t="s">
        <v>834</v>
      </c>
      <c r="AH122" s="212" t="s">
        <v>833</v>
      </c>
      <c r="AI122" s="756"/>
      <c r="AJ122" s="212" t="s">
        <v>900</v>
      </c>
      <c r="AK122" s="212" t="s">
        <v>739</v>
      </c>
      <c r="AL122" s="756"/>
      <c r="AM122" s="212" t="s">
        <v>893</v>
      </c>
      <c r="AN122" s="756"/>
      <c r="AO122" s="212" t="s">
        <v>879</v>
      </c>
      <c r="AP122" s="756"/>
      <c r="AQ122" s="212" t="s">
        <v>739</v>
      </c>
      <c r="AR122" s="756"/>
      <c r="AS122" s="764" t="s">
        <v>918</v>
      </c>
      <c r="AT122" s="765"/>
      <c r="AU122" s="756"/>
      <c r="AV122" s="212" t="s">
        <v>929</v>
      </c>
      <c r="AW122" s="762"/>
    </row>
    <row r="123" spans="1:49" x14ac:dyDescent="0.35">
      <c r="A123" s="332" t="s">
        <v>931</v>
      </c>
      <c r="B123" s="211" t="s">
        <v>1269</v>
      </c>
      <c r="C123" s="211" t="s">
        <v>1271</v>
      </c>
      <c r="D123" s="211" t="s">
        <v>764</v>
      </c>
      <c r="E123" s="754"/>
      <c r="F123" s="754"/>
      <c r="G123" s="754"/>
      <c r="H123" s="754"/>
      <c r="I123" s="754"/>
      <c r="J123" s="754"/>
      <c r="K123" s="754"/>
      <c r="L123" s="754"/>
      <c r="M123" s="754"/>
      <c r="N123" s="754"/>
      <c r="O123" s="211" t="s">
        <v>763</v>
      </c>
      <c r="P123" s="211" t="s">
        <v>762</v>
      </c>
      <c r="Q123" s="718" t="s">
        <v>761</v>
      </c>
      <c r="R123" s="719"/>
      <c r="S123" s="757"/>
      <c r="T123" s="758"/>
      <c r="U123" s="754" t="s">
        <v>760</v>
      </c>
      <c r="V123" s="757"/>
      <c r="W123" s="758"/>
      <c r="X123" s="754" t="s">
        <v>760</v>
      </c>
      <c r="Y123" s="211" t="s">
        <v>759</v>
      </c>
      <c r="Z123" s="754"/>
      <c r="AA123" s="754"/>
      <c r="AB123" s="211" t="s">
        <v>758</v>
      </c>
      <c r="AC123" s="211" t="s">
        <v>757</v>
      </c>
      <c r="AD123" s="754"/>
      <c r="AE123" s="754"/>
      <c r="AF123" s="211" t="s">
        <v>756</v>
      </c>
      <c r="AG123" s="211" t="s">
        <v>755</v>
      </c>
      <c r="AH123" s="211" t="s">
        <v>754</v>
      </c>
      <c r="AI123" s="754"/>
      <c r="AJ123" s="211" t="s">
        <v>753</v>
      </c>
      <c r="AK123" s="211" t="s">
        <v>752</v>
      </c>
      <c r="AL123" s="754"/>
      <c r="AM123" s="754"/>
      <c r="AN123" s="754"/>
      <c r="AO123" s="754"/>
      <c r="AP123" s="754"/>
      <c r="AQ123" s="754"/>
      <c r="AR123" s="754"/>
      <c r="AS123" s="718" t="s">
        <v>751</v>
      </c>
      <c r="AT123" s="719"/>
      <c r="AU123" s="757"/>
      <c r="AV123" s="758"/>
      <c r="AW123" s="762"/>
    </row>
    <row r="124" spans="1:49" ht="15" thickBot="1" x14ac:dyDescent="0.4">
      <c r="A124" s="333" t="s">
        <v>931</v>
      </c>
      <c r="B124" s="212" t="s">
        <v>839</v>
      </c>
      <c r="C124" s="212" t="s">
        <v>928</v>
      </c>
      <c r="D124" s="212" t="s">
        <v>855</v>
      </c>
      <c r="E124" s="756"/>
      <c r="F124" s="756"/>
      <c r="G124" s="756"/>
      <c r="H124" s="756"/>
      <c r="I124" s="756"/>
      <c r="J124" s="756"/>
      <c r="K124" s="756"/>
      <c r="L124" s="756"/>
      <c r="M124" s="756"/>
      <c r="N124" s="756"/>
      <c r="O124" s="212" t="s">
        <v>889</v>
      </c>
      <c r="P124" s="212" t="s">
        <v>746</v>
      </c>
      <c r="Q124" s="764" t="s">
        <v>159</v>
      </c>
      <c r="R124" s="765"/>
      <c r="S124" s="764"/>
      <c r="T124" s="765"/>
      <c r="U124" s="756"/>
      <c r="V124" s="764"/>
      <c r="W124" s="765"/>
      <c r="X124" s="756"/>
      <c r="Y124" s="212" t="s">
        <v>850</v>
      </c>
      <c r="Z124" s="756"/>
      <c r="AA124" s="756"/>
      <c r="AB124" s="212" t="s">
        <v>870</v>
      </c>
      <c r="AC124" s="212" t="s">
        <v>834</v>
      </c>
      <c r="AD124" s="756"/>
      <c r="AE124" s="756"/>
      <c r="AF124" s="212" t="s">
        <v>835</v>
      </c>
      <c r="AG124" s="212" t="s">
        <v>875</v>
      </c>
      <c r="AH124" s="212" t="s">
        <v>833</v>
      </c>
      <c r="AI124" s="756"/>
      <c r="AJ124" s="212" t="s">
        <v>900</v>
      </c>
      <c r="AK124" s="212" t="s">
        <v>883</v>
      </c>
      <c r="AL124" s="756"/>
      <c r="AM124" s="756"/>
      <c r="AN124" s="756"/>
      <c r="AO124" s="756"/>
      <c r="AP124" s="756"/>
      <c r="AQ124" s="756"/>
      <c r="AR124" s="756"/>
      <c r="AS124" s="764" t="s">
        <v>918</v>
      </c>
      <c r="AT124" s="765"/>
      <c r="AU124" s="764"/>
      <c r="AV124" s="765"/>
      <c r="AW124" s="768"/>
    </row>
    <row r="125" spans="1:49" x14ac:dyDescent="0.35">
      <c r="A125" s="334" t="s">
        <v>927</v>
      </c>
      <c r="B125" s="251" t="s">
        <v>141</v>
      </c>
      <c r="C125" s="724" t="s">
        <v>258</v>
      </c>
      <c r="D125" s="725"/>
      <c r="E125" s="251" t="s">
        <v>259</v>
      </c>
      <c r="F125" s="772"/>
      <c r="G125" s="772"/>
      <c r="H125" s="249" t="s">
        <v>865</v>
      </c>
      <c r="I125" s="249" t="s">
        <v>125</v>
      </c>
      <c r="J125" s="772"/>
      <c r="K125" s="248" t="s">
        <v>127</v>
      </c>
      <c r="L125" s="248" t="s">
        <v>128</v>
      </c>
      <c r="M125" s="248" t="s">
        <v>260</v>
      </c>
      <c r="N125" s="772"/>
      <c r="O125" s="247" t="s">
        <v>830</v>
      </c>
      <c r="P125" s="247" t="s">
        <v>762</v>
      </c>
      <c r="Q125" s="247" t="s">
        <v>829</v>
      </c>
      <c r="R125" s="247" t="s">
        <v>864</v>
      </c>
      <c r="S125" s="772"/>
      <c r="T125" s="772"/>
      <c r="U125" s="772" t="s">
        <v>760</v>
      </c>
      <c r="V125" s="246" t="s">
        <v>863</v>
      </c>
      <c r="W125" s="245" t="s">
        <v>791</v>
      </c>
      <c r="X125" s="772" t="s">
        <v>760</v>
      </c>
      <c r="Y125" s="220" t="s">
        <v>862</v>
      </c>
      <c r="Z125" s="220" t="s">
        <v>827</v>
      </c>
      <c r="AA125" s="772"/>
      <c r="AB125" s="244" t="s">
        <v>790</v>
      </c>
      <c r="AC125" s="244" t="s">
        <v>789</v>
      </c>
      <c r="AD125" s="244" t="s">
        <v>788</v>
      </c>
      <c r="AE125" s="772"/>
      <c r="AF125" s="243" t="s">
        <v>787</v>
      </c>
      <c r="AG125" s="243" t="s">
        <v>786</v>
      </c>
      <c r="AH125" s="243" t="s">
        <v>861</v>
      </c>
      <c r="AI125" s="772"/>
      <c r="AJ125" s="242" t="s">
        <v>784</v>
      </c>
      <c r="AK125" s="242" t="s">
        <v>783</v>
      </c>
      <c r="AL125" s="772"/>
      <c r="AM125" s="241" t="s">
        <v>782</v>
      </c>
      <c r="AN125" s="772"/>
      <c r="AO125" s="241" t="s">
        <v>781</v>
      </c>
      <c r="AP125" s="772"/>
      <c r="AQ125" s="240" t="s">
        <v>780</v>
      </c>
      <c r="AR125" s="772"/>
      <c r="AS125" s="239" t="s">
        <v>860</v>
      </c>
      <c r="AT125" s="239" t="s">
        <v>859</v>
      </c>
      <c r="AU125" s="776"/>
      <c r="AV125" s="777"/>
      <c r="AW125" s="769" t="s">
        <v>927</v>
      </c>
    </row>
    <row r="126" spans="1:49" ht="15" thickBot="1" x14ac:dyDescent="0.4">
      <c r="A126" s="335" t="s">
        <v>927</v>
      </c>
      <c r="B126" s="238" t="s">
        <v>773</v>
      </c>
      <c r="C126" s="780" t="s">
        <v>801</v>
      </c>
      <c r="D126" s="781"/>
      <c r="E126" s="238" t="s">
        <v>750</v>
      </c>
      <c r="F126" s="773"/>
      <c r="G126" s="773"/>
      <c r="H126" s="236" t="s">
        <v>823</v>
      </c>
      <c r="I126" s="236" t="s">
        <v>799</v>
      </c>
      <c r="J126" s="773"/>
      <c r="K126" s="235" t="s">
        <v>907</v>
      </c>
      <c r="L126" s="235" t="s">
        <v>854</v>
      </c>
      <c r="M126" s="235" t="s">
        <v>822</v>
      </c>
      <c r="N126" s="773"/>
      <c r="O126" s="234" t="s">
        <v>837</v>
      </c>
      <c r="P126" s="234" t="s">
        <v>901</v>
      </c>
      <c r="Q126" s="234" t="s">
        <v>920</v>
      </c>
      <c r="R126" s="234" t="s">
        <v>855</v>
      </c>
      <c r="S126" s="773"/>
      <c r="T126" s="773"/>
      <c r="U126" s="773"/>
      <c r="V126" s="233" t="s">
        <v>745</v>
      </c>
      <c r="W126" s="232" t="s">
        <v>745</v>
      </c>
      <c r="X126" s="773"/>
      <c r="Y126" s="214" t="s">
        <v>886</v>
      </c>
      <c r="Z126" s="214" t="s">
        <v>821</v>
      </c>
      <c r="AA126" s="773"/>
      <c r="AB126" s="231" t="s">
        <v>867</v>
      </c>
      <c r="AC126" s="231" t="s">
        <v>913</v>
      </c>
      <c r="AD126" s="231" t="s">
        <v>888</v>
      </c>
      <c r="AE126" s="773"/>
      <c r="AF126" s="230" t="s">
        <v>770</v>
      </c>
      <c r="AG126" s="230" t="s">
        <v>849</v>
      </c>
      <c r="AH126" s="230" t="s">
        <v>739</v>
      </c>
      <c r="AI126" s="773"/>
      <c r="AJ126" s="229" t="s">
        <v>903</v>
      </c>
      <c r="AK126" s="229" t="s">
        <v>768</v>
      </c>
      <c r="AL126" s="773"/>
      <c r="AM126" s="228" t="s">
        <v>738</v>
      </c>
      <c r="AN126" s="773"/>
      <c r="AO126" s="228" t="s">
        <v>772</v>
      </c>
      <c r="AP126" s="773"/>
      <c r="AQ126" s="227" t="s">
        <v>879</v>
      </c>
      <c r="AR126" s="773"/>
      <c r="AS126" s="226" t="s">
        <v>872</v>
      </c>
      <c r="AT126" s="226" t="s">
        <v>736</v>
      </c>
      <c r="AU126" s="778"/>
      <c r="AV126" s="779"/>
      <c r="AW126" s="770"/>
    </row>
    <row r="127" spans="1:49" ht="29" x14ac:dyDescent="0.35">
      <c r="A127" s="337" t="s">
        <v>927</v>
      </c>
      <c r="B127" s="225" t="s">
        <v>844</v>
      </c>
      <c r="C127" s="225" t="s">
        <v>843</v>
      </c>
      <c r="D127" s="225" t="s">
        <v>902</v>
      </c>
      <c r="E127" s="225" t="s">
        <v>764</v>
      </c>
      <c r="F127" s="772"/>
      <c r="G127" s="772"/>
      <c r="H127" s="772"/>
      <c r="I127" s="772"/>
      <c r="J127" s="772"/>
      <c r="K127" s="772"/>
      <c r="L127" s="772"/>
      <c r="M127" s="772"/>
      <c r="N127" s="772"/>
      <c r="O127" s="224" t="s">
        <v>842</v>
      </c>
      <c r="P127" s="772"/>
      <c r="Q127" s="224" t="s">
        <v>841</v>
      </c>
      <c r="R127" s="224" t="s">
        <v>840</v>
      </c>
      <c r="S127" s="776"/>
      <c r="T127" s="777"/>
      <c r="U127" s="772" t="s">
        <v>760</v>
      </c>
      <c r="V127" s="776"/>
      <c r="W127" s="777"/>
      <c r="X127" s="772" t="s">
        <v>760</v>
      </c>
      <c r="Y127" s="220" t="s">
        <v>759</v>
      </c>
      <c r="Z127" s="772"/>
      <c r="AA127" s="772"/>
      <c r="AB127" s="223" t="s">
        <v>758</v>
      </c>
      <c r="AC127" s="223" t="s">
        <v>757</v>
      </c>
      <c r="AD127" s="772"/>
      <c r="AE127" s="772"/>
      <c r="AF127" s="222" t="s">
        <v>756</v>
      </c>
      <c r="AG127" s="222" t="s">
        <v>755</v>
      </c>
      <c r="AH127" s="220" t="s">
        <v>785</v>
      </c>
      <c r="AI127" s="772"/>
      <c r="AJ127" s="221" t="s">
        <v>753</v>
      </c>
      <c r="AK127" s="221" t="s">
        <v>752</v>
      </c>
      <c r="AL127" s="772"/>
      <c r="AM127" s="772"/>
      <c r="AN127" s="772"/>
      <c r="AO127" s="772"/>
      <c r="AP127" s="772"/>
      <c r="AQ127" s="772"/>
      <c r="AR127" s="772"/>
      <c r="AS127" s="709" t="s">
        <v>751</v>
      </c>
      <c r="AT127" s="710"/>
      <c r="AU127" s="772"/>
      <c r="AV127" s="220" t="s">
        <v>778</v>
      </c>
      <c r="AW127" s="770"/>
    </row>
    <row r="128" spans="1:49" ht="29.5" thickBot="1" x14ac:dyDescent="0.4">
      <c r="A128" s="338" t="s">
        <v>927</v>
      </c>
      <c r="B128" s="219" t="s">
        <v>921</v>
      </c>
      <c r="C128" s="219" t="s">
        <v>885</v>
      </c>
      <c r="D128" s="219" t="s">
        <v>748</v>
      </c>
      <c r="E128" s="219" t="s">
        <v>750</v>
      </c>
      <c r="F128" s="773"/>
      <c r="G128" s="773"/>
      <c r="H128" s="773"/>
      <c r="I128" s="773"/>
      <c r="J128" s="773"/>
      <c r="K128" s="773"/>
      <c r="L128" s="773"/>
      <c r="M128" s="773"/>
      <c r="N128" s="773"/>
      <c r="O128" s="218" t="s">
        <v>800</v>
      </c>
      <c r="P128" s="773"/>
      <c r="Q128" s="218" t="s">
        <v>836</v>
      </c>
      <c r="R128" s="218" t="s">
        <v>855</v>
      </c>
      <c r="S128" s="778"/>
      <c r="T128" s="779"/>
      <c r="U128" s="773"/>
      <c r="V128" s="778"/>
      <c r="W128" s="779"/>
      <c r="X128" s="773"/>
      <c r="Y128" s="214" t="s">
        <v>886</v>
      </c>
      <c r="Z128" s="773"/>
      <c r="AA128" s="773"/>
      <c r="AB128" s="217" t="s">
        <v>813</v>
      </c>
      <c r="AC128" s="217" t="s">
        <v>875</v>
      </c>
      <c r="AD128" s="773"/>
      <c r="AE128" s="773"/>
      <c r="AF128" s="216" t="s">
        <v>847</v>
      </c>
      <c r="AG128" s="216" t="s">
        <v>849</v>
      </c>
      <c r="AH128" s="214" t="s">
        <v>739</v>
      </c>
      <c r="AI128" s="773"/>
      <c r="AJ128" s="215" t="s">
        <v>857</v>
      </c>
      <c r="AK128" s="215" t="s">
        <v>741</v>
      </c>
      <c r="AL128" s="773"/>
      <c r="AM128" s="773"/>
      <c r="AN128" s="773"/>
      <c r="AO128" s="773"/>
      <c r="AP128" s="773"/>
      <c r="AQ128" s="773"/>
      <c r="AR128" s="773"/>
      <c r="AS128" s="774" t="s">
        <v>736</v>
      </c>
      <c r="AT128" s="775"/>
      <c r="AU128" s="773"/>
      <c r="AV128" s="214" t="s">
        <v>908</v>
      </c>
      <c r="AW128" s="771"/>
    </row>
    <row r="129" spans="1:49" x14ac:dyDescent="0.35">
      <c r="A129" s="334" t="s">
        <v>926</v>
      </c>
      <c r="B129" s="251" t="s">
        <v>141</v>
      </c>
      <c r="C129" s="251" t="s">
        <v>258</v>
      </c>
      <c r="D129" s="251" t="s">
        <v>259</v>
      </c>
      <c r="E129" s="772"/>
      <c r="F129" s="772"/>
      <c r="G129" s="772"/>
      <c r="H129" s="249" t="s">
        <v>865</v>
      </c>
      <c r="I129" s="249" t="s">
        <v>125</v>
      </c>
      <c r="J129" s="772"/>
      <c r="K129" s="248" t="s">
        <v>127</v>
      </c>
      <c r="L129" s="248" t="s">
        <v>128</v>
      </c>
      <c r="M129" s="248" t="s">
        <v>260</v>
      </c>
      <c r="N129" s="772"/>
      <c r="O129" s="247" t="s">
        <v>830</v>
      </c>
      <c r="P129" s="247" t="s">
        <v>762</v>
      </c>
      <c r="Q129" s="247" t="s">
        <v>829</v>
      </c>
      <c r="R129" s="247" t="s">
        <v>864</v>
      </c>
      <c r="S129" s="772"/>
      <c r="T129" s="772"/>
      <c r="U129" s="772" t="s">
        <v>760</v>
      </c>
      <c r="V129" s="246" t="s">
        <v>863</v>
      </c>
      <c r="W129" s="245" t="s">
        <v>791</v>
      </c>
      <c r="X129" s="772" t="s">
        <v>760</v>
      </c>
      <c r="Y129" s="220" t="s">
        <v>862</v>
      </c>
      <c r="Z129" s="220" t="s">
        <v>827</v>
      </c>
      <c r="AA129" s="772"/>
      <c r="AB129" s="244" t="s">
        <v>790</v>
      </c>
      <c r="AC129" s="244" t="s">
        <v>789</v>
      </c>
      <c r="AD129" s="244" t="s">
        <v>788</v>
      </c>
      <c r="AE129" s="772"/>
      <c r="AF129" s="243" t="s">
        <v>787</v>
      </c>
      <c r="AG129" s="243" t="s">
        <v>786</v>
      </c>
      <c r="AH129" s="243" t="s">
        <v>861</v>
      </c>
      <c r="AI129" s="772"/>
      <c r="AJ129" s="242" t="s">
        <v>784</v>
      </c>
      <c r="AK129" s="242" t="s">
        <v>783</v>
      </c>
      <c r="AL129" s="772"/>
      <c r="AM129" s="241" t="s">
        <v>782</v>
      </c>
      <c r="AN129" s="772"/>
      <c r="AO129" s="241" t="s">
        <v>781</v>
      </c>
      <c r="AP129" s="772"/>
      <c r="AQ129" s="240" t="s">
        <v>780</v>
      </c>
      <c r="AR129" s="772"/>
      <c r="AS129" s="239" t="s">
        <v>860</v>
      </c>
      <c r="AT129" s="239" t="s">
        <v>859</v>
      </c>
      <c r="AU129" s="776"/>
      <c r="AV129" s="777"/>
      <c r="AW129" s="769" t="s">
        <v>926</v>
      </c>
    </row>
    <row r="130" spans="1:49" ht="15" thickBot="1" x14ac:dyDescent="0.4">
      <c r="A130" s="335" t="s">
        <v>926</v>
      </c>
      <c r="B130" s="238" t="s">
        <v>916</v>
      </c>
      <c r="C130" s="238" t="s">
        <v>814</v>
      </c>
      <c r="D130" s="238" t="s">
        <v>889</v>
      </c>
      <c r="E130" s="773"/>
      <c r="F130" s="773"/>
      <c r="G130" s="773"/>
      <c r="H130" s="236" t="s">
        <v>159</v>
      </c>
      <c r="I130" s="236" t="s">
        <v>883</v>
      </c>
      <c r="J130" s="773"/>
      <c r="K130" s="235" t="s">
        <v>774</v>
      </c>
      <c r="L130" s="235" t="s">
        <v>822</v>
      </c>
      <c r="M130" s="235" t="s">
        <v>907</v>
      </c>
      <c r="N130" s="773"/>
      <c r="O130" s="234" t="s">
        <v>773</v>
      </c>
      <c r="P130" s="234" t="s">
        <v>906</v>
      </c>
      <c r="Q130" s="234" t="s">
        <v>853</v>
      </c>
      <c r="R130" s="234" t="s">
        <v>869</v>
      </c>
      <c r="S130" s="773"/>
      <c r="T130" s="773"/>
      <c r="U130" s="773"/>
      <c r="V130" s="233" t="s">
        <v>745</v>
      </c>
      <c r="W130" s="232" t="s">
        <v>745</v>
      </c>
      <c r="X130" s="773"/>
      <c r="Y130" s="214" t="s">
        <v>900</v>
      </c>
      <c r="Z130" s="214" t="s">
        <v>913</v>
      </c>
      <c r="AA130" s="773"/>
      <c r="AB130" s="231" t="s">
        <v>807</v>
      </c>
      <c r="AC130" s="231" t="s">
        <v>893</v>
      </c>
      <c r="AD130" s="231" t="s">
        <v>750</v>
      </c>
      <c r="AE130" s="773"/>
      <c r="AF130" s="230" t="s">
        <v>874</v>
      </c>
      <c r="AG130" s="230" t="s">
        <v>738</v>
      </c>
      <c r="AH130" s="230" t="s">
        <v>739</v>
      </c>
      <c r="AI130" s="773"/>
      <c r="AJ130" s="229" t="s">
        <v>833</v>
      </c>
      <c r="AK130" s="229" t="s">
        <v>740</v>
      </c>
      <c r="AL130" s="773"/>
      <c r="AM130" s="228" t="s">
        <v>810</v>
      </c>
      <c r="AN130" s="773"/>
      <c r="AO130" s="228" t="s">
        <v>768</v>
      </c>
      <c r="AP130" s="773"/>
      <c r="AQ130" s="227" t="s">
        <v>835</v>
      </c>
      <c r="AR130" s="773"/>
      <c r="AS130" s="226" t="s">
        <v>872</v>
      </c>
      <c r="AT130" s="226" t="s">
        <v>739</v>
      </c>
      <c r="AU130" s="778"/>
      <c r="AV130" s="779"/>
      <c r="AW130" s="770"/>
    </row>
    <row r="131" spans="1:49" x14ac:dyDescent="0.35">
      <c r="A131" s="335" t="s">
        <v>926</v>
      </c>
      <c r="B131" s="225" t="s">
        <v>844</v>
      </c>
      <c r="C131" s="225" t="s">
        <v>843</v>
      </c>
      <c r="D131" s="225" t="s">
        <v>764</v>
      </c>
      <c r="E131" s="772"/>
      <c r="F131" s="772"/>
      <c r="G131" s="772"/>
      <c r="H131" s="772"/>
      <c r="I131" s="772"/>
      <c r="J131" s="772"/>
      <c r="K131" s="772"/>
      <c r="L131" s="772"/>
      <c r="M131" s="772"/>
      <c r="N131" s="772"/>
      <c r="O131" s="224" t="s">
        <v>842</v>
      </c>
      <c r="P131" s="772"/>
      <c r="Q131" s="224" t="s">
        <v>841</v>
      </c>
      <c r="R131" s="224" t="s">
        <v>840</v>
      </c>
      <c r="S131" s="776"/>
      <c r="T131" s="777"/>
      <c r="U131" s="772" t="s">
        <v>760</v>
      </c>
      <c r="V131" s="776"/>
      <c r="W131" s="777"/>
      <c r="X131" s="772" t="s">
        <v>760</v>
      </c>
      <c r="Y131" s="220" t="s">
        <v>759</v>
      </c>
      <c r="Z131" s="772"/>
      <c r="AA131" s="772"/>
      <c r="AB131" s="223" t="s">
        <v>758</v>
      </c>
      <c r="AC131" s="223" t="s">
        <v>757</v>
      </c>
      <c r="AD131" s="772"/>
      <c r="AE131" s="772"/>
      <c r="AF131" s="222" t="s">
        <v>756</v>
      </c>
      <c r="AG131" s="222" t="s">
        <v>755</v>
      </c>
      <c r="AH131" s="220" t="s">
        <v>785</v>
      </c>
      <c r="AI131" s="772"/>
      <c r="AJ131" s="221" t="s">
        <v>753</v>
      </c>
      <c r="AK131" s="221" t="s">
        <v>752</v>
      </c>
      <c r="AL131" s="772"/>
      <c r="AM131" s="772"/>
      <c r="AN131" s="772"/>
      <c r="AO131" s="772"/>
      <c r="AP131" s="772"/>
      <c r="AQ131" s="772"/>
      <c r="AR131" s="772"/>
      <c r="AS131" s="709" t="s">
        <v>751</v>
      </c>
      <c r="AT131" s="710"/>
      <c r="AU131" s="772"/>
      <c r="AV131" s="220" t="s">
        <v>778</v>
      </c>
      <c r="AW131" s="770"/>
    </row>
    <row r="132" spans="1:49" ht="15" thickBot="1" x14ac:dyDescent="0.4">
      <c r="A132" s="336" t="s">
        <v>926</v>
      </c>
      <c r="B132" s="219" t="s">
        <v>769</v>
      </c>
      <c r="C132" s="219" t="s">
        <v>839</v>
      </c>
      <c r="D132" s="219" t="s">
        <v>925</v>
      </c>
      <c r="E132" s="773"/>
      <c r="F132" s="773"/>
      <c r="G132" s="773"/>
      <c r="H132" s="773"/>
      <c r="I132" s="773"/>
      <c r="J132" s="773"/>
      <c r="K132" s="773"/>
      <c r="L132" s="773"/>
      <c r="M132" s="773"/>
      <c r="N132" s="773"/>
      <c r="O132" s="218" t="s">
        <v>856</v>
      </c>
      <c r="P132" s="773"/>
      <c r="Q132" s="218" t="s">
        <v>772</v>
      </c>
      <c r="R132" s="218" t="s">
        <v>775</v>
      </c>
      <c r="S132" s="778"/>
      <c r="T132" s="779"/>
      <c r="U132" s="773"/>
      <c r="V132" s="778"/>
      <c r="W132" s="779"/>
      <c r="X132" s="773"/>
      <c r="Y132" s="214" t="s">
        <v>886</v>
      </c>
      <c r="Z132" s="773"/>
      <c r="AA132" s="773"/>
      <c r="AB132" s="217" t="s">
        <v>867</v>
      </c>
      <c r="AC132" s="217" t="s">
        <v>738</v>
      </c>
      <c r="AD132" s="773"/>
      <c r="AE132" s="773"/>
      <c r="AF132" s="216" t="s">
        <v>894</v>
      </c>
      <c r="AG132" s="216" t="s">
        <v>834</v>
      </c>
      <c r="AH132" s="214" t="s">
        <v>899</v>
      </c>
      <c r="AI132" s="773"/>
      <c r="AJ132" s="215" t="s">
        <v>740</v>
      </c>
      <c r="AK132" s="215" t="s">
        <v>833</v>
      </c>
      <c r="AL132" s="773"/>
      <c r="AM132" s="773"/>
      <c r="AN132" s="773"/>
      <c r="AO132" s="773"/>
      <c r="AP132" s="773"/>
      <c r="AQ132" s="773"/>
      <c r="AR132" s="773"/>
      <c r="AS132" s="774" t="s">
        <v>872</v>
      </c>
      <c r="AT132" s="775"/>
      <c r="AU132" s="773"/>
      <c r="AV132" s="214" t="s">
        <v>908</v>
      </c>
      <c r="AW132" s="771"/>
    </row>
    <row r="133" spans="1:49" x14ac:dyDescent="0.35">
      <c r="A133" s="334" t="s">
        <v>924</v>
      </c>
      <c r="B133" s="251" t="s">
        <v>141</v>
      </c>
      <c r="C133" s="251" t="s">
        <v>258</v>
      </c>
      <c r="D133" s="251" t="s">
        <v>259</v>
      </c>
      <c r="E133" s="772"/>
      <c r="F133" s="772"/>
      <c r="G133" s="772"/>
      <c r="H133" s="249" t="s">
        <v>865</v>
      </c>
      <c r="I133" s="249" t="s">
        <v>125</v>
      </c>
      <c r="J133" s="772"/>
      <c r="K133" s="248" t="s">
        <v>127</v>
      </c>
      <c r="L133" s="248" t="s">
        <v>128</v>
      </c>
      <c r="M133" s="248" t="s">
        <v>260</v>
      </c>
      <c r="N133" s="772"/>
      <c r="O133" s="247" t="s">
        <v>830</v>
      </c>
      <c r="P133" s="247" t="s">
        <v>762</v>
      </c>
      <c r="Q133" s="247" t="s">
        <v>829</v>
      </c>
      <c r="R133" s="247" t="s">
        <v>864</v>
      </c>
      <c r="S133" s="772"/>
      <c r="T133" s="772"/>
      <c r="U133" s="772" t="s">
        <v>760</v>
      </c>
      <c r="V133" s="246" t="s">
        <v>863</v>
      </c>
      <c r="W133" s="245" t="s">
        <v>791</v>
      </c>
      <c r="X133" s="772" t="s">
        <v>760</v>
      </c>
      <c r="Y133" s="220" t="s">
        <v>862</v>
      </c>
      <c r="Z133" s="220" t="s">
        <v>827</v>
      </c>
      <c r="AA133" s="772"/>
      <c r="AB133" s="244" t="s">
        <v>790</v>
      </c>
      <c r="AC133" s="244" t="s">
        <v>789</v>
      </c>
      <c r="AD133" s="244" t="s">
        <v>788</v>
      </c>
      <c r="AE133" s="772"/>
      <c r="AF133" s="243" t="s">
        <v>787</v>
      </c>
      <c r="AG133" s="243" t="s">
        <v>786</v>
      </c>
      <c r="AH133" s="243" t="s">
        <v>861</v>
      </c>
      <c r="AI133" s="772"/>
      <c r="AJ133" s="242" t="s">
        <v>784</v>
      </c>
      <c r="AK133" s="242" t="s">
        <v>783</v>
      </c>
      <c r="AL133" s="772"/>
      <c r="AM133" s="241" t="s">
        <v>782</v>
      </c>
      <c r="AN133" s="772"/>
      <c r="AO133" s="241" t="s">
        <v>781</v>
      </c>
      <c r="AP133" s="772"/>
      <c r="AQ133" s="240" t="s">
        <v>780</v>
      </c>
      <c r="AR133" s="772"/>
      <c r="AS133" s="239" t="s">
        <v>860</v>
      </c>
      <c r="AT133" s="239" t="s">
        <v>859</v>
      </c>
      <c r="AU133" s="776"/>
      <c r="AV133" s="777"/>
      <c r="AW133" s="769" t="s">
        <v>924</v>
      </c>
    </row>
    <row r="134" spans="1:49" ht="15" thickBot="1" x14ac:dyDescent="0.4">
      <c r="A134" s="335" t="s">
        <v>924</v>
      </c>
      <c r="B134" s="238" t="s">
        <v>750</v>
      </c>
      <c r="C134" s="238" t="s">
        <v>921</v>
      </c>
      <c r="D134" s="238" t="s">
        <v>814</v>
      </c>
      <c r="E134" s="773"/>
      <c r="F134" s="773"/>
      <c r="G134" s="773"/>
      <c r="H134" s="236" t="s">
        <v>801</v>
      </c>
      <c r="I134" s="236" t="s">
        <v>901</v>
      </c>
      <c r="J134" s="773"/>
      <c r="K134" s="235" t="s">
        <v>774</v>
      </c>
      <c r="L134" s="235" t="s">
        <v>907</v>
      </c>
      <c r="M134" s="235" t="s">
        <v>822</v>
      </c>
      <c r="N134" s="773"/>
      <c r="O134" s="234" t="s">
        <v>855</v>
      </c>
      <c r="P134" s="234" t="s">
        <v>889</v>
      </c>
      <c r="Q134" s="234" t="s">
        <v>837</v>
      </c>
      <c r="R134" s="234" t="s">
        <v>853</v>
      </c>
      <c r="S134" s="773"/>
      <c r="T134" s="773"/>
      <c r="U134" s="773"/>
      <c r="V134" s="233" t="s">
        <v>810</v>
      </c>
      <c r="W134" s="232" t="s">
        <v>810</v>
      </c>
      <c r="X134" s="773"/>
      <c r="Y134" s="214" t="s">
        <v>895</v>
      </c>
      <c r="Z134" s="214" t="s">
        <v>900</v>
      </c>
      <c r="AA134" s="773"/>
      <c r="AB134" s="231" t="s">
        <v>770</v>
      </c>
      <c r="AC134" s="231" t="s">
        <v>857</v>
      </c>
      <c r="AD134" s="231" t="s">
        <v>880</v>
      </c>
      <c r="AE134" s="773"/>
      <c r="AF134" s="230" t="s">
        <v>903</v>
      </c>
      <c r="AG134" s="230" t="s">
        <v>157</v>
      </c>
      <c r="AH134" s="230" t="s">
        <v>739</v>
      </c>
      <c r="AI134" s="773"/>
      <c r="AJ134" s="229" t="s">
        <v>876</v>
      </c>
      <c r="AK134" s="229" t="s">
        <v>887</v>
      </c>
      <c r="AL134" s="773"/>
      <c r="AM134" s="228" t="s">
        <v>888</v>
      </c>
      <c r="AN134" s="773"/>
      <c r="AO134" s="228" t="s">
        <v>768</v>
      </c>
      <c r="AP134" s="773"/>
      <c r="AQ134" s="227" t="s">
        <v>874</v>
      </c>
      <c r="AR134" s="773"/>
      <c r="AS134" s="226" t="s">
        <v>736</v>
      </c>
      <c r="AT134" s="226" t="s">
        <v>886</v>
      </c>
      <c r="AU134" s="778"/>
      <c r="AV134" s="779"/>
      <c r="AW134" s="770"/>
    </row>
    <row r="135" spans="1:49" x14ac:dyDescent="0.35">
      <c r="A135" s="335" t="s">
        <v>924</v>
      </c>
      <c r="B135" s="225" t="s">
        <v>844</v>
      </c>
      <c r="C135" s="225" t="s">
        <v>843</v>
      </c>
      <c r="D135" s="225" t="s">
        <v>764</v>
      </c>
      <c r="E135" s="772"/>
      <c r="F135" s="772"/>
      <c r="G135" s="772"/>
      <c r="H135" s="772"/>
      <c r="I135" s="772"/>
      <c r="J135" s="772"/>
      <c r="K135" s="772"/>
      <c r="L135" s="772"/>
      <c r="M135" s="772"/>
      <c r="N135" s="772"/>
      <c r="O135" s="224" t="s">
        <v>842</v>
      </c>
      <c r="P135" s="772"/>
      <c r="Q135" s="224" t="s">
        <v>841</v>
      </c>
      <c r="R135" s="224" t="s">
        <v>840</v>
      </c>
      <c r="S135" s="776"/>
      <c r="T135" s="777"/>
      <c r="U135" s="772" t="s">
        <v>760</v>
      </c>
      <c r="V135" s="776"/>
      <c r="W135" s="777"/>
      <c r="X135" s="772" t="s">
        <v>760</v>
      </c>
      <c r="Y135" s="220" t="s">
        <v>759</v>
      </c>
      <c r="Z135" s="772"/>
      <c r="AA135" s="772"/>
      <c r="AB135" s="223" t="s">
        <v>758</v>
      </c>
      <c r="AC135" s="223" t="s">
        <v>757</v>
      </c>
      <c r="AD135" s="772"/>
      <c r="AE135" s="772"/>
      <c r="AF135" s="222" t="s">
        <v>756</v>
      </c>
      <c r="AG135" s="222" t="s">
        <v>755</v>
      </c>
      <c r="AH135" s="220" t="s">
        <v>785</v>
      </c>
      <c r="AI135" s="772"/>
      <c r="AJ135" s="221" t="s">
        <v>753</v>
      </c>
      <c r="AK135" s="221" t="s">
        <v>752</v>
      </c>
      <c r="AL135" s="772"/>
      <c r="AM135" s="772"/>
      <c r="AN135" s="772"/>
      <c r="AO135" s="772"/>
      <c r="AP135" s="772"/>
      <c r="AQ135" s="772"/>
      <c r="AR135" s="772"/>
      <c r="AS135" s="709" t="s">
        <v>751</v>
      </c>
      <c r="AT135" s="710"/>
      <c r="AU135" s="772"/>
      <c r="AV135" s="220" t="s">
        <v>778</v>
      </c>
      <c r="AW135" s="770"/>
    </row>
    <row r="136" spans="1:49" ht="15" thickBot="1" x14ac:dyDescent="0.4">
      <c r="A136" s="336" t="s">
        <v>924</v>
      </c>
      <c r="B136" s="219" t="s">
        <v>811</v>
      </c>
      <c r="C136" s="219" t="s">
        <v>916</v>
      </c>
      <c r="D136" s="219" t="s">
        <v>923</v>
      </c>
      <c r="E136" s="773"/>
      <c r="F136" s="773"/>
      <c r="G136" s="773"/>
      <c r="H136" s="773"/>
      <c r="I136" s="773"/>
      <c r="J136" s="773"/>
      <c r="K136" s="773"/>
      <c r="L136" s="773"/>
      <c r="M136" s="773"/>
      <c r="N136" s="773"/>
      <c r="O136" s="218" t="s">
        <v>773</v>
      </c>
      <c r="P136" s="773"/>
      <c r="Q136" s="218" t="s">
        <v>847</v>
      </c>
      <c r="R136" s="218" t="s">
        <v>853</v>
      </c>
      <c r="S136" s="778"/>
      <c r="T136" s="779"/>
      <c r="U136" s="773"/>
      <c r="V136" s="778"/>
      <c r="W136" s="779"/>
      <c r="X136" s="773"/>
      <c r="Y136" s="214" t="s">
        <v>821</v>
      </c>
      <c r="Z136" s="773"/>
      <c r="AA136" s="773"/>
      <c r="AB136" s="217" t="s">
        <v>895</v>
      </c>
      <c r="AC136" s="217" t="s">
        <v>873</v>
      </c>
      <c r="AD136" s="773"/>
      <c r="AE136" s="773"/>
      <c r="AF136" s="216" t="s">
        <v>745</v>
      </c>
      <c r="AG136" s="216" t="s">
        <v>875</v>
      </c>
      <c r="AH136" s="214" t="s">
        <v>739</v>
      </c>
      <c r="AI136" s="773"/>
      <c r="AJ136" s="215" t="s">
        <v>876</v>
      </c>
      <c r="AK136" s="215" t="s">
        <v>887</v>
      </c>
      <c r="AL136" s="773"/>
      <c r="AM136" s="773"/>
      <c r="AN136" s="773"/>
      <c r="AO136" s="773"/>
      <c r="AP136" s="773"/>
      <c r="AQ136" s="773"/>
      <c r="AR136" s="773"/>
      <c r="AS136" s="774" t="s">
        <v>736</v>
      </c>
      <c r="AT136" s="775"/>
      <c r="AU136" s="773"/>
      <c r="AV136" s="214" t="s">
        <v>908</v>
      </c>
      <c r="AW136" s="771"/>
    </row>
    <row r="137" spans="1:49" x14ac:dyDescent="0.35">
      <c r="A137" s="334" t="s">
        <v>922</v>
      </c>
      <c r="B137" s="251" t="s">
        <v>141</v>
      </c>
      <c r="C137" s="251" t="s">
        <v>258</v>
      </c>
      <c r="D137" s="251" t="s">
        <v>259</v>
      </c>
      <c r="E137" s="772"/>
      <c r="F137" s="772"/>
      <c r="G137" s="772"/>
      <c r="H137" s="249" t="s">
        <v>865</v>
      </c>
      <c r="I137" s="249" t="s">
        <v>125</v>
      </c>
      <c r="J137" s="772"/>
      <c r="K137" s="248" t="s">
        <v>127</v>
      </c>
      <c r="L137" s="248" t="s">
        <v>128</v>
      </c>
      <c r="M137" s="248" t="s">
        <v>260</v>
      </c>
      <c r="N137" s="772"/>
      <c r="O137" s="247" t="s">
        <v>830</v>
      </c>
      <c r="P137" s="247" t="s">
        <v>762</v>
      </c>
      <c r="Q137" s="247" t="s">
        <v>829</v>
      </c>
      <c r="R137" s="247" t="s">
        <v>864</v>
      </c>
      <c r="S137" s="772"/>
      <c r="T137" s="772"/>
      <c r="U137" s="772" t="s">
        <v>760</v>
      </c>
      <c r="V137" s="246" t="s">
        <v>863</v>
      </c>
      <c r="W137" s="245" t="s">
        <v>791</v>
      </c>
      <c r="X137" s="772" t="s">
        <v>760</v>
      </c>
      <c r="Y137" s="220" t="s">
        <v>862</v>
      </c>
      <c r="Z137" s="220" t="s">
        <v>827</v>
      </c>
      <c r="AA137" s="772"/>
      <c r="AB137" s="244" t="s">
        <v>790</v>
      </c>
      <c r="AC137" s="244" t="s">
        <v>789</v>
      </c>
      <c r="AD137" s="244" t="s">
        <v>788</v>
      </c>
      <c r="AE137" s="772"/>
      <c r="AF137" s="243" t="s">
        <v>787</v>
      </c>
      <c r="AG137" s="243" t="s">
        <v>786</v>
      </c>
      <c r="AH137" s="243" t="s">
        <v>861</v>
      </c>
      <c r="AI137" s="772"/>
      <c r="AJ137" s="242" t="s">
        <v>784</v>
      </c>
      <c r="AK137" s="242" t="s">
        <v>783</v>
      </c>
      <c r="AL137" s="772"/>
      <c r="AM137" s="241" t="s">
        <v>782</v>
      </c>
      <c r="AN137" s="772"/>
      <c r="AO137" s="241" t="s">
        <v>781</v>
      </c>
      <c r="AP137" s="772"/>
      <c r="AQ137" s="240" t="s">
        <v>780</v>
      </c>
      <c r="AR137" s="772"/>
      <c r="AS137" s="239" t="s">
        <v>860</v>
      </c>
      <c r="AT137" s="239" t="s">
        <v>859</v>
      </c>
      <c r="AU137" s="776"/>
      <c r="AV137" s="777"/>
      <c r="AW137" s="769" t="s">
        <v>922</v>
      </c>
    </row>
    <row r="138" spans="1:49" ht="15" thickBot="1" x14ac:dyDescent="0.4">
      <c r="A138" s="335" t="s">
        <v>922</v>
      </c>
      <c r="B138" s="238" t="s">
        <v>921</v>
      </c>
      <c r="C138" s="238" t="s">
        <v>801</v>
      </c>
      <c r="D138" s="238" t="s">
        <v>814</v>
      </c>
      <c r="E138" s="773"/>
      <c r="F138" s="773"/>
      <c r="G138" s="773"/>
      <c r="H138" s="236" t="s">
        <v>856</v>
      </c>
      <c r="I138" s="236" t="s">
        <v>901</v>
      </c>
      <c r="J138" s="773"/>
      <c r="K138" s="235" t="s">
        <v>854</v>
      </c>
      <c r="L138" s="235" t="s">
        <v>774</v>
      </c>
      <c r="M138" s="235" t="s">
        <v>907</v>
      </c>
      <c r="N138" s="773"/>
      <c r="O138" s="234" t="s">
        <v>920</v>
      </c>
      <c r="P138" s="234" t="s">
        <v>800</v>
      </c>
      <c r="Q138" s="234" t="s">
        <v>769</v>
      </c>
      <c r="R138" s="234" t="s">
        <v>836</v>
      </c>
      <c r="S138" s="773"/>
      <c r="T138" s="773"/>
      <c r="U138" s="773"/>
      <c r="V138" s="233" t="s">
        <v>810</v>
      </c>
      <c r="W138" s="232" t="s">
        <v>810</v>
      </c>
      <c r="X138" s="773"/>
      <c r="Y138" s="214" t="s">
        <v>770</v>
      </c>
      <c r="Z138" s="214" t="s">
        <v>903</v>
      </c>
      <c r="AA138" s="773"/>
      <c r="AB138" s="231" t="s">
        <v>821</v>
      </c>
      <c r="AC138" s="231" t="s">
        <v>740</v>
      </c>
      <c r="AD138" s="231" t="s">
        <v>833</v>
      </c>
      <c r="AE138" s="773"/>
      <c r="AF138" s="230" t="s">
        <v>739</v>
      </c>
      <c r="AG138" s="230" t="s">
        <v>880</v>
      </c>
      <c r="AH138" s="230" t="s">
        <v>739</v>
      </c>
      <c r="AI138" s="773"/>
      <c r="AJ138" s="229" t="s">
        <v>900</v>
      </c>
      <c r="AK138" s="229" t="s">
        <v>849</v>
      </c>
      <c r="AL138" s="773"/>
      <c r="AM138" s="228" t="s">
        <v>893</v>
      </c>
      <c r="AN138" s="773"/>
      <c r="AO138" s="228" t="s">
        <v>835</v>
      </c>
      <c r="AP138" s="773"/>
      <c r="AQ138" s="227" t="s">
        <v>874</v>
      </c>
      <c r="AR138" s="773"/>
      <c r="AS138" s="226" t="s">
        <v>872</v>
      </c>
      <c r="AT138" s="226" t="s">
        <v>739</v>
      </c>
      <c r="AU138" s="778"/>
      <c r="AV138" s="779"/>
      <c r="AW138" s="770"/>
    </row>
    <row r="139" spans="1:49" x14ac:dyDescent="0.35">
      <c r="A139" s="335" t="s">
        <v>922</v>
      </c>
      <c r="B139" s="225" t="s">
        <v>844</v>
      </c>
      <c r="C139" s="225" t="s">
        <v>843</v>
      </c>
      <c r="D139" s="225" t="s">
        <v>764</v>
      </c>
      <c r="E139" s="772"/>
      <c r="F139" s="772"/>
      <c r="G139" s="772"/>
      <c r="H139" s="772"/>
      <c r="I139" s="772"/>
      <c r="J139" s="772"/>
      <c r="K139" s="772"/>
      <c r="L139" s="772"/>
      <c r="M139" s="772"/>
      <c r="N139" s="772"/>
      <c r="O139" s="224" t="s">
        <v>842</v>
      </c>
      <c r="P139" s="772"/>
      <c r="Q139" s="224" t="s">
        <v>841</v>
      </c>
      <c r="R139" s="224" t="s">
        <v>840</v>
      </c>
      <c r="S139" s="776"/>
      <c r="T139" s="777"/>
      <c r="U139" s="772" t="s">
        <v>760</v>
      </c>
      <c r="V139" s="776"/>
      <c r="W139" s="777"/>
      <c r="X139" s="772" t="s">
        <v>760</v>
      </c>
      <c r="Y139" s="220" t="s">
        <v>759</v>
      </c>
      <c r="Z139" s="772"/>
      <c r="AA139" s="772"/>
      <c r="AB139" s="223" t="s">
        <v>758</v>
      </c>
      <c r="AC139" s="223" t="s">
        <v>757</v>
      </c>
      <c r="AD139" s="772"/>
      <c r="AE139" s="772"/>
      <c r="AF139" s="222" t="s">
        <v>756</v>
      </c>
      <c r="AG139" s="222" t="s">
        <v>755</v>
      </c>
      <c r="AH139" s="220" t="s">
        <v>785</v>
      </c>
      <c r="AI139" s="772"/>
      <c r="AJ139" s="221" t="s">
        <v>753</v>
      </c>
      <c r="AK139" s="221" t="s">
        <v>752</v>
      </c>
      <c r="AL139" s="772"/>
      <c r="AM139" s="772"/>
      <c r="AN139" s="772"/>
      <c r="AO139" s="772"/>
      <c r="AP139" s="772"/>
      <c r="AQ139" s="772"/>
      <c r="AR139" s="772"/>
      <c r="AS139" s="709" t="s">
        <v>751</v>
      </c>
      <c r="AT139" s="710"/>
      <c r="AU139" s="772"/>
      <c r="AV139" s="220" t="s">
        <v>778</v>
      </c>
      <c r="AW139" s="770"/>
    </row>
    <row r="140" spans="1:49" ht="15" thickBot="1" x14ac:dyDescent="0.4">
      <c r="A140" s="336" t="s">
        <v>922</v>
      </c>
      <c r="B140" s="219" t="s">
        <v>883</v>
      </c>
      <c r="C140" s="219" t="s">
        <v>748</v>
      </c>
      <c r="D140" s="219" t="s">
        <v>814</v>
      </c>
      <c r="E140" s="773"/>
      <c r="F140" s="773"/>
      <c r="G140" s="773"/>
      <c r="H140" s="773"/>
      <c r="I140" s="773"/>
      <c r="J140" s="773"/>
      <c r="K140" s="773"/>
      <c r="L140" s="773"/>
      <c r="M140" s="773"/>
      <c r="N140" s="773"/>
      <c r="O140" s="218" t="s">
        <v>899</v>
      </c>
      <c r="P140" s="773"/>
      <c r="Q140" s="218" t="s">
        <v>919</v>
      </c>
      <c r="R140" s="218" t="s">
        <v>775</v>
      </c>
      <c r="S140" s="778"/>
      <c r="T140" s="779"/>
      <c r="U140" s="773"/>
      <c r="V140" s="778"/>
      <c r="W140" s="779"/>
      <c r="X140" s="773"/>
      <c r="Y140" s="214" t="s">
        <v>821</v>
      </c>
      <c r="Z140" s="773"/>
      <c r="AA140" s="773"/>
      <c r="AB140" s="217" t="s">
        <v>879</v>
      </c>
      <c r="AC140" s="217" t="s">
        <v>772</v>
      </c>
      <c r="AD140" s="773"/>
      <c r="AE140" s="773"/>
      <c r="AF140" s="216" t="s">
        <v>894</v>
      </c>
      <c r="AG140" s="216" t="s">
        <v>750</v>
      </c>
      <c r="AH140" s="214" t="s">
        <v>809</v>
      </c>
      <c r="AI140" s="773"/>
      <c r="AJ140" s="215" t="s">
        <v>768</v>
      </c>
      <c r="AK140" s="215" t="s">
        <v>849</v>
      </c>
      <c r="AL140" s="773"/>
      <c r="AM140" s="773"/>
      <c r="AN140" s="773"/>
      <c r="AO140" s="773"/>
      <c r="AP140" s="773"/>
      <c r="AQ140" s="773"/>
      <c r="AR140" s="773"/>
      <c r="AS140" s="774" t="s">
        <v>918</v>
      </c>
      <c r="AT140" s="775"/>
      <c r="AU140" s="773"/>
      <c r="AV140" s="214" t="s">
        <v>908</v>
      </c>
      <c r="AW140" s="771"/>
    </row>
    <row r="141" spans="1:49" x14ac:dyDescent="0.35">
      <c r="A141" s="334" t="s">
        <v>917</v>
      </c>
      <c r="B141" s="251" t="s">
        <v>141</v>
      </c>
      <c r="C141" s="251" t="s">
        <v>258</v>
      </c>
      <c r="D141" s="251" t="s">
        <v>892</v>
      </c>
      <c r="E141" s="772"/>
      <c r="F141" s="772"/>
      <c r="G141" s="772"/>
      <c r="H141" s="249" t="s">
        <v>865</v>
      </c>
      <c r="I141" s="249" t="s">
        <v>125</v>
      </c>
      <c r="J141" s="772"/>
      <c r="K141" s="248" t="s">
        <v>127</v>
      </c>
      <c r="L141" s="248" t="s">
        <v>128</v>
      </c>
      <c r="M141" s="248" t="s">
        <v>260</v>
      </c>
      <c r="N141" s="772"/>
      <c r="O141" s="247" t="s">
        <v>830</v>
      </c>
      <c r="P141" s="247" t="s">
        <v>762</v>
      </c>
      <c r="Q141" s="247" t="s">
        <v>829</v>
      </c>
      <c r="R141" s="247" t="s">
        <v>864</v>
      </c>
      <c r="S141" s="772"/>
      <c r="T141" s="772"/>
      <c r="U141" s="772" t="s">
        <v>760</v>
      </c>
      <c r="V141" s="246" t="s">
        <v>863</v>
      </c>
      <c r="W141" s="245" t="s">
        <v>791</v>
      </c>
      <c r="X141" s="772" t="s">
        <v>760</v>
      </c>
      <c r="Y141" s="220" t="s">
        <v>862</v>
      </c>
      <c r="Z141" s="220" t="s">
        <v>827</v>
      </c>
      <c r="AA141" s="772"/>
      <c r="AB141" s="244" t="s">
        <v>790</v>
      </c>
      <c r="AC141" s="244" t="s">
        <v>789</v>
      </c>
      <c r="AD141" s="244" t="s">
        <v>788</v>
      </c>
      <c r="AE141" s="772"/>
      <c r="AF141" s="243" t="s">
        <v>787</v>
      </c>
      <c r="AG141" s="243" t="s">
        <v>786</v>
      </c>
      <c r="AH141" s="243" t="s">
        <v>861</v>
      </c>
      <c r="AI141" s="772"/>
      <c r="AJ141" s="242" t="s">
        <v>784</v>
      </c>
      <c r="AK141" s="242" t="s">
        <v>783</v>
      </c>
      <c r="AL141" s="772"/>
      <c r="AM141" s="241" t="s">
        <v>782</v>
      </c>
      <c r="AN141" s="772"/>
      <c r="AO141" s="241" t="s">
        <v>781</v>
      </c>
      <c r="AP141" s="772"/>
      <c r="AQ141" s="240" t="s">
        <v>780</v>
      </c>
      <c r="AR141" s="772"/>
      <c r="AS141" s="239" t="s">
        <v>860</v>
      </c>
      <c r="AT141" s="239" t="s">
        <v>859</v>
      </c>
      <c r="AU141" s="776"/>
      <c r="AV141" s="777"/>
      <c r="AW141" s="769" t="s">
        <v>917</v>
      </c>
    </row>
    <row r="142" spans="1:49" ht="15" thickBot="1" x14ac:dyDescent="0.4">
      <c r="A142" s="335" t="s">
        <v>917</v>
      </c>
      <c r="B142" s="238" t="s">
        <v>837</v>
      </c>
      <c r="C142" s="238" t="s">
        <v>855</v>
      </c>
      <c r="D142" s="238" t="s">
        <v>801</v>
      </c>
      <c r="E142" s="773"/>
      <c r="F142" s="773"/>
      <c r="G142" s="773"/>
      <c r="H142" s="236" t="s">
        <v>823</v>
      </c>
      <c r="I142" s="236" t="s">
        <v>801</v>
      </c>
      <c r="J142" s="773"/>
      <c r="K142" s="235" t="s">
        <v>856</v>
      </c>
      <c r="L142" s="235" t="s">
        <v>907</v>
      </c>
      <c r="M142" s="235" t="s">
        <v>854</v>
      </c>
      <c r="N142" s="773"/>
      <c r="O142" s="234" t="s">
        <v>773</v>
      </c>
      <c r="P142" s="234" t="s">
        <v>889</v>
      </c>
      <c r="Q142" s="234" t="s">
        <v>749</v>
      </c>
      <c r="R142" s="234" t="s">
        <v>882</v>
      </c>
      <c r="S142" s="773"/>
      <c r="T142" s="773"/>
      <c r="U142" s="773"/>
      <c r="V142" s="233" t="s">
        <v>745</v>
      </c>
      <c r="W142" s="232" t="s">
        <v>745</v>
      </c>
      <c r="X142" s="773"/>
      <c r="Y142" s="214" t="s">
        <v>821</v>
      </c>
      <c r="Z142" s="214" t="s">
        <v>867</v>
      </c>
      <c r="AA142" s="773"/>
      <c r="AB142" s="231" t="s">
        <v>873</v>
      </c>
      <c r="AC142" s="231" t="s">
        <v>739</v>
      </c>
      <c r="AD142" s="231" t="s">
        <v>848</v>
      </c>
      <c r="AE142" s="773"/>
      <c r="AF142" s="230" t="s">
        <v>895</v>
      </c>
      <c r="AG142" s="230" t="s">
        <v>880</v>
      </c>
      <c r="AH142" s="230" t="s">
        <v>739</v>
      </c>
      <c r="AI142" s="773"/>
      <c r="AJ142" s="229" t="s">
        <v>157</v>
      </c>
      <c r="AK142" s="229" t="s">
        <v>857</v>
      </c>
      <c r="AL142" s="773"/>
      <c r="AM142" s="228" t="s">
        <v>875</v>
      </c>
      <c r="AN142" s="773"/>
      <c r="AO142" s="228" t="s">
        <v>913</v>
      </c>
      <c r="AP142" s="773"/>
      <c r="AQ142" s="227" t="s">
        <v>870</v>
      </c>
      <c r="AR142" s="773"/>
      <c r="AS142" s="226" t="s">
        <v>736</v>
      </c>
      <c r="AT142" s="226" t="s">
        <v>739</v>
      </c>
      <c r="AU142" s="778"/>
      <c r="AV142" s="779"/>
      <c r="AW142" s="770"/>
    </row>
    <row r="143" spans="1:49" x14ac:dyDescent="0.35">
      <c r="A143" s="335" t="s">
        <v>917</v>
      </c>
      <c r="B143" s="225" t="s">
        <v>844</v>
      </c>
      <c r="C143" s="225" t="s">
        <v>843</v>
      </c>
      <c r="D143" s="225" t="s">
        <v>764</v>
      </c>
      <c r="E143" s="772"/>
      <c r="F143" s="772"/>
      <c r="G143" s="772"/>
      <c r="H143" s="772"/>
      <c r="I143" s="772"/>
      <c r="J143" s="772"/>
      <c r="K143" s="772"/>
      <c r="L143" s="772"/>
      <c r="M143" s="772"/>
      <c r="N143" s="772"/>
      <c r="O143" s="224" t="s">
        <v>842</v>
      </c>
      <c r="P143" s="772"/>
      <c r="Q143" s="224" t="s">
        <v>841</v>
      </c>
      <c r="R143" s="224" t="s">
        <v>840</v>
      </c>
      <c r="S143" s="776"/>
      <c r="T143" s="777"/>
      <c r="U143" s="772" t="s">
        <v>760</v>
      </c>
      <c r="V143" s="776"/>
      <c r="W143" s="777"/>
      <c r="X143" s="772" t="s">
        <v>760</v>
      </c>
      <c r="Y143" s="220" t="s">
        <v>759</v>
      </c>
      <c r="Z143" s="772"/>
      <c r="AA143" s="772"/>
      <c r="AB143" s="223" t="s">
        <v>758</v>
      </c>
      <c r="AC143" s="223" t="s">
        <v>757</v>
      </c>
      <c r="AD143" s="772"/>
      <c r="AE143" s="772"/>
      <c r="AF143" s="222" t="s">
        <v>756</v>
      </c>
      <c r="AG143" s="222" t="s">
        <v>755</v>
      </c>
      <c r="AH143" s="220" t="s">
        <v>785</v>
      </c>
      <c r="AI143" s="772"/>
      <c r="AJ143" s="221" t="s">
        <v>753</v>
      </c>
      <c r="AK143" s="221" t="s">
        <v>752</v>
      </c>
      <c r="AL143" s="772"/>
      <c r="AM143" s="772"/>
      <c r="AN143" s="772"/>
      <c r="AO143" s="772"/>
      <c r="AP143" s="772"/>
      <c r="AQ143" s="772"/>
      <c r="AR143" s="772"/>
      <c r="AS143" s="709" t="s">
        <v>751</v>
      </c>
      <c r="AT143" s="710"/>
      <c r="AU143" s="772"/>
      <c r="AV143" s="220" t="s">
        <v>778</v>
      </c>
      <c r="AW143" s="770"/>
    </row>
    <row r="144" spans="1:49" ht="15" thickBot="1" x14ac:dyDescent="0.4">
      <c r="A144" s="336" t="s">
        <v>917</v>
      </c>
      <c r="B144" s="219" t="s">
        <v>799</v>
      </c>
      <c r="C144" s="219" t="s">
        <v>839</v>
      </c>
      <c r="D144" s="219" t="s">
        <v>838</v>
      </c>
      <c r="E144" s="773"/>
      <c r="F144" s="773"/>
      <c r="G144" s="773"/>
      <c r="H144" s="773"/>
      <c r="I144" s="773"/>
      <c r="J144" s="773"/>
      <c r="K144" s="773"/>
      <c r="L144" s="773"/>
      <c r="M144" s="773"/>
      <c r="N144" s="773"/>
      <c r="O144" s="218" t="s">
        <v>916</v>
      </c>
      <c r="P144" s="773"/>
      <c r="Q144" s="218" t="s">
        <v>915</v>
      </c>
      <c r="R144" s="218" t="s">
        <v>882</v>
      </c>
      <c r="S144" s="778"/>
      <c r="T144" s="779"/>
      <c r="U144" s="773"/>
      <c r="V144" s="778"/>
      <c r="W144" s="779"/>
      <c r="X144" s="773"/>
      <c r="Y144" s="214" t="s">
        <v>821</v>
      </c>
      <c r="Z144" s="773"/>
      <c r="AA144" s="773"/>
      <c r="AB144" s="217" t="s">
        <v>867</v>
      </c>
      <c r="AC144" s="217" t="s">
        <v>880</v>
      </c>
      <c r="AD144" s="773"/>
      <c r="AE144" s="773"/>
      <c r="AF144" s="216" t="s">
        <v>873</v>
      </c>
      <c r="AG144" s="216" t="s">
        <v>810</v>
      </c>
      <c r="AH144" s="214" t="s">
        <v>739</v>
      </c>
      <c r="AI144" s="773"/>
      <c r="AJ144" s="215" t="s">
        <v>905</v>
      </c>
      <c r="AK144" s="215" t="s">
        <v>833</v>
      </c>
      <c r="AL144" s="773"/>
      <c r="AM144" s="773"/>
      <c r="AN144" s="773"/>
      <c r="AO144" s="773"/>
      <c r="AP144" s="773"/>
      <c r="AQ144" s="773"/>
      <c r="AR144" s="773"/>
      <c r="AS144" s="774" t="s">
        <v>872</v>
      </c>
      <c r="AT144" s="775"/>
      <c r="AU144" s="773"/>
      <c r="AV144" s="214" t="s">
        <v>908</v>
      </c>
      <c r="AW144" s="771"/>
    </row>
    <row r="145" spans="1:49" x14ac:dyDescent="0.35">
      <c r="A145" s="331" t="s">
        <v>914</v>
      </c>
      <c r="B145" s="211" t="s">
        <v>141</v>
      </c>
      <c r="C145" s="211" t="s">
        <v>258</v>
      </c>
      <c r="D145" s="211" t="s">
        <v>259</v>
      </c>
      <c r="E145" s="754"/>
      <c r="F145" s="754"/>
      <c r="G145" s="754"/>
      <c r="H145" s="211" t="s">
        <v>831</v>
      </c>
      <c r="I145" s="211" t="s">
        <v>125</v>
      </c>
      <c r="J145" s="754"/>
      <c r="K145" s="211" t="s">
        <v>127</v>
      </c>
      <c r="L145" s="754"/>
      <c r="M145" s="211" t="s">
        <v>260</v>
      </c>
      <c r="N145" s="754"/>
      <c r="O145" s="211" t="s">
        <v>830</v>
      </c>
      <c r="P145" s="754"/>
      <c r="Q145" s="718" t="s">
        <v>829</v>
      </c>
      <c r="R145" s="719"/>
      <c r="S145" s="757"/>
      <c r="T145" s="758"/>
      <c r="U145" s="754" t="s">
        <v>760</v>
      </c>
      <c r="V145" s="211" t="s">
        <v>828</v>
      </c>
      <c r="W145" s="211" t="s">
        <v>791</v>
      </c>
      <c r="X145" s="754" t="s">
        <v>760</v>
      </c>
      <c r="Y145" s="211" t="s">
        <v>759</v>
      </c>
      <c r="Z145" s="211" t="s">
        <v>827</v>
      </c>
      <c r="AA145" s="754"/>
      <c r="AB145" s="211" t="s">
        <v>790</v>
      </c>
      <c r="AC145" s="211" t="s">
        <v>789</v>
      </c>
      <c r="AD145" s="211" t="s">
        <v>788</v>
      </c>
      <c r="AE145" s="754"/>
      <c r="AF145" s="211" t="s">
        <v>787</v>
      </c>
      <c r="AG145" s="211" t="s">
        <v>786</v>
      </c>
      <c r="AH145" s="211" t="s">
        <v>785</v>
      </c>
      <c r="AI145" s="754"/>
      <c r="AJ145" s="211" t="s">
        <v>784</v>
      </c>
      <c r="AK145" s="211" t="s">
        <v>783</v>
      </c>
      <c r="AL145" s="754"/>
      <c r="AM145" s="211" t="s">
        <v>782</v>
      </c>
      <c r="AN145" s="754"/>
      <c r="AO145" s="211" t="s">
        <v>781</v>
      </c>
      <c r="AP145" s="754"/>
      <c r="AQ145" s="211" t="s">
        <v>780</v>
      </c>
      <c r="AR145" s="754"/>
      <c r="AS145" s="211" t="s">
        <v>826</v>
      </c>
      <c r="AT145" s="211" t="s">
        <v>825</v>
      </c>
      <c r="AU145" s="754"/>
      <c r="AV145" s="211" t="s">
        <v>778</v>
      </c>
      <c r="AW145" s="761" t="s">
        <v>914</v>
      </c>
    </row>
    <row r="146" spans="1:49" ht="15" thickBot="1" x14ac:dyDescent="0.4">
      <c r="A146" s="332" t="s">
        <v>914</v>
      </c>
      <c r="B146" s="212" t="s">
        <v>837</v>
      </c>
      <c r="C146" s="212" t="s">
        <v>747</v>
      </c>
      <c r="D146" s="212" t="s">
        <v>739</v>
      </c>
      <c r="E146" s="756"/>
      <c r="F146" s="756"/>
      <c r="G146" s="756"/>
      <c r="H146" s="212" t="s">
        <v>801</v>
      </c>
      <c r="I146" s="212" t="s">
        <v>823</v>
      </c>
      <c r="J146" s="756"/>
      <c r="K146" s="212" t="s">
        <v>856</v>
      </c>
      <c r="L146" s="756"/>
      <c r="M146" s="212" t="s">
        <v>907</v>
      </c>
      <c r="N146" s="756"/>
      <c r="O146" s="212" t="s">
        <v>889</v>
      </c>
      <c r="P146" s="756"/>
      <c r="Q146" s="764" t="s">
        <v>158</v>
      </c>
      <c r="R146" s="765"/>
      <c r="S146" s="764"/>
      <c r="T146" s="765"/>
      <c r="U146" s="756"/>
      <c r="V146" s="212" t="s">
        <v>812</v>
      </c>
      <c r="W146" s="212" t="s">
        <v>812</v>
      </c>
      <c r="X146" s="756"/>
      <c r="Y146" s="212" t="s">
        <v>739</v>
      </c>
      <c r="Z146" s="212" t="s">
        <v>886</v>
      </c>
      <c r="AA146" s="756"/>
      <c r="AB146" s="212" t="s">
        <v>770</v>
      </c>
      <c r="AC146" s="212" t="s">
        <v>739</v>
      </c>
      <c r="AD146" s="212" t="s">
        <v>876</v>
      </c>
      <c r="AE146" s="756"/>
      <c r="AF146" s="212" t="s">
        <v>745</v>
      </c>
      <c r="AG146" s="212" t="s">
        <v>157</v>
      </c>
      <c r="AH146" s="212" t="s">
        <v>739</v>
      </c>
      <c r="AI146" s="756"/>
      <c r="AJ146" s="212" t="s">
        <v>739</v>
      </c>
      <c r="AK146" s="212" t="s">
        <v>899</v>
      </c>
      <c r="AL146" s="756"/>
      <c r="AM146" s="212" t="s">
        <v>913</v>
      </c>
      <c r="AN146" s="756"/>
      <c r="AO146" s="212" t="s">
        <v>903</v>
      </c>
      <c r="AP146" s="756"/>
      <c r="AQ146" s="212" t="s">
        <v>835</v>
      </c>
      <c r="AR146" s="756"/>
      <c r="AS146" s="212" t="s">
        <v>872</v>
      </c>
      <c r="AT146" s="212" t="s">
        <v>739</v>
      </c>
      <c r="AU146" s="756"/>
      <c r="AV146" s="212" t="s">
        <v>908</v>
      </c>
      <c r="AW146" s="762"/>
    </row>
    <row r="147" spans="1:49" x14ac:dyDescent="0.35">
      <c r="A147" s="332" t="s">
        <v>914</v>
      </c>
      <c r="B147" s="211" t="s">
        <v>819</v>
      </c>
      <c r="C147" s="211" t="s">
        <v>818</v>
      </c>
      <c r="D147" s="211" t="s">
        <v>817</v>
      </c>
      <c r="E147" s="754"/>
      <c r="F147" s="754"/>
      <c r="G147" s="754"/>
      <c r="H147" s="754"/>
      <c r="I147" s="754"/>
      <c r="J147" s="754"/>
      <c r="K147" s="754"/>
      <c r="L147" s="754"/>
      <c r="M147" s="754"/>
      <c r="N147" s="754"/>
      <c r="O147" s="211" t="s">
        <v>816</v>
      </c>
      <c r="P147" s="211" t="s">
        <v>762</v>
      </c>
      <c r="Q147" s="718" t="s">
        <v>815</v>
      </c>
      <c r="R147" s="719"/>
      <c r="S147" s="757"/>
      <c r="T147" s="758"/>
      <c r="U147" s="754" t="s">
        <v>760</v>
      </c>
      <c r="V147" s="757"/>
      <c r="W147" s="758"/>
      <c r="X147" s="754" t="s">
        <v>760</v>
      </c>
      <c r="Y147" s="211" t="s">
        <v>759</v>
      </c>
      <c r="Z147" s="754"/>
      <c r="AA147" s="754"/>
      <c r="AB147" s="211" t="s">
        <v>758</v>
      </c>
      <c r="AC147" s="211" t="s">
        <v>757</v>
      </c>
      <c r="AD147" s="754"/>
      <c r="AE147" s="754"/>
      <c r="AF147" s="211" t="s">
        <v>756</v>
      </c>
      <c r="AG147" s="211" t="s">
        <v>755</v>
      </c>
      <c r="AH147" s="211" t="s">
        <v>754</v>
      </c>
      <c r="AI147" s="754"/>
      <c r="AJ147" s="211" t="s">
        <v>753</v>
      </c>
      <c r="AK147" s="211" t="s">
        <v>752</v>
      </c>
      <c r="AL147" s="754"/>
      <c r="AM147" s="754"/>
      <c r="AN147" s="754"/>
      <c r="AO147" s="754"/>
      <c r="AP147" s="754"/>
      <c r="AQ147" s="754"/>
      <c r="AR147" s="754"/>
      <c r="AS147" s="718" t="s">
        <v>751</v>
      </c>
      <c r="AT147" s="719"/>
      <c r="AU147" s="757"/>
      <c r="AV147" s="758"/>
      <c r="AW147" s="762"/>
    </row>
    <row r="148" spans="1:49" ht="15" thickBot="1" x14ac:dyDescent="0.4">
      <c r="A148" s="332" t="s">
        <v>914</v>
      </c>
      <c r="B148" s="212" t="s">
        <v>837</v>
      </c>
      <c r="C148" s="212" t="s">
        <v>747</v>
      </c>
      <c r="D148" s="212" t="s">
        <v>801</v>
      </c>
      <c r="E148" s="756"/>
      <c r="F148" s="756"/>
      <c r="G148" s="756"/>
      <c r="H148" s="756"/>
      <c r="I148" s="756"/>
      <c r="J148" s="756"/>
      <c r="K148" s="756"/>
      <c r="L148" s="756"/>
      <c r="M148" s="756"/>
      <c r="N148" s="756"/>
      <c r="O148" s="212" t="s">
        <v>889</v>
      </c>
      <c r="P148" s="213" t="s">
        <v>906</v>
      </c>
      <c r="Q148" s="764" t="s">
        <v>158</v>
      </c>
      <c r="R148" s="765"/>
      <c r="S148" s="764"/>
      <c r="T148" s="765"/>
      <c r="U148" s="756"/>
      <c r="V148" s="764"/>
      <c r="W148" s="765"/>
      <c r="X148" s="756"/>
      <c r="Y148" s="212" t="s">
        <v>886</v>
      </c>
      <c r="Z148" s="756"/>
      <c r="AA148" s="756"/>
      <c r="AB148" s="212" t="s">
        <v>745</v>
      </c>
      <c r="AC148" s="212" t="s">
        <v>157</v>
      </c>
      <c r="AD148" s="756"/>
      <c r="AE148" s="756"/>
      <c r="AF148" s="212" t="s">
        <v>847</v>
      </c>
      <c r="AG148" s="212" t="s">
        <v>912</v>
      </c>
      <c r="AH148" s="212" t="s">
        <v>739</v>
      </c>
      <c r="AI148" s="756"/>
      <c r="AJ148" s="212" t="s">
        <v>876</v>
      </c>
      <c r="AK148" s="212" t="s">
        <v>899</v>
      </c>
      <c r="AL148" s="756"/>
      <c r="AM148" s="756"/>
      <c r="AN148" s="756"/>
      <c r="AO148" s="756"/>
      <c r="AP148" s="756"/>
      <c r="AQ148" s="756"/>
      <c r="AR148" s="756"/>
      <c r="AS148" s="764" t="s">
        <v>872</v>
      </c>
      <c r="AT148" s="765"/>
      <c r="AU148" s="764"/>
      <c r="AV148" s="765"/>
      <c r="AW148" s="762"/>
    </row>
    <row r="149" spans="1:49" x14ac:dyDescent="0.35">
      <c r="A149" s="332" t="s">
        <v>914</v>
      </c>
      <c r="B149" s="211" t="s">
        <v>806</v>
      </c>
      <c r="C149" s="211" t="s">
        <v>805</v>
      </c>
      <c r="D149" s="211" t="s">
        <v>804</v>
      </c>
      <c r="E149" s="754"/>
      <c r="F149" s="754"/>
      <c r="G149" s="754"/>
      <c r="H149" s="754"/>
      <c r="I149" s="754"/>
      <c r="J149" s="754"/>
      <c r="K149" s="754"/>
      <c r="L149" s="754"/>
      <c r="M149" s="754"/>
      <c r="N149" s="754"/>
      <c r="O149" s="211" t="s">
        <v>803</v>
      </c>
      <c r="P149" s="213"/>
      <c r="Q149" s="718" t="s">
        <v>802</v>
      </c>
      <c r="R149" s="719"/>
      <c r="S149" s="757"/>
      <c r="T149" s="758"/>
      <c r="U149" s="754" t="s">
        <v>760</v>
      </c>
      <c r="V149" s="757"/>
      <c r="W149" s="758"/>
      <c r="X149" s="754" t="s">
        <v>760</v>
      </c>
      <c r="Y149" s="757"/>
      <c r="Z149" s="766"/>
      <c r="AA149" s="766"/>
      <c r="AB149" s="766"/>
      <c r="AC149" s="766"/>
      <c r="AD149" s="766"/>
      <c r="AE149" s="766"/>
      <c r="AF149" s="766"/>
      <c r="AG149" s="766"/>
      <c r="AH149" s="766"/>
      <c r="AI149" s="766"/>
      <c r="AJ149" s="766"/>
      <c r="AK149" s="766"/>
      <c r="AL149" s="766"/>
      <c r="AM149" s="766"/>
      <c r="AN149" s="766"/>
      <c r="AO149" s="766"/>
      <c r="AP149" s="766"/>
      <c r="AQ149" s="766"/>
      <c r="AR149" s="766"/>
      <c r="AS149" s="766"/>
      <c r="AT149" s="766"/>
      <c r="AU149" s="766"/>
      <c r="AV149" s="758"/>
      <c r="AW149" s="762"/>
    </row>
    <row r="150" spans="1:49" ht="15" thickBot="1" x14ac:dyDescent="0.4">
      <c r="A150" s="333" t="s">
        <v>914</v>
      </c>
      <c r="B150" s="212" t="s">
        <v>870</v>
      </c>
      <c r="C150" s="212" t="s">
        <v>854</v>
      </c>
      <c r="D150" s="212" t="s">
        <v>772</v>
      </c>
      <c r="E150" s="756"/>
      <c r="F150" s="756"/>
      <c r="G150" s="756"/>
      <c r="H150" s="756"/>
      <c r="I150" s="756"/>
      <c r="J150" s="756"/>
      <c r="K150" s="756"/>
      <c r="L150" s="756"/>
      <c r="M150" s="756"/>
      <c r="N150" s="756"/>
      <c r="O150" s="212" t="s">
        <v>883</v>
      </c>
      <c r="P150" s="212"/>
      <c r="Q150" s="764" t="s">
        <v>773</v>
      </c>
      <c r="R150" s="765"/>
      <c r="S150" s="764"/>
      <c r="T150" s="765"/>
      <c r="U150" s="756"/>
      <c r="V150" s="764"/>
      <c r="W150" s="765"/>
      <c r="X150" s="756"/>
      <c r="Y150" s="764"/>
      <c r="Z150" s="767"/>
      <c r="AA150" s="767"/>
      <c r="AB150" s="767"/>
      <c r="AC150" s="767"/>
      <c r="AD150" s="767"/>
      <c r="AE150" s="767"/>
      <c r="AF150" s="767"/>
      <c r="AG150" s="767"/>
      <c r="AH150" s="767"/>
      <c r="AI150" s="767"/>
      <c r="AJ150" s="767"/>
      <c r="AK150" s="767"/>
      <c r="AL150" s="767"/>
      <c r="AM150" s="767"/>
      <c r="AN150" s="767"/>
      <c r="AO150" s="767"/>
      <c r="AP150" s="767"/>
      <c r="AQ150" s="767"/>
      <c r="AR150" s="767"/>
      <c r="AS150" s="767"/>
      <c r="AT150" s="767"/>
      <c r="AU150" s="767"/>
      <c r="AV150" s="765"/>
      <c r="AW150" s="768"/>
    </row>
    <row r="151" spans="1:49" x14ac:dyDescent="0.35">
      <c r="A151" s="331" t="s">
        <v>911</v>
      </c>
      <c r="B151" s="211" t="s">
        <v>1268</v>
      </c>
      <c r="C151" s="211" t="s">
        <v>1270</v>
      </c>
      <c r="D151" s="211" t="s">
        <v>796</v>
      </c>
      <c r="E151" s="754"/>
      <c r="F151" s="754"/>
      <c r="G151" s="754"/>
      <c r="H151" s="211" t="s">
        <v>100</v>
      </c>
      <c r="I151" s="754"/>
      <c r="J151" s="754"/>
      <c r="K151" s="211" t="s">
        <v>795</v>
      </c>
      <c r="L151" s="754"/>
      <c r="M151" s="754"/>
      <c r="N151" s="754"/>
      <c r="O151" s="211" t="s">
        <v>794</v>
      </c>
      <c r="P151" s="754"/>
      <c r="Q151" s="718" t="s">
        <v>793</v>
      </c>
      <c r="R151" s="719"/>
      <c r="S151" s="757"/>
      <c r="T151" s="758"/>
      <c r="U151" s="754" t="s">
        <v>760</v>
      </c>
      <c r="V151" s="211" t="s">
        <v>792</v>
      </c>
      <c r="W151" s="211" t="s">
        <v>791</v>
      </c>
      <c r="X151" s="754" t="s">
        <v>760</v>
      </c>
      <c r="Y151" s="211" t="s">
        <v>759</v>
      </c>
      <c r="Z151" s="754"/>
      <c r="AA151" s="754"/>
      <c r="AB151" s="211" t="s">
        <v>790</v>
      </c>
      <c r="AC151" s="211" t="s">
        <v>789</v>
      </c>
      <c r="AD151" s="211" t="s">
        <v>788</v>
      </c>
      <c r="AE151" s="754"/>
      <c r="AF151" s="211" t="s">
        <v>787</v>
      </c>
      <c r="AG151" s="211" t="s">
        <v>786</v>
      </c>
      <c r="AH151" s="211" t="s">
        <v>785</v>
      </c>
      <c r="AI151" s="754"/>
      <c r="AJ151" s="211" t="s">
        <v>784</v>
      </c>
      <c r="AK151" s="211" t="s">
        <v>783</v>
      </c>
      <c r="AL151" s="754"/>
      <c r="AM151" s="211" t="s">
        <v>782</v>
      </c>
      <c r="AN151" s="754"/>
      <c r="AO151" s="211" t="s">
        <v>781</v>
      </c>
      <c r="AP151" s="754"/>
      <c r="AQ151" s="211" t="s">
        <v>780</v>
      </c>
      <c r="AR151" s="754"/>
      <c r="AS151" s="718" t="s">
        <v>779</v>
      </c>
      <c r="AT151" s="719"/>
      <c r="AU151" s="754"/>
      <c r="AV151" s="211" t="s">
        <v>778</v>
      </c>
      <c r="AW151" s="761" t="s">
        <v>911</v>
      </c>
    </row>
    <row r="152" spans="1:49" ht="15" thickBot="1" x14ac:dyDescent="0.4">
      <c r="A152" s="332" t="s">
        <v>911</v>
      </c>
      <c r="B152" s="212" t="s">
        <v>158</v>
      </c>
      <c r="C152" s="212" t="s">
        <v>801</v>
      </c>
      <c r="D152" s="212" t="s">
        <v>910</v>
      </c>
      <c r="E152" s="756"/>
      <c r="F152" s="756"/>
      <c r="G152" s="756"/>
      <c r="H152" s="212" t="s">
        <v>909</v>
      </c>
      <c r="I152" s="756"/>
      <c r="J152" s="756"/>
      <c r="K152" s="212" t="s">
        <v>856</v>
      </c>
      <c r="L152" s="756"/>
      <c r="M152" s="756"/>
      <c r="N152" s="756"/>
      <c r="O152" s="212" t="s">
        <v>877</v>
      </c>
      <c r="P152" s="756"/>
      <c r="Q152" s="764" t="s">
        <v>799</v>
      </c>
      <c r="R152" s="765"/>
      <c r="S152" s="764"/>
      <c r="T152" s="765"/>
      <c r="U152" s="756"/>
      <c r="V152" s="212" t="s">
        <v>812</v>
      </c>
      <c r="W152" s="212" t="s">
        <v>812</v>
      </c>
      <c r="X152" s="756"/>
      <c r="Y152" s="212" t="s">
        <v>886</v>
      </c>
      <c r="Z152" s="756"/>
      <c r="AA152" s="756"/>
      <c r="AB152" s="212" t="s">
        <v>895</v>
      </c>
      <c r="AC152" s="212" t="s">
        <v>873</v>
      </c>
      <c r="AD152" s="212" t="s">
        <v>880</v>
      </c>
      <c r="AE152" s="756"/>
      <c r="AF152" s="212" t="s">
        <v>894</v>
      </c>
      <c r="AG152" s="212" t="s">
        <v>743</v>
      </c>
      <c r="AH152" s="212" t="s">
        <v>739</v>
      </c>
      <c r="AI152" s="756"/>
      <c r="AJ152" s="212" t="s">
        <v>739</v>
      </c>
      <c r="AK152" s="212" t="s">
        <v>887</v>
      </c>
      <c r="AL152" s="756"/>
      <c r="AM152" s="212" t="s">
        <v>821</v>
      </c>
      <c r="AN152" s="756"/>
      <c r="AO152" s="212" t="s">
        <v>900</v>
      </c>
      <c r="AP152" s="756"/>
      <c r="AQ152" s="212" t="s">
        <v>867</v>
      </c>
      <c r="AR152" s="756"/>
      <c r="AS152" s="764" t="s">
        <v>872</v>
      </c>
      <c r="AT152" s="765"/>
      <c r="AU152" s="756"/>
      <c r="AV152" s="212" t="s">
        <v>908</v>
      </c>
      <c r="AW152" s="762"/>
    </row>
    <row r="153" spans="1:49" x14ac:dyDescent="0.35">
      <c r="A153" s="332" t="s">
        <v>911</v>
      </c>
      <c r="B153" s="211" t="s">
        <v>1269</v>
      </c>
      <c r="C153" s="211" t="s">
        <v>1271</v>
      </c>
      <c r="D153" s="211" t="s">
        <v>764</v>
      </c>
      <c r="E153" s="754"/>
      <c r="F153" s="754"/>
      <c r="G153" s="754"/>
      <c r="H153" s="754"/>
      <c r="I153" s="754"/>
      <c r="J153" s="754"/>
      <c r="K153" s="754"/>
      <c r="L153" s="754"/>
      <c r="M153" s="754"/>
      <c r="N153" s="754"/>
      <c r="O153" s="211" t="s">
        <v>763</v>
      </c>
      <c r="P153" s="211" t="s">
        <v>762</v>
      </c>
      <c r="Q153" s="718" t="s">
        <v>761</v>
      </c>
      <c r="R153" s="719"/>
      <c r="S153" s="757"/>
      <c r="T153" s="758"/>
      <c r="U153" s="754" t="s">
        <v>760</v>
      </c>
      <c r="V153" s="757"/>
      <c r="W153" s="758"/>
      <c r="X153" s="754" t="s">
        <v>760</v>
      </c>
      <c r="Y153" s="211" t="s">
        <v>759</v>
      </c>
      <c r="Z153" s="754"/>
      <c r="AA153" s="754"/>
      <c r="AB153" s="211" t="s">
        <v>758</v>
      </c>
      <c r="AC153" s="211" t="s">
        <v>757</v>
      </c>
      <c r="AD153" s="754"/>
      <c r="AE153" s="754"/>
      <c r="AF153" s="211" t="s">
        <v>756</v>
      </c>
      <c r="AG153" s="211" t="s">
        <v>755</v>
      </c>
      <c r="AH153" s="211" t="s">
        <v>754</v>
      </c>
      <c r="AI153" s="754"/>
      <c r="AJ153" s="211" t="s">
        <v>753</v>
      </c>
      <c r="AK153" s="211" t="s">
        <v>752</v>
      </c>
      <c r="AL153" s="754"/>
      <c r="AM153" s="754"/>
      <c r="AN153" s="754"/>
      <c r="AO153" s="754"/>
      <c r="AP153" s="754"/>
      <c r="AQ153" s="754"/>
      <c r="AR153" s="754"/>
      <c r="AS153" s="718" t="s">
        <v>751</v>
      </c>
      <c r="AT153" s="719"/>
      <c r="AU153" s="757"/>
      <c r="AV153" s="758"/>
      <c r="AW153" s="762"/>
    </row>
    <row r="154" spans="1:49" ht="15" thickBot="1" x14ac:dyDescent="0.4">
      <c r="A154" s="333" t="s">
        <v>911</v>
      </c>
      <c r="B154" s="212" t="s">
        <v>772</v>
      </c>
      <c r="C154" s="212" t="s">
        <v>839</v>
      </c>
      <c r="D154" s="212" t="s">
        <v>907</v>
      </c>
      <c r="E154" s="756"/>
      <c r="F154" s="756"/>
      <c r="G154" s="756"/>
      <c r="H154" s="756"/>
      <c r="I154" s="756"/>
      <c r="J154" s="756"/>
      <c r="K154" s="756"/>
      <c r="L154" s="756"/>
      <c r="M154" s="756"/>
      <c r="N154" s="756"/>
      <c r="O154" s="212" t="s">
        <v>836</v>
      </c>
      <c r="P154" s="212" t="s">
        <v>906</v>
      </c>
      <c r="Q154" s="764" t="s">
        <v>837</v>
      </c>
      <c r="R154" s="765"/>
      <c r="S154" s="764"/>
      <c r="T154" s="765"/>
      <c r="U154" s="756"/>
      <c r="V154" s="764"/>
      <c r="W154" s="765"/>
      <c r="X154" s="756"/>
      <c r="Y154" s="212" t="s">
        <v>821</v>
      </c>
      <c r="Z154" s="756"/>
      <c r="AA154" s="756"/>
      <c r="AB154" s="212" t="s">
        <v>894</v>
      </c>
      <c r="AC154" s="212" t="s">
        <v>835</v>
      </c>
      <c r="AD154" s="756"/>
      <c r="AE154" s="756"/>
      <c r="AF154" s="212" t="s">
        <v>895</v>
      </c>
      <c r="AG154" s="212" t="s">
        <v>905</v>
      </c>
      <c r="AH154" s="212" t="s">
        <v>739</v>
      </c>
      <c r="AI154" s="756"/>
      <c r="AJ154" s="212" t="s">
        <v>880</v>
      </c>
      <c r="AK154" s="212" t="s">
        <v>887</v>
      </c>
      <c r="AL154" s="756"/>
      <c r="AM154" s="756"/>
      <c r="AN154" s="756"/>
      <c r="AO154" s="756"/>
      <c r="AP154" s="756"/>
      <c r="AQ154" s="756"/>
      <c r="AR154" s="756"/>
      <c r="AS154" s="764" t="s">
        <v>872</v>
      </c>
      <c r="AT154" s="765"/>
      <c r="AU154" s="764"/>
      <c r="AV154" s="765"/>
      <c r="AW154" s="768"/>
    </row>
    <row r="155" spans="1:49" x14ac:dyDescent="0.35">
      <c r="A155" s="334" t="s">
        <v>904</v>
      </c>
      <c r="B155" s="251" t="s">
        <v>141</v>
      </c>
      <c r="C155" s="724" t="s">
        <v>258</v>
      </c>
      <c r="D155" s="725"/>
      <c r="E155" s="251" t="s">
        <v>259</v>
      </c>
      <c r="F155" s="250" t="s">
        <v>862</v>
      </c>
      <c r="G155" s="772"/>
      <c r="H155" s="249" t="s">
        <v>865</v>
      </c>
      <c r="I155" s="249" t="s">
        <v>125</v>
      </c>
      <c r="J155" s="772"/>
      <c r="K155" s="248" t="s">
        <v>127</v>
      </c>
      <c r="L155" s="248" t="s">
        <v>128</v>
      </c>
      <c r="M155" s="248" t="s">
        <v>260</v>
      </c>
      <c r="N155" s="772"/>
      <c r="O155" s="247" t="s">
        <v>830</v>
      </c>
      <c r="P155" s="247" t="s">
        <v>762</v>
      </c>
      <c r="Q155" s="247" t="s">
        <v>829</v>
      </c>
      <c r="R155" s="247" t="s">
        <v>864</v>
      </c>
      <c r="S155" s="776"/>
      <c r="T155" s="777"/>
      <c r="U155" s="772" t="s">
        <v>760</v>
      </c>
      <c r="V155" s="246" t="s">
        <v>863</v>
      </c>
      <c r="W155" s="245" t="s">
        <v>791</v>
      </c>
      <c r="X155" s="772" t="s">
        <v>760</v>
      </c>
      <c r="Y155" s="220" t="s">
        <v>862</v>
      </c>
      <c r="Z155" s="220" t="s">
        <v>827</v>
      </c>
      <c r="AA155" s="772"/>
      <c r="AB155" s="244" t="s">
        <v>790</v>
      </c>
      <c r="AC155" s="244" t="s">
        <v>789</v>
      </c>
      <c r="AD155" s="244" t="s">
        <v>788</v>
      </c>
      <c r="AE155" s="772"/>
      <c r="AF155" s="243" t="s">
        <v>787</v>
      </c>
      <c r="AG155" s="243" t="s">
        <v>786</v>
      </c>
      <c r="AH155" s="243" t="s">
        <v>861</v>
      </c>
      <c r="AI155" s="772"/>
      <c r="AJ155" s="242" t="s">
        <v>784</v>
      </c>
      <c r="AK155" s="242" t="s">
        <v>783</v>
      </c>
      <c r="AL155" s="772"/>
      <c r="AM155" s="241" t="s">
        <v>782</v>
      </c>
      <c r="AN155" s="772"/>
      <c r="AO155" s="241" t="s">
        <v>781</v>
      </c>
      <c r="AP155" s="772"/>
      <c r="AQ155" s="240" t="s">
        <v>780</v>
      </c>
      <c r="AR155" s="772"/>
      <c r="AS155" s="239" t="s">
        <v>860</v>
      </c>
      <c r="AT155" s="239" t="s">
        <v>859</v>
      </c>
      <c r="AU155" s="776"/>
      <c r="AV155" s="777"/>
      <c r="AW155" s="769" t="s">
        <v>904</v>
      </c>
    </row>
    <row r="156" spans="1:49" ht="15" thickBot="1" x14ac:dyDescent="0.4">
      <c r="A156" s="335" t="s">
        <v>904</v>
      </c>
      <c r="B156" s="238" t="s">
        <v>742</v>
      </c>
      <c r="C156" s="780" t="s">
        <v>748</v>
      </c>
      <c r="D156" s="781"/>
      <c r="E156" s="238" t="s">
        <v>851</v>
      </c>
      <c r="F156" s="237" t="s">
        <v>801</v>
      </c>
      <c r="G156" s="773"/>
      <c r="H156" s="236" t="s">
        <v>870</v>
      </c>
      <c r="I156" s="236" t="s">
        <v>814</v>
      </c>
      <c r="J156" s="773"/>
      <c r="K156" s="235" t="s">
        <v>822</v>
      </c>
      <c r="L156" s="235" t="s">
        <v>774</v>
      </c>
      <c r="M156" s="235" t="s">
        <v>856</v>
      </c>
      <c r="N156" s="773"/>
      <c r="O156" s="234" t="s">
        <v>159</v>
      </c>
      <c r="P156" s="234" t="s">
        <v>800</v>
      </c>
      <c r="Q156" s="234" t="s">
        <v>745</v>
      </c>
      <c r="R156" s="234" t="s">
        <v>158</v>
      </c>
      <c r="S156" s="778"/>
      <c r="T156" s="779"/>
      <c r="U156" s="773"/>
      <c r="V156" s="233" t="s">
        <v>810</v>
      </c>
      <c r="W156" s="232" t="s">
        <v>810</v>
      </c>
      <c r="X156" s="773"/>
      <c r="Y156" s="214" t="s">
        <v>744</v>
      </c>
      <c r="Z156" s="214" t="s">
        <v>886</v>
      </c>
      <c r="AA156" s="773"/>
      <c r="AB156" s="231" t="s">
        <v>807</v>
      </c>
      <c r="AC156" s="231" t="s">
        <v>846</v>
      </c>
      <c r="AD156" s="231" t="s">
        <v>867</v>
      </c>
      <c r="AE156" s="773"/>
      <c r="AF156" s="230" t="s">
        <v>850</v>
      </c>
      <c r="AG156" s="230" t="s">
        <v>893</v>
      </c>
      <c r="AH156" s="230" t="s">
        <v>739</v>
      </c>
      <c r="AI156" s="773"/>
      <c r="AJ156" s="229" t="s">
        <v>903</v>
      </c>
      <c r="AK156" s="229" t="s">
        <v>157</v>
      </c>
      <c r="AL156" s="773"/>
      <c r="AM156" s="228" t="s">
        <v>820</v>
      </c>
      <c r="AN156" s="773"/>
      <c r="AO156" s="228" t="s">
        <v>874</v>
      </c>
      <c r="AP156" s="773"/>
      <c r="AQ156" s="227" t="s">
        <v>739</v>
      </c>
      <c r="AR156" s="773"/>
      <c r="AS156" s="226" t="s">
        <v>736</v>
      </c>
      <c r="AT156" s="226" t="s">
        <v>866</v>
      </c>
      <c r="AU156" s="778"/>
      <c r="AV156" s="779"/>
      <c r="AW156" s="770"/>
    </row>
    <row r="157" spans="1:49" ht="29" x14ac:dyDescent="0.35">
      <c r="A157" s="337" t="s">
        <v>904</v>
      </c>
      <c r="B157" s="225" t="s">
        <v>844</v>
      </c>
      <c r="C157" s="225" t="s">
        <v>843</v>
      </c>
      <c r="D157" s="225" t="s">
        <v>902</v>
      </c>
      <c r="E157" s="225" t="s">
        <v>764</v>
      </c>
      <c r="F157" s="772"/>
      <c r="G157" s="772"/>
      <c r="H157" s="772"/>
      <c r="I157" s="772"/>
      <c r="J157" s="772"/>
      <c r="K157" s="772"/>
      <c r="L157" s="772"/>
      <c r="M157" s="772"/>
      <c r="N157" s="772"/>
      <c r="O157" s="224" t="s">
        <v>842</v>
      </c>
      <c r="P157" s="772"/>
      <c r="Q157" s="224" t="s">
        <v>841</v>
      </c>
      <c r="R157" s="224" t="s">
        <v>840</v>
      </c>
      <c r="S157" s="776"/>
      <c r="T157" s="777"/>
      <c r="U157" s="772" t="s">
        <v>760</v>
      </c>
      <c r="V157" s="776"/>
      <c r="W157" s="777"/>
      <c r="X157" s="772" t="s">
        <v>760</v>
      </c>
      <c r="Y157" s="220" t="s">
        <v>759</v>
      </c>
      <c r="Z157" s="772"/>
      <c r="AA157" s="772"/>
      <c r="AB157" s="223" t="s">
        <v>758</v>
      </c>
      <c r="AC157" s="223" t="s">
        <v>757</v>
      </c>
      <c r="AD157" s="772"/>
      <c r="AE157" s="772"/>
      <c r="AF157" s="222" t="s">
        <v>756</v>
      </c>
      <c r="AG157" s="222" t="s">
        <v>755</v>
      </c>
      <c r="AH157" s="220" t="s">
        <v>785</v>
      </c>
      <c r="AI157" s="772"/>
      <c r="AJ157" s="221" t="s">
        <v>753</v>
      </c>
      <c r="AK157" s="221" t="s">
        <v>752</v>
      </c>
      <c r="AL157" s="772"/>
      <c r="AM157" s="772"/>
      <c r="AN157" s="772"/>
      <c r="AO157" s="772"/>
      <c r="AP157" s="772"/>
      <c r="AQ157" s="772"/>
      <c r="AR157" s="772"/>
      <c r="AS157" s="709" t="s">
        <v>751</v>
      </c>
      <c r="AT157" s="710"/>
      <c r="AU157" s="772"/>
      <c r="AV157" s="220" t="s">
        <v>778</v>
      </c>
      <c r="AW157" s="770"/>
    </row>
    <row r="158" spans="1:49" ht="29.5" thickBot="1" x14ac:dyDescent="0.4">
      <c r="A158" s="338" t="s">
        <v>904</v>
      </c>
      <c r="B158" s="219" t="s">
        <v>750</v>
      </c>
      <c r="C158" s="219" t="s">
        <v>775</v>
      </c>
      <c r="D158" s="219" t="s">
        <v>884</v>
      </c>
      <c r="E158" s="219" t="s">
        <v>799</v>
      </c>
      <c r="F158" s="773"/>
      <c r="G158" s="773"/>
      <c r="H158" s="773"/>
      <c r="I158" s="773"/>
      <c r="J158" s="773"/>
      <c r="K158" s="773"/>
      <c r="L158" s="773"/>
      <c r="M158" s="773"/>
      <c r="N158" s="773"/>
      <c r="O158" s="218" t="s">
        <v>747</v>
      </c>
      <c r="P158" s="773"/>
      <c r="Q158" s="218" t="s">
        <v>901</v>
      </c>
      <c r="R158" s="218" t="s">
        <v>158</v>
      </c>
      <c r="S158" s="778"/>
      <c r="T158" s="779"/>
      <c r="U158" s="773"/>
      <c r="V158" s="778"/>
      <c r="W158" s="779"/>
      <c r="X158" s="773"/>
      <c r="Y158" s="214" t="s">
        <v>744</v>
      </c>
      <c r="Z158" s="773"/>
      <c r="AA158" s="773"/>
      <c r="AB158" s="217" t="s">
        <v>900</v>
      </c>
      <c r="AC158" s="217" t="s">
        <v>899</v>
      </c>
      <c r="AD158" s="773"/>
      <c r="AE158" s="773"/>
      <c r="AF158" s="216" t="s">
        <v>881</v>
      </c>
      <c r="AG158" s="216" t="s">
        <v>742</v>
      </c>
      <c r="AH158" s="214" t="s">
        <v>740</v>
      </c>
      <c r="AI158" s="773"/>
      <c r="AJ158" s="215" t="s">
        <v>768</v>
      </c>
      <c r="AK158" s="215" t="s">
        <v>898</v>
      </c>
      <c r="AL158" s="773"/>
      <c r="AM158" s="773"/>
      <c r="AN158" s="773"/>
      <c r="AO158" s="773"/>
      <c r="AP158" s="773"/>
      <c r="AQ158" s="773"/>
      <c r="AR158" s="773"/>
      <c r="AS158" s="774" t="s">
        <v>897</v>
      </c>
      <c r="AT158" s="775"/>
      <c r="AU158" s="773"/>
      <c r="AV158" s="214" t="s">
        <v>767</v>
      </c>
      <c r="AW158" s="771"/>
    </row>
    <row r="159" spans="1:49" x14ac:dyDescent="0.35">
      <c r="A159" s="334" t="s">
        <v>896</v>
      </c>
      <c r="B159" s="251" t="s">
        <v>141</v>
      </c>
      <c r="C159" s="251" t="s">
        <v>258</v>
      </c>
      <c r="D159" s="251" t="s">
        <v>892</v>
      </c>
      <c r="E159" s="772"/>
      <c r="F159" s="250" t="s">
        <v>862</v>
      </c>
      <c r="G159" s="772"/>
      <c r="H159" s="249" t="s">
        <v>865</v>
      </c>
      <c r="I159" s="249" t="s">
        <v>125</v>
      </c>
      <c r="J159" s="772"/>
      <c r="K159" s="248" t="s">
        <v>127</v>
      </c>
      <c r="L159" s="248" t="s">
        <v>128</v>
      </c>
      <c r="M159" s="248" t="s">
        <v>260</v>
      </c>
      <c r="N159" s="772"/>
      <c r="O159" s="247" t="s">
        <v>830</v>
      </c>
      <c r="P159" s="247" t="s">
        <v>762</v>
      </c>
      <c r="Q159" s="247" t="s">
        <v>829</v>
      </c>
      <c r="R159" s="247" t="s">
        <v>864</v>
      </c>
      <c r="S159" s="776"/>
      <c r="T159" s="777"/>
      <c r="U159" s="772" t="s">
        <v>760</v>
      </c>
      <c r="V159" s="246" t="s">
        <v>863</v>
      </c>
      <c r="W159" s="245" t="s">
        <v>791</v>
      </c>
      <c r="X159" s="772" t="s">
        <v>760</v>
      </c>
      <c r="Y159" s="220" t="s">
        <v>862</v>
      </c>
      <c r="Z159" s="220" t="s">
        <v>827</v>
      </c>
      <c r="AA159" s="772"/>
      <c r="AB159" s="244" t="s">
        <v>790</v>
      </c>
      <c r="AC159" s="244" t="s">
        <v>789</v>
      </c>
      <c r="AD159" s="244" t="s">
        <v>788</v>
      </c>
      <c r="AE159" s="772"/>
      <c r="AF159" s="243" t="s">
        <v>787</v>
      </c>
      <c r="AG159" s="243" t="s">
        <v>786</v>
      </c>
      <c r="AH159" s="243" t="s">
        <v>861</v>
      </c>
      <c r="AI159" s="772"/>
      <c r="AJ159" s="242" t="s">
        <v>784</v>
      </c>
      <c r="AK159" s="242" t="s">
        <v>783</v>
      </c>
      <c r="AL159" s="772"/>
      <c r="AM159" s="241" t="s">
        <v>782</v>
      </c>
      <c r="AN159" s="772"/>
      <c r="AO159" s="241" t="s">
        <v>781</v>
      </c>
      <c r="AP159" s="772"/>
      <c r="AQ159" s="240" t="s">
        <v>780</v>
      </c>
      <c r="AR159" s="772"/>
      <c r="AS159" s="239" t="s">
        <v>860</v>
      </c>
      <c r="AT159" s="239" t="s">
        <v>859</v>
      </c>
      <c r="AU159" s="776"/>
      <c r="AV159" s="777"/>
      <c r="AW159" s="769" t="s">
        <v>896</v>
      </c>
    </row>
    <row r="160" spans="1:49" ht="15" thickBot="1" x14ac:dyDescent="0.4">
      <c r="A160" s="335" t="s">
        <v>896</v>
      </c>
      <c r="B160" s="238" t="s">
        <v>837</v>
      </c>
      <c r="C160" s="238" t="s">
        <v>748</v>
      </c>
      <c r="D160" s="238" t="s">
        <v>836</v>
      </c>
      <c r="E160" s="773"/>
      <c r="F160" s="237" t="s">
        <v>851</v>
      </c>
      <c r="G160" s="773"/>
      <c r="H160" s="236" t="s">
        <v>772</v>
      </c>
      <c r="I160" s="236" t="s">
        <v>836</v>
      </c>
      <c r="J160" s="773"/>
      <c r="K160" s="235" t="s">
        <v>822</v>
      </c>
      <c r="L160" s="235" t="s">
        <v>774</v>
      </c>
      <c r="M160" s="235" t="s">
        <v>739</v>
      </c>
      <c r="N160" s="773"/>
      <c r="O160" s="234" t="s">
        <v>853</v>
      </c>
      <c r="P160" s="234" t="s">
        <v>889</v>
      </c>
      <c r="Q160" s="234" t="s">
        <v>159</v>
      </c>
      <c r="R160" s="234" t="s">
        <v>882</v>
      </c>
      <c r="S160" s="778"/>
      <c r="T160" s="779"/>
      <c r="U160" s="773"/>
      <c r="V160" s="233" t="s">
        <v>810</v>
      </c>
      <c r="W160" s="232" t="s">
        <v>810</v>
      </c>
      <c r="X160" s="773"/>
      <c r="Y160" s="214" t="s">
        <v>895</v>
      </c>
      <c r="Z160" s="214" t="s">
        <v>874</v>
      </c>
      <c r="AA160" s="773"/>
      <c r="AB160" s="231" t="s">
        <v>745</v>
      </c>
      <c r="AC160" s="231" t="s">
        <v>770</v>
      </c>
      <c r="AD160" s="231" t="s">
        <v>833</v>
      </c>
      <c r="AE160" s="773"/>
      <c r="AF160" s="230" t="s">
        <v>867</v>
      </c>
      <c r="AG160" s="230" t="s">
        <v>894</v>
      </c>
      <c r="AH160" s="230" t="s">
        <v>739</v>
      </c>
      <c r="AI160" s="773"/>
      <c r="AJ160" s="229" t="s">
        <v>876</v>
      </c>
      <c r="AK160" s="229" t="s">
        <v>157</v>
      </c>
      <c r="AL160" s="773"/>
      <c r="AM160" s="228" t="s">
        <v>820</v>
      </c>
      <c r="AN160" s="773"/>
      <c r="AO160" s="228" t="s">
        <v>846</v>
      </c>
      <c r="AP160" s="773"/>
      <c r="AQ160" s="227" t="s">
        <v>739</v>
      </c>
      <c r="AR160" s="773"/>
      <c r="AS160" s="226" t="s">
        <v>845</v>
      </c>
      <c r="AT160" s="226" t="s">
        <v>736</v>
      </c>
      <c r="AU160" s="778"/>
      <c r="AV160" s="779"/>
      <c r="AW160" s="770"/>
    </row>
    <row r="161" spans="1:49" x14ac:dyDescent="0.35">
      <c r="A161" s="335" t="s">
        <v>896</v>
      </c>
      <c r="B161" s="225" t="s">
        <v>844</v>
      </c>
      <c r="C161" s="225" t="s">
        <v>843</v>
      </c>
      <c r="D161" s="225" t="s">
        <v>764</v>
      </c>
      <c r="E161" s="772"/>
      <c r="F161" s="772"/>
      <c r="G161" s="772"/>
      <c r="H161" s="772"/>
      <c r="I161" s="772"/>
      <c r="J161" s="772"/>
      <c r="K161" s="772"/>
      <c r="L161" s="772"/>
      <c r="M161" s="772"/>
      <c r="N161" s="772"/>
      <c r="O161" s="224" t="s">
        <v>842</v>
      </c>
      <c r="P161" s="772"/>
      <c r="Q161" s="224" t="s">
        <v>841</v>
      </c>
      <c r="R161" s="224" t="s">
        <v>840</v>
      </c>
      <c r="S161" s="776"/>
      <c r="T161" s="777"/>
      <c r="U161" s="772" t="s">
        <v>760</v>
      </c>
      <c r="V161" s="776"/>
      <c r="W161" s="777"/>
      <c r="X161" s="772" t="s">
        <v>760</v>
      </c>
      <c r="Y161" s="220" t="s">
        <v>759</v>
      </c>
      <c r="Z161" s="772"/>
      <c r="AA161" s="772"/>
      <c r="AB161" s="223" t="s">
        <v>758</v>
      </c>
      <c r="AC161" s="223" t="s">
        <v>757</v>
      </c>
      <c r="AD161" s="772"/>
      <c r="AE161" s="772"/>
      <c r="AF161" s="222" t="s">
        <v>756</v>
      </c>
      <c r="AG161" s="222" t="s">
        <v>755</v>
      </c>
      <c r="AH161" s="220" t="s">
        <v>785</v>
      </c>
      <c r="AI161" s="772"/>
      <c r="AJ161" s="221" t="s">
        <v>753</v>
      </c>
      <c r="AK161" s="221" t="s">
        <v>752</v>
      </c>
      <c r="AL161" s="772"/>
      <c r="AM161" s="772"/>
      <c r="AN161" s="772"/>
      <c r="AO161" s="772"/>
      <c r="AP161" s="772"/>
      <c r="AQ161" s="772"/>
      <c r="AR161" s="772"/>
      <c r="AS161" s="709" t="s">
        <v>751</v>
      </c>
      <c r="AT161" s="710"/>
      <c r="AU161" s="772"/>
      <c r="AV161" s="220" t="s">
        <v>778</v>
      </c>
      <c r="AW161" s="770"/>
    </row>
    <row r="162" spans="1:49" ht="15" thickBot="1" x14ac:dyDescent="0.4">
      <c r="A162" s="336" t="s">
        <v>896</v>
      </c>
      <c r="B162" s="219" t="s">
        <v>839</v>
      </c>
      <c r="C162" s="219" t="s">
        <v>748</v>
      </c>
      <c r="D162" s="219" t="s">
        <v>776</v>
      </c>
      <c r="E162" s="773"/>
      <c r="F162" s="773"/>
      <c r="G162" s="773"/>
      <c r="H162" s="773"/>
      <c r="I162" s="773"/>
      <c r="J162" s="773"/>
      <c r="K162" s="773"/>
      <c r="L162" s="773"/>
      <c r="M162" s="773"/>
      <c r="N162" s="773"/>
      <c r="O162" s="218" t="s">
        <v>771</v>
      </c>
      <c r="P162" s="773"/>
      <c r="Q162" s="218" t="s">
        <v>812</v>
      </c>
      <c r="R162" s="218" t="s">
        <v>882</v>
      </c>
      <c r="S162" s="778"/>
      <c r="T162" s="779"/>
      <c r="U162" s="773"/>
      <c r="V162" s="778"/>
      <c r="W162" s="779"/>
      <c r="X162" s="773"/>
      <c r="Y162" s="214" t="s">
        <v>744</v>
      </c>
      <c r="Z162" s="773"/>
      <c r="AA162" s="773"/>
      <c r="AB162" s="217" t="s">
        <v>821</v>
      </c>
      <c r="AC162" s="217" t="s">
        <v>893</v>
      </c>
      <c r="AD162" s="773"/>
      <c r="AE162" s="773"/>
      <c r="AF162" s="216" t="s">
        <v>835</v>
      </c>
      <c r="AG162" s="216" t="s">
        <v>738</v>
      </c>
      <c r="AH162" s="214" t="s">
        <v>739</v>
      </c>
      <c r="AI162" s="773"/>
      <c r="AJ162" s="215" t="s">
        <v>876</v>
      </c>
      <c r="AK162" s="215" t="s">
        <v>157</v>
      </c>
      <c r="AL162" s="773"/>
      <c r="AM162" s="773"/>
      <c r="AN162" s="773"/>
      <c r="AO162" s="773"/>
      <c r="AP162" s="773"/>
      <c r="AQ162" s="773"/>
      <c r="AR162" s="773"/>
      <c r="AS162" s="774" t="s">
        <v>832</v>
      </c>
      <c r="AT162" s="775"/>
      <c r="AU162" s="773"/>
      <c r="AV162" s="214" t="s">
        <v>767</v>
      </c>
      <c r="AW162" s="771"/>
    </row>
    <row r="163" spans="1:49" x14ac:dyDescent="0.35">
      <c r="A163" s="334" t="s">
        <v>890</v>
      </c>
      <c r="B163" s="251" t="s">
        <v>141</v>
      </c>
      <c r="C163" s="251" t="s">
        <v>258</v>
      </c>
      <c r="D163" s="251" t="s">
        <v>892</v>
      </c>
      <c r="E163" s="772"/>
      <c r="F163" s="250" t="s">
        <v>862</v>
      </c>
      <c r="G163" s="772"/>
      <c r="H163" s="249" t="s">
        <v>891</v>
      </c>
      <c r="I163" s="249" t="s">
        <v>125</v>
      </c>
      <c r="J163" s="772"/>
      <c r="K163" s="248" t="s">
        <v>127</v>
      </c>
      <c r="L163" s="248" t="s">
        <v>128</v>
      </c>
      <c r="M163" s="248" t="s">
        <v>260</v>
      </c>
      <c r="N163" s="772"/>
      <c r="O163" s="247" t="s">
        <v>830</v>
      </c>
      <c r="P163" s="247" t="s">
        <v>762</v>
      </c>
      <c r="Q163" s="247" t="s">
        <v>829</v>
      </c>
      <c r="R163" s="247" t="s">
        <v>864</v>
      </c>
      <c r="S163" s="776"/>
      <c r="T163" s="777"/>
      <c r="U163" s="772" t="s">
        <v>760</v>
      </c>
      <c r="V163" s="246" t="s">
        <v>863</v>
      </c>
      <c r="W163" s="245" t="s">
        <v>791</v>
      </c>
      <c r="X163" s="772" t="s">
        <v>760</v>
      </c>
      <c r="Y163" s="220" t="s">
        <v>862</v>
      </c>
      <c r="Z163" s="220" t="s">
        <v>827</v>
      </c>
      <c r="AA163" s="772"/>
      <c r="AB163" s="244" t="s">
        <v>790</v>
      </c>
      <c r="AC163" s="244" t="s">
        <v>789</v>
      </c>
      <c r="AD163" s="244" t="s">
        <v>788</v>
      </c>
      <c r="AE163" s="772"/>
      <c r="AF163" s="243" t="s">
        <v>787</v>
      </c>
      <c r="AG163" s="243" t="s">
        <v>786</v>
      </c>
      <c r="AH163" s="243" t="s">
        <v>861</v>
      </c>
      <c r="AI163" s="772"/>
      <c r="AJ163" s="242" t="s">
        <v>784</v>
      </c>
      <c r="AK163" s="242" t="s">
        <v>783</v>
      </c>
      <c r="AL163" s="772"/>
      <c r="AM163" s="241" t="s">
        <v>782</v>
      </c>
      <c r="AN163" s="772"/>
      <c r="AO163" s="241" t="s">
        <v>781</v>
      </c>
      <c r="AP163" s="772"/>
      <c r="AQ163" s="240" t="s">
        <v>780</v>
      </c>
      <c r="AR163" s="772"/>
      <c r="AS163" s="239" t="s">
        <v>860</v>
      </c>
      <c r="AT163" s="239" t="s">
        <v>859</v>
      </c>
      <c r="AU163" s="776"/>
      <c r="AV163" s="777"/>
      <c r="AW163" s="769" t="s">
        <v>890</v>
      </c>
    </row>
    <row r="164" spans="1:49" ht="15" thickBot="1" x14ac:dyDescent="0.4">
      <c r="A164" s="335" t="s">
        <v>890</v>
      </c>
      <c r="B164" s="238" t="s">
        <v>158</v>
      </c>
      <c r="C164" s="238" t="s">
        <v>855</v>
      </c>
      <c r="D164" s="238" t="s">
        <v>749</v>
      </c>
      <c r="E164" s="773"/>
      <c r="F164" s="237" t="s">
        <v>739</v>
      </c>
      <c r="G164" s="773"/>
      <c r="H164" s="236" t="s">
        <v>749</v>
      </c>
      <c r="I164" s="236" t="s">
        <v>837</v>
      </c>
      <c r="J164" s="773"/>
      <c r="K164" s="235" t="s">
        <v>822</v>
      </c>
      <c r="L164" s="235" t="s">
        <v>774</v>
      </c>
      <c r="M164" s="235" t="s">
        <v>739</v>
      </c>
      <c r="N164" s="773"/>
      <c r="O164" s="234" t="s">
        <v>773</v>
      </c>
      <c r="P164" s="234" t="s">
        <v>889</v>
      </c>
      <c r="Q164" s="234" t="s">
        <v>853</v>
      </c>
      <c r="R164" s="234" t="s">
        <v>882</v>
      </c>
      <c r="S164" s="778"/>
      <c r="T164" s="779"/>
      <c r="U164" s="773"/>
      <c r="V164" s="233" t="s">
        <v>772</v>
      </c>
      <c r="W164" s="232" t="s">
        <v>772</v>
      </c>
      <c r="X164" s="773"/>
      <c r="Y164" s="214" t="s">
        <v>739</v>
      </c>
      <c r="Z164" s="214" t="s">
        <v>744</v>
      </c>
      <c r="AA164" s="773"/>
      <c r="AB164" s="231" t="s">
        <v>768</v>
      </c>
      <c r="AC164" s="231" t="s">
        <v>834</v>
      </c>
      <c r="AD164" s="231" t="s">
        <v>848</v>
      </c>
      <c r="AE164" s="773"/>
      <c r="AF164" s="230" t="s">
        <v>888</v>
      </c>
      <c r="AG164" s="230" t="s">
        <v>810</v>
      </c>
      <c r="AH164" s="230" t="s">
        <v>739</v>
      </c>
      <c r="AI164" s="773"/>
      <c r="AJ164" s="229" t="s">
        <v>833</v>
      </c>
      <c r="AK164" s="229" t="s">
        <v>887</v>
      </c>
      <c r="AL164" s="773"/>
      <c r="AM164" s="228" t="s">
        <v>875</v>
      </c>
      <c r="AN164" s="773"/>
      <c r="AO164" s="228" t="s">
        <v>820</v>
      </c>
      <c r="AP164" s="773"/>
      <c r="AQ164" s="227" t="s">
        <v>739</v>
      </c>
      <c r="AR164" s="773"/>
      <c r="AS164" s="226" t="s">
        <v>845</v>
      </c>
      <c r="AT164" s="226" t="s">
        <v>886</v>
      </c>
      <c r="AU164" s="778"/>
      <c r="AV164" s="779"/>
      <c r="AW164" s="770"/>
    </row>
    <row r="165" spans="1:49" x14ac:dyDescent="0.35">
      <c r="A165" s="335" t="s">
        <v>890</v>
      </c>
      <c r="B165" s="225" t="s">
        <v>844</v>
      </c>
      <c r="C165" s="225" t="s">
        <v>843</v>
      </c>
      <c r="D165" s="225" t="s">
        <v>764</v>
      </c>
      <c r="E165" s="772"/>
      <c r="F165" s="772"/>
      <c r="G165" s="772"/>
      <c r="H165" s="772"/>
      <c r="I165" s="772"/>
      <c r="J165" s="772"/>
      <c r="K165" s="772"/>
      <c r="L165" s="772"/>
      <c r="M165" s="772"/>
      <c r="N165" s="772"/>
      <c r="O165" s="224" t="s">
        <v>842</v>
      </c>
      <c r="P165" s="772"/>
      <c r="Q165" s="224" t="s">
        <v>841</v>
      </c>
      <c r="R165" s="224" t="s">
        <v>840</v>
      </c>
      <c r="S165" s="776"/>
      <c r="T165" s="777"/>
      <c r="U165" s="772" t="s">
        <v>760</v>
      </c>
      <c r="V165" s="776"/>
      <c r="W165" s="777"/>
      <c r="X165" s="772" t="s">
        <v>760</v>
      </c>
      <c r="Y165" s="220" t="s">
        <v>759</v>
      </c>
      <c r="Z165" s="772"/>
      <c r="AA165" s="772"/>
      <c r="AB165" s="223" t="s">
        <v>758</v>
      </c>
      <c r="AC165" s="223" t="s">
        <v>757</v>
      </c>
      <c r="AD165" s="772"/>
      <c r="AE165" s="772"/>
      <c r="AF165" s="222" t="s">
        <v>756</v>
      </c>
      <c r="AG165" s="222" t="s">
        <v>755</v>
      </c>
      <c r="AH165" s="220" t="s">
        <v>785</v>
      </c>
      <c r="AI165" s="772"/>
      <c r="AJ165" s="221" t="s">
        <v>753</v>
      </c>
      <c r="AK165" s="221" t="s">
        <v>752</v>
      </c>
      <c r="AL165" s="772"/>
      <c r="AM165" s="772"/>
      <c r="AN165" s="772"/>
      <c r="AO165" s="772"/>
      <c r="AP165" s="772"/>
      <c r="AQ165" s="772"/>
      <c r="AR165" s="772"/>
      <c r="AS165" s="709" t="s">
        <v>751</v>
      </c>
      <c r="AT165" s="710"/>
      <c r="AU165" s="772"/>
      <c r="AV165" s="220" t="s">
        <v>778</v>
      </c>
      <c r="AW165" s="770"/>
    </row>
    <row r="166" spans="1:49" ht="15" thickBot="1" x14ac:dyDescent="0.4">
      <c r="A166" s="336" t="s">
        <v>890</v>
      </c>
      <c r="B166" s="219" t="s">
        <v>159</v>
      </c>
      <c r="C166" s="219" t="s">
        <v>885</v>
      </c>
      <c r="D166" s="219" t="s">
        <v>884</v>
      </c>
      <c r="E166" s="773"/>
      <c r="F166" s="773"/>
      <c r="G166" s="773"/>
      <c r="H166" s="773"/>
      <c r="I166" s="773"/>
      <c r="J166" s="773"/>
      <c r="K166" s="773"/>
      <c r="L166" s="773"/>
      <c r="M166" s="773"/>
      <c r="N166" s="773"/>
      <c r="O166" s="218" t="s">
        <v>800</v>
      </c>
      <c r="P166" s="773"/>
      <c r="Q166" s="218" t="s">
        <v>883</v>
      </c>
      <c r="R166" s="218" t="s">
        <v>882</v>
      </c>
      <c r="S166" s="778"/>
      <c r="T166" s="779"/>
      <c r="U166" s="773"/>
      <c r="V166" s="778"/>
      <c r="W166" s="779"/>
      <c r="X166" s="773"/>
      <c r="Y166" s="214" t="s">
        <v>744</v>
      </c>
      <c r="Z166" s="773"/>
      <c r="AA166" s="773"/>
      <c r="AB166" s="217" t="s">
        <v>881</v>
      </c>
      <c r="AC166" s="217" t="s">
        <v>880</v>
      </c>
      <c r="AD166" s="773"/>
      <c r="AE166" s="773"/>
      <c r="AF166" s="216" t="s">
        <v>807</v>
      </c>
      <c r="AG166" s="216" t="s">
        <v>750</v>
      </c>
      <c r="AH166" s="214" t="s">
        <v>739</v>
      </c>
      <c r="AI166" s="773"/>
      <c r="AJ166" s="215" t="s">
        <v>833</v>
      </c>
      <c r="AK166" s="215" t="s">
        <v>879</v>
      </c>
      <c r="AL166" s="773"/>
      <c r="AM166" s="773"/>
      <c r="AN166" s="773"/>
      <c r="AO166" s="773"/>
      <c r="AP166" s="773"/>
      <c r="AQ166" s="773"/>
      <c r="AR166" s="773"/>
      <c r="AS166" s="774" t="s">
        <v>736</v>
      </c>
      <c r="AT166" s="775"/>
      <c r="AU166" s="773"/>
      <c r="AV166" s="214" t="s">
        <v>767</v>
      </c>
      <c r="AW166" s="771"/>
    </row>
    <row r="167" spans="1:49" x14ac:dyDescent="0.35">
      <c r="A167" s="334" t="s">
        <v>878</v>
      </c>
      <c r="B167" s="251" t="s">
        <v>141</v>
      </c>
      <c r="C167" s="251" t="s">
        <v>258</v>
      </c>
      <c r="D167" s="251" t="s">
        <v>259</v>
      </c>
      <c r="E167" s="772"/>
      <c r="F167" s="250" t="s">
        <v>862</v>
      </c>
      <c r="G167" s="772"/>
      <c r="H167" s="249" t="s">
        <v>865</v>
      </c>
      <c r="I167" s="249" t="s">
        <v>125</v>
      </c>
      <c r="J167" s="772"/>
      <c r="K167" s="248" t="s">
        <v>127</v>
      </c>
      <c r="L167" s="248" t="s">
        <v>128</v>
      </c>
      <c r="M167" s="248" t="s">
        <v>260</v>
      </c>
      <c r="N167" s="772"/>
      <c r="O167" s="247" t="s">
        <v>830</v>
      </c>
      <c r="P167" s="247" t="s">
        <v>762</v>
      </c>
      <c r="Q167" s="247" t="s">
        <v>829</v>
      </c>
      <c r="R167" s="247" t="s">
        <v>864</v>
      </c>
      <c r="S167" s="776"/>
      <c r="T167" s="777"/>
      <c r="U167" s="772" t="s">
        <v>760</v>
      </c>
      <c r="V167" s="246" t="s">
        <v>863</v>
      </c>
      <c r="W167" s="245" t="s">
        <v>791</v>
      </c>
      <c r="X167" s="772" t="s">
        <v>760</v>
      </c>
      <c r="Y167" s="220" t="s">
        <v>862</v>
      </c>
      <c r="Z167" s="220" t="s">
        <v>827</v>
      </c>
      <c r="AA167" s="772"/>
      <c r="AB167" s="244" t="s">
        <v>790</v>
      </c>
      <c r="AC167" s="244" t="s">
        <v>789</v>
      </c>
      <c r="AD167" s="244" t="s">
        <v>788</v>
      </c>
      <c r="AE167" s="772"/>
      <c r="AF167" s="243" t="s">
        <v>787</v>
      </c>
      <c r="AG167" s="243" t="s">
        <v>786</v>
      </c>
      <c r="AH167" s="243" t="s">
        <v>861</v>
      </c>
      <c r="AI167" s="772"/>
      <c r="AJ167" s="242" t="s">
        <v>784</v>
      </c>
      <c r="AK167" s="242" t="s">
        <v>783</v>
      </c>
      <c r="AL167" s="772"/>
      <c r="AM167" s="241" t="s">
        <v>782</v>
      </c>
      <c r="AN167" s="772"/>
      <c r="AO167" s="241" t="s">
        <v>781</v>
      </c>
      <c r="AP167" s="772"/>
      <c r="AQ167" s="240" t="s">
        <v>780</v>
      </c>
      <c r="AR167" s="772"/>
      <c r="AS167" s="239" t="s">
        <v>860</v>
      </c>
      <c r="AT167" s="239" t="s">
        <v>859</v>
      </c>
      <c r="AU167" s="776"/>
      <c r="AV167" s="777"/>
      <c r="AW167" s="769" t="s">
        <v>878</v>
      </c>
    </row>
    <row r="168" spans="1:49" ht="15" thickBot="1" x14ac:dyDescent="0.4">
      <c r="A168" s="335" t="s">
        <v>878</v>
      </c>
      <c r="B168" s="238" t="s">
        <v>773</v>
      </c>
      <c r="C168" s="238" t="s">
        <v>801</v>
      </c>
      <c r="D168" s="238" t="s">
        <v>158</v>
      </c>
      <c r="E168" s="773"/>
      <c r="F168" s="237" t="s">
        <v>847</v>
      </c>
      <c r="G168" s="773"/>
      <c r="H168" s="236" t="s">
        <v>823</v>
      </c>
      <c r="I168" s="236" t="s">
        <v>747</v>
      </c>
      <c r="J168" s="773"/>
      <c r="K168" s="235" t="s">
        <v>822</v>
      </c>
      <c r="L168" s="235" t="s">
        <v>854</v>
      </c>
      <c r="M168" s="235" t="s">
        <v>774</v>
      </c>
      <c r="N168" s="773"/>
      <c r="O168" s="234" t="s">
        <v>877</v>
      </c>
      <c r="P168" s="234" t="s">
        <v>746</v>
      </c>
      <c r="Q168" s="234" t="s">
        <v>771</v>
      </c>
      <c r="R168" s="234" t="s">
        <v>869</v>
      </c>
      <c r="S168" s="778"/>
      <c r="T168" s="779"/>
      <c r="U168" s="773"/>
      <c r="V168" s="233" t="s">
        <v>769</v>
      </c>
      <c r="W168" s="232" t="s">
        <v>769</v>
      </c>
      <c r="X168" s="773"/>
      <c r="Y168" s="214" t="s">
        <v>821</v>
      </c>
      <c r="Z168" s="214" t="s">
        <v>850</v>
      </c>
      <c r="AA168" s="773"/>
      <c r="AB168" s="231" t="s">
        <v>845</v>
      </c>
      <c r="AC168" s="231" t="s">
        <v>876</v>
      </c>
      <c r="AD168" s="231" t="s">
        <v>875</v>
      </c>
      <c r="AE168" s="773"/>
      <c r="AF168" s="230" t="s">
        <v>743</v>
      </c>
      <c r="AG168" s="230" t="s">
        <v>742</v>
      </c>
      <c r="AH168" s="230" t="s">
        <v>739</v>
      </c>
      <c r="AI168" s="773"/>
      <c r="AJ168" s="229" t="s">
        <v>874</v>
      </c>
      <c r="AK168" s="229" t="s">
        <v>157</v>
      </c>
      <c r="AL168" s="773"/>
      <c r="AM168" s="228" t="s">
        <v>835</v>
      </c>
      <c r="AN168" s="773"/>
      <c r="AO168" s="228" t="s">
        <v>873</v>
      </c>
      <c r="AP168" s="773"/>
      <c r="AQ168" s="227" t="s">
        <v>739</v>
      </c>
      <c r="AR168" s="773"/>
      <c r="AS168" s="226" t="s">
        <v>872</v>
      </c>
      <c r="AT168" s="226" t="s">
        <v>866</v>
      </c>
      <c r="AU168" s="778"/>
      <c r="AV168" s="779"/>
      <c r="AW168" s="770"/>
    </row>
    <row r="169" spans="1:49" x14ac:dyDescent="0.35">
      <c r="A169" s="335" t="s">
        <v>878</v>
      </c>
      <c r="B169" s="225" t="s">
        <v>844</v>
      </c>
      <c r="C169" s="225" t="s">
        <v>843</v>
      </c>
      <c r="D169" s="225" t="s">
        <v>764</v>
      </c>
      <c r="E169" s="772"/>
      <c r="F169" s="772"/>
      <c r="G169" s="772"/>
      <c r="H169" s="772"/>
      <c r="I169" s="772"/>
      <c r="J169" s="772"/>
      <c r="K169" s="772"/>
      <c r="L169" s="772"/>
      <c r="M169" s="772"/>
      <c r="N169" s="772"/>
      <c r="O169" s="224" t="s">
        <v>842</v>
      </c>
      <c r="P169" s="772"/>
      <c r="Q169" s="224" t="s">
        <v>841</v>
      </c>
      <c r="R169" s="224" t="s">
        <v>840</v>
      </c>
      <c r="S169" s="776"/>
      <c r="T169" s="777"/>
      <c r="U169" s="772" t="s">
        <v>760</v>
      </c>
      <c r="V169" s="776"/>
      <c r="W169" s="777"/>
      <c r="X169" s="772" t="s">
        <v>760</v>
      </c>
      <c r="Y169" s="220" t="s">
        <v>759</v>
      </c>
      <c r="Z169" s="772"/>
      <c r="AA169" s="772"/>
      <c r="AB169" s="223" t="s">
        <v>758</v>
      </c>
      <c r="AC169" s="223" t="s">
        <v>757</v>
      </c>
      <c r="AD169" s="772"/>
      <c r="AE169" s="772"/>
      <c r="AF169" s="222" t="s">
        <v>756</v>
      </c>
      <c r="AG169" s="222" t="s">
        <v>755</v>
      </c>
      <c r="AH169" s="220" t="s">
        <v>785</v>
      </c>
      <c r="AI169" s="772"/>
      <c r="AJ169" s="221" t="s">
        <v>753</v>
      </c>
      <c r="AK169" s="221" t="s">
        <v>752</v>
      </c>
      <c r="AL169" s="772"/>
      <c r="AM169" s="772"/>
      <c r="AN169" s="772"/>
      <c r="AO169" s="772"/>
      <c r="AP169" s="772"/>
      <c r="AQ169" s="772"/>
      <c r="AR169" s="772"/>
      <c r="AS169" s="709" t="s">
        <v>751</v>
      </c>
      <c r="AT169" s="710"/>
      <c r="AU169" s="772"/>
      <c r="AV169" s="220" t="s">
        <v>778</v>
      </c>
      <c r="AW169" s="770"/>
    </row>
    <row r="170" spans="1:49" ht="15" thickBot="1" x14ac:dyDescent="0.4">
      <c r="A170" s="336" t="s">
        <v>878</v>
      </c>
      <c r="B170" s="219" t="s">
        <v>772</v>
      </c>
      <c r="C170" s="219" t="s">
        <v>745</v>
      </c>
      <c r="D170" s="219" t="s">
        <v>158</v>
      </c>
      <c r="E170" s="773"/>
      <c r="F170" s="773"/>
      <c r="G170" s="773"/>
      <c r="H170" s="773"/>
      <c r="I170" s="773"/>
      <c r="J170" s="773"/>
      <c r="K170" s="773"/>
      <c r="L170" s="773"/>
      <c r="M170" s="773"/>
      <c r="N170" s="773"/>
      <c r="O170" s="218" t="s">
        <v>871</v>
      </c>
      <c r="P170" s="773"/>
      <c r="Q170" s="218" t="s">
        <v>870</v>
      </c>
      <c r="R170" s="218" t="s">
        <v>869</v>
      </c>
      <c r="S170" s="778"/>
      <c r="T170" s="779"/>
      <c r="U170" s="773"/>
      <c r="V170" s="778"/>
      <c r="W170" s="779"/>
      <c r="X170" s="773"/>
      <c r="Y170" s="214" t="s">
        <v>744</v>
      </c>
      <c r="Z170" s="773"/>
      <c r="AA170" s="773"/>
      <c r="AB170" s="217" t="s">
        <v>770</v>
      </c>
      <c r="AC170" s="217" t="s">
        <v>868</v>
      </c>
      <c r="AD170" s="773"/>
      <c r="AE170" s="773"/>
      <c r="AF170" s="216" t="s">
        <v>741</v>
      </c>
      <c r="AG170" s="216" t="s">
        <v>867</v>
      </c>
      <c r="AH170" s="214" t="s">
        <v>739</v>
      </c>
      <c r="AI170" s="773"/>
      <c r="AJ170" s="215" t="s">
        <v>768</v>
      </c>
      <c r="AK170" s="215" t="s">
        <v>809</v>
      </c>
      <c r="AL170" s="773"/>
      <c r="AM170" s="773"/>
      <c r="AN170" s="773"/>
      <c r="AO170" s="773"/>
      <c r="AP170" s="773"/>
      <c r="AQ170" s="773"/>
      <c r="AR170" s="773"/>
      <c r="AS170" s="774" t="s">
        <v>866</v>
      </c>
      <c r="AT170" s="775"/>
      <c r="AU170" s="773"/>
      <c r="AV170" s="214" t="s">
        <v>767</v>
      </c>
      <c r="AW170" s="771"/>
    </row>
    <row r="171" spans="1:49" x14ac:dyDescent="0.35">
      <c r="A171" s="334" t="s">
        <v>858</v>
      </c>
      <c r="B171" s="251" t="s">
        <v>141</v>
      </c>
      <c r="C171" s="251" t="s">
        <v>258</v>
      </c>
      <c r="D171" s="251" t="s">
        <v>259</v>
      </c>
      <c r="E171" s="772"/>
      <c r="F171" s="250" t="s">
        <v>862</v>
      </c>
      <c r="G171" s="772"/>
      <c r="H171" s="249" t="s">
        <v>865</v>
      </c>
      <c r="I171" s="249" t="s">
        <v>125</v>
      </c>
      <c r="J171" s="772"/>
      <c r="K171" s="248" t="s">
        <v>127</v>
      </c>
      <c r="L171" s="248" t="s">
        <v>128</v>
      </c>
      <c r="M171" s="248" t="s">
        <v>260</v>
      </c>
      <c r="N171" s="772"/>
      <c r="O171" s="247" t="s">
        <v>830</v>
      </c>
      <c r="P171" s="247" t="s">
        <v>762</v>
      </c>
      <c r="Q171" s="247" t="s">
        <v>829</v>
      </c>
      <c r="R171" s="247" t="s">
        <v>864</v>
      </c>
      <c r="S171" s="776"/>
      <c r="T171" s="777"/>
      <c r="U171" s="772" t="s">
        <v>760</v>
      </c>
      <c r="V171" s="246" t="s">
        <v>863</v>
      </c>
      <c r="W171" s="245" t="s">
        <v>791</v>
      </c>
      <c r="X171" s="772" t="s">
        <v>760</v>
      </c>
      <c r="Y171" s="220" t="s">
        <v>862</v>
      </c>
      <c r="Z171" s="220" t="s">
        <v>827</v>
      </c>
      <c r="AA171" s="772"/>
      <c r="AB171" s="244" t="s">
        <v>790</v>
      </c>
      <c r="AC171" s="244" t="s">
        <v>789</v>
      </c>
      <c r="AD171" s="244" t="s">
        <v>788</v>
      </c>
      <c r="AE171" s="772"/>
      <c r="AF171" s="243" t="s">
        <v>787</v>
      </c>
      <c r="AG171" s="243" t="s">
        <v>786</v>
      </c>
      <c r="AH171" s="243" t="s">
        <v>861</v>
      </c>
      <c r="AI171" s="772"/>
      <c r="AJ171" s="242" t="s">
        <v>784</v>
      </c>
      <c r="AK171" s="242" t="s">
        <v>783</v>
      </c>
      <c r="AL171" s="772"/>
      <c r="AM171" s="241" t="s">
        <v>782</v>
      </c>
      <c r="AN171" s="772"/>
      <c r="AO171" s="241" t="s">
        <v>781</v>
      </c>
      <c r="AP171" s="772"/>
      <c r="AQ171" s="240" t="s">
        <v>780</v>
      </c>
      <c r="AR171" s="772"/>
      <c r="AS171" s="239" t="s">
        <v>860</v>
      </c>
      <c r="AT171" s="239" t="s">
        <v>859</v>
      </c>
      <c r="AU171" s="776"/>
      <c r="AV171" s="777"/>
      <c r="AW171" s="769" t="s">
        <v>858</v>
      </c>
    </row>
    <row r="172" spans="1:49" ht="15" thickBot="1" x14ac:dyDescent="0.4">
      <c r="A172" s="335" t="s">
        <v>858</v>
      </c>
      <c r="B172" s="238" t="s">
        <v>857</v>
      </c>
      <c r="C172" s="238" t="s">
        <v>801</v>
      </c>
      <c r="D172" s="238" t="s">
        <v>814</v>
      </c>
      <c r="E172" s="773"/>
      <c r="F172" s="237" t="s">
        <v>823</v>
      </c>
      <c r="G172" s="773"/>
      <c r="H172" s="236" t="s">
        <v>856</v>
      </c>
      <c r="I172" s="236" t="s">
        <v>855</v>
      </c>
      <c r="J172" s="773"/>
      <c r="K172" s="235" t="s">
        <v>822</v>
      </c>
      <c r="L172" s="235" t="s">
        <v>774</v>
      </c>
      <c r="M172" s="235" t="s">
        <v>854</v>
      </c>
      <c r="N172" s="773"/>
      <c r="O172" s="234" t="s">
        <v>853</v>
      </c>
      <c r="P172" s="234" t="s">
        <v>852</v>
      </c>
      <c r="Q172" s="234" t="s">
        <v>851</v>
      </c>
      <c r="R172" s="234" t="s">
        <v>836</v>
      </c>
      <c r="S172" s="778"/>
      <c r="T172" s="779"/>
      <c r="U172" s="773"/>
      <c r="V172" s="233" t="s">
        <v>769</v>
      </c>
      <c r="W172" s="232" t="s">
        <v>769</v>
      </c>
      <c r="X172" s="773"/>
      <c r="Y172" s="214" t="s">
        <v>850</v>
      </c>
      <c r="Z172" s="214" t="s">
        <v>744</v>
      </c>
      <c r="AA172" s="773"/>
      <c r="AB172" s="231" t="s">
        <v>742</v>
      </c>
      <c r="AC172" s="231" t="s">
        <v>849</v>
      </c>
      <c r="AD172" s="231" t="s">
        <v>848</v>
      </c>
      <c r="AE172" s="773"/>
      <c r="AF172" s="230" t="s">
        <v>847</v>
      </c>
      <c r="AG172" s="230" t="s">
        <v>157</v>
      </c>
      <c r="AH172" s="230" t="s">
        <v>739</v>
      </c>
      <c r="AI172" s="773"/>
      <c r="AJ172" s="229" t="s">
        <v>808</v>
      </c>
      <c r="AK172" s="229" t="s">
        <v>771</v>
      </c>
      <c r="AL172" s="773"/>
      <c r="AM172" s="228" t="s">
        <v>846</v>
      </c>
      <c r="AN172" s="773"/>
      <c r="AO172" s="228" t="s">
        <v>813</v>
      </c>
      <c r="AP172" s="773"/>
      <c r="AQ172" s="227" t="s">
        <v>739</v>
      </c>
      <c r="AR172" s="773"/>
      <c r="AS172" s="226" t="s">
        <v>736</v>
      </c>
      <c r="AT172" s="226" t="s">
        <v>845</v>
      </c>
      <c r="AU172" s="778"/>
      <c r="AV172" s="779"/>
      <c r="AW172" s="770"/>
    </row>
    <row r="173" spans="1:49" x14ac:dyDescent="0.35">
      <c r="A173" s="335" t="s">
        <v>858</v>
      </c>
      <c r="B173" s="225" t="s">
        <v>844</v>
      </c>
      <c r="C173" s="225" t="s">
        <v>843</v>
      </c>
      <c r="D173" s="225" t="s">
        <v>764</v>
      </c>
      <c r="E173" s="772"/>
      <c r="F173" s="772"/>
      <c r="G173" s="772"/>
      <c r="H173" s="772"/>
      <c r="I173" s="772"/>
      <c r="J173" s="772"/>
      <c r="K173" s="772"/>
      <c r="L173" s="772"/>
      <c r="M173" s="772"/>
      <c r="N173" s="772"/>
      <c r="O173" s="224" t="s">
        <v>842</v>
      </c>
      <c r="P173" s="772"/>
      <c r="Q173" s="224" t="s">
        <v>841</v>
      </c>
      <c r="R173" s="224" t="s">
        <v>840</v>
      </c>
      <c r="S173" s="776"/>
      <c r="T173" s="777"/>
      <c r="U173" s="772" t="s">
        <v>760</v>
      </c>
      <c r="V173" s="776"/>
      <c r="W173" s="777"/>
      <c r="X173" s="772" t="s">
        <v>760</v>
      </c>
      <c r="Y173" s="220" t="s">
        <v>759</v>
      </c>
      <c r="Z173" s="772"/>
      <c r="AA173" s="772"/>
      <c r="AB173" s="223" t="s">
        <v>758</v>
      </c>
      <c r="AC173" s="223" t="s">
        <v>757</v>
      </c>
      <c r="AD173" s="772"/>
      <c r="AE173" s="772"/>
      <c r="AF173" s="222" t="s">
        <v>756</v>
      </c>
      <c r="AG173" s="222" t="s">
        <v>755</v>
      </c>
      <c r="AH173" s="220" t="s">
        <v>785</v>
      </c>
      <c r="AI173" s="772"/>
      <c r="AJ173" s="221" t="s">
        <v>753</v>
      </c>
      <c r="AK173" s="221" t="s">
        <v>752</v>
      </c>
      <c r="AL173" s="772"/>
      <c r="AM173" s="772"/>
      <c r="AN173" s="772"/>
      <c r="AO173" s="772"/>
      <c r="AP173" s="772"/>
      <c r="AQ173" s="772"/>
      <c r="AR173" s="772"/>
      <c r="AS173" s="709" t="s">
        <v>751</v>
      </c>
      <c r="AT173" s="710"/>
      <c r="AU173" s="772"/>
      <c r="AV173" s="220" t="s">
        <v>778</v>
      </c>
      <c r="AW173" s="770"/>
    </row>
    <row r="174" spans="1:49" ht="15" thickBot="1" x14ac:dyDescent="0.4">
      <c r="A174" s="336" t="s">
        <v>858</v>
      </c>
      <c r="B174" s="219" t="s">
        <v>839</v>
      </c>
      <c r="C174" s="219" t="s">
        <v>776</v>
      </c>
      <c r="D174" s="219" t="s">
        <v>838</v>
      </c>
      <c r="E174" s="773"/>
      <c r="F174" s="773"/>
      <c r="G174" s="773"/>
      <c r="H174" s="773"/>
      <c r="I174" s="773"/>
      <c r="J174" s="773"/>
      <c r="K174" s="773"/>
      <c r="L174" s="773"/>
      <c r="M174" s="773"/>
      <c r="N174" s="773"/>
      <c r="O174" s="218" t="s">
        <v>747</v>
      </c>
      <c r="P174" s="773"/>
      <c r="Q174" s="218" t="s">
        <v>837</v>
      </c>
      <c r="R174" s="218" t="s">
        <v>836</v>
      </c>
      <c r="S174" s="778"/>
      <c r="T174" s="779"/>
      <c r="U174" s="773"/>
      <c r="V174" s="778"/>
      <c r="W174" s="779"/>
      <c r="X174" s="773"/>
      <c r="Y174" s="214" t="s">
        <v>744</v>
      </c>
      <c r="Z174" s="773"/>
      <c r="AA174" s="773"/>
      <c r="AB174" s="217" t="s">
        <v>741</v>
      </c>
      <c r="AC174" s="217" t="s">
        <v>835</v>
      </c>
      <c r="AD174" s="773"/>
      <c r="AE174" s="773"/>
      <c r="AF174" s="216" t="s">
        <v>768</v>
      </c>
      <c r="AG174" s="216" t="s">
        <v>834</v>
      </c>
      <c r="AH174" s="214" t="s">
        <v>739</v>
      </c>
      <c r="AI174" s="773"/>
      <c r="AJ174" s="215" t="s">
        <v>833</v>
      </c>
      <c r="AK174" s="215" t="s">
        <v>771</v>
      </c>
      <c r="AL174" s="773"/>
      <c r="AM174" s="773"/>
      <c r="AN174" s="773"/>
      <c r="AO174" s="773"/>
      <c r="AP174" s="773"/>
      <c r="AQ174" s="773"/>
      <c r="AR174" s="773"/>
      <c r="AS174" s="774" t="s">
        <v>832</v>
      </c>
      <c r="AT174" s="775"/>
      <c r="AU174" s="773"/>
      <c r="AV174" s="214" t="s">
        <v>767</v>
      </c>
      <c r="AW174" s="771"/>
    </row>
    <row r="175" spans="1:49" x14ac:dyDescent="0.35">
      <c r="A175" s="331" t="s">
        <v>824</v>
      </c>
      <c r="B175" s="211" t="s">
        <v>141</v>
      </c>
      <c r="C175" s="211" t="s">
        <v>258</v>
      </c>
      <c r="D175" s="211" t="s">
        <v>259</v>
      </c>
      <c r="E175" s="754"/>
      <c r="F175" s="754"/>
      <c r="G175" s="754"/>
      <c r="H175" s="211" t="s">
        <v>831</v>
      </c>
      <c r="I175" s="211" t="s">
        <v>125</v>
      </c>
      <c r="J175" s="754"/>
      <c r="K175" s="211" t="s">
        <v>127</v>
      </c>
      <c r="L175" s="754"/>
      <c r="M175" s="211" t="s">
        <v>260</v>
      </c>
      <c r="N175" s="754"/>
      <c r="O175" s="211" t="s">
        <v>830</v>
      </c>
      <c r="P175" s="754"/>
      <c r="Q175" s="718" t="s">
        <v>829</v>
      </c>
      <c r="R175" s="719"/>
      <c r="S175" s="757"/>
      <c r="T175" s="758"/>
      <c r="U175" s="754" t="s">
        <v>760</v>
      </c>
      <c r="V175" s="211" t="s">
        <v>828</v>
      </c>
      <c r="W175" s="211" t="s">
        <v>791</v>
      </c>
      <c r="X175" s="754" t="s">
        <v>760</v>
      </c>
      <c r="Y175" s="211" t="s">
        <v>759</v>
      </c>
      <c r="Z175" s="211" t="s">
        <v>827</v>
      </c>
      <c r="AA175" s="754"/>
      <c r="AB175" s="211" t="s">
        <v>790</v>
      </c>
      <c r="AC175" s="211" t="s">
        <v>789</v>
      </c>
      <c r="AD175" s="211" t="s">
        <v>788</v>
      </c>
      <c r="AE175" s="754"/>
      <c r="AF175" s="211" t="s">
        <v>787</v>
      </c>
      <c r="AG175" s="211" t="s">
        <v>786</v>
      </c>
      <c r="AH175" s="211" t="s">
        <v>785</v>
      </c>
      <c r="AI175" s="754"/>
      <c r="AJ175" s="211" t="s">
        <v>784</v>
      </c>
      <c r="AK175" s="211" t="s">
        <v>783</v>
      </c>
      <c r="AL175" s="754"/>
      <c r="AM175" s="211" t="s">
        <v>782</v>
      </c>
      <c r="AN175" s="754"/>
      <c r="AO175" s="211" t="s">
        <v>781</v>
      </c>
      <c r="AP175" s="754"/>
      <c r="AQ175" s="211" t="s">
        <v>780</v>
      </c>
      <c r="AR175" s="754"/>
      <c r="AS175" s="211" t="s">
        <v>826</v>
      </c>
      <c r="AT175" s="211" t="s">
        <v>825</v>
      </c>
      <c r="AU175" s="754"/>
      <c r="AV175" s="211" t="s">
        <v>778</v>
      </c>
      <c r="AW175" s="761" t="s">
        <v>824</v>
      </c>
    </row>
    <row r="176" spans="1:49" ht="15" thickBot="1" x14ac:dyDescent="0.4">
      <c r="A176" s="332" t="s">
        <v>824</v>
      </c>
      <c r="B176" s="212" t="s">
        <v>159</v>
      </c>
      <c r="C176" s="212" t="s">
        <v>750</v>
      </c>
      <c r="D176" s="212" t="s">
        <v>739</v>
      </c>
      <c r="E176" s="756"/>
      <c r="F176" s="756"/>
      <c r="G176" s="756"/>
      <c r="H176" s="212" t="s">
        <v>814</v>
      </c>
      <c r="I176" s="212" t="s">
        <v>823</v>
      </c>
      <c r="J176" s="756"/>
      <c r="K176" s="212" t="s">
        <v>774</v>
      </c>
      <c r="L176" s="756"/>
      <c r="M176" s="212" t="s">
        <v>822</v>
      </c>
      <c r="N176" s="756"/>
      <c r="O176" s="212" t="s">
        <v>773</v>
      </c>
      <c r="P176" s="756"/>
      <c r="Q176" s="764" t="s">
        <v>745</v>
      </c>
      <c r="R176" s="765"/>
      <c r="S176" s="764"/>
      <c r="T176" s="765"/>
      <c r="U176" s="756"/>
      <c r="V176" s="212" t="s">
        <v>772</v>
      </c>
      <c r="W176" s="212" t="s">
        <v>772</v>
      </c>
      <c r="X176" s="756"/>
      <c r="Y176" s="212" t="s">
        <v>739</v>
      </c>
      <c r="Z176" s="212" t="s">
        <v>744</v>
      </c>
      <c r="AA176" s="756"/>
      <c r="AB176" s="212" t="s">
        <v>821</v>
      </c>
      <c r="AC176" s="212" t="s">
        <v>810</v>
      </c>
      <c r="AD176" s="212" t="s">
        <v>808</v>
      </c>
      <c r="AE176" s="756"/>
      <c r="AF176" s="212" t="s">
        <v>811</v>
      </c>
      <c r="AG176" s="212" t="s">
        <v>812</v>
      </c>
      <c r="AH176" s="212" t="s">
        <v>809</v>
      </c>
      <c r="AI176" s="756"/>
      <c r="AJ176" s="212" t="s">
        <v>739</v>
      </c>
      <c r="AK176" s="212" t="s">
        <v>807</v>
      </c>
      <c r="AL176" s="756"/>
      <c r="AM176" s="212" t="s">
        <v>820</v>
      </c>
      <c r="AN176" s="756"/>
      <c r="AO176" s="212" t="s">
        <v>769</v>
      </c>
      <c r="AP176" s="756"/>
      <c r="AQ176" s="212" t="s">
        <v>739</v>
      </c>
      <c r="AR176" s="756"/>
      <c r="AS176" s="212" t="s">
        <v>736</v>
      </c>
      <c r="AT176" s="212" t="s">
        <v>739</v>
      </c>
      <c r="AU176" s="756"/>
      <c r="AV176" s="212" t="s">
        <v>767</v>
      </c>
      <c r="AW176" s="762"/>
    </row>
    <row r="177" spans="1:49" x14ac:dyDescent="0.35">
      <c r="A177" s="332" t="s">
        <v>824</v>
      </c>
      <c r="B177" s="211" t="s">
        <v>819</v>
      </c>
      <c r="C177" s="211" t="s">
        <v>818</v>
      </c>
      <c r="D177" s="211" t="s">
        <v>817</v>
      </c>
      <c r="E177" s="754"/>
      <c r="F177" s="754"/>
      <c r="G177" s="754"/>
      <c r="H177" s="754"/>
      <c r="I177" s="754"/>
      <c r="J177" s="754"/>
      <c r="K177" s="754"/>
      <c r="L177" s="754"/>
      <c r="M177" s="754"/>
      <c r="N177" s="754"/>
      <c r="O177" s="211" t="s">
        <v>816</v>
      </c>
      <c r="P177" s="211" t="s">
        <v>762</v>
      </c>
      <c r="Q177" s="718" t="s">
        <v>815</v>
      </c>
      <c r="R177" s="719"/>
      <c r="S177" s="757"/>
      <c r="T177" s="758"/>
      <c r="U177" s="754" t="s">
        <v>760</v>
      </c>
      <c r="V177" s="757"/>
      <c r="W177" s="758"/>
      <c r="X177" s="754" t="s">
        <v>760</v>
      </c>
      <c r="Y177" s="211" t="s">
        <v>759</v>
      </c>
      <c r="Z177" s="754"/>
      <c r="AA177" s="754"/>
      <c r="AB177" s="211" t="s">
        <v>758</v>
      </c>
      <c r="AC177" s="211" t="s">
        <v>757</v>
      </c>
      <c r="AD177" s="754"/>
      <c r="AE177" s="754"/>
      <c r="AF177" s="211" t="s">
        <v>756</v>
      </c>
      <c r="AG177" s="211" t="s">
        <v>755</v>
      </c>
      <c r="AH177" s="211" t="s">
        <v>754</v>
      </c>
      <c r="AI177" s="754"/>
      <c r="AJ177" s="211" t="s">
        <v>753</v>
      </c>
      <c r="AK177" s="211" t="s">
        <v>752</v>
      </c>
      <c r="AL177" s="754"/>
      <c r="AM177" s="754"/>
      <c r="AN177" s="754"/>
      <c r="AO177" s="754"/>
      <c r="AP177" s="754"/>
      <c r="AQ177" s="754"/>
      <c r="AR177" s="754"/>
      <c r="AS177" s="718" t="s">
        <v>751</v>
      </c>
      <c r="AT177" s="719"/>
      <c r="AU177" s="757"/>
      <c r="AV177" s="758"/>
      <c r="AW177" s="762"/>
    </row>
    <row r="178" spans="1:49" ht="15" thickBot="1" x14ac:dyDescent="0.4">
      <c r="A178" s="332" t="s">
        <v>824</v>
      </c>
      <c r="B178" s="212" t="s">
        <v>159</v>
      </c>
      <c r="C178" s="212" t="s">
        <v>750</v>
      </c>
      <c r="D178" s="212" t="s">
        <v>814</v>
      </c>
      <c r="E178" s="756"/>
      <c r="F178" s="756"/>
      <c r="G178" s="756"/>
      <c r="H178" s="756"/>
      <c r="I178" s="756"/>
      <c r="J178" s="756"/>
      <c r="K178" s="756"/>
      <c r="L178" s="756"/>
      <c r="M178" s="756"/>
      <c r="N178" s="756"/>
      <c r="O178" s="212" t="s">
        <v>773</v>
      </c>
      <c r="P178" s="213" t="s">
        <v>746</v>
      </c>
      <c r="Q178" s="764" t="s">
        <v>745</v>
      </c>
      <c r="R178" s="765"/>
      <c r="S178" s="764"/>
      <c r="T178" s="765"/>
      <c r="U178" s="756"/>
      <c r="V178" s="764"/>
      <c r="W178" s="765"/>
      <c r="X178" s="756"/>
      <c r="Y178" s="212" t="s">
        <v>744</v>
      </c>
      <c r="Z178" s="756"/>
      <c r="AA178" s="756"/>
      <c r="AB178" s="212" t="s">
        <v>813</v>
      </c>
      <c r="AC178" s="212" t="s">
        <v>812</v>
      </c>
      <c r="AD178" s="756"/>
      <c r="AE178" s="756"/>
      <c r="AF178" s="212" t="s">
        <v>811</v>
      </c>
      <c r="AG178" s="212" t="s">
        <v>810</v>
      </c>
      <c r="AH178" s="212" t="s">
        <v>809</v>
      </c>
      <c r="AI178" s="756"/>
      <c r="AJ178" s="212" t="s">
        <v>808</v>
      </c>
      <c r="AK178" s="212" t="s">
        <v>807</v>
      </c>
      <c r="AL178" s="756"/>
      <c r="AM178" s="756"/>
      <c r="AN178" s="756"/>
      <c r="AO178" s="756"/>
      <c r="AP178" s="756"/>
      <c r="AQ178" s="756"/>
      <c r="AR178" s="756"/>
      <c r="AS178" s="764" t="s">
        <v>743</v>
      </c>
      <c r="AT178" s="765"/>
      <c r="AU178" s="764"/>
      <c r="AV178" s="765"/>
      <c r="AW178" s="762"/>
    </row>
    <row r="179" spans="1:49" x14ac:dyDescent="0.35">
      <c r="A179" s="332" t="s">
        <v>824</v>
      </c>
      <c r="B179" s="211" t="s">
        <v>806</v>
      </c>
      <c r="C179" s="211" t="s">
        <v>805</v>
      </c>
      <c r="D179" s="211" t="s">
        <v>804</v>
      </c>
      <c r="E179" s="754"/>
      <c r="F179" s="754"/>
      <c r="G179" s="754"/>
      <c r="H179" s="754"/>
      <c r="I179" s="754"/>
      <c r="J179" s="754"/>
      <c r="K179" s="754"/>
      <c r="L179" s="754"/>
      <c r="M179" s="754"/>
      <c r="N179" s="754"/>
      <c r="O179" s="211" t="s">
        <v>803</v>
      </c>
      <c r="P179" s="213"/>
      <c r="Q179" s="718" t="s">
        <v>802</v>
      </c>
      <c r="R179" s="719"/>
      <c r="S179" s="757"/>
      <c r="T179" s="758"/>
      <c r="U179" s="754" t="s">
        <v>760</v>
      </c>
      <c r="V179" s="757"/>
      <c r="W179" s="758"/>
      <c r="X179" s="754" t="s">
        <v>760</v>
      </c>
      <c r="Y179" s="757"/>
      <c r="Z179" s="766"/>
      <c r="AA179" s="766"/>
      <c r="AB179" s="766"/>
      <c r="AC179" s="766"/>
      <c r="AD179" s="766"/>
      <c r="AE179" s="766"/>
      <c r="AF179" s="766"/>
      <c r="AG179" s="766"/>
      <c r="AH179" s="766"/>
      <c r="AI179" s="766"/>
      <c r="AJ179" s="766"/>
      <c r="AK179" s="766"/>
      <c r="AL179" s="766"/>
      <c r="AM179" s="766"/>
      <c r="AN179" s="766"/>
      <c r="AO179" s="766"/>
      <c r="AP179" s="766"/>
      <c r="AQ179" s="766"/>
      <c r="AR179" s="766"/>
      <c r="AS179" s="766"/>
      <c r="AT179" s="766"/>
      <c r="AU179" s="766"/>
      <c r="AV179" s="758"/>
      <c r="AW179" s="762"/>
    </row>
    <row r="180" spans="1:49" ht="15" thickBot="1" x14ac:dyDescent="0.4">
      <c r="A180" s="333" t="s">
        <v>824</v>
      </c>
      <c r="B180" s="212" t="s">
        <v>158</v>
      </c>
      <c r="C180" s="212" t="s">
        <v>801</v>
      </c>
      <c r="D180" s="212" t="s">
        <v>750</v>
      </c>
      <c r="E180" s="756"/>
      <c r="F180" s="756"/>
      <c r="G180" s="756"/>
      <c r="H180" s="756"/>
      <c r="I180" s="756"/>
      <c r="J180" s="756"/>
      <c r="K180" s="756"/>
      <c r="L180" s="756"/>
      <c r="M180" s="756"/>
      <c r="N180" s="756"/>
      <c r="O180" s="212" t="s">
        <v>800</v>
      </c>
      <c r="P180" s="212"/>
      <c r="Q180" s="764" t="s">
        <v>799</v>
      </c>
      <c r="R180" s="765"/>
      <c r="S180" s="764"/>
      <c r="T180" s="765"/>
      <c r="U180" s="756"/>
      <c r="V180" s="764"/>
      <c r="W180" s="765"/>
      <c r="X180" s="756"/>
      <c r="Y180" s="764"/>
      <c r="Z180" s="767"/>
      <c r="AA180" s="767"/>
      <c r="AB180" s="767"/>
      <c r="AC180" s="767"/>
      <c r="AD180" s="767"/>
      <c r="AE180" s="767"/>
      <c r="AF180" s="767"/>
      <c r="AG180" s="767"/>
      <c r="AH180" s="767"/>
      <c r="AI180" s="767"/>
      <c r="AJ180" s="767"/>
      <c r="AK180" s="767"/>
      <c r="AL180" s="767"/>
      <c r="AM180" s="767"/>
      <c r="AN180" s="767"/>
      <c r="AO180" s="767"/>
      <c r="AP180" s="767"/>
      <c r="AQ180" s="767"/>
      <c r="AR180" s="767"/>
      <c r="AS180" s="767"/>
      <c r="AT180" s="767"/>
      <c r="AU180" s="767"/>
      <c r="AV180" s="765"/>
      <c r="AW180" s="768"/>
    </row>
    <row r="181" spans="1:49" x14ac:dyDescent="0.35">
      <c r="A181" s="331" t="s">
        <v>777</v>
      </c>
      <c r="B181" s="211" t="s">
        <v>1268</v>
      </c>
      <c r="C181" s="211" t="s">
        <v>1270</v>
      </c>
      <c r="D181" s="211" t="s">
        <v>796</v>
      </c>
      <c r="E181" s="754"/>
      <c r="F181" s="754"/>
      <c r="G181" s="754"/>
      <c r="H181" s="211" t="s">
        <v>100</v>
      </c>
      <c r="I181" s="754"/>
      <c r="J181" s="754"/>
      <c r="K181" s="211" t="s">
        <v>795</v>
      </c>
      <c r="L181" s="754"/>
      <c r="M181" s="754"/>
      <c r="N181" s="754"/>
      <c r="O181" s="211" t="s">
        <v>794</v>
      </c>
      <c r="P181" s="754"/>
      <c r="Q181" s="718" t="s">
        <v>793</v>
      </c>
      <c r="R181" s="719"/>
      <c r="S181" s="757"/>
      <c r="T181" s="758"/>
      <c r="U181" s="754" t="s">
        <v>760</v>
      </c>
      <c r="V181" s="211" t="s">
        <v>792</v>
      </c>
      <c r="W181" s="211" t="s">
        <v>791</v>
      </c>
      <c r="X181" s="754" t="s">
        <v>760</v>
      </c>
      <c r="Y181" s="211" t="s">
        <v>759</v>
      </c>
      <c r="Z181" s="754"/>
      <c r="AA181" s="754"/>
      <c r="AB181" s="211" t="s">
        <v>790</v>
      </c>
      <c r="AC181" s="211" t="s">
        <v>789</v>
      </c>
      <c r="AD181" s="211" t="s">
        <v>788</v>
      </c>
      <c r="AE181" s="754"/>
      <c r="AF181" s="211" t="s">
        <v>787</v>
      </c>
      <c r="AG181" s="211" t="s">
        <v>786</v>
      </c>
      <c r="AH181" s="211" t="s">
        <v>785</v>
      </c>
      <c r="AI181" s="754"/>
      <c r="AJ181" s="211" t="s">
        <v>784</v>
      </c>
      <c r="AK181" s="211" t="s">
        <v>783</v>
      </c>
      <c r="AL181" s="754"/>
      <c r="AM181" s="211" t="s">
        <v>782</v>
      </c>
      <c r="AN181" s="754"/>
      <c r="AO181" s="211" t="s">
        <v>781</v>
      </c>
      <c r="AP181" s="754"/>
      <c r="AQ181" s="211" t="s">
        <v>780</v>
      </c>
      <c r="AR181" s="754"/>
      <c r="AS181" s="718" t="s">
        <v>779</v>
      </c>
      <c r="AT181" s="719"/>
      <c r="AU181" s="754"/>
      <c r="AV181" s="211" t="s">
        <v>778</v>
      </c>
      <c r="AW181" s="761" t="s">
        <v>777</v>
      </c>
    </row>
    <row r="182" spans="1:49" ht="15" thickBot="1" x14ac:dyDescent="0.4">
      <c r="A182" s="332" t="s">
        <v>777</v>
      </c>
      <c r="B182" s="212" t="s">
        <v>159</v>
      </c>
      <c r="C182" s="212" t="s">
        <v>776</v>
      </c>
      <c r="D182" s="212" t="s">
        <v>748</v>
      </c>
      <c r="E182" s="756"/>
      <c r="F182" s="756"/>
      <c r="G182" s="756"/>
      <c r="H182" s="212" t="s">
        <v>775</v>
      </c>
      <c r="I182" s="756"/>
      <c r="J182" s="756"/>
      <c r="K182" s="212" t="s">
        <v>774</v>
      </c>
      <c r="L182" s="756"/>
      <c r="M182" s="756"/>
      <c r="N182" s="756"/>
      <c r="O182" s="212" t="s">
        <v>747</v>
      </c>
      <c r="P182" s="756"/>
      <c r="Q182" s="764" t="s">
        <v>773</v>
      </c>
      <c r="R182" s="765"/>
      <c r="S182" s="764"/>
      <c r="T182" s="765"/>
      <c r="U182" s="756"/>
      <c r="V182" s="212" t="s">
        <v>772</v>
      </c>
      <c r="W182" s="212" t="s">
        <v>772</v>
      </c>
      <c r="X182" s="756"/>
      <c r="Y182" s="212" t="s">
        <v>744</v>
      </c>
      <c r="Z182" s="756"/>
      <c r="AA182" s="756"/>
      <c r="AB182" s="212" t="s">
        <v>741</v>
      </c>
      <c r="AC182" s="212" t="s">
        <v>771</v>
      </c>
      <c r="AD182" s="212" t="s">
        <v>738</v>
      </c>
      <c r="AE182" s="756"/>
      <c r="AF182" s="212" t="s">
        <v>770</v>
      </c>
      <c r="AG182" s="212" t="s">
        <v>740</v>
      </c>
      <c r="AH182" s="212" t="s">
        <v>739</v>
      </c>
      <c r="AI182" s="756"/>
      <c r="AJ182" s="212" t="s">
        <v>739</v>
      </c>
      <c r="AK182" s="212" t="s">
        <v>737</v>
      </c>
      <c r="AL182" s="756"/>
      <c r="AM182" s="212" t="s">
        <v>769</v>
      </c>
      <c r="AN182" s="756"/>
      <c r="AO182" s="212" t="s">
        <v>768</v>
      </c>
      <c r="AP182" s="756"/>
      <c r="AQ182" s="212" t="s">
        <v>739</v>
      </c>
      <c r="AR182" s="756"/>
      <c r="AS182" s="764" t="s">
        <v>736</v>
      </c>
      <c r="AT182" s="765"/>
      <c r="AU182" s="756"/>
      <c r="AV182" s="212" t="s">
        <v>767</v>
      </c>
      <c r="AW182" s="762"/>
    </row>
    <row r="183" spans="1:49" x14ac:dyDescent="0.35">
      <c r="A183" s="332" t="s">
        <v>777</v>
      </c>
      <c r="B183" s="211" t="s">
        <v>1269</v>
      </c>
      <c r="C183" s="211" t="s">
        <v>1271</v>
      </c>
      <c r="D183" s="211" t="s">
        <v>764</v>
      </c>
      <c r="E183" s="754"/>
      <c r="F183" s="754"/>
      <c r="G183" s="754"/>
      <c r="H183" s="754"/>
      <c r="I183" s="754"/>
      <c r="J183" s="754"/>
      <c r="K183" s="754"/>
      <c r="L183" s="754"/>
      <c r="M183" s="754"/>
      <c r="N183" s="754"/>
      <c r="O183" s="211" t="s">
        <v>763</v>
      </c>
      <c r="P183" s="211" t="s">
        <v>762</v>
      </c>
      <c r="Q183" s="718" t="s">
        <v>761</v>
      </c>
      <c r="R183" s="719"/>
      <c r="S183" s="757"/>
      <c r="T183" s="758"/>
      <c r="U183" s="754" t="s">
        <v>760</v>
      </c>
      <c r="V183" s="757"/>
      <c r="W183" s="758"/>
      <c r="X183" s="754" t="s">
        <v>760</v>
      </c>
      <c r="Y183" s="211" t="s">
        <v>759</v>
      </c>
      <c r="Z183" s="754"/>
      <c r="AA183" s="754"/>
      <c r="AB183" s="211" t="s">
        <v>758</v>
      </c>
      <c r="AC183" s="211" t="s">
        <v>757</v>
      </c>
      <c r="AD183" s="754"/>
      <c r="AE183" s="754"/>
      <c r="AF183" s="211" t="s">
        <v>756</v>
      </c>
      <c r="AG183" s="211" t="s">
        <v>755</v>
      </c>
      <c r="AH183" s="211" t="s">
        <v>754</v>
      </c>
      <c r="AI183" s="754"/>
      <c r="AJ183" s="211" t="s">
        <v>753</v>
      </c>
      <c r="AK183" s="211" t="s">
        <v>752</v>
      </c>
      <c r="AL183" s="754"/>
      <c r="AM183" s="754"/>
      <c r="AN183" s="754"/>
      <c r="AO183" s="754"/>
      <c r="AP183" s="754"/>
      <c r="AQ183" s="754"/>
      <c r="AR183" s="754"/>
      <c r="AS183" s="718" t="s">
        <v>751</v>
      </c>
      <c r="AT183" s="719"/>
      <c r="AU183" s="757"/>
      <c r="AV183" s="758"/>
      <c r="AW183" s="762"/>
    </row>
    <row r="184" spans="1:49" ht="15" thickBot="1" x14ac:dyDescent="0.4">
      <c r="A184" s="333" t="s">
        <v>777</v>
      </c>
      <c r="B184" s="210" t="s">
        <v>750</v>
      </c>
      <c r="C184" s="210" t="s">
        <v>749</v>
      </c>
      <c r="D184" s="210" t="s">
        <v>748</v>
      </c>
      <c r="E184" s="755"/>
      <c r="F184" s="755"/>
      <c r="G184" s="755"/>
      <c r="H184" s="755"/>
      <c r="I184" s="755"/>
      <c r="J184" s="755"/>
      <c r="K184" s="755"/>
      <c r="L184" s="755"/>
      <c r="M184" s="755"/>
      <c r="N184" s="755"/>
      <c r="O184" s="210" t="s">
        <v>747</v>
      </c>
      <c r="P184" s="210" t="s">
        <v>746</v>
      </c>
      <c r="Q184" s="759" t="s">
        <v>745</v>
      </c>
      <c r="R184" s="760"/>
      <c r="S184" s="759"/>
      <c r="T184" s="760"/>
      <c r="U184" s="755"/>
      <c r="V184" s="759"/>
      <c r="W184" s="760"/>
      <c r="X184" s="755"/>
      <c r="Y184" s="210" t="s">
        <v>744</v>
      </c>
      <c r="Z184" s="755"/>
      <c r="AA184" s="755"/>
      <c r="AB184" s="210" t="s">
        <v>743</v>
      </c>
      <c r="AC184" s="210" t="s">
        <v>742</v>
      </c>
      <c r="AD184" s="755"/>
      <c r="AE184" s="755"/>
      <c r="AF184" s="210" t="s">
        <v>741</v>
      </c>
      <c r="AG184" s="210" t="s">
        <v>740</v>
      </c>
      <c r="AH184" s="210" t="s">
        <v>739</v>
      </c>
      <c r="AI184" s="755"/>
      <c r="AJ184" s="210" t="s">
        <v>738</v>
      </c>
      <c r="AK184" s="210" t="s">
        <v>737</v>
      </c>
      <c r="AL184" s="755"/>
      <c r="AM184" s="755"/>
      <c r="AN184" s="755"/>
      <c r="AO184" s="755"/>
      <c r="AP184" s="755"/>
      <c r="AQ184" s="755"/>
      <c r="AR184" s="755"/>
      <c r="AS184" s="759" t="s">
        <v>736</v>
      </c>
      <c r="AT184" s="760"/>
      <c r="AU184" s="759"/>
      <c r="AV184" s="760"/>
      <c r="AW184" s="763"/>
    </row>
    <row r="185" spans="1:49" x14ac:dyDescent="0.35">
      <c r="A185" s="325" t="s">
        <v>1005</v>
      </c>
      <c r="B185" s="251" t="s">
        <v>141</v>
      </c>
      <c r="C185" s="724" t="s">
        <v>258</v>
      </c>
      <c r="D185" s="725"/>
      <c r="E185" s="251" t="s">
        <v>892</v>
      </c>
      <c r="F185" s="250" t="s">
        <v>862</v>
      </c>
      <c r="G185" s="697"/>
      <c r="H185" s="249" t="s">
        <v>891</v>
      </c>
      <c r="I185" s="249" t="s">
        <v>125</v>
      </c>
      <c r="J185" s="697"/>
      <c r="K185" s="248" t="s">
        <v>127</v>
      </c>
      <c r="L185" s="248" t="s">
        <v>128</v>
      </c>
      <c r="M185" s="248" t="s">
        <v>260</v>
      </c>
      <c r="N185" s="697"/>
      <c r="O185" s="247" t="s">
        <v>830</v>
      </c>
      <c r="P185" s="247" t="s">
        <v>762</v>
      </c>
      <c r="Q185" s="247" t="s">
        <v>829</v>
      </c>
      <c r="R185" s="247" t="s">
        <v>864</v>
      </c>
      <c r="S185" s="282" t="s">
        <v>968</v>
      </c>
      <c r="T185" s="733" t="s">
        <v>760</v>
      </c>
      <c r="U185" s="246" t="s">
        <v>863</v>
      </c>
      <c r="V185" s="245" t="s">
        <v>791</v>
      </c>
      <c r="W185" s="733" t="s">
        <v>760</v>
      </c>
      <c r="X185" s="220" t="s">
        <v>862</v>
      </c>
      <c r="Y185" s="220" t="s">
        <v>827</v>
      </c>
      <c r="Z185" s="733"/>
      <c r="AA185" s="244" t="s">
        <v>790</v>
      </c>
      <c r="AB185" s="244" t="s">
        <v>789</v>
      </c>
      <c r="AC185" s="244" t="s">
        <v>788</v>
      </c>
      <c r="AD185" s="733"/>
      <c r="AE185" s="243" t="s">
        <v>787</v>
      </c>
      <c r="AF185" s="243" t="s">
        <v>786</v>
      </c>
      <c r="AG185" s="243" t="s">
        <v>861</v>
      </c>
      <c r="AH185" s="733"/>
      <c r="AI185" s="242" t="s">
        <v>784</v>
      </c>
      <c r="AJ185" s="242" t="s">
        <v>783</v>
      </c>
      <c r="AK185" s="733"/>
      <c r="AL185" s="241" t="s">
        <v>782</v>
      </c>
      <c r="AM185" s="733"/>
      <c r="AN185" s="241" t="s">
        <v>781</v>
      </c>
      <c r="AO185" s="733"/>
      <c r="AP185" s="240" t="s">
        <v>780</v>
      </c>
      <c r="AQ185" s="733"/>
      <c r="AR185" s="239" t="s">
        <v>860</v>
      </c>
      <c r="AS185" s="239" t="s">
        <v>859</v>
      </c>
      <c r="AT185" s="734"/>
      <c r="AU185" s="735"/>
      <c r="AV185" s="706" t="s">
        <v>1005</v>
      </c>
    </row>
    <row r="186" spans="1:49" ht="15" thickBot="1" x14ac:dyDescent="0.4">
      <c r="A186" s="326" t="s">
        <v>1005</v>
      </c>
      <c r="B186" s="275" t="s">
        <v>799</v>
      </c>
      <c r="C186" s="726" t="s">
        <v>916</v>
      </c>
      <c r="D186" s="727"/>
      <c r="E186" s="275" t="s">
        <v>811</v>
      </c>
      <c r="F186" s="274" t="s">
        <v>854</v>
      </c>
      <c r="G186" s="703"/>
      <c r="H186" s="273" t="s">
        <v>811</v>
      </c>
      <c r="I186" s="273" t="s">
        <v>159</v>
      </c>
      <c r="J186" s="703"/>
      <c r="K186" s="272" t="s">
        <v>822</v>
      </c>
      <c r="L186" s="272" t="s">
        <v>907</v>
      </c>
      <c r="M186" s="272" t="s">
        <v>774</v>
      </c>
      <c r="N186" s="703"/>
      <c r="O186" s="271" t="s">
        <v>889</v>
      </c>
      <c r="P186" s="271" t="s">
        <v>901</v>
      </c>
      <c r="Q186" s="271" t="s">
        <v>773</v>
      </c>
      <c r="R186" s="271" t="s">
        <v>837</v>
      </c>
      <c r="S186" s="281" t="s">
        <v>853</v>
      </c>
      <c r="T186" s="703"/>
      <c r="U186" s="270" t="s">
        <v>930</v>
      </c>
      <c r="V186" s="269" t="s">
        <v>930</v>
      </c>
      <c r="W186" s="703"/>
      <c r="X186" s="268" t="s">
        <v>744</v>
      </c>
      <c r="Y186" s="268" t="s">
        <v>821</v>
      </c>
      <c r="Z186" s="703"/>
      <c r="AA186" s="267" t="s">
        <v>835</v>
      </c>
      <c r="AB186" s="267" t="s">
        <v>973</v>
      </c>
      <c r="AC186" s="267" t="s">
        <v>966</v>
      </c>
      <c r="AD186" s="703"/>
      <c r="AE186" s="266" t="s">
        <v>847</v>
      </c>
      <c r="AF186" s="266" t="s">
        <v>873</v>
      </c>
      <c r="AG186" s="266" t="s">
        <v>739</v>
      </c>
      <c r="AH186" s="703"/>
      <c r="AI186" s="265" t="s">
        <v>739</v>
      </c>
      <c r="AJ186" s="265" t="s">
        <v>849</v>
      </c>
      <c r="AK186" s="703"/>
      <c r="AL186" s="264" t="s">
        <v>879</v>
      </c>
      <c r="AM186" s="703"/>
      <c r="AN186" s="264" t="s">
        <v>894</v>
      </c>
      <c r="AO186" s="703"/>
      <c r="AP186" s="263" t="s">
        <v>867</v>
      </c>
      <c r="AQ186" s="703"/>
      <c r="AR186" s="262" t="s">
        <v>845</v>
      </c>
      <c r="AS186" s="262" t="s">
        <v>832</v>
      </c>
      <c r="AT186" s="704"/>
      <c r="AU186" s="705"/>
      <c r="AV186" s="707"/>
    </row>
    <row r="187" spans="1:49" ht="29" x14ac:dyDescent="0.35">
      <c r="A187" s="337" t="s">
        <v>1005</v>
      </c>
      <c r="B187" s="225" t="s">
        <v>844</v>
      </c>
      <c r="C187" s="225" t="s">
        <v>843</v>
      </c>
      <c r="D187" s="225" t="s">
        <v>902</v>
      </c>
      <c r="E187" s="225" t="s">
        <v>764</v>
      </c>
      <c r="F187" s="697"/>
      <c r="G187" s="697"/>
      <c r="H187" s="697"/>
      <c r="I187" s="697"/>
      <c r="J187" s="697"/>
      <c r="K187" s="697"/>
      <c r="L187" s="697"/>
      <c r="M187" s="697"/>
      <c r="N187" s="697"/>
      <c r="O187" s="224" t="s">
        <v>842</v>
      </c>
      <c r="P187" s="697"/>
      <c r="Q187" s="224" t="s">
        <v>841</v>
      </c>
      <c r="R187" s="224" t="s">
        <v>840</v>
      </c>
      <c r="S187" s="697"/>
      <c r="T187" s="697" t="s">
        <v>760</v>
      </c>
      <c r="U187" s="699"/>
      <c r="V187" s="700"/>
      <c r="W187" s="697" t="s">
        <v>760</v>
      </c>
      <c r="X187" s="220" t="s">
        <v>759</v>
      </c>
      <c r="Y187" s="697"/>
      <c r="Z187" s="697"/>
      <c r="AA187" s="223" t="s">
        <v>758</v>
      </c>
      <c r="AB187" s="223" t="s">
        <v>757</v>
      </c>
      <c r="AC187" s="697"/>
      <c r="AD187" s="697"/>
      <c r="AE187" s="222" t="s">
        <v>756</v>
      </c>
      <c r="AF187" s="222" t="s">
        <v>755</v>
      </c>
      <c r="AG187" s="220" t="s">
        <v>785</v>
      </c>
      <c r="AH187" s="697"/>
      <c r="AI187" s="221" t="s">
        <v>753</v>
      </c>
      <c r="AJ187" s="221" t="s">
        <v>752</v>
      </c>
      <c r="AK187" s="697"/>
      <c r="AL187" s="697"/>
      <c r="AM187" s="697"/>
      <c r="AN187" s="697"/>
      <c r="AO187" s="697"/>
      <c r="AP187" s="697"/>
      <c r="AQ187" s="697"/>
      <c r="AR187" s="709" t="s">
        <v>751</v>
      </c>
      <c r="AS187" s="710"/>
      <c r="AT187" s="697"/>
      <c r="AU187" s="220" t="s">
        <v>778</v>
      </c>
      <c r="AV187" s="707"/>
    </row>
    <row r="188" spans="1:49" ht="29.5" thickBot="1" x14ac:dyDescent="0.4">
      <c r="A188" s="338" t="s">
        <v>1005</v>
      </c>
      <c r="B188" s="280" t="s">
        <v>915</v>
      </c>
      <c r="C188" s="280" t="s">
        <v>855</v>
      </c>
      <c r="D188" s="280" t="s">
        <v>775</v>
      </c>
      <c r="E188" s="280" t="s">
        <v>801</v>
      </c>
      <c r="F188" s="703"/>
      <c r="G188" s="703"/>
      <c r="H188" s="703"/>
      <c r="I188" s="703"/>
      <c r="J188" s="703"/>
      <c r="K188" s="703"/>
      <c r="L188" s="703"/>
      <c r="M188" s="703"/>
      <c r="N188" s="703"/>
      <c r="O188" s="279" t="s">
        <v>800</v>
      </c>
      <c r="P188" s="703"/>
      <c r="Q188" s="279" t="s">
        <v>937</v>
      </c>
      <c r="R188" s="279" t="s">
        <v>837</v>
      </c>
      <c r="S188" s="703"/>
      <c r="T188" s="703"/>
      <c r="U188" s="704"/>
      <c r="V188" s="705"/>
      <c r="W188" s="703"/>
      <c r="X188" s="268" t="s">
        <v>850</v>
      </c>
      <c r="Y188" s="703"/>
      <c r="Z188" s="703"/>
      <c r="AA188" s="278" t="s">
        <v>874</v>
      </c>
      <c r="AB188" s="278" t="s">
        <v>846</v>
      </c>
      <c r="AC188" s="703"/>
      <c r="AD188" s="703"/>
      <c r="AE188" s="277" t="s">
        <v>769</v>
      </c>
      <c r="AF188" s="277" t="s">
        <v>772</v>
      </c>
      <c r="AG188" s="268" t="s">
        <v>739</v>
      </c>
      <c r="AH188" s="703"/>
      <c r="AI188" s="276" t="s">
        <v>768</v>
      </c>
      <c r="AJ188" s="276" t="s">
        <v>849</v>
      </c>
      <c r="AK188" s="703"/>
      <c r="AL188" s="703"/>
      <c r="AM188" s="703"/>
      <c r="AN188" s="703"/>
      <c r="AO188" s="703"/>
      <c r="AP188" s="703"/>
      <c r="AQ188" s="703"/>
      <c r="AR188" s="714" t="s">
        <v>866</v>
      </c>
      <c r="AS188" s="715"/>
      <c r="AT188" s="703"/>
      <c r="AU188" s="268" t="s">
        <v>908</v>
      </c>
      <c r="AV188" s="713"/>
    </row>
    <row r="189" spans="1:49" x14ac:dyDescent="0.35">
      <c r="A189" s="325" t="s">
        <v>1004</v>
      </c>
      <c r="B189" s="251" t="s">
        <v>141</v>
      </c>
      <c r="C189" s="251" t="s">
        <v>258</v>
      </c>
      <c r="D189" s="251" t="s">
        <v>259</v>
      </c>
      <c r="E189" s="697"/>
      <c r="F189" s="250" t="s">
        <v>862</v>
      </c>
      <c r="G189" s="697"/>
      <c r="H189" s="249" t="s">
        <v>865</v>
      </c>
      <c r="I189" s="249" t="s">
        <v>125</v>
      </c>
      <c r="J189" s="697"/>
      <c r="K189" s="248" t="s">
        <v>127</v>
      </c>
      <c r="L189" s="248" t="s">
        <v>128</v>
      </c>
      <c r="M189" s="248" t="s">
        <v>260</v>
      </c>
      <c r="N189" s="697"/>
      <c r="O189" s="247" t="s">
        <v>830</v>
      </c>
      <c r="P189" s="247" t="s">
        <v>762</v>
      </c>
      <c r="Q189" s="247" t="s">
        <v>829</v>
      </c>
      <c r="R189" s="247" t="s">
        <v>864</v>
      </c>
      <c r="S189" s="697"/>
      <c r="T189" s="697" t="s">
        <v>760</v>
      </c>
      <c r="U189" s="246" t="s">
        <v>863</v>
      </c>
      <c r="V189" s="245" t="s">
        <v>791</v>
      </c>
      <c r="W189" s="697" t="s">
        <v>760</v>
      </c>
      <c r="X189" s="220" t="s">
        <v>862</v>
      </c>
      <c r="Y189" s="220" t="s">
        <v>827</v>
      </c>
      <c r="Z189" s="697"/>
      <c r="AA189" s="244" t="s">
        <v>790</v>
      </c>
      <c r="AB189" s="244" t="s">
        <v>789</v>
      </c>
      <c r="AC189" s="244" t="s">
        <v>788</v>
      </c>
      <c r="AD189" s="697"/>
      <c r="AE189" s="243" t="s">
        <v>787</v>
      </c>
      <c r="AF189" s="243" t="s">
        <v>786</v>
      </c>
      <c r="AG189" s="243" t="s">
        <v>861</v>
      </c>
      <c r="AH189" s="697"/>
      <c r="AI189" s="242" t="s">
        <v>784</v>
      </c>
      <c r="AJ189" s="242" t="s">
        <v>783</v>
      </c>
      <c r="AK189" s="697"/>
      <c r="AL189" s="241" t="s">
        <v>782</v>
      </c>
      <c r="AM189" s="697"/>
      <c r="AN189" s="241" t="s">
        <v>781</v>
      </c>
      <c r="AO189" s="697"/>
      <c r="AP189" s="240" t="s">
        <v>780</v>
      </c>
      <c r="AQ189" s="697"/>
      <c r="AR189" s="239" t="s">
        <v>860</v>
      </c>
      <c r="AS189" s="239" t="s">
        <v>859</v>
      </c>
      <c r="AT189" s="699"/>
      <c r="AU189" s="700"/>
      <c r="AV189" s="706" t="s">
        <v>1004</v>
      </c>
    </row>
    <row r="190" spans="1:49" ht="15" thickBot="1" x14ac:dyDescent="0.4">
      <c r="A190" s="326" t="s">
        <v>1004</v>
      </c>
      <c r="B190" s="275" t="s">
        <v>159</v>
      </c>
      <c r="C190" s="275" t="s">
        <v>836</v>
      </c>
      <c r="D190" s="275" t="s">
        <v>742</v>
      </c>
      <c r="E190" s="703"/>
      <c r="F190" s="274" t="s">
        <v>823</v>
      </c>
      <c r="G190" s="703"/>
      <c r="H190" s="273" t="s">
        <v>745</v>
      </c>
      <c r="I190" s="273" t="s">
        <v>158</v>
      </c>
      <c r="J190" s="703"/>
      <c r="K190" s="272" t="s">
        <v>822</v>
      </c>
      <c r="L190" s="272" t="s">
        <v>907</v>
      </c>
      <c r="M190" s="272" t="s">
        <v>854</v>
      </c>
      <c r="N190" s="703"/>
      <c r="O190" s="271" t="s">
        <v>773</v>
      </c>
      <c r="P190" s="271" t="s">
        <v>889</v>
      </c>
      <c r="Q190" s="271" t="s">
        <v>916</v>
      </c>
      <c r="R190" s="271" t="s">
        <v>853</v>
      </c>
      <c r="S190" s="703"/>
      <c r="T190" s="703"/>
      <c r="U190" s="270" t="s">
        <v>812</v>
      </c>
      <c r="V190" s="269" t="s">
        <v>812</v>
      </c>
      <c r="W190" s="703"/>
      <c r="X190" s="268" t="s">
        <v>895</v>
      </c>
      <c r="Y190" s="268" t="s">
        <v>867</v>
      </c>
      <c r="Z190" s="703"/>
      <c r="AA190" s="267" t="s">
        <v>850</v>
      </c>
      <c r="AB190" s="267" t="s">
        <v>876</v>
      </c>
      <c r="AC190" s="267" t="s">
        <v>157</v>
      </c>
      <c r="AD190" s="703"/>
      <c r="AE190" s="266" t="s">
        <v>811</v>
      </c>
      <c r="AF190" s="266" t="s">
        <v>770</v>
      </c>
      <c r="AG190" s="266" t="s">
        <v>739</v>
      </c>
      <c r="AH190" s="703"/>
      <c r="AI190" s="265" t="s">
        <v>737</v>
      </c>
      <c r="AJ190" s="265" t="s">
        <v>739</v>
      </c>
      <c r="AK190" s="703"/>
      <c r="AL190" s="264" t="s">
        <v>913</v>
      </c>
      <c r="AM190" s="703"/>
      <c r="AN190" s="264" t="s">
        <v>857</v>
      </c>
      <c r="AO190" s="703"/>
      <c r="AP190" s="263" t="s">
        <v>870</v>
      </c>
      <c r="AQ190" s="703"/>
      <c r="AR190" s="262" t="s">
        <v>872</v>
      </c>
      <c r="AS190" s="262" t="s">
        <v>832</v>
      </c>
      <c r="AT190" s="704"/>
      <c r="AU190" s="705"/>
      <c r="AV190" s="707"/>
    </row>
    <row r="191" spans="1:49" x14ac:dyDescent="0.35">
      <c r="A191" s="326" t="s">
        <v>1004</v>
      </c>
      <c r="B191" s="225" t="s">
        <v>844</v>
      </c>
      <c r="C191" s="225" t="s">
        <v>843</v>
      </c>
      <c r="D191" s="225" t="s">
        <v>764</v>
      </c>
      <c r="E191" s="697"/>
      <c r="F191" s="697"/>
      <c r="G191" s="697"/>
      <c r="H191" s="697"/>
      <c r="I191" s="697"/>
      <c r="J191" s="697"/>
      <c r="K191" s="697"/>
      <c r="L191" s="697"/>
      <c r="M191" s="697"/>
      <c r="N191" s="697"/>
      <c r="O191" s="224" t="s">
        <v>842</v>
      </c>
      <c r="P191" s="697"/>
      <c r="Q191" s="224" t="s">
        <v>841</v>
      </c>
      <c r="R191" s="224" t="s">
        <v>840</v>
      </c>
      <c r="S191" s="697"/>
      <c r="T191" s="697" t="s">
        <v>760</v>
      </c>
      <c r="U191" s="699"/>
      <c r="V191" s="700"/>
      <c r="W191" s="697" t="s">
        <v>760</v>
      </c>
      <c r="X191" s="220" t="s">
        <v>759</v>
      </c>
      <c r="Y191" s="697"/>
      <c r="Z191" s="697"/>
      <c r="AA191" s="223" t="s">
        <v>758</v>
      </c>
      <c r="AB191" s="223" t="s">
        <v>757</v>
      </c>
      <c r="AC191" s="697"/>
      <c r="AD191" s="697"/>
      <c r="AE191" s="222" t="s">
        <v>756</v>
      </c>
      <c r="AF191" s="222" t="s">
        <v>755</v>
      </c>
      <c r="AG191" s="220" t="s">
        <v>785</v>
      </c>
      <c r="AH191" s="697"/>
      <c r="AI191" s="221" t="s">
        <v>753</v>
      </c>
      <c r="AJ191" s="221" t="s">
        <v>752</v>
      </c>
      <c r="AK191" s="697"/>
      <c r="AL191" s="697"/>
      <c r="AM191" s="697"/>
      <c r="AN191" s="697"/>
      <c r="AO191" s="697"/>
      <c r="AP191" s="697"/>
      <c r="AQ191" s="697"/>
      <c r="AR191" s="709" t="s">
        <v>751</v>
      </c>
      <c r="AS191" s="710"/>
      <c r="AT191" s="697"/>
      <c r="AU191" s="220" t="s">
        <v>778</v>
      </c>
      <c r="AV191" s="707"/>
    </row>
    <row r="192" spans="1:49" ht="15" thickBot="1" x14ac:dyDescent="0.4">
      <c r="A192" s="327" t="s">
        <v>1004</v>
      </c>
      <c r="B192" s="280" t="s">
        <v>839</v>
      </c>
      <c r="C192" s="280" t="s">
        <v>750</v>
      </c>
      <c r="D192" s="280" t="s">
        <v>776</v>
      </c>
      <c r="E192" s="703"/>
      <c r="F192" s="703"/>
      <c r="G192" s="703"/>
      <c r="H192" s="703"/>
      <c r="I192" s="703"/>
      <c r="J192" s="703"/>
      <c r="K192" s="703"/>
      <c r="L192" s="703"/>
      <c r="M192" s="703"/>
      <c r="N192" s="703"/>
      <c r="O192" s="279" t="s">
        <v>747</v>
      </c>
      <c r="P192" s="703"/>
      <c r="Q192" s="279" t="s">
        <v>771</v>
      </c>
      <c r="R192" s="279" t="s">
        <v>853</v>
      </c>
      <c r="S192" s="703"/>
      <c r="T192" s="703"/>
      <c r="U192" s="704"/>
      <c r="V192" s="705"/>
      <c r="W192" s="703"/>
      <c r="X192" s="268" t="s">
        <v>850</v>
      </c>
      <c r="Y192" s="703"/>
      <c r="Z192" s="703"/>
      <c r="AA192" s="278" t="s">
        <v>954</v>
      </c>
      <c r="AB192" s="278" t="s">
        <v>893</v>
      </c>
      <c r="AC192" s="703"/>
      <c r="AD192" s="703"/>
      <c r="AE192" s="277" t="s">
        <v>874</v>
      </c>
      <c r="AF192" s="277" t="s">
        <v>820</v>
      </c>
      <c r="AG192" s="268" t="s">
        <v>739</v>
      </c>
      <c r="AH192" s="703"/>
      <c r="AI192" s="276" t="s">
        <v>737</v>
      </c>
      <c r="AJ192" s="276" t="s">
        <v>875</v>
      </c>
      <c r="AK192" s="703"/>
      <c r="AL192" s="703"/>
      <c r="AM192" s="703"/>
      <c r="AN192" s="703"/>
      <c r="AO192" s="703"/>
      <c r="AP192" s="703"/>
      <c r="AQ192" s="703"/>
      <c r="AR192" s="714" t="s">
        <v>886</v>
      </c>
      <c r="AS192" s="715"/>
      <c r="AT192" s="703"/>
      <c r="AU192" s="268" t="s">
        <v>908</v>
      </c>
      <c r="AV192" s="713"/>
    </row>
    <row r="193" spans="1:48" x14ac:dyDescent="0.35">
      <c r="A193" s="325" t="s">
        <v>1003</v>
      </c>
      <c r="B193" s="251" t="s">
        <v>141</v>
      </c>
      <c r="C193" s="251" t="s">
        <v>258</v>
      </c>
      <c r="D193" s="251" t="s">
        <v>259</v>
      </c>
      <c r="E193" s="697"/>
      <c r="F193" s="250" t="s">
        <v>1255</v>
      </c>
      <c r="G193" s="697"/>
      <c r="H193" s="249" t="s">
        <v>865</v>
      </c>
      <c r="I193" s="249" t="s">
        <v>125</v>
      </c>
      <c r="J193" s="697"/>
      <c r="K193" s="248" t="s">
        <v>127</v>
      </c>
      <c r="L193" s="248" t="s">
        <v>128</v>
      </c>
      <c r="M193" s="248" t="s">
        <v>260</v>
      </c>
      <c r="N193" s="697"/>
      <c r="O193" s="247" t="s">
        <v>830</v>
      </c>
      <c r="P193" s="247" t="s">
        <v>762</v>
      </c>
      <c r="Q193" s="247" t="s">
        <v>829</v>
      </c>
      <c r="R193" s="247" t="s">
        <v>864</v>
      </c>
      <c r="S193" s="697"/>
      <c r="T193" s="697" t="s">
        <v>760</v>
      </c>
      <c r="U193" s="246" t="s">
        <v>863</v>
      </c>
      <c r="V193" s="245" t="s">
        <v>791</v>
      </c>
      <c r="W193" s="697" t="s">
        <v>760</v>
      </c>
      <c r="X193" s="220" t="s">
        <v>862</v>
      </c>
      <c r="Y193" s="220" t="s">
        <v>827</v>
      </c>
      <c r="Z193" s="697"/>
      <c r="AA193" s="244" t="s">
        <v>790</v>
      </c>
      <c r="AB193" s="244" t="s">
        <v>789</v>
      </c>
      <c r="AC193" s="244" t="s">
        <v>788</v>
      </c>
      <c r="AD193" s="697"/>
      <c r="AE193" s="243" t="s">
        <v>787</v>
      </c>
      <c r="AF193" s="243" t="s">
        <v>786</v>
      </c>
      <c r="AG193" s="243" t="s">
        <v>861</v>
      </c>
      <c r="AH193" s="697"/>
      <c r="AI193" s="242" t="s">
        <v>784</v>
      </c>
      <c r="AJ193" s="242" t="s">
        <v>783</v>
      </c>
      <c r="AK193" s="697"/>
      <c r="AL193" s="241" t="s">
        <v>782</v>
      </c>
      <c r="AM193" s="697"/>
      <c r="AN193" s="241" t="s">
        <v>781</v>
      </c>
      <c r="AO193" s="697"/>
      <c r="AP193" s="240" t="s">
        <v>780</v>
      </c>
      <c r="AQ193" s="697"/>
      <c r="AR193" s="239" t="s">
        <v>860</v>
      </c>
      <c r="AS193" s="239" t="s">
        <v>859</v>
      </c>
      <c r="AT193" s="699"/>
      <c r="AU193" s="700"/>
      <c r="AV193" s="706" t="s">
        <v>1003</v>
      </c>
    </row>
    <row r="194" spans="1:48" ht="15" thickBot="1" x14ac:dyDescent="0.4">
      <c r="A194" s="326" t="s">
        <v>1003</v>
      </c>
      <c r="B194" s="275" t="s">
        <v>773</v>
      </c>
      <c r="C194" s="275" t="s">
        <v>158</v>
      </c>
      <c r="D194" s="275" t="s">
        <v>814</v>
      </c>
      <c r="E194" s="703"/>
      <c r="F194" s="274" t="s">
        <v>812</v>
      </c>
      <c r="G194" s="703"/>
      <c r="H194" s="273" t="s">
        <v>857</v>
      </c>
      <c r="I194" s="273" t="s">
        <v>837</v>
      </c>
      <c r="J194" s="703"/>
      <c r="K194" s="272" t="s">
        <v>774</v>
      </c>
      <c r="L194" s="272" t="s">
        <v>907</v>
      </c>
      <c r="M194" s="272" t="s">
        <v>822</v>
      </c>
      <c r="N194" s="703"/>
      <c r="O194" s="271" t="s">
        <v>800</v>
      </c>
      <c r="P194" s="271" t="s">
        <v>937</v>
      </c>
      <c r="Q194" s="271" t="s">
        <v>855</v>
      </c>
      <c r="R194" s="271" t="s">
        <v>882</v>
      </c>
      <c r="S194" s="703"/>
      <c r="T194" s="703"/>
      <c r="U194" s="270" t="s">
        <v>772</v>
      </c>
      <c r="V194" s="269" t="s">
        <v>772</v>
      </c>
      <c r="W194" s="703"/>
      <c r="X194" s="268" t="s">
        <v>770</v>
      </c>
      <c r="Y194" s="268" t="s">
        <v>821</v>
      </c>
      <c r="Z194" s="703"/>
      <c r="AA194" s="267" t="s">
        <v>894</v>
      </c>
      <c r="AB194" s="267" t="s">
        <v>966</v>
      </c>
      <c r="AC194" s="267" t="s">
        <v>808</v>
      </c>
      <c r="AD194" s="703"/>
      <c r="AE194" s="266" t="s">
        <v>850</v>
      </c>
      <c r="AF194" s="266" t="s">
        <v>833</v>
      </c>
      <c r="AG194" s="266" t="s">
        <v>739</v>
      </c>
      <c r="AH194" s="703"/>
      <c r="AI194" s="265" t="s">
        <v>739</v>
      </c>
      <c r="AJ194" s="265" t="s">
        <v>807</v>
      </c>
      <c r="AK194" s="703"/>
      <c r="AL194" s="264" t="s">
        <v>835</v>
      </c>
      <c r="AM194" s="703"/>
      <c r="AN194" s="264" t="s">
        <v>913</v>
      </c>
      <c r="AO194" s="703"/>
      <c r="AP194" s="263" t="s">
        <v>743</v>
      </c>
      <c r="AQ194" s="703"/>
      <c r="AR194" s="262" t="s">
        <v>832</v>
      </c>
      <c r="AS194" s="262" t="s">
        <v>886</v>
      </c>
      <c r="AT194" s="704"/>
      <c r="AU194" s="705"/>
      <c r="AV194" s="707"/>
    </row>
    <row r="195" spans="1:48" x14ac:dyDescent="0.35">
      <c r="A195" s="326" t="s">
        <v>1003</v>
      </c>
      <c r="B195" s="225" t="s">
        <v>844</v>
      </c>
      <c r="C195" s="225" t="s">
        <v>843</v>
      </c>
      <c r="D195" s="225" t="s">
        <v>764</v>
      </c>
      <c r="E195" s="697"/>
      <c r="F195" s="697"/>
      <c r="G195" s="697"/>
      <c r="H195" s="697"/>
      <c r="I195" s="697"/>
      <c r="J195" s="697"/>
      <c r="K195" s="697"/>
      <c r="L195" s="697"/>
      <c r="M195" s="697"/>
      <c r="N195" s="697"/>
      <c r="O195" s="224" t="s">
        <v>842</v>
      </c>
      <c r="P195" s="697"/>
      <c r="Q195" s="224" t="s">
        <v>841</v>
      </c>
      <c r="R195" s="224" t="s">
        <v>840</v>
      </c>
      <c r="S195" s="697"/>
      <c r="T195" s="697" t="s">
        <v>760</v>
      </c>
      <c r="U195" s="699"/>
      <c r="V195" s="700"/>
      <c r="W195" s="697" t="s">
        <v>760</v>
      </c>
      <c r="X195" s="220" t="s">
        <v>759</v>
      </c>
      <c r="Y195" s="697"/>
      <c r="Z195" s="697"/>
      <c r="AA195" s="223" t="s">
        <v>758</v>
      </c>
      <c r="AB195" s="223" t="s">
        <v>757</v>
      </c>
      <c r="AC195" s="697"/>
      <c r="AD195" s="697"/>
      <c r="AE195" s="222" t="s">
        <v>756</v>
      </c>
      <c r="AF195" s="222" t="s">
        <v>755</v>
      </c>
      <c r="AG195" s="220" t="s">
        <v>785</v>
      </c>
      <c r="AH195" s="697"/>
      <c r="AI195" s="221" t="s">
        <v>753</v>
      </c>
      <c r="AJ195" s="221" t="s">
        <v>752</v>
      </c>
      <c r="AK195" s="697"/>
      <c r="AL195" s="697"/>
      <c r="AM195" s="697"/>
      <c r="AN195" s="697"/>
      <c r="AO195" s="697"/>
      <c r="AP195" s="697"/>
      <c r="AQ195" s="697"/>
      <c r="AR195" s="709" t="s">
        <v>751</v>
      </c>
      <c r="AS195" s="710"/>
      <c r="AT195" s="697"/>
      <c r="AU195" s="220" t="s">
        <v>778</v>
      </c>
      <c r="AV195" s="707"/>
    </row>
    <row r="196" spans="1:48" ht="15" thickBot="1" x14ac:dyDescent="0.4">
      <c r="A196" s="327" t="s">
        <v>1003</v>
      </c>
      <c r="B196" s="280" t="s">
        <v>812</v>
      </c>
      <c r="C196" s="280" t="s">
        <v>942</v>
      </c>
      <c r="D196" s="280" t="s">
        <v>916</v>
      </c>
      <c r="E196" s="703"/>
      <c r="F196" s="703"/>
      <c r="G196" s="703"/>
      <c r="H196" s="703"/>
      <c r="I196" s="703"/>
      <c r="J196" s="703"/>
      <c r="K196" s="703"/>
      <c r="L196" s="703"/>
      <c r="M196" s="703"/>
      <c r="N196" s="703"/>
      <c r="O196" s="279" t="s">
        <v>889</v>
      </c>
      <c r="P196" s="703"/>
      <c r="Q196" s="279" t="s">
        <v>847</v>
      </c>
      <c r="R196" s="279" t="s">
        <v>882</v>
      </c>
      <c r="S196" s="703"/>
      <c r="T196" s="703"/>
      <c r="U196" s="704"/>
      <c r="V196" s="705"/>
      <c r="W196" s="703"/>
      <c r="X196" s="268" t="s">
        <v>850</v>
      </c>
      <c r="Y196" s="703"/>
      <c r="Z196" s="703"/>
      <c r="AA196" s="278" t="s">
        <v>935</v>
      </c>
      <c r="AB196" s="278" t="s">
        <v>973</v>
      </c>
      <c r="AC196" s="703"/>
      <c r="AD196" s="703"/>
      <c r="AE196" s="277" t="s">
        <v>888</v>
      </c>
      <c r="AF196" s="277" t="s">
        <v>768</v>
      </c>
      <c r="AG196" s="268" t="s">
        <v>739</v>
      </c>
      <c r="AH196" s="703"/>
      <c r="AI196" s="276" t="s">
        <v>739</v>
      </c>
      <c r="AJ196" s="276" t="s">
        <v>807</v>
      </c>
      <c r="AK196" s="703"/>
      <c r="AL196" s="703"/>
      <c r="AM196" s="703"/>
      <c r="AN196" s="703"/>
      <c r="AO196" s="703"/>
      <c r="AP196" s="703"/>
      <c r="AQ196" s="703"/>
      <c r="AR196" s="714" t="s">
        <v>897</v>
      </c>
      <c r="AS196" s="715"/>
      <c r="AT196" s="703"/>
      <c r="AU196" s="268" t="s">
        <v>908</v>
      </c>
      <c r="AV196" s="713"/>
    </row>
    <row r="197" spans="1:48" x14ac:dyDescent="0.35">
      <c r="A197" s="325" t="s">
        <v>1002</v>
      </c>
      <c r="B197" s="251" t="s">
        <v>141</v>
      </c>
      <c r="C197" s="251" t="s">
        <v>258</v>
      </c>
      <c r="D197" s="251" t="s">
        <v>259</v>
      </c>
      <c r="E197" s="697"/>
      <c r="F197" s="250" t="s">
        <v>862</v>
      </c>
      <c r="G197" s="697"/>
      <c r="H197" s="249" t="s">
        <v>865</v>
      </c>
      <c r="I197" s="249" t="s">
        <v>125</v>
      </c>
      <c r="J197" s="697"/>
      <c r="K197" s="248" t="s">
        <v>127</v>
      </c>
      <c r="L197" s="248" t="s">
        <v>128</v>
      </c>
      <c r="M197" s="248" t="s">
        <v>260</v>
      </c>
      <c r="N197" s="697"/>
      <c r="O197" s="247" t="s">
        <v>830</v>
      </c>
      <c r="P197" s="247" t="s">
        <v>762</v>
      </c>
      <c r="Q197" s="247" t="s">
        <v>829</v>
      </c>
      <c r="R197" s="247" t="s">
        <v>864</v>
      </c>
      <c r="S197" s="697"/>
      <c r="T197" s="697" t="s">
        <v>760</v>
      </c>
      <c r="U197" s="246" t="s">
        <v>863</v>
      </c>
      <c r="V197" s="245" t="s">
        <v>791</v>
      </c>
      <c r="W197" s="697" t="s">
        <v>760</v>
      </c>
      <c r="X197" s="220" t="s">
        <v>862</v>
      </c>
      <c r="Y197" s="220" t="s">
        <v>827</v>
      </c>
      <c r="Z197" s="697"/>
      <c r="AA197" s="244" t="s">
        <v>790</v>
      </c>
      <c r="AB197" s="244" t="s">
        <v>789</v>
      </c>
      <c r="AC197" s="244" t="s">
        <v>788</v>
      </c>
      <c r="AD197" s="697"/>
      <c r="AE197" s="243" t="s">
        <v>787</v>
      </c>
      <c r="AF197" s="243" t="s">
        <v>786</v>
      </c>
      <c r="AG197" s="243" t="s">
        <v>861</v>
      </c>
      <c r="AH197" s="697"/>
      <c r="AI197" s="242" t="s">
        <v>784</v>
      </c>
      <c r="AJ197" s="242" t="s">
        <v>783</v>
      </c>
      <c r="AK197" s="697"/>
      <c r="AL197" s="241" t="s">
        <v>782</v>
      </c>
      <c r="AM197" s="697"/>
      <c r="AN197" s="241" t="s">
        <v>781</v>
      </c>
      <c r="AO197" s="697"/>
      <c r="AP197" s="240" t="s">
        <v>780</v>
      </c>
      <c r="AQ197" s="697"/>
      <c r="AR197" s="239" t="s">
        <v>860</v>
      </c>
      <c r="AS197" s="239" t="s">
        <v>859</v>
      </c>
      <c r="AT197" s="699"/>
      <c r="AU197" s="700"/>
      <c r="AV197" s="706" t="s">
        <v>1002</v>
      </c>
    </row>
    <row r="198" spans="1:48" ht="18.5" thickBot="1" x14ac:dyDescent="0.4">
      <c r="A198" s="326" t="s">
        <v>1002</v>
      </c>
      <c r="B198" s="275" t="s">
        <v>772</v>
      </c>
      <c r="C198" s="275" t="s">
        <v>801</v>
      </c>
      <c r="D198" s="275" t="s">
        <v>814</v>
      </c>
      <c r="E198" s="703"/>
      <c r="F198" s="274" t="s">
        <v>870</v>
      </c>
      <c r="G198" s="703"/>
      <c r="H198" s="273" t="s">
        <v>823</v>
      </c>
      <c r="I198" s="273" t="s">
        <v>837</v>
      </c>
      <c r="J198" s="703"/>
      <c r="K198" s="272" t="s">
        <v>907</v>
      </c>
      <c r="L198" s="272" t="s">
        <v>822</v>
      </c>
      <c r="M198" s="272" t="s">
        <v>739</v>
      </c>
      <c r="N198" s="703"/>
      <c r="O198" s="271" t="s">
        <v>877</v>
      </c>
      <c r="P198" s="271" t="s">
        <v>800</v>
      </c>
      <c r="Q198" s="271" t="s">
        <v>855</v>
      </c>
      <c r="R198" s="271" t="s">
        <v>852</v>
      </c>
      <c r="S198" s="703"/>
      <c r="T198" s="703"/>
      <c r="U198" s="270" t="s">
        <v>810</v>
      </c>
      <c r="V198" s="269" t="s">
        <v>810</v>
      </c>
      <c r="W198" s="703"/>
      <c r="X198" s="268" t="s">
        <v>821</v>
      </c>
      <c r="Y198" s="268" t="s">
        <v>913</v>
      </c>
      <c r="Z198" s="703"/>
      <c r="AA198" s="267" t="s">
        <v>845</v>
      </c>
      <c r="AB198" s="267" t="s">
        <v>744</v>
      </c>
      <c r="AC198" s="267" t="s">
        <v>750</v>
      </c>
      <c r="AD198" s="703"/>
      <c r="AE198" s="266" t="s">
        <v>971</v>
      </c>
      <c r="AF198" s="266" t="s">
        <v>769</v>
      </c>
      <c r="AG198" s="266" t="s">
        <v>739</v>
      </c>
      <c r="AH198" s="703"/>
      <c r="AI198" s="265" t="s">
        <v>739</v>
      </c>
      <c r="AJ198" s="265" t="s">
        <v>833</v>
      </c>
      <c r="AK198" s="703"/>
      <c r="AL198" s="264" t="s">
        <v>835</v>
      </c>
      <c r="AM198" s="703"/>
      <c r="AN198" s="264" t="s">
        <v>954</v>
      </c>
      <c r="AO198" s="703"/>
      <c r="AP198" s="263" t="s">
        <v>850</v>
      </c>
      <c r="AQ198" s="703"/>
      <c r="AR198" s="262" t="s">
        <v>872</v>
      </c>
      <c r="AS198" s="262" t="s">
        <v>866</v>
      </c>
      <c r="AT198" s="704"/>
      <c r="AU198" s="705"/>
      <c r="AV198" s="707"/>
    </row>
    <row r="199" spans="1:48" x14ac:dyDescent="0.35">
      <c r="A199" s="326" t="s">
        <v>1002</v>
      </c>
      <c r="B199" s="225" t="s">
        <v>844</v>
      </c>
      <c r="C199" s="225" t="s">
        <v>843</v>
      </c>
      <c r="D199" s="225" t="s">
        <v>764</v>
      </c>
      <c r="E199" s="697"/>
      <c r="F199" s="697"/>
      <c r="G199" s="697"/>
      <c r="H199" s="697"/>
      <c r="I199" s="697"/>
      <c r="J199" s="697"/>
      <c r="K199" s="697"/>
      <c r="L199" s="697"/>
      <c r="M199" s="697"/>
      <c r="N199" s="697"/>
      <c r="O199" s="224" t="s">
        <v>842</v>
      </c>
      <c r="P199" s="697"/>
      <c r="Q199" s="224" t="s">
        <v>841</v>
      </c>
      <c r="R199" s="224" t="s">
        <v>840</v>
      </c>
      <c r="S199" s="697"/>
      <c r="T199" s="697" t="s">
        <v>760</v>
      </c>
      <c r="U199" s="699"/>
      <c r="V199" s="700"/>
      <c r="W199" s="697" t="s">
        <v>760</v>
      </c>
      <c r="X199" s="220" t="s">
        <v>759</v>
      </c>
      <c r="Y199" s="697"/>
      <c r="Z199" s="697"/>
      <c r="AA199" s="223" t="s">
        <v>758</v>
      </c>
      <c r="AB199" s="223" t="s">
        <v>757</v>
      </c>
      <c r="AC199" s="697"/>
      <c r="AD199" s="697"/>
      <c r="AE199" s="222" t="s">
        <v>756</v>
      </c>
      <c r="AF199" s="222" t="s">
        <v>755</v>
      </c>
      <c r="AG199" s="220" t="s">
        <v>785</v>
      </c>
      <c r="AH199" s="697"/>
      <c r="AI199" s="221" t="s">
        <v>753</v>
      </c>
      <c r="AJ199" s="221" t="s">
        <v>752</v>
      </c>
      <c r="AK199" s="697"/>
      <c r="AL199" s="697"/>
      <c r="AM199" s="697"/>
      <c r="AN199" s="697"/>
      <c r="AO199" s="697"/>
      <c r="AP199" s="697"/>
      <c r="AQ199" s="697"/>
      <c r="AR199" s="709" t="s">
        <v>751</v>
      </c>
      <c r="AS199" s="710"/>
      <c r="AT199" s="697"/>
      <c r="AU199" s="220" t="s">
        <v>778</v>
      </c>
      <c r="AV199" s="707"/>
    </row>
    <row r="200" spans="1:48" ht="15" thickBot="1" x14ac:dyDescent="0.4">
      <c r="A200" s="327" t="s">
        <v>1002</v>
      </c>
      <c r="B200" s="280" t="s">
        <v>158</v>
      </c>
      <c r="C200" s="280" t="s">
        <v>884</v>
      </c>
      <c r="D200" s="280" t="s">
        <v>836</v>
      </c>
      <c r="E200" s="703"/>
      <c r="F200" s="703"/>
      <c r="G200" s="703"/>
      <c r="H200" s="703"/>
      <c r="I200" s="703"/>
      <c r="J200" s="703"/>
      <c r="K200" s="703"/>
      <c r="L200" s="703"/>
      <c r="M200" s="703"/>
      <c r="N200" s="703"/>
      <c r="O200" s="279" t="s">
        <v>871</v>
      </c>
      <c r="P200" s="703"/>
      <c r="Q200" s="279" t="s">
        <v>915</v>
      </c>
      <c r="R200" s="279" t="s">
        <v>852</v>
      </c>
      <c r="S200" s="703"/>
      <c r="T200" s="703"/>
      <c r="U200" s="704"/>
      <c r="V200" s="705"/>
      <c r="W200" s="703"/>
      <c r="X200" s="268" t="s">
        <v>850</v>
      </c>
      <c r="Y200" s="703"/>
      <c r="Z200" s="703"/>
      <c r="AA200" s="278" t="s">
        <v>894</v>
      </c>
      <c r="AB200" s="278" t="s">
        <v>867</v>
      </c>
      <c r="AC200" s="703"/>
      <c r="AD200" s="703"/>
      <c r="AE200" s="277" t="s">
        <v>879</v>
      </c>
      <c r="AF200" s="277" t="s">
        <v>875</v>
      </c>
      <c r="AG200" s="268" t="s">
        <v>809</v>
      </c>
      <c r="AH200" s="703"/>
      <c r="AI200" s="276" t="s">
        <v>157</v>
      </c>
      <c r="AJ200" s="276" t="s">
        <v>833</v>
      </c>
      <c r="AK200" s="703"/>
      <c r="AL200" s="703"/>
      <c r="AM200" s="703"/>
      <c r="AN200" s="703"/>
      <c r="AO200" s="703"/>
      <c r="AP200" s="703"/>
      <c r="AQ200" s="703"/>
      <c r="AR200" s="714" t="s">
        <v>743</v>
      </c>
      <c r="AS200" s="715"/>
      <c r="AT200" s="703"/>
      <c r="AU200" s="268" t="s">
        <v>908</v>
      </c>
      <c r="AV200" s="713"/>
    </row>
    <row r="201" spans="1:48" x14ac:dyDescent="0.35">
      <c r="A201" s="325" t="s">
        <v>1001</v>
      </c>
      <c r="B201" s="251" t="s">
        <v>141</v>
      </c>
      <c r="C201" s="251" t="s">
        <v>258</v>
      </c>
      <c r="D201" s="251" t="s">
        <v>259</v>
      </c>
      <c r="E201" s="697"/>
      <c r="F201" s="250" t="s">
        <v>862</v>
      </c>
      <c r="G201" s="697"/>
      <c r="H201" s="249" t="s">
        <v>865</v>
      </c>
      <c r="I201" s="249" t="s">
        <v>125</v>
      </c>
      <c r="J201" s="697"/>
      <c r="K201" s="248" t="s">
        <v>127</v>
      </c>
      <c r="L201" s="248" t="s">
        <v>128</v>
      </c>
      <c r="M201" s="248" t="s">
        <v>260</v>
      </c>
      <c r="N201" s="697"/>
      <c r="O201" s="247" t="s">
        <v>830</v>
      </c>
      <c r="P201" s="247" t="s">
        <v>983</v>
      </c>
      <c r="Q201" s="247" t="s">
        <v>829</v>
      </c>
      <c r="R201" s="247" t="s">
        <v>864</v>
      </c>
      <c r="S201" s="282" t="s">
        <v>968</v>
      </c>
      <c r="T201" s="697" t="s">
        <v>760</v>
      </c>
      <c r="U201" s="246" t="s">
        <v>863</v>
      </c>
      <c r="V201" s="245" t="s">
        <v>791</v>
      </c>
      <c r="W201" s="697" t="s">
        <v>760</v>
      </c>
      <c r="X201" s="220" t="s">
        <v>862</v>
      </c>
      <c r="Y201" s="220" t="s">
        <v>827</v>
      </c>
      <c r="Z201" s="697"/>
      <c r="AA201" s="244" t="s">
        <v>790</v>
      </c>
      <c r="AB201" s="244" t="s">
        <v>789</v>
      </c>
      <c r="AC201" s="244" t="s">
        <v>788</v>
      </c>
      <c r="AD201" s="697"/>
      <c r="AE201" s="243" t="s">
        <v>787</v>
      </c>
      <c r="AF201" s="243" t="s">
        <v>786</v>
      </c>
      <c r="AG201" s="243" t="s">
        <v>861</v>
      </c>
      <c r="AH201" s="697"/>
      <c r="AI201" s="242" t="s">
        <v>784</v>
      </c>
      <c r="AJ201" s="242" t="s">
        <v>783</v>
      </c>
      <c r="AK201" s="697"/>
      <c r="AL201" s="241" t="s">
        <v>782</v>
      </c>
      <c r="AM201" s="697"/>
      <c r="AN201" s="241" t="s">
        <v>781</v>
      </c>
      <c r="AO201" s="697"/>
      <c r="AP201" s="240" t="s">
        <v>780</v>
      </c>
      <c r="AQ201" s="697"/>
      <c r="AR201" s="239" t="s">
        <v>860</v>
      </c>
      <c r="AS201" s="239" t="s">
        <v>859</v>
      </c>
      <c r="AT201" s="699"/>
      <c r="AU201" s="700"/>
      <c r="AV201" s="706" t="s">
        <v>1001</v>
      </c>
    </row>
    <row r="202" spans="1:48" ht="15" thickBot="1" x14ac:dyDescent="0.4">
      <c r="A202" s="326" t="s">
        <v>1001</v>
      </c>
      <c r="B202" s="275" t="s">
        <v>870</v>
      </c>
      <c r="C202" s="275" t="s">
        <v>747</v>
      </c>
      <c r="D202" s="275" t="s">
        <v>801</v>
      </c>
      <c r="E202" s="703"/>
      <c r="F202" s="274" t="s">
        <v>812</v>
      </c>
      <c r="G202" s="703"/>
      <c r="H202" s="273" t="s">
        <v>823</v>
      </c>
      <c r="I202" s="273" t="s">
        <v>745</v>
      </c>
      <c r="J202" s="703"/>
      <c r="K202" s="272" t="s">
        <v>822</v>
      </c>
      <c r="L202" s="272" t="s">
        <v>907</v>
      </c>
      <c r="M202" s="272" t="s">
        <v>739</v>
      </c>
      <c r="N202" s="703"/>
      <c r="O202" s="271" t="s">
        <v>920</v>
      </c>
      <c r="P202" s="271" t="s">
        <v>937</v>
      </c>
      <c r="Q202" s="271" t="s">
        <v>851</v>
      </c>
      <c r="R202" s="271" t="s">
        <v>882</v>
      </c>
      <c r="S202" s="281" t="s">
        <v>937</v>
      </c>
      <c r="T202" s="703"/>
      <c r="U202" s="270" t="s">
        <v>810</v>
      </c>
      <c r="V202" s="269" t="s">
        <v>810</v>
      </c>
      <c r="W202" s="703"/>
      <c r="X202" s="268" t="s">
        <v>903</v>
      </c>
      <c r="Y202" s="268" t="s">
        <v>874</v>
      </c>
      <c r="Z202" s="703"/>
      <c r="AA202" s="267" t="s">
        <v>770</v>
      </c>
      <c r="AB202" s="267" t="s">
        <v>887</v>
      </c>
      <c r="AC202" s="267" t="s">
        <v>866</v>
      </c>
      <c r="AD202" s="703"/>
      <c r="AE202" s="266" t="s">
        <v>948</v>
      </c>
      <c r="AF202" s="266" t="s">
        <v>740</v>
      </c>
      <c r="AG202" s="266" t="s">
        <v>739</v>
      </c>
      <c r="AH202" s="703"/>
      <c r="AI202" s="265" t="s">
        <v>738</v>
      </c>
      <c r="AJ202" s="265" t="s">
        <v>739</v>
      </c>
      <c r="AK202" s="703"/>
      <c r="AL202" s="264" t="s">
        <v>739</v>
      </c>
      <c r="AM202" s="703"/>
      <c r="AN202" s="264" t="s">
        <v>820</v>
      </c>
      <c r="AO202" s="703"/>
      <c r="AP202" s="263" t="s">
        <v>835</v>
      </c>
      <c r="AQ202" s="703"/>
      <c r="AR202" s="262" t="s">
        <v>845</v>
      </c>
      <c r="AS202" s="262" t="s">
        <v>832</v>
      </c>
      <c r="AT202" s="704"/>
      <c r="AU202" s="705"/>
      <c r="AV202" s="707"/>
    </row>
    <row r="203" spans="1:48" x14ac:dyDescent="0.35">
      <c r="A203" s="326" t="s">
        <v>1001</v>
      </c>
      <c r="B203" s="225" t="s">
        <v>844</v>
      </c>
      <c r="C203" s="225" t="s">
        <v>843</v>
      </c>
      <c r="D203" s="225" t="s">
        <v>764</v>
      </c>
      <c r="E203" s="697"/>
      <c r="F203" s="697"/>
      <c r="G203" s="697"/>
      <c r="H203" s="697"/>
      <c r="I203" s="697"/>
      <c r="J203" s="697"/>
      <c r="K203" s="697"/>
      <c r="L203" s="697"/>
      <c r="M203" s="697"/>
      <c r="N203" s="697"/>
      <c r="O203" s="224" t="s">
        <v>842</v>
      </c>
      <c r="P203" s="697"/>
      <c r="Q203" s="224" t="s">
        <v>841</v>
      </c>
      <c r="R203" s="224" t="s">
        <v>840</v>
      </c>
      <c r="S203" s="697"/>
      <c r="T203" s="697" t="s">
        <v>760</v>
      </c>
      <c r="U203" s="699"/>
      <c r="V203" s="700"/>
      <c r="W203" s="697" t="s">
        <v>760</v>
      </c>
      <c r="X203" s="220" t="s">
        <v>759</v>
      </c>
      <c r="Y203" s="697"/>
      <c r="Z203" s="697"/>
      <c r="AA203" s="223" t="s">
        <v>758</v>
      </c>
      <c r="AB203" s="223" t="s">
        <v>757</v>
      </c>
      <c r="AC203" s="697"/>
      <c r="AD203" s="697"/>
      <c r="AE203" s="222" t="s">
        <v>756</v>
      </c>
      <c r="AF203" s="222" t="s">
        <v>755</v>
      </c>
      <c r="AG203" s="220" t="s">
        <v>785</v>
      </c>
      <c r="AH203" s="697"/>
      <c r="AI203" s="221" t="s">
        <v>753</v>
      </c>
      <c r="AJ203" s="221" t="s">
        <v>752</v>
      </c>
      <c r="AK203" s="697"/>
      <c r="AL203" s="697"/>
      <c r="AM203" s="697"/>
      <c r="AN203" s="697"/>
      <c r="AO203" s="697"/>
      <c r="AP203" s="697"/>
      <c r="AQ203" s="697"/>
      <c r="AR203" s="709" t="s">
        <v>751</v>
      </c>
      <c r="AS203" s="710"/>
      <c r="AT203" s="697"/>
      <c r="AU203" s="220" t="s">
        <v>778</v>
      </c>
      <c r="AV203" s="707"/>
    </row>
    <row r="204" spans="1:48" ht="15" thickBot="1" x14ac:dyDescent="0.4">
      <c r="A204" s="327" t="s">
        <v>1001</v>
      </c>
      <c r="B204" s="280" t="s">
        <v>839</v>
      </c>
      <c r="C204" s="280" t="s">
        <v>885</v>
      </c>
      <c r="D204" s="280" t="s">
        <v>838</v>
      </c>
      <c r="E204" s="703"/>
      <c r="F204" s="703"/>
      <c r="G204" s="703"/>
      <c r="H204" s="703"/>
      <c r="I204" s="703"/>
      <c r="J204" s="703"/>
      <c r="K204" s="703"/>
      <c r="L204" s="703"/>
      <c r="M204" s="703"/>
      <c r="N204" s="703"/>
      <c r="O204" s="279" t="s">
        <v>748</v>
      </c>
      <c r="P204" s="703"/>
      <c r="Q204" s="279" t="s">
        <v>772</v>
      </c>
      <c r="R204" s="279" t="s">
        <v>882</v>
      </c>
      <c r="S204" s="703"/>
      <c r="T204" s="703"/>
      <c r="U204" s="704"/>
      <c r="V204" s="705"/>
      <c r="W204" s="703"/>
      <c r="X204" s="268" t="s">
        <v>850</v>
      </c>
      <c r="Y204" s="703"/>
      <c r="Z204" s="703"/>
      <c r="AA204" s="278" t="s">
        <v>846</v>
      </c>
      <c r="AB204" s="278" t="s">
        <v>750</v>
      </c>
      <c r="AC204" s="703"/>
      <c r="AD204" s="703"/>
      <c r="AE204" s="277" t="s">
        <v>742</v>
      </c>
      <c r="AF204" s="277" t="s">
        <v>893</v>
      </c>
      <c r="AG204" s="268" t="s">
        <v>739</v>
      </c>
      <c r="AH204" s="703"/>
      <c r="AI204" s="276" t="s">
        <v>738</v>
      </c>
      <c r="AJ204" s="276" t="s">
        <v>932</v>
      </c>
      <c r="AK204" s="703"/>
      <c r="AL204" s="703"/>
      <c r="AM204" s="703"/>
      <c r="AN204" s="703"/>
      <c r="AO204" s="703"/>
      <c r="AP204" s="703"/>
      <c r="AQ204" s="703"/>
      <c r="AR204" s="714" t="s">
        <v>736</v>
      </c>
      <c r="AS204" s="715"/>
      <c r="AT204" s="703"/>
      <c r="AU204" s="268" t="s">
        <v>908</v>
      </c>
      <c r="AV204" s="713"/>
    </row>
    <row r="205" spans="1:48" x14ac:dyDescent="0.35">
      <c r="A205" s="328" t="s">
        <v>1000</v>
      </c>
      <c r="B205" s="211" t="s">
        <v>141</v>
      </c>
      <c r="C205" s="211" t="s">
        <v>258</v>
      </c>
      <c r="D205" s="211" t="s">
        <v>259</v>
      </c>
      <c r="E205" s="716"/>
      <c r="F205" s="716"/>
      <c r="G205" s="716"/>
      <c r="H205" s="211" t="s">
        <v>831</v>
      </c>
      <c r="I205" s="211" t="s">
        <v>125</v>
      </c>
      <c r="J205" s="716"/>
      <c r="K205" s="211" t="s">
        <v>127</v>
      </c>
      <c r="L205" s="716"/>
      <c r="M205" s="211" t="s">
        <v>260</v>
      </c>
      <c r="N205" s="716"/>
      <c r="O205" s="211" t="s">
        <v>830</v>
      </c>
      <c r="P205" s="716"/>
      <c r="Q205" s="718" t="s">
        <v>829</v>
      </c>
      <c r="R205" s="719"/>
      <c r="S205" s="716"/>
      <c r="T205" s="716" t="s">
        <v>760</v>
      </c>
      <c r="U205" s="211" t="s">
        <v>828</v>
      </c>
      <c r="V205" s="211" t="s">
        <v>791</v>
      </c>
      <c r="W205" s="716" t="s">
        <v>760</v>
      </c>
      <c r="X205" s="211" t="s">
        <v>759</v>
      </c>
      <c r="Y205" s="211" t="s">
        <v>827</v>
      </c>
      <c r="Z205" s="716"/>
      <c r="AA205" s="211" t="s">
        <v>790</v>
      </c>
      <c r="AB205" s="211" t="s">
        <v>789</v>
      </c>
      <c r="AC205" s="211" t="s">
        <v>788</v>
      </c>
      <c r="AD205" s="716"/>
      <c r="AE205" s="211" t="s">
        <v>787</v>
      </c>
      <c r="AF205" s="211" t="s">
        <v>786</v>
      </c>
      <c r="AG205" s="211" t="s">
        <v>785</v>
      </c>
      <c r="AH205" s="716"/>
      <c r="AI205" s="211" t="s">
        <v>784</v>
      </c>
      <c r="AJ205" s="211" t="s">
        <v>783</v>
      </c>
      <c r="AK205" s="716"/>
      <c r="AL205" s="211" t="s">
        <v>782</v>
      </c>
      <c r="AM205" s="716"/>
      <c r="AN205" s="211" t="s">
        <v>781</v>
      </c>
      <c r="AO205" s="716"/>
      <c r="AP205" s="211" t="s">
        <v>780</v>
      </c>
      <c r="AQ205" s="716"/>
      <c r="AR205" s="211" t="s">
        <v>826</v>
      </c>
      <c r="AS205" s="211" t="s">
        <v>825</v>
      </c>
      <c r="AT205" s="716"/>
      <c r="AU205" s="211" t="s">
        <v>778</v>
      </c>
      <c r="AV205" s="728" t="s">
        <v>1000</v>
      </c>
    </row>
    <row r="206" spans="1:48" ht="15" thickBot="1" x14ac:dyDescent="0.4">
      <c r="A206" s="329" t="s">
        <v>1000</v>
      </c>
      <c r="B206" s="283" t="s">
        <v>871</v>
      </c>
      <c r="C206" s="283" t="s">
        <v>745</v>
      </c>
      <c r="D206" s="283" t="s">
        <v>814</v>
      </c>
      <c r="E206" s="717"/>
      <c r="F206" s="717"/>
      <c r="G206" s="717"/>
      <c r="H206" s="283" t="s">
        <v>851</v>
      </c>
      <c r="I206" s="283" t="s">
        <v>823</v>
      </c>
      <c r="J206" s="717"/>
      <c r="K206" s="283" t="s">
        <v>822</v>
      </c>
      <c r="L206" s="717"/>
      <c r="M206" s="283" t="s">
        <v>907</v>
      </c>
      <c r="N206" s="717"/>
      <c r="O206" s="283" t="s">
        <v>853</v>
      </c>
      <c r="P206" s="717"/>
      <c r="Q206" s="720" t="s">
        <v>158</v>
      </c>
      <c r="R206" s="721"/>
      <c r="S206" s="717"/>
      <c r="T206" s="717"/>
      <c r="U206" s="283" t="s">
        <v>769</v>
      </c>
      <c r="V206" s="283" t="s">
        <v>769</v>
      </c>
      <c r="W206" s="717"/>
      <c r="X206" s="283" t="s">
        <v>739</v>
      </c>
      <c r="Y206" s="283" t="s">
        <v>739</v>
      </c>
      <c r="Z206" s="717"/>
      <c r="AA206" s="283" t="s">
        <v>857</v>
      </c>
      <c r="AB206" s="283" t="s">
        <v>875</v>
      </c>
      <c r="AC206" s="283" t="s">
        <v>157</v>
      </c>
      <c r="AD206" s="717"/>
      <c r="AE206" s="283" t="s">
        <v>894</v>
      </c>
      <c r="AF206" s="283" t="s">
        <v>867</v>
      </c>
      <c r="AG206" s="283" t="s">
        <v>739</v>
      </c>
      <c r="AH206" s="717"/>
      <c r="AI206" s="283" t="s">
        <v>739</v>
      </c>
      <c r="AJ206" s="283" t="s">
        <v>850</v>
      </c>
      <c r="AK206" s="717"/>
      <c r="AL206" s="283" t="s">
        <v>948</v>
      </c>
      <c r="AM206" s="717"/>
      <c r="AN206" s="283" t="s">
        <v>913</v>
      </c>
      <c r="AO206" s="717"/>
      <c r="AP206" s="283" t="s">
        <v>874</v>
      </c>
      <c r="AQ206" s="717"/>
      <c r="AR206" s="283" t="s">
        <v>872</v>
      </c>
      <c r="AS206" s="283" t="s">
        <v>872</v>
      </c>
      <c r="AT206" s="717"/>
      <c r="AU206" s="283" t="s">
        <v>908</v>
      </c>
      <c r="AV206" s="729"/>
    </row>
    <row r="207" spans="1:48" x14ac:dyDescent="0.35">
      <c r="A207" s="329" t="s">
        <v>1000</v>
      </c>
      <c r="B207" s="211" t="s">
        <v>819</v>
      </c>
      <c r="C207" s="211" t="s">
        <v>818</v>
      </c>
      <c r="D207" s="211" t="s">
        <v>817</v>
      </c>
      <c r="E207" s="716"/>
      <c r="F207" s="716"/>
      <c r="G207" s="716"/>
      <c r="H207" s="716"/>
      <c r="I207" s="716"/>
      <c r="J207" s="716"/>
      <c r="K207" s="716"/>
      <c r="L207" s="716"/>
      <c r="M207" s="716"/>
      <c r="N207" s="716"/>
      <c r="O207" s="211" t="s">
        <v>816</v>
      </c>
      <c r="P207" s="211" t="s">
        <v>762</v>
      </c>
      <c r="Q207" s="718" t="s">
        <v>815</v>
      </c>
      <c r="R207" s="719"/>
      <c r="S207" s="716"/>
      <c r="T207" s="716" t="s">
        <v>760</v>
      </c>
      <c r="U207" s="722"/>
      <c r="V207" s="723"/>
      <c r="W207" s="716" t="s">
        <v>760</v>
      </c>
      <c r="X207" s="211" t="s">
        <v>759</v>
      </c>
      <c r="Y207" s="716"/>
      <c r="Z207" s="716"/>
      <c r="AA207" s="211" t="s">
        <v>758</v>
      </c>
      <c r="AB207" s="211" t="s">
        <v>757</v>
      </c>
      <c r="AC207" s="716"/>
      <c r="AD207" s="716"/>
      <c r="AE207" s="211" t="s">
        <v>756</v>
      </c>
      <c r="AF207" s="211" t="s">
        <v>755</v>
      </c>
      <c r="AG207" s="211" t="s">
        <v>754</v>
      </c>
      <c r="AH207" s="716"/>
      <c r="AI207" s="211" t="s">
        <v>753</v>
      </c>
      <c r="AJ207" s="211" t="s">
        <v>752</v>
      </c>
      <c r="AK207" s="716"/>
      <c r="AL207" s="716"/>
      <c r="AM207" s="716"/>
      <c r="AN207" s="716"/>
      <c r="AO207" s="716"/>
      <c r="AP207" s="716"/>
      <c r="AQ207" s="716"/>
      <c r="AR207" s="718" t="s">
        <v>751</v>
      </c>
      <c r="AS207" s="719"/>
      <c r="AT207" s="722"/>
      <c r="AU207" s="723"/>
      <c r="AV207" s="729"/>
    </row>
    <row r="208" spans="1:48" ht="18.5" thickBot="1" x14ac:dyDescent="0.4">
      <c r="A208" s="329" t="s">
        <v>1000</v>
      </c>
      <c r="B208" s="283" t="s">
        <v>871</v>
      </c>
      <c r="C208" s="283" t="s">
        <v>745</v>
      </c>
      <c r="D208" s="283" t="s">
        <v>814</v>
      </c>
      <c r="E208" s="717"/>
      <c r="F208" s="717"/>
      <c r="G208" s="717"/>
      <c r="H208" s="717"/>
      <c r="I208" s="717"/>
      <c r="J208" s="717"/>
      <c r="K208" s="717"/>
      <c r="L208" s="717"/>
      <c r="M208" s="717"/>
      <c r="N208" s="717"/>
      <c r="O208" s="283" t="s">
        <v>853</v>
      </c>
      <c r="P208" s="284" t="s">
        <v>906</v>
      </c>
      <c r="Q208" s="720" t="s">
        <v>158</v>
      </c>
      <c r="R208" s="721"/>
      <c r="S208" s="717"/>
      <c r="T208" s="717"/>
      <c r="U208" s="720"/>
      <c r="V208" s="721"/>
      <c r="W208" s="717"/>
      <c r="X208" s="283" t="s">
        <v>850</v>
      </c>
      <c r="Y208" s="717"/>
      <c r="Z208" s="717"/>
      <c r="AA208" s="283" t="s">
        <v>971</v>
      </c>
      <c r="AB208" s="283" t="s">
        <v>894</v>
      </c>
      <c r="AC208" s="717"/>
      <c r="AD208" s="717"/>
      <c r="AE208" s="283" t="s">
        <v>857</v>
      </c>
      <c r="AF208" s="283" t="s">
        <v>875</v>
      </c>
      <c r="AG208" s="283" t="s">
        <v>739</v>
      </c>
      <c r="AH208" s="717"/>
      <c r="AI208" s="283" t="s">
        <v>739</v>
      </c>
      <c r="AJ208" s="283" t="s">
        <v>157</v>
      </c>
      <c r="AK208" s="717"/>
      <c r="AL208" s="717"/>
      <c r="AM208" s="717"/>
      <c r="AN208" s="717"/>
      <c r="AO208" s="717"/>
      <c r="AP208" s="717"/>
      <c r="AQ208" s="717"/>
      <c r="AR208" s="720" t="s">
        <v>872</v>
      </c>
      <c r="AS208" s="721"/>
      <c r="AT208" s="720"/>
      <c r="AU208" s="721"/>
      <c r="AV208" s="729"/>
    </row>
    <row r="209" spans="1:48" x14ac:dyDescent="0.35">
      <c r="A209" s="329" t="s">
        <v>1000</v>
      </c>
      <c r="B209" s="211" t="s">
        <v>806</v>
      </c>
      <c r="C209" s="211" t="s">
        <v>805</v>
      </c>
      <c r="D209" s="211" t="s">
        <v>970</v>
      </c>
      <c r="E209" s="716"/>
      <c r="F209" s="716"/>
      <c r="G209" s="716"/>
      <c r="H209" s="716"/>
      <c r="I209" s="716"/>
      <c r="J209" s="716"/>
      <c r="K209" s="716"/>
      <c r="L209" s="716"/>
      <c r="M209" s="716"/>
      <c r="N209" s="716"/>
      <c r="O209" s="211" t="s">
        <v>803</v>
      </c>
      <c r="P209" s="284"/>
      <c r="Q209" s="718" t="s">
        <v>802</v>
      </c>
      <c r="R209" s="719"/>
      <c r="S209" s="716"/>
      <c r="T209" s="716" t="s">
        <v>760</v>
      </c>
      <c r="U209" s="722"/>
      <c r="V209" s="723"/>
      <c r="W209" s="716" t="s">
        <v>760</v>
      </c>
      <c r="X209" s="722"/>
      <c r="Y209" s="731"/>
      <c r="Z209" s="731"/>
      <c r="AA209" s="731"/>
      <c r="AB209" s="731"/>
      <c r="AC209" s="731"/>
      <c r="AD209" s="731"/>
      <c r="AE209" s="731"/>
      <c r="AF209" s="731"/>
      <c r="AG209" s="731"/>
      <c r="AH209" s="731"/>
      <c r="AI209" s="731"/>
      <c r="AJ209" s="731"/>
      <c r="AK209" s="731"/>
      <c r="AL209" s="731"/>
      <c r="AM209" s="731"/>
      <c r="AN209" s="731"/>
      <c r="AO209" s="731"/>
      <c r="AP209" s="731"/>
      <c r="AQ209" s="731"/>
      <c r="AR209" s="731"/>
      <c r="AS209" s="731"/>
      <c r="AT209" s="731"/>
      <c r="AU209" s="723"/>
      <c r="AV209" s="729"/>
    </row>
    <row r="210" spans="1:48" ht="15" thickBot="1" x14ac:dyDescent="0.4">
      <c r="A210" s="330" t="s">
        <v>1000</v>
      </c>
      <c r="B210" s="283" t="s">
        <v>916</v>
      </c>
      <c r="C210" s="283" t="s">
        <v>837</v>
      </c>
      <c r="D210" s="283" t="s">
        <v>775</v>
      </c>
      <c r="E210" s="717"/>
      <c r="F210" s="717"/>
      <c r="G210" s="717"/>
      <c r="H210" s="717"/>
      <c r="I210" s="717"/>
      <c r="J210" s="717"/>
      <c r="K210" s="717"/>
      <c r="L210" s="717"/>
      <c r="M210" s="717"/>
      <c r="N210" s="717"/>
      <c r="O210" s="283" t="s">
        <v>747</v>
      </c>
      <c r="P210" s="283"/>
      <c r="Q210" s="720" t="s">
        <v>773</v>
      </c>
      <c r="R210" s="721"/>
      <c r="S210" s="717"/>
      <c r="T210" s="717"/>
      <c r="U210" s="720"/>
      <c r="V210" s="721"/>
      <c r="W210" s="717"/>
      <c r="X210" s="720"/>
      <c r="Y210" s="732"/>
      <c r="Z210" s="732"/>
      <c r="AA210" s="732"/>
      <c r="AB210" s="732"/>
      <c r="AC210" s="732"/>
      <c r="AD210" s="732"/>
      <c r="AE210" s="732"/>
      <c r="AF210" s="732"/>
      <c r="AG210" s="732"/>
      <c r="AH210" s="732"/>
      <c r="AI210" s="732"/>
      <c r="AJ210" s="732"/>
      <c r="AK210" s="732"/>
      <c r="AL210" s="732"/>
      <c r="AM210" s="732"/>
      <c r="AN210" s="732"/>
      <c r="AO210" s="732"/>
      <c r="AP210" s="732"/>
      <c r="AQ210" s="732"/>
      <c r="AR210" s="732"/>
      <c r="AS210" s="732"/>
      <c r="AT210" s="732"/>
      <c r="AU210" s="721"/>
      <c r="AV210" s="730"/>
    </row>
    <row r="211" spans="1:48" x14ac:dyDescent="0.35">
      <c r="A211" s="328" t="s">
        <v>999</v>
      </c>
      <c r="B211" s="211" t="s">
        <v>1268</v>
      </c>
      <c r="C211" s="211" t="s">
        <v>1270</v>
      </c>
      <c r="D211" s="211" t="s">
        <v>796</v>
      </c>
      <c r="E211" s="716"/>
      <c r="F211" s="716"/>
      <c r="G211" s="716"/>
      <c r="H211" s="211" t="s">
        <v>100</v>
      </c>
      <c r="I211" s="716"/>
      <c r="J211" s="716"/>
      <c r="K211" s="211" t="s">
        <v>795</v>
      </c>
      <c r="L211" s="716"/>
      <c r="M211" s="716"/>
      <c r="N211" s="716"/>
      <c r="O211" s="211" t="s">
        <v>794</v>
      </c>
      <c r="P211" s="716"/>
      <c r="Q211" s="718" t="s">
        <v>793</v>
      </c>
      <c r="R211" s="719"/>
      <c r="S211" s="716"/>
      <c r="T211" s="716" t="s">
        <v>760</v>
      </c>
      <c r="U211" s="211" t="s">
        <v>792</v>
      </c>
      <c r="V211" s="211" t="s">
        <v>791</v>
      </c>
      <c r="W211" s="716" t="s">
        <v>760</v>
      </c>
      <c r="X211" s="211" t="s">
        <v>759</v>
      </c>
      <c r="Y211" s="716"/>
      <c r="Z211" s="716"/>
      <c r="AA211" s="211" t="s">
        <v>790</v>
      </c>
      <c r="AB211" s="211" t="s">
        <v>789</v>
      </c>
      <c r="AC211" s="211" t="s">
        <v>788</v>
      </c>
      <c r="AD211" s="716"/>
      <c r="AE211" s="211" t="s">
        <v>787</v>
      </c>
      <c r="AF211" s="211" t="s">
        <v>786</v>
      </c>
      <c r="AG211" s="211" t="s">
        <v>785</v>
      </c>
      <c r="AH211" s="716"/>
      <c r="AI211" s="211" t="s">
        <v>784</v>
      </c>
      <c r="AJ211" s="211" t="s">
        <v>783</v>
      </c>
      <c r="AK211" s="716"/>
      <c r="AL211" s="211" t="s">
        <v>782</v>
      </c>
      <c r="AM211" s="716"/>
      <c r="AN211" s="211" t="s">
        <v>781</v>
      </c>
      <c r="AO211" s="716"/>
      <c r="AP211" s="211" t="s">
        <v>780</v>
      </c>
      <c r="AQ211" s="716"/>
      <c r="AR211" s="718" t="s">
        <v>779</v>
      </c>
      <c r="AS211" s="719"/>
      <c r="AT211" s="716"/>
      <c r="AU211" s="211" t="s">
        <v>778</v>
      </c>
      <c r="AV211" s="728" t="s">
        <v>999</v>
      </c>
    </row>
    <row r="212" spans="1:48" ht="15" thickBot="1" x14ac:dyDescent="0.4">
      <c r="A212" s="329" t="s">
        <v>999</v>
      </c>
      <c r="B212" s="283" t="s">
        <v>915</v>
      </c>
      <c r="C212" s="283" t="s">
        <v>871</v>
      </c>
      <c r="D212" s="283" t="s">
        <v>750</v>
      </c>
      <c r="E212" s="717"/>
      <c r="F212" s="717"/>
      <c r="G212" s="717"/>
      <c r="H212" s="283" t="s">
        <v>775</v>
      </c>
      <c r="I212" s="717"/>
      <c r="J212" s="717"/>
      <c r="K212" s="283" t="s">
        <v>822</v>
      </c>
      <c r="L212" s="717"/>
      <c r="M212" s="717"/>
      <c r="N212" s="717"/>
      <c r="O212" s="283" t="s">
        <v>877</v>
      </c>
      <c r="P212" s="717"/>
      <c r="Q212" s="720" t="s">
        <v>853</v>
      </c>
      <c r="R212" s="721"/>
      <c r="S212" s="717"/>
      <c r="T212" s="717"/>
      <c r="U212" s="283" t="s">
        <v>769</v>
      </c>
      <c r="V212" s="283" t="s">
        <v>769</v>
      </c>
      <c r="W212" s="717"/>
      <c r="X212" s="283" t="s">
        <v>850</v>
      </c>
      <c r="Y212" s="717"/>
      <c r="Z212" s="717"/>
      <c r="AA212" s="283" t="s">
        <v>867</v>
      </c>
      <c r="AB212" s="283" t="s">
        <v>887</v>
      </c>
      <c r="AC212" s="283" t="s">
        <v>932</v>
      </c>
      <c r="AD212" s="717"/>
      <c r="AE212" s="283" t="s">
        <v>948</v>
      </c>
      <c r="AF212" s="283" t="s">
        <v>893</v>
      </c>
      <c r="AG212" s="283" t="s">
        <v>739</v>
      </c>
      <c r="AH212" s="717"/>
      <c r="AI212" s="283" t="s">
        <v>739</v>
      </c>
      <c r="AJ212" s="283" t="s">
        <v>738</v>
      </c>
      <c r="AK212" s="717"/>
      <c r="AL212" s="283" t="s">
        <v>866</v>
      </c>
      <c r="AM212" s="717"/>
      <c r="AN212" s="283" t="s">
        <v>913</v>
      </c>
      <c r="AO212" s="717"/>
      <c r="AP212" s="283" t="s">
        <v>874</v>
      </c>
      <c r="AQ212" s="717"/>
      <c r="AR212" s="720" t="s">
        <v>872</v>
      </c>
      <c r="AS212" s="721"/>
      <c r="AT212" s="717"/>
      <c r="AU212" s="283" t="s">
        <v>908</v>
      </c>
      <c r="AV212" s="729"/>
    </row>
    <row r="213" spans="1:48" x14ac:dyDescent="0.35">
      <c r="A213" s="329" t="s">
        <v>999</v>
      </c>
      <c r="B213" s="211" t="s">
        <v>1269</v>
      </c>
      <c r="C213" s="211" t="s">
        <v>1271</v>
      </c>
      <c r="D213" s="211" t="s">
        <v>764</v>
      </c>
      <c r="E213" s="716"/>
      <c r="F213" s="716"/>
      <c r="G213" s="716"/>
      <c r="H213" s="716"/>
      <c r="I213" s="716"/>
      <c r="J213" s="716"/>
      <c r="K213" s="716"/>
      <c r="L213" s="716"/>
      <c r="M213" s="716"/>
      <c r="N213" s="716"/>
      <c r="O213" s="211" t="s">
        <v>763</v>
      </c>
      <c r="P213" s="211" t="s">
        <v>762</v>
      </c>
      <c r="Q213" s="718" t="s">
        <v>761</v>
      </c>
      <c r="R213" s="719"/>
      <c r="S213" s="716"/>
      <c r="T213" s="716" t="s">
        <v>760</v>
      </c>
      <c r="U213" s="722"/>
      <c r="V213" s="723"/>
      <c r="W213" s="716" t="s">
        <v>760</v>
      </c>
      <c r="X213" s="211" t="s">
        <v>759</v>
      </c>
      <c r="Y213" s="716"/>
      <c r="Z213" s="716"/>
      <c r="AA213" s="211" t="s">
        <v>758</v>
      </c>
      <c r="AB213" s="211" t="s">
        <v>757</v>
      </c>
      <c r="AC213" s="716"/>
      <c r="AD213" s="716"/>
      <c r="AE213" s="211" t="s">
        <v>756</v>
      </c>
      <c r="AF213" s="211" t="s">
        <v>755</v>
      </c>
      <c r="AG213" s="211" t="s">
        <v>754</v>
      </c>
      <c r="AH213" s="716"/>
      <c r="AI213" s="211" t="s">
        <v>753</v>
      </c>
      <c r="AJ213" s="211" t="s">
        <v>752</v>
      </c>
      <c r="AK213" s="716"/>
      <c r="AL213" s="716"/>
      <c r="AM213" s="716"/>
      <c r="AN213" s="716"/>
      <c r="AO213" s="716"/>
      <c r="AP213" s="716"/>
      <c r="AQ213" s="716"/>
      <c r="AR213" s="718" t="s">
        <v>751</v>
      </c>
      <c r="AS213" s="719"/>
      <c r="AT213" s="722"/>
      <c r="AU213" s="723"/>
      <c r="AV213" s="729"/>
    </row>
    <row r="214" spans="1:48" ht="15" thickBot="1" x14ac:dyDescent="0.4">
      <c r="A214" s="330" t="s">
        <v>999</v>
      </c>
      <c r="B214" s="283" t="s">
        <v>772</v>
      </c>
      <c r="C214" s="283" t="s">
        <v>839</v>
      </c>
      <c r="D214" s="283" t="s">
        <v>750</v>
      </c>
      <c r="E214" s="717"/>
      <c r="F214" s="717"/>
      <c r="G214" s="717"/>
      <c r="H214" s="717"/>
      <c r="I214" s="717"/>
      <c r="J214" s="717"/>
      <c r="K214" s="717"/>
      <c r="L214" s="717"/>
      <c r="M214" s="717"/>
      <c r="N214" s="717"/>
      <c r="O214" s="283" t="s">
        <v>920</v>
      </c>
      <c r="P214" s="283" t="s">
        <v>937</v>
      </c>
      <c r="Q214" s="720" t="s">
        <v>158</v>
      </c>
      <c r="R214" s="721"/>
      <c r="S214" s="717"/>
      <c r="T214" s="717"/>
      <c r="U214" s="720"/>
      <c r="V214" s="721"/>
      <c r="W214" s="717"/>
      <c r="X214" s="283" t="s">
        <v>850</v>
      </c>
      <c r="Y214" s="717"/>
      <c r="Z214" s="717"/>
      <c r="AA214" s="283" t="s">
        <v>742</v>
      </c>
      <c r="AB214" s="283" t="s">
        <v>846</v>
      </c>
      <c r="AC214" s="717"/>
      <c r="AD214" s="717"/>
      <c r="AE214" s="283" t="s">
        <v>867</v>
      </c>
      <c r="AF214" s="283" t="s">
        <v>887</v>
      </c>
      <c r="AG214" s="283" t="s">
        <v>739</v>
      </c>
      <c r="AH214" s="717"/>
      <c r="AI214" s="283" t="s">
        <v>932</v>
      </c>
      <c r="AJ214" s="283" t="s">
        <v>738</v>
      </c>
      <c r="AK214" s="717"/>
      <c r="AL214" s="717"/>
      <c r="AM214" s="717"/>
      <c r="AN214" s="717"/>
      <c r="AO214" s="717"/>
      <c r="AP214" s="717"/>
      <c r="AQ214" s="717"/>
      <c r="AR214" s="720" t="s">
        <v>872</v>
      </c>
      <c r="AS214" s="721"/>
      <c r="AT214" s="720"/>
      <c r="AU214" s="721"/>
      <c r="AV214" s="730"/>
    </row>
    <row r="215" spans="1:48" x14ac:dyDescent="0.35">
      <c r="A215" s="325" t="s">
        <v>998</v>
      </c>
      <c r="B215" s="251" t="s">
        <v>141</v>
      </c>
      <c r="C215" s="724" t="s">
        <v>258</v>
      </c>
      <c r="D215" s="725"/>
      <c r="E215" s="251" t="s">
        <v>892</v>
      </c>
      <c r="F215" s="250" t="s">
        <v>862</v>
      </c>
      <c r="G215" s="697"/>
      <c r="H215" s="249" t="s">
        <v>865</v>
      </c>
      <c r="I215" s="249" t="s">
        <v>125</v>
      </c>
      <c r="J215" s="697"/>
      <c r="K215" s="248" t="s">
        <v>127</v>
      </c>
      <c r="L215" s="248" t="s">
        <v>128</v>
      </c>
      <c r="M215" s="248" t="s">
        <v>260</v>
      </c>
      <c r="N215" s="697"/>
      <c r="O215" s="247" t="s">
        <v>830</v>
      </c>
      <c r="P215" s="247" t="s">
        <v>762</v>
      </c>
      <c r="Q215" s="247" t="s">
        <v>829</v>
      </c>
      <c r="R215" s="247" t="s">
        <v>864</v>
      </c>
      <c r="S215" s="282" t="s">
        <v>968</v>
      </c>
      <c r="T215" s="697" t="s">
        <v>760</v>
      </c>
      <c r="U215" s="246" t="s">
        <v>863</v>
      </c>
      <c r="V215" s="245" t="s">
        <v>791</v>
      </c>
      <c r="W215" s="697" t="s">
        <v>760</v>
      </c>
      <c r="X215" s="220" t="s">
        <v>862</v>
      </c>
      <c r="Y215" s="220" t="s">
        <v>827</v>
      </c>
      <c r="Z215" s="697"/>
      <c r="AA215" s="244" t="s">
        <v>790</v>
      </c>
      <c r="AB215" s="244" t="s">
        <v>789</v>
      </c>
      <c r="AC215" s="244" t="s">
        <v>788</v>
      </c>
      <c r="AD215" s="697"/>
      <c r="AE215" s="243" t="s">
        <v>787</v>
      </c>
      <c r="AF215" s="243" t="s">
        <v>786</v>
      </c>
      <c r="AG215" s="243" t="s">
        <v>861</v>
      </c>
      <c r="AH215" s="697"/>
      <c r="AI215" s="242" t="s">
        <v>784</v>
      </c>
      <c r="AJ215" s="242" t="s">
        <v>783</v>
      </c>
      <c r="AK215" s="697"/>
      <c r="AL215" s="241" t="s">
        <v>782</v>
      </c>
      <c r="AM215" s="697"/>
      <c r="AN215" s="241" t="s">
        <v>781</v>
      </c>
      <c r="AO215" s="697"/>
      <c r="AP215" s="240" t="s">
        <v>780</v>
      </c>
      <c r="AQ215" s="697"/>
      <c r="AR215" s="239" t="s">
        <v>860</v>
      </c>
      <c r="AS215" s="239" t="s">
        <v>859</v>
      </c>
      <c r="AT215" s="699"/>
      <c r="AU215" s="700"/>
      <c r="AV215" s="706" t="s">
        <v>998</v>
      </c>
    </row>
    <row r="216" spans="1:48" ht="15" thickBot="1" x14ac:dyDescent="0.4">
      <c r="A216" s="326" t="s">
        <v>998</v>
      </c>
      <c r="B216" s="275" t="s">
        <v>773</v>
      </c>
      <c r="C216" s="726" t="s">
        <v>889</v>
      </c>
      <c r="D216" s="727"/>
      <c r="E216" s="275" t="s">
        <v>916</v>
      </c>
      <c r="F216" s="274" t="s">
        <v>812</v>
      </c>
      <c r="G216" s="703"/>
      <c r="H216" s="273" t="s">
        <v>159</v>
      </c>
      <c r="I216" s="273" t="s">
        <v>916</v>
      </c>
      <c r="J216" s="703"/>
      <c r="K216" s="272" t="s">
        <v>856</v>
      </c>
      <c r="L216" s="272" t="s">
        <v>774</v>
      </c>
      <c r="M216" s="272" t="s">
        <v>822</v>
      </c>
      <c r="N216" s="703"/>
      <c r="O216" s="271" t="s">
        <v>800</v>
      </c>
      <c r="P216" s="271" t="s">
        <v>747</v>
      </c>
      <c r="Q216" s="271" t="s">
        <v>771</v>
      </c>
      <c r="R216" s="271" t="s">
        <v>851</v>
      </c>
      <c r="S216" s="281" t="s">
        <v>937</v>
      </c>
      <c r="T216" s="703"/>
      <c r="U216" s="270" t="s">
        <v>769</v>
      </c>
      <c r="V216" s="269" t="s">
        <v>769</v>
      </c>
      <c r="W216" s="703"/>
      <c r="X216" s="268" t="s">
        <v>821</v>
      </c>
      <c r="Y216" s="268" t="s">
        <v>770</v>
      </c>
      <c r="Z216" s="703"/>
      <c r="AA216" s="267" t="s">
        <v>850</v>
      </c>
      <c r="AB216" s="267" t="s">
        <v>741</v>
      </c>
      <c r="AC216" s="267" t="s">
        <v>879</v>
      </c>
      <c r="AD216" s="703"/>
      <c r="AE216" s="266" t="s">
        <v>745</v>
      </c>
      <c r="AF216" s="266" t="s">
        <v>873</v>
      </c>
      <c r="AG216" s="266" t="s">
        <v>739</v>
      </c>
      <c r="AH216" s="703"/>
      <c r="AI216" s="265" t="s">
        <v>157</v>
      </c>
      <c r="AJ216" s="265" t="s">
        <v>833</v>
      </c>
      <c r="AK216" s="703"/>
      <c r="AL216" s="264" t="s">
        <v>845</v>
      </c>
      <c r="AM216" s="703"/>
      <c r="AN216" s="264" t="s">
        <v>935</v>
      </c>
      <c r="AO216" s="703"/>
      <c r="AP216" s="263" t="s">
        <v>739</v>
      </c>
      <c r="AQ216" s="703"/>
      <c r="AR216" s="262" t="s">
        <v>832</v>
      </c>
      <c r="AS216" s="262" t="s">
        <v>866</v>
      </c>
      <c r="AT216" s="704"/>
      <c r="AU216" s="705"/>
      <c r="AV216" s="707"/>
    </row>
    <row r="217" spans="1:48" ht="29" x14ac:dyDescent="0.35">
      <c r="A217" s="337" t="s">
        <v>998</v>
      </c>
      <c r="B217" s="225" t="s">
        <v>844</v>
      </c>
      <c r="C217" s="225" t="s">
        <v>843</v>
      </c>
      <c r="D217" s="225" t="s">
        <v>902</v>
      </c>
      <c r="E217" s="225" t="s">
        <v>764</v>
      </c>
      <c r="F217" s="697"/>
      <c r="G217" s="697"/>
      <c r="H217" s="697"/>
      <c r="I217" s="697"/>
      <c r="J217" s="697"/>
      <c r="K217" s="697"/>
      <c r="L217" s="697"/>
      <c r="M217" s="697"/>
      <c r="N217" s="697"/>
      <c r="O217" s="224" t="s">
        <v>842</v>
      </c>
      <c r="P217" s="697"/>
      <c r="Q217" s="224" t="s">
        <v>841</v>
      </c>
      <c r="R217" s="224" t="s">
        <v>840</v>
      </c>
      <c r="S217" s="697"/>
      <c r="T217" s="697" t="s">
        <v>760</v>
      </c>
      <c r="U217" s="699"/>
      <c r="V217" s="700"/>
      <c r="W217" s="697" t="s">
        <v>760</v>
      </c>
      <c r="X217" s="220" t="s">
        <v>759</v>
      </c>
      <c r="Y217" s="697"/>
      <c r="Z217" s="697"/>
      <c r="AA217" s="223" t="s">
        <v>758</v>
      </c>
      <c r="AB217" s="223" t="s">
        <v>757</v>
      </c>
      <c r="AC217" s="697"/>
      <c r="AD217" s="697"/>
      <c r="AE217" s="222" t="s">
        <v>756</v>
      </c>
      <c r="AF217" s="222" t="s">
        <v>755</v>
      </c>
      <c r="AG217" s="220" t="s">
        <v>785</v>
      </c>
      <c r="AH217" s="697"/>
      <c r="AI217" s="221" t="s">
        <v>753</v>
      </c>
      <c r="AJ217" s="221" t="s">
        <v>752</v>
      </c>
      <c r="AK217" s="697"/>
      <c r="AL217" s="697"/>
      <c r="AM217" s="697"/>
      <c r="AN217" s="697"/>
      <c r="AO217" s="697"/>
      <c r="AP217" s="697"/>
      <c r="AQ217" s="697"/>
      <c r="AR217" s="709" t="s">
        <v>751</v>
      </c>
      <c r="AS217" s="710"/>
      <c r="AT217" s="697"/>
      <c r="AU217" s="220" t="s">
        <v>778</v>
      </c>
      <c r="AV217" s="707"/>
    </row>
    <row r="218" spans="1:48" ht="29.5" thickBot="1" x14ac:dyDescent="0.4">
      <c r="A218" s="338" t="s">
        <v>998</v>
      </c>
      <c r="B218" s="280" t="s">
        <v>901</v>
      </c>
      <c r="C218" s="280" t="s">
        <v>857</v>
      </c>
      <c r="D218" s="280" t="s">
        <v>923</v>
      </c>
      <c r="E218" s="280" t="s">
        <v>814</v>
      </c>
      <c r="F218" s="703"/>
      <c r="G218" s="703"/>
      <c r="H218" s="703"/>
      <c r="I218" s="703"/>
      <c r="J218" s="703"/>
      <c r="K218" s="703"/>
      <c r="L218" s="703"/>
      <c r="M218" s="703"/>
      <c r="N218" s="703"/>
      <c r="O218" s="279" t="s">
        <v>899</v>
      </c>
      <c r="P218" s="703"/>
      <c r="Q218" s="279" t="s">
        <v>912</v>
      </c>
      <c r="R218" s="279" t="s">
        <v>748</v>
      </c>
      <c r="S218" s="703"/>
      <c r="T218" s="703"/>
      <c r="U218" s="704"/>
      <c r="V218" s="705"/>
      <c r="W218" s="703"/>
      <c r="X218" s="268" t="s">
        <v>770</v>
      </c>
      <c r="Y218" s="703"/>
      <c r="Z218" s="703"/>
      <c r="AA218" s="278" t="s">
        <v>870</v>
      </c>
      <c r="AB218" s="278" t="s">
        <v>875</v>
      </c>
      <c r="AC218" s="703"/>
      <c r="AD218" s="703"/>
      <c r="AE218" s="277" t="s">
        <v>768</v>
      </c>
      <c r="AF218" s="277" t="s">
        <v>893</v>
      </c>
      <c r="AG218" s="268" t="s">
        <v>915</v>
      </c>
      <c r="AH218" s="703"/>
      <c r="AI218" s="276" t="s">
        <v>157</v>
      </c>
      <c r="AJ218" s="276" t="s">
        <v>833</v>
      </c>
      <c r="AK218" s="703"/>
      <c r="AL218" s="703"/>
      <c r="AM218" s="703"/>
      <c r="AN218" s="703"/>
      <c r="AO218" s="703"/>
      <c r="AP218" s="703"/>
      <c r="AQ218" s="703"/>
      <c r="AR218" s="714" t="s">
        <v>866</v>
      </c>
      <c r="AS218" s="715"/>
      <c r="AT218" s="703"/>
      <c r="AU218" s="268" t="s">
        <v>939</v>
      </c>
      <c r="AV218" s="713"/>
    </row>
    <row r="219" spans="1:48" x14ac:dyDescent="0.35">
      <c r="A219" s="325" t="s">
        <v>997</v>
      </c>
      <c r="B219" s="251" t="s">
        <v>141</v>
      </c>
      <c r="C219" s="251" t="s">
        <v>258</v>
      </c>
      <c r="D219" s="251" t="s">
        <v>259</v>
      </c>
      <c r="E219" s="697"/>
      <c r="F219" s="250" t="s">
        <v>862</v>
      </c>
      <c r="G219" s="697"/>
      <c r="H219" s="249" t="s">
        <v>865</v>
      </c>
      <c r="I219" s="249" t="s">
        <v>125</v>
      </c>
      <c r="J219" s="697"/>
      <c r="K219" s="248" t="s">
        <v>127</v>
      </c>
      <c r="L219" s="248" t="s">
        <v>128</v>
      </c>
      <c r="M219" s="248" t="s">
        <v>260</v>
      </c>
      <c r="N219" s="697"/>
      <c r="O219" s="247" t="s">
        <v>830</v>
      </c>
      <c r="P219" s="247" t="s">
        <v>762</v>
      </c>
      <c r="Q219" s="247" t="s">
        <v>829</v>
      </c>
      <c r="R219" s="247" t="s">
        <v>864</v>
      </c>
      <c r="S219" s="697"/>
      <c r="T219" s="697" t="s">
        <v>760</v>
      </c>
      <c r="U219" s="246" t="s">
        <v>863</v>
      </c>
      <c r="V219" s="245" t="s">
        <v>791</v>
      </c>
      <c r="W219" s="697" t="s">
        <v>760</v>
      </c>
      <c r="X219" s="220" t="s">
        <v>862</v>
      </c>
      <c r="Y219" s="220" t="s">
        <v>827</v>
      </c>
      <c r="Z219" s="697"/>
      <c r="AA219" s="244" t="s">
        <v>790</v>
      </c>
      <c r="AB219" s="244" t="s">
        <v>789</v>
      </c>
      <c r="AC219" s="244" t="s">
        <v>788</v>
      </c>
      <c r="AD219" s="697"/>
      <c r="AE219" s="243" t="s">
        <v>787</v>
      </c>
      <c r="AF219" s="243" t="s">
        <v>786</v>
      </c>
      <c r="AG219" s="243" t="s">
        <v>861</v>
      </c>
      <c r="AH219" s="697"/>
      <c r="AI219" s="242" t="s">
        <v>784</v>
      </c>
      <c r="AJ219" s="242" t="s">
        <v>783</v>
      </c>
      <c r="AK219" s="697"/>
      <c r="AL219" s="241" t="s">
        <v>782</v>
      </c>
      <c r="AM219" s="697"/>
      <c r="AN219" s="241" t="s">
        <v>781</v>
      </c>
      <c r="AO219" s="697"/>
      <c r="AP219" s="240" t="s">
        <v>780</v>
      </c>
      <c r="AQ219" s="697"/>
      <c r="AR219" s="239" t="s">
        <v>860</v>
      </c>
      <c r="AS219" s="239" t="s">
        <v>859</v>
      </c>
      <c r="AT219" s="699"/>
      <c r="AU219" s="700"/>
      <c r="AV219" s="706" t="s">
        <v>997</v>
      </c>
    </row>
    <row r="220" spans="1:48" ht="18.5" thickBot="1" x14ac:dyDescent="0.4">
      <c r="A220" s="326" t="s">
        <v>997</v>
      </c>
      <c r="B220" s="275" t="s">
        <v>158</v>
      </c>
      <c r="C220" s="275" t="s">
        <v>749</v>
      </c>
      <c r="D220" s="275" t="s">
        <v>920</v>
      </c>
      <c r="E220" s="703"/>
      <c r="F220" s="274" t="s">
        <v>801</v>
      </c>
      <c r="G220" s="703"/>
      <c r="H220" s="273" t="s">
        <v>769</v>
      </c>
      <c r="I220" s="273" t="s">
        <v>837</v>
      </c>
      <c r="J220" s="703"/>
      <c r="K220" s="272" t="s">
        <v>822</v>
      </c>
      <c r="L220" s="272" t="s">
        <v>774</v>
      </c>
      <c r="M220" s="272" t="s">
        <v>856</v>
      </c>
      <c r="N220" s="703"/>
      <c r="O220" s="271" t="s">
        <v>748</v>
      </c>
      <c r="P220" s="271" t="s">
        <v>746</v>
      </c>
      <c r="Q220" s="271" t="s">
        <v>906</v>
      </c>
      <c r="R220" s="271" t="s">
        <v>853</v>
      </c>
      <c r="S220" s="703"/>
      <c r="T220" s="703"/>
      <c r="U220" s="270" t="s">
        <v>772</v>
      </c>
      <c r="V220" s="269" t="s">
        <v>772</v>
      </c>
      <c r="W220" s="703"/>
      <c r="X220" s="268" t="s">
        <v>850</v>
      </c>
      <c r="Y220" s="268" t="s">
        <v>845</v>
      </c>
      <c r="Z220" s="703"/>
      <c r="AA220" s="267" t="s">
        <v>971</v>
      </c>
      <c r="AB220" s="267" t="s">
        <v>743</v>
      </c>
      <c r="AC220" s="267" t="s">
        <v>745</v>
      </c>
      <c r="AD220" s="703"/>
      <c r="AE220" s="266" t="s">
        <v>903</v>
      </c>
      <c r="AF220" s="266" t="s">
        <v>820</v>
      </c>
      <c r="AG220" s="266" t="s">
        <v>739</v>
      </c>
      <c r="AH220" s="703"/>
      <c r="AI220" s="265" t="s">
        <v>739</v>
      </c>
      <c r="AJ220" s="265" t="s">
        <v>916</v>
      </c>
      <c r="AK220" s="703"/>
      <c r="AL220" s="264" t="s">
        <v>739</v>
      </c>
      <c r="AM220" s="703"/>
      <c r="AN220" s="264" t="s">
        <v>813</v>
      </c>
      <c r="AO220" s="703"/>
      <c r="AP220" s="263" t="s">
        <v>739</v>
      </c>
      <c r="AQ220" s="703"/>
      <c r="AR220" s="262" t="s">
        <v>872</v>
      </c>
      <c r="AS220" s="262" t="s">
        <v>739</v>
      </c>
      <c r="AT220" s="704"/>
      <c r="AU220" s="705"/>
      <c r="AV220" s="707"/>
    </row>
    <row r="221" spans="1:48" x14ac:dyDescent="0.35">
      <c r="A221" s="326" t="s">
        <v>997</v>
      </c>
      <c r="B221" s="225" t="s">
        <v>844</v>
      </c>
      <c r="C221" s="225" t="s">
        <v>843</v>
      </c>
      <c r="D221" s="225" t="s">
        <v>764</v>
      </c>
      <c r="E221" s="697"/>
      <c r="F221" s="697"/>
      <c r="G221" s="697"/>
      <c r="H221" s="697"/>
      <c r="I221" s="697"/>
      <c r="J221" s="697"/>
      <c r="K221" s="697"/>
      <c r="L221" s="697"/>
      <c r="M221" s="697"/>
      <c r="N221" s="697"/>
      <c r="O221" s="224" t="s">
        <v>842</v>
      </c>
      <c r="P221" s="697"/>
      <c r="Q221" s="224" t="s">
        <v>841</v>
      </c>
      <c r="R221" s="224" t="s">
        <v>840</v>
      </c>
      <c r="S221" s="697"/>
      <c r="T221" s="697" t="s">
        <v>760</v>
      </c>
      <c r="U221" s="699"/>
      <c r="V221" s="700"/>
      <c r="W221" s="697" t="s">
        <v>760</v>
      </c>
      <c r="X221" s="220" t="s">
        <v>759</v>
      </c>
      <c r="Y221" s="697"/>
      <c r="Z221" s="697"/>
      <c r="AA221" s="223" t="s">
        <v>758</v>
      </c>
      <c r="AB221" s="223" t="s">
        <v>757</v>
      </c>
      <c r="AC221" s="697"/>
      <c r="AD221" s="697"/>
      <c r="AE221" s="222" t="s">
        <v>756</v>
      </c>
      <c r="AF221" s="222" t="s">
        <v>755</v>
      </c>
      <c r="AG221" s="220" t="s">
        <v>785</v>
      </c>
      <c r="AH221" s="697"/>
      <c r="AI221" s="221" t="s">
        <v>753</v>
      </c>
      <c r="AJ221" s="221" t="s">
        <v>752</v>
      </c>
      <c r="AK221" s="697"/>
      <c r="AL221" s="697"/>
      <c r="AM221" s="697"/>
      <c r="AN221" s="697"/>
      <c r="AO221" s="697"/>
      <c r="AP221" s="697"/>
      <c r="AQ221" s="697"/>
      <c r="AR221" s="709" t="s">
        <v>751</v>
      </c>
      <c r="AS221" s="710"/>
      <c r="AT221" s="697"/>
      <c r="AU221" s="220" t="s">
        <v>778</v>
      </c>
      <c r="AV221" s="707"/>
    </row>
    <row r="222" spans="1:48" ht="15" thickBot="1" x14ac:dyDescent="0.4">
      <c r="A222" s="327" t="s">
        <v>997</v>
      </c>
      <c r="B222" s="280" t="s">
        <v>159</v>
      </c>
      <c r="C222" s="280" t="s">
        <v>839</v>
      </c>
      <c r="D222" s="280" t="s">
        <v>910</v>
      </c>
      <c r="E222" s="703"/>
      <c r="F222" s="703"/>
      <c r="G222" s="703"/>
      <c r="H222" s="703"/>
      <c r="I222" s="703"/>
      <c r="J222" s="703"/>
      <c r="K222" s="703"/>
      <c r="L222" s="703"/>
      <c r="M222" s="703"/>
      <c r="N222" s="703"/>
      <c r="O222" s="279" t="s">
        <v>747</v>
      </c>
      <c r="P222" s="703"/>
      <c r="Q222" s="279" t="s">
        <v>883</v>
      </c>
      <c r="R222" s="279" t="s">
        <v>853</v>
      </c>
      <c r="S222" s="703"/>
      <c r="T222" s="703"/>
      <c r="U222" s="704"/>
      <c r="V222" s="705"/>
      <c r="W222" s="703"/>
      <c r="X222" s="268" t="s">
        <v>770</v>
      </c>
      <c r="Y222" s="703"/>
      <c r="Z222" s="703"/>
      <c r="AA222" s="278" t="s">
        <v>821</v>
      </c>
      <c r="AB222" s="278" t="s">
        <v>874</v>
      </c>
      <c r="AC222" s="703"/>
      <c r="AD222" s="703"/>
      <c r="AE222" s="277" t="s">
        <v>948</v>
      </c>
      <c r="AF222" s="277" t="s">
        <v>895</v>
      </c>
      <c r="AG222" s="268" t="s">
        <v>739</v>
      </c>
      <c r="AH222" s="703"/>
      <c r="AI222" s="276" t="s">
        <v>879</v>
      </c>
      <c r="AJ222" s="276" t="s">
        <v>916</v>
      </c>
      <c r="AK222" s="703"/>
      <c r="AL222" s="703"/>
      <c r="AM222" s="703"/>
      <c r="AN222" s="703"/>
      <c r="AO222" s="703"/>
      <c r="AP222" s="703"/>
      <c r="AQ222" s="703"/>
      <c r="AR222" s="714" t="s">
        <v>918</v>
      </c>
      <c r="AS222" s="715"/>
      <c r="AT222" s="703"/>
      <c r="AU222" s="268" t="s">
        <v>939</v>
      </c>
      <c r="AV222" s="713"/>
    </row>
    <row r="223" spans="1:48" x14ac:dyDescent="0.35">
      <c r="A223" s="325" t="s">
        <v>996</v>
      </c>
      <c r="B223" s="251" t="s">
        <v>141</v>
      </c>
      <c r="C223" s="251" t="s">
        <v>258</v>
      </c>
      <c r="D223" s="251" t="s">
        <v>259</v>
      </c>
      <c r="E223" s="697"/>
      <c r="F223" s="250" t="s">
        <v>862</v>
      </c>
      <c r="G223" s="697"/>
      <c r="H223" s="249" t="s">
        <v>865</v>
      </c>
      <c r="I223" s="249" t="s">
        <v>125</v>
      </c>
      <c r="J223" s="697"/>
      <c r="K223" s="248" t="s">
        <v>127</v>
      </c>
      <c r="L223" s="248" t="s">
        <v>128</v>
      </c>
      <c r="M223" s="248" t="s">
        <v>260</v>
      </c>
      <c r="N223" s="697"/>
      <c r="O223" s="247" t="s">
        <v>830</v>
      </c>
      <c r="P223" s="247" t="s">
        <v>762</v>
      </c>
      <c r="Q223" s="247" t="s">
        <v>829</v>
      </c>
      <c r="R223" s="247" t="s">
        <v>864</v>
      </c>
      <c r="S223" s="697"/>
      <c r="T223" s="697" t="s">
        <v>760</v>
      </c>
      <c r="U223" s="246" t="s">
        <v>863</v>
      </c>
      <c r="V223" s="245" t="s">
        <v>791</v>
      </c>
      <c r="W223" s="697" t="s">
        <v>760</v>
      </c>
      <c r="X223" s="220" t="s">
        <v>862</v>
      </c>
      <c r="Y223" s="220" t="s">
        <v>827</v>
      </c>
      <c r="Z223" s="697"/>
      <c r="AA223" s="244" t="s">
        <v>790</v>
      </c>
      <c r="AB223" s="244" t="s">
        <v>789</v>
      </c>
      <c r="AC223" s="244" t="s">
        <v>788</v>
      </c>
      <c r="AD223" s="697"/>
      <c r="AE223" s="243" t="s">
        <v>787</v>
      </c>
      <c r="AF223" s="243" t="s">
        <v>786</v>
      </c>
      <c r="AG223" s="243" t="s">
        <v>861</v>
      </c>
      <c r="AH223" s="697"/>
      <c r="AI223" s="242" t="s">
        <v>784</v>
      </c>
      <c r="AJ223" s="242" t="s">
        <v>783</v>
      </c>
      <c r="AK223" s="697"/>
      <c r="AL223" s="241" t="s">
        <v>782</v>
      </c>
      <c r="AM223" s="697"/>
      <c r="AN223" s="241" t="s">
        <v>781</v>
      </c>
      <c r="AO223" s="697"/>
      <c r="AP223" s="240" t="s">
        <v>780</v>
      </c>
      <c r="AQ223" s="697"/>
      <c r="AR223" s="239" t="s">
        <v>860</v>
      </c>
      <c r="AS223" s="239" t="s">
        <v>859</v>
      </c>
      <c r="AT223" s="699"/>
      <c r="AU223" s="700"/>
      <c r="AV223" s="706" t="s">
        <v>996</v>
      </c>
    </row>
    <row r="224" spans="1:48" ht="15" thickBot="1" x14ac:dyDescent="0.4">
      <c r="A224" s="326" t="s">
        <v>996</v>
      </c>
      <c r="B224" s="275" t="s">
        <v>837</v>
      </c>
      <c r="C224" s="275" t="s">
        <v>748</v>
      </c>
      <c r="D224" s="275" t="s">
        <v>158</v>
      </c>
      <c r="E224" s="703"/>
      <c r="F224" s="274" t="s">
        <v>854</v>
      </c>
      <c r="G224" s="703"/>
      <c r="H224" s="273" t="s">
        <v>912</v>
      </c>
      <c r="I224" s="273" t="s">
        <v>814</v>
      </c>
      <c r="J224" s="703"/>
      <c r="K224" s="272" t="s">
        <v>856</v>
      </c>
      <c r="L224" s="272" t="s">
        <v>822</v>
      </c>
      <c r="M224" s="272" t="s">
        <v>774</v>
      </c>
      <c r="N224" s="703"/>
      <c r="O224" s="271" t="s">
        <v>800</v>
      </c>
      <c r="P224" s="271" t="s">
        <v>746</v>
      </c>
      <c r="Q224" s="271" t="s">
        <v>810</v>
      </c>
      <c r="R224" s="271" t="s">
        <v>853</v>
      </c>
      <c r="S224" s="703"/>
      <c r="T224" s="703"/>
      <c r="U224" s="270" t="s">
        <v>810</v>
      </c>
      <c r="V224" s="269" t="s">
        <v>810</v>
      </c>
      <c r="W224" s="703"/>
      <c r="X224" s="268" t="s">
        <v>995</v>
      </c>
      <c r="Y224" s="268" t="s">
        <v>903</v>
      </c>
      <c r="Z224" s="703"/>
      <c r="AA224" s="267" t="s">
        <v>743</v>
      </c>
      <c r="AB224" s="267" t="s">
        <v>768</v>
      </c>
      <c r="AC224" s="267" t="s">
        <v>913</v>
      </c>
      <c r="AD224" s="703"/>
      <c r="AE224" s="266" t="s">
        <v>850</v>
      </c>
      <c r="AF224" s="266" t="s">
        <v>875</v>
      </c>
      <c r="AG224" s="266" t="s">
        <v>739</v>
      </c>
      <c r="AH224" s="703"/>
      <c r="AI224" s="265" t="s">
        <v>807</v>
      </c>
      <c r="AJ224" s="265" t="s">
        <v>808</v>
      </c>
      <c r="AK224" s="703"/>
      <c r="AL224" s="264" t="s">
        <v>771</v>
      </c>
      <c r="AM224" s="703"/>
      <c r="AN224" s="264" t="s">
        <v>769</v>
      </c>
      <c r="AO224" s="703"/>
      <c r="AP224" s="263" t="s">
        <v>739</v>
      </c>
      <c r="AQ224" s="703"/>
      <c r="AR224" s="262" t="s">
        <v>845</v>
      </c>
      <c r="AS224" s="262" t="s">
        <v>832</v>
      </c>
      <c r="AT224" s="704"/>
      <c r="AU224" s="705"/>
      <c r="AV224" s="707"/>
    </row>
    <row r="225" spans="1:48" x14ac:dyDescent="0.35">
      <c r="A225" s="326" t="s">
        <v>996</v>
      </c>
      <c r="B225" s="225" t="s">
        <v>844</v>
      </c>
      <c r="C225" s="225" t="s">
        <v>843</v>
      </c>
      <c r="D225" s="225" t="s">
        <v>764</v>
      </c>
      <c r="E225" s="697"/>
      <c r="F225" s="697"/>
      <c r="G225" s="697"/>
      <c r="H225" s="697"/>
      <c r="I225" s="697"/>
      <c r="J225" s="697"/>
      <c r="K225" s="697"/>
      <c r="L225" s="697"/>
      <c r="M225" s="697"/>
      <c r="N225" s="697"/>
      <c r="O225" s="224" t="s">
        <v>842</v>
      </c>
      <c r="P225" s="697"/>
      <c r="Q225" s="224" t="s">
        <v>841</v>
      </c>
      <c r="R225" s="224" t="s">
        <v>840</v>
      </c>
      <c r="S225" s="697"/>
      <c r="T225" s="697" t="s">
        <v>760</v>
      </c>
      <c r="U225" s="699"/>
      <c r="V225" s="700"/>
      <c r="W225" s="697" t="s">
        <v>760</v>
      </c>
      <c r="X225" s="220" t="s">
        <v>759</v>
      </c>
      <c r="Y225" s="697"/>
      <c r="Z225" s="697"/>
      <c r="AA225" s="223" t="s">
        <v>758</v>
      </c>
      <c r="AB225" s="223" t="s">
        <v>757</v>
      </c>
      <c r="AC225" s="697"/>
      <c r="AD225" s="697"/>
      <c r="AE225" s="222" t="s">
        <v>756</v>
      </c>
      <c r="AF225" s="222" t="s">
        <v>755</v>
      </c>
      <c r="AG225" s="220" t="s">
        <v>785</v>
      </c>
      <c r="AH225" s="697"/>
      <c r="AI225" s="221" t="s">
        <v>753</v>
      </c>
      <c r="AJ225" s="221" t="s">
        <v>752</v>
      </c>
      <c r="AK225" s="697"/>
      <c r="AL225" s="697"/>
      <c r="AM225" s="697"/>
      <c r="AN225" s="697"/>
      <c r="AO225" s="697"/>
      <c r="AP225" s="697"/>
      <c r="AQ225" s="697"/>
      <c r="AR225" s="709" t="s">
        <v>751</v>
      </c>
      <c r="AS225" s="710"/>
      <c r="AT225" s="697"/>
      <c r="AU225" s="220" t="s">
        <v>778</v>
      </c>
      <c r="AV225" s="707"/>
    </row>
    <row r="226" spans="1:48" ht="15" thickBot="1" x14ac:dyDescent="0.4">
      <c r="A226" s="327" t="s">
        <v>996</v>
      </c>
      <c r="B226" s="280" t="s">
        <v>811</v>
      </c>
      <c r="C226" s="280" t="s">
        <v>748</v>
      </c>
      <c r="D226" s="280" t="s">
        <v>940</v>
      </c>
      <c r="E226" s="703"/>
      <c r="F226" s="703"/>
      <c r="G226" s="703"/>
      <c r="H226" s="703"/>
      <c r="I226" s="703"/>
      <c r="J226" s="703"/>
      <c r="K226" s="703"/>
      <c r="L226" s="703"/>
      <c r="M226" s="703"/>
      <c r="N226" s="703"/>
      <c r="O226" s="279" t="s">
        <v>773</v>
      </c>
      <c r="P226" s="703"/>
      <c r="Q226" s="279" t="s">
        <v>889</v>
      </c>
      <c r="R226" s="279" t="s">
        <v>853</v>
      </c>
      <c r="S226" s="703"/>
      <c r="T226" s="703"/>
      <c r="U226" s="704"/>
      <c r="V226" s="705"/>
      <c r="W226" s="703"/>
      <c r="X226" s="268" t="s">
        <v>770</v>
      </c>
      <c r="Y226" s="703"/>
      <c r="Z226" s="703"/>
      <c r="AA226" s="278" t="s">
        <v>739</v>
      </c>
      <c r="AB226" s="278" t="s">
        <v>875</v>
      </c>
      <c r="AC226" s="703"/>
      <c r="AD226" s="703"/>
      <c r="AE226" s="277" t="s">
        <v>812</v>
      </c>
      <c r="AF226" s="277" t="s">
        <v>870</v>
      </c>
      <c r="AG226" s="268" t="s">
        <v>739</v>
      </c>
      <c r="AH226" s="703"/>
      <c r="AI226" s="276" t="s">
        <v>836</v>
      </c>
      <c r="AJ226" s="276" t="s">
        <v>808</v>
      </c>
      <c r="AK226" s="703"/>
      <c r="AL226" s="703"/>
      <c r="AM226" s="703"/>
      <c r="AN226" s="703"/>
      <c r="AO226" s="703"/>
      <c r="AP226" s="703"/>
      <c r="AQ226" s="703"/>
      <c r="AR226" s="714" t="s">
        <v>736</v>
      </c>
      <c r="AS226" s="715"/>
      <c r="AT226" s="703"/>
      <c r="AU226" s="268" t="s">
        <v>939</v>
      </c>
      <c r="AV226" s="713"/>
    </row>
    <row r="227" spans="1:48" x14ac:dyDescent="0.35">
      <c r="A227" s="325" t="s">
        <v>994</v>
      </c>
      <c r="B227" s="251" t="s">
        <v>141</v>
      </c>
      <c r="C227" s="251" t="s">
        <v>258</v>
      </c>
      <c r="D227" s="251" t="s">
        <v>892</v>
      </c>
      <c r="E227" s="697"/>
      <c r="F227" s="250" t="s">
        <v>862</v>
      </c>
      <c r="G227" s="697"/>
      <c r="H227" s="249" t="s">
        <v>891</v>
      </c>
      <c r="I227" s="249" t="s">
        <v>125</v>
      </c>
      <c r="J227" s="697"/>
      <c r="K227" s="248" t="s">
        <v>127</v>
      </c>
      <c r="L227" s="248" t="s">
        <v>128</v>
      </c>
      <c r="M227" s="248" t="s">
        <v>260</v>
      </c>
      <c r="N227" s="697"/>
      <c r="O227" s="247" t="s">
        <v>830</v>
      </c>
      <c r="P227" s="247" t="s">
        <v>762</v>
      </c>
      <c r="Q227" s="247" t="s">
        <v>829</v>
      </c>
      <c r="R227" s="247" t="s">
        <v>864</v>
      </c>
      <c r="S227" s="697"/>
      <c r="T227" s="697" t="s">
        <v>760</v>
      </c>
      <c r="U227" s="246" t="s">
        <v>863</v>
      </c>
      <c r="V227" s="245" t="s">
        <v>791</v>
      </c>
      <c r="W227" s="697" t="s">
        <v>760</v>
      </c>
      <c r="X227" s="220" t="s">
        <v>862</v>
      </c>
      <c r="Y227" s="220" t="s">
        <v>827</v>
      </c>
      <c r="Z227" s="697"/>
      <c r="AA227" s="244" t="s">
        <v>790</v>
      </c>
      <c r="AB227" s="244" t="s">
        <v>789</v>
      </c>
      <c r="AC227" s="244" t="s">
        <v>788</v>
      </c>
      <c r="AD227" s="697"/>
      <c r="AE227" s="243" t="s">
        <v>787</v>
      </c>
      <c r="AF227" s="243" t="s">
        <v>786</v>
      </c>
      <c r="AG227" s="243" t="s">
        <v>861</v>
      </c>
      <c r="AH227" s="697"/>
      <c r="AI227" s="242" t="s">
        <v>784</v>
      </c>
      <c r="AJ227" s="242" t="s">
        <v>783</v>
      </c>
      <c r="AK227" s="697"/>
      <c r="AL227" s="241" t="s">
        <v>782</v>
      </c>
      <c r="AM227" s="697"/>
      <c r="AN227" s="241" t="s">
        <v>781</v>
      </c>
      <c r="AO227" s="697"/>
      <c r="AP227" s="240" t="s">
        <v>780</v>
      </c>
      <c r="AQ227" s="697"/>
      <c r="AR227" s="239" t="s">
        <v>860</v>
      </c>
      <c r="AS227" s="239" t="s">
        <v>859</v>
      </c>
      <c r="AT227" s="699"/>
      <c r="AU227" s="700"/>
      <c r="AV227" s="706" t="s">
        <v>994</v>
      </c>
    </row>
    <row r="228" spans="1:48" ht="15" thickBot="1" x14ac:dyDescent="0.4">
      <c r="A228" s="326" t="s">
        <v>994</v>
      </c>
      <c r="B228" s="275" t="s">
        <v>837</v>
      </c>
      <c r="C228" s="275" t="s">
        <v>814</v>
      </c>
      <c r="D228" s="275" t="s">
        <v>851</v>
      </c>
      <c r="E228" s="703"/>
      <c r="F228" s="274" t="s">
        <v>823</v>
      </c>
      <c r="G228" s="703"/>
      <c r="H228" s="273" t="s">
        <v>851</v>
      </c>
      <c r="I228" s="273" t="s">
        <v>916</v>
      </c>
      <c r="J228" s="703"/>
      <c r="K228" s="272" t="s">
        <v>856</v>
      </c>
      <c r="L228" s="272" t="s">
        <v>822</v>
      </c>
      <c r="M228" s="272" t="s">
        <v>774</v>
      </c>
      <c r="N228" s="703"/>
      <c r="O228" s="271" t="s">
        <v>877</v>
      </c>
      <c r="P228" s="271" t="s">
        <v>937</v>
      </c>
      <c r="Q228" s="271" t="s">
        <v>800</v>
      </c>
      <c r="R228" s="271" t="s">
        <v>882</v>
      </c>
      <c r="S228" s="703"/>
      <c r="T228" s="703"/>
      <c r="U228" s="270" t="s">
        <v>772</v>
      </c>
      <c r="V228" s="269" t="s">
        <v>772</v>
      </c>
      <c r="W228" s="703"/>
      <c r="X228" s="268" t="s">
        <v>850</v>
      </c>
      <c r="Y228" s="268" t="s">
        <v>895</v>
      </c>
      <c r="Z228" s="703"/>
      <c r="AA228" s="267" t="s">
        <v>821</v>
      </c>
      <c r="AB228" s="267" t="s">
        <v>913</v>
      </c>
      <c r="AC228" s="267" t="s">
        <v>834</v>
      </c>
      <c r="AD228" s="703"/>
      <c r="AE228" s="266" t="s">
        <v>948</v>
      </c>
      <c r="AF228" s="266" t="s">
        <v>770</v>
      </c>
      <c r="AG228" s="266" t="s">
        <v>739</v>
      </c>
      <c r="AH228" s="703"/>
      <c r="AI228" s="265" t="s">
        <v>739</v>
      </c>
      <c r="AJ228" s="265" t="s">
        <v>883</v>
      </c>
      <c r="AK228" s="703"/>
      <c r="AL228" s="264" t="s">
        <v>846</v>
      </c>
      <c r="AM228" s="703"/>
      <c r="AN228" s="264" t="s">
        <v>768</v>
      </c>
      <c r="AO228" s="703"/>
      <c r="AP228" s="263" t="s">
        <v>739</v>
      </c>
      <c r="AQ228" s="703"/>
      <c r="AR228" s="262" t="s">
        <v>866</v>
      </c>
      <c r="AS228" s="262" t="s">
        <v>832</v>
      </c>
      <c r="AT228" s="704"/>
      <c r="AU228" s="705"/>
      <c r="AV228" s="707"/>
    </row>
    <row r="229" spans="1:48" x14ac:dyDescent="0.35">
      <c r="A229" s="326" t="s">
        <v>994</v>
      </c>
      <c r="B229" s="225" t="s">
        <v>844</v>
      </c>
      <c r="C229" s="225" t="s">
        <v>843</v>
      </c>
      <c r="D229" s="225" t="s">
        <v>764</v>
      </c>
      <c r="E229" s="697"/>
      <c r="F229" s="697"/>
      <c r="G229" s="697"/>
      <c r="H229" s="697"/>
      <c r="I229" s="697"/>
      <c r="J229" s="697"/>
      <c r="K229" s="697"/>
      <c r="L229" s="697"/>
      <c r="M229" s="697"/>
      <c r="N229" s="697"/>
      <c r="O229" s="224" t="s">
        <v>842</v>
      </c>
      <c r="P229" s="697"/>
      <c r="Q229" s="224" t="s">
        <v>841</v>
      </c>
      <c r="R229" s="224" t="s">
        <v>840</v>
      </c>
      <c r="S229" s="697"/>
      <c r="T229" s="697" t="s">
        <v>760</v>
      </c>
      <c r="U229" s="699"/>
      <c r="V229" s="700"/>
      <c r="W229" s="697" t="s">
        <v>760</v>
      </c>
      <c r="X229" s="220" t="s">
        <v>759</v>
      </c>
      <c r="Y229" s="697"/>
      <c r="Z229" s="697"/>
      <c r="AA229" s="223" t="s">
        <v>758</v>
      </c>
      <c r="AB229" s="223" t="s">
        <v>757</v>
      </c>
      <c r="AC229" s="697"/>
      <c r="AD229" s="697"/>
      <c r="AE229" s="222" t="s">
        <v>756</v>
      </c>
      <c r="AF229" s="222" t="s">
        <v>755</v>
      </c>
      <c r="AG229" s="220" t="s">
        <v>785</v>
      </c>
      <c r="AH229" s="697"/>
      <c r="AI229" s="221" t="s">
        <v>753</v>
      </c>
      <c r="AJ229" s="221" t="s">
        <v>752</v>
      </c>
      <c r="AK229" s="697"/>
      <c r="AL229" s="697"/>
      <c r="AM229" s="697"/>
      <c r="AN229" s="697"/>
      <c r="AO229" s="697"/>
      <c r="AP229" s="697"/>
      <c r="AQ229" s="697"/>
      <c r="AR229" s="709" t="s">
        <v>751</v>
      </c>
      <c r="AS229" s="710"/>
      <c r="AT229" s="697"/>
      <c r="AU229" s="220" t="s">
        <v>778</v>
      </c>
      <c r="AV229" s="707"/>
    </row>
    <row r="230" spans="1:48" ht="15" thickBot="1" x14ac:dyDescent="0.4">
      <c r="A230" s="327" t="s">
        <v>994</v>
      </c>
      <c r="B230" s="280" t="s">
        <v>750</v>
      </c>
      <c r="C230" s="280" t="s">
        <v>158</v>
      </c>
      <c r="D230" s="280" t="s">
        <v>799</v>
      </c>
      <c r="E230" s="703"/>
      <c r="F230" s="703"/>
      <c r="G230" s="703"/>
      <c r="H230" s="703"/>
      <c r="I230" s="703"/>
      <c r="J230" s="703"/>
      <c r="K230" s="703"/>
      <c r="L230" s="703"/>
      <c r="M230" s="703"/>
      <c r="N230" s="703"/>
      <c r="O230" s="279" t="s">
        <v>745</v>
      </c>
      <c r="P230" s="703"/>
      <c r="Q230" s="279" t="s">
        <v>920</v>
      </c>
      <c r="R230" s="279" t="s">
        <v>882</v>
      </c>
      <c r="S230" s="703"/>
      <c r="T230" s="703"/>
      <c r="U230" s="704"/>
      <c r="V230" s="705"/>
      <c r="W230" s="703"/>
      <c r="X230" s="268" t="s">
        <v>770</v>
      </c>
      <c r="Y230" s="703"/>
      <c r="Z230" s="703"/>
      <c r="AA230" s="278" t="s">
        <v>813</v>
      </c>
      <c r="AB230" s="278" t="s">
        <v>873</v>
      </c>
      <c r="AC230" s="703"/>
      <c r="AD230" s="703"/>
      <c r="AE230" s="277" t="s">
        <v>879</v>
      </c>
      <c r="AF230" s="277" t="s">
        <v>874</v>
      </c>
      <c r="AG230" s="268" t="s">
        <v>739</v>
      </c>
      <c r="AH230" s="703"/>
      <c r="AI230" s="276" t="s">
        <v>903</v>
      </c>
      <c r="AJ230" s="276" t="s">
        <v>883</v>
      </c>
      <c r="AK230" s="703"/>
      <c r="AL230" s="703"/>
      <c r="AM230" s="703"/>
      <c r="AN230" s="703"/>
      <c r="AO230" s="703"/>
      <c r="AP230" s="703"/>
      <c r="AQ230" s="703"/>
      <c r="AR230" s="714" t="s">
        <v>866</v>
      </c>
      <c r="AS230" s="715"/>
      <c r="AT230" s="703"/>
      <c r="AU230" s="268" t="s">
        <v>939</v>
      </c>
      <c r="AV230" s="713"/>
    </row>
    <row r="231" spans="1:48" x14ac:dyDescent="0.35">
      <c r="A231" s="325" t="s">
        <v>993</v>
      </c>
      <c r="B231" s="251" t="s">
        <v>141</v>
      </c>
      <c r="C231" s="251" t="s">
        <v>258</v>
      </c>
      <c r="D231" s="251" t="s">
        <v>892</v>
      </c>
      <c r="E231" s="697"/>
      <c r="F231" s="250" t="s">
        <v>862</v>
      </c>
      <c r="G231" s="697"/>
      <c r="H231" s="249" t="s">
        <v>865</v>
      </c>
      <c r="I231" s="249" t="s">
        <v>125</v>
      </c>
      <c r="J231" s="697"/>
      <c r="K231" s="248" t="s">
        <v>127</v>
      </c>
      <c r="L231" s="248" t="s">
        <v>128</v>
      </c>
      <c r="M231" s="248" t="s">
        <v>260</v>
      </c>
      <c r="N231" s="697"/>
      <c r="O231" s="247" t="s">
        <v>830</v>
      </c>
      <c r="P231" s="247" t="s">
        <v>983</v>
      </c>
      <c r="Q231" s="247" t="s">
        <v>829</v>
      </c>
      <c r="R231" s="247" t="s">
        <v>864</v>
      </c>
      <c r="S231" s="282" t="s">
        <v>968</v>
      </c>
      <c r="T231" s="697" t="s">
        <v>760</v>
      </c>
      <c r="U231" s="246" t="s">
        <v>863</v>
      </c>
      <c r="V231" s="245" t="s">
        <v>791</v>
      </c>
      <c r="W231" s="697" t="s">
        <v>760</v>
      </c>
      <c r="X231" s="220" t="s">
        <v>862</v>
      </c>
      <c r="Y231" s="220" t="s">
        <v>827</v>
      </c>
      <c r="Z231" s="697"/>
      <c r="AA231" s="244" t="s">
        <v>790</v>
      </c>
      <c r="AB231" s="244" t="s">
        <v>789</v>
      </c>
      <c r="AC231" s="244" t="s">
        <v>788</v>
      </c>
      <c r="AD231" s="697"/>
      <c r="AE231" s="243" t="s">
        <v>787</v>
      </c>
      <c r="AF231" s="243" t="s">
        <v>786</v>
      </c>
      <c r="AG231" s="243" t="s">
        <v>861</v>
      </c>
      <c r="AH231" s="697"/>
      <c r="AI231" s="242" t="s">
        <v>784</v>
      </c>
      <c r="AJ231" s="242" t="s">
        <v>783</v>
      </c>
      <c r="AK231" s="697"/>
      <c r="AL231" s="241" t="s">
        <v>782</v>
      </c>
      <c r="AM231" s="697"/>
      <c r="AN231" s="241" t="s">
        <v>781</v>
      </c>
      <c r="AO231" s="697"/>
      <c r="AP231" s="240" t="s">
        <v>780</v>
      </c>
      <c r="AQ231" s="697"/>
      <c r="AR231" s="239" t="s">
        <v>860</v>
      </c>
      <c r="AS231" s="239" t="s">
        <v>859</v>
      </c>
      <c r="AT231" s="699"/>
      <c r="AU231" s="700"/>
      <c r="AV231" s="706" t="s">
        <v>993</v>
      </c>
    </row>
    <row r="232" spans="1:48" ht="15" thickBot="1" x14ac:dyDescent="0.4">
      <c r="A232" s="326" t="s">
        <v>993</v>
      </c>
      <c r="B232" s="275" t="s">
        <v>837</v>
      </c>
      <c r="C232" s="275" t="s">
        <v>773</v>
      </c>
      <c r="D232" s="275" t="s">
        <v>814</v>
      </c>
      <c r="E232" s="703"/>
      <c r="F232" s="274" t="s">
        <v>847</v>
      </c>
      <c r="G232" s="703"/>
      <c r="H232" s="273" t="s">
        <v>851</v>
      </c>
      <c r="I232" s="273" t="s">
        <v>814</v>
      </c>
      <c r="J232" s="703"/>
      <c r="K232" s="272" t="s">
        <v>856</v>
      </c>
      <c r="L232" s="272" t="s">
        <v>854</v>
      </c>
      <c r="M232" s="272" t="s">
        <v>774</v>
      </c>
      <c r="N232" s="703"/>
      <c r="O232" s="271" t="s">
        <v>748</v>
      </c>
      <c r="P232" s="271" t="s">
        <v>937</v>
      </c>
      <c r="Q232" s="271" t="s">
        <v>800</v>
      </c>
      <c r="R232" s="271" t="s">
        <v>853</v>
      </c>
      <c r="S232" s="281" t="s">
        <v>937</v>
      </c>
      <c r="T232" s="703"/>
      <c r="U232" s="270" t="s">
        <v>812</v>
      </c>
      <c r="V232" s="269" t="s">
        <v>812</v>
      </c>
      <c r="W232" s="703"/>
      <c r="X232" s="268" t="s">
        <v>744</v>
      </c>
      <c r="Y232" s="268" t="s">
        <v>845</v>
      </c>
      <c r="Z232" s="703"/>
      <c r="AA232" s="267" t="s">
        <v>742</v>
      </c>
      <c r="AB232" s="267" t="s">
        <v>810</v>
      </c>
      <c r="AC232" s="267" t="s">
        <v>836</v>
      </c>
      <c r="AD232" s="703"/>
      <c r="AE232" s="266" t="s">
        <v>772</v>
      </c>
      <c r="AF232" s="266" t="s">
        <v>875</v>
      </c>
      <c r="AG232" s="266" t="s">
        <v>739</v>
      </c>
      <c r="AH232" s="703"/>
      <c r="AI232" s="265" t="s">
        <v>876</v>
      </c>
      <c r="AJ232" s="265" t="s">
        <v>857</v>
      </c>
      <c r="AK232" s="703"/>
      <c r="AL232" s="264" t="s">
        <v>888</v>
      </c>
      <c r="AM232" s="703"/>
      <c r="AN232" s="264" t="s">
        <v>870</v>
      </c>
      <c r="AO232" s="703"/>
      <c r="AP232" s="263" t="s">
        <v>739</v>
      </c>
      <c r="AQ232" s="703"/>
      <c r="AR232" s="262" t="s">
        <v>832</v>
      </c>
      <c r="AS232" s="262" t="s">
        <v>739</v>
      </c>
      <c r="AT232" s="704"/>
      <c r="AU232" s="705"/>
      <c r="AV232" s="707"/>
    </row>
    <row r="233" spans="1:48" x14ac:dyDescent="0.35">
      <c r="A233" s="326" t="s">
        <v>993</v>
      </c>
      <c r="B233" s="225" t="s">
        <v>844</v>
      </c>
      <c r="C233" s="225" t="s">
        <v>843</v>
      </c>
      <c r="D233" s="225" t="s">
        <v>764</v>
      </c>
      <c r="E233" s="697"/>
      <c r="F233" s="697"/>
      <c r="G233" s="697"/>
      <c r="H233" s="697"/>
      <c r="I233" s="697"/>
      <c r="J233" s="697"/>
      <c r="K233" s="697"/>
      <c r="L233" s="697"/>
      <c r="M233" s="697"/>
      <c r="N233" s="697"/>
      <c r="O233" s="224" t="s">
        <v>842</v>
      </c>
      <c r="P233" s="697"/>
      <c r="Q233" s="224" t="s">
        <v>841</v>
      </c>
      <c r="R233" s="224" t="s">
        <v>840</v>
      </c>
      <c r="S233" s="697"/>
      <c r="T233" s="697" t="s">
        <v>760</v>
      </c>
      <c r="U233" s="699"/>
      <c r="V233" s="700"/>
      <c r="W233" s="697" t="s">
        <v>760</v>
      </c>
      <c r="X233" s="220" t="s">
        <v>759</v>
      </c>
      <c r="Y233" s="697"/>
      <c r="Z233" s="697"/>
      <c r="AA233" s="223" t="s">
        <v>758</v>
      </c>
      <c r="AB233" s="223" t="s">
        <v>757</v>
      </c>
      <c r="AC233" s="697"/>
      <c r="AD233" s="697"/>
      <c r="AE233" s="222" t="s">
        <v>756</v>
      </c>
      <c r="AF233" s="222" t="s">
        <v>755</v>
      </c>
      <c r="AG233" s="220" t="s">
        <v>785</v>
      </c>
      <c r="AH233" s="697"/>
      <c r="AI233" s="221" t="s">
        <v>753</v>
      </c>
      <c r="AJ233" s="221" t="s">
        <v>752</v>
      </c>
      <c r="AK233" s="697"/>
      <c r="AL233" s="697"/>
      <c r="AM233" s="697"/>
      <c r="AN233" s="697"/>
      <c r="AO233" s="697"/>
      <c r="AP233" s="697"/>
      <c r="AQ233" s="697"/>
      <c r="AR233" s="709" t="s">
        <v>751</v>
      </c>
      <c r="AS233" s="710"/>
      <c r="AT233" s="697"/>
      <c r="AU233" s="220" t="s">
        <v>778</v>
      </c>
      <c r="AV233" s="707"/>
    </row>
    <row r="234" spans="1:48" ht="15" thickBot="1" x14ac:dyDescent="0.4">
      <c r="A234" s="327" t="s">
        <v>993</v>
      </c>
      <c r="B234" s="280" t="s">
        <v>916</v>
      </c>
      <c r="C234" s="280" t="s">
        <v>839</v>
      </c>
      <c r="D234" s="280" t="s">
        <v>889</v>
      </c>
      <c r="E234" s="703"/>
      <c r="F234" s="703"/>
      <c r="G234" s="703"/>
      <c r="H234" s="703"/>
      <c r="I234" s="703"/>
      <c r="J234" s="703"/>
      <c r="K234" s="703"/>
      <c r="L234" s="703"/>
      <c r="M234" s="703"/>
      <c r="N234" s="703"/>
      <c r="O234" s="279" t="s">
        <v>799</v>
      </c>
      <c r="P234" s="703"/>
      <c r="Q234" s="279" t="s">
        <v>159</v>
      </c>
      <c r="R234" s="279" t="s">
        <v>853</v>
      </c>
      <c r="S234" s="703"/>
      <c r="T234" s="703"/>
      <c r="U234" s="704"/>
      <c r="V234" s="705"/>
      <c r="W234" s="703"/>
      <c r="X234" s="268" t="s">
        <v>770</v>
      </c>
      <c r="Y234" s="703"/>
      <c r="Z234" s="703"/>
      <c r="AA234" s="278" t="s">
        <v>743</v>
      </c>
      <c r="AB234" s="278" t="s">
        <v>898</v>
      </c>
      <c r="AC234" s="703"/>
      <c r="AD234" s="703"/>
      <c r="AE234" s="277" t="s">
        <v>881</v>
      </c>
      <c r="AF234" s="277" t="s">
        <v>810</v>
      </c>
      <c r="AG234" s="268" t="s">
        <v>739</v>
      </c>
      <c r="AH234" s="703"/>
      <c r="AI234" s="276" t="s">
        <v>876</v>
      </c>
      <c r="AJ234" s="276" t="s">
        <v>857</v>
      </c>
      <c r="AK234" s="703"/>
      <c r="AL234" s="703"/>
      <c r="AM234" s="703"/>
      <c r="AN234" s="703"/>
      <c r="AO234" s="703"/>
      <c r="AP234" s="703"/>
      <c r="AQ234" s="703"/>
      <c r="AR234" s="714" t="s">
        <v>872</v>
      </c>
      <c r="AS234" s="715"/>
      <c r="AT234" s="703"/>
      <c r="AU234" s="268" t="s">
        <v>939</v>
      </c>
      <c r="AV234" s="713"/>
    </row>
    <row r="235" spans="1:48" x14ac:dyDescent="0.35">
      <c r="A235" s="328" t="s">
        <v>992</v>
      </c>
      <c r="B235" s="211" t="s">
        <v>141</v>
      </c>
      <c r="C235" s="211" t="s">
        <v>258</v>
      </c>
      <c r="D235" s="211" t="s">
        <v>259</v>
      </c>
      <c r="E235" s="716"/>
      <c r="F235" s="716"/>
      <c r="G235" s="716"/>
      <c r="H235" s="211" t="s">
        <v>831</v>
      </c>
      <c r="I235" s="211" t="s">
        <v>125</v>
      </c>
      <c r="J235" s="716"/>
      <c r="K235" s="211" t="s">
        <v>127</v>
      </c>
      <c r="L235" s="716"/>
      <c r="M235" s="211" t="s">
        <v>260</v>
      </c>
      <c r="N235" s="716"/>
      <c r="O235" s="211" t="s">
        <v>830</v>
      </c>
      <c r="P235" s="716"/>
      <c r="Q235" s="718" t="s">
        <v>829</v>
      </c>
      <c r="R235" s="719"/>
      <c r="S235" s="716"/>
      <c r="T235" s="716" t="s">
        <v>760</v>
      </c>
      <c r="U235" s="211" t="s">
        <v>828</v>
      </c>
      <c r="V235" s="211" t="s">
        <v>791</v>
      </c>
      <c r="W235" s="716" t="s">
        <v>760</v>
      </c>
      <c r="X235" s="211" t="s">
        <v>759</v>
      </c>
      <c r="Y235" s="211" t="s">
        <v>827</v>
      </c>
      <c r="Z235" s="716"/>
      <c r="AA235" s="211" t="s">
        <v>790</v>
      </c>
      <c r="AB235" s="211" t="s">
        <v>789</v>
      </c>
      <c r="AC235" s="211" t="s">
        <v>788</v>
      </c>
      <c r="AD235" s="716"/>
      <c r="AE235" s="211" t="s">
        <v>787</v>
      </c>
      <c r="AF235" s="211" t="s">
        <v>786</v>
      </c>
      <c r="AG235" s="211" t="s">
        <v>785</v>
      </c>
      <c r="AH235" s="716"/>
      <c r="AI235" s="211" t="s">
        <v>784</v>
      </c>
      <c r="AJ235" s="211" t="s">
        <v>783</v>
      </c>
      <c r="AK235" s="716"/>
      <c r="AL235" s="211" t="s">
        <v>782</v>
      </c>
      <c r="AM235" s="716"/>
      <c r="AN235" s="211" t="s">
        <v>781</v>
      </c>
      <c r="AO235" s="716"/>
      <c r="AP235" s="211" t="s">
        <v>780</v>
      </c>
      <c r="AQ235" s="716"/>
      <c r="AR235" s="211" t="s">
        <v>826</v>
      </c>
      <c r="AS235" s="211" t="s">
        <v>825</v>
      </c>
      <c r="AT235" s="716"/>
      <c r="AU235" s="211" t="s">
        <v>778</v>
      </c>
      <c r="AV235" s="728" t="s">
        <v>992</v>
      </c>
    </row>
    <row r="236" spans="1:48" ht="15" thickBot="1" x14ac:dyDescent="0.4">
      <c r="A236" s="329" t="s">
        <v>992</v>
      </c>
      <c r="B236" s="283" t="s">
        <v>801</v>
      </c>
      <c r="C236" s="283" t="s">
        <v>854</v>
      </c>
      <c r="D236" s="283" t="s">
        <v>773</v>
      </c>
      <c r="E236" s="717"/>
      <c r="F236" s="717"/>
      <c r="G236" s="717"/>
      <c r="H236" s="283" t="s">
        <v>851</v>
      </c>
      <c r="I236" s="283" t="s">
        <v>812</v>
      </c>
      <c r="J236" s="717"/>
      <c r="K236" s="283" t="s">
        <v>774</v>
      </c>
      <c r="L236" s="717"/>
      <c r="M236" s="283" t="s">
        <v>856</v>
      </c>
      <c r="N236" s="717"/>
      <c r="O236" s="283" t="s">
        <v>800</v>
      </c>
      <c r="P236" s="717"/>
      <c r="Q236" s="720" t="s">
        <v>771</v>
      </c>
      <c r="R236" s="721"/>
      <c r="S236" s="717"/>
      <c r="T236" s="717"/>
      <c r="U236" s="283" t="s">
        <v>930</v>
      </c>
      <c r="V236" s="283" t="s">
        <v>930</v>
      </c>
      <c r="W236" s="717"/>
      <c r="X236" s="283" t="s">
        <v>770</v>
      </c>
      <c r="Y236" s="283" t="s">
        <v>770</v>
      </c>
      <c r="Z236" s="717"/>
      <c r="AA236" s="283" t="s">
        <v>873</v>
      </c>
      <c r="AB236" s="283" t="s">
        <v>954</v>
      </c>
      <c r="AC236" s="283" t="s">
        <v>836</v>
      </c>
      <c r="AD236" s="717"/>
      <c r="AE236" s="283" t="s">
        <v>821</v>
      </c>
      <c r="AF236" s="283" t="s">
        <v>912</v>
      </c>
      <c r="AG236" s="283" t="s">
        <v>833</v>
      </c>
      <c r="AH236" s="717"/>
      <c r="AI236" s="283" t="s">
        <v>739</v>
      </c>
      <c r="AJ236" s="283" t="s">
        <v>849</v>
      </c>
      <c r="AK236" s="717"/>
      <c r="AL236" s="283" t="s">
        <v>888</v>
      </c>
      <c r="AM236" s="717"/>
      <c r="AN236" s="283" t="s">
        <v>850</v>
      </c>
      <c r="AO236" s="717"/>
      <c r="AP236" s="283" t="s">
        <v>739</v>
      </c>
      <c r="AQ236" s="717"/>
      <c r="AR236" s="283" t="s">
        <v>832</v>
      </c>
      <c r="AS236" s="283" t="s">
        <v>832</v>
      </c>
      <c r="AT236" s="717"/>
      <c r="AU236" s="283" t="s">
        <v>939</v>
      </c>
      <c r="AV236" s="729"/>
    </row>
    <row r="237" spans="1:48" x14ac:dyDescent="0.35">
      <c r="A237" s="329" t="s">
        <v>992</v>
      </c>
      <c r="B237" s="211" t="s">
        <v>819</v>
      </c>
      <c r="C237" s="211" t="s">
        <v>818</v>
      </c>
      <c r="D237" s="211" t="s">
        <v>817</v>
      </c>
      <c r="E237" s="716"/>
      <c r="F237" s="716"/>
      <c r="G237" s="716"/>
      <c r="H237" s="716"/>
      <c r="I237" s="716"/>
      <c r="J237" s="716"/>
      <c r="K237" s="716"/>
      <c r="L237" s="716"/>
      <c r="M237" s="716"/>
      <c r="N237" s="716"/>
      <c r="O237" s="211" t="s">
        <v>816</v>
      </c>
      <c r="P237" s="211" t="s">
        <v>762</v>
      </c>
      <c r="Q237" s="718" t="s">
        <v>815</v>
      </c>
      <c r="R237" s="719"/>
      <c r="S237" s="716"/>
      <c r="T237" s="716" t="s">
        <v>760</v>
      </c>
      <c r="U237" s="722"/>
      <c r="V237" s="723"/>
      <c r="W237" s="716" t="s">
        <v>760</v>
      </c>
      <c r="X237" s="211" t="s">
        <v>759</v>
      </c>
      <c r="Y237" s="716"/>
      <c r="Z237" s="716"/>
      <c r="AA237" s="211" t="s">
        <v>758</v>
      </c>
      <c r="AB237" s="211" t="s">
        <v>757</v>
      </c>
      <c r="AC237" s="716"/>
      <c r="AD237" s="716"/>
      <c r="AE237" s="211" t="s">
        <v>756</v>
      </c>
      <c r="AF237" s="211" t="s">
        <v>755</v>
      </c>
      <c r="AG237" s="211" t="s">
        <v>754</v>
      </c>
      <c r="AH237" s="716"/>
      <c r="AI237" s="211" t="s">
        <v>753</v>
      </c>
      <c r="AJ237" s="211" t="s">
        <v>752</v>
      </c>
      <c r="AK237" s="716"/>
      <c r="AL237" s="716"/>
      <c r="AM237" s="716"/>
      <c r="AN237" s="716"/>
      <c r="AO237" s="716"/>
      <c r="AP237" s="716"/>
      <c r="AQ237" s="716"/>
      <c r="AR237" s="718" t="s">
        <v>751</v>
      </c>
      <c r="AS237" s="719"/>
      <c r="AT237" s="722"/>
      <c r="AU237" s="723"/>
      <c r="AV237" s="729"/>
    </row>
    <row r="238" spans="1:48" ht="15" thickBot="1" x14ac:dyDescent="0.4">
      <c r="A238" s="329" t="s">
        <v>992</v>
      </c>
      <c r="B238" s="283" t="s">
        <v>801</v>
      </c>
      <c r="C238" s="283" t="s">
        <v>776</v>
      </c>
      <c r="D238" s="283" t="s">
        <v>773</v>
      </c>
      <c r="E238" s="717"/>
      <c r="F238" s="717"/>
      <c r="G238" s="717"/>
      <c r="H238" s="717"/>
      <c r="I238" s="717"/>
      <c r="J238" s="717"/>
      <c r="K238" s="717"/>
      <c r="L238" s="717"/>
      <c r="M238" s="717"/>
      <c r="N238" s="717"/>
      <c r="O238" s="283" t="s">
        <v>800</v>
      </c>
      <c r="P238" s="284" t="s">
        <v>746</v>
      </c>
      <c r="Q238" s="720" t="s">
        <v>771</v>
      </c>
      <c r="R238" s="721"/>
      <c r="S238" s="717"/>
      <c r="T238" s="717"/>
      <c r="U238" s="720"/>
      <c r="V238" s="721"/>
      <c r="W238" s="717"/>
      <c r="X238" s="283" t="s">
        <v>770</v>
      </c>
      <c r="Y238" s="717"/>
      <c r="Z238" s="717"/>
      <c r="AA238" s="283" t="s">
        <v>881</v>
      </c>
      <c r="AB238" s="283" t="s">
        <v>912</v>
      </c>
      <c r="AC238" s="717"/>
      <c r="AD238" s="717"/>
      <c r="AE238" s="283" t="s">
        <v>873</v>
      </c>
      <c r="AF238" s="283" t="s">
        <v>905</v>
      </c>
      <c r="AG238" s="283" t="s">
        <v>833</v>
      </c>
      <c r="AH238" s="717"/>
      <c r="AI238" s="283" t="s">
        <v>836</v>
      </c>
      <c r="AJ238" s="283" t="s">
        <v>849</v>
      </c>
      <c r="AK238" s="717"/>
      <c r="AL238" s="717"/>
      <c r="AM238" s="717"/>
      <c r="AN238" s="717"/>
      <c r="AO238" s="717"/>
      <c r="AP238" s="717"/>
      <c r="AQ238" s="717"/>
      <c r="AR238" s="720" t="s">
        <v>832</v>
      </c>
      <c r="AS238" s="721"/>
      <c r="AT238" s="720"/>
      <c r="AU238" s="721"/>
      <c r="AV238" s="729"/>
    </row>
    <row r="239" spans="1:48" x14ac:dyDescent="0.35">
      <c r="A239" s="329" t="s">
        <v>992</v>
      </c>
      <c r="B239" s="211" t="s">
        <v>806</v>
      </c>
      <c r="C239" s="211" t="s">
        <v>805</v>
      </c>
      <c r="D239" s="211" t="s">
        <v>970</v>
      </c>
      <c r="E239" s="716"/>
      <c r="F239" s="716"/>
      <c r="G239" s="716"/>
      <c r="H239" s="716"/>
      <c r="I239" s="716"/>
      <c r="J239" s="716"/>
      <c r="K239" s="716"/>
      <c r="L239" s="716"/>
      <c r="M239" s="716"/>
      <c r="N239" s="716"/>
      <c r="O239" s="211" t="s">
        <v>803</v>
      </c>
      <c r="P239" s="284"/>
      <c r="Q239" s="718" t="s">
        <v>802</v>
      </c>
      <c r="R239" s="719"/>
      <c r="S239" s="716"/>
      <c r="T239" s="716" t="s">
        <v>760</v>
      </c>
      <c r="U239" s="722"/>
      <c r="V239" s="723"/>
      <c r="W239" s="716" t="s">
        <v>760</v>
      </c>
      <c r="X239" s="722"/>
      <c r="Y239" s="731"/>
      <c r="Z239" s="731"/>
      <c r="AA239" s="731"/>
      <c r="AB239" s="731"/>
      <c r="AC239" s="731"/>
      <c r="AD239" s="731"/>
      <c r="AE239" s="731"/>
      <c r="AF239" s="731"/>
      <c r="AG239" s="731"/>
      <c r="AH239" s="731"/>
      <c r="AI239" s="731"/>
      <c r="AJ239" s="731"/>
      <c r="AK239" s="731"/>
      <c r="AL239" s="731"/>
      <c r="AM239" s="731"/>
      <c r="AN239" s="731"/>
      <c r="AO239" s="731"/>
      <c r="AP239" s="731"/>
      <c r="AQ239" s="731"/>
      <c r="AR239" s="731"/>
      <c r="AS239" s="731"/>
      <c r="AT239" s="731"/>
      <c r="AU239" s="723"/>
      <c r="AV239" s="729"/>
    </row>
    <row r="240" spans="1:48" ht="15" thickBot="1" x14ac:dyDescent="0.4">
      <c r="A240" s="330" t="s">
        <v>992</v>
      </c>
      <c r="B240" s="283" t="s">
        <v>837</v>
      </c>
      <c r="C240" s="283" t="s">
        <v>776</v>
      </c>
      <c r="D240" s="283" t="s">
        <v>773</v>
      </c>
      <c r="E240" s="717"/>
      <c r="F240" s="717"/>
      <c r="G240" s="717"/>
      <c r="H240" s="717"/>
      <c r="I240" s="717"/>
      <c r="J240" s="717"/>
      <c r="K240" s="717"/>
      <c r="L240" s="717"/>
      <c r="M240" s="717"/>
      <c r="N240" s="717"/>
      <c r="O240" s="283" t="s">
        <v>748</v>
      </c>
      <c r="P240" s="283"/>
      <c r="Q240" s="720" t="s">
        <v>889</v>
      </c>
      <c r="R240" s="721"/>
      <c r="S240" s="717"/>
      <c r="T240" s="717"/>
      <c r="U240" s="720"/>
      <c r="V240" s="721"/>
      <c r="W240" s="717"/>
      <c r="X240" s="720"/>
      <c r="Y240" s="732"/>
      <c r="Z240" s="732"/>
      <c r="AA240" s="732"/>
      <c r="AB240" s="732"/>
      <c r="AC240" s="732"/>
      <c r="AD240" s="732"/>
      <c r="AE240" s="732"/>
      <c r="AF240" s="732"/>
      <c r="AG240" s="732"/>
      <c r="AH240" s="732"/>
      <c r="AI240" s="732"/>
      <c r="AJ240" s="732"/>
      <c r="AK240" s="732"/>
      <c r="AL240" s="732"/>
      <c r="AM240" s="732"/>
      <c r="AN240" s="732"/>
      <c r="AO240" s="732"/>
      <c r="AP240" s="732"/>
      <c r="AQ240" s="732"/>
      <c r="AR240" s="732"/>
      <c r="AS240" s="732"/>
      <c r="AT240" s="732"/>
      <c r="AU240" s="721"/>
      <c r="AV240" s="730"/>
    </row>
    <row r="241" spans="1:48" x14ac:dyDescent="0.35">
      <c r="A241" s="328" t="s">
        <v>991</v>
      </c>
      <c r="B241" s="211" t="s">
        <v>1268</v>
      </c>
      <c r="C241" s="211" t="s">
        <v>1270</v>
      </c>
      <c r="D241" s="211" t="s">
        <v>796</v>
      </c>
      <c r="E241" s="716"/>
      <c r="F241" s="716"/>
      <c r="G241" s="716"/>
      <c r="H241" s="211" t="s">
        <v>100</v>
      </c>
      <c r="I241" s="716"/>
      <c r="J241" s="716"/>
      <c r="K241" s="211" t="s">
        <v>795</v>
      </c>
      <c r="L241" s="716"/>
      <c r="M241" s="716"/>
      <c r="N241" s="716"/>
      <c r="O241" s="211" t="s">
        <v>794</v>
      </c>
      <c r="P241" s="716"/>
      <c r="Q241" s="718" t="s">
        <v>793</v>
      </c>
      <c r="R241" s="719"/>
      <c r="S241" s="716"/>
      <c r="T241" s="716" t="s">
        <v>760</v>
      </c>
      <c r="U241" s="211" t="s">
        <v>792</v>
      </c>
      <c r="V241" s="211" t="s">
        <v>791</v>
      </c>
      <c r="W241" s="716" t="s">
        <v>760</v>
      </c>
      <c r="X241" s="211" t="s">
        <v>759</v>
      </c>
      <c r="Y241" s="716"/>
      <c r="Z241" s="716"/>
      <c r="AA241" s="211" t="s">
        <v>790</v>
      </c>
      <c r="AB241" s="211" t="s">
        <v>789</v>
      </c>
      <c r="AC241" s="211" t="s">
        <v>788</v>
      </c>
      <c r="AD241" s="716"/>
      <c r="AE241" s="211" t="s">
        <v>787</v>
      </c>
      <c r="AF241" s="211" t="s">
        <v>786</v>
      </c>
      <c r="AG241" s="211" t="s">
        <v>785</v>
      </c>
      <c r="AH241" s="716"/>
      <c r="AI241" s="211" t="s">
        <v>784</v>
      </c>
      <c r="AJ241" s="211" t="s">
        <v>783</v>
      </c>
      <c r="AK241" s="716"/>
      <c r="AL241" s="211" t="s">
        <v>782</v>
      </c>
      <c r="AM241" s="716"/>
      <c r="AN241" s="211" t="s">
        <v>781</v>
      </c>
      <c r="AO241" s="716"/>
      <c r="AP241" s="211" t="s">
        <v>780</v>
      </c>
      <c r="AQ241" s="716"/>
      <c r="AR241" s="718" t="s">
        <v>779</v>
      </c>
      <c r="AS241" s="719"/>
      <c r="AT241" s="716"/>
      <c r="AU241" s="211" t="s">
        <v>778</v>
      </c>
      <c r="AV241" s="728" t="s">
        <v>991</v>
      </c>
    </row>
    <row r="242" spans="1:48" ht="15" thickBot="1" x14ac:dyDescent="0.4">
      <c r="A242" s="329" t="s">
        <v>991</v>
      </c>
      <c r="B242" s="283" t="s">
        <v>799</v>
      </c>
      <c r="C242" s="283" t="s">
        <v>856</v>
      </c>
      <c r="D242" s="283" t="s">
        <v>854</v>
      </c>
      <c r="E242" s="717"/>
      <c r="F242" s="717"/>
      <c r="G242" s="717"/>
      <c r="H242" s="283" t="s">
        <v>159</v>
      </c>
      <c r="I242" s="717"/>
      <c r="J242" s="717"/>
      <c r="K242" s="283" t="s">
        <v>774</v>
      </c>
      <c r="L242" s="717"/>
      <c r="M242" s="717"/>
      <c r="N242" s="717"/>
      <c r="O242" s="283" t="s">
        <v>771</v>
      </c>
      <c r="P242" s="717"/>
      <c r="Q242" s="720" t="s">
        <v>801</v>
      </c>
      <c r="R242" s="721"/>
      <c r="S242" s="717"/>
      <c r="T242" s="717"/>
      <c r="U242" s="283" t="s">
        <v>930</v>
      </c>
      <c r="V242" s="283" t="s">
        <v>930</v>
      </c>
      <c r="W242" s="717"/>
      <c r="X242" s="283" t="s">
        <v>770</v>
      </c>
      <c r="Y242" s="717"/>
      <c r="Z242" s="717"/>
      <c r="AA242" s="283" t="s">
        <v>813</v>
      </c>
      <c r="AB242" s="283" t="s">
        <v>857</v>
      </c>
      <c r="AC242" s="283" t="s">
        <v>876</v>
      </c>
      <c r="AD242" s="717"/>
      <c r="AE242" s="283" t="s">
        <v>870</v>
      </c>
      <c r="AF242" s="283" t="s">
        <v>883</v>
      </c>
      <c r="AG242" s="283" t="s">
        <v>898</v>
      </c>
      <c r="AH242" s="717"/>
      <c r="AI242" s="283" t="s">
        <v>739</v>
      </c>
      <c r="AJ242" s="283" t="s">
        <v>739</v>
      </c>
      <c r="AK242" s="717"/>
      <c r="AL242" s="283" t="s">
        <v>888</v>
      </c>
      <c r="AM242" s="717"/>
      <c r="AN242" s="283" t="s">
        <v>900</v>
      </c>
      <c r="AO242" s="717"/>
      <c r="AP242" s="283" t="s">
        <v>739</v>
      </c>
      <c r="AQ242" s="717"/>
      <c r="AR242" s="720" t="s">
        <v>832</v>
      </c>
      <c r="AS242" s="721"/>
      <c r="AT242" s="717"/>
      <c r="AU242" s="283" t="s">
        <v>939</v>
      </c>
      <c r="AV242" s="729"/>
    </row>
    <row r="243" spans="1:48" x14ac:dyDescent="0.35">
      <c r="A243" s="329" t="s">
        <v>991</v>
      </c>
      <c r="B243" s="211" t="s">
        <v>1269</v>
      </c>
      <c r="C243" s="211" t="s">
        <v>1271</v>
      </c>
      <c r="D243" s="211" t="s">
        <v>764</v>
      </c>
      <c r="E243" s="716"/>
      <c r="F243" s="716"/>
      <c r="G243" s="716"/>
      <c r="H243" s="716"/>
      <c r="I243" s="716"/>
      <c r="J243" s="716"/>
      <c r="K243" s="716"/>
      <c r="L243" s="716"/>
      <c r="M243" s="716"/>
      <c r="N243" s="716"/>
      <c r="O243" s="211" t="s">
        <v>763</v>
      </c>
      <c r="P243" s="211" t="s">
        <v>762</v>
      </c>
      <c r="Q243" s="718" t="s">
        <v>761</v>
      </c>
      <c r="R243" s="719"/>
      <c r="S243" s="716"/>
      <c r="T243" s="716" t="s">
        <v>760</v>
      </c>
      <c r="U243" s="722"/>
      <c r="V243" s="723"/>
      <c r="W243" s="716" t="s">
        <v>760</v>
      </c>
      <c r="X243" s="211" t="s">
        <v>759</v>
      </c>
      <c r="Y243" s="716"/>
      <c r="Z243" s="716"/>
      <c r="AA243" s="211" t="s">
        <v>758</v>
      </c>
      <c r="AB243" s="211" t="s">
        <v>757</v>
      </c>
      <c r="AC243" s="716"/>
      <c r="AD243" s="716"/>
      <c r="AE243" s="211" t="s">
        <v>756</v>
      </c>
      <c r="AF243" s="211" t="s">
        <v>755</v>
      </c>
      <c r="AG243" s="211" t="s">
        <v>754</v>
      </c>
      <c r="AH243" s="716"/>
      <c r="AI243" s="211" t="s">
        <v>753</v>
      </c>
      <c r="AJ243" s="211" t="s">
        <v>752</v>
      </c>
      <c r="AK243" s="716"/>
      <c r="AL243" s="716"/>
      <c r="AM243" s="716"/>
      <c r="AN243" s="716"/>
      <c r="AO243" s="716"/>
      <c r="AP243" s="716"/>
      <c r="AQ243" s="716"/>
      <c r="AR243" s="718" t="s">
        <v>751</v>
      </c>
      <c r="AS243" s="719"/>
      <c r="AT243" s="722"/>
      <c r="AU243" s="723"/>
      <c r="AV243" s="729"/>
    </row>
    <row r="244" spans="1:48" ht="15" thickBot="1" x14ac:dyDescent="0.4">
      <c r="A244" s="330" t="s">
        <v>991</v>
      </c>
      <c r="B244" s="283" t="s">
        <v>847</v>
      </c>
      <c r="C244" s="283" t="s">
        <v>946</v>
      </c>
      <c r="D244" s="283" t="s">
        <v>775</v>
      </c>
      <c r="E244" s="717"/>
      <c r="F244" s="717"/>
      <c r="G244" s="717"/>
      <c r="H244" s="717"/>
      <c r="I244" s="717"/>
      <c r="J244" s="717"/>
      <c r="K244" s="717"/>
      <c r="L244" s="717"/>
      <c r="M244" s="717"/>
      <c r="N244" s="717"/>
      <c r="O244" s="283" t="s">
        <v>749</v>
      </c>
      <c r="P244" s="283" t="s">
        <v>746</v>
      </c>
      <c r="Q244" s="720" t="s">
        <v>800</v>
      </c>
      <c r="R244" s="721"/>
      <c r="S244" s="717"/>
      <c r="T244" s="717"/>
      <c r="U244" s="720"/>
      <c r="V244" s="721"/>
      <c r="W244" s="717"/>
      <c r="X244" s="283" t="s">
        <v>770</v>
      </c>
      <c r="Y244" s="717"/>
      <c r="Z244" s="717"/>
      <c r="AA244" s="283" t="s">
        <v>772</v>
      </c>
      <c r="AB244" s="283" t="s">
        <v>875</v>
      </c>
      <c r="AC244" s="717"/>
      <c r="AD244" s="717"/>
      <c r="AE244" s="283" t="s">
        <v>857</v>
      </c>
      <c r="AF244" s="283" t="s">
        <v>883</v>
      </c>
      <c r="AG244" s="283" t="s">
        <v>898</v>
      </c>
      <c r="AH244" s="717"/>
      <c r="AI244" s="283" t="s">
        <v>876</v>
      </c>
      <c r="AJ244" s="283" t="s">
        <v>739</v>
      </c>
      <c r="AK244" s="717"/>
      <c r="AL244" s="717"/>
      <c r="AM244" s="717"/>
      <c r="AN244" s="717"/>
      <c r="AO244" s="717"/>
      <c r="AP244" s="717"/>
      <c r="AQ244" s="717"/>
      <c r="AR244" s="720" t="s">
        <v>832</v>
      </c>
      <c r="AS244" s="721"/>
      <c r="AT244" s="720"/>
      <c r="AU244" s="721"/>
      <c r="AV244" s="730"/>
    </row>
    <row r="245" spans="1:48" ht="16" x14ac:dyDescent="0.35">
      <c r="A245" s="339" t="s">
        <v>990</v>
      </c>
      <c r="B245" s="324" t="s">
        <v>141</v>
      </c>
      <c r="C245" s="750" t="s">
        <v>258</v>
      </c>
      <c r="D245" s="751"/>
      <c r="E245" s="324" t="s">
        <v>259</v>
      </c>
      <c r="F245" s="323" t="s">
        <v>862</v>
      </c>
      <c r="G245" s="737"/>
      <c r="H245" s="322" t="s">
        <v>865</v>
      </c>
      <c r="I245" s="322" t="s">
        <v>125</v>
      </c>
      <c r="J245" s="737"/>
      <c r="K245" s="321" t="s">
        <v>127</v>
      </c>
      <c r="L245" s="321" t="s">
        <v>128</v>
      </c>
      <c r="M245" s="321" t="s">
        <v>260</v>
      </c>
      <c r="N245" s="737"/>
      <c r="O245" s="320" t="s">
        <v>830</v>
      </c>
      <c r="P245" s="320" t="s">
        <v>762</v>
      </c>
      <c r="Q245" s="320" t="s">
        <v>829</v>
      </c>
      <c r="R245" s="320" t="s">
        <v>864</v>
      </c>
      <c r="S245" s="319" t="s">
        <v>968</v>
      </c>
      <c r="T245" s="737" t="s">
        <v>760</v>
      </c>
      <c r="U245" s="318" t="s">
        <v>863</v>
      </c>
      <c r="V245" s="317" t="s">
        <v>791</v>
      </c>
      <c r="W245" s="737" t="s">
        <v>760</v>
      </c>
      <c r="X245" s="291" t="s">
        <v>862</v>
      </c>
      <c r="Y245" s="291" t="s">
        <v>827</v>
      </c>
      <c r="Z245" s="737"/>
      <c r="AA245" s="316" t="s">
        <v>790</v>
      </c>
      <c r="AB245" s="316" t="s">
        <v>789</v>
      </c>
      <c r="AC245" s="316" t="s">
        <v>788</v>
      </c>
      <c r="AD245" s="737"/>
      <c r="AE245" s="315" t="s">
        <v>787</v>
      </c>
      <c r="AF245" s="315" t="s">
        <v>786</v>
      </c>
      <c r="AG245" s="315" t="s">
        <v>861</v>
      </c>
      <c r="AH245" s="737"/>
      <c r="AI245" s="314" t="s">
        <v>784</v>
      </c>
      <c r="AJ245" s="314" t="s">
        <v>783</v>
      </c>
      <c r="AK245" s="737"/>
      <c r="AL245" s="313" t="s">
        <v>782</v>
      </c>
      <c r="AM245" s="737"/>
      <c r="AN245" s="313" t="s">
        <v>781</v>
      </c>
      <c r="AO245" s="737"/>
      <c r="AP245" s="312" t="s">
        <v>780</v>
      </c>
      <c r="AQ245" s="737"/>
      <c r="AR245" s="311" t="s">
        <v>860</v>
      </c>
      <c r="AS245" s="311" t="s">
        <v>859</v>
      </c>
      <c r="AT245" s="743"/>
      <c r="AU245" s="744"/>
      <c r="AV245" s="747" t="s">
        <v>990</v>
      </c>
    </row>
    <row r="246" spans="1:48" ht="20.5" thickBot="1" x14ac:dyDescent="0.4">
      <c r="A246" s="340" t="s">
        <v>990</v>
      </c>
      <c r="B246" s="310" t="s">
        <v>742</v>
      </c>
      <c r="C246" s="752" t="s">
        <v>158</v>
      </c>
      <c r="D246" s="753"/>
      <c r="E246" s="310" t="s">
        <v>855</v>
      </c>
      <c r="F246" s="309" t="s">
        <v>851</v>
      </c>
      <c r="G246" s="738"/>
      <c r="H246" s="308" t="s">
        <v>801</v>
      </c>
      <c r="I246" s="308" t="s">
        <v>916</v>
      </c>
      <c r="J246" s="738"/>
      <c r="K246" s="307" t="s">
        <v>822</v>
      </c>
      <c r="L246" s="307" t="s">
        <v>854</v>
      </c>
      <c r="M246" s="307" t="s">
        <v>774</v>
      </c>
      <c r="N246" s="738"/>
      <c r="O246" s="306" t="s">
        <v>748</v>
      </c>
      <c r="P246" s="306" t="s">
        <v>814</v>
      </c>
      <c r="Q246" s="306" t="s">
        <v>771</v>
      </c>
      <c r="R246" s="306" t="s">
        <v>853</v>
      </c>
      <c r="S246" s="305" t="s">
        <v>920</v>
      </c>
      <c r="T246" s="738"/>
      <c r="U246" s="304" t="s">
        <v>810</v>
      </c>
      <c r="V246" s="303" t="s">
        <v>810</v>
      </c>
      <c r="W246" s="738"/>
      <c r="X246" s="285" t="s">
        <v>895</v>
      </c>
      <c r="Y246" s="285" t="s">
        <v>744</v>
      </c>
      <c r="Z246" s="738"/>
      <c r="AA246" s="302" t="s">
        <v>821</v>
      </c>
      <c r="AB246" s="302" t="s">
        <v>750</v>
      </c>
      <c r="AC246" s="302" t="s">
        <v>738</v>
      </c>
      <c r="AD246" s="738"/>
      <c r="AE246" s="301" t="s">
        <v>886</v>
      </c>
      <c r="AF246" s="301" t="s">
        <v>834</v>
      </c>
      <c r="AG246" s="301" t="s">
        <v>739</v>
      </c>
      <c r="AH246" s="738"/>
      <c r="AI246" s="300" t="s">
        <v>768</v>
      </c>
      <c r="AJ246" s="300" t="s">
        <v>846</v>
      </c>
      <c r="AK246" s="738"/>
      <c r="AL246" s="299" t="s">
        <v>739</v>
      </c>
      <c r="AM246" s="738"/>
      <c r="AN246" s="299" t="s">
        <v>900</v>
      </c>
      <c r="AO246" s="738"/>
      <c r="AP246" s="298" t="s">
        <v>741</v>
      </c>
      <c r="AQ246" s="738"/>
      <c r="AR246" s="297" t="s">
        <v>845</v>
      </c>
      <c r="AS246" s="297" t="s">
        <v>918</v>
      </c>
      <c r="AT246" s="745"/>
      <c r="AU246" s="746"/>
      <c r="AV246" s="748"/>
    </row>
    <row r="247" spans="1:48" ht="29" x14ac:dyDescent="0.35">
      <c r="A247" s="341" t="s">
        <v>990</v>
      </c>
      <c r="B247" s="296" t="s">
        <v>844</v>
      </c>
      <c r="C247" s="296" t="s">
        <v>843</v>
      </c>
      <c r="D247" s="296" t="s">
        <v>902</v>
      </c>
      <c r="E247" s="296" t="s">
        <v>764</v>
      </c>
      <c r="F247" s="737"/>
      <c r="G247" s="737"/>
      <c r="H247" s="737"/>
      <c r="I247" s="737"/>
      <c r="J247" s="737"/>
      <c r="K247" s="737"/>
      <c r="L247" s="737"/>
      <c r="M247" s="737"/>
      <c r="N247" s="737"/>
      <c r="O247" s="295" t="s">
        <v>842</v>
      </c>
      <c r="P247" s="737"/>
      <c r="Q247" s="295" t="s">
        <v>841</v>
      </c>
      <c r="R247" s="295" t="s">
        <v>840</v>
      </c>
      <c r="S247" s="737"/>
      <c r="T247" s="737" t="s">
        <v>760</v>
      </c>
      <c r="U247" s="743"/>
      <c r="V247" s="744"/>
      <c r="W247" s="737" t="s">
        <v>760</v>
      </c>
      <c r="X247" s="291" t="s">
        <v>759</v>
      </c>
      <c r="Y247" s="737"/>
      <c r="Z247" s="737"/>
      <c r="AA247" s="294" t="s">
        <v>758</v>
      </c>
      <c r="AB247" s="294" t="s">
        <v>757</v>
      </c>
      <c r="AC247" s="737"/>
      <c r="AD247" s="737"/>
      <c r="AE247" s="293" t="s">
        <v>756</v>
      </c>
      <c r="AF247" s="293" t="s">
        <v>755</v>
      </c>
      <c r="AG247" s="291" t="s">
        <v>785</v>
      </c>
      <c r="AH247" s="737"/>
      <c r="AI247" s="292" t="s">
        <v>753</v>
      </c>
      <c r="AJ247" s="292" t="s">
        <v>752</v>
      </c>
      <c r="AK247" s="737"/>
      <c r="AL247" s="737"/>
      <c r="AM247" s="737"/>
      <c r="AN247" s="737"/>
      <c r="AO247" s="737"/>
      <c r="AP247" s="737"/>
      <c r="AQ247" s="737"/>
      <c r="AR247" s="739" t="s">
        <v>751</v>
      </c>
      <c r="AS247" s="740"/>
      <c r="AT247" s="737"/>
      <c r="AU247" s="291" t="s">
        <v>778</v>
      </c>
      <c r="AV247" s="748"/>
    </row>
    <row r="248" spans="1:48" ht="29.5" thickBot="1" x14ac:dyDescent="0.4">
      <c r="A248" s="342" t="s">
        <v>990</v>
      </c>
      <c r="B248" s="290" t="s">
        <v>159</v>
      </c>
      <c r="C248" s="290" t="s">
        <v>885</v>
      </c>
      <c r="D248" s="290" t="s">
        <v>884</v>
      </c>
      <c r="E248" s="290" t="s">
        <v>855</v>
      </c>
      <c r="F248" s="738"/>
      <c r="G248" s="738"/>
      <c r="H248" s="738"/>
      <c r="I248" s="738"/>
      <c r="J248" s="738"/>
      <c r="K248" s="738"/>
      <c r="L248" s="738"/>
      <c r="M248" s="738"/>
      <c r="N248" s="738"/>
      <c r="O248" s="289" t="s">
        <v>748</v>
      </c>
      <c r="P248" s="738"/>
      <c r="Q248" s="289" t="s">
        <v>769</v>
      </c>
      <c r="R248" s="289" t="s">
        <v>853</v>
      </c>
      <c r="S248" s="738"/>
      <c r="T248" s="738"/>
      <c r="U248" s="745"/>
      <c r="V248" s="746"/>
      <c r="W248" s="738"/>
      <c r="X248" s="285" t="s">
        <v>903</v>
      </c>
      <c r="Y248" s="738"/>
      <c r="Z248" s="738"/>
      <c r="AA248" s="288" t="s">
        <v>971</v>
      </c>
      <c r="AB248" s="288" t="s">
        <v>966</v>
      </c>
      <c r="AC248" s="738"/>
      <c r="AD248" s="738"/>
      <c r="AE248" s="287" t="s">
        <v>866</v>
      </c>
      <c r="AF248" s="287" t="s">
        <v>742</v>
      </c>
      <c r="AG248" s="285" t="s">
        <v>739</v>
      </c>
      <c r="AH248" s="738"/>
      <c r="AI248" s="286" t="s">
        <v>973</v>
      </c>
      <c r="AJ248" s="286" t="s">
        <v>846</v>
      </c>
      <c r="AK248" s="738"/>
      <c r="AL248" s="738"/>
      <c r="AM248" s="738"/>
      <c r="AN248" s="738"/>
      <c r="AO248" s="738"/>
      <c r="AP248" s="738"/>
      <c r="AQ248" s="738"/>
      <c r="AR248" s="741" t="s">
        <v>918</v>
      </c>
      <c r="AS248" s="742"/>
      <c r="AT248" s="738"/>
      <c r="AU248" s="285" t="s">
        <v>929</v>
      </c>
      <c r="AV248" s="749"/>
    </row>
    <row r="249" spans="1:48" x14ac:dyDescent="0.35">
      <c r="A249" s="325" t="s">
        <v>989</v>
      </c>
      <c r="B249" s="251" t="s">
        <v>141</v>
      </c>
      <c r="C249" s="251" t="s">
        <v>258</v>
      </c>
      <c r="D249" s="251" t="s">
        <v>259</v>
      </c>
      <c r="E249" s="697"/>
      <c r="F249" s="250" t="s">
        <v>862</v>
      </c>
      <c r="G249" s="697"/>
      <c r="H249" s="249" t="s">
        <v>865</v>
      </c>
      <c r="I249" s="249" t="s">
        <v>125</v>
      </c>
      <c r="J249" s="697"/>
      <c r="K249" s="248" t="s">
        <v>127</v>
      </c>
      <c r="L249" s="248" t="s">
        <v>128</v>
      </c>
      <c r="M249" s="248" t="s">
        <v>260</v>
      </c>
      <c r="N249" s="697"/>
      <c r="O249" s="247" t="s">
        <v>830</v>
      </c>
      <c r="P249" s="247" t="s">
        <v>762</v>
      </c>
      <c r="Q249" s="247" t="s">
        <v>829</v>
      </c>
      <c r="R249" s="247" t="s">
        <v>864</v>
      </c>
      <c r="S249" s="697"/>
      <c r="T249" s="697" t="s">
        <v>760</v>
      </c>
      <c r="U249" s="246" t="s">
        <v>863</v>
      </c>
      <c r="V249" s="245" t="s">
        <v>791</v>
      </c>
      <c r="W249" s="697" t="s">
        <v>760</v>
      </c>
      <c r="X249" s="220" t="s">
        <v>862</v>
      </c>
      <c r="Y249" s="220" t="s">
        <v>827</v>
      </c>
      <c r="Z249" s="697"/>
      <c r="AA249" s="244" t="s">
        <v>790</v>
      </c>
      <c r="AB249" s="244" t="s">
        <v>789</v>
      </c>
      <c r="AC249" s="244" t="s">
        <v>788</v>
      </c>
      <c r="AD249" s="697"/>
      <c r="AE249" s="243" t="s">
        <v>787</v>
      </c>
      <c r="AF249" s="243" t="s">
        <v>786</v>
      </c>
      <c r="AG249" s="243" t="s">
        <v>861</v>
      </c>
      <c r="AH249" s="697"/>
      <c r="AI249" s="242" t="s">
        <v>784</v>
      </c>
      <c r="AJ249" s="242" t="s">
        <v>783</v>
      </c>
      <c r="AK249" s="697"/>
      <c r="AL249" s="241" t="s">
        <v>782</v>
      </c>
      <c r="AM249" s="697"/>
      <c r="AN249" s="241" t="s">
        <v>781</v>
      </c>
      <c r="AO249" s="697"/>
      <c r="AP249" s="240" t="s">
        <v>780</v>
      </c>
      <c r="AQ249" s="697"/>
      <c r="AR249" s="239" t="s">
        <v>860</v>
      </c>
      <c r="AS249" s="239" t="s">
        <v>859</v>
      </c>
      <c r="AT249" s="699"/>
      <c r="AU249" s="700"/>
      <c r="AV249" s="706" t="s">
        <v>989</v>
      </c>
    </row>
    <row r="250" spans="1:48" ht="15" thickBot="1" x14ac:dyDescent="0.4">
      <c r="A250" s="326" t="s">
        <v>989</v>
      </c>
      <c r="B250" s="275" t="s">
        <v>773</v>
      </c>
      <c r="C250" s="275" t="s">
        <v>899</v>
      </c>
      <c r="D250" s="275" t="s">
        <v>836</v>
      </c>
      <c r="E250" s="703"/>
      <c r="F250" s="274" t="s">
        <v>851</v>
      </c>
      <c r="G250" s="703"/>
      <c r="H250" s="273" t="s">
        <v>745</v>
      </c>
      <c r="I250" s="273" t="s">
        <v>801</v>
      </c>
      <c r="J250" s="703"/>
      <c r="K250" s="272" t="s">
        <v>822</v>
      </c>
      <c r="L250" s="272" t="s">
        <v>854</v>
      </c>
      <c r="M250" s="272" t="s">
        <v>774</v>
      </c>
      <c r="N250" s="703"/>
      <c r="O250" s="271" t="s">
        <v>158</v>
      </c>
      <c r="P250" s="271" t="s">
        <v>800</v>
      </c>
      <c r="Q250" s="271" t="s">
        <v>771</v>
      </c>
      <c r="R250" s="271" t="s">
        <v>988</v>
      </c>
      <c r="S250" s="703"/>
      <c r="T250" s="703"/>
      <c r="U250" s="270" t="s">
        <v>810</v>
      </c>
      <c r="V250" s="269" t="s">
        <v>810</v>
      </c>
      <c r="W250" s="703"/>
      <c r="X250" s="268" t="s">
        <v>770</v>
      </c>
      <c r="Y250" s="268" t="s">
        <v>874</v>
      </c>
      <c r="Z250" s="703"/>
      <c r="AA250" s="267" t="s">
        <v>847</v>
      </c>
      <c r="AB250" s="267" t="s">
        <v>849</v>
      </c>
      <c r="AC250" s="267" t="s">
        <v>887</v>
      </c>
      <c r="AD250" s="703"/>
      <c r="AE250" s="266" t="s">
        <v>895</v>
      </c>
      <c r="AF250" s="266" t="s">
        <v>876</v>
      </c>
      <c r="AG250" s="266" t="s">
        <v>739</v>
      </c>
      <c r="AH250" s="703"/>
      <c r="AI250" s="265" t="s">
        <v>883</v>
      </c>
      <c r="AJ250" s="265" t="s">
        <v>157</v>
      </c>
      <c r="AK250" s="703"/>
      <c r="AL250" s="264" t="s">
        <v>739</v>
      </c>
      <c r="AM250" s="703"/>
      <c r="AN250" s="264" t="s">
        <v>868</v>
      </c>
      <c r="AO250" s="703"/>
      <c r="AP250" s="263" t="s">
        <v>867</v>
      </c>
      <c r="AQ250" s="703"/>
      <c r="AR250" s="262" t="s">
        <v>872</v>
      </c>
      <c r="AS250" s="262" t="s">
        <v>845</v>
      </c>
      <c r="AT250" s="704"/>
      <c r="AU250" s="705"/>
      <c r="AV250" s="707"/>
    </row>
    <row r="251" spans="1:48" x14ac:dyDescent="0.35">
      <c r="A251" s="326" t="s">
        <v>989</v>
      </c>
      <c r="B251" s="225" t="s">
        <v>844</v>
      </c>
      <c r="C251" s="225" t="s">
        <v>843</v>
      </c>
      <c r="D251" s="225" t="s">
        <v>764</v>
      </c>
      <c r="E251" s="697"/>
      <c r="F251" s="697"/>
      <c r="G251" s="697"/>
      <c r="H251" s="697"/>
      <c r="I251" s="697"/>
      <c r="J251" s="697"/>
      <c r="K251" s="697"/>
      <c r="L251" s="697"/>
      <c r="M251" s="697"/>
      <c r="N251" s="697"/>
      <c r="O251" s="224" t="s">
        <v>842</v>
      </c>
      <c r="P251" s="697"/>
      <c r="Q251" s="224" t="s">
        <v>841</v>
      </c>
      <c r="R251" s="224" t="s">
        <v>840</v>
      </c>
      <c r="S251" s="697"/>
      <c r="T251" s="697" t="s">
        <v>760</v>
      </c>
      <c r="U251" s="699"/>
      <c r="V251" s="700"/>
      <c r="W251" s="697" t="s">
        <v>760</v>
      </c>
      <c r="X251" s="220" t="s">
        <v>759</v>
      </c>
      <c r="Y251" s="697"/>
      <c r="Z251" s="697"/>
      <c r="AA251" s="223" t="s">
        <v>758</v>
      </c>
      <c r="AB251" s="223" t="s">
        <v>757</v>
      </c>
      <c r="AC251" s="697"/>
      <c r="AD251" s="697"/>
      <c r="AE251" s="222" t="s">
        <v>756</v>
      </c>
      <c r="AF251" s="222" t="s">
        <v>755</v>
      </c>
      <c r="AG251" s="220" t="s">
        <v>785</v>
      </c>
      <c r="AH251" s="697"/>
      <c r="AI251" s="221" t="s">
        <v>753</v>
      </c>
      <c r="AJ251" s="221" t="s">
        <v>752</v>
      </c>
      <c r="AK251" s="697"/>
      <c r="AL251" s="697"/>
      <c r="AM251" s="697"/>
      <c r="AN251" s="697"/>
      <c r="AO251" s="697"/>
      <c r="AP251" s="697"/>
      <c r="AQ251" s="697"/>
      <c r="AR251" s="709" t="s">
        <v>751</v>
      </c>
      <c r="AS251" s="710"/>
      <c r="AT251" s="697"/>
      <c r="AU251" s="220" t="s">
        <v>778</v>
      </c>
      <c r="AV251" s="707"/>
    </row>
    <row r="252" spans="1:48" ht="15" thickBot="1" x14ac:dyDescent="0.4">
      <c r="A252" s="327" t="s">
        <v>989</v>
      </c>
      <c r="B252" s="280" t="s">
        <v>839</v>
      </c>
      <c r="C252" s="280" t="s">
        <v>889</v>
      </c>
      <c r="D252" s="280" t="s">
        <v>925</v>
      </c>
      <c r="E252" s="703"/>
      <c r="F252" s="703"/>
      <c r="G252" s="703"/>
      <c r="H252" s="703"/>
      <c r="I252" s="703"/>
      <c r="J252" s="703"/>
      <c r="K252" s="703"/>
      <c r="L252" s="703"/>
      <c r="M252" s="703"/>
      <c r="N252" s="703"/>
      <c r="O252" s="279" t="s">
        <v>837</v>
      </c>
      <c r="P252" s="703"/>
      <c r="Q252" s="279" t="s">
        <v>921</v>
      </c>
      <c r="R252" s="279" t="s">
        <v>988</v>
      </c>
      <c r="S252" s="703"/>
      <c r="T252" s="703"/>
      <c r="U252" s="704"/>
      <c r="V252" s="705"/>
      <c r="W252" s="703"/>
      <c r="X252" s="268" t="s">
        <v>903</v>
      </c>
      <c r="Y252" s="703"/>
      <c r="Z252" s="703"/>
      <c r="AA252" s="278" t="s">
        <v>857</v>
      </c>
      <c r="AB252" s="278" t="s">
        <v>876</v>
      </c>
      <c r="AC252" s="703"/>
      <c r="AD252" s="703"/>
      <c r="AE252" s="277" t="s">
        <v>811</v>
      </c>
      <c r="AF252" s="277" t="s">
        <v>915</v>
      </c>
      <c r="AG252" s="268" t="s">
        <v>932</v>
      </c>
      <c r="AH252" s="703"/>
      <c r="AI252" s="276" t="s">
        <v>883</v>
      </c>
      <c r="AJ252" s="276" t="s">
        <v>157</v>
      </c>
      <c r="AK252" s="703"/>
      <c r="AL252" s="703"/>
      <c r="AM252" s="703"/>
      <c r="AN252" s="703"/>
      <c r="AO252" s="703"/>
      <c r="AP252" s="703"/>
      <c r="AQ252" s="703"/>
      <c r="AR252" s="714" t="s">
        <v>739</v>
      </c>
      <c r="AS252" s="715"/>
      <c r="AT252" s="703"/>
      <c r="AU252" s="268" t="s">
        <v>929</v>
      </c>
      <c r="AV252" s="713"/>
    </row>
    <row r="253" spans="1:48" x14ac:dyDescent="0.35">
      <c r="A253" s="325" t="s">
        <v>986</v>
      </c>
      <c r="B253" s="251" t="s">
        <v>141</v>
      </c>
      <c r="C253" s="251" t="s">
        <v>258</v>
      </c>
      <c r="D253" s="251" t="s">
        <v>259</v>
      </c>
      <c r="E253" s="697"/>
      <c r="F253" s="250" t="s">
        <v>862</v>
      </c>
      <c r="G253" s="697"/>
      <c r="H253" s="249" t="s">
        <v>987</v>
      </c>
      <c r="I253" s="249" t="s">
        <v>125</v>
      </c>
      <c r="J253" s="697"/>
      <c r="K253" s="248" t="s">
        <v>127</v>
      </c>
      <c r="L253" s="248" t="s">
        <v>128</v>
      </c>
      <c r="M253" s="248" t="s">
        <v>260</v>
      </c>
      <c r="N253" s="697"/>
      <c r="O253" s="247" t="s">
        <v>830</v>
      </c>
      <c r="P253" s="247" t="s">
        <v>762</v>
      </c>
      <c r="Q253" s="247" t="s">
        <v>829</v>
      </c>
      <c r="R253" s="247" t="s">
        <v>864</v>
      </c>
      <c r="S253" s="697"/>
      <c r="T253" s="697" t="s">
        <v>760</v>
      </c>
      <c r="U253" s="246" t="s">
        <v>863</v>
      </c>
      <c r="V253" s="245" t="s">
        <v>791</v>
      </c>
      <c r="W253" s="697" t="s">
        <v>760</v>
      </c>
      <c r="X253" s="220" t="s">
        <v>862</v>
      </c>
      <c r="Y253" s="220" t="s">
        <v>827</v>
      </c>
      <c r="Z253" s="697"/>
      <c r="AA253" s="244" t="s">
        <v>790</v>
      </c>
      <c r="AB253" s="244" t="s">
        <v>789</v>
      </c>
      <c r="AC253" s="244" t="s">
        <v>788</v>
      </c>
      <c r="AD253" s="697"/>
      <c r="AE253" s="243" t="s">
        <v>787</v>
      </c>
      <c r="AF253" s="243" t="s">
        <v>786</v>
      </c>
      <c r="AG253" s="243" t="s">
        <v>861</v>
      </c>
      <c r="AH253" s="697"/>
      <c r="AI253" s="242" t="s">
        <v>784</v>
      </c>
      <c r="AJ253" s="242" t="s">
        <v>783</v>
      </c>
      <c r="AK253" s="697"/>
      <c r="AL253" s="241" t="s">
        <v>782</v>
      </c>
      <c r="AM253" s="697"/>
      <c r="AN253" s="241" t="s">
        <v>781</v>
      </c>
      <c r="AO253" s="697"/>
      <c r="AP253" s="240" t="s">
        <v>780</v>
      </c>
      <c r="AQ253" s="697"/>
      <c r="AR253" s="239" t="s">
        <v>860</v>
      </c>
      <c r="AS253" s="239" t="s">
        <v>859</v>
      </c>
      <c r="AT253" s="699"/>
      <c r="AU253" s="700"/>
      <c r="AV253" s="706" t="s">
        <v>986</v>
      </c>
    </row>
    <row r="254" spans="1:48" ht="18.5" thickBot="1" x14ac:dyDescent="0.4">
      <c r="A254" s="326" t="s">
        <v>986</v>
      </c>
      <c r="B254" s="275" t="s">
        <v>855</v>
      </c>
      <c r="C254" s="275" t="s">
        <v>747</v>
      </c>
      <c r="D254" s="275" t="s">
        <v>814</v>
      </c>
      <c r="E254" s="703"/>
      <c r="F254" s="274" t="s">
        <v>775</v>
      </c>
      <c r="G254" s="703"/>
      <c r="H254" s="273" t="s">
        <v>851</v>
      </c>
      <c r="I254" s="273" t="s">
        <v>812</v>
      </c>
      <c r="J254" s="703"/>
      <c r="K254" s="272" t="s">
        <v>822</v>
      </c>
      <c r="L254" s="272" t="s">
        <v>774</v>
      </c>
      <c r="M254" s="272" t="s">
        <v>854</v>
      </c>
      <c r="N254" s="703"/>
      <c r="O254" s="271" t="s">
        <v>773</v>
      </c>
      <c r="P254" s="271" t="s">
        <v>800</v>
      </c>
      <c r="Q254" s="271" t="s">
        <v>853</v>
      </c>
      <c r="R254" s="271" t="s">
        <v>852</v>
      </c>
      <c r="S254" s="703"/>
      <c r="T254" s="703"/>
      <c r="U254" s="270" t="s">
        <v>984</v>
      </c>
      <c r="V254" s="269" t="s">
        <v>984</v>
      </c>
      <c r="W254" s="703"/>
      <c r="X254" s="268" t="s">
        <v>821</v>
      </c>
      <c r="Y254" s="268" t="s">
        <v>850</v>
      </c>
      <c r="Z254" s="703"/>
      <c r="AA254" s="267" t="s">
        <v>769</v>
      </c>
      <c r="AB254" s="267" t="s">
        <v>916</v>
      </c>
      <c r="AC254" s="267" t="s">
        <v>808</v>
      </c>
      <c r="AD254" s="703"/>
      <c r="AE254" s="266" t="s">
        <v>903</v>
      </c>
      <c r="AF254" s="266" t="s">
        <v>833</v>
      </c>
      <c r="AG254" s="266" t="s">
        <v>739</v>
      </c>
      <c r="AH254" s="703"/>
      <c r="AI254" s="265" t="s">
        <v>900</v>
      </c>
      <c r="AJ254" s="265" t="s">
        <v>739</v>
      </c>
      <c r="AK254" s="703"/>
      <c r="AL254" s="264" t="s">
        <v>971</v>
      </c>
      <c r="AM254" s="703"/>
      <c r="AN254" s="264" t="s">
        <v>807</v>
      </c>
      <c r="AO254" s="703"/>
      <c r="AP254" s="263" t="s">
        <v>742</v>
      </c>
      <c r="AQ254" s="703"/>
      <c r="AR254" s="262" t="s">
        <v>845</v>
      </c>
      <c r="AS254" s="262" t="s">
        <v>918</v>
      </c>
      <c r="AT254" s="704"/>
      <c r="AU254" s="705"/>
      <c r="AV254" s="707"/>
    </row>
    <row r="255" spans="1:48" x14ac:dyDescent="0.35">
      <c r="A255" s="326" t="s">
        <v>986</v>
      </c>
      <c r="B255" s="225" t="s">
        <v>844</v>
      </c>
      <c r="C255" s="225" t="s">
        <v>843</v>
      </c>
      <c r="D255" s="225" t="s">
        <v>764</v>
      </c>
      <c r="E255" s="697"/>
      <c r="F255" s="697"/>
      <c r="G255" s="697"/>
      <c r="H255" s="697"/>
      <c r="I255" s="697"/>
      <c r="J255" s="697"/>
      <c r="K255" s="697"/>
      <c r="L255" s="697"/>
      <c r="M255" s="697"/>
      <c r="N255" s="697"/>
      <c r="O255" s="224" t="s">
        <v>842</v>
      </c>
      <c r="P255" s="697"/>
      <c r="Q255" s="224" t="s">
        <v>841</v>
      </c>
      <c r="R255" s="224" t="s">
        <v>840</v>
      </c>
      <c r="S255" s="697"/>
      <c r="T255" s="697" t="s">
        <v>760</v>
      </c>
      <c r="U255" s="699"/>
      <c r="V255" s="700"/>
      <c r="W255" s="697" t="s">
        <v>760</v>
      </c>
      <c r="X255" s="220" t="s">
        <v>759</v>
      </c>
      <c r="Y255" s="697"/>
      <c r="Z255" s="697"/>
      <c r="AA255" s="223" t="s">
        <v>758</v>
      </c>
      <c r="AB255" s="223" t="s">
        <v>757</v>
      </c>
      <c r="AC255" s="697"/>
      <c r="AD255" s="697"/>
      <c r="AE255" s="222" t="s">
        <v>756</v>
      </c>
      <c r="AF255" s="222" t="s">
        <v>755</v>
      </c>
      <c r="AG255" s="220" t="s">
        <v>785</v>
      </c>
      <c r="AH255" s="697"/>
      <c r="AI255" s="221" t="s">
        <v>753</v>
      </c>
      <c r="AJ255" s="221" t="s">
        <v>752</v>
      </c>
      <c r="AK255" s="697"/>
      <c r="AL255" s="697"/>
      <c r="AM255" s="697"/>
      <c r="AN255" s="697"/>
      <c r="AO255" s="697"/>
      <c r="AP255" s="697"/>
      <c r="AQ255" s="697"/>
      <c r="AR255" s="709" t="s">
        <v>751</v>
      </c>
      <c r="AS255" s="710"/>
      <c r="AT255" s="697"/>
      <c r="AU255" s="220" t="s">
        <v>778</v>
      </c>
      <c r="AV255" s="707"/>
    </row>
    <row r="256" spans="1:48" ht="15" thickBot="1" x14ac:dyDescent="0.4">
      <c r="A256" s="327" t="s">
        <v>986</v>
      </c>
      <c r="B256" s="280" t="s">
        <v>158</v>
      </c>
      <c r="C256" s="280" t="s">
        <v>942</v>
      </c>
      <c r="D256" s="280" t="s">
        <v>940</v>
      </c>
      <c r="E256" s="703"/>
      <c r="F256" s="703"/>
      <c r="G256" s="703"/>
      <c r="H256" s="703"/>
      <c r="I256" s="703"/>
      <c r="J256" s="703"/>
      <c r="K256" s="703"/>
      <c r="L256" s="703"/>
      <c r="M256" s="703"/>
      <c r="N256" s="703"/>
      <c r="O256" s="279" t="s">
        <v>748</v>
      </c>
      <c r="P256" s="703"/>
      <c r="Q256" s="279" t="s">
        <v>799</v>
      </c>
      <c r="R256" s="279" t="s">
        <v>852</v>
      </c>
      <c r="S256" s="703"/>
      <c r="T256" s="703"/>
      <c r="U256" s="704"/>
      <c r="V256" s="705"/>
      <c r="W256" s="703"/>
      <c r="X256" s="268" t="s">
        <v>903</v>
      </c>
      <c r="Y256" s="703"/>
      <c r="Z256" s="703"/>
      <c r="AA256" s="278" t="s">
        <v>895</v>
      </c>
      <c r="AB256" s="278" t="s">
        <v>833</v>
      </c>
      <c r="AC256" s="703"/>
      <c r="AD256" s="703"/>
      <c r="AE256" s="277" t="s">
        <v>743</v>
      </c>
      <c r="AF256" s="277" t="s">
        <v>768</v>
      </c>
      <c r="AG256" s="268" t="s">
        <v>812</v>
      </c>
      <c r="AH256" s="703"/>
      <c r="AI256" s="276" t="s">
        <v>900</v>
      </c>
      <c r="AJ256" s="276" t="s">
        <v>740</v>
      </c>
      <c r="AK256" s="703"/>
      <c r="AL256" s="703"/>
      <c r="AM256" s="703"/>
      <c r="AN256" s="703"/>
      <c r="AO256" s="703"/>
      <c r="AP256" s="703"/>
      <c r="AQ256" s="703"/>
      <c r="AR256" s="714" t="s">
        <v>918</v>
      </c>
      <c r="AS256" s="715"/>
      <c r="AT256" s="703"/>
      <c r="AU256" s="268" t="s">
        <v>929</v>
      </c>
      <c r="AV256" s="713"/>
    </row>
    <row r="257" spans="1:48" x14ac:dyDescent="0.35">
      <c r="A257" s="325" t="s">
        <v>985</v>
      </c>
      <c r="B257" s="251" t="s">
        <v>141</v>
      </c>
      <c r="C257" s="251" t="s">
        <v>258</v>
      </c>
      <c r="D257" s="251" t="s">
        <v>259</v>
      </c>
      <c r="E257" s="697"/>
      <c r="F257" s="250" t="s">
        <v>862</v>
      </c>
      <c r="G257" s="697"/>
      <c r="H257" s="249" t="s">
        <v>865</v>
      </c>
      <c r="I257" s="249" t="s">
        <v>125</v>
      </c>
      <c r="J257" s="697"/>
      <c r="K257" s="248" t="s">
        <v>127</v>
      </c>
      <c r="L257" s="248" t="s">
        <v>128</v>
      </c>
      <c r="M257" s="248" t="s">
        <v>260</v>
      </c>
      <c r="N257" s="697"/>
      <c r="O257" s="247" t="s">
        <v>830</v>
      </c>
      <c r="P257" s="247" t="s">
        <v>762</v>
      </c>
      <c r="Q257" s="247" t="s">
        <v>829</v>
      </c>
      <c r="R257" s="247" t="s">
        <v>864</v>
      </c>
      <c r="S257" s="697"/>
      <c r="T257" s="697" t="s">
        <v>760</v>
      </c>
      <c r="U257" s="246" t="s">
        <v>863</v>
      </c>
      <c r="V257" s="245" t="s">
        <v>791</v>
      </c>
      <c r="W257" s="697" t="s">
        <v>760</v>
      </c>
      <c r="X257" s="220" t="s">
        <v>862</v>
      </c>
      <c r="Y257" s="220" t="s">
        <v>827</v>
      </c>
      <c r="Z257" s="697"/>
      <c r="AA257" s="244" t="s">
        <v>790</v>
      </c>
      <c r="AB257" s="244" t="s">
        <v>789</v>
      </c>
      <c r="AC257" s="244" t="s">
        <v>788</v>
      </c>
      <c r="AD257" s="697"/>
      <c r="AE257" s="243" t="s">
        <v>787</v>
      </c>
      <c r="AF257" s="243" t="s">
        <v>786</v>
      </c>
      <c r="AG257" s="243" t="s">
        <v>861</v>
      </c>
      <c r="AH257" s="697"/>
      <c r="AI257" s="242" t="s">
        <v>784</v>
      </c>
      <c r="AJ257" s="242" t="s">
        <v>783</v>
      </c>
      <c r="AK257" s="697"/>
      <c r="AL257" s="241" t="s">
        <v>782</v>
      </c>
      <c r="AM257" s="697"/>
      <c r="AN257" s="241" t="s">
        <v>781</v>
      </c>
      <c r="AO257" s="697"/>
      <c r="AP257" s="240" t="s">
        <v>780</v>
      </c>
      <c r="AQ257" s="697"/>
      <c r="AR257" s="239" t="s">
        <v>860</v>
      </c>
      <c r="AS257" s="239" t="s">
        <v>859</v>
      </c>
      <c r="AT257" s="699"/>
      <c r="AU257" s="700"/>
      <c r="AV257" s="706" t="s">
        <v>985</v>
      </c>
    </row>
    <row r="258" spans="1:48" ht="15" thickBot="1" x14ac:dyDescent="0.4">
      <c r="A258" s="326" t="s">
        <v>985</v>
      </c>
      <c r="B258" s="275" t="s">
        <v>837</v>
      </c>
      <c r="C258" s="275" t="s">
        <v>773</v>
      </c>
      <c r="D258" s="275" t="s">
        <v>814</v>
      </c>
      <c r="E258" s="703"/>
      <c r="F258" s="274" t="s">
        <v>854</v>
      </c>
      <c r="G258" s="703"/>
      <c r="H258" s="273" t="s">
        <v>823</v>
      </c>
      <c r="I258" s="273" t="s">
        <v>745</v>
      </c>
      <c r="J258" s="703"/>
      <c r="K258" s="272" t="s">
        <v>801</v>
      </c>
      <c r="L258" s="272" t="s">
        <v>774</v>
      </c>
      <c r="M258" s="272" t="s">
        <v>739</v>
      </c>
      <c r="N258" s="703"/>
      <c r="O258" s="271" t="s">
        <v>877</v>
      </c>
      <c r="P258" s="271" t="s">
        <v>746</v>
      </c>
      <c r="Q258" s="271" t="s">
        <v>853</v>
      </c>
      <c r="R258" s="271" t="s">
        <v>882</v>
      </c>
      <c r="S258" s="703"/>
      <c r="T258" s="703"/>
      <c r="U258" s="270" t="s">
        <v>984</v>
      </c>
      <c r="V258" s="269" t="s">
        <v>984</v>
      </c>
      <c r="W258" s="703"/>
      <c r="X258" s="268" t="s">
        <v>903</v>
      </c>
      <c r="Y258" s="268" t="s">
        <v>874</v>
      </c>
      <c r="Z258" s="703"/>
      <c r="AA258" s="267" t="s">
        <v>873</v>
      </c>
      <c r="AB258" s="267" t="s">
        <v>876</v>
      </c>
      <c r="AC258" s="267" t="s">
        <v>738</v>
      </c>
      <c r="AD258" s="703"/>
      <c r="AE258" s="266" t="s">
        <v>770</v>
      </c>
      <c r="AF258" s="266" t="s">
        <v>888</v>
      </c>
      <c r="AG258" s="266" t="s">
        <v>739</v>
      </c>
      <c r="AH258" s="703"/>
      <c r="AI258" s="265" t="s">
        <v>810</v>
      </c>
      <c r="AJ258" s="265" t="s">
        <v>899</v>
      </c>
      <c r="AK258" s="703"/>
      <c r="AL258" s="264" t="s">
        <v>866</v>
      </c>
      <c r="AM258" s="703"/>
      <c r="AN258" s="264" t="s">
        <v>846</v>
      </c>
      <c r="AO258" s="703"/>
      <c r="AP258" s="263" t="s">
        <v>879</v>
      </c>
      <c r="AQ258" s="703"/>
      <c r="AR258" s="262" t="s">
        <v>872</v>
      </c>
      <c r="AS258" s="262" t="s">
        <v>739</v>
      </c>
      <c r="AT258" s="704"/>
      <c r="AU258" s="705"/>
      <c r="AV258" s="707"/>
    </row>
    <row r="259" spans="1:48" x14ac:dyDescent="0.35">
      <c r="A259" s="326" t="s">
        <v>985</v>
      </c>
      <c r="B259" s="225" t="s">
        <v>844</v>
      </c>
      <c r="C259" s="225" t="s">
        <v>843</v>
      </c>
      <c r="D259" s="225" t="s">
        <v>764</v>
      </c>
      <c r="E259" s="697"/>
      <c r="F259" s="697"/>
      <c r="G259" s="697"/>
      <c r="H259" s="697"/>
      <c r="I259" s="697"/>
      <c r="J259" s="697"/>
      <c r="K259" s="697"/>
      <c r="L259" s="697"/>
      <c r="M259" s="697"/>
      <c r="N259" s="697"/>
      <c r="O259" s="224" t="s">
        <v>842</v>
      </c>
      <c r="P259" s="697"/>
      <c r="Q259" s="224" t="s">
        <v>841</v>
      </c>
      <c r="R259" s="224" t="s">
        <v>840</v>
      </c>
      <c r="S259" s="697"/>
      <c r="T259" s="697" t="s">
        <v>760</v>
      </c>
      <c r="U259" s="699"/>
      <c r="V259" s="700"/>
      <c r="W259" s="697" t="s">
        <v>760</v>
      </c>
      <c r="X259" s="220" t="s">
        <v>759</v>
      </c>
      <c r="Y259" s="697"/>
      <c r="Z259" s="697"/>
      <c r="AA259" s="223" t="s">
        <v>758</v>
      </c>
      <c r="AB259" s="223" t="s">
        <v>757</v>
      </c>
      <c r="AC259" s="697"/>
      <c r="AD259" s="697"/>
      <c r="AE259" s="222" t="s">
        <v>756</v>
      </c>
      <c r="AF259" s="222" t="s">
        <v>755</v>
      </c>
      <c r="AG259" s="220" t="s">
        <v>785</v>
      </c>
      <c r="AH259" s="697"/>
      <c r="AI259" s="221" t="s">
        <v>753</v>
      </c>
      <c r="AJ259" s="221" t="s">
        <v>752</v>
      </c>
      <c r="AK259" s="697"/>
      <c r="AL259" s="697"/>
      <c r="AM259" s="697"/>
      <c r="AN259" s="697"/>
      <c r="AO259" s="697"/>
      <c r="AP259" s="697"/>
      <c r="AQ259" s="697"/>
      <c r="AR259" s="709" t="s">
        <v>751</v>
      </c>
      <c r="AS259" s="710"/>
      <c r="AT259" s="697"/>
      <c r="AU259" s="220" t="s">
        <v>778</v>
      </c>
      <c r="AV259" s="707"/>
    </row>
    <row r="260" spans="1:48" ht="15" thickBot="1" x14ac:dyDescent="0.4">
      <c r="A260" s="327" t="s">
        <v>985</v>
      </c>
      <c r="B260" s="280" t="s">
        <v>836</v>
      </c>
      <c r="C260" s="280" t="s">
        <v>916</v>
      </c>
      <c r="D260" s="280" t="s">
        <v>814</v>
      </c>
      <c r="E260" s="703"/>
      <c r="F260" s="703"/>
      <c r="G260" s="703"/>
      <c r="H260" s="703"/>
      <c r="I260" s="703"/>
      <c r="J260" s="703"/>
      <c r="K260" s="703"/>
      <c r="L260" s="703"/>
      <c r="M260" s="703"/>
      <c r="N260" s="703"/>
      <c r="O260" s="279" t="s">
        <v>800</v>
      </c>
      <c r="P260" s="703"/>
      <c r="Q260" s="279" t="s">
        <v>771</v>
      </c>
      <c r="R260" s="279" t="s">
        <v>882</v>
      </c>
      <c r="S260" s="703"/>
      <c r="T260" s="703"/>
      <c r="U260" s="704"/>
      <c r="V260" s="705"/>
      <c r="W260" s="703"/>
      <c r="X260" s="268" t="s">
        <v>900</v>
      </c>
      <c r="Y260" s="703"/>
      <c r="Z260" s="703"/>
      <c r="AA260" s="278" t="s">
        <v>807</v>
      </c>
      <c r="AB260" s="278" t="s">
        <v>867</v>
      </c>
      <c r="AC260" s="703"/>
      <c r="AD260" s="703"/>
      <c r="AE260" s="277" t="s">
        <v>741</v>
      </c>
      <c r="AF260" s="277" t="s">
        <v>820</v>
      </c>
      <c r="AG260" s="268" t="s">
        <v>739</v>
      </c>
      <c r="AH260" s="703"/>
      <c r="AI260" s="276" t="s">
        <v>769</v>
      </c>
      <c r="AJ260" s="276" t="s">
        <v>768</v>
      </c>
      <c r="AK260" s="703"/>
      <c r="AL260" s="703"/>
      <c r="AM260" s="703"/>
      <c r="AN260" s="703"/>
      <c r="AO260" s="703"/>
      <c r="AP260" s="703"/>
      <c r="AQ260" s="703"/>
      <c r="AR260" s="714" t="s">
        <v>736</v>
      </c>
      <c r="AS260" s="715"/>
      <c r="AT260" s="703"/>
      <c r="AU260" s="268" t="s">
        <v>929</v>
      </c>
      <c r="AV260" s="713"/>
    </row>
    <row r="261" spans="1:48" x14ac:dyDescent="0.35">
      <c r="A261" s="325" t="s">
        <v>982</v>
      </c>
      <c r="B261" s="251" t="s">
        <v>141</v>
      </c>
      <c r="C261" s="251" t="s">
        <v>258</v>
      </c>
      <c r="D261" s="251" t="s">
        <v>259</v>
      </c>
      <c r="E261" s="697"/>
      <c r="F261" s="250" t="s">
        <v>862</v>
      </c>
      <c r="G261" s="697"/>
      <c r="H261" s="249" t="s">
        <v>865</v>
      </c>
      <c r="I261" s="249" t="s">
        <v>125</v>
      </c>
      <c r="J261" s="697"/>
      <c r="K261" s="248" t="s">
        <v>127</v>
      </c>
      <c r="L261" s="248" t="s">
        <v>128</v>
      </c>
      <c r="M261" s="248" t="s">
        <v>260</v>
      </c>
      <c r="N261" s="697"/>
      <c r="O261" s="247" t="s">
        <v>830</v>
      </c>
      <c r="P261" s="247" t="s">
        <v>983</v>
      </c>
      <c r="Q261" s="247" t="s">
        <v>829</v>
      </c>
      <c r="R261" s="247" t="s">
        <v>864</v>
      </c>
      <c r="S261" s="282" t="s">
        <v>968</v>
      </c>
      <c r="T261" s="697" t="s">
        <v>760</v>
      </c>
      <c r="U261" s="246" t="s">
        <v>863</v>
      </c>
      <c r="V261" s="245" t="s">
        <v>791</v>
      </c>
      <c r="W261" s="697" t="s">
        <v>760</v>
      </c>
      <c r="X261" s="220" t="s">
        <v>862</v>
      </c>
      <c r="Y261" s="220" t="s">
        <v>827</v>
      </c>
      <c r="Z261" s="697"/>
      <c r="AA261" s="244" t="s">
        <v>790</v>
      </c>
      <c r="AB261" s="244" t="s">
        <v>789</v>
      </c>
      <c r="AC261" s="244" t="s">
        <v>788</v>
      </c>
      <c r="AD261" s="697"/>
      <c r="AE261" s="243" t="s">
        <v>787</v>
      </c>
      <c r="AF261" s="243" t="s">
        <v>786</v>
      </c>
      <c r="AG261" s="243" t="s">
        <v>861</v>
      </c>
      <c r="AH261" s="697"/>
      <c r="AI261" s="242" t="s">
        <v>784</v>
      </c>
      <c r="AJ261" s="242" t="s">
        <v>783</v>
      </c>
      <c r="AK261" s="697"/>
      <c r="AL261" s="241" t="s">
        <v>782</v>
      </c>
      <c r="AM261" s="697"/>
      <c r="AN261" s="241" t="s">
        <v>781</v>
      </c>
      <c r="AO261" s="697"/>
      <c r="AP261" s="240" t="s">
        <v>780</v>
      </c>
      <c r="AQ261" s="697"/>
      <c r="AR261" s="239" t="s">
        <v>860</v>
      </c>
      <c r="AS261" s="239" t="s">
        <v>859</v>
      </c>
      <c r="AT261" s="699"/>
      <c r="AU261" s="700"/>
      <c r="AV261" s="706" t="s">
        <v>982</v>
      </c>
    </row>
    <row r="262" spans="1:48" ht="15" thickBot="1" x14ac:dyDescent="0.4">
      <c r="A262" s="326" t="s">
        <v>982</v>
      </c>
      <c r="B262" s="275" t="s">
        <v>855</v>
      </c>
      <c r="C262" s="275" t="s">
        <v>158</v>
      </c>
      <c r="D262" s="275" t="s">
        <v>747</v>
      </c>
      <c r="E262" s="703"/>
      <c r="F262" s="274" t="s">
        <v>812</v>
      </c>
      <c r="G262" s="703"/>
      <c r="H262" s="273" t="s">
        <v>823</v>
      </c>
      <c r="I262" s="273" t="s">
        <v>856</v>
      </c>
      <c r="J262" s="703"/>
      <c r="K262" s="272" t="s">
        <v>774</v>
      </c>
      <c r="L262" s="272" t="s">
        <v>907</v>
      </c>
      <c r="M262" s="272" t="s">
        <v>739</v>
      </c>
      <c r="N262" s="703"/>
      <c r="O262" s="271" t="s">
        <v>749</v>
      </c>
      <c r="P262" s="271" t="s">
        <v>906</v>
      </c>
      <c r="Q262" s="271" t="s">
        <v>974</v>
      </c>
      <c r="R262" s="271" t="s">
        <v>853</v>
      </c>
      <c r="S262" s="281" t="s">
        <v>906</v>
      </c>
      <c r="T262" s="703"/>
      <c r="U262" s="270" t="s">
        <v>745</v>
      </c>
      <c r="V262" s="269" t="s">
        <v>745</v>
      </c>
      <c r="W262" s="703"/>
      <c r="X262" s="268" t="s">
        <v>900</v>
      </c>
      <c r="Y262" s="268" t="s">
        <v>821</v>
      </c>
      <c r="Z262" s="703"/>
      <c r="AA262" s="267" t="s">
        <v>874</v>
      </c>
      <c r="AB262" s="267" t="s">
        <v>833</v>
      </c>
      <c r="AC262" s="267" t="s">
        <v>810</v>
      </c>
      <c r="AD262" s="703"/>
      <c r="AE262" s="266" t="s">
        <v>744</v>
      </c>
      <c r="AF262" s="266" t="s">
        <v>811</v>
      </c>
      <c r="AG262" s="266" t="s">
        <v>739</v>
      </c>
      <c r="AH262" s="703"/>
      <c r="AI262" s="265" t="s">
        <v>739</v>
      </c>
      <c r="AJ262" s="265" t="s">
        <v>903</v>
      </c>
      <c r="AK262" s="703"/>
      <c r="AL262" s="264" t="s">
        <v>740</v>
      </c>
      <c r="AM262" s="703"/>
      <c r="AN262" s="264" t="s">
        <v>742</v>
      </c>
      <c r="AO262" s="703"/>
      <c r="AP262" s="263" t="s">
        <v>894</v>
      </c>
      <c r="AQ262" s="703"/>
      <c r="AR262" s="262" t="s">
        <v>872</v>
      </c>
      <c r="AS262" s="262" t="s">
        <v>866</v>
      </c>
      <c r="AT262" s="704"/>
      <c r="AU262" s="705"/>
      <c r="AV262" s="707"/>
    </row>
    <row r="263" spans="1:48" x14ac:dyDescent="0.35">
      <c r="A263" s="326" t="s">
        <v>982</v>
      </c>
      <c r="B263" s="225" t="s">
        <v>844</v>
      </c>
      <c r="C263" s="225" t="s">
        <v>843</v>
      </c>
      <c r="D263" s="225" t="s">
        <v>764</v>
      </c>
      <c r="E263" s="697"/>
      <c r="F263" s="697"/>
      <c r="G263" s="697"/>
      <c r="H263" s="697"/>
      <c r="I263" s="697"/>
      <c r="J263" s="697"/>
      <c r="K263" s="697"/>
      <c r="L263" s="697"/>
      <c r="M263" s="697"/>
      <c r="N263" s="697"/>
      <c r="O263" s="224" t="s">
        <v>842</v>
      </c>
      <c r="P263" s="697"/>
      <c r="Q263" s="224" t="s">
        <v>841</v>
      </c>
      <c r="R263" s="224" t="s">
        <v>840</v>
      </c>
      <c r="S263" s="697"/>
      <c r="T263" s="697" t="s">
        <v>760</v>
      </c>
      <c r="U263" s="699"/>
      <c r="V263" s="700"/>
      <c r="W263" s="697" t="s">
        <v>760</v>
      </c>
      <c r="X263" s="220" t="s">
        <v>759</v>
      </c>
      <c r="Y263" s="697"/>
      <c r="Z263" s="697"/>
      <c r="AA263" s="223" t="s">
        <v>758</v>
      </c>
      <c r="AB263" s="223" t="s">
        <v>757</v>
      </c>
      <c r="AC263" s="697"/>
      <c r="AD263" s="697"/>
      <c r="AE263" s="222" t="s">
        <v>756</v>
      </c>
      <c r="AF263" s="222" t="s">
        <v>755</v>
      </c>
      <c r="AG263" s="220" t="s">
        <v>785</v>
      </c>
      <c r="AH263" s="697"/>
      <c r="AI263" s="221" t="s">
        <v>753</v>
      </c>
      <c r="AJ263" s="221" t="s">
        <v>752</v>
      </c>
      <c r="AK263" s="697"/>
      <c r="AL263" s="697"/>
      <c r="AM263" s="697"/>
      <c r="AN263" s="697"/>
      <c r="AO263" s="697"/>
      <c r="AP263" s="697"/>
      <c r="AQ263" s="697"/>
      <c r="AR263" s="709" t="s">
        <v>751</v>
      </c>
      <c r="AS263" s="710"/>
      <c r="AT263" s="697"/>
      <c r="AU263" s="220" t="s">
        <v>778</v>
      </c>
      <c r="AV263" s="707"/>
    </row>
    <row r="264" spans="1:48" ht="15" thickBot="1" x14ac:dyDescent="0.4">
      <c r="A264" s="327" t="s">
        <v>982</v>
      </c>
      <c r="B264" s="280" t="s">
        <v>839</v>
      </c>
      <c r="C264" s="280" t="s">
        <v>748</v>
      </c>
      <c r="D264" s="280" t="s">
        <v>801</v>
      </c>
      <c r="E264" s="703"/>
      <c r="F264" s="703"/>
      <c r="G264" s="703"/>
      <c r="H264" s="703"/>
      <c r="I264" s="703"/>
      <c r="J264" s="703"/>
      <c r="K264" s="703"/>
      <c r="L264" s="703"/>
      <c r="M264" s="703"/>
      <c r="N264" s="703"/>
      <c r="O264" s="279" t="s">
        <v>814</v>
      </c>
      <c r="P264" s="703"/>
      <c r="Q264" s="279" t="s">
        <v>773</v>
      </c>
      <c r="R264" s="279" t="s">
        <v>853</v>
      </c>
      <c r="S264" s="703"/>
      <c r="T264" s="703"/>
      <c r="U264" s="704"/>
      <c r="V264" s="705"/>
      <c r="W264" s="703"/>
      <c r="X264" s="268" t="s">
        <v>903</v>
      </c>
      <c r="Y264" s="703"/>
      <c r="Z264" s="703"/>
      <c r="AA264" s="278" t="s">
        <v>813</v>
      </c>
      <c r="AB264" s="278" t="s">
        <v>811</v>
      </c>
      <c r="AC264" s="703"/>
      <c r="AD264" s="703"/>
      <c r="AE264" s="277" t="s">
        <v>846</v>
      </c>
      <c r="AF264" s="277" t="s">
        <v>966</v>
      </c>
      <c r="AG264" s="268" t="s">
        <v>739</v>
      </c>
      <c r="AH264" s="703"/>
      <c r="AI264" s="276" t="s">
        <v>808</v>
      </c>
      <c r="AJ264" s="276" t="s">
        <v>741</v>
      </c>
      <c r="AK264" s="703"/>
      <c r="AL264" s="703"/>
      <c r="AM264" s="703"/>
      <c r="AN264" s="703"/>
      <c r="AO264" s="703"/>
      <c r="AP264" s="703"/>
      <c r="AQ264" s="703"/>
      <c r="AR264" s="714" t="s">
        <v>866</v>
      </c>
      <c r="AS264" s="715"/>
      <c r="AT264" s="703"/>
      <c r="AU264" s="268" t="s">
        <v>929</v>
      </c>
      <c r="AV264" s="713"/>
    </row>
    <row r="265" spans="1:48" x14ac:dyDescent="0.35">
      <c r="A265" s="328" t="s">
        <v>981</v>
      </c>
      <c r="B265" s="211" t="s">
        <v>141</v>
      </c>
      <c r="C265" s="211" t="s">
        <v>258</v>
      </c>
      <c r="D265" s="211" t="s">
        <v>259</v>
      </c>
      <c r="E265" s="716"/>
      <c r="F265" s="716"/>
      <c r="G265" s="716"/>
      <c r="H265" s="211" t="s">
        <v>831</v>
      </c>
      <c r="I265" s="211" t="s">
        <v>125</v>
      </c>
      <c r="J265" s="716"/>
      <c r="K265" s="211" t="s">
        <v>127</v>
      </c>
      <c r="L265" s="716"/>
      <c r="M265" s="211" t="s">
        <v>260</v>
      </c>
      <c r="N265" s="716"/>
      <c r="O265" s="211" t="s">
        <v>830</v>
      </c>
      <c r="P265" s="716"/>
      <c r="Q265" s="718" t="s">
        <v>829</v>
      </c>
      <c r="R265" s="719"/>
      <c r="S265" s="716"/>
      <c r="T265" s="716" t="s">
        <v>760</v>
      </c>
      <c r="U265" s="211" t="s">
        <v>828</v>
      </c>
      <c r="V265" s="211" t="s">
        <v>791</v>
      </c>
      <c r="W265" s="716" t="s">
        <v>760</v>
      </c>
      <c r="X265" s="211" t="s">
        <v>759</v>
      </c>
      <c r="Y265" s="211" t="s">
        <v>827</v>
      </c>
      <c r="Z265" s="716"/>
      <c r="AA265" s="211" t="s">
        <v>790</v>
      </c>
      <c r="AB265" s="211" t="s">
        <v>789</v>
      </c>
      <c r="AC265" s="211" t="s">
        <v>788</v>
      </c>
      <c r="AD265" s="716"/>
      <c r="AE265" s="211" t="s">
        <v>787</v>
      </c>
      <c r="AF265" s="211" t="s">
        <v>786</v>
      </c>
      <c r="AG265" s="211" t="s">
        <v>785</v>
      </c>
      <c r="AH265" s="716"/>
      <c r="AI265" s="211" t="s">
        <v>784</v>
      </c>
      <c r="AJ265" s="211" t="s">
        <v>783</v>
      </c>
      <c r="AK265" s="716"/>
      <c r="AL265" s="211" t="s">
        <v>782</v>
      </c>
      <c r="AM265" s="716"/>
      <c r="AN265" s="211" t="s">
        <v>781</v>
      </c>
      <c r="AO265" s="716"/>
      <c r="AP265" s="211" t="s">
        <v>780</v>
      </c>
      <c r="AQ265" s="716"/>
      <c r="AR265" s="211" t="s">
        <v>826</v>
      </c>
      <c r="AS265" s="211" t="s">
        <v>825</v>
      </c>
      <c r="AT265" s="716"/>
      <c r="AU265" s="211" t="s">
        <v>778</v>
      </c>
      <c r="AV265" s="728" t="s">
        <v>981</v>
      </c>
    </row>
    <row r="266" spans="1:48" ht="15" thickBot="1" x14ac:dyDescent="0.4">
      <c r="A266" s="329" t="s">
        <v>981</v>
      </c>
      <c r="B266" s="283" t="s">
        <v>769</v>
      </c>
      <c r="C266" s="283" t="s">
        <v>889</v>
      </c>
      <c r="D266" s="283" t="s">
        <v>822</v>
      </c>
      <c r="E266" s="717"/>
      <c r="F266" s="717"/>
      <c r="G266" s="717"/>
      <c r="H266" s="283" t="s">
        <v>812</v>
      </c>
      <c r="I266" s="283" t="s">
        <v>823</v>
      </c>
      <c r="J266" s="717"/>
      <c r="K266" s="283" t="s">
        <v>907</v>
      </c>
      <c r="L266" s="717"/>
      <c r="M266" s="283" t="s">
        <v>774</v>
      </c>
      <c r="N266" s="717"/>
      <c r="O266" s="283" t="s">
        <v>921</v>
      </c>
      <c r="P266" s="717"/>
      <c r="Q266" s="720" t="s">
        <v>912</v>
      </c>
      <c r="R266" s="721"/>
      <c r="S266" s="717"/>
      <c r="T266" s="717"/>
      <c r="U266" s="283" t="s">
        <v>745</v>
      </c>
      <c r="V266" s="283" t="s">
        <v>745</v>
      </c>
      <c r="W266" s="717"/>
      <c r="X266" s="283" t="s">
        <v>903</v>
      </c>
      <c r="Y266" s="283" t="s">
        <v>903</v>
      </c>
      <c r="Z266" s="717"/>
      <c r="AA266" s="283" t="s">
        <v>847</v>
      </c>
      <c r="AB266" s="283" t="s">
        <v>810</v>
      </c>
      <c r="AC266" s="283" t="s">
        <v>740</v>
      </c>
      <c r="AD266" s="717"/>
      <c r="AE266" s="283" t="s">
        <v>867</v>
      </c>
      <c r="AF266" s="283" t="s">
        <v>835</v>
      </c>
      <c r="AG266" s="283" t="s">
        <v>833</v>
      </c>
      <c r="AH266" s="717"/>
      <c r="AI266" s="283" t="s">
        <v>739</v>
      </c>
      <c r="AJ266" s="283" t="s">
        <v>834</v>
      </c>
      <c r="AK266" s="717"/>
      <c r="AL266" s="283" t="s">
        <v>820</v>
      </c>
      <c r="AM266" s="717"/>
      <c r="AN266" s="283" t="s">
        <v>768</v>
      </c>
      <c r="AO266" s="717"/>
      <c r="AP266" s="283" t="s">
        <v>886</v>
      </c>
      <c r="AQ266" s="717"/>
      <c r="AR266" s="283" t="s">
        <v>845</v>
      </c>
      <c r="AS266" s="283" t="s">
        <v>845</v>
      </c>
      <c r="AT266" s="717"/>
      <c r="AU266" s="283" t="s">
        <v>929</v>
      </c>
      <c r="AV266" s="729"/>
    </row>
    <row r="267" spans="1:48" x14ac:dyDescent="0.35">
      <c r="A267" s="329" t="s">
        <v>981</v>
      </c>
      <c r="B267" s="211" t="s">
        <v>819</v>
      </c>
      <c r="C267" s="211" t="s">
        <v>818</v>
      </c>
      <c r="D267" s="211" t="s">
        <v>817</v>
      </c>
      <c r="E267" s="716"/>
      <c r="F267" s="716"/>
      <c r="G267" s="716"/>
      <c r="H267" s="716"/>
      <c r="I267" s="716"/>
      <c r="J267" s="716"/>
      <c r="K267" s="716"/>
      <c r="L267" s="716"/>
      <c r="M267" s="716"/>
      <c r="N267" s="716"/>
      <c r="O267" s="211" t="s">
        <v>816</v>
      </c>
      <c r="P267" s="211" t="s">
        <v>762</v>
      </c>
      <c r="Q267" s="718" t="s">
        <v>815</v>
      </c>
      <c r="R267" s="719"/>
      <c r="S267" s="716"/>
      <c r="T267" s="716" t="s">
        <v>760</v>
      </c>
      <c r="U267" s="722"/>
      <c r="V267" s="723"/>
      <c r="W267" s="716" t="s">
        <v>760</v>
      </c>
      <c r="X267" s="211" t="s">
        <v>759</v>
      </c>
      <c r="Y267" s="716"/>
      <c r="Z267" s="716"/>
      <c r="AA267" s="211" t="s">
        <v>758</v>
      </c>
      <c r="AB267" s="211" t="s">
        <v>757</v>
      </c>
      <c r="AC267" s="716"/>
      <c r="AD267" s="716"/>
      <c r="AE267" s="211" t="s">
        <v>756</v>
      </c>
      <c r="AF267" s="211" t="s">
        <v>755</v>
      </c>
      <c r="AG267" s="211" t="s">
        <v>754</v>
      </c>
      <c r="AH267" s="716"/>
      <c r="AI267" s="211" t="s">
        <v>753</v>
      </c>
      <c r="AJ267" s="211" t="s">
        <v>752</v>
      </c>
      <c r="AK267" s="716"/>
      <c r="AL267" s="716"/>
      <c r="AM267" s="716"/>
      <c r="AN267" s="716"/>
      <c r="AO267" s="716"/>
      <c r="AP267" s="716"/>
      <c r="AQ267" s="716"/>
      <c r="AR267" s="718" t="s">
        <v>751</v>
      </c>
      <c r="AS267" s="719"/>
      <c r="AT267" s="722"/>
      <c r="AU267" s="723"/>
      <c r="AV267" s="729"/>
    </row>
    <row r="268" spans="1:48" ht="15" thickBot="1" x14ac:dyDescent="0.4">
      <c r="A268" s="329" t="s">
        <v>981</v>
      </c>
      <c r="B268" s="283" t="s">
        <v>769</v>
      </c>
      <c r="C268" s="283" t="s">
        <v>889</v>
      </c>
      <c r="D268" s="283" t="s">
        <v>822</v>
      </c>
      <c r="E268" s="717"/>
      <c r="F268" s="717"/>
      <c r="G268" s="717"/>
      <c r="H268" s="717"/>
      <c r="I268" s="717"/>
      <c r="J268" s="717"/>
      <c r="K268" s="717"/>
      <c r="L268" s="717"/>
      <c r="M268" s="717"/>
      <c r="N268" s="717"/>
      <c r="O268" s="283" t="s">
        <v>921</v>
      </c>
      <c r="P268" s="284" t="s">
        <v>747</v>
      </c>
      <c r="Q268" s="720" t="s">
        <v>912</v>
      </c>
      <c r="R268" s="721"/>
      <c r="S268" s="717"/>
      <c r="T268" s="717"/>
      <c r="U268" s="720"/>
      <c r="V268" s="721"/>
      <c r="W268" s="717"/>
      <c r="X268" s="283" t="s">
        <v>903</v>
      </c>
      <c r="Y268" s="717"/>
      <c r="Z268" s="717"/>
      <c r="AA268" s="283" t="s">
        <v>867</v>
      </c>
      <c r="AB268" s="283" t="s">
        <v>835</v>
      </c>
      <c r="AC268" s="717"/>
      <c r="AD268" s="717"/>
      <c r="AE268" s="283" t="s">
        <v>742</v>
      </c>
      <c r="AF268" s="283" t="s">
        <v>810</v>
      </c>
      <c r="AG268" s="283" t="s">
        <v>833</v>
      </c>
      <c r="AH268" s="717"/>
      <c r="AI268" s="283" t="s">
        <v>808</v>
      </c>
      <c r="AJ268" s="283" t="s">
        <v>887</v>
      </c>
      <c r="AK268" s="717"/>
      <c r="AL268" s="717"/>
      <c r="AM268" s="717"/>
      <c r="AN268" s="717"/>
      <c r="AO268" s="717"/>
      <c r="AP268" s="717"/>
      <c r="AQ268" s="717"/>
      <c r="AR268" s="720" t="s">
        <v>845</v>
      </c>
      <c r="AS268" s="721"/>
      <c r="AT268" s="720"/>
      <c r="AU268" s="721"/>
      <c r="AV268" s="729"/>
    </row>
    <row r="269" spans="1:48" x14ac:dyDescent="0.35">
      <c r="A269" s="329" t="s">
        <v>981</v>
      </c>
      <c r="B269" s="211" t="s">
        <v>806</v>
      </c>
      <c r="C269" s="211" t="s">
        <v>805</v>
      </c>
      <c r="D269" s="211" t="s">
        <v>970</v>
      </c>
      <c r="E269" s="716"/>
      <c r="F269" s="716"/>
      <c r="G269" s="716"/>
      <c r="H269" s="716"/>
      <c r="I269" s="716"/>
      <c r="J269" s="716"/>
      <c r="K269" s="716"/>
      <c r="L269" s="716"/>
      <c r="M269" s="716"/>
      <c r="N269" s="716"/>
      <c r="O269" s="211" t="s">
        <v>803</v>
      </c>
      <c r="P269" s="284"/>
      <c r="Q269" s="718" t="s">
        <v>802</v>
      </c>
      <c r="R269" s="719"/>
      <c r="S269" s="716"/>
      <c r="T269" s="716" t="s">
        <v>760</v>
      </c>
      <c r="U269" s="722"/>
      <c r="V269" s="723"/>
      <c r="W269" s="716" t="s">
        <v>760</v>
      </c>
      <c r="X269" s="722"/>
      <c r="Y269" s="731"/>
      <c r="Z269" s="731"/>
      <c r="AA269" s="731"/>
      <c r="AB269" s="731"/>
      <c r="AC269" s="731"/>
      <c r="AD269" s="731"/>
      <c r="AE269" s="731"/>
      <c r="AF269" s="731"/>
      <c r="AG269" s="731"/>
      <c r="AH269" s="731"/>
      <c r="AI269" s="731"/>
      <c r="AJ269" s="731"/>
      <c r="AK269" s="731"/>
      <c r="AL269" s="731"/>
      <c r="AM269" s="731"/>
      <c r="AN269" s="731"/>
      <c r="AO269" s="731"/>
      <c r="AP269" s="731"/>
      <c r="AQ269" s="731"/>
      <c r="AR269" s="731"/>
      <c r="AS269" s="731"/>
      <c r="AT269" s="731"/>
      <c r="AU269" s="723"/>
      <c r="AV269" s="729"/>
    </row>
    <row r="270" spans="1:48" ht="15" thickBot="1" x14ac:dyDescent="0.4">
      <c r="A270" s="330" t="s">
        <v>981</v>
      </c>
      <c r="B270" s="283" t="s">
        <v>901</v>
      </c>
      <c r="C270" s="283" t="s">
        <v>855</v>
      </c>
      <c r="D270" s="283" t="s">
        <v>775</v>
      </c>
      <c r="E270" s="717"/>
      <c r="F270" s="717"/>
      <c r="G270" s="717"/>
      <c r="H270" s="717"/>
      <c r="I270" s="717"/>
      <c r="J270" s="717"/>
      <c r="K270" s="717"/>
      <c r="L270" s="717"/>
      <c r="M270" s="717"/>
      <c r="N270" s="717"/>
      <c r="O270" s="283" t="s">
        <v>158</v>
      </c>
      <c r="P270" s="283"/>
      <c r="Q270" s="720" t="s">
        <v>750</v>
      </c>
      <c r="R270" s="721"/>
      <c r="S270" s="717"/>
      <c r="T270" s="717"/>
      <c r="U270" s="720"/>
      <c r="V270" s="721"/>
      <c r="W270" s="717"/>
      <c r="X270" s="720"/>
      <c r="Y270" s="732"/>
      <c r="Z270" s="732"/>
      <c r="AA270" s="732"/>
      <c r="AB270" s="732"/>
      <c r="AC270" s="732"/>
      <c r="AD270" s="732"/>
      <c r="AE270" s="732"/>
      <c r="AF270" s="732"/>
      <c r="AG270" s="732"/>
      <c r="AH270" s="732"/>
      <c r="AI270" s="732"/>
      <c r="AJ270" s="732"/>
      <c r="AK270" s="732"/>
      <c r="AL270" s="732"/>
      <c r="AM270" s="732"/>
      <c r="AN270" s="732"/>
      <c r="AO270" s="732"/>
      <c r="AP270" s="732"/>
      <c r="AQ270" s="732"/>
      <c r="AR270" s="732"/>
      <c r="AS270" s="732"/>
      <c r="AT270" s="732"/>
      <c r="AU270" s="721"/>
      <c r="AV270" s="730"/>
    </row>
    <row r="271" spans="1:48" x14ac:dyDescent="0.35">
      <c r="A271" s="328" t="s">
        <v>980</v>
      </c>
      <c r="B271" s="211" t="s">
        <v>1268</v>
      </c>
      <c r="C271" s="211" t="s">
        <v>1270</v>
      </c>
      <c r="D271" s="211" t="s">
        <v>796</v>
      </c>
      <c r="E271" s="716"/>
      <c r="F271" s="716"/>
      <c r="G271" s="716"/>
      <c r="H271" s="211" t="s">
        <v>100</v>
      </c>
      <c r="I271" s="716"/>
      <c r="J271" s="716"/>
      <c r="K271" s="211" t="s">
        <v>795</v>
      </c>
      <c r="L271" s="716"/>
      <c r="M271" s="716"/>
      <c r="N271" s="716"/>
      <c r="O271" s="211" t="s">
        <v>794</v>
      </c>
      <c r="P271" s="716"/>
      <c r="Q271" s="718" t="s">
        <v>793</v>
      </c>
      <c r="R271" s="719"/>
      <c r="S271" s="716"/>
      <c r="T271" s="716" t="s">
        <v>760</v>
      </c>
      <c r="U271" s="211" t="s">
        <v>792</v>
      </c>
      <c r="V271" s="211" t="s">
        <v>791</v>
      </c>
      <c r="W271" s="716" t="s">
        <v>760</v>
      </c>
      <c r="X271" s="211" t="s">
        <v>759</v>
      </c>
      <c r="Y271" s="716"/>
      <c r="Z271" s="716"/>
      <c r="AA271" s="211" t="s">
        <v>790</v>
      </c>
      <c r="AB271" s="211" t="s">
        <v>789</v>
      </c>
      <c r="AC271" s="211" t="s">
        <v>788</v>
      </c>
      <c r="AD271" s="716"/>
      <c r="AE271" s="211" t="s">
        <v>787</v>
      </c>
      <c r="AF271" s="211" t="s">
        <v>786</v>
      </c>
      <c r="AG271" s="211" t="s">
        <v>785</v>
      </c>
      <c r="AH271" s="716"/>
      <c r="AI271" s="211" t="s">
        <v>784</v>
      </c>
      <c r="AJ271" s="211" t="s">
        <v>783</v>
      </c>
      <c r="AK271" s="716"/>
      <c r="AL271" s="211" t="s">
        <v>782</v>
      </c>
      <c r="AM271" s="716"/>
      <c r="AN271" s="211" t="s">
        <v>781</v>
      </c>
      <c r="AO271" s="716"/>
      <c r="AP271" s="211" t="s">
        <v>780</v>
      </c>
      <c r="AQ271" s="716"/>
      <c r="AR271" s="718" t="s">
        <v>779</v>
      </c>
      <c r="AS271" s="719"/>
      <c r="AT271" s="716"/>
      <c r="AU271" s="211" t="s">
        <v>778</v>
      </c>
      <c r="AV271" s="728" t="s">
        <v>980</v>
      </c>
    </row>
    <row r="272" spans="1:48" ht="15" thickBot="1" x14ac:dyDescent="0.4">
      <c r="A272" s="329" t="s">
        <v>980</v>
      </c>
      <c r="B272" s="283" t="s">
        <v>912</v>
      </c>
      <c r="C272" s="283" t="s">
        <v>811</v>
      </c>
      <c r="D272" s="283" t="s">
        <v>812</v>
      </c>
      <c r="E272" s="717"/>
      <c r="F272" s="717"/>
      <c r="G272" s="717"/>
      <c r="H272" s="283" t="s">
        <v>775</v>
      </c>
      <c r="I272" s="717"/>
      <c r="J272" s="717"/>
      <c r="K272" s="283" t="s">
        <v>907</v>
      </c>
      <c r="L272" s="717"/>
      <c r="M272" s="717"/>
      <c r="N272" s="717"/>
      <c r="O272" s="283" t="s">
        <v>906</v>
      </c>
      <c r="P272" s="717"/>
      <c r="Q272" s="720" t="s">
        <v>853</v>
      </c>
      <c r="R272" s="721"/>
      <c r="S272" s="717"/>
      <c r="T272" s="717"/>
      <c r="U272" s="283" t="s">
        <v>745</v>
      </c>
      <c r="V272" s="283" t="s">
        <v>745</v>
      </c>
      <c r="W272" s="717"/>
      <c r="X272" s="283" t="s">
        <v>903</v>
      </c>
      <c r="Y272" s="717"/>
      <c r="Z272" s="717"/>
      <c r="AA272" s="283" t="s">
        <v>879</v>
      </c>
      <c r="AB272" s="283" t="s">
        <v>834</v>
      </c>
      <c r="AC272" s="283" t="s">
        <v>157</v>
      </c>
      <c r="AD272" s="717"/>
      <c r="AE272" s="283" t="s">
        <v>770</v>
      </c>
      <c r="AF272" s="283" t="s">
        <v>966</v>
      </c>
      <c r="AG272" s="283" t="s">
        <v>739</v>
      </c>
      <c r="AH272" s="717"/>
      <c r="AI272" s="283" t="s">
        <v>739</v>
      </c>
      <c r="AJ272" s="283" t="s">
        <v>898</v>
      </c>
      <c r="AK272" s="717"/>
      <c r="AL272" s="283" t="s">
        <v>768</v>
      </c>
      <c r="AM272" s="717"/>
      <c r="AN272" s="283" t="s">
        <v>886</v>
      </c>
      <c r="AO272" s="717"/>
      <c r="AP272" s="283" t="s">
        <v>846</v>
      </c>
      <c r="AQ272" s="717"/>
      <c r="AR272" s="720" t="s">
        <v>866</v>
      </c>
      <c r="AS272" s="721"/>
      <c r="AT272" s="717"/>
      <c r="AU272" s="283" t="s">
        <v>929</v>
      </c>
      <c r="AV272" s="729"/>
    </row>
    <row r="273" spans="1:48" x14ac:dyDescent="0.35">
      <c r="A273" s="329" t="s">
        <v>980</v>
      </c>
      <c r="B273" s="211" t="s">
        <v>1269</v>
      </c>
      <c r="C273" s="211" t="s">
        <v>1271</v>
      </c>
      <c r="D273" s="211" t="s">
        <v>764</v>
      </c>
      <c r="E273" s="716"/>
      <c r="F273" s="716"/>
      <c r="G273" s="716"/>
      <c r="H273" s="716"/>
      <c r="I273" s="716"/>
      <c r="J273" s="716"/>
      <c r="K273" s="716"/>
      <c r="L273" s="716"/>
      <c r="M273" s="716"/>
      <c r="N273" s="716"/>
      <c r="O273" s="211" t="s">
        <v>763</v>
      </c>
      <c r="P273" s="211" t="s">
        <v>762</v>
      </c>
      <c r="Q273" s="718" t="s">
        <v>761</v>
      </c>
      <c r="R273" s="719"/>
      <c r="S273" s="716"/>
      <c r="T273" s="716" t="s">
        <v>760</v>
      </c>
      <c r="U273" s="722"/>
      <c r="V273" s="723"/>
      <c r="W273" s="716" t="s">
        <v>760</v>
      </c>
      <c r="X273" s="211" t="s">
        <v>759</v>
      </c>
      <c r="Y273" s="716"/>
      <c r="Z273" s="716"/>
      <c r="AA273" s="211" t="s">
        <v>758</v>
      </c>
      <c r="AB273" s="211" t="s">
        <v>757</v>
      </c>
      <c r="AC273" s="716"/>
      <c r="AD273" s="716"/>
      <c r="AE273" s="211" t="s">
        <v>756</v>
      </c>
      <c r="AF273" s="211" t="s">
        <v>755</v>
      </c>
      <c r="AG273" s="211" t="s">
        <v>754</v>
      </c>
      <c r="AH273" s="716"/>
      <c r="AI273" s="211" t="s">
        <v>753</v>
      </c>
      <c r="AJ273" s="211" t="s">
        <v>752</v>
      </c>
      <c r="AK273" s="716"/>
      <c r="AL273" s="716"/>
      <c r="AM273" s="716"/>
      <c r="AN273" s="716"/>
      <c r="AO273" s="716"/>
      <c r="AP273" s="716"/>
      <c r="AQ273" s="716"/>
      <c r="AR273" s="718" t="s">
        <v>751</v>
      </c>
      <c r="AS273" s="719"/>
      <c r="AT273" s="722"/>
      <c r="AU273" s="723"/>
      <c r="AV273" s="729"/>
    </row>
    <row r="274" spans="1:48" ht="15" thickBot="1" x14ac:dyDescent="0.4">
      <c r="A274" s="330" t="s">
        <v>980</v>
      </c>
      <c r="B274" s="283" t="s">
        <v>839</v>
      </c>
      <c r="C274" s="283" t="s">
        <v>889</v>
      </c>
      <c r="D274" s="283" t="s">
        <v>775</v>
      </c>
      <c r="E274" s="717"/>
      <c r="F274" s="717"/>
      <c r="G274" s="717"/>
      <c r="H274" s="717"/>
      <c r="I274" s="717"/>
      <c r="J274" s="717"/>
      <c r="K274" s="717"/>
      <c r="L274" s="717"/>
      <c r="M274" s="717"/>
      <c r="N274" s="717"/>
      <c r="O274" s="283" t="s">
        <v>747</v>
      </c>
      <c r="P274" s="283" t="s">
        <v>746</v>
      </c>
      <c r="Q274" s="720" t="s">
        <v>769</v>
      </c>
      <c r="R274" s="721"/>
      <c r="S274" s="717"/>
      <c r="T274" s="717"/>
      <c r="U274" s="720"/>
      <c r="V274" s="721"/>
      <c r="W274" s="717"/>
      <c r="X274" s="283" t="s">
        <v>903</v>
      </c>
      <c r="Y274" s="717"/>
      <c r="Z274" s="717"/>
      <c r="AA274" s="283" t="s">
        <v>868</v>
      </c>
      <c r="AB274" s="283" t="s">
        <v>966</v>
      </c>
      <c r="AC274" s="717"/>
      <c r="AD274" s="717"/>
      <c r="AE274" s="283" t="s">
        <v>741</v>
      </c>
      <c r="AF274" s="283" t="s">
        <v>834</v>
      </c>
      <c r="AG274" s="283" t="s">
        <v>739</v>
      </c>
      <c r="AH274" s="717"/>
      <c r="AI274" s="283" t="s">
        <v>157</v>
      </c>
      <c r="AJ274" s="283" t="s">
        <v>898</v>
      </c>
      <c r="AK274" s="717"/>
      <c r="AL274" s="717"/>
      <c r="AM274" s="717"/>
      <c r="AN274" s="717"/>
      <c r="AO274" s="717"/>
      <c r="AP274" s="717"/>
      <c r="AQ274" s="717"/>
      <c r="AR274" s="720" t="s">
        <v>866</v>
      </c>
      <c r="AS274" s="721"/>
      <c r="AT274" s="720"/>
      <c r="AU274" s="721"/>
      <c r="AV274" s="730"/>
    </row>
    <row r="275" spans="1:48" x14ac:dyDescent="0.35">
      <c r="A275" s="325" t="s">
        <v>979</v>
      </c>
      <c r="B275" s="251" t="s">
        <v>141</v>
      </c>
      <c r="C275" s="724" t="s">
        <v>258</v>
      </c>
      <c r="D275" s="725"/>
      <c r="E275" s="251" t="s">
        <v>259</v>
      </c>
      <c r="F275" s="250" t="s">
        <v>862</v>
      </c>
      <c r="G275" s="697"/>
      <c r="H275" s="249" t="s">
        <v>865</v>
      </c>
      <c r="I275" s="249" t="s">
        <v>125</v>
      </c>
      <c r="J275" s="697"/>
      <c r="K275" s="248" t="s">
        <v>127</v>
      </c>
      <c r="L275" s="248" t="s">
        <v>128</v>
      </c>
      <c r="M275" s="248" t="s">
        <v>260</v>
      </c>
      <c r="N275" s="697"/>
      <c r="O275" s="247" t="s">
        <v>830</v>
      </c>
      <c r="P275" s="247" t="s">
        <v>762</v>
      </c>
      <c r="Q275" s="247" t="s">
        <v>829</v>
      </c>
      <c r="R275" s="247" t="s">
        <v>864</v>
      </c>
      <c r="S275" s="282" t="s">
        <v>968</v>
      </c>
      <c r="T275" s="697" t="s">
        <v>760</v>
      </c>
      <c r="U275" s="246" t="s">
        <v>863</v>
      </c>
      <c r="V275" s="245" t="s">
        <v>791</v>
      </c>
      <c r="W275" s="697" t="s">
        <v>760</v>
      </c>
      <c r="X275" s="220" t="s">
        <v>862</v>
      </c>
      <c r="Y275" s="220" t="s">
        <v>827</v>
      </c>
      <c r="Z275" s="697"/>
      <c r="AA275" s="244" t="s">
        <v>790</v>
      </c>
      <c r="AB275" s="244" t="s">
        <v>789</v>
      </c>
      <c r="AC275" s="244" t="s">
        <v>788</v>
      </c>
      <c r="AD275" s="697"/>
      <c r="AE275" s="243" t="s">
        <v>787</v>
      </c>
      <c r="AF275" s="243" t="s">
        <v>786</v>
      </c>
      <c r="AG275" s="243" t="s">
        <v>861</v>
      </c>
      <c r="AH275" s="697"/>
      <c r="AI275" s="242" t="s">
        <v>784</v>
      </c>
      <c r="AJ275" s="242" t="s">
        <v>783</v>
      </c>
      <c r="AK275" s="697"/>
      <c r="AL275" s="241" t="s">
        <v>782</v>
      </c>
      <c r="AM275" s="697"/>
      <c r="AN275" s="241" t="s">
        <v>781</v>
      </c>
      <c r="AO275" s="697"/>
      <c r="AP275" s="240" t="s">
        <v>780</v>
      </c>
      <c r="AQ275" s="697"/>
      <c r="AR275" s="239" t="s">
        <v>860</v>
      </c>
      <c r="AS275" s="239" t="s">
        <v>859</v>
      </c>
      <c r="AT275" s="699"/>
      <c r="AU275" s="700"/>
      <c r="AV275" s="706" t="s">
        <v>979</v>
      </c>
    </row>
    <row r="276" spans="1:48" ht="15" thickBot="1" x14ac:dyDescent="0.4">
      <c r="A276" s="326" t="s">
        <v>979</v>
      </c>
      <c r="B276" s="275" t="s">
        <v>837</v>
      </c>
      <c r="C276" s="726" t="s">
        <v>883</v>
      </c>
      <c r="D276" s="727"/>
      <c r="E276" s="275" t="s">
        <v>799</v>
      </c>
      <c r="F276" s="274" t="s">
        <v>851</v>
      </c>
      <c r="G276" s="703"/>
      <c r="H276" s="273" t="s">
        <v>159</v>
      </c>
      <c r="I276" s="273" t="s">
        <v>814</v>
      </c>
      <c r="J276" s="703"/>
      <c r="K276" s="272" t="s">
        <v>856</v>
      </c>
      <c r="L276" s="272" t="s">
        <v>822</v>
      </c>
      <c r="M276" s="272" t="s">
        <v>907</v>
      </c>
      <c r="N276" s="703"/>
      <c r="O276" s="271" t="s">
        <v>901</v>
      </c>
      <c r="P276" s="271" t="s">
        <v>800</v>
      </c>
      <c r="Q276" s="271" t="s">
        <v>801</v>
      </c>
      <c r="R276" s="271" t="s">
        <v>158</v>
      </c>
      <c r="S276" s="281" t="s">
        <v>853</v>
      </c>
      <c r="T276" s="703"/>
      <c r="U276" s="270" t="s">
        <v>772</v>
      </c>
      <c r="V276" s="269" t="s">
        <v>772</v>
      </c>
      <c r="W276" s="703"/>
      <c r="X276" s="268" t="s">
        <v>847</v>
      </c>
      <c r="Y276" s="268" t="s">
        <v>770</v>
      </c>
      <c r="Z276" s="703"/>
      <c r="AA276" s="267" t="s">
        <v>900</v>
      </c>
      <c r="AB276" s="267" t="s">
        <v>849</v>
      </c>
      <c r="AC276" s="267" t="s">
        <v>876</v>
      </c>
      <c r="AD276" s="703"/>
      <c r="AE276" s="266" t="s">
        <v>821</v>
      </c>
      <c r="AF276" s="266" t="s">
        <v>833</v>
      </c>
      <c r="AG276" s="266" t="s">
        <v>739</v>
      </c>
      <c r="AH276" s="703"/>
      <c r="AI276" s="265" t="s">
        <v>903</v>
      </c>
      <c r="AJ276" s="265" t="s">
        <v>873</v>
      </c>
      <c r="AK276" s="703"/>
      <c r="AL276" s="264" t="s">
        <v>845</v>
      </c>
      <c r="AM276" s="703"/>
      <c r="AN276" s="264" t="s">
        <v>870</v>
      </c>
      <c r="AO276" s="703"/>
      <c r="AP276" s="263" t="s">
        <v>739</v>
      </c>
      <c r="AQ276" s="703"/>
      <c r="AR276" s="262" t="s">
        <v>872</v>
      </c>
      <c r="AS276" s="262" t="s">
        <v>736</v>
      </c>
      <c r="AT276" s="704"/>
      <c r="AU276" s="705"/>
      <c r="AV276" s="707"/>
    </row>
    <row r="277" spans="1:48" ht="29" x14ac:dyDescent="0.35">
      <c r="A277" s="337" t="s">
        <v>979</v>
      </c>
      <c r="B277" s="225" t="s">
        <v>844</v>
      </c>
      <c r="C277" s="225" t="s">
        <v>843</v>
      </c>
      <c r="D277" s="225" t="s">
        <v>902</v>
      </c>
      <c r="E277" s="225" t="s">
        <v>764</v>
      </c>
      <c r="F277" s="697"/>
      <c r="G277" s="697"/>
      <c r="H277" s="697"/>
      <c r="I277" s="697"/>
      <c r="J277" s="697"/>
      <c r="K277" s="697"/>
      <c r="L277" s="697"/>
      <c r="M277" s="697"/>
      <c r="N277" s="697"/>
      <c r="O277" s="224" t="s">
        <v>842</v>
      </c>
      <c r="P277" s="697"/>
      <c r="Q277" s="224" t="s">
        <v>841</v>
      </c>
      <c r="R277" s="224" t="s">
        <v>840</v>
      </c>
      <c r="S277" s="697"/>
      <c r="T277" s="697" t="s">
        <v>760</v>
      </c>
      <c r="U277" s="699"/>
      <c r="V277" s="700"/>
      <c r="W277" s="697" t="s">
        <v>760</v>
      </c>
      <c r="X277" s="220" t="s">
        <v>759</v>
      </c>
      <c r="Y277" s="697"/>
      <c r="Z277" s="697"/>
      <c r="AA277" s="223" t="s">
        <v>758</v>
      </c>
      <c r="AB277" s="223" t="s">
        <v>757</v>
      </c>
      <c r="AC277" s="697"/>
      <c r="AD277" s="697"/>
      <c r="AE277" s="222" t="s">
        <v>756</v>
      </c>
      <c r="AF277" s="222" t="s">
        <v>755</v>
      </c>
      <c r="AG277" s="220" t="s">
        <v>785</v>
      </c>
      <c r="AH277" s="697"/>
      <c r="AI277" s="221" t="s">
        <v>753</v>
      </c>
      <c r="AJ277" s="221" t="s">
        <v>752</v>
      </c>
      <c r="AK277" s="697"/>
      <c r="AL277" s="697"/>
      <c r="AM277" s="697"/>
      <c r="AN277" s="697"/>
      <c r="AO277" s="697"/>
      <c r="AP277" s="697"/>
      <c r="AQ277" s="697"/>
      <c r="AR277" s="709" t="s">
        <v>751</v>
      </c>
      <c r="AS277" s="710"/>
      <c r="AT277" s="697"/>
      <c r="AU277" s="220" t="s">
        <v>778</v>
      </c>
      <c r="AV277" s="707"/>
    </row>
    <row r="278" spans="1:48" ht="29.5" thickBot="1" x14ac:dyDescent="0.4">
      <c r="A278" s="338" t="s">
        <v>979</v>
      </c>
      <c r="B278" s="280" t="s">
        <v>742</v>
      </c>
      <c r="C278" s="280" t="s">
        <v>955</v>
      </c>
      <c r="D278" s="280" t="s">
        <v>883</v>
      </c>
      <c r="E278" s="280" t="s">
        <v>854</v>
      </c>
      <c r="F278" s="703"/>
      <c r="G278" s="703"/>
      <c r="H278" s="703"/>
      <c r="I278" s="703"/>
      <c r="J278" s="703"/>
      <c r="K278" s="703"/>
      <c r="L278" s="703"/>
      <c r="M278" s="703"/>
      <c r="N278" s="703"/>
      <c r="O278" s="279" t="s">
        <v>748</v>
      </c>
      <c r="P278" s="703"/>
      <c r="Q278" s="279" t="s">
        <v>745</v>
      </c>
      <c r="R278" s="279" t="s">
        <v>158</v>
      </c>
      <c r="S278" s="703"/>
      <c r="T278" s="703"/>
      <c r="U278" s="704"/>
      <c r="V278" s="705"/>
      <c r="W278" s="703"/>
      <c r="X278" s="268" t="s">
        <v>821</v>
      </c>
      <c r="Y278" s="703"/>
      <c r="Z278" s="703"/>
      <c r="AA278" s="278" t="s">
        <v>846</v>
      </c>
      <c r="AB278" s="278" t="s">
        <v>833</v>
      </c>
      <c r="AC278" s="703"/>
      <c r="AD278" s="703"/>
      <c r="AE278" s="277" t="s">
        <v>894</v>
      </c>
      <c r="AF278" s="277" t="s">
        <v>876</v>
      </c>
      <c r="AG278" s="268" t="s">
        <v>739</v>
      </c>
      <c r="AH278" s="703"/>
      <c r="AI278" s="276" t="s">
        <v>874</v>
      </c>
      <c r="AJ278" s="276" t="s">
        <v>873</v>
      </c>
      <c r="AK278" s="703"/>
      <c r="AL278" s="703"/>
      <c r="AM278" s="703"/>
      <c r="AN278" s="703"/>
      <c r="AO278" s="703"/>
      <c r="AP278" s="703"/>
      <c r="AQ278" s="703"/>
      <c r="AR278" s="714" t="s">
        <v>897</v>
      </c>
      <c r="AS278" s="715"/>
      <c r="AT278" s="703"/>
      <c r="AU278" s="268" t="s">
        <v>767</v>
      </c>
      <c r="AV278" s="713"/>
    </row>
    <row r="279" spans="1:48" x14ac:dyDescent="0.35">
      <c r="A279" s="325" t="s">
        <v>978</v>
      </c>
      <c r="B279" s="251" t="s">
        <v>141</v>
      </c>
      <c r="C279" s="251" t="s">
        <v>258</v>
      </c>
      <c r="D279" s="251" t="s">
        <v>259</v>
      </c>
      <c r="E279" s="697"/>
      <c r="F279" s="250" t="s">
        <v>862</v>
      </c>
      <c r="G279" s="697"/>
      <c r="H279" s="249" t="s">
        <v>865</v>
      </c>
      <c r="I279" s="249" t="s">
        <v>125</v>
      </c>
      <c r="J279" s="697"/>
      <c r="K279" s="248" t="s">
        <v>127</v>
      </c>
      <c r="L279" s="248" t="s">
        <v>128</v>
      </c>
      <c r="M279" s="248" t="s">
        <v>260</v>
      </c>
      <c r="N279" s="697"/>
      <c r="O279" s="247" t="s">
        <v>830</v>
      </c>
      <c r="P279" s="247" t="s">
        <v>762</v>
      </c>
      <c r="Q279" s="247" t="s">
        <v>829</v>
      </c>
      <c r="R279" s="247" t="s">
        <v>864</v>
      </c>
      <c r="S279" s="697"/>
      <c r="T279" s="697" t="s">
        <v>760</v>
      </c>
      <c r="U279" s="246" t="s">
        <v>863</v>
      </c>
      <c r="V279" s="245" t="s">
        <v>791</v>
      </c>
      <c r="W279" s="697" t="s">
        <v>760</v>
      </c>
      <c r="X279" s="220" t="s">
        <v>862</v>
      </c>
      <c r="Y279" s="220" t="s">
        <v>827</v>
      </c>
      <c r="Z279" s="697"/>
      <c r="AA279" s="244" t="s">
        <v>790</v>
      </c>
      <c r="AB279" s="244" t="s">
        <v>789</v>
      </c>
      <c r="AC279" s="244" t="s">
        <v>788</v>
      </c>
      <c r="AD279" s="697"/>
      <c r="AE279" s="243" t="s">
        <v>787</v>
      </c>
      <c r="AF279" s="243" t="s">
        <v>786</v>
      </c>
      <c r="AG279" s="243" t="s">
        <v>861</v>
      </c>
      <c r="AH279" s="697"/>
      <c r="AI279" s="242" t="s">
        <v>784</v>
      </c>
      <c r="AJ279" s="242" t="s">
        <v>783</v>
      </c>
      <c r="AK279" s="697"/>
      <c r="AL279" s="241" t="s">
        <v>782</v>
      </c>
      <c r="AM279" s="697"/>
      <c r="AN279" s="241" t="s">
        <v>781</v>
      </c>
      <c r="AO279" s="697"/>
      <c r="AP279" s="240" t="s">
        <v>780</v>
      </c>
      <c r="AQ279" s="697"/>
      <c r="AR279" s="239" t="s">
        <v>860</v>
      </c>
      <c r="AS279" s="239" t="s">
        <v>859</v>
      </c>
      <c r="AT279" s="699"/>
      <c r="AU279" s="700"/>
      <c r="AV279" s="706" t="s">
        <v>978</v>
      </c>
    </row>
    <row r="280" spans="1:48" ht="15" thickBot="1" x14ac:dyDescent="0.4">
      <c r="A280" s="326" t="s">
        <v>978</v>
      </c>
      <c r="B280" s="275" t="s">
        <v>855</v>
      </c>
      <c r="C280" s="275" t="s">
        <v>814</v>
      </c>
      <c r="D280" s="275" t="s">
        <v>889</v>
      </c>
      <c r="E280" s="703"/>
      <c r="F280" s="274" t="s">
        <v>847</v>
      </c>
      <c r="G280" s="703"/>
      <c r="H280" s="273" t="s">
        <v>801</v>
      </c>
      <c r="I280" s="273" t="s">
        <v>916</v>
      </c>
      <c r="J280" s="703"/>
      <c r="K280" s="272" t="s">
        <v>856</v>
      </c>
      <c r="L280" s="272" t="s">
        <v>822</v>
      </c>
      <c r="M280" s="272" t="s">
        <v>854</v>
      </c>
      <c r="N280" s="703"/>
      <c r="O280" s="271" t="s">
        <v>773</v>
      </c>
      <c r="P280" s="271" t="s">
        <v>906</v>
      </c>
      <c r="Q280" s="271" t="s">
        <v>837</v>
      </c>
      <c r="R280" s="271" t="s">
        <v>159</v>
      </c>
      <c r="S280" s="703"/>
      <c r="T280" s="703"/>
      <c r="U280" s="270" t="s">
        <v>772</v>
      </c>
      <c r="V280" s="269" t="s">
        <v>772</v>
      </c>
      <c r="W280" s="703"/>
      <c r="X280" s="268" t="s">
        <v>886</v>
      </c>
      <c r="Y280" s="268" t="s">
        <v>900</v>
      </c>
      <c r="Z280" s="703"/>
      <c r="AA280" s="267" t="s">
        <v>770</v>
      </c>
      <c r="AB280" s="267" t="s">
        <v>808</v>
      </c>
      <c r="AC280" s="267" t="s">
        <v>157</v>
      </c>
      <c r="AD280" s="703"/>
      <c r="AE280" s="266" t="s">
        <v>903</v>
      </c>
      <c r="AF280" s="266" t="s">
        <v>771</v>
      </c>
      <c r="AG280" s="266" t="s">
        <v>739</v>
      </c>
      <c r="AH280" s="703"/>
      <c r="AI280" s="265" t="s">
        <v>739</v>
      </c>
      <c r="AJ280" s="265" t="s">
        <v>834</v>
      </c>
      <c r="AK280" s="703"/>
      <c r="AL280" s="264" t="s">
        <v>948</v>
      </c>
      <c r="AM280" s="703"/>
      <c r="AN280" s="264" t="s">
        <v>845</v>
      </c>
      <c r="AO280" s="703"/>
      <c r="AP280" s="263" t="s">
        <v>739</v>
      </c>
      <c r="AQ280" s="703"/>
      <c r="AR280" s="262" t="s">
        <v>872</v>
      </c>
      <c r="AS280" s="262" t="s">
        <v>866</v>
      </c>
      <c r="AT280" s="704"/>
      <c r="AU280" s="705"/>
      <c r="AV280" s="707"/>
    </row>
    <row r="281" spans="1:48" x14ac:dyDescent="0.35">
      <c r="A281" s="326" t="s">
        <v>978</v>
      </c>
      <c r="B281" s="225" t="s">
        <v>844</v>
      </c>
      <c r="C281" s="225" t="s">
        <v>843</v>
      </c>
      <c r="D281" s="225" t="s">
        <v>764</v>
      </c>
      <c r="E281" s="697"/>
      <c r="F281" s="697"/>
      <c r="G281" s="697"/>
      <c r="H281" s="697"/>
      <c r="I281" s="697"/>
      <c r="J281" s="697"/>
      <c r="K281" s="697"/>
      <c r="L281" s="697"/>
      <c r="M281" s="697"/>
      <c r="N281" s="697"/>
      <c r="O281" s="224" t="s">
        <v>842</v>
      </c>
      <c r="P281" s="697"/>
      <c r="Q281" s="224" t="s">
        <v>841</v>
      </c>
      <c r="R281" s="224" t="s">
        <v>840</v>
      </c>
      <c r="S281" s="697"/>
      <c r="T281" s="697" t="s">
        <v>760</v>
      </c>
      <c r="U281" s="699"/>
      <c r="V281" s="700"/>
      <c r="W281" s="697" t="s">
        <v>760</v>
      </c>
      <c r="X281" s="220" t="s">
        <v>759</v>
      </c>
      <c r="Y281" s="697"/>
      <c r="Z281" s="697"/>
      <c r="AA281" s="223" t="s">
        <v>758</v>
      </c>
      <c r="AB281" s="223" t="s">
        <v>757</v>
      </c>
      <c r="AC281" s="697"/>
      <c r="AD281" s="697"/>
      <c r="AE281" s="222" t="s">
        <v>756</v>
      </c>
      <c r="AF281" s="222" t="s">
        <v>755</v>
      </c>
      <c r="AG281" s="220" t="s">
        <v>785</v>
      </c>
      <c r="AH281" s="697"/>
      <c r="AI281" s="221" t="s">
        <v>753</v>
      </c>
      <c r="AJ281" s="221" t="s">
        <v>752</v>
      </c>
      <c r="AK281" s="697"/>
      <c r="AL281" s="697"/>
      <c r="AM281" s="697"/>
      <c r="AN281" s="697"/>
      <c r="AO281" s="697"/>
      <c r="AP281" s="697"/>
      <c r="AQ281" s="697"/>
      <c r="AR281" s="709" t="s">
        <v>751</v>
      </c>
      <c r="AS281" s="710"/>
      <c r="AT281" s="697"/>
      <c r="AU281" s="220" t="s">
        <v>778</v>
      </c>
      <c r="AV281" s="707"/>
    </row>
    <row r="282" spans="1:48" ht="15" thickBot="1" x14ac:dyDescent="0.4">
      <c r="A282" s="327" t="s">
        <v>978</v>
      </c>
      <c r="B282" s="280" t="s">
        <v>901</v>
      </c>
      <c r="C282" s="280" t="s">
        <v>839</v>
      </c>
      <c r="D282" s="280" t="s">
        <v>925</v>
      </c>
      <c r="E282" s="703"/>
      <c r="F282" s="703"/>
      <c r="G282" s="703"/>
      <c r="H282" s="703"/>
      <c r="I282" s="703"/>
      <c r="J282" s="703"/>
      <c r="K282" s="703"/>
      <c r="L282" s="703"/>
      <c r="M282" s="703"/>
      <c r="N282" s="703"/>
      <c r="O282" s="279" t="s">
        <v>747</v>
      </c>
      <c r="P282" s="703"/>
      <c r="Q282" s="279" t="s">
        <v>800</v>
      </c>
      <c r="R282" s="279" t="s">
        <v>159</v>
      </c>
      <c r="S282" s="703"/>
      <c r="T282" s="703"/>
      <c r="U282" s="704"/>
      <c r="V282" s="705"/>
      <c r="W282" s="703"/>
      <c r="X282" s="268" t="s">
        <v>821</v>
      </c>
      <c r="Y282" s="703"/>
      <c r="Z282" s="703"/>
      <c r="AA282" s="278" t="s">
        <v>935</v>
      </c>
      <c r="AB282" s="278" t="s">
        <v>875</v>
      </c>
      <c r="AC282" s="703"/>
      <c r="AD282" s="703"/>
      <c r="AE282" s="277" t="s">
        <v>881</v>
      </c>
      <c r="AF282" s="277" t="s">
        <v>771</v>
      </c>
      <c r="AG282" s="268" t="s">
        <v>740</v>
      </c>
      <c r="AH282" s="703"/>
      <c r="AI282" s="276" t="s">
        <v>867</v>
      </c>
      <c r="AJ282" s="276" t="s">
        <v>834</v>
      </c>
      <c r="AK282" s="703"/>
      <c r="AL282" s="703"/>
      <c r="AM282" s="703"/>
      <c r="AN282" s="703"/>
      <c r="AO282" s="703"/>
      <c r="AP282" s="703"/>
      <c r="AQ282" s="703"/>
      <c r="AR282" s="714" t="s">
        <v>743</v>
      </c>
      <c r="AS282" s="715"/>
      <c r="AT282" s="703"/>
      <c r="AU282" s="268" t="s">
        <v>767</v>
      </c>
      <c r="AV282" s="713"/>
    </row>
    <row r="283" spans="1:48" x14ac:dyDescent="0.35">
      <c r="A283" s="325" t="s">
        <v>977</v>
      </c>
      <c r="B283" s="251" t="s">
        <v>141</v>
      </c>
      <c r="C283" s="251" t="s">
        <v>258</v>
      </c>
      <c r="D283" s="251" t="s">
        <v>259</v>
      </c>
      <c r="E283" s="697"/>
      <c r="F283" s="250" t="s">
        <v>862</v>
      </c>
      <c r="G283" s="697"/>
      <c r="H283" s="249" t="s">
        <v>865</v>
      </c>
      <c r="I283" s="249" t="s">
        <v>125</v>
      </c>
      <c r="J283" s="697"/>
      <c r="K283" s="248" t="s">
        <v>127</v>
      </c>
      <c r="L283" s="248" t="s">
        <v>128</v>
      </c>
      <c r="M283" s="248" t="s">
        <v>260</v>
      </c>
      <c r="N283" s="697"/>
      <c r="O283" s="247" t="s">
        <v>830</v>
      </c>
      <c r="P283" s="247" t="s">
        <v>762</v>
      </c>
      <c r="Q283" s="247" t="s">
        <v>829</v>
      </c>
      <c r="R283" s="247" t="s">
        <v>864</v>
      </c>
      <c r="S283" s="697"/>
      <c r="T283" s="697" t="s">
        <v>760</v>
      </c>
      <c r="U283" s="246" t="s">
        <v>863</v>
      </c>
      <c r="V283" s="245" t="s">
        <v>791</v>
      </c>
      <c r="W283" s="697" t="s">
        <v>760</v>
      </c>
      <c r="X283" s="220" t="s">
        <v>862</v>
      </c>
      <c r="Y283" s="220" t="s">
        <v>827</v>
      </c>
      <c r="Z283" s="697"/>
      <c r="AA283" s="244" t="s">
        <v>790</v>
      </c>
      <c r="AB283" s="244" t="s">
        <v>789</v>
      </c>
      <c r="AC283" s="244" t="s">
        <v>788</v>
      </c>
      <c r="AD283" s="697"/>
      <c r="AE283" s="243" t="s">
        <v>787</v>
      </c>
      <c r="AF283" s="243" t="s">
        <v>786</v>
      </c>
      <c r="AG283" s="243" t="s">
        <v>861</v>
      </c>
      <c r="AH283" s="697"/>
      <c r="AI283" s="242" t="s">
        <v>784</v>
      </c>
      <c r="AJ283" s="242" t="s">
        <v>783</v>
      </c>
      <c r="AK283" s="697"/>
      <c r="AL283" s="241" t="s">
        <v>782</v>
      </c>
      <c r="AM283" s="697"/>
      <c r="AN283" s="241" t="s">
        <v>781</v>
      </c>
      <c r="AO283" s="697"/>
      <c r="AP283" s="240" t="s">
        <v>780</v>
      </c>
      <c r="AQ283" s="697"/>
      <c r="AR283" s="239" t="s">
        <v>860</v>
      </c>
      <c r="AS283" s="239" t="s">
        <v>859</v>
      </c>
      <c r="AT283" s="699"/>
      <c r="AU283" s="700"/>
      <c r="AV283" s="706" t="s">
        <v>977</v>
      </c>
    </row>
    <row r="284" spans="1:48" ht="15" thickBot="1" x14ac:dyDescent="0.4">
      <c r="A284" s="326" t="s">
        <v>977</v>
      </c>
      <c r="B284" s="275" t="s">
        <v>773</v>
      </c>
      <c r="C284" s="275" t="s">
        <v>748</v>
      </c>
      <c r="D284" s="275" t="s">
        <v>854</v>
      </c>
      <c r="E284" s="703"/>
      <c r="F284" s="274" t="s">
        <v>812</v>
      </c>
      <c r="G284" s="703"/>
      <c r="H284" s="273" t="s">
        <v>769</v>
      </c>
      <c r="I284" s="273" t="s">
        <v>158</v>
      </c>
      <c r="J284" s="703"/>
      <c r="K284" s="272" t="s">
        <v>822</v>
      </c>
      <c r="L284" s="272" t="s">
        <v>774</v>
      </c>
      <c r="M284" s="272" t="s">
        <v>856</v>
      </c>
      <c r="N284" s="703"/>
      <c r="O284" s="271" t="s">
        <v>889</v>
      </c>
      <c r="P284" s="271" t="s">
        <v>746</v>
      </c>
      <c r="Q284" s="271" t="s">
        <v>853</v>
      </c>
      <c r="R284" s="271" t="s">
        <v>852</v>
      </c>
      <c r="S284" s="703"/>
      <c r="T284" s="703"/>
      <c r="U284" s="270" t="s">
        <v>772</v>
      </c>
      <c r="V284" s="269" t="s">
        <v>772</v>
      </c>
      <c r="W284" s="703"/>
      <c r="X284" s="268" t="s">
        <v>850</v>
      </c>
      <c r="Y284" s="268" t="s">
        <v>894</v>
      </c>
      <c r="Z284" s="703"/>
      <c r="AA284" s="267" t="s">
        <v>768</v>
      </c>
      <c r="AB284" s="267" t="s">
        <v>898</v>
      </c>
      <c r="AC284" s="267" t="s">
        <v>952</v>
      </c>
      <c r="AD284" s="703"/>
      <c r="AE284" s="266" t="s">
        <v>888</v>
      </c>
      <c r="AF284" s="266" t="s">
        <v>948</v>
      </c>
      <c r="AG284" s="266" t="s">
        <v>739</v>
      </c>
      <c r="AH284" s="703"/>
      <c r="AI284" s="265" t="s">
        <v>887</v>
      </c>
      <c r="AJ284" s="265" t="s">
        <v>739</v>
      </c>
      <c r="AK284" s="703"/>
      <c r="AL284" s="264" t="s">
        <v>820</v>
      </c>
      <c r="AM284" s="703"/>
      <c r="AN284" s="264" t="s">
        <v>857</v>
      </c>
      <c r="AO284" s="703"/>
      <c r="AP284" s="263" t="s">
        <v>739</v>
      </c>
      <c r="AQ284" s="703"/>
      <c r="AR284" s="262" t="s">
        <v>736</v>
      </c>
      <c r="AS284" s="262" t="s">
        <v>886</v>
      </c>
      <c r="AT284" s="704"/>
      <c r="AU284" s="705"/>
      <c r="AV284" s="707"/>
    </row>
    <row r="285" spans="1:48" x14ac:dyDescent="0.35">
      <c r="A285" s="326" t="s">
        <v>977</v>
      </c>
      <c r="B285" s="225" t="s">
        <v>844</v>
      </c>
      <c r="C285" s="225" t="s">
        <v>843</v>
      </c>
      <c r="D285" s="225" t="s">
        <v>764</v>
      </c>
      <c r="E285" s="697"/>
      <c r="F285" s="697"/>
      <c r="G285" s="697"/>
      <c r="H285" s="697"/>
      <c r="I285" s="697"/>
      <c r="J285" s="697"/>
      <c r="K285" s="697"/>
      <c r="L285" s="697"/>
      <c r="M285" s="697"/>
      <c r="N285" s="697"/>
      <c r="O285" s="224" t="s">
        <v>842</v>
      </c>
      <c r="P285" s="697"/>
      <c r="Q285" s="224" t="s">
        <v>841</v>
      </c>
      <c r="R285" s="224" t="s">
        <v>840</v>
      </c>
      <c r="S285" s="697"/>
      <c r="T285" s="697" t="s">
        <v>760</v>
      </c>
      <c r="U285" s="699"/>
      <c r="V285" s="700"/>
      <c r="W285" s="697" t="s">
        <v>760</v>
      </c>
      <c r="X285" s="220" t="s">
        <v>759</v>
      </c>
      <c r="Y285" s="697"/>
      <c r="Z285" s="697"/>
      <c r="AA285" s="223" t="s">
        <v>758</v>
      </c>
      <c r="AB285" s="223" t="s">
        <v>757</v>
      </c>
      <c r="AC285" s="697"/>
      <c r="AD285" s="697"/>
      <c r="AE285" s="222" t="s">
        <v>756</v>
      </c>
      <c r="AF285" s="222" t="s">
        <v>755</v>
      </c>
      <c r="AG285" s="220" t="s">
        <v>785</v>
      </c>
      <c r="AH285" s="697"/>
      <c r="AI285" s="221" t="s">
        <v>753</v>
      </c>
      <c r="AJ285" s="221" t="s">
        <v>752</v>
      </c>
      <c r="AK285" s="697"/>
      <c r="AL285" s="697"/>
      <c r="AM285" s="697"/>
      <c r="AN285" s="697"/>
      <c r="AO285" s="697"/>
      <c r="AP285" s="697"/>
      <c r="AQ285" s="697"/>
      <c r="AR285" s="709" t="s">
        <v>751</v>
      </c>
      <c r="AS285" s="710"/>
      <c r="AT285" s="697"/>
      <c r="AU285" s="220" t="s">
        <v>778</v>
      </c>
      <c r="AV285" s="707"/>
    </row>
    <row r="286" spans="1:48" ht="15" thickBot="1" x14ac:dyDescent="0.4">
      <c r="A286" s="327" t="s">
        <v>977</v>
      </c>
      <c r="B286" s="280" t="s">
        <v>915</v>
      </c>
      <c r="C286" s="280" t="s">
        <v>885</v>
      </c>
      <c r="D286" s="280" t="s">
        <v>884</v>
      </c>
      <c r="E286" s="703"/>
      <c r="F286" s="703"/>
      <c r="G286" s="703"/>
      <c r="H286" s="703"/>
      <c r="I286" s="703"/>
      <c r="J286" s="703"/>
      <c r="K286" s="703"/>
      <c r="L286" s="703"/>
      <c r="M286" s="703"/>
      <c r="N286" s="703"/>
      <c r="O286" s="279" t="s">
        <v>883</v>
      </c>
      <c r="P286" s="703"/>
      <c r="Q286" s="279" t="s">
        <v>159</v>
      </c>
      <c r="R286" s="279" t="s">
        <v>852</v>
      </c>
      <c r="S286" s="703"/>
      <c r="T286" s="703"/>
      <c r="U286" s="704"/>
      <c r="V286" s="705"/>
      <c r="W286" s="703"/>
      <c r="X286" s="268" t="s">
        <v>821</v>
      </c>
      <c r="Y286" s="703"/>
      <c r="Z286" s="703"/>
      <c r="AA286" s="278" t="s">
        <v>895</v>
      </c>
      <c r="AB286" s="278" t="s">
        <v>849</v>
      </c>
      <c r="AC286" s="703"/>
      <c r="AD286" s="703"/>
      <c r="AE286" s="277" t="s">
        <v>743</v>
      </c>
      <c r="AF286" s="277" t="s">
        <v>750</v>
      </c>
      <c r="AG286" s="268" t="s">
        <v>809</v>
      </c>
      <c r="AH286" s="703"/>
      <c r="AI286" s="276" t="s">
        <v>887</v>
      </c>
      <c r="AJ286" s="276" t="s">
        <v>739</v>
      </c>
      <c r="AK286" s="703"/>
      <c r="AL286" s="703"/>
      <c r="AM286" s="703"/>
      <c r="AN286" s="703"/>
      <c r="AO286" s="703"/>
      <c r="AP286" s="703"/>
      <c r="AQ286" s="703"/>
      <c r="AR286" s="714" t="s">
        <v>886</v>
      </c>
      <c r="AS286" s="715"/>
      <c r="AT286" s="703"/>
      <c r="AU286" s="268" t="s">
        <v>767</v>
      </c>
      <c r="AV286" s="713"/>
    </row>
    <row r="287" spans="1:48" x14ac:dyDescent="0.35">
      <c r="A287" s="325" t="s">
        <v>976</v>
      </c>
      <c r="B287" s="251" t="s">
        <v>141</v>
      </c>
      <c r="C287" s="251" t="s">
        <v>258</v>
      </c>
      <c r="D287" s="251" t="s">
        <v>892</v>
      </c>
      <c r="E287" s="697"/>
      <c r="F287" s="250" t="s">
        <v>862</v>
      </c>
      <c r="G287" s="697"/>
      <c r="H287" s="249" t="s">
        <v>891</v>
      </c>
      <c r="I287" s="249" t="s">
        <v>125</v>
      </c>
      <c r="J287" s="697"/>
      <c r="K287" s="248" t="s">
        <v>127</v>
      </c>
      <c r="L287" s="248" t="s">
        <v>128</v>
      </c>
      <c r="M287" s="248" t="s">
        <v>260</v>
      </c>
      <c r="N287" s="697"/>
      <c r="O287" s="247" t="s">
        <v>830</v>
      </c>
      <c r="P287" s="247" t="s">
        <v>762</v>
      </c>
      <c r="Q287" s="247" t="s">
        <v>829</v>
      </c>
      <c r="R287" s="247" t="s">
        <v>864</v>
      </c>
      <c r="S287" s="697"/>
      <c r="T287" s="697" t="s">
        <v>760</v>
      </c>
      <c r="U287" s="246" t="s">
        <v>863</v>
      </c>
      <c r="V287" s="245" t="s">
        <v>791</v>
      </c>
      <c r="W287" s="697" t="s">
        <v>760</v>
      </c>
      <c r="X287" s="220" t="s">
        <v>862</v>
      </c>
      <c r="Y287" s="220" t="s">
        <v>827</v>
      </c>
      <c r="Z287" s="697"/>
      <c r="AA287" s="244" t="s">
        <v>790</v>
      </c>
      <c r="AB287" s="244" t="s">
        <v>789</v>
      </c>
      <c r="AC287" s="244" t="s">
        <v>788</v>
      </c>
      <c r="AD287" s="697"/>
      <c r="AE287" s="243" t="s">
        <v>787</v>
      </c>
      <c r="AF287" s="243" t="s">
        <v>786</v>
      </c>
      <c r="AG287" s="243" t="s">
        <v>861</v>
      </c>
      <c r="AH287" s="697"/>
      <c r="AI287" s="242" t="s">
        <v>784</v>
      </c>
      <c r="AJ287" s="242" t="s">
        <v>783</v>
      </c>
      <c r="AK287" s="697"/>
      <c r="AL287" s="241" t="s">
        <v>782</v>
      </c>
      <c r="AM287" s="697"/>
      <c r="AN287" s="241" t="s">
        <v>781</v>
      </c>
      <c r="AO287" s="697"/>
      <c r="AP287" s="240" t="s">
        <v>780</v>
      </c>
      <c r="AQ287" s="697"/>
      <c r="AR287" s="239" t="s">
        <v>860</v>
      </c>
      <c r="AS287" s="239" t="s">
        <v>859</v>
      </c>
      <c r="AT287" s="699"/>
      <c r="AU287" s="700"/>
      <c r="AV287" s="706" t="s">
        <v>976</v>
      </c>
    </row>
    <row r="288" spans="1:48" ht="15" thickBot="1" x14ac:dyDescent="0.4">
      <c r="A288" s="326" t="s">
        <v>976</v>
      </c>
      <c r="B288" s="275" t="s">
        <v>158</v>
      </c>
      <c r="C288" s="275" t="s">
        <v>857</v>
      </c>
      <c r="D288" s="275" t="s">
        <v>801</v>
      </c>
      <c r="E288" s="703"/>
      <c r="F288" s="274" t="s">
        <v>823</v>
      </c>
      <c r="G288" s="703"/>
      <c r="H288" s="273" t="s">
        <v>801</v>
      </c>
      <c r="I288" s="273" t="s">
        <v>814</v>
      </c>
      <c r="J288" s="703"/>
      <c r="K288" s="272" t="s">
        <v>856</v>
      </c>
      <c r="L288" s="272" t="s">
        <v>774</v>
      </c>
      <c r="M288" s="272" t="s">
        <v>822</v>
      </c>
      <c r="N288" s="703"/>
      <c r="O288" s="271" t="s">
        <v>877</v>
      </c>
      <c r="P288" s="271" t="s">
        <v>920</v>
      </c>
      <c r="Q288" s="271" t="s">
        <v>851</v>
      </c>
      <c r="R288" s="271" t="s">
        <v>853</v>
      </c>
      <c r="S288" s="703"/>
      <c r="T288" s="703"/>
      <c r="U288" s="270" t="s">
        <v>769</v>
      </c>
      <c r="V288" s="269" t="s">
        <v>769</v>
      </c>
      <c r="W288" s="703"/>
      <c r="X288" s="268" t="s">
        <v>744</v>
      </c>
      <c r="Y288" s="268" t="s">
        <v>850</v>
      </c>
      <c r="Z288" s="703"/>
      <c r="AA288" s="267" t="s">
        <v>821</v>
      </c>
      <c r="AB288" s="267" t="s">
        <v>157</v>
      </c>
      <c r="AC288" s="267" t="s">
        <v>738</v>
      </c>
      <c r="AD288" s="703"/>
      <c r="AE288" s="266" t="s">
        <v>874</v>
      </c>
      <c r="AF288" s="266" t="s">
        <v>742</v>
      </c>
      <c r="AG288" s="266" t="s">
        <v>739</v>
      </c>
      <c r="AH288" s="703"/>
      <c r="AI288" s="265" t="s">
        <v>868</v>
      </c>
      <c r="AJ288" s="265" t="s">
        <v>740</v>
      </c>
      <c r="AK288" s="703"/>
      <c r="AL288" s="264" t="s">
        <v>771</v>
      </c>
      <c r="AM288" s="703"/>
      <c r="AN288" s="264" t="s">
        <v>954</v>
      </c>
      <c r="AO288" s="703"/>
      <c r="AP288" s="263" t="s">
        <v>739</v>
      </c>
      <c r="AQ288" s="703"/>
      <c r="AR288" s="262" t="s">
        <v>872</v>
      </c>
      <c r="AS288" s="262" t="s">
        <v>866</v>
      </c>
      <c r="AT288" s="704"/>
      <c r="AU288" s="705"/>
      <c r="AV288" s="707"/>
    </row>
    <row r="289" spans="1:48" x14ac:dyDescent="0.35">
      <c r="A289" s="326" t="s">
        <v>976</v>
      </c>
      <c r="B289" s="225" t="s">
        <v>844</v>
      </c>
      <c r="C289" s="225" t="s">
        <v>843</v>
      </c>
      <c r="D289" s="225" t="s">
        <v>764</v>
      </c>
      <c r="E289" s="697"/>
      <c r="F289" s="697"/>
      <c r="G289" s="697"/>
      <c r="H289" s="697"/>
      <c r="I289" s="697"/>
      <c r="J289" s="697"/>
      <c r="K289" s="697"/>
      <c r="L289" s="697"/>
      <c r="M289" s="697"/>
      <c r="N289" s="697"/>
      <c r="O289" s="224" t="s">
        <v>842</v>
      </c>
      <c r="P289" s="697"/>
      <c r="Q289" s="224" t="s">
        <v>841</v>
      </c>
      <c r="R289" s="224" t="s">
        <v>840</v>
      </c>
      <c r="S289" s="697"/>
      <c r="T289" s="697" t="s">
        <v>760</v>
      </c>
      <c r="U289" s="699"/>
      <c r="V289" s="700"/>
      <c r="W289" s="697" t="s">
        <v>760</v>
      </c>
      <c r="X289" s="220" t="s">
        <v>759</v>
      </c>
      <c r="Y289" s="697"/>
      <c r="Z289" s="697"/>
      <c r="AA289" s="223" t="s">
        <v>758</v>
      </c>
      <c r="AB289" s="223" t="s">
        <v>757</v>
      </c>
      <c r="AC289" s="697"/>
      <c r="AD289" s="697"/>
      <c r="AE289" s="222" t="s">
        <v>756</v>
      </c>
      <c r="AF289" s="222" t="s">
        <v>755</v>
      </c>
      <c r="AG289" s="220" t="s">
        <v>785</v>
      </c>
      <c r="AH289" s="697"/>
      <c r="AI289" s="221" t="s">
        <v>753</v>
      </c>
      <c r="AJ289" s="221" t="s">
        <v>752</v>
      </c>
      <c r="AK289" s="697"/>
      <c r="AL289" s="697"/>
      <c r="AM289" s="697"/>
      <c r="AN289" s="697"/>
      <c r="AO289" s="697"/>
      <c r="AP289" s="697"/>
      <c r="AQ289" s="697"/>
      <c r="AR289" s="709" t="s">
        <v>751</v>
      </c>
      <c r="AS289" s="710"/>
      <c r="AT289" s="697"/>
      <c r="AU289" s="220" t="s">
        <v>778</v>
      </c>
      <c r="AV289" s="707"/>
    </row>
    <row r="290" spans="1:48" ht="15" thickBot="1" x14ac:dyDescent="0.4">
      <c r="A290" s="327" t="s">
        <v>976</v>
      </c>
      <c r="B290" s="280" t="s">
        <v>919</v>
      </c>
      <c r="C290" s="280" t="s">
        <v>750</v>
      </c>
      <c r="D290" s="280" t="s">
        <v>923</v>
      </c>
      <c r="E290" s="703"/>
      <c r="F290" s="703"/>
      <c r="G290" s="703"/>
      <c r="H290" s="703"/>
      <c r="I290" s="703"/>
      <c r="J290" s="703"/>
      <c r="K290" s="703"/>
      <c r="L290" s="703"/>
      <c r="M290" s="703"/>
      <c r="N290" s="703"/>
      <c r="O290" s="279" t="s">
        <v>747</v>
      </c>
      <c r="P290" s="703"/>
      <c r="Q290" s="279" t="s">
        <v>889</v>
      </c>
      <c r="R290" s="279" t="s">
        <v>775</v>
      </c>
      <c r="S290" s="703"/>
      <c r="T290" s="703"/>
      <c r="U290" s="704"/>
      <c r="V290" s="705"/>
      <c r="W290" s="703"/>
      <c r="X290" s="268" t="s">
        <v>821</v>
      </c>
      <c r="Y290" s="703"/>
      <c r="Z290" s="703"/>
      <c r="AA290" s="278" t="s">
        <v>879</v>
      </c>
      <c r="AB290" s="278" t="s">
        <v>894</v>
      </c>
      <c r="AC290" s="703"/>
      <c r="AD290" s="703"/>
      <c r="AE290" s="277" t="s">
        <v>845</v>
      </c>
      <c r="AF290" s="277" t="s">
        <v>846</v>
      </c>
      <c r="AG290" s="268" t="s">
        <v>739</v>
      </c>
      <c r="AH290" s="703"/>
      <c r="AI290" s="276" t="s">
        <v>868</v>
      </c>
      <c r="AJ290" s="276" t="s">
        <v>740</v>
      </c>
      <c r="AK290" s="703"/>
      <c r="AL290" s="703"/>
      <c r="AM290" s="703"/>
      <c r="AN290" s="703"/>
      <c r="AO290" s="703"/>
      <c r="AP290" s="703"/>
      <c r="AQ290" s="703"/>
      <c r="AR290" s="714" t="s">
        <v>743</v>
      </c>
      <c r="AS290" s="715"/>
      <c r="AT290" s="703"/>
      <c r="AU290" s="268" t="s">
        <v>767</v>
      </c>
      <c r="AV290" s="713"/>
    </row>
    <row r="291" spans="1:48" x14ac:dyDescent="0.35">
      <c r="A291" s="325" t="s">
        <v>975</v>
      </c>
      <c r="B291" s="251" t="s">
        <v>141</v>
      </c>
      <c r="C291" s="251" t="s">
        <v>258</v>
      </c>
      <c r="D291" s="251" t="s">
        <v>259</v>
      </c>
      <c r="E291" s="697"/>
      <c r="F291" s="250" t="s">
        <v>862</v>
      </c>
      <c r="G291" s="697"/>
      <c r="H291" s="249" t="s">
        <v>865</v>
      </c>
      <c r="I291" s="249" t="s">
        <v>125</v>
      </c>
      <c r="J291" s="697"/>
      <c r="K291" s="248" t="s">
        <v>127</v>
      </c>
      <c r="L291" s="248" t="s">
        <v>128</v>
      </c>
      <c r="M291" s="248" t="s">
        <v>260</v>
      </c>
      <c r="N291" s="697"/>
      <c r="O291" s="247" t="s">
        <v>830</v>
      </c>
      <c r="P291" s="247" t="s">
        <v>762</v>
      </c>
      <c r="Q291" s="247" t="s">
        <v>829</v>
      </c>
      <c r="R291" s="247" t="s">
        <v>864</v>
      </c>
      <c r="S291" s="282" t="s">
        <v>968</v>
      </c>
      <c r="T291" s="697" t="s">
        <v>760</v>
      </c>
      <c r="U291" s="246" t="s">
        <v>863</v>
      </c>
      <c r="V291" s="245" t="s">
        <v>791</v>
      </c>
      <c r="W291" s="697" t="s">
        <v>760</v>
      </c>
      <c r="X291" s="220" t="s">
        <v>862</v>
      </c>
      <c r="Y291" s="220" t="s">
        <v>827</v>
      </c>
      <c r="Z291" s="697"/>
      <c r="AA291" s="244" t="s">
        <v>790</v>
      </c>
      <c r="AB291" s="244" t="s">
        <v>789</v>
      </c>
      <c r="AC291" s="244" t="s">
        <v>788</v>
      </c>
      <c r="AD291" s="697"/>
      <c r="AE291" s="243" t="s">
        <v>787</v>
      </c>
      <c r="AF291" s="243" t="s">
        <v>786</v>
      </c>
      <c r="AG291" s="243" t="s">
        <v>861</v>
      </c>
      <c r="AH291" s="697"/>
      <c r="AI291" s="242" t="s">
        <v>784</v>
      </c>
      <c r="AJ291" s="242" t="s">
        <v>783</v>
      </c>
      <c r="AK291" s="697"/>
      <c r="AL291" s="241" t="s">
        <v>782</v>
      </c>
      <c r="AM291" s="697"/>
      <c r="AN291" s="241" t="s">
        <v>781</v>
      </c>
      <c r="AO291" s="697"/>
      <c r="AP291" s="240" t="s">
        <v>780</v>
      </c>
      <c r="AQ291" s="697"/>
      <c r="AR291" s="239" t="s">
        <v>860</v>
      </c>
      <c r="AS291" s="239" t="s">
        <v>859</v>
      </c>
      <c r="AT291" s="699"/>
      <c r="AU291" s="700"/>
      <c r="AV291" s="706" t="s">
        <v>975</v>
      </c>
    </row>
    <row r="292" spans="1:48" ht="15" thickBot="1" x14ac:dyDescent="0.4">
      <c r="A292" s="326" t="s">
        <v>975</v>
      </c>
      <c r="B292" s="275" t="s">
        <v>883</v>
      </c>
      <c r="C292" s="275" t="s">
        <v>974</v>
      </c>
      <c r="D292" s="275" t="s">
        <v>801</v>
      </c>
      <c r="E292" s="703"/>
      <c r="F292" s="274" t="s">
        <v>749</v>
      </c>
      <c r="G292" s="703"/>
      <c r="H292" s="273" t="s">
        <v>823</v>
      </c>
      <c r="I292" s="273" t="s">
        <v>812</v>
      </c>
      <c r="J292" s="703"/>
      <c r="K292" s="272" t="s">
        <v>856</v>
      </c>
      <c r="L292" s="272" t="s">
        <v>774</v>
      </c>
      <c r="M292" s="272" t="s">
        <v>854</v>
      </c>
      <c r="N292" s="703"/>
      <c r="O292" s="271" t="s">
        <v>855</v>
      </c>
      <c r="P292" s="271" t="s">
        <v>901</v>
      </c>
      <c r="Q292" s="271" t="s">
        <v>870</v>
      </c>
      <c r="R292" s="271" t="s">
        <v>739</v>
      </c>
      <c r="S292" s="281" t="s">
        <v>853</v>
      </c>
      <c r="T292" s="703"/>
      <c r="U292" s="270" t="s">
        <v>769</v>
      </c>
      <c r="V292" s="269" t="s">
        <v>769</v>
      </c>
      <c r="W292" s="703"/>
      <c r="X292" s="268" t="s">
        <v>895</v>
      </c>
      <c r="Y292" s="268" t="s">
        <v>770</v>
      </c>
      <c r="Z292" s="703"/>
      <c r="AA292" s="267" t="s">
        <v>881</v>
      </c>
      <c r="AB292" s="267" t="s">
        <v>875</v>
      </c>
      <c r="AC292" s="267" t="s">
        <v>899</v>
      </c>
      <c r="AD292" s="703"/>
      <c r="AE292" s="266" t="s">
        <v>886</v>
      </c>
      <c r="AF292" s="266" t="s">
        <v>744</v>
      </c>
      <c r="AG292" s="266" t="s">
        <v>739</v>
      </c>
      <c r="AH292" s="703"/>
      <c r="AI292" s="265" t="s">
        <v>847</v>
      </c>
      <c r="AJ292" s="265" t="s">
        <v>833</v>
      </c>
      <c r="AK292" s="703"/>
      <c r="AL292" s="264" t="s">
        <v>810</v>
      </c>
      <c r="AM292" s="703"/>
      <c r="AN292" s="264" t="s">
        <v>772</v>
      </c>
      <c r="AO292" s="703"/>
      <c r="AP292" s="263" t="s">
        <v>739</v>
      </c>
      <c r="AQ292" s="703"/>
      <c r="AR292" s="262" t="s">
        <v>872</v>
      </c>
      <c r="AS292" s="262" t="s">
        <v>736</v>
      </c>
      <c r="AT292" s="704"/>
      <c r="AU292" s="705"/>
      <c r="AV292" s="707"/>
    </row>
    <row r="293" spans="1:48" x14ac:dyDescent="0.35">
      <c r="A293" s="326" t="s">
        <v>975</v>
      </c>
      <c r="B293" s="225" t="s">
        <v>844</v>
      </c>
      <c r="C293" s="225" t="s">
        <v>843</v>
      </c>
      <c r="D293" s="225" t="s">
        <v>764</v>
      </c>
      <c r="E293" s="697"/>
      <c r="F293" s="697"/>
      <c r="G293" s="697"/>
      <c r="H293" s="697"/>
      <c r="I293" s="697"/>
      <c r="J293" s="697"/>
      <c r="K293" s="697"/>
      <c r="L293" s="697"/>
      <c r="M293" s="697"/>
      <c r="N293" s="697"/>
      <c r="O293" s="224" t="s">
        <v>842</v>
      </c>
      <c r="P293" s="697"/>
      <c r="Q293" s="224" t="s">
        <v>841</v>
      </c>
      <c r="R293" s="224" t="s">
        <v>840</v>
      </c>
      <c r="S293" s="697"/>
      <c r="T293" s="697" t="s">
        <v>760</v>
      </c>
      <c r="U293" s="699"/>
      <c r="V293" s="700"/>
      <c r="W293" s="697" t="s">
        <v>760</v>
      </c>
      <c r="X293" s="220" t="s">
        <v>759</v>
      </c>
      <c r="Y293" s="697"/>
      <c r="Z293" s="697"/>
      <c r="AA293" s="223" t="s">
        <v>758</v>
      </c>
      <c r="AB293" s="223" t="s">
        <v>757</v>
      </c>
      <c r="AC293" s="697"/>
      <c r="AD293" s="697"/>
      <c r="AE293" s="222" t="s">
        <v>756</v>
      </c>
      <c r="AF293" s="222" t="s">
        <v>755</v>
      </c>
      <c r="AG293" s="220" t="s">
        <v>785</v>
      </c>
      <c r="AH293" s="697"/>
      <c r="AI293" s="221" t="s">
        <v>753</v>
      </c>
      <c r="AJ293" s="221" t="s">
        <v>752</v>
      </c>
      <c r="AK293" s="697"/>
      <c r="AL293" s="697"/>
      <c r="AM293" s="697"/>
      <c r="AN293" s="697"/>
      <c r="AO293" s="697"/>
      <c r="AP293" s="697"/>
      <c r="AQ293" s="697"/>
      <c r="AR293" s="709" t="s">
        <v>751</v>
      </c>
      <c r="AS293" s="710"/>
      <c r="AT293" s="697"/>
      <c r="AU293" s="220" t="s">
        <v>778</v>
      </c>
      <c r="AV293" s="707"/>
    </row>
    <row r="294" spans="1:48" ht="15" thickBot="1" x14ac:dyDescent="0.4">
      <c r="A294" s="327" t="s">
        <v>975</v>
      </c>
      <c r="B294" s="280" t="s">
        <v>839</v>
      </c>
      <c r="C294" s="280" t="s">
        <v>776</v>
      </c>
      <c r="D294" s="280" t="s">
        <v>882</v>
      </c>
      <c r="E294" s="703"/>
      <c r="F294" s="703"/>
      <c r="G294" s="703"/>
      <c r="H294" s="703"/>
      <c r="I294" s="703"/>
      <c r="J294" s="703"/>
      <c r="K294" s="703"/>
      <c r="L294" s="703"/>
      <c r="M294" s="703"/>
      <c r="N294" s="703"/>
      <c r="O294" s="279" t="s">
        <v>748</v>
      </c>
      <c r="P294" s="703"/>
      <c r="Q294" s="279" t="s">
        <v>912</v>
      </c>
      <c r="R294" s="279" t="s">
        <v>739</v>
      </c>
      <c r="S294" s="703"/>
      <c r="T294" s="703"/>
      <c r="U294" s="704"/>
      <c r="V294" s="705"/>
      <c r="W294" s="703"/>
      <c r="X294" s="268" t="s">
        <v>821</v>
      </c>
      <c r="Y294" s="703"/>
      <c r="Z294" s="703"/>
      <c r="AA294" s="278" t="s">
        <v>845</v>
      </c>
      <c r="AB294" s="278" t="s">
        <v>973</v>
      </c>
      <c r="AC294" s="703"/>
      <c r="AD294" s="703"/>
      <c r="AE294" s="277" t="s">
        <v>820</v>
      </c>
      <c r="AF294" s="277" t="s">
        <v>834</v>
      </c>
      <c r="AG294" s="268" t="s">
        <v>739</v>
      </c>
      <c r="AH294" s="703"/>
      <c r="AI294" s="276" t="s">
        <v>745</v>
      </c>
      <c r="AJ294" s="276" t="s">
        <v>833</v>
      </c>
      <c r="AK294" s="703"/>
      <c r="AL294" s="703"/>
      <c r="AM294" s="703"/>
      <c r="AN294" s="703"/>
      <c r="AO294" s="703"/>
      <c r="AP294" s="703"/>
      <c r="AQ294" s="703"/>
      <c r="AR294" s="714" t="s">
        <v>872</v>
      </c>
      <c r="AS294" s="715"/>
      <c r="AT294" s="703"/>
      <c r="AU294" s="268" t="s">
        <v>767</v>
      </c>
      <c r="AV294" s="713"/>
    </row>
    <row r="295" spans="1:48" x14ac:dyDescent="0.35">
      <c r="A295" s="328" t="s">
        <v>972</v>
      </c>
      <c r="B295" s="211" t="s">
        <v>141</v>
      </c>
      <c r="C295" s="211" t="s">
        <v>258</v>
      </c>
      <c r="D295" s="211" t="s">
        <v>259</v>
      </c>
      <c r="E295" s="716"/>
      <c r="F295" s="716"/>
      <c r="G295" s="716"/>
      <c r="H295" s="211" t="s">
        <v>831</v>
      </c>
      <c r="I295" s="211" t="s">
        <v>125</v>
      </c>
      <c r="J295" s="716"/>
      <c r="K295" s="211" t="s">
        <v>127</v>
      </c>
      <c r="L295" s="716"/>
      <c r="M295" s="211" t="s">
        <v>260</v>
      </c>
      <c r="N295" s="716"/>
      <c r="O295" s="211" t="s">
        <v>830</v>
      </c>
      <c r="P295" s="716"/>
      <c r="Q295" s="718" t="s">
        <v>829</v>
      </c>
      <c r="R295" s="719"/>
      <c r="S295" s="716"/>
      <c r="T295" s="716" t="s">
        <v>760</v>
      </c>
      <c r="U295" s="211" t="s">
        <v>828</v>
      </c>
      <c r="V295" s="211" t="s">
        <v>791</v>
      </c>
      <c r="W295" s="716" t="s">
        <v>760</v>
      </c>
      <c r="X295" s="211" t="s">
        <v>759</v>
      </c>
      <c r="Y295" s="211" t="s">
        <v>827</v>
      </c>
      <c r="Z295" s="716"/>
      <c r="AA295" s="211" t="s">
        <v>790</v>
      </c>
      <c r="AB295" s="211" t="s">
        <v>789</v>
      </c>
      <c r="AC295" s="211" t="s">
        <v>788</v>
      </c>
      <c r="AD295" s="716"/>
      <c r="AE295" s="211" t="s">
        <v>787</v>
      </c>
      <c r="AF295" s="211" t="s">
        <v>786</v>
      </c>
      <c r="AG295" s="211" t="s">
        <v>785</v>
      </c>
      <c r="AH295" s="716"/>
      <c r="AI295" s="211" t="s">
        <v>784</v>
      </c>
      <c r="AJ295" s="211" t="s">
        <v>783</v>
      </c>
      <c r="AK295" s="716"/>
      <c r="AL295" s="211" t="s">
        <v>782</v>
      </c>
      <c r="AM295" s="716"/>
      <c r="AN295" s="211" t="s">
        <v>781</v>
      </c>
      <c r="AO295" s="716"/>
      <c r="AP295" s="211" t="s">
        <v>780</v>
      </c>
      <c r="AQ295" s="716"/>
      <c r="AR295" s="211" t="s">
        <v>826</v>
      </c>
      <c r="AS295" s="211" t="s">
        <v>825</v>
      </c>
      <c r="AT295" s="716"/>
      <c r="AU295" s="211" t="s">
        <v>778</v>
      </c>
      <c r="AV295" s="728" t="s">
        <v>972</v>
      </c>
    </row>
    <row r="296" spans="1:48" ht="15" thickBot="1" x14ac:dyDescent="0.4">
      <c r="A296" s="329" t="s">
        <v>972</v>
      </c>
      <c r="B296" s="283" t="s">
        <v>812</v>
      </c>
      <c r="C296" s="283" t="s">
        <v>870</v>
      </c>
      <c r="D296" s="283" t="s">
        <v>747</v>
      </c>
      <c r="E296" s="717"/>
      <c r="F296" s="717"/>
      <c r="G296" s="717"/>
      <c r="H296" s="283" t="s">
        <v>883</v>
      </c>
      <c r="I296" s="283" t="s">
        <v>799</v>
      </c>
      <c r="J296" s="717"/>
      <c r="K296" s="283" t="s">
        <v>854</v>
      </c>
      <c r="L296" s="717"/>
      <c r="M296" s="283" t="s">
        <v>856</v>
      </c>
      <c r="N296" s="717"/>
      <c r="O296" s="283" t="s">
        <v>800</v>
      </c>
      <c r="P296" s="717"/>
      <c r="Q296" s="720" t="s">
        <v>159</v>
      </c>
      <c r="R296" s="721"/>
      <c r="S296" s="717"/>
      <c r="T296" s="717"/>
      <c r="U296" s="283" t="s">
        <v>772</v>
      </c>
      <c r="V296" s="283" t="s">
        <v>772</v>
      </c>
      <c r="W296" s="717"/>
      <c r="X296" s="283" t="s">
        <v>821</v>
      </c>
      <c r="Y296" s="283" t="s">
        <v>821</v>
      </c>
      <c r="Z296" s="717"/>
      <c r="AA296" s="283" t="s">
        <v>807</v>
      </c>
      <c r="AB296" s="283" t="s">
        <v>916</v>
      </c>
      <c r="AC296" s="283" t="s">
        <v>739</v>
      </c>
      <c r="AD296" s="717"/>
      <c r="AE296" s="283" t="s">
        <v>888</v>
      </c>
      <c r="AF296" s="283" t="s">
        <v>810</v>
      </c>
      <c r="AG296" s="283" t="s">
        <v>739</v>
      </c>
      <c r="AH296" s="717"/>
      <c r="AI296" s="283" t="s">
        <v>900</v>
      </c>
      <c r="AJ296" s="283" t="s">
        <v>903</v>
      </c>
      <c r="AK296" s="717"/>
      <c r="AL296" s="283" t="s">
        <v>899</v>
      </c>
      <c r="AM296" s="717"/>
      <c r="AN296" s="283" t="s">
        <v>744</v>
      </c>
      <c r="AO296" s="717"/>
      <c r="AP296" s="283" t="s">
        <v>739</v>
      </c>
      <c r="AQ296" s="717"/>
      <c r="AR296" s="283" t="s">
        <v>872</v>
      </c>
      <c r="AS296" s="283" t="s">
        <v>739</v>
      </c>
      <c r="AT296" s="717"/>
      <c r="AU296" s="283" t="s">
        <v>767</v>
      </c>
      <c r="AV296" s="729"/>
    </row>
    <row r="297" spans="1:48" x14ac:dyDescent="0.35">
      <c r="A297" s="329" t="s">
        <v>972</v>
      </c>
      <c r="B297" s="211" t="s">
        <v>819</v>
      </c>
      <c r="C297" s="211" t="s">
        <v>818</v>
      </c>
      <c r="D297" s="211" t="s">
        <v>817</v>
      </c>
      <c r="E297" s="716"/>
      <c r="F297" s="716"/>
      <c r="G297" s="716"/>
      <c r="H297" s="716"/>
      <c r="I297" s="716"/>
      <c r="J297" s="716"/>
      <c r="K297" s="716"/>
      <c r="L297" s="716"/>
      <c r="M297" s="716"/>
      <c r="N297" s="716"/>
      <c r="O297" s="211" t="s">
        <v>816</v>
      </c>
      <c r="P297" s="211" t="s">
        <v>762</v>
      </c>
      <c r="Q297" s="718" t="s">
        <v>815</v>
      </c>
      <c r="R297" s="719"/>
      <c r="S297" s="716"/>
      <c r="T297" s="716" t="s">
        <v>760</v>
      </c>
      <c r="U297" s="722"/>
      <c r="V297" s="723"/>
      <c r="W297" s="716" t="s">
        <v>760</v>
      </c>
      <c r="X297" s="211" t="s">
        <v>759</v>
      </c>
      <c r="Y297" s="716"/>
      <c r="Z297" s="716"/>
      <c r="AA297" s="211" t="s">
        <v>758</v>
      </c>
      <c r="AB297" s="211" t="s">
        <v>757</v>
      </c>
      <c r="AC297" s="716"/>
      <c r="AD297" s="716"/>
      <c r="AE297" s="211" t="s">
        <v>756</v>
      </c>
      <c r="AF297" s="211" t="s">
        <v>755</v>
      </c>
      <c r="AG297" s="211" t="s">
        <v>754</v>
      </c>
      <c r="AH297" s="716"/>
      <c r="AI297" s="211" t="s">
        <v>753</v>
      </c>
      <c r="AJ297" s="211" t="s">
        <v>752</v>
      </c>
      <c r="AK297" s="716"/>
      <c r="AL297" s="716"/>
      <c r="AM297" s="716"/>
      <c r="AN297" s="716"/>
      <c r="AO297" s="716"/>
      <c r="AP297" s="716"/>
      <c r="AQ297" s="716"/>
      <c r="AR297" s="718" t="s">
        <v>751</v>
      </c>
      <c r="AS297" s="719"/>
      <c r="AT297" s="722"/>
      <c r="AU297" s="723"/>
      <c r="AV297" s="729"/>
    </row>
    <row r="298" spans="1:48" ht="18.5" thickBot="1" x14ac:dyDescent="0.4">
      <c r="A298" s="329" t="s">
        <v>972</v>
      </c>
      <c r="B298" s="283" t="s">
        <v>812</v>
      </c>
      <c r="C298" s="283" t="s">
        <v>870</v>
      </c>
      <c r="D298" s="283" t="s">
        <v>747</v>
      </c>
      <c r="E298" s="717"/>
      <c r="F298" s="717"/>
      <c r="G298" s="717"/>
      <c r="H298" s="717"/>
      <c r="I298" s="717"/>
      <c r="J298" s="717"/>
      <c r="K298" s="717"/>
      <c r="L298" s="717"/>
      <c r="M298" s="717"/>
      <c r="N298" s="717"/>
      <c r="O298" s="283" t="s">
        <v>800</v>
      </c>
      <c r="P298" s="284" t="s">
        <v>746</v>
      </c>
      <c r="Q298" s="720" t="s">
        <v>159</v>
      </c>
      <c r="R298" s="721"/>
      <c r="S298" s="717"/>
      <c r="T298" s="717"/>
      <c r="U298" s="720"/>
      <c r="V298" s="721"/>
      <c r="W298" s="717"/>
      <c r="X298" s="283" t="s">
        <v>821</v>
      </c>
      <c r="Y298" s="717"/>
      <c r="Z298" s="717"/>
      <c r="AA298" s="283" t="s">
        <v>971</v>
      </c>
      <c r="AB298" s="283" t="s">
        <v>810</v>
      </c>
      <c r="AC298" s="717"/>
      <c r="AD298" s="717"/>
      <c r="AE298" s="283" t="s">
        <v>807</v>
      </c>
      <c r="AF298" s="283" t="s">
        <v>875</v>
      </c>
      <c r="AG298" s="283" t="s">
        <v>739</v>
      </c>
      <c r="AH298" s="717"/>
      <c r="AI298" s="283" t="s">
        <v>900</v>
      </c>
      <c r="AJ298" s="283" t="s">
        <v>903</v>
      </c>
      <c r="AK298" s="717"/>
      <c r="AL298" s="717"/>
      <c r="AM298" s="717"/>
      <c r="AN298" s="717"/>
      <c r="AO298" s="717"/>
      <c r="AP298" s="717"/>
      <c r="AQ298" s="717"/>
      <c r="AR298" s="720" t="s">
        <v>743</v>
      </c>
      <c r="AS298" s="721"/>
      <c r="AT298" s="720"/>
      <c r="AU298" s="721"/>
      <c r="AV298" s="729"/>
    </row>
    <row r="299" spans="1:48" x14ac:dyDescent="0.35">
      <c r="A299" s="329" t="s">
        <v>972</v>
      </c>
      <c r="B299" s="211" t="s">
        <v>806</v>
      </c>
      <c r="C299" s="211" t="s">
        <v>805</v>
      </c>
      <c r="D299" s="211" t="s">
        <v>970</v>
      </c>
      <c r="E299" s="716"/>
      <c r="F299" s="716"/>
      <c r="G299" s="716"/>
      <c r="H299" s="716"/>
      <c r="I299" s="716"/>
      <c r="J299" s="716"/>
      <c r="K299" s="716"/>
      <c r="L299" s="716"/>
      <c r="M299" s="716"/>
      <c r="N299" s="716"/>
      <c r="O299" s="211" t="s">
        <v>803</v>
      </c>
      <c r="P299" s="284"/>
      <c r="Q299" s="718" t="s">
        <v>802</v>
      </c>
      <c r="R299" s="719"/>
      <c r="S299" s="716"/>
      <c r="T299" s="716" t="s">
        <v>760</v>
      </c>
      <c r="U299" s="722"/>
      <c r="V299" s="723"/>
      <c r="W299" s="716" t="s">
        <v>760</v>
      </c>
      <c r="X299" s="722"/>
      <c r="Y299" s="731"/>
      <c r="Z299" s="731"/>
      <c r="AA299" s="731"/>
      <c r="AB299" s="731"/>
      <c r="AC299" s="731"/>
      <c r="AD299" s="731"/>
      <c r="AE299" s="731"/>
      <c r="AF299" s="731"/>
      <c r="AG299" s="731"/>
      <c r="AH299" s="731"/>
      <c r="AI299" s="731"/>
      <c r="AJ299" s="731"/>
      <c r="AK299" s="731"/>
      <c r="AL299" s="731"/>
      <c r="AM299" s="731"/>
      <c r="AN299" s="731"/>
      <c r="AO299" s="731"/>
      <c r="AP299" s="731"/>
      <c r="AQ299" s="731"/>
      <c r="AR299" s="731"/>
      <c r="AS299" s="731"/>
      <c r="AT299" s="731"/>
      <c r="AU299" s="723"/>
      <c r="AV299" s="729"/>
    </row>
    <row r="300" spans="1:48" ht="15" thickBot="1" x14ac:dyDescent="0.4">
      <c r="A300" s="330" t="s">
        <v>972</v>
      </c>
      <c r="B300" s="283" t="s">
        <v>769</v>
      </c>
      <c r="C300" s="283" t="s">
        <v>871</v>
      </c>
      <c r="D300" s="283" t="s">
        <v>812</v>
      </c>
      <c r="E300" s="717"/>
      <c r="F300" s="717"/>
      <c r="G300" s="717"/>
      <c r="H300" s="717"/>
      <c r="I300" s="717"/>
      <c r="J300" s="717"/>
      <c r="K300" s="717"/>
      <c r="L300" s="717"/>
      <c r="M300" s="717"/>
      <c r="N300" s="717"/>
      <c r="O300" s="283" t="s">
        <v>855</v>
      </c>
      <c r="P300" s="283"/>
      <c r="Q300" s="720" t="s">
        <v>801</v>
      </c>
      <c r="R300" s="721"/>
      <c r="S300" s="717"/>
      <c r="T300" s="717"/>
      <c r="U300" s="720"/>
      <c r="V300" s="721"/>
      <c r="W300" s="717"/>
      <c r="X300" s="720"/>
      <c r="Y300" s="732"/>
      <c r="Z300" s="732"/>
      <c r="AA300" s="732"/>
      <c r="AB300" s="732"/>
      <c r="AC300" s="732"/>
      <c r="AD300" s="732"/>
      <c r="AE300" s="732"/>
      <c r="AF300" s="732"/>
      <c r="AG300" s="732"/>
      <c r="AH300" s="732"/>
      <c r="AI300" s="732"/>
      <c r="AJ300" s="732"/>
      <c r="AK300" s="732"/>
      <c r="AL300" s="732"/>
      <c r="AM300" s="732"/>
      <c r="AN300" s="732"/>
      <c r="AO300" s="732"/>
      <c r="AP300" s="732"/>
      <c r="AQ300" s="732"/>
      <c r="AR300" s="732"/>
      <c r="AS300" s="732"/>
      <c r="AT300" s="732"/>
      <c r="AU300" s="721"/>
      <c r="AV300" s="730"/>
    </row>
    <row r="301" spans="1:48" x14ac:dyDescent="0.35">
      <c r="A301" s="328" t="s">
        <v>969</v>
      </c>
      <c r="B301" s="211" t="s">
        <v>1268</v>
      </c>
      <c r="C301" s="211" t="s">
        <v>1270</v>
      </c>
      <c r="D301" s="211" t="s">
        <v>796</v>
      </c>
      <c r="E301" s="716"/>
      <c r="F301" s="716"/>
      <c r="G301" s="716"/>
      <c r="H301" s="211" t="s">
        <v>100</v>
      </c>
      <c r="I301" s="716"/>
      <c r="J301" s="716"/>
      <c r="K301" s="211" t="s">
        <v>795</v>
      </c>
      <c r="L301" s="716"/>
      <c r="M301" s="716"/>
      <c r="N301" s="716"/>
      <c r="O301" s="211" t="s">
        <v>794</v>
      </c>
      <c r="P301" s="716"/>
      <c r="Q301" s="718" t="s">
        <v>793</v>
      </c>
      <c r="R301" s="719"/>
      <c r="S301" s="716"/>
      <c r="T301" s="716" t="s">
        <v>760</v>
      </c>
      <c r="U301" s="211" t="s">
        <v>792</v>
      </c>
      <c r="V301" s="211" t="s">
        <v>791</v>
      </c>
      <c r="W301" s="716" t="s">
        <v>760</v>
      </c>
      <c r="X301" s="211" t="s">
        <v>759</v>
      </c>
      <c r="Y301" s="716"/>
      <c r="Z301" s="716"/>
      <c r="AA301" s="211" t="s">
        <v>790</v>
      </c>
      <c r="AB301" s="211" t="s">
        <v>789</v>
      </c>
      <c r="AC301" s="211" t="s">
        <v>788</v>
      </c>
      <c r="AD301" s="716"/>
      <c r="AE301" s="211" t="s">
        <v>787</v>
      </c>
      <c r="AF301" s="211" t="s">
        <v>786</v>
      </c>
      <c r="AG301" s="211" t="s">
        <v>785</v>
      </c>
      <c r="AH301" s="716"/>
      <c r="AI301" s="211" t="s">
        <v>784</v>
      </c>
      <c r="AJ301" s="211" t="s">
        <v>783</v>
      </c>
      <c r="AK301" s="716"/>
      <c r="AL301" s="211" t="s">
        <v>782</v>
      </c>
      <c r="AM301" s="716"/>
      <c r="AN301" s="211" t="s">
        <v>781</v>
      </c>
      <c r="AO301" s="716"/>
      <c r="AP301" s="211" t="s">
        <v>780</v>
      </c>
      <c r="AQ301" s="716"/>
      <c r="AR301" s="718" t="s">
        <v>779</v>
      </c>
      <c r="AS301" s="719"/>
      <c r="AT301" s="716"/>
      <c r="AU301" s="211" t="s">
        <v>778</v>
      </c>
      <c r="AV301" s="728" t="s">
        <v>969</v>
      </c>
    </row>
    <row r="302" spans="1:48" ht="15" thickBot="1" x14ac:dyDescent="0.4">
      <c r="A302" s="329" t="s">
        <v>969</v>
      </c>
      <c r="B302" s="283" t="s">
        <v>883</v>
      </c>
      <c r="C302" s="283" t="s">
        <v>799</v>
      </c>
      <c r="D302" s="283" t="s">
        <v>776</v>
      </c>
      <c r="E302" s="717"/>
      <c r="F302" s="717"/>
      <c r="G302" s="717"/>
      <c r="H302" s="283" t="s">
        <v>856</v>
      </c>
      <c r="I302" s="717"/>
      <c r="J302" s="717"/>
      <c r="K302" s="283" t="s">
        <v>909</v>
      </c>
      <c r="L302" s="717"/>
      <c r="M302" s="717"/>
      <c r="N302" s="717"/>
      <c r="O302" s="283" t="s">
        <v>748</v>
      </c>
      <c r="P302" s="717"/>
      <c r="Q302" s="720" t="s">
        <v>870</v>
      </c>
      <c r="R302" s="721"/>
      <c r="S302" s="717"/>
      <c r="T302" s="717"/>
      <c r="U302" s="283" t="s">
        <v>772</v>
      </c>
      <c r="V302" s="283" t="s">
        <v>772</v>
      </c>
      <c r="W302" s="717"/>
      <c r="X302" s="283" t="s">
        <v>821</v>
      </c>
      <c r="Y302" s="717"/>
      <c r="Z302" s="717"/>
      <c r="AA302" s="283" t="s">
        <v>881</v>
      </c>
      <c r="AB302" s="283" t="s">
        <v>833</v>
      </c>
      <c r="AC302" s="283" t="s">
        <v>745</v>
      </c>
      <c r="AD302" s="717"/>
      <c r="AE302" s="283" t="s">
        <v>835</v>
      </c>
      <c r="AF302" s="283" t="s">
        <v>893</v>
      </c>
      <c r="AG302" s="283" t="s">
        <v>739</v>
      </c>
      <c r="AH302" s="717"/>
      <c r="AI302" s="283" t="s">
        <v>899</v>
      </c>
      <c r="AJ302" s="283" t="s">
        <v>739</v>
      </c>
      <c r="AK302" s="717"/>
      <c r="AL302" s="283" t="s">
        <v>820</v>
      </c>
      <c r="AM302" s="717"/>
      <c r="AN302" s="283" t="s">
        <v>744</v>
      </c>
      <c r="AO302" s="717"/>
      <c r="AP302" s="283" t="s">
        <v>739</v>
      </c>
      <c r="AQ302" s="717"/>
      <c r="AR302" s="720" t="s">
        <v>897</v>
      </c>
      <c r="AS302" s="721"/>
      <c r="AT302" s="717"/>
      <c r="AU302" s="283" t="s">
        <v>767</v>
      </c>
      <c r="AV302" s="729"/>
    </row>
    <row r="303" spans="1:48" x14ac:dyDescent="0.35">
      <c r="A303" s="329" t="s">
        <v>969</v>
      </c>
      <c r="B303" s="211" t="s">
        <v>1269</v>
      </c>
      <c r="C303" s="211" t="s">
        <v>1271</v>
      </c>
      <c r="D303" s="211" t="s">
        <v>764</v>
      </c>
      <c r="E303" s="716"/>
      <c r="F303" s="716"/>
      <c r="G303" s="716"/>
      <c r="H303" s="716"/>
      <c r="I303" s="716"/>
      <c r="J303" s="716"/>
      <c r="K303" s="716"/>
      <c r="L303" s="716"/>
      <c r="M303" s="716"/>
      <c r="N303" s="716"/>
      <c r="O303" s="211" t="s">
        <v>763</v>
      </c>
      <c r="P303" s="211" t="s">
        <v>762</v>
      </c>
      <c r="Q303" s="718" t="s">
        <v>761</v>
      </c>
      <c r="R303" s="719"/>
      <c r="S303" s="716"/>
      <c r="T303" s="716" t="s">
        <v>760</v>
      </c>
      <c r="U303" s="722"/>
      <c r="V303" s="723"/>
      <c r="W303" s="716" t="s">
        <v>760</v>
      </c>
      <c r="X303" s="211" t="s">
        <v>759</v>
      </c>
      <c r="Y303" s="716"/>
      <c r="Z303" s="716"/>
      <c r="AA303" s="211" t="s">
        <v>758</v>
      </c>
      <c r="AB303" s="211" t="s">
        <v>757</v>
      </c>
      <c r="AC303" s="716"/>
      <c r="AD303" s="716"/>
      <c r="AE303" s="211" t="s">
        <v>756</v>
      </c>
      <c r="AF303" s="211" t="s">
        <v>755</v>
      </c>
      <c r="AG303" s="211" t="s">
        <v>754</v>
      </c>
      <c r="AH303" s="716"/>
      <c r="AI303" s="211" t="s">
        <v>753</v>
      </c>
      <c r="AJ303" s="211" t="s">
        <v>752</v>
      </c>
      <c r="AK303" s="716"/>
      <c r="AL303" s="716"/>
      <c r="AM303" s="716"/>
      <c r="AN303" s="716"/>
      <c r="AO303" s="716"/>
      <c r="AP303" s="716"/>
      <c r="AQ303" s="716"/>
      <c r="AR303" s="718" t="s">
        <v>751</v>
      </c>
      <c r="AS303" s="719"/>
      <c r="AT303" s="722"/>
      <c r="AU303" s="723"/>
      <c r="AV303" s="729"/>
    </row>
    <row r="304" spans="1:48" ht="15" thickBot="1" x14ac:dyDescent="0.4">
      <c r="A304" s="330" t="s">
        <v>969</v>
      </c>
      <c r="B304" s="283" t="s">
        <v>159</v>
      </c>
      <c r="C304" s="283" t="s">
        <v>814</v>
      </c>
      <c r="D304" s="283" t="s">
        <v>800</v>
      </c>
      <c r="E304" s="717"/>
      <c r="F304" s="717"/>
      <c r="G304" s="717"/>
      <c r="H304" s="717"/>
      <c r="I304" s="717"/>
      <c r="J304" s="717"/>
      <c r="K304" s="717"/>
      <c r="L304" s="717"/>
      <c r="M304" s="717"/>
      <c r="N304" s="717"/>
      <c r="O304" s="283" t="s">
        <v>836</v>
      </c>
      <c r="P304" s="283" t="s">
        <v>746</v>
      </c>
      <c r="Q304" s="720" t="s">
        <v>847</v>
      </c>
      <c r="R304" s="721"/>
      <c r="S304" s="717"/>
      <c r="T304" s="717"/>
      <c r="U304" s="720"/>
      <c r="V304" s="721"/>
      <c r="W304" s="717"/>
      <c r="X304" s="283" t="s">
        <v>821</v>
      </c>
      <c r="Y304" s="717"/>
      <c r="Z304" s="717"/>
      <c r="AA304" s="283" t="s">
        <v>835</v>
      </c>
      <c r="AB304" s="283" t="s">
        <v>771</v>
      </c>
      <c r="AC304" s="717"/>
      <c r="AD304" s="717"/>
      <c r="AE304" s="283" t="s">
        <v>745</v>
      </c>
      <c r="AF304" s="283" t="s">
        <v>833</v>
      </c>
      <c r="AG304" s="283" t="s">
        <v>739</v>
      </c>
      <c r="AH304" s="717"/>
      <c r="AI304" s="283" t="s">
        <v>899</v>
      </c>
      <c r="AJ304" s="283" t="s">
        <v>808</v>
      </c>
      <c r="AK304" s="717"/>
      <c r="AL304" s="717"/>
      <c r="AM304" s="717"/>
      <c r="AN304" s="717"/>
      <c r="AO304" s="717"/>
      <c r="AP304" s="717"/>
      <c r="AQ304" s="717"/>
      <c r="AR304" s="720" t="s">
        <v>897</v>
      </c>
      <c r="AS304" s="721"/>
      <c r="AT304" s="720"/>
      <c r="AU304" s="721"/>
      <c r="AV304" s="730"/>
    </row>
    <row r="305" spans="1:48" x14ac:dyDescent="0.35">
      <c r="A305" s="325" t="s">
        <v>967</v>
      </c>
      <c r="B305" s="251" t="s">
        <v>141</v>
      </c>
      <c r="C305" s="724" t="s">
        <v>258</v>
      </c>
      <c r="D305" s="725"/>
      <c r="E305" s="251" t="s">
        <v>259</v>
      </c>
      <c r="F305" s="250" t="s">
        <v>862</v>
      </c>
      <c r="G305" s="697"/>
      <c r="H305" s="249" t="s">
        <v>865</v>
      </c>
      <c r="I305" s="249" t="s">
        <v>125</v>
      </c>
      <c r="J305" s="697"/>
      <c r="K305" s="248" t="s">
        <v>127</v>
      </c>
      <c r="L305" s="248" t="s">
        <v>128</v>
      </c>
      <c r="M305" s="248" t="s">
        <v>260</v>
      </c>
      <c r="N305" s="697"/>
      <c r="O305" s="247" t="s">
        <v>830</v>
      </c>
      <c r="P305" s="247" t="s">
        <v>762</v>
      </c>
      <c r="Q305" s="247" t="s">
        <v>829</v>
      </c>
      <c r="R305" s="247" t="s">
        <v>864</v>
      </c>
      <c r="S305" s="282" t="s">
        <v>968</v>
      </c>
      <c r="T305" s="697" t="s">
        <v>760</v>
      </c>
      <c r="U305" s="246" t="s">
        <v>863</v>
      </c>
      <c r="V305" s="245" t="s">
        <v>791</v>
      </c>
      <c r="W305" s="697" t="s">
        <v>760</v>
      </c>
      <c r="X305" s="220" t="s">
        <v>862</v>
      </c>
      <c r="Y305" s="220" t="s">
        <v>827</v>
      </c>
      <c r="Z305" s="697"/>
      <c r="AA305" s="244" t="s">
        <v>790</v>
      </c>
      <c r="AB305" s="244" t="s">
        <v>789</v>
      </c>
      <c r="AC305" s="244" t="s">
        <v>788</v>
      </c>
      <c r="AD305" s="697"/>
      <c r="AE305" s="243" t="s">
        <v>787</v>
      </c>
      <c r="AF305" s="243" t="s">
        <v>786</v>
      </c>
      <c r="AG305" s="243" t="s">
        <v>861</v>
      </c>
      <c r="AH305" s="697"/>
      <c r="AI305" s="242" t="s">
        <v>784</v>
      </c>
      <c r="AJ305" s="242" t="s">
        <v>783</v>
      </c>
      <c r="AK305" s="697"/>
      <c r="AL305" s="241" t="s">
        <v>782</v>
      </c>
      <c r="AM305" s="697"/>
      <c r="AN305" s="241" t="s">
        <v>781</v>
      </c>
      <c r="AO305" s="697"/>
      <c r="AP305" s="240" t="s">
        <v>780</v>
      </c>
      <c r="AQ305" s="697"/>
      <c r="AR305" s="239" t="s">
        <v>860</v>
      </c>
      <c r="AS305" s="239" t="s">
        <v>859</v>
      </c>
      <c r="AT305" s="699"/>
      <c r="AU305" s="700"/>
      <c r="AV305" s="706" t="s">
        <v>967</v>
      </c>
    </row>
    <row r="306" spans="1:48" ht="15" thickBot="1" x14ac:dyDescent="0.4">
      <c r="A306" s="326" t="s">
        <v>967</v>
      </c>
      <c r="B306" s="275" t="s">
        <v>772</v>
      </c>
      <c r="C306" s="726" t="s">
        <v>799</v>
      </c>
      <c r="D306" s="727"/>
      <c r="E306" s="275" t="s">
        <v>747</v>
      </c>
      <c r="F306" s="274" t="s">
        <v>801</v>
      </c>
      <c r="G306" s="703"/>
      <c r="H306" s="273" t="s">
        <v>870</v>
      </c>
      <c r="I306" s="273" t="s">
        <v>854</v>
      </c>
      <c r="J306" s="703"/>
      <c r="K306" s="272" t="s">
        <v>961</v>
      </c>
      <c r="L306" s="272" t="s">
        <v>856</v>
      </c>
      <c r="M306" s="272" t="s">
        <v>739</v>
      </c>
      <c r="N306" s="703"/>
      <c r="O306" s="271" t="s">
        <v>160</v>
      </c>
      <c r="P306" s="271" t="s">
        <v>916</v>
      </c>
      <c r="Q306" s="271" t="s">
        <v>773</v>
      </c>
      <c r="R306" s="271" t="s">
        <v>889</v>
      </c>
      <c r="S306" s="281" t="s">
        <v>906</v>
      </c>
      <c r="T306" s="703"/>
      <c r="U306" s="270" t="s">
        <v>812</v>
      </c>
      <c r="V306" s="269" t="s">
        <v>812</v>
      </c>
      <c r="W306" s="703"/>
      <c r="X306" s="268" t="s">
        <v>770</v>
      </c>
      <c r="Y306" s="268" t="s">
        <v>903</v>
      </c>
      <c r="Z306" s="703"/>
      <c r="AA306" s="267" t="s">
        <v>821</v>
      </c>
      <c r="AB306" s="267" t="s">
        <v>898</v>
      </c>
      <c r="AC306" s="267" t="s">
        <v>810</v>
      </c>
      <c r="AD306" s="703"/>
      <c r="AE306" s="266" t="s">
        <v>866</v>
      </c>
      <c r="AF306" s="266" t="s">
        <v>876</v>
      </c>
      <c r="AG306" s="266" t="s">
        <v>739</v>
      </c>
      <c r="AH306" s="703"/>
      <c r="AI306" s="265" t="s">
        <v>900</v>
      </c>
      <c r="AJ306" s="265" t="s">
        <v>905</v>
      </c>
      <c r="AK306" s="703"/>
      <c r="AL306" s="264" t="s">
        <v>913</v>
      </c>
      <c r="AM306" s="703"/>
      <c r="AN306" s="264" t="s">
        <v>874</v>
      </c>
      <c r="AO306" s="703"/>
      <c r="AP306" s="263" t="s">
        <v>846</v>
      </c>
      <c r="AQ306" s="703"/>
      <c r="AR306" s="262" t="s">
        <v>872</v>
      </c>
      <c r="AS306" s="262" t="s">
        <v>736</v>
      </c>
      <c r="AT306" s="704"/>
      <c r="AU306" s="705"/>
      <c r="AV306" s="707"/>
    </row>
    <row r="307" spans="1:48" ht="29" x14ac:dyDescent="0.35">
      <c r="A307" s="337" t="s">
        <v>967</v>
      </c>
      <c r="B307" s="225" t="s">
        <v>844</v>
      </c>
      <c r="C307" s="225" t="s">
        <v>843</v>
      </c>
      <c r="D307" s="225" t="s">
        <v>902</v>
      </c>
      <c r="E307" s="225" t="s">
        <v>764</v>
      </c>
      <c r="F307" s="697"/>
      <c r="G307" s="697"/>
      <c r="H307" s="697"/>
      <c r="I307" s="697"/>
      <c r="J307" s="697"/>
      <c r="K307" s="697"/>
      <c r="L307" s="697"/>
      <c r="M307" s="697"/>
      <c r="N307" s="697"/>
      <c r="O307" s="224" t="s">
        <v>842</v>
      </c>
      <c r="P307" s="697"/>
      <c r="Q307" s="224" t="s">
        <v>841</v>
      </c>
      <c r="R307" s="224" t="s">
        <v>840</v>
      </c>
      <c r="S307" s="697"/>
      <c r="T307" s="697" t="s">
        <v>760</v>
      </c>
      <c r="U307" s="699"/>
      <c r="V307" s="700"/>
      <c r="W307" s="697" t="s">
        <v>760</v>
      </c>
      <c r="X307" s="220" t="s">
        <v>759</v>
      </c>
      <c r="Y307" s="697"/>
      <c r="Z307" s="697"/>
      <c r="AA307" s="223" t="s">
        <v>758</v>
      </c>
      <c r="AB307" s="223" t="s">
        <v>757</v>
      </c>
      <c r="AC307" s="697"/>
      <c r="AD307" s="697"/>
      <c r="AE307" s="222" t="s">
        <v>756</v>
      </c>
      <c r="AF307" s="222" t="s">
        <v>755</v>
      </c>
      <c r="AG307" s="220" t="s">
        <v>785</v>
      </c>
      <c r="AH307" s="697"/>
      <c r="AI307" s="221" t="s">
        <v>753</v>
      </c>
      <c r="AJ307" s="221" t="s">
        <v>752</v>
      </c>
      <c r="AK307" s="697"/>
      <c r="AL307" s="697"/>
      <c r="AM307" s="697"/>
      <c r="AN307" s="697"/>
      <c r="AO307" s="697"/>
      <c r="AP307" s="697"/>
      <c r="AQ307" s="697"/>
      <c r="AR307" s="709" t="s">
        <v>751</v>
      </c>
      <c r="AS307" s="710"/>
      <c r="AT307" s="697"/>
      <c r="AU307" s="220" t="s">
        <v>778</v>
      </c>
      <c r="AV307" s="707"/>
    </row>
    <row r="308" spans="1:48" ht="29.5" thickBot="1" x14ac:dyDescent="0.4">
      <c r="A308" s="338" t="s">
        <v>967</v>
      </c>
      <c r="B308" s="280" t="s">
        <v>883</v>
      </c>
      <c r="C308" s="280" t="s">
        <v>885</v>
      </c>
      <c r="D308" s="280" t="s">
        <v>750</v>
      </c>
      <c r="E308" s="280" t="s">
        <v>747</v>
      </c>
      <c r="F308" s="703"/>
      <c r="G308" s="703"/>
      <c r="H308" s="703"/>
      <c r="I308" s="703"/>
      <c r="J308" s="703"/>
      <c r="K308" s="703"/>
      <c r="L308" s="703"/>
      <c r="M308" s="703"/>
      <c r="N308" s="703"/>
      <c r="O308" s="279" t="s">
        <v>800</v>
      </c>
      <c r="P308" s="703"/>
      <c r="Q308" s="279" t="s">
        <v>855</v>
      </c>
      <c r="R308" s="279" t="s">
        <v>889</v>
      </c>
      <c r="S308" s="703"/>
      <c r="T308" s="703"/>
      <c r="U308" s="704"/>
      <c r="V308" s="705"/>
      <c r="W308" s="703"/>
      <c r="X308" s="268" t="s">
        <v>913</v>
      </c>
      <c r="Y308" s="703"/>
      <c r="Z308" s="703"/>
      <c r="AA308" s="278" t="s">
        <v>857</v>
      </c>
      <c r="AB308" s="278" t="s">
        <v>876</v>
      </c>
      <c r="AC308" s="703"/>
      <c r="AD308" s="703"/>
      <c r="AE308" s="277" t="s">
        <v>742</v>
      </c>
      <c r="AF308" s="277" t="s">
        <v>898</v>
      </c>
      <c r="AG308" s="268" t="s">
        <v>739</v>
      </c>
      <c r="AH308" s="703"/>
      <c r="AI308" s="276" t="s">
        <v>966</v>
      </c>
      <c r="AJ308" s="276" t="s">
        <v>905</v>
      </c>
      <c r="AK308" s="703"/>
      <c r="AL308" s="703"/>
      <c r="AM308" s="703"/>
      <c r="AN308" s="703"/>
      <c r="AO308" s="703"/>
      <c r="AP308" s="703"/>
      <c r="AQ308" s="703"/>
      <c r="AR308" s="714" t="s">
        <v>736</v>
      </c>
      <c r="AS308" s="715"/>
      <c r="AT308" s="703"/>
      <c r="AU308" s="268" t="s">
        <v>929</v>
      </c>
      <c r="AV308" s="713"/>
    </row>
    <row r="309" spans="1:48" x14ac:dyDescent="0.35">
      <c r="A309" s="325" t="s">
        <v>965</v>
      </c>
      <c r="B309" s="251" t="s">
        <v>141</v>
      </c>
      <c r="C309" s="251" t="s">
        <v>258</v>
      </c>
      <c r="D309" s="251" t="s">
        <v>259</v>
      </c>
      <c r="E309" s="697"/>
      <c r="F309" s="250" t="s">
        <v>862</v>
      </c>
      <c r="G309" s="697"/>
      <c r="H309" s="249" t="s">
        <v>865</v>
      </c>
      <c r="I309" s="249" t="s">
        <v>125</v>
      </c>
      <c r="J309" s="697"/>
      <c r="K309" s="248" t="s">
        <v>127</v>
      </c>
      <c r="L309" s="248" t="s">
        <v>128</v>
      </c>
      <c r="M309" s="248" t="s">
        <v>260</v>
      </c>
      <c r="N309" s="697"/>
      <c r="O309" s="247" t="s">
        <v>830</v>
      </c>
      <c r="P309" s="247" t="s">
        <v>762</v>
      </c>
      <c r="Q309" s="247" t="s">
        <v>829</v>
      </c>
      <c r="R309" s="247" t="s">
        <v>864</v>
      </c>
      <c r="S309" s="697"/>
      <c r="T309" s="697" t="s">
        <v>760</v>
      </c>
      <c r="U309" s="246" t="s">
        <v>863</v>
      </c>
      <c r="V309" s="245" t="s">
        <v>791</v>
      </c>
      <c r="W309" s="697" t="s">
        <v>760</v>
      </c>
      <c r="X309" s="220" t="s">
        <v>862</v>
      </c>
      <c r="Y309" s="220" t="s">
        <v>827</v>
      </c>
      <c r="Z309" s="697"/>
      <c r="AA309" s="244" t="s">
        <v>790</v>
      </c>
      <c r="AB309" s="244" t="s">
        <v>789</v>
      </c>
      <c r="AC309" s="244" t="s">
        <v>788</v>
      </c>
      <c r="AD309" s="697"/>
      <c r="AE309" s="243" t="s">
        <v>787</v>
      </c>
      <c r="AF309" s="243" t="s">
        <v>786</v>
      </c>
      <c r="AG309" s="243" t="s">
        <v>861</v>
      </c>
      <c r="AH309" s="697"/>
      <c r="AI309" s="242" t="s">
        <v>784</v>
      </c>
      <c r="AJ309" s="242" t="s">
        <v>783</v>
      </c>
      <c r="AK309" s="697"/>
      <c r="AL309" s="241" t="s">
        <v>782</v>
      </c>
      <c r="AM309" s="697"/>
      <c r="AN309" s="241" t="s">
        <v>781</v>
      </c>
      <c r="AO309" s="697"/>
      <c r="AP309" s="240" t="s">
        <v>780</v>
      </c>
      <c r="AQ309" s="697"/>
      <c r="AR309" s="239" t="s">
        <v>860</v>
      </c>
      <c r="AS309" s="239" t="s">
        <v>859</v>
      </c>
      <c r="AT309" s="699"/>
      <c r="AU309" s="700"/>
      <c r="AV309" s="706" t="s">
        <v>965</v>
      </c>
    </row>
    <row r="310" spans="1:48" ht="15" thickBot="1" x14ac:dyDescent="0.4">
      <c r="A310" s="326" t="s">
        <v>965</v>
      </c>
      <c r="B310" s="275" t="s">
        <v>159</v>
      </c>
      <c r="C310" s="275" t="s">
        <v>745</v>
      </c>
      <c r="D310" s="275" t="s">
        <v>822</v>
      </c>
      <c r="E310" s="703"/>
      <c r="F310" s="274" t="s">
        <v>823</v>
      </c>
      <c r="G310" s="703"/>
      <c r="H310" s="273" t="s">
        <v>801</v>
      </c>
      <c r="I310" s="273" t="s">
        <v>769</v>
      </c>
      <c r="J310" s="703"/>
      <c r="K310" s="272" t="s">
        <v>961</v>
      </c>
      <c r="L310" s="272" t="s">
        <v>774</v>
      </c>
      <c r="M310" s="272" t="s">
        <v>856</v>
      </c>
      <c r="N310" s="703"/>
      <c r="O310" s="271" t="s">
        <v>814</v>
      </c>
      <c r="P310" s="271" t="s">
        <v>920</v>
      </c>
      <c r="Q310" s="271" t="s">
        <v>964</v>
      </c>
      <c r="R310" s="271" t="s">
        <v>853</v>
      </c>
      <c r="S310" s="703"/>
      <c r="T310" s="703"/>
      <c r="U310" s="270" t="s">
        <v>810</v>
      </c>
      <c r="V310" s="269" t="s">
        <v>810</v>
      </c>
      <c r="W310" s="703"/>
      <c r="X310" s="268" t="s">
        <v>821</v>
      </c>
      <c r="Y310" s="268" t="s">
        <v>886</v>
      </c>
      <c r="Z310" s="703"/>
      <c r="AA310" s="267" t="s">
        <v>874</v>
      </c>
      <c r="AB310" s="267" t="s">
        <v>772</v>
      </c>
      <c r="AC310" s="267" t="s">
        <v>963</v>
      </c>
      <c r="AD310" s="703"/>
      <c r="AE310" s="266" t="s">
        <v>913</v>
      </c>
      <c r="AF310" s="266" t="s">
        <v>813</v>
      </c>
      <c r="AG310" s="266" t="s">
        <v>739</v>
      </c>
      <c r="AH310" s="703"/>
      <c r="AI310" s="265" t="s">
        <v>740</v>
      </c>
      <c r="AJ310" s="265" t="s">
        <v>833</v>
      </c>
      <c r="AK310" s="703"/>
      <c r="AL310" s="264" t="s">
        <v>846</v>
      </c>
      <c r="AM310" s="703"/>
      <c r="AN310" s="264" t="s">
        <v>768</v>
      </c>
      <c r="AO310" s="703"/>
      <c r="AP310" s="263" t="s">
        <v>867</v>
      </c>
      <c r="AQ310" s="703"/>
      <c r="AR310" s="262" t="s">
        <v>845</v>
      </c>
      <c r="AS310" s="262" t="s">
        <v>739</v>
      </c>
      <c r="AT310" s="704"/>
      <c r="AU310" s="705"/>
      <c r="AV310" s="707"/>
    </row>
    <row r="311" spans="1:48" x14ac:dyDescent="0.35">
      <c r="A311" s="326" t="s">
        <v>965</v>
      </c>
      <c r="B311" s="225" t="s">
        <v>844</v>
      </c>
      <c r="C311" s="225" t="s">
        <v>843</v>
      </c>
      <c r="D311" s="225" t="s">
        <v>764</v>
      </c>
      <c r="E311" s="697"/>
      <c r="F311" s="697"/>
      <c r="G311" s="697"/>
      <c r="H311" s="697"/>
      <c r="I311" s="697"/>
      <c r="J311" s="697"/>
      <c r="K311" s="697"/>
      <c r="L311" s="697"/>
      <c r="M311" s="697"/>
      <c r="N311" s="697"/>
      <c r="O311" s="224" t="s">
        <v>842</v>
      </c>
      <c r="P311" s="697"/>
      <c r="Q311" s="224" t="s">
        <v>841</v>
      </c>
      <c r="R311" s="224" t="s">
        <v>840</v>
      </c>
      <c r="S311" s="697"/>
      <c r="T311" s="697" t="s">
        <v>760</v>
      </c>
      <c r="U311" s="699"/>
      <c r="V311" s="700"/>
      <c r="W311" s="697" t="s">
        <v>760</v>
      </c>
      <c r="X311" s="220" t="s">
        <v>759</v>
      </c>
      <c r="Y311" s="697"/>
      <c r="Z311" s="697"/>
      <c r="AA311" s="223" t="s">
        <v>758</v>
      </c>
      <c r="AB311" s="223" t="s">
        <v>757</v>
      </c>
      <c r="AC311" s="697"/>
      <c r="AD311" s="697"/>
      <c r="AE311" s="222" t="s">
        <v>756</v>
      </c>
      <c r="AF311" s="222" t="s">
        <v>755</v>
      </c>
      <c r="AG311" s="220" t="s">
        <v>785</v>
      </c>
      <c r="AH311" s="697"/>
      <c r="AI311" s="221" t="s">
        <v>753</v>
      </c>
      <c r="AJ311" s="221" t="s">
        <v>752</v>
      </c>
      <c r="AK311" s="697"/>
      <c r="AL311" s="697"/>
      <c r="AM311" s="697"/>
      <c r="AN311" s="697"/>
      <c r="AO311" s="697"/>
      <c r="AP311" s="697"/>
      <c r="AQ311" s="697"/>
      <c r="AR311" s="709" t="s">
        <v>751</v>
      </c>
      <c r="AS311" s="710"/>
      <c r="AT311" s="697"/>
      <c r="AU311" s="220" t="s">
        <v>778</v>
      </c>
      <c r="AV311" s="707"/>
    </row>
    <row r="312" spans="1:48" ht="15" thickBot="1" x14ac:dyDescent="0.4">
      <c r="A312" s="327" t="s">
        <v>965</v>
      </c>
      <c r="B312" s="280" t="s">
        <v>839</v>
      </c>
      <c r="C312" s="280" t="s">
        <v>776</v>
      </c>
      <c r="D312" s="280" t="s">
        <v>838</v>
      </c>
      <c r="E312" s="703"/>
      <c r="F312" s="703"/>
      <c r="G312" s="703"/>
      <c r="H312" s="703"/>
      <c r="I312" s="703"/>
      <c r="J312" s="703"/>
      <c r="K312" s="703"/>
      <c r="L312" s="703"/>
      <c r="M312" s="703"/>
      <c r="N312" s="703"/>
      <c r="O312" s="279" t="s">
        <v>747</v>
      </c>
      <c r="P312" s="703"/>
      <c r="Q312" s="279" t="s">
        <v>889</v>
      </c>
      <c r="R312" s="279" t="s">
        <v>853</v>
      </c>
      <c r="S312" s="703"/>
      <c r="T312" s="703"/>
      <c r="U312" s="704"/>
      <c r="V312" s="705"/>
      <c r="W312" s="703"/>
      <c r="X312" s="268" t="s">
        <v>913</v>
      </c>
      <c r="Y312" s="703"/>
      <c r="Z312" s="703"/>
      <c r="AA312" s="278" t="s">
        <v>770</v>
      </c>
      <c r="AB312" s="278" t="s">
        <v>895</v>
      </c>
      <c r="AC312" s="703"/>
      <c r="AD312" s="703"/>
      <c r="AE312" s="277" t="s">
        <v>807</v>
      </c>
      <c r="AF312" s="277" t="s">
        <v>893</v>
      </c>
      <c r="AG312" s="268" t="s">
        <v>739</v>
      </c>
      <c r="AH312" s="703"/>
      <c r="AI312" s="276" t="s">
        <v>740</v>
      </c>
      <c r="AJ312" s="276" t="s">
        <v>833</v>
      </c>
      <c r="AK312" s="703"/>
      <c r="AL312" s="703"/>
      <c r="AM312" s="703"/>
      <c r="AN312" s="703"/>
      <c r="AO312" s="703"/>
      <c r="AP312" s="703"/>
      <c r="AQ312" s="703"/>
      <c r="AR312" s="714" t="s">
        <v>739</v>
      </c>
      <c r="AS312" s="715"/>
      <c r="AT312" s="703"/>
      <c r="AU312" s="268" t="s">
        <v>929</v>
      </c>
      <c r="AV312" s="713"/>
    </row>
    <row r="313" spans="1:48" x14ac:dyDescent="0.35">
      <c r="A313" s="325" t="s">
        <v>962</v>
      </c>
      <c r="B313" s="251" t="s">
        <v>141</v>
      </c>
      <c r="C313" s="251" t="s">
        <v>258</v>
      </c>
      <c r="D313" s="251" t="s">
        <v>259</v>
      </c>
      <c r="E313" s="697"/>
      <c r="F313" s="250" t="s">
        <v>862</v>
      </c>
      <c r="G313" s="697"/>
      <c r="H313" s="249" t="s">
        <v>865</v>
      </c>
      <c r="I313" s="249" t="s">
        <v>125</v>
      </c>
      <c r="J313" s="697"/>
      <c r="K313" s="248" t="s">
        <v>127</v>
      </c>
      <c r="L313" s="248" t="s">
        <v>128</v>
      </c>
      <c r="M313" s="248" t="s">
        <v>260</v>
      </c>
      <c r="N313" s="697"/>
      <c r="O313" s="247" t="s">
        <v>830</v>
      </c>
      <c r="P313" s="247" t="s">
        <v>762</v>
      </c>
      <c r="Q313" s="247" t="s">
        <v>829</v>
      </c>
      <c r="R313" s="247" t="s">
        <v>864</v>
      </c>
      <c r="S313" s="697"/>
      <c r="T313" s="697" t="s">
        <v>760</v>
      </c>
      <c r="U313" s="246" t="s">
        <v>863</v>
      </c>
      <c r="V313" s="245" t="s">
        <v>791</v>
      </c>
      <c r="W313" s="697" t="s">
        <v>760</v>
      </c>
      <c r="X313" s="220" t="s">
        <v>862</v>
      </c>
      <c r="Y313" s="220" t="s">
        <v>827</v>
      </c>
      <c r="Z313" s="697"/>
      <c r="AA313" s="244" t="s">
        <v>790</v>
      </c>
      <c r="AB313" s="244" t="s">
        <v>789</v>
      </c>
      <c r="AC313" s="244" t="s">
        <v>788</v>
      </c>
      <c r="AD313" s="697"/>
      <c r="AE313" s="243" t="s">
        <v>787</v>
      </c>
      <c r="AF313" s="243" t="s">
        <v>786</v>
      </c>
      <c r="AG313" s="243" t="s">
        <v>861</v>
      </c>
      <c r="AH313" s="697"/>
      <c r="AI313" s="242" t="s">
        <v>784</v>
      </c>
      <c r="AJ313" s="242" t="s">
        <v>783</v>
      </c>
      <c r="AK313" s="697"/>
      <c r="AL313" s="241" t="s">
        <v>782</v>
      </c>
      <c r="AM313" s="697"/>
      <c r="AN313" s="241" t="s">
        <v>781</v>
      </c>
      <c r="AO313" s="697"/>
      <c r="AP313" s="240" t="s">
        <v>780</v>
      </c>
      <c r="AQ313" s="697"/>
      <c r="AR313" s="239" t="s">
        <v>860</v>
      </c>
      <c r="AS313" s="239" t="s">
        <v>859</v>
      </c>
      <c r="AT313" s="699"/>
      <c r="AU313" s="700"/>
      <c r="AV313" s="706" t="s">
        <v>962</v>
      </c>
    </row>
    <row r="314" spans="1:48" ht="15" thickBot="1" x14ac:dyDescent="0.4">
      <c r="A314" s="326" t="s">
        <v>962</v>
      </c>
      <c r="B314" s="275" t="s">
        <v>837</v>
      </c>
      <c r="C314" s="275" t="s">
        <v>855</v>
      </c>
      <c r="D314" s="275" t="s">
        <v>814</v>
      </c>
      <c r="E314" s="703"/>
      <c r="F314" s="274" t="s">
        <v>854</v>
      </c>
      <c r="G314" s="703"/>
      <c r="H314" s="273" t="s">
        <v>739</v>
      </c>
      <c r="I314" s="273" t="s">
        <v>739</v>
      </c>
      <c r="J314" s="703"/>
      <c r="K314" s="272" t="s">
        <v>961</v>
      </c>
      <c r="L314" s="272" t="s">
        <v>774</v>
      </c>
      <c r="M314" s="272" t="s">
        <v>856</v>
      </c>
      <c r="N314" s="703"/>
      <c r="O314" s="271" t="s">
        <v>748</v>
      </c>
      <c r="P314" s="271" t="s">
        <v>800</v>
      </c>
      <c r="Q314" s="271" t="s">
        <v>883</v>
      </c>
      <c r="R314" s="271" t="s">
        <v>739</v>
      </c>
      <c r="S314" s="703"/>
      <c r="T314" s="703"/>
      <c r="U314" s="270" t="s">
        <v>936</v>
      </c>
      <c r="V314" s="269" t="s">
        <v>936</v>
      </c>
      <c r="W314" s="703"/>
      <c r="X314" s="268" t="s">
        <v>886</v>
      </c>
      <c r="Y314" s="268" t="s">
        <v>821</v>
      </c>
      <c r="Z314" s="703"/>
      <c r="AA314" s="267" t="s">
        <v>913</v>
      </c>
      <c r="AB314" s="267" t="s">
        <v>898</v>
      </c>
      <c r="AC314" s="267" t="s">
        <v>899</v>
      </c>
      <c r="AD314" s="703"/>
      <c r="AE314" s="266" t="s">
        <v>742</v>
      </c>
      <c r="AF314" s="266" t="s">
        <v>808</v>
      </c>
      <c r="AG314" s="266" t="s">
        <v>739</v>
      </c>
      <c r="AH314" s="703"/>
      <c r="AI314" s="265" t="s">
        <v>769</v>
      </c>
      <c r="AJ314" s="265" t="s">
        <v>812</v>
      </c>
      <c r="AK314" s="703"/>
      <c r="AL314" s="264" t="s">
        <v>811</v>
      </c>
      <c r="AM314" s="703"/>
      <c r="AN314" s="264" t="s">
        <v>768</v>
      </c>
      <c r="AO314" s="703"/>
      <c r="AP314" s="263" t="s">
        <v>743</v>
      </c>
      <c r="AQ314" s="703"/>
      <c r="AR314" s="262" t="s">
        <v>845</v>
      </c>
      <c r="AS314" s="262" t="s">
        <v>886</v>
      </c>
      <c r="AT314" s="704"/>
      <c r="AU314" s="705"/>
      <c r="AV314" s="707"/>
    </row>
    <row r="315" spans="1:48" x14ac:dyDescent="0.35">
      <c r="A315" s="326" t="s">
        <v>962</v>
      </c>
      <c r="B315" s="225" t="s">
        <v>844</v>
      </c>
      <c r="C315" s="225" t="s">
        <v>843</v>
      </c>
      <c r="D315" s="225" t="s">
        <v>764</v>
      </c>
      <c r="E315" s="697"/>
      <c r="F315" s="697"/>
      <c r="G315" s="697"/>
      <c r="H315" s="697"/>
      <c r="I315" s="697"/>
      <c r="J315" s="697"/>
      <c r="K315" s="697"/>
      <c r="L315" s="697"/>
      <c r="M315" s="697"/>
      <c r="N315" s="697"/>
      <c r="O315" s="224" t="s">
        <v>842</v>
      </c>
      <c r="P315" s="697"/>
      <c r="Q315" s="224" t="s">
        <v>841</v>
      </c>
      <c r="R315" s="224" t="s">
        <v>840</v>
      </c>
      <c r="S315" s="697"/>
      <c r="T315" s="697" t="s">
        <v>760</v>
      </c>
      <c r="U315" s="699"/>
      <c r="V315" s="700"/>
      <c r="W315" s="697" t="s">
        <v>760</v>
      </c>
      <c r="X315" s="220" t="s">
        <v>759</v>
      </c>
      <c r="Y315" s="697"/>
      <c r="Z315" s="697"/>
      <c r="AA315" s="223" t="s">
        <v>758</v>
      </c>
      <c r="AB315" s="223" t="s">
        <v>757</v>
      </c>
      <c r="AC315" s="697"/>
      <c r="AD315" s="697"/>
      <c r="AE315" s="222" t="s">
        <v>756</v>
      </c>
      <c r="AF315" s="222" t="s">
        <v>755</v>
      </c>
      <c r="AG315" s="220" t="s">
        <v>785</v>
      </c>
      <c r="AH315" s="697"/>
      <c r="AI315" s="221" t="s">
        <v>753</v>
      </c>
      <c r="AJ315" s="221" t="s">
        <v>752</v>
      </c>
      <c r="AK315" s="697"/>
      <c r="AL315" s="697"/>
      <c r="AM315" s="697"/>
      <c r="AN315" s="697"/>
      <c r="AO315" s="697"/>
      <c r="AP315" s="697"/>
      <c r="AQ315" s="697"/>
      <c r="AR315" s="709" t="s">
        <v>751</v>
      </c>
      <c r="AS315" s="710"/>
      <c r="AT315" s="697"/>
      <c r="AU315" s="220" t="s">
        <v>778</v>
      </c>
      <c r="AV315" s="707"/>
    </row>
    <row r="316" spans="1:48" ht="15" thickBot="1" x14ac:dyDescent="0.4">
      <c r="A316" s="327" t="s">
        <v>962</v>
      </c>
      <c r="B316" s="261" t="s">
        <v>750</v>
      </c>
      <c r="C316" s="261" t="s">
        <v>960</v>
      </c>
      <c r="D316" s="261" t="s">
        <v>814</v>
      </c>
      <c r="E316" s="698"/>
      <c r="F316" s="698"/>
      <c r="G316" s="698"/>
      <c r="H316" s="698"/>
      <c r="I316" s="698"/>
      <c r="J316" s="698"/>
      <c r="K316" s="698"/>
      <c r="L316" s="698"/>
      <c r="M316" s="698"/>
      <c r="N316" s="698"/>
      <c r="O316" s="260" t="s">
        <v>748</v>
      </c>
      <c r="P316" s="698"/>
      <c r="Q316" s="260" t="s">
        <v>836</v>
      </c>
      <c r="R316" s="260" t="s">
        <v>775</v>
      </c>
      <c r="S316" s="698"/>
      <c r="T316" s="698"/>
      <c r="U316" s="701"/>
      <c r="V316" s="702"/>
      <c r="W316" s="698"/>
      <c r="X316" s="256" t="s">
        <v>913</v>
      </c>
      <c r="Y316" s="698"/>
      <c r="Z316" s="698"/>
      <c r="AA316" s="259" t="s">
        <v>813</v>
      </c>
      <c r="AB316" s="259" t="s">
        <v>808</v>
      </c>
      <c r="AC316" s="698"/>
      <c r="AD316" s="698"/>
      <c r="AE316" s="258" t="s">
        <v>847</v>
      </c>
      <c r="AF316" s="258" t="s">
        <v>846</v>
      </c>
      <c r="AG316" s="256" t="s">
        <v>739</v>
      </c>
      <c r="AH316" s="698"/>
      <c r="AI316" s="257" t="s">
        <v>769</v>
      </c>
      <c r="AJ316" s="257" t="s">
        <v>812</v>
      </c>
      <c r="AK316" s="698"/>
      <c r="AL316" s="698"/>
      <c r="AM316" s="698"/>
      <c r="AN316" s="698"/>
      <c r="AO316" s="698"/>
      <c r="AP316" s="698"/>
      <c r="AQ316" s="698"/>
      <c r="AR316" s="711" t="s">
        <v>886</v>
      </c>
      <c r="AS316" s="712"/>
      <c r="AT316" s="698"/>
      <c r="AU316" s="256" t="s">
        <v>929</v>
      </c>
      <c r="AV316" s="708"/>
    </row>
    <row r="317" spans="1:48" x14ac:dyDescent="0.35">
      <c r="A317" s="325" t="s">
        <v>1039</v>
      </c>
      <c r="B317" s="251" t="s">
        <v>141</v>
      </c>
      <c r="C317" s="251" t="s">
        <v>258</v>
      </c>
      <c r="D317" s="251" t="s">
        <v>259</v>
      </c>
      <c r="E317" s="733"/>
      <c r="F317" s="250" t="s">
        <v>862</v>
      </c>
      <c r="G317" s="733"/>
      <c r="H317" s="249" t="s">
        <v>865</v>
      </c>
      <c r="I317" s="249" t="s">
        <v>125</v>
      </c>
      <c r="J317" s="733"/>
      <c r="K317" s="248" t="s">
        <v>127</v>
      </c>
      <c r="L317" s="248" t="s">
        <v>128</v>
      </c>
      <c r="M317" s="248" t="s">
        <v>260</v>
      </c>
      <c r="N317" s="733"/>
      <c r="O317" s="247" t="s">
        <v>830</v>
      </c>
      <c r="P317" s="247" t="s">
        <v>762</v>
      </c>
      <c r="Q317" s="247" t="s">
        <v>829</v>
      </c>
      <c r="R317" s="247" t="s">
        <v>864</v>
      </c>
      <c r="S317" s="733"/>
      <c r="T317" s="733" t="s">
        <v>760</v>
      </c>
      <c r="U317" s="246" t="s">
        <v>863</v>
      </c>
      <c r="V317" s="245" t="s">
        <v>791</v>
      </c>
      <c r="W317" s="733" t="s">
        <v>760</v>
      </c>
      <c r="X317" s="220" t="s">
        <v>862</v>
      </c>
      <c r="Y317" s="220" t="s">
        <v>827</v>
      </c>
      <c r="Z317" s="733"/>
      <c r="AA317" s="244" t="s">
        <v>790</v>
      </c>
      <c r="AB317" s="244" t="s">
        <v>789</v>
      </c>
      <c r="AC317" s="244" t="s">
        <v>788</v>
      </c>
      <c r="AD317" s="733"/>
      <c r="AE317" s="243" t="s">
        <v>787</v>
      </c>
      <c r="AF317" s="243" t="s">
        <v>786</v>
      </c>
      <c r="AG317" s="243" t="s">
        <v>861</v>
      </c>
      <c r="AH317" s="733"/>
      <c r="AI317" s="242" t="s">
        <v>784</v>
      </c>
      <c r="AJ317" s="242" t="s">
        <v>783</v>
      </c>
      <c r="AK317" s="733"/>
      <c r="AL317" s="241" t="s">
        <v>782</v>
      </c>
      <c r="AM317" s="733"/>
      <c r="AN317" s="241" t="s">
        <v>781</v>
      </c>
      <c r="AO317" s="733"/>
      <c r="AP317" s="240" t="s">
        <v>780</v>
      </c>
      <c r="AQ317" s="733"/>
      <c r="AR317" s="239" t="s">
        <v>860</v>
      </c>
      <c r="AS317" s="239" t="s">
        <v>859</v>
      </c>
      <c r="AT317" s="734"/>
      <c r="AU317" s="735"/>
      <c r="AV317" s="736" t="s">
        <v>1039</v>
      </c>
    </row>
    <row r="318" spans="1:48" ht="18.5" thickBot="1" x14ac:dyDescent="0.4">
      <c r="A318" s="326" t="s">
        <v>1039</v>
      </c>
      <c r="B318" s="275" t="s">
        <v>857</v>
      </c>
      <c r="C318" s="275" t="s">
        <v>774</v>
      </c>
      <c r="D318" s="275" t="s">
        <v>870</v>
      </c>
      <c r="E318" s="703"/>
      <c r="F318" s="274" t="s">
        <v>801</v>
      </c>
      <c r="G318" s="703"/>
      <c r="H318" s="273" t="s">
        <v>823</v>
      </c>
      <c r="I318" s="273" t="s">
        <v>837</v>
      </c>
      <c r="J318" s="703"/>
      <c r="K318" s="272" t="s">
        <v>961</v>
      </c>
      <c r="L318" s="272" t="s">
        <v>856</v>
      </c>
      <c r="M318" s="272" t="s">
        <v>739</v>
      </c>
      <c r="N318" s="703"/>
      <c r="O318" s="271" t="s">
        <v>877</v>
      </c>
      <c r="P318" s="271" t="s">
        <v>937</v>
      </c>
      <c r="Q318" s="271" t="s">
        <v>851</v>
      </c>
      <c r="R318" s="271" t="s">
        <v>853</v>
      </c>
      <c r="S318" s="703"/>
      <c r="T318" s="703"/>
      <c r="U318" s="270" t="s">
        <v>772</v>
      </c>
      <c r="V318" s="269" t="s">
        <v>772</v>
      </c>
      <c r="W318" s="703"/>
      <c r="X318" s="268" t="s">
        <v>850</v>
      </c>
      <c r="Y318" s="268" t="s">
        <v>874</v>
      </c>
      <c r="Z318" s="703"/>
      <c r="AA318" s="267" t="s">
        <v>770</v>
      </c>
      <c r="AB318" s="267" t="s">
        <v>738</v>
      </c>
      <c r="AC318" s="267" t="s">
        <v>966</v>
      </c>
      <c r="AD318" s="703"/>
      <c r="AE318" s="266" t="s">
        <v>971</v>
      </c>
      <c r="AF318" s="266" t="s">
        <v>883</v>
      </c>
      <c r="AG318" s="266" t="s">
        <v>739</v>
      </c>
      <c r="AH318" s="703"/>
      <c r="AI318" s="265" t="s">
        <v>905</v>
      </c>
      <c r="AJ318" s="265" t="s">
        <v>740</v>
      </c>
      <c r="AK318" s="703"/>
      <c r="AL318" s="264" t="s">
        <v>893</v>
      </c>
      <c r="AM318" s="703"/>
      <c r="AN318" s="264" t="s">
        <v>742</v>
      </c>
      <c r="AO318" s="703"/>
      <c r="AP318" s="263" t="s">
        <v>867</v>
      </c>
      <c r="AQ318" s="703"/>
      <c r="AR318" s="262" t="s">
        <v>736</v>
      </c>
      <c r="AS318" s="262" t="s">
        <v>866</v>
      </c>
      <c r="AT318" s="704"/>
      <c r="AU318" s="705"/>
      <c r="AV318" s="707"/>
    </row>
    <row r="319" spans="1:48" x14ac:dyDescent="0.35">
      <c r="A319" s="326" t="s">
        <v>1039</v>
      </c>
      <c r="B319" s="225" t="s">
        <v>844</v>
      </c>
      <c r="C319" s="225" t="s">
        <v>843</v>
      </c>
      <c r="D319" s="225" t="s">
        <v>764</v>
      </c>
      <c r="E319" s="697"/>
      <c r="F319" s="697"/>
      <c r="G319" s="697"/>
      <c r="H319" s="697"/>
      <c r="I319" s="697"/>
      <c r="J319" s="697"/>
      <c r="K319" s="697"/>
      <c r="L319" s="697"/>
      <c r="M319" s="697"/>
      <c r="N319" s="697"/>
      <c r="O319" s="224" t="s">
        <v>842</v>
      </c>
      <c r="P319" s="697"/>
      <c r="Q319" s="224" t="s">
        <v>841</v>
      </c>
      <c r="R319" s="224" t="s">
        <v>840</v>
      </c>
      <c r="S319" s="697"/>
      <c r="T319" s="697" t="s">
        <v>760</v>
      </c>
      <c r="U319" s="699"/>
      <c r="V319" s="700"/>
      <c r="W319" s="697" t="s">
        <v>760</v>
      </c>
      <c r="X319" s="220" t="s">
        <v>759</v>
      </c>
      <c r="Y319" s="697"/>
      <c r="Z319" s="697"/>
      <c r="AA319" s="223" t="s">
        <v>758</v>
      </c>
      <c r="AB319" s="223" t="s">
        <v>757</v>
      </c>
      <c r="AC319" s="697"/>
      <c r="AD319" s="697"/>
      <c r="AE319" s="222" t="s">
        <v>756</v>
      </c>
      <c r="AF319" s="222" t="s">
        <v>755</v>
      </c>
      <c r="AG319" s="220" t="s">
        <v>785</v>
      </c>
      <c r="AH319" s="697"/>
      <c r="AI319" s="221" t="s">
        <v>753</v>
      </c>
      <c r="AJ319" s="221" t="s">
        <v>752</v>
      </c>
      <c r="AK319" s="697"/>
      <c r="AL319" s="697"/>
      <c r="AM319" s="697"/>
      <c r="AN319" s="697"/>
      <c r="AO319" s="697"/>
      <c r="AP319" s="697"/>
      <c r="AQ319" s="697"/>
      <c r="AR319" s="709" t="s">
        <v>751</v>
      </c>
      <c r="AS319" s="710"/>
      <c r="AT319" s="697"/>
      <c r="AU319" s="220" t="s">
        <v>778</v>
      </c>
      <c r="AV319" s="707"/>
    </row>
    <row r="320" spans="1:48" ht="15" thickBot="1" x14ac:dyDescent="0.4">
      <c r="A320" s="327" t="s">
        <v>1039</v>
      </c>
      <c r="B320" s="280" t="s">
        <v>855</v>
      </c>
      <c r="C320" s="280" t="s">
        <v>775</v>
      </c>
      <c r="D320" s="280" t="s">
        <v>801</v>
      </c>
      <c r="E320" s="703"/>
      <c r="F320" s="703"/>
      <c r="G320" s="703"/>
      <c r="H320" s="703"/>
      <c r="I320" s="703"/>
      <c r="J320" s="703"/>
      <c r="K320" s="703"/>
      <c r="L320" s="703"/>
      <c r="M320" s="703"/>
      <c r="N320" s="703"/>
      <c r="O320" s="279" t="s">
        <v>800</v>
      </c>
      <c r="P320" s="703"/>
      <c r="Q320" s="279" t="s">
        <v>773</v>
      </c>
      <c r="R320" s="279" t="s">
        <v>853</v>
      </c>
      <c r="S320" s="703"/>
      <c r="T320" s="703"/>
      <c r="U320" s="704"/>
      <c r="V320" s="705"/>
      <c r="W320" s="703"/>
      <c r="X320" s="268" t="s">
        <v>913</v>
      </c>
      <c r="Y320" s="703"/>
      <c r="Z320" s="703"/>
      <c r="AA320" s="278" t="s">
        <v>900</v>
      </c>
      <c r="AB320" s="278" t="s">
        <v>810</v>
      </c>
      <c r="AC320" s="703"/>
      <c r="AD320" s="703"/>
      <c r="AE320" s="277" t="s">
        <v>835</v>
      </c>
      <c r="AF320" s="277" t="s">
        <v>966</v>
      </c>
      <c r="AG320" s="268" t="s">
        <v>739</v>
      </c>
      <c r="AH320" s="703"/>
      <c r="AI320" s="276" t="s">
        <v>905</v>
      </c>
      <c r="AJ320" s="276" t="s">
        <v>740</v>
      </c>
      <c r="AK320" s="703"/>
      <c r="AL320" s="703"/>
      <c r="AM320" s="703"/>
      <c r="AN320" s="703"/>
      <c r="AO320" s="703"/>
      <c r="AP320" s="703"/>
      <c r="AQ320" s="703"/>
      <c r="AR320" s="714" t="s">
        <v>872</v>
      </c>
      <c r="AS320" s="715"/>
      <c r="AT320" s="703"/>
      <c r="AU320" s="268" t="s">
        <v>929</v>
      </c>
      <c r="AV320" s="713"/>
    </row>
    <row r="321" spans="1:48" x14ac:dyDescent="0.35">
      <c r="A321" s="325" t="s">
        <v>1038</v>
      </c>
      <c r="B321" s="251" t="s">
        <v>141</v>
      </c>
      <c r="C321" s="251" t="s">
        <v>258</v>
      </c>
      <c r="D321" s="251" t="s">
        <v>259</v>
      </c>
      <c r="E321" s="697"/>
      <c r="F321" s="250" t="s">
        <v>862</v>
      </c>
      <c r="G321" s="697"/>
      <c r="H321" s="249" t="s">
        <v>865</v>
      </c>
      <c r="I321" s="249" t="s">
        <v>125</v>
      </c>
      <c r="J321" s="697"/>
      <c r="K321" s="248" t="s">
        <v>127</v>
      </c>
      <c r="L321" s="248" t="s">
        <v>128</v>
      </c>
      <c r="M321" s="248" t="s">
        <v>260</v>
      </c>
      <c r="N321" s="697"/>
      <c r="O321" s="247" t="s">
        <v>830</v>
      </c>
      <c r="P321" s="247" t="s">
        <v>762</v>
      </c>
      <c r="Q321" s="247" t="s">
        <v>829</v>
      </c>
      <c r="R321" s="247" t="s">
        <v>864</v>
      </c>
      <c r="S321" s="282" t="s">
        <v>968</v>
      </c>
      <c r="T321" s="697" t="s">
        <v>760</v>
      </c>
      <c r="U321" s="246" t="s">
        <v>863</v>
      </c>
      <c r="V321" s="245" t="s">
        <v>791</v>
      </c>
      <c r="W321" s="697" t="s">
        <v>760</v>
      </c>
      <c r="X321" s="220" t="s">
        <v>862</v>
      </c>
      <c r="Y321" s="220" t="s">
        <v>827</v>
      </c>
      <c r="Z321" s="697"/>
      <c r="AA321" s="244" t="s">
        <v>790</v>
      </c>
      <c r="AB321" s="244" t="s">
        <v>789</v>
      </c>
      <c r="AC321" s="244" t="s">
        <v>788</v>
      </c>
      <c r="AD321" s="697"/>
      <c r="AE321" s="243" t="s">
        <v>787</v>
      </c>
      <c r="AF321" s="243" t="s">
        <v>786</v>
      </c>
      <c r="AG321" s="243" t="s">
        <v>861</v>
      </c>
      <c r="AH321" s="697"/>
      <c r="AI321" s="242" t="s">
        <v>784</v>
      </c>
      <c r="AJ321" s="242" t="s">
        <v>783</v>
      </c>
      <c r="AK321" s="697"/>
      <c r="AL321" s="241" t="s">
        <v>782</v>
      </c>
      <c r="AM321" s="697"/>
      <c r="AN321" s="241" t="s">
        <v>781</v>
      </c>
      <c r="AO321" s="697"/>
      <c r="AP321" s="240" t="s">
        <v>780</v>
      </c>
      <c r="AQ321" s="697"/>
      <c r="AR321" s="239" t="s">
        <v>860</v>
      </c>
      <c r="AS321" s="239" t="s">
        <v>859</v>
      </c>
      <c r="AT321" s="699"/>
      <c r="AU321" s="700"/>
      <c r="AV321" s="706" t="s">
        <v>1038</v>
      </c>
    </row>
    <row r="322" spans="1:48" ht="15" thickBot="1" x14ac:dyDescent="0.4">
      <c r="A322" s="326" t="s">
        <v>1038</v>
      </c>
      <c r="B322" s="275" t="s">
        <v>915</v>
      </c>
      <c r="C322" s="275" t="s">
        <v>799</v>
      </c>
      <c r="D322" s="275" t="s">
        <v>974</v>
      </c>
      <c r="E322" s="703"/>
      <c r="F322" s="274" t="s">
        <v>854</v>
      </c>
      <c r="G322" s="703"/>
      <c r="H322" s="273" t="s">
        <v>851</v>
      </c>
      <c r="I322" s="273" t="s">
        <v>837</v>
      </c>
      <c r="J322" s="703"/>
      <c r="K322" s="272" t="s">
        <v>822</v>
      </c>
      <c r="L322" s="272" t="s">
        <v>961</v>
      </c>
      <c r="M322" s="272" t="s">
        <v>739</v>
      </c>
      <c r="N322" s="703"/>
      <c r="O322" s="271" t="s">
        <v>747</v>
      </c>
      <c r="P322" s="271" t="s">
        <v>916</v>
      </c>
      <c r="Q322" s="271" t="s">
        <v>853</v>
      </c>
      <c r="R322" s="271" t="s">
        <v>882</v>
      </c>
      <c r="S322" s="281" t="s">
        <v>937</v>
      </c>
      <c r="T322" s="703"/>
      <c r="U322" s="270" t="s">
        <v>772</v>
      </c>
      <c r="V322" s="269" t="s">
        <v>772</v>
      </c>
      <c r="W322" s="703"/>
      <c r="X322" s="268" t="s">
        <v>770</v>
      </c>
      <c r="Y322" s="268" t="s">
        <v>850</v>
      </c>
      <c r="Z322" s="703"/>
      <c r="AA322" s="267" t="s">
        <v>847</v>
      </c>
      <c r="AB322" s="267" t="s">
        <v>768</v>
      </c>
      <c r="AC322" s="267" t="s">
        <v>876</v>
      </c>
      <c r="AD322" s="703"/>
      <c r="AE322" s="266" t="s">
        <v>821</v>
      </c>
      <c r="AF322" s="266" t="s">
        <v>808</v>
      </c>
      <c r="AG322" s="266" t="s">
        <v>739</v>
      </c>
      <c r="AH322" s="703"/>
      <c r="AI322" s="265" t="s">
        <v>898</v>
      </c>
      <c r="AJ322" s="265" t="s">
        <v>912</v>
      </c>
      <c r="AK322" s="703"/>
      <c r="AL322" s="264" t="s">
        <v>973</v>
      </c>
      <c r="AM322" s="703"/>
      <c r="AN322" s="264" t="s">
        <v>913</v>
      </c>
      <c r="AO322" s="703"/>
      <c r="AP322" s="263" t="s">
        <v>894</v>
      </c>
      <c r="AQ322" s="703"/>
      <c r="AR322" s="262" t="s">
        <v>736</v>
      </c>
      <c r="AS322" s="262" t="s">
        <v>845</v>
      </c>
      <c r="AT322" s="704"/>
      <c r="AU322" s="705"/>
      <c r="AV322" s="707"/>
    </row>
    <row r="323" spans="1:48" x14ac:dyDescent="0.35">
      <c r="A323" s="326" t="s">
        <v>1038</v>
      </c>
      <c r="B323" s="225" t="s">
        <v>844</v>
      </c>
      <c r="C323" s="225" t="s">
        <v>843</v>
      </c>
      <c r="D323" s="225" t="s">
        <v>764</v>
      </c>
      <c r="E323" s="697"/>
      <c r="F323" s="697"/>
      <c r="G323" s="697"/>
      <c r="H323" s="697"/>
      <c r="I323" s="697"/>
      <c r="J323" s="697"/>
      <c r="K323" s="697"/>
      <c r="L323" s="697"/>
      <c r="M323" s="697"/>
      <c r="N323" s="697"/>
      <c r="O323" s="224" t="s">
        <v>842</v>
      </c>
      <c r="P323" s="697"/>
      <c r="Q323" s="224" t="s">
        <v>841</v>
      </c>
      <c r="R323" s="224" t="s">
        <v>840</v>
      </c>
      <c r="S323" s="697"/>
      <c r="T323" s="697" t="s">
        <v>760</v>
      </c>
      <c r="U323" s="699"/>
      <c r="V323" s="700"/>
      <c r="W323" s="697" t="s">
        <v>760</v>
      </c>
      <c r="X323" s="220" t="s">
        <v>759</v>
      </c>
      <c r="Y323" s="697"/>
      <c r="Z323" s="697"/>
      <c r="AA323" s="223" t="s">
        <v>758</v>
      </c>
      <c r="AB323" s="223" t="s">
        <v>757</v>
      </c>
      <c r="AC323" s="697"/>
      <c r="AD323" s="697"/>
      <c r="AE323" s="222" t="s">
        <v>756</v>
      </c>
      <c r="AF323" s="222" t="s">
        <v>755</v>
      </c>
      <c r="AG323" s="220" t="s">
        <v>785</v>
      </c>
      <c r="AH323" s="697"/>
      <c r="AI323" s="221" t="s">
        <v>753</v>
      </c>
      <c r="AJ323" s="221" t="s">
        <v>752</v>
      </c>
      <c r="AK323" s="697"/>
      <c r="AL323" s="697"/>
      <c r="AM323" s="697"/>
      <c r="AN323" s="697"/>
      <c r="AO323" s="697"/>
      <c r="AP323" s="697"/>
      <c r="AQ323" s="697"/>
      <c r="AR323" s="709" t="s">
        <v>751</v>
      </c>
      <c r="AS323" s="710"/>
      <c r="AT323" s="697"/>
      <c r="AU323" s="220" t="s">
        <v>778</v>
      </c>
      <c r="AV323" s="707"/>
    </row>
    <row r="324" spans="1:48" ht="15" thickBot="1" x14ac:dyDescent="0.4">
      <c r="A324" s="327" t="s">
        <v>1038</v>
      </c>
      <c r="B324" s="280" t="s">
        <v>839</v>
      </c>
      <c r="C324" s="280" t="s">
        <v>889</v>
      </c>
      <c r="D324" s="280" t="s">
        <v>739</v>
      </c>
      <c r="E324" s="703"/>
      <c r="F324" s="703"/>
      <c r="G324" s="703"/>
      <c r="H324" s="703"/>
      <c r="I324" s="703"/>
      <c r="J324" s="703"/>
      <c r="K324" s="703"/>
      <c r="L324" s="703"/>
      <c r="M324" s="703"/>
      <c r="N324" s="703"/>
      <c r="O324" s="279" t="s">
        <v>748</v>
      </c>
      <c r="P324" s="703"/>
      <c r="Q324" s="279" t="s">
        <v>814</v>
      </c>
      <c r="R324" s="279" t="s">
        <v>882</v>
      </c>
      <c r="S324" s="703"/>
      <c r="T324" s="703"/>
      <c r="U324" s="704"/>
      <c r="V324" s="705"/>
      <c r="W324" s="703"/>
      <c r="X324" s="268" t="s">
        <v>913</v>
      </c>
      <c r="Y324" s="703"/>
      <c r="Z324" s="703"/>
      <c r="AA324" s="278" t="s">
        <v>743</v>
      </c>
      <c r="AB324" s="278" t="s">
        <v>879</v>
      </c>
      <c r="AC324" s="703"/>
      <c r="AD324" s="703"/>
      <c r="AE324" s="277" t="s">
        <v>807</v>
      </c>
      <c r="AF324" s="277" t="s">
        <v>932</v>
      </c>
      <c r="AG324" s="268" t="s">
        <v>739</v>
      </c>
      <c r="AH324" s="703"/>
      <c r="AI324" s="276" t="s">
        <v>898</v>
      </c>
      <c r="AJ324" s="276" t="s">
        <v>912</v>
      </c>
      <c r="AK324" s="703"/>
      <c r="AL324" s="703"/>
      <c r="AM324" s="703"/>
      <c r="AN324" s="703"/>
      <c r="AO324" s="703"/>
      <c r="AP324" s="703"/>
      <c r="AQ324" s="703"/>
      <c r="AR324" s="714" t="s">
        <v>866</v>
      </c>
      <c r="AS324" s="715"/>
      <c r="AT324" s="703"/>
      <c r="AU324" s="268" t="s">
        <v>929</v>
      </c>
      <c r="AV324" s="713"/>
    </row>
    <row r="325" spans="1:48" x14ac:dyDescent="0.35">
      <c r="A325" s="328" t="s">
        <v>1037</v>
      </c>
      <c r="B325" s="211" t="s">
        <v>141</v>
      </c>
      <c r="C325" s="211" t="s">
        <v>258</v>
      </c>
      <c r="D325" s="211" t="s">
        <v>259</v>
      </c>
      <c r="E325" s="716"/>
      <c r="F325" s="716"/>
      <c r="G325" s="716"/>
      <c r="H325" s="211" t="s">
        <v>831</v>
      </c>
      <c r="I325" s="211" t="s">
        <v>125</v>
      </c>
      <c r="J325" s="716"/>
      <c r="K325" s="211" t="s">
        <v>127</v>
      </c>
      <c r="L325" s="716"/>
      <c r="M325" s="211" t="s">
        <v>260</v>
      </c>
      <c r="N325" s="716"/>
      <c r="O325" s="211" t="s">
        <v>830</v>
      </c>
      <c r="P325" s="716"/>
      <c r="Q325" s="718" t="s">
        <v>829</v>
      </c>
      <c r="R325" s="719"/>
      <c r="S325" s="716"/>
      <c r="T325" s="716" t="s">
        <v>760</v>
      </c>
      <c r="U325" s="211" t="s">
        <v>828</v>
      </c>
      <c r="V325" s="211" t="s">
        <v>791</v>
      </c>
      <c r="W325" s="716" t="s">
        <v>760</v>
      </c>
      <c r="X325" s="211" t="s">
        <v>759</v>
      </c>
      <c r="Y325" s="211" t="s">
        <v>827</v>
      </c>
      <c r="Z325" s="716"/>
      <c r="AA325" s="211" t="s">
        <v>790</v>
      </c>
      <c r="AB325" s="211" t="s">
        <v>789</v>
      </c>
      <c r="AC325" s="211" t="s">
        <v>788</v>
      </c>
      <c r="AD325" s="716"/>
      <c r="AE325" s="211" t="s">
        <v>787</v>
      </c>
      <c r="AF325" s="211" t="s">
        <v>786</v>
      </c>
      <c r="AG325" s="211" t="s">
        <v>785</v>
      </c>
      <c r="AH325" s="716"/>
      <c r="AI325" s="211" t="s">
        <v>784</v>
      </c>
      <c r="AJ325" s="211" t="s">
        <v>783</v>
      </c>
      <c r="AK325" s="716"/>
      <c r="AL325" s="211" t="s">
        <v>782</v>
      </c>
      <c r="AM325" s="716"/>
      <c r="AN325" s="211" t="s">
        <v>781</v>
      </c>
      <c r="AO325" s="716"/>
      <c r="AP325" s="211" t="s">
        <v>780</v>
      </c>
      <c r="AQ325" s="716"/>
      <c r="AR325" s="211" t="s">
        <v>826</v>
      </c>
      <c r="AS325" s="211" t="s">
        <v>825</v>
      </c>
      <c r="AT325" s="716"/>
      <c r="AU325" s="211" t="s">
        <v>778</v>
      </c>
      <c r="AV325" s="728" t="s">
        <v>1037</v>
      </c>
    </row>
    <row r="326" spans="1:48" ht="15" thickBot="1" x14ac:dyDescent="0.4">
      <c r="A326" s="329" t="s">
        <v>1037</v>
      </c>
      <c r="B326" s="283" t="s">
        <v>799</v>
      </c>
      <c r="C326" s="283" t="s">
        <v>856</v>
      </c>
      <c r="D326" s="283" t="s">
        <v>854</v>
      </c>
      <c r="E326" s="717"/>
      <c r="F326" s="717"/>
      <c r="G326" s="717"/>
      <c r="H326" s="283" t="s">
        <v>772</v>
      </c>
      <c r="I326" s="283" t="s">
        <v>823</v>
      </c>
      <c r="J326" s="717"/>
      <c r="K326" s="283" t="s">
        <v>822</v>
      </c>
      <c r="L326" s="717"/>
      <c r="M326" s="283" t="s">
        <v>961</v>
      </c>
      <c r="N326" s="717"/>
      <c r="O326" s="283" t="s">
        <v>747</v>
      </c>
      <c r="P326" s="717"/>
      <c r="Q326" s="720" t="s">
        <v>771</v>
      </c>
      <c r="R326" s="721"/>
      <c r="S326" s="717"/>
      <c r="T326" s="717"/>
      <c r="U326" s="283" t="s">
        <v>810</v>
      </c>
      <c r="V326" s="283" t="s">
        <v>810</v>
      </c>
      <c r="W326" s="717"/>
      <c r="X326" s="283" t="s">
        <v>913</v>
      </c>
      <c r="Y326" s="283" t="s">
        <v>913</v>
      </c>
      <c r="Z326" s="717"/>
      <c r="AA326" s="283" t="s">
        <v>847</v>
      </c>
      <c r="AB326" s="283" t="s">
        <v>966</v>
      </c>
      <c r="AC326" s="283" t="s">
        <v>739</v>
      </c>
      <c r="AD326" s="717"/>
      <c r="AE326" s="283" t="s">
        <v>873</v>
      </c>
      <c r="AF326" s="283" t="s">
        <v>973</v>
      </c>
      <c r="AG326" s="283" t="s">
        <v>739</v>
      </c>
      <c r="AH326" s="717"/>
      <c r="AI326" s="283" t="s">
        <v>834</v>
      </c>
      <c r="AJ326" s="283" t="s">
        <v>876</v>
      </c>
      <c r="AK326" s="717"/>
      <c r="AL326" s="283" t="s">
        <v>948</v>
      </c>
      <c r="AM326" s="717"/>
      <c r="AN326" s="283" t="s">
        <v>857</v>
      </c>
      <c r="AO326" s="717"/>
      <c r="AP326" s="283" t="s">
        <v>870</v>
      </c>
      <c r="AQ326" s="717"/>
      <c r="AR326" s="283" t="s">
        <v>736</v>
      </c>
      <c r="AS326" s="283" t="s">
        <v>736</v>
      </c>
      <c r="AT326" s="717"/>
      <c r="AU326" s="283" t="s">
        <v>929</v>
      </c>
      <c r="AV326" s="729"/>
    </row>
    <row r="327" spans="1:48" x14ac:dyDescent="0.35">
      <c r="A327" s="329" t="s">
        <v>1037</v>
      </c>
      <c r="B327" s="211" t="s">
        <v>819</v>
      </c>
      <c r="C327" s="211" t="s">
        <v>818</v>
      </c>
      <c r="D327" s="211" t="s">
        <v>817</v>
      </c>
      <c r="E327" s="716"/>
      <c r="F327" s="716"/>
      <c r="G327" s="716"/>
      <c r="H327" s="716"/>
      <c r="I327" s="716"/>
      <c r="J327" s="716"/>
      <c r="K327" s="716"/>
      <c r="L327" s="716"/>
      <c r="M327" s="716"/>
      <c r="N327" s="716"/>
      <c r="O327" s="211" t="s">
        <v>816</v>
      </c>
      <c r="P327" s="211" t="s">
        <v>762</v>
      </c>
      <c r="Q327" s="718" t="s">
        <v>815</v>
      </c>
      <c r="R327" s="719"/>
      <c r="S327" s="716"/>
      <c r="T327" s="716" t="s">
        <v>760</v>
      </c>
      <c r="U327" s="722"/>
      <c r="V327" s="723"/>
      <c r="W327" s="716" t="s">
        <v>760</v>
      </c>
      <c r="X327" s="211" t="s">
        <v>759</v>
      </c>
      <c r="Y327" s="716"/>
      <c r="Z327" s="716"/>
      <c r="AA327" s="211" t="s">
        <v>758</v>
      </c>
      <c r="AB327" s="211" t="s">
        <v>757</v>
      </c>
      <c r="AC327" s="716"/>
      <c r="AD327" s="716"/>
      <c r="AE327" s="211" t="s">
        <v>756</v>
      </c>
      <c r="AF327" s="211" t="s">
        <v>755</v>
      </c>
      <c r="AG327" s="211" t="s">
        <v>754</v>
      </c>
      <c r="AH327" s="716"/>
      <c r="AI327" s="211" t="s">
        <v>753</v>
      </c>
      <c r="AJ327" s="211" t="s">
        <v>752</v>
      </c>
      <c r="AK327" s="716"/>
      <c r="AL327" s="716"/>
      <c r="AM327" s="716"/>
      <c r="AN327" s="716"/>
      <c r="AO327" s="716"/>
      <c r="AP327" s="716"/>
      <c r="AQ327" s="716"/>
      <c r="AR327" s="718" t="s">
        <v>751</v>
      </c>
      <c r="AS327" s="719"/>
      <c r="AT327" s="722"/>
      <c r="AU327" s="723"/>
      <c r="AV327" s="729"/>
    </row>
    <row r="328" spans="1:48" ht="15" thickBot="1" x14ac:dyDescent="0.4">
      <c r="A328" s="329" t="s">
        <v>1037</v>
      </c>
      <c r="B328" s="283" t="s">
        <v>799</v>
      </c>
      <c r="C328" s="283" t="s">
        <v>856</v>
      </c>
      <c r="D328" s="283" t="s">
        <v>854</v>
      </c>
      <c r="E328" s="717"/>
      <c r="F328" s="717"/>
      <c r="G328" s="717"/>
      <c r="H328" s="717"/>
      <c r="I328" s="717"/>
      <c r="J328" s="717"/>
      <c r="K328" s="717"/>
      <c r="L328" s="717"/>
      <c r="M328" s="717"/>
      <c r="N328" s="717"/>
      <c r="O328" s="283" t="s">
        <v>747</v>
      </c>
      <c r="P328" s="284" t="s">
        <v>937</v>
      </c>
      <c r="Q328" s="720" t="s">
        <v>771</v>
      </c>
      <c r="R328" s="721"/>
      <c r="S328" s="717"/>
      <c r="T328" s="717"/>
      <c r="U328" s="720"/>
      <c r="V328" s="721"/>
      <c r="W328" s="717"/>
      <c r="X328" s="283" t="s">
        <v>913</v>
      </c>
      <c r="Y328" s="717"/>
      <c r="Z328" s="717"/>
      <c r="AA328" s="283" t="s">
        <v>873</v>
      </c>
      <c r="AB328" s="283" t="s">
        <v>750</v>
      </c>
      <c r="AC328" s="717"/>
      <c r="AD328" s="717"/>
      <c r="AE328" s="283" t="s">
        <v>768</v>
      </c>
      <c r="AF328" s="283" t="s">
        <v>966</v>
      </c>
      <c r="AG328" s="283" t="s">
        <v>739</v>
      </c>
      <c r="AH328" s="717"/>
      <c r="AI328" s="283" t="s">
        <v>834</v>
      </c>
      <c r="AJ328" s="283" t="s">
        <v>876</v>
      </c>
      <c r="AK328" s="717"/>
      <c r="AL328" s="717"/>
      <c r="AM328" s="717"/>
      <c r="AN328" s="717"/>
      <c r="AO328" s="717"/>
      <c r="AP328" s="717"/>
      <c r="AQ328" s="717"/>
      <c r="AR328" s="720" t="s">
        <v>736</v>
      </c>
      <c r="AS328" s="721"/>
      <c r="AT328" s="720"/>
      <c r="AU328" s="721"/>
      <c r="AV328" s="729"/>
    </row>
    <row r="329" spans="1:48" x14ac:dyDescent="0.35">
      <c r="A329" s="329" t="s">
        <v>1037</v>
      </c>
      <c r="B329" s="211" t="s">
        <v>806</v>
      </c>
      <c r="C329" s="211" t="s">
        <v>805</v>
      </c>
      <c r="D329" s="211" t="s">
        <v>1036</v>
      </c>
      <c r="E329" s="716"/>
      <c r="F329" s="716"/>
      <c r="G329" s="716"/>
      <c r="H329" s="716"/>
      <c r="I329" s="716"/>
      <c r="J329" s="716"/>
      <c r="K329" s="716"/>
      <c r="L329" s="716"/>
      <c r="M329" s="716"/>
      <c r="N329" s="716"/>
      <c r="O329" s="211" t="s">
        <v>803</v>
      </c>
      <c r="P329" s="284"/>
      <c r="Q329" s="718" t="s">
        <v>802</v>
      </c>
      <c r="R329" s="719"/>
      <c r="S329" s="716"/>
      <c r="T329" s="716" t="s">
        <v>760</v>
      </c>
      <c r="U329" s="722"/>
      <c r="V329" s="723"/>
      <c r="W329" s="716" t="s">
        <v>760</v>
      </c>
      <c r="X329" s="722"/>
      <c r="Y329" s="731"/>
      <c r="Z329" s="731"/>
      <c r="AA329" s="731"/>
      <c r="AB329" s="731"/>
      <c r="AC329" s="731"/>
      <c r="AD329" s="731"/>
      <c r="AE329" s="731"/>
      <c r="AF329" s="731"/>
      <c r="AG329" s="731"/>
      <c r="AH329" s="731"/>
      <c r="AI329" s="731"/>
      <c r="AJ329" s="731"/>
      <c r="AK329" s="731"/>
      <c r="AL329" s="731"/>
      <c r="AM329" s="731"/>
      <c r="AN329" s="731"/>
      <c r="AO329" s="731"/>
      <c r="AP329" s="731"/>
      <c r="AQ329" s="731"/>
      <c r="AR329" s="731"/>
      <c r="AS329" s="731"/>
      <c r="AT329" s="731"/>
      <c r="AU329" s="723"/>
      <c r="AV329" s="729"/>
    </row>
    <row r="330" spans="1:48" ht="15" thickBot="1" x14ac:dyDescent="0.4">
      <c r="A330" s="330" t="s">
        <v>1037</v>
      </c>
      <c r="B330" s="283" t="s">
        <v>916</v>
      </c>
      <c r="C330" s="283" t="s">
        <v>773</v>
      </c>
      <c r="D330" s="283" t="s">
        <v>775</v>
      </c>
      <c r="E330" s="717"/>
      <c r="F330" s="717"/>
      <c r="G330" s="717"/>
      <c r="H330" s="717"/>
      <c r="I330" s="717"/>
      <c r="J330" s="717"/>
      <c r="K330" s="717"/>
      <c r="L330" s="717"/>
      <c r="M330" s="717"/>
      <c r="N330" s="717"/>
      <c r="O330" s="283" t="s">
        <v>747</v>
      </c>
      <c r="P330" s="283"/>
      <c r="Q330" s="720" t="s">
        <v>837</v>
      </c>
      <c r="R330" s="721"/>
      <c r="S330" s="717"/>
      <c r="T330" s="717"/>
      <c r="U330" s="720"/>
      <c r="V330" s="721"/>
      <c r="W330" s="717"/>
      <c r="X330" s="720"/>
      <c r="Y330" s="732"/>
      <c r="Z330" s="732"/>
      <c r="AA330" s="732"/>
      <c r="AB330" s="732"/>
      <c r="AC330" s="732"/>
      <c r="AD330" s="732"/>
      <c r="AE330" s="732"/>
      <c r="AF330" s="732"/>
      <c r="AG330" s="732"/>
      <c r="AH330" s="732"/>
      <c r="AI330" s="732"/>
      <c r="AJ330" s="732"/>
      <c r="AK330" s="732"/>
      <c r="AL330" s="732"/>
      <c r="AM330" s="732"/>
      <c r="AN330" s="732"/>
      <c r="AO330" s="732"/>
      <c r="AP330" s="732"/>
      <c r="AQ330" s="732"/>
      <c r="AR330" s="732"/>
      <c r="AS330" s="732"/>
      <c r="AT330" s="732"/>
      <c r="AU330" s="721"/>
      <c r="AV330" s="730"/>
    </row>
    <row r="331" spans="1:48" x14ac:dyDescent="0.35">
      <c r="A331" s="328" t="s">
        <v>1035</v>
      </c>
      <c r="B331" s="211" t="s">
        <v>1268</v>
      </c>
      <c r="C331" s="211" t="s">
        <v>1270</v>
      </c>
      <c r="D331" s="211" t="s">
        <v>796</v>
      </c>
      <c r="E331" s="716"/>
      <c r="F331" s="716"/>
      <c r="G331" s="716"/>
      <c r="H331" s="211" t="s">
        <v>100</v>
      </c>
      <c r="I331" s="716"/>
      <c r="J331" s="716"/>
      <c r="K331" s="211" t="s">
        <v>795</v>
      </c>
      <c r="L331" s="716"/>
      <c r="M331" s="716"/>
      <c r="N331" s="716"/>
      <c r="O331" s="211" t="s">
        <v>794</v>
      </c>
      <c r="P331" s="716"/>
      <c r="Q331" s="718" t="s">
        <v>793</v>
      </c>
      <c r="R331" s="719"/>
      <c r="S331" s="716"/>
      <c r="T331" s="716" t="s">
        <v>760</v>
      </c>
      <c r="U331" s="211" t="s">
        <v>792</v>
      </c>
      <c r="V331" s="211" t="s">
        <v>791</v>
      </c>
      <c r="W331" s="716" t="s">
        <v>760</v>
      </c>
      <c r="X331" s="211" t="s">
        <v>759</v>
      </c>
      <c r="Y331" s="716"/>
      <c r="Z331" s="716"/>
      <c r="AA331" s="211" t="s">
        <v>790</v>
      </c>
      <c r="AB331" s="211" t="s">
        <v>789</v>
      </c>
      <c r="AC331" s="211" t="s">
        <v>788</v>
      </c>
      <c r="AD331" s="716"/>
      <c r="AE331" s="211" t="s">
        <v>787</v>
      </c>
      <c r="AF331" s="211" t="s">
        <v>786</v>
      </c>
      <c r="AG331" s="211" t="s">
        <v>785</v>
      </c>
      <c r="AH331" s="716"/>
      <c r="AI331" s="211" t="s">
        <v>784</v>
      </c>
      <c r="AJ331" s="211" t="s">
        <v>783</v>
      </c>
      <c r="AK331" s="716"/>
      <c r="AL331" s="211" t="s">
        <v>782</v>
      </c>
      <c r="AM331" s="716"/>
      <c r="AN331" s="211" t="s">
        <v>781</v>
      </c>
      <c r="AO331" s="716"/>
      <c r="AP331" s="211" t="s">
        <v>780</v>
      </c>
      <c r="AQ331" s="716"/>
      <c r="AR331" s="718" t="s">
        <v>779</v>
      </c>
      <c r="AS331" s="719"/>
      <c r="AT331" s="716"/>
      <c r="AU331" s="211" t="s">
        <v>778</v>
      </c>
      <c r="AV331" s="728" t="s">
        <v>1035</v>
      </c>
    </row>
    <row r="332" spans="1:48" ht="15" thickBot="1" x14ac:dyDescent="0.4">
      <c r="A332" s="329" t="s">
        <v>1035</v>
      </c>
      <c r="B332" s="283" t="s">
        <v>811</v>
      </c>
      <c r="C332" s="283" t="s">
        <v>856</v>
      </c>
      <c r="D332" s="283" t="s">
        <v>854</v>
      </c>
      <c r="E332" s="717"/>
      <c r="F332" s="717"/>
      <c r="G332" s="717"/>
      <c r="H332" s="283" t="s">
        <v>823</v>
      </c>
      <c r="I332" s="717"/>
      <c r="J332" s="717"/>
      <c r="K332" s="283" t="s">
        <v>822</v>
      </c>
      <c r="L332" s="717"/>
      <c r="M332" s="717"/>
      <c r="N332" s="717"/>
      <c r="O332" s="283" t="s">
        <v>877</v>
      </c>
      <c r="P332" s="717"/>
      <c r="Q332" s="720" t="s">
        <v>906</v>
      </c>
      <c r="R332" s="721"/>
      <c r="S332" s="717"/>
      <c r="T332" s="717"/>
      <c r="U332" s="283" t="s">
        <v>810</v>
      </c>
      <c r="V332" s="283" t="s">
        <v>810</v>
      </c>
      <c r="W332" s="717"/>
      <c r="X332" s="283" t="s">
        <v>913</v>
      </c>
      <c r="Y332" s="717"/>
      <c r="Z332" s="717"/>
      <c r="AA332" s="283" t="s">
        <v>857</v>
      </c>
      <c r="AB332" s="283" t="s">
        <v>808</v>
      </c>
      <c r="AC332" s="283" t="s">
        <v>739</v>
      </c>
      <c r="AD332" s="717"/>
      <c r="AE332" s="283" t="s">
        <v>743</v>
      </c>
      <c r="AF332" s="283" t="s">
        <v>932</v>
      </c>
      <c r="AG332" s="283" t="s">
        <v>740</v>
      </c>
      <c r="AH332" s="717"/>
      <c r="AI332" s="283" t="s">
        <v>898</v>
      </c>
      <c r="AJ332" s="283" t="s">
        <v>912</v>
      </c>
      <c r="AK332" s="717"/>
      <c r="AL332" s="283" t="s">
        <v>948</v>
      </c>
      <c r="AM332" s="717"/>
      <c r="AN332" s="283" t="s">
        <v>894</v>
      </c>
      <c r="AO332" s="717"/>
      <c r="AP332" s="283" t="s">
        <v>870</v>
      </c>
      <c r="AQ332" s="717"/>
      <c r="AR332" s="720" t="s">
        <v>736</v>
      </c>
      <c r="AS332" s="721"/>
      <c r="AT332" s="717"/>
      <c r="AU332" s="283" t="s">
        <v>929</v>
      </c>
      <c r="AV332" s="729"/>
    </row>
    <row r="333" spans="1:48" x14ac:dyDescent="0.35">
      <c r="A333" s="329" t="s">
        <v>1035</v>
      </c>
      <c r="B333" s="211" t="s">
        <v>1269</v>
      </c>
      <c r="C333" s="211" t="s">
        <v>1271</v>
      </c>
      <c r="D333" s="211" t="s">
        <v>1034</v>
      </c>
      <c r="E333" s="716"/>
      <c r="F333" s="716"/>
      <c r="G333" s="716"/>
      <c r="H333" s="716"/>
      <c r="I333" s="716"/>
      <c r="J333" s="716"/>
      <c r="K333" s="716"/>
      <c r="L333" s="716"/>
      <c r="M333" s="716"/>
      <c r="N333" s="716"/>
      <c r="O333" s="211" t="s">
        <v>763</v>
      </c>
      <c r="P333" s="211" t="s">
        <v>762</v>
      </c>
      <c r="Q333" s="718" t="s">
        <v>761</v>
      </c>
      <c r="R333" s="719"/>
      <c r="S333" s="716"/>
      <c r="T333" s="716" t="s">
        <v>760</v>
      </c>
      <c r="U333" s="722"/>
      <c r="V333" s="723"/>
      <c r="W333" s="716" t="s">
        <v>760</v>
      </c>
      <c r="X333" s="211" t="s">
        <v>759</v>
      </c>
      <c r="Y333" s="716"/>
      <c r="Z333" s="716"/>
      <c r="AA333" s="211" t="s">
        <v>758</v>
      </c>
      <c r="AB333" s="211" t="s">
        <v>757</v>
      </c>
      <c r="AC333" s="716"/>
      <c r="AD333" s="716"/>
      <c r="AE333" s="211" t="s">
        <v>756</v>
      </c>
      <c r="AF333" s="211" t="s">
        <v>755</v>
      </c>
      <c r="AG333" s="211" t="s">
        <v>754</v>
      </c>
      <c r="AH333" s="716"/>
      <c r="AI333" s="211" t="s">
        <v>753</v>
      </c>
      <c r="AJ333" s="211" t="s">
        <v>752</v>
      </c>
      <c r="AK333" s="716"/>
      <c r="AL333" s="716"/>
      <c r="AM333" s="716"/>
      <c r="AN333" s="716"/>
      <c r="AO333" s="716"/>
      <c r="AP333" s="716"/>
      <c r="AQ333" s="716"/>
      <c r="AR333" s="718" t="s">
        <v>751</v>
      </c>
      <c r="AS333" s="719"/>
      <c r="AT333" s="722"/>
      <c r="AU333" s="723"/>
      <c r="AV333" s="729"/>
    </row>
    <row r="334" spans="1:48" ht="15" thickBot="1" x14ac:dyDescent="0.4">
      <c r="A334" s="330" t="s">
        <v>1035</v>
      </c>
      <c r="B334" s="283" t="s">
        <v>812</v>
      </c>
      <c r="C334" s="283" t="s">
        <v>772</v>
      </c>
      <c r="D334" s="283" t="s">
        <v>775</v>
      </c>
      <c r="E334" s="717"/>
      <c r="F334" s="717"/>
      <c r="G334" s="717"/>
      <c r="H334" s="717"/>
      <c r="I334" s="717"/>
      <c r="J334" s="717"/>
      <c r="K334" s="717"/>
      <c r="L334" s="717"/>
      <c r="M334" s="717"/>
      <c r="N334" s="717"/>
      <c r="O334" s="283" t="s">
        <v>748</v>
      </c>
      <c r="P334" s="283" t="s">
        <v>853</v>
      </c>
      <c r="Q334" s="720" t="s">
        <v>771</v>
      </c>
      <c r="R334" s="721"/>
      <c r="S334" s="717"/>
      <c r="T334" s="717"/>
      <c r="U334" s="720"/>
      <c r="V334" s="721"/>
      <c r="W334" s="717"/>
      <c r="X334" s="283" t="s">
        <v>913</v>
      </c>
      <c r="Y334" s="717"/>
      <c r="Z334" s="717"/>
      <c r="AA334" s="283" t="s">
        <v>743</v>
      </c>
      <c r="AB334" s="283" t="s">
        <v>932</v>
      </c>
      <c r="AC334" s="717"/>
      <c r="AD334" s="717"/>
      <c r="AE334" s="283" t="s">
        <v>857</v>
      </c>
      <c r="AF334" s="283" t="s">
        <v>808</v>
      </c>
      <c r="AG334" s="283" t="s">
        <v>740</v>
      </c>
      <c r="AH334" s="717"/>
      <c r="AI334" s="283" t="s">
        <v>898</v>
      </c>
      <c r="AJ334" s="283" t="s">
        <v>912</v>
      </c>
      <c r="AK334" s="717"/>
      <c r="AL334" s="717"/>
      <c r="AM334" s="717"/>
      <c r="AN334" s="717"/>
      <c r="AO334" s="717"/>
      <c r="AP334" s="717"/>
      <c r="AQ334" s="717"/>
      <c r="AR334" s="720" t="s">
        <v>736</v>
      </c>
      <c r="AS334" s="721"/>
      <c r="AT334" s="720"/>
      <c r="AU334" s="721"/>
      <c r="AV334" s="730"/>
    </row>
    <row r="335" spans="1:48" x14ac:dyDescent="0.35">
      <c r="A335" s="328" t="s">
        <v>1033</v>
      </c>
      <c r="B335" s="211" t="s">
        <v>798</v>
      </c>
      <c r="C335" s="211" t="s">
        <v>797</v>
      </c>
      <c r="D335" s="211" t="s">
        <v>796</v>
      </c>
      <c r="E335" s="716"/>
      <c r="F335" s="716"/>
      <c r="G335" s="211" t="s">
        <v>100</v>
      </c>
      <c r="H335" s="716"/>
      <c r="I335" s="716"/>
      <c r="J335" s="211" t="s">
        <v>795</v>
      </c>
      <c r="K335" s="716"/>
      <c r="L335" s="716"/>
      <c r="M335" s="716"/>
      <c r="N335" s="211" t="s">
        <v>794</v>
      </c>
      <c r="O335" s="716"/>
      <c r="P335" s="718" t="s">
        <v>793</v>
      </c>
      <c r="Q335" s="719"/>
      <c r="R335" s="722"/>
      <c r="S335" s="723"/>
      <c r="T335" s="716" t="s">
        <v>760</v>
      </c>
      <c r="U335" s="211" t="s">
        <v>792</v>
      </c>
      <c r="V335" s="211" t="s">
        <v>791</v>
      </c>
      <c r="W335" s="716" t="s">
        <v>760</v>
      </c>
      <c r="X335" s="211" t="s">
        <v>759</v>
      </c>
      <c r="Y335" s="716"/>
      <c r="Z335" s="716"/>
      <c r="AA335" s="211" t="s">
        <v>790</v>
      </c>
      <c r="AB335" s="211" t="s">
        <v>789</v>
      </c>
      <c r="AC335" s="211" t="s">
        <v>788</v>
      </c>
      <c r="AD335" s="716"/>
      <c r="AE335" s="211" t="s">
        <v>787</v>
      </c>
      <c r="AF335" s="211" t="s">
        <v>786</v>
      </c>
      <c r="AG335" s="211" t="s">
        <v>785</v>
      </c>
      <c r="AH335" s="716"/>
      <c r="AI335" s="211" t="s">
        <v>784</v>
      </c>
      <c r="AJ335" s="211" t="s">
        <v>783</v>
      </c>
      <c r="AK335" s="716"/>
      <c r="AL335" s="211" t="s">
        <v>782</v>
      </c>
      <c r="AM335" s="716"/>
      <c r="AN335" s="211" t="s">
        <v>781</v>
      </c>
      <c r="AO335" s="716"/>
      <c r="AP335" s="211" t="s">
        <v>780</v>
      </c>
      <c r="AQ335" s="716"/>
      <c r="AR335" s="718" t="s">
        <v>779</v>
      </c>
      <c r="AS335" s="719"/>
      <c r="AT335" s="716"/>
      <c r="AU335" s="211" t="s">
        <v>778</v>
      </c>
      <c r="AV335" s="728" t="s">
        <v>1033</v>
      </c>
    </row>
    <row r="336" spans="1:48" ht="15" thickBot="1" x14ac:dyDescent="0.4">
      <c r="A336" s="329" t="s">
        <v>1033</v>
      </c>
      <c r="B336" s="283" t="s">
        <v>745</v>
      </c>
      <c r="C336" s="283" t="s">
        <v>851</v>
      </c>
      <c r="D336" s="283" t="s">
        <v>159</v>
      </c>
      <c r="E336" s="717"/>
      <c r="F336" s="717"/>
      <c r="G336" s="283" t="s">
        <v>775</v>
      </c>
      <c r="H336" s="717"/>
      <c r="I336" s="717"/>
      <c r="J336" s="283" t="s">
        <v>822</v>
      </c>
      <c r="K336" s="717"/>
      <c r="L336" s="717"/>
      <c r="M336" s="717"/>
      <c r="N336" s="283" t="s">
        <v>747</v>
      </c>
      <c r="O336" s="717"/>
      <c r="P336" s="720" t="s">
        <v>916</v>
      </c>
      <c r="Q336" s="721"/>
      <c r="R336" s="720"/>
      <c r="S336" s="721"/>
      <c r="T336" s="717"/>
      <c r="U336" s="283" t="s">
        <v>810</v>
      </c>
      <c r="V336" s="283" t="s">
        <v>810</v>
      </c>
      <c r="W336" s="717"/>
      <c r="X336" s="283" t="s">
        <v>900</v>
      </c>
      <c r="Y336" s="717"/>
      <c r="Z336" s="717"/>
      <c r="AA336" s="283" t="s">
        <v>879</v>
      </c>
      <c r="AB336" s="283" t="s">
        <v>973</v>
      </c>
      <c r="AC336" s="283" t="s">
        <v>739</v>
      </c>
      <c r="AD336" s="717"/>
      <c r="AE336" s="283" t="s">
        <v>894</v>
      </c>
      <c r="AF336" s="283" t="s">
        <v>750</v>
      </c>
      <c r="AG336" s="283" t="s">
        <v>739</v>
      </c>
      <c r="AH336" s="717"/>
      <c r="AI336" s="283" t="s">
        <v>876</v>
      </c>
      <c r="AJ336" s="283" t="s">
        <v>834</v>
      </c>
      <c r="AK336" s="717"/>
      <c r="AL336" s="283" t="s">
        <v>845</v>
      </c>
      <c r="AM336" s="717"/>
      <c r="AN336" s="283" t="s">
        <v>867</v>
      </c>
      <c r="AO336" s="717"/>
      <c r="AP336" s="283" t="s">
        <v>739</v>
      </c>
      <c r="AQ336" s="717"/>
      <c r="AR336" s="720" t="s">
        <v>866</v>
      </c>
      <c r="AS336" s="721"/>
      <c r="AT336" s="717"/>
      <c r="AU336" s="283" t="s">
        <v>929</v>
      </c>
      <c r="AV336" s="729"/>
    </row>
    <row r="337" spans="1:48" ht="29" x14ac:dyDescent="0.35">
      <c r="A337" s="343" t="s">
        <v>1033</v>
      </c>
      <c r="B337" s="211" t="s">
        <v>766</v>
      </c>
      <c r="C337" s="211" t="s">
        <v>765</v>
      </c>
      <c r="D337" s="211" t="s">
        <v>1032</v>
      </c>
      <c r="E337" s="716"/>
      <c r="F337" s="716"/>
      <c r="G337" s="716"/>
      <c r="H337" s="716"/>
      <c r="I337" s="716"/>
      <c r="J337" s="716"/>
      <c r="K337" s="716"/>
      <c r="L337" s="716"/>
      <c r="M337" s="716"/>
      <c r="N337" s="211" t="s">
        <v>763</v>
      </c>
      <c r="O337" s="211" t="s">
        <v>762</v>
      </c>
      <c r="P337" s="718" t="s">
        <v>761</v>
      </c>
      <c r="Q337" s="719"/>
      <c r="R337" s="722"/>
      <c r="S337" s="723"/>
      <c r="T337" s="716" t="s">
        <v>760</v>
      </c>
      <c r="U337" s="722"/>
      <c r="V337" s="723"/>
      <c r="W337" s="716" t="s">
        <v>760</v>
      </c>
      <c r="X337" s="211" t="s">
        <v>759</v>
      </c>
      <c r="Y337" s="716"/>
      <c r="Z337" s="716"/>
      <c r="AA337" s="211" t="s">
        <v>758</v>
      </c>
      <c r="AB337" s="211" t="s">
        <v>757</v>
      </c>
      <c r="AC337" s="716"/>
      <c r="AD337" s="716"/>
      <c r="AE337" s="211" t="s">
        <v>756</v>
      </c>
      <c r="AF337" s="211" t="s">
        <v>755</v>
      </c>
      <c r="AG337" s="211" t="s">
        <v>754</v>
      </c>
      <c r="AH337" s="716"/>
      <c r="AI337" s="211" t="s">
        <v>753</v>
      </c>
      <c r="AJ337" s="211" t="s">
        <v>752</v>
      </c>
      <c r="AK337" s="716"/>
      <c r="AL337" s="716"/>
      <c r="AM337" s="716"/>
      <c r="AN337" s="716"/>
      <c r="AO337" s="716"/>
      <c r="AP337" s="716"/>
      <c r="AQ337" s="716"/>
      <c r="AR337" s="718" t="s">
        <v>751</v>
      </c>
      <c r="AS337" s="719"/>
      <c r="AT337" s="722"/>
      <c r="AU337" s="723"/>
      <c r="AV337" s="729"/>
    </row>
    <row r="338" spans="1:48" ht="29.5" thickBot="1" x14ac:dyDescent="0.4">
      <c r="A338" s="344" t="s">
        <v>1033</v>
      </c>
      <c r="B338" s="283" t="s">
        <v>837</v>
      </c>
      <c r="C338" s="283" t="s">
        <v>915</v>
      </c>
      <c r="D338" s="283" t="s">
        <v>854</v>
      </c>
      <c r="E338" s="717"/>
      <c r="F338" s="717"/>
      <c r="G338" s="717"/>
      <c r="H338" s="717"/>
      <c r="I338" s="717"/>
      <c r="J338" s="717"/>
      <c r="K338" s="717"/>
      <c r="L338" s="717"/>
      <c r="M338" s="717"/>
      <c r="N338" s="283" t="s">
        <v>747</v>
      </c>
      <c r="O338" s="283" t="s">
        <v>937</v>
      </c>
      <c r="P338" s="720" t="s">
        <v>799</v>
      </c>
      <c r="Q338" s="721"/>
      <c r="R338" s="720"/>
      <c r="S338" s="721"/>
      <c r="T338" s="717"/>
      <c r="U338" s="720"/>
      <c r="V338" s="721"/>
      <c r="W338" s="717"/>
      <c r="X338" s="283" t="s">
        <v>900</v>
      </c>
      <c r="Y338" s="717"/>
      <c r="Z338" s="717"/>
      <c r="AA338" s="283" t="s">
        <v>894</v>
      </c>
      <c r="AB338" s="283" t="s">
        <v>870</v>
      </c>
      <c r="AC338" s="717"/>
      <c r="AD338" s="717"/>
      <c r="AE338" s="283" t="s">
        <v>873</v>
      </c>
      <c r="AF338" s="283" t="s">
        <v>768</v>
      </c>
      <c r="AG338" s="283" t="s">
        <v>739</v>
      </c>
      <c r="AH338" s="717"/>
      <c r="AI338" s="283" t="s">
        <v>876</v>
      </c>
      <c r="AJ338" s="283" t="s">
        <v>834</v>
      </c>
      <c r="AK338" s="717"/>
      <c r="AL338" s="717"/>
      <c r="AM338" s="717"/>
      <c r="AN338" s="717"/>
      <c r="AO338" s="717"/>
      <c r="AP338" s="717"/>
      <c r="AQ338" s="717"/>
      <c r="AR338" s="720" t="s">
        <v>866</v>
      </c>
      <c r="AS338" s="721"/>
      <c r="AT338" s="720"/>
      <c r="AU338" s="721"/>
      <c r="AV338" s="730"/>
    </row>
    <row r="339" spans="1:48" x14ac:dyDescent="0.35">
      <c r="A339" s="325" t="s">
        <v>1031</v>
      </c>
      <c r="B339" s="251" t="s">
        <v>141</v>
      </c>
      <c r="C339" s="251" t="s">
        <v>258</v>
      </c>
      <c r="D339" s="251" t="s">
        <v>259</v>
      </c>
      <c r="E339" s="250" t="s">
        <v>862</v>
      </c>
      <c r="F339" s="697"/>
      <c r="G339" s="249" t="s">
        <v>865</v>
      </c>
      <c r="H339" s="249" t="s">
        <v>125</v>
      </c>
      <c r="I339" s="697"/>
      <c r="J339" s="248" t="s">
        <v>127</v>
      </c>
      <c r="K339" s="248" t="s">
        <v>128</v>
      </c>
      <c r="L339" s="248" t="s">
        <v>260</v>
      </c>
      <c r="M339" s="697"/>
      <c r="N339" s="247" t="s">
        <v>830</v>
      </c>
      <c r="O339" s="247" t="s">
        <v>762</v>
      </c>
      <c r="P339" s="247" t="s">
        <v>829</v>
      </c>
      <c r="Q339" s="247" t="s">
        <v>864</v>
      </c>
      <c r="R339" s="699"/>
      <c r="S339" s="700"/>
      <c r="T339" s="697" t="s">
        <v>760</v>
      </c>
      <c r="U339" s="246" t="s">
        <v>863</v>
      </c>
      <c r="V339" s="245" t="s">
        <v>791</v>
      </c>
      <c r="W339" s="697" t="s">
        <v>760</v>
      </c>
      <c r="X339" s="220" t="s">
        <v>862</v>
      </c>
      <c r="Y339" s="220" t="s">
        <v>827</v>
      </c>
      <c r="Z339" s="697"/>
      <c r="AA339" s="244" t="s">
        <v>790</v>
      </c>
      <c r="AB339" s="244" t="s">
        <v>789</v>
      </c>
      <c r="AC339" s="244" t="s">
        <v>788</v>
      </c>
      <c r="AD339" s="697"/>
      <c r="AE339" s="243" t="s">
        <v>787</v>
      </c>
      <c r="AF339" s="243" t="s">
        <v>786</v>
      </c>
      <c r="AG339" s="243" t="s">
        <v>861</v>
      </c>
      <c r="AH339" s="697"/>
      <c r="AI339" s="242" t="s">
        <v>784</v>
      </c>
      <c r="AJ339" s="242" t="s">
        <v>783</v>
      </c>
      <c r="AK339" s="697"/>
      <c r="AL339" s="241" t="s">
        <v>782</v>
      </c>
      <c r="AM339" s="697"/>
      <c r="AN339" s="241" t="s">
        <v>781</v>
      </c>
      <c r="AO339" s="697"/>
      <c r="AP339" s="240" t="s">
        <v>780</v>
      </c>
      <c r="AQ339" s="697"/>
      <c r="AR339" s="239" t="s">
        <v>860</v>
      </c>
      <c r="AS339" s="239" t="s">
        <v>859</v>
      </c>
      <c r="AT339" s="699"/>
      <c r="AU339" s="700"/>
      <c r="AV339" s="706" t="s">
        <v>1031</v>
      </c>
    </row>
    <row r="340" spans="1:48" ht="15" thickBot="1" x14ac:dyDescent="0.4">
      <c r="A340" s="326" t="s">
        <v>1031</v>
      </c>
      <c r="B340" s="275" t="s">
        <v>773</v>
      </c>
      <c r="C340" s="275" t="s">
        <v>158</v>
      </c>
      <c r="D340" s="275" t="s">
        <v>901</v>
      </c>
      <c r="E340" s="274" t="s">
        <v>749</v>
      </c>
      <c r="F340" s="703"/>
      <c r="G340" s="273" t="s">
        <v>801</v>
      </c>
      <c r="H340" s="273" t="s">
        <v>856</v>
      </c>
      <c r="I340" s="703"/>
      <c r="J340" s="272" t="s">
        <v>961</v>
      </c>
      <c r="K340" s="272" t="s">
        <v>774</v>
      </c>
      <c r="L340" s="272" t="s">
        <v>822</v>
      </c>
      <c r="M340" s="703"/>
      <c r="N340" s="271" t="s">
        <v>739</v>
      </c>
      <c r="O340" s="271" t="s">
        <v>937</v>
      </c>
      <c r="P340" s="271" t="s">
        <v>159</v>
      </c>
      <c r="Q340" s="271" t="s">
        <v>855</v>
      </c>
      <c r="R340" s="704"/>
      <c r="S340" s="705"/>
      <c r="T340" s="703"/>
      <c r="U340" s="270" t="s">
        <v>769</v>
      </c>
      <c r="V340" s="269" t="s">
        <v>769</v>
      </c>
      <c r="W340" s="703"/>
      <c r="X340" s="268" t="s">
        <v>850</v>
      </c>
      <c r="Y340" s="268" t="s">
        <v>913</v>
      </c>
      <c r="Z340" s="703"/>
      <c r="AA340" s="267" t="s">
        <v>868</v>
      </c>
      <c r="AB340" s="267" t="s">
        <v>744</v>
      </c>
      <c r="AC340" s="267" t="s">
        <v>846</v>
      </c>
      <c r="AD340" s="703"/>
      <c r="AE340" s="266" t="s">
        <v>770</v>
      </c>
      <c r="AF340" s="266" t="s">
        <v>772</v>
      </c>
      <c r="AG340" s="266" t="s">
        <v>739</v>
      </c>
      <c r="AH340" s="703"/>
      <c r="AI340" s="265" t="s">
        <v>741</v>
      </c>
      <c r="AJ340" s="265" t="s">
        <v>903</v>
      </c>
      <c r="AK340" s="703"/>
      <c r="AL340" s="264" t="s">
        <v>739</v>
      </c>
      <c r="AM340" s="703"/>
      <c r="AN340" s="264" t="s">
        <v>807</v>
      </c>
      <c r="AO340" s="703"/>
      <c r="AP340" s="263" t="s">
        <v>739</v>
      </c>
      <c r="AQ340" s="703"/>
      <c r="AR340" s="262" t="s">
        <v>872</v>
      </c>
      <c r="AS340" s="262" t="s">
        <v>845</v>
      </c>
      <c r="AT340" s="704"/>
      <c r="AU340" s="705"/>
      <c r="AV340" s="707"/>
    </row>
    <row r="341" spans="1:48" x14ac:dyDescent="0.35">
      <c r="A341" s="326" t="s">
        <v>1031</v>
      </c>
      <c r="B341" s="225" t="s">
        <v>844</v>
      </c>
      <c r="C341" s="225" t="s">
        <v>843</v>
      </c>
      <c r="D341" s="225" t="s">
        <v>764</v>
      </c>
      <c r="E341" s="697"/>
      <c r="F341" s="697"/>
      <c r="G341" s="697"/>
      <c r="H341" s="697"/>
      <c r="I341" s="697"/>
      <c r="J341" s="697"/>
      <c r="K341" s="697"/>
      <c r="L341" s="697"/>
      <c r="M341" s="697"/>
      <c r="N341" s="224" t="s">
        <v>842</v>
      </c>
      <c r="O341" s="697"/>
      <c r="P341" s="224" t="s">
        <v>841</v>
      </c>
      <c r="Q341" s="224" t="s">
        <v>840</v>
      </c>
      <c r="R341" s="699"/>
      <c r="S341" s="700"/>
      <c r="T341" s="697" t="s">
        <v>760</v>
      </c>
      <c r="U341" s="699"/>
      <c r="V341" s="700"/>
      <c r="W341" s="697" t="s">
        <v>760</v>
      </c>
      <c r="X341" s="220" t="s">
        <v>759</v>
      </c>
      <c r="Y341" s="697"/>
      <c r="Z341" s="697"/>
      <c r="AA341" s="223" t="s">
        <v>758</v>
      </c>
      <c r="AB341" s="223" t="s">
        <v>757</v>
      </c>
      <c r="AC341" s="697"/>
      <c r="AD341" s="697"/>
      <c r="AE341" s="222" t="s">
        <v>756</v>
      </c>
      <c r="AF341" s="222" t="s">
        <v>755</v>
      </c>
      <c r="AG341" s="220" t="s">
        <v>785</v>
      </c>
      <c r="AH341" s="697"/>
      <c r="AI341" s="221" t="s">
        <v>753</v>
      </c>
      <c r="AJ341" s="221" t="s">
        <v>752</v>
      </c>
      <c r="AK341" s="697"/>
      <c r="AL341" s="697"/>
      <c r="AM341" s="697"/>
      <c r="AN341" s="697"/>
      <c r="AO341" s="697"/>
      <c r="AP341" s="697"/>
      <c r="AQ341" s="697"/>
      <c r="AR341" s="709" t="s">
        <v>751</v>
      </c>
      <c r="AS341" s="710"/>
      <c r="AT341" s="697"/>
      <c r="AU341" s="220" t="s">
        <v>778</v>
      </c>
      <c r="AV341" s="707"/>
    </row>
    <row r="342" spans="1:48" ht="18.5" thickBot="1" x14ac:dyDescent="0.4">
      <c r="A342" s="327" t="s">
        <v>1031</v>
      </c>
      <c r="B342" s="280" t="s">
        <v>919</v>
      </c>
      <c r="C342" s="280" t="s">
        <v>889</v>
      </c>
      <c r="D342" s="280" t="s">
        <v>884</v>
      </c>
      <c r="E342" s="703"/>
      <c r="F342" s="703"/>
      <c r="G342" s="703"/>
      <c r="H342" s="703"/>
      <c r="I342" s="703"/>
      <c r="J342" s="703"/>
      <c r="K342" s="703"/>
      <c r="L342" s="703"/>
      <c r="M342" s="703"/>
      <c r="N342" s="279" t="s">
        <v>747</v>
      </c>
      <c r="O342" s="703"/>
      <c r="P342" s="279" t="s">
        <v>921</v>
      </c>
      <c r="Q342" s="279" t="s">
        <v>855</v>
      </c>
      <c r="R342" s="704"/>
      <c r="S342" s="705"/>
      <c r="T342" s="703"/>
      <c r="U342" s="704"/>
      <c r="V342" s="705"/>
      <c r="W342" s="703"/>
      <c r="X342" s="268" t="s">
        <v>900</v>
      </c>
      <c r="Y342" s="703"/>
      <c r="Z342" s="703"/>
      <c r="AA342" s="278" t="s">
        <v>821</v>
      </c>
      <c r="AB342" s="278" t="s">
        <v>971</v>
      </c>
      <c r="AC342" s="703"/>
      <c r="AD342" s="703"/>
      <c r="AE342" s="277" t="s">
        <v>954</v>
      </c>
      <c r="AF342" s="277" t="s">
        <v>881</v>
      </c>
      <c r="AG342" s="268" t="s">
        <v>739</v>
      </c>
      <c r="AH342" s="703"/>
      <c r="AI342" s="276" t="s">
        <v>741</v>
      </c>
      <c r="AJ342" s="276" t="s">
        <v>966</v>
      </c>
      <c r="AK342" s="703"/>
      <c r="AL342" s="703"/>
      <c r="AM342" s="703"/>
      <c r="AN342" s="703"/>
      <c r="AO342" s="703"/>
      <c r="AP342" s="703"/>
      <c r="AQ342" s="703"/>
      <c r="AR342" s="714" t="s">
        <v>743</v>
      </c>
      <c r="AS342" s="715"/>
      <c r="AT342" s="703"/>
      <c r="AU342" s="268" t="s">
        <v>908</v>
      </c>
      <c r="AV342" s="713"/>
    </row>
    <row r="343" spans="1:48" x14ac:dyDescent="0.35">
      <c r="A343" s="325" t="s">
        <v>1030</v>
      </c>
      <c r="B343" s="251" t="s">
        <v>141</v>
      </c>
      <c r="C343" s="251" t="s">
        <v>258</v>
      </c>
      <c r="D343" s="251" t="s">
        <v>259</v>
      </c>
      <c r="E343" s="250" t="s">
        <v>862</v>
      </c>
      <c r="F343" s="697"/>
      <c r="G343" s="249" t="s">
        <v>865</v>
      </c>
      <c r="H343" s="249" t="s">
        <v>125</v>
      </c>
      <c r="I343" s="697"/>
      <c r="J343" s="248" t="s">
        <v>127</v>
      </c>
      <c r="K343" s="248" t="s">
        <v>128</v>
      </c>
      <c r="L343" s="248" t="s">
        <v>260</v>
      </c>
      <c r="M343" s="697"/>
      <c r="N343" s="247" t="s">
        <v>830</v>
      </c>
      <c r="O343" s="247" t="s">
        <v>762</v>
      </c>
      <c r="P343" s="247" t="s">
        <v>829</v>
      </c>
      <c r="Q343" s="247" t="s">
        <v>864</v>
      </c>
      <c r="R343" s="699"/>
      <c r="S343" s="700"/>
      <c r="T343" s="697" t="s">
        <v>760</v>
      </c>
      <c r="U343" s="246" t="s">
        <v>863</v>
      </c>
      <c r="V343" s="245" t="s">
        <v>791</v>
      </c>
      <c r="W343" s="697" t="s">
        <v>760</v>
      </c>
      <c r="X343" s="220" t="s">
        <v>862</v>
      </c>
      <c r="Y343" s="220" t="s">
        <v>827</v>
      </c>
      <c r="Z343" s="697"/>
      <c r="AA343" s="244" t="s">
        <v>790</v>
      </c>
      <c r="AB343" s="244" t="s">
        <v>789</v>
      </c>
      <c r="AC343" s="244" t="s">
        <v>788</v>
      </c>
      <c r="AD343" s="697"/>
      <c r="AE343" s="243" t="s">
        <v>787</v>
      </c>
      <c r="AF343" s="243" t="s">
        <v>786</v>
      </c>
      <c r="AG343" s="243" t="s">
        <v>861</v>
      </c>
      <c r="AH343" s="697"/>
      <c r="AI343" s="242" t="s">
        <v>784</v>
      </c>
      <c r="AJ343" s="242" t="s">
        <v>783</v>
      </c>
      <c r="AK343" s="697"/>
      <c r="AL343" s="241" t="s">
        <v>782</v>
      </c>
      <c r="AM343" s="697"/>
      <c r="AN343" s="241" t="s">
        <v>781</v>
      </c>
      <c r="AO343" s="697"/>
      <c r="AP343" s="240" t="s">
        <v>780</v>
      </c>
      <c r="AQ343" s="697"/>
      <c r="AR343" s="239" t="s">
        <v>860</v>
      </c>
      <c r="AS343" s="239" t="s">
        <v>859</v>
      </c>
      <c r="AT343" s="699"/>
      <c r="AU343" s="700"/>
      <c r="AV343" s="706" t="s">
        <v>1030</v>
      </c>
    </row>
    <row r="344" spans="1:48" ht="15" thickBot="1" x14ac:dyDescent="0.4">
      <c r="A344" s="326" t="s">
        <v>1030</v>
      </c>
      <c r="B344" s="275" t="s">
        <v>837</v>
      </c>
      <c r="C344" s="275" t="s">
        <v>899</v>
      </c>
      <c r="D344" s="275" t="s">
        <v>158</v>
      </c>
      <c r="E344" s="274" t="s">
        <v>812</v>
      </c>
      <c r="F344" s="703"/>
      <c r="G344" s="273" t="s">
        <v>772</v>
      </c>
      <c r="H344" s="273" t="s">
        <v>883</v>
      </c>
      <c r="I344" s="703"/>
      <c r="J344" s="272" t="s">
        <v>961</v>
      </c>
      <c r="K344" s="272" t="s">
        <v>774</v>
      </c>
      <c r="L344" s="272" t="s">
        <v>822</v>
      </c>
      <c r="M344" s="703"/>
      <c r="N344" s="271" t="s">
        <v>856</v>
      </c>
      <c r="O344" s="271" t="s">
        <v>746</v>
      </c>
      <c r="P344" s="271" t="s">
        <v>773</v>
      </c>
      <c r="Q344" s="271" t="s">
        <v>739</v>
      </c>
      <c r="R344" s="704"/>
      <c r="S344" s="705"/>
      <c r="T344" s="703"/>
      <c r="U344" s="270" t="s">
        <v>769</v>
      </c>
      <c r="V344" s="269" t="s">
        <v>769</v>
      </c>
      <c r="W344" s="703"/>
      <c r="X344" s="268" t="s">
        <v>744</v>
      </c>
      <c r="Y344" s="268" t="s">
        <v>903</v>
      </c>
      <c r="Z344" s="703"/>
      <c r="AA344" s="267" t="s">
        <v>895</v>
      </c>
      <c r="AB344" s="267" t="s">
        <v>913</v>
      </c>
      <c r="AC344" s="267" t="s">
        <v>834</v>
      </c>
      <c r="AD344" s="703"/>
      <c r="AE344" s="266" t="s">
        <v>867</v>
      </c>
      <c r="AF344" s="266" t="s">
        <v>875</v>
      </c>
      <c r="AG344" s="266" t="s">
        <v>739</v>
      </c>
      <c r="AH344" s="703"/>
      <c r="AI344" s="265" t="s">
        <v>768</v>
      </c>
      <c r="AJ344" s="265" t="s">
        <v>932</v>
      </c>
      <c r="AK344" s="703"/>
      <c r="AL344" s="264" t="s">
        <v>739</v>
      </c>
      <c r="AM344" s="703"/>
      <c r="AN344" s="264" t="s">
        <v>857</v>
      </c>
      <c r="AO344" s="703"/>
      <c r="AP344" s="263" t="s">
        <v>739</v>
      </c>
      <c r="AQ344" s="703"/>
      <c r="AR344" s="262" t="s">
        <v>845</v>
      </c>
      <c r="AS344" s="262" t="s">
        <v>886</v>
      </c>
      <c r="AT344" s="704"/>
      <c r="AU344" s="705"/>
      <c r="AV344" s="707"/>
    </row>
    <row r="345" spans="1:48" x14ac:dyDescent="0.35">
      <c r="A345" s="326" t="s">
        <v>1030</v>
      </c>
      <c r="B345" s="225" t="s">
        <v>844</v>
      </c>
      <c r="C345" s="225" t="s">
        <v>843</v>
      </c>
      <c r="D345" s="225" t="s">
        <v>764</v>
      </c>
      <c r="E345" s="697"/>
      <c r="F345" s="697"/>
      <c r="G345" s="697"/>
      <c r="H345" s="697"/>
      <c r="I345" s="697"/>
      <c r="J345" s="697"/>
      <c r="K345" s="697"/>
      <c r="L345" s="697"/>
      <c r="M345" s="697"/>
      <c r="N345" s="224" t="s">
        <v>842</v>
      </c>
      <c r="O345" s="697"/>
      <c r="P345" s="224" t="s">
        <v>841</v>
      </c>
      <c r="Q345" s="224" t="s">
        <v>840</v>
      </c>
      <c r="R345" s="699"/>
      <c r="S345" s="700"/>
      <c r="T345" s="697" t="s">
        <v>760</v>
      </c>
      <c r="U345" s="699"/>
      <c r="V345" s="700"/>
      <c r="W345" s="697" t="s">
        <v>760</v>
      </c>
      <c r="X345" s="220" t="s">
        <v>759</v>
      </c>
      <c r="Y345" s="697"/>
      <c r="Z345" s="697"/>
      <c r="AA345" s="223" t="s">
        <v>758</v>
      </c>
      <c r="AB345" s="223" t="s">
        <v>757</v>
      </c>
      <c r="AC345" s="697"/>
      <c r="AD345" s="697"/>
      <c r="AE345" s="222" t="s">
        <v>756</v>
      </c>
      <c r="AF345" s="222" t="s">
        <v>755</v>
      </c>
      <c r="AG345" s="220" t="s">
        <v>785</v>
      </c>
      <c r="AH345" s="697"/>
      <c r="AI345" s="221" t="s">
        <v>753</v>
      </c>
      <c r="AJ345" s="221" t="s">
        <v>752</v>
      </c>
      <c r="AK345" s="697"/>
      <c r="AL345" s="697"/>
      <c r="AM345" s="697"/>
      <c r="AN345" s="697"/>
      <c r="AO345" s="697"/>
      <c r="AP345" s="697"/>
      <c r="AQ345" s="697"/>
      <c r="AR345" s="709" t="s">
        <v>751</v>
      </c>
      <c r="AS345" s="710"/>
      <c r="AT345" s="697"/>
      <c r="AU345" s="220" t="s">
        <v>778</v>
      </c>
      <c r="AV345" s="707"/>
    </row>
    <row r="346" spans="1:48" ht="15" thickBot="1" x14ac:dyDescent="0.4">
      <c r="A346" s="327" t="s">
        <v>1030</v>
      </c>
      <c r="B346" s="280" t="s">
        <v>839</v>
      </c>
      <c r="C346" s="280" t="s">
        <v>960</v>
      </c>
      <c r="D346" s="280" t="s">
        <v>925</v>
      </c>
      <c r="E346" s="703"/>
      <c r="F346" s="703"/>
      <c r="G346" s="703"/>
      <c r="H346" s="703"/>
      <c r="I346" s="703"/>
      <c r="J346" s="703"/>
      <c r="K346" s="703"/>
      <c r="L346" s="703"/>
      <c r="M346" s="703"/>
      <c r="N346" s="279" t="s">
        <v>159</v>
      </c>
      <c r="O346" s="703"/>
      <c r="P346" s="279" t="s">
        <v>915</v>
      </c>
      <c r="Q346" s="279" t="s">
        <v>775</v>
      </c>
      <c r="R346" s="704"/>
      <c r="S346" s="705"/>
      <c r="T346" s="703"/>
      <c r="U346" s="704"/>
      <c r="V346" s="705"/>
      <c r="W346" s="703"/>
      <c r="X346" s="268" t="s">
        <v>900</v>
      </c>
      <c r="Y346" s="703"/>
      <c r="Z346" s="703"/>
      <c r="AA346" s="278" t="s">
        <v>879</v>
      </c>
      <c r="AB346" s="278" t="s">
        <v>894</v>
      </c>
      <c r="AC346" s="703"/>
      <c r="AD346" s="703"/>
      <c r="AE346" s="277" t="s">
        <v>807</v>
      </c>
      <c r="AF346" s="277" t="s">
        <v>820</v>
      </c>
      <c r="AG346" s="268" t="s">
        <v>739</v>
      </c>
      <c r="AH346" s="703"/>
      <c r="AI346" s="276" t="s">
        <v>973</v>
      </c>
      <c r="AJ346" s="276" t="s">
        <v>932</v>
      </c>
      <c r="AK346" s="703"/>
      <c r="AL346" s="703"/>
      <c r="AM346" s="703"/>
      <c r="AN346" s="703"/>
      <c r="AO346" s="703"/>
      <c r="AP346" s="703"/>
      <c r="AQ346" s="703"/>
      <c r="AR346" s="714" t="s">
        <v>886</v>
      </c>
      <c r="AS346" s="715"/>
      <c r="AT346" s="703"/>
      <c r="AU346" s="268" t="s">
        <v>908</v>
      </c>
      <c r="AV346" s="713"/>
    </row>
    <row r="347" spans="1:48" x14ac:dyDescent="0.35">
      <c r="A347" s="325" t="s">
        <v>1029</v>
      </c>
      <c r="B347" s="251" t="s">
        <v>141</v>
      </c>
      <c r="C347" s="251" t="s">
        <v>258</v>
      </c>
      <c r="D347" s="251" t="s">
        <v>259</v>
      </c>
      <c r="E347" s="250" t="s">
        <v>862</v>
      </c>
      <c r="F347" s="697"/>
      <c r="G347" s="249" t="s">
        <v>865</v>
      </c>
      <c r="H347" s="249" t="s">
        <v>125</v>
      </c>
      <c r="I347" s="697"/>
      <c r="J347" s="248" t="s">
        <v>127</v>
      </c>
      <c r="K347" s="248" t="s">
        <v>128</v>
      </c>
      <c r="L347" s="248" t="s">
        <v>260</v>
      </c>
      <c r="M347" s="697"/>
      <c r="N347" s="247" t="s">
        <v>830</v>
      </c>
      <c r="O347" s="247" t="s">
        <v>762</v>
      </c>
      <c r="P347" s="247" t="s">
        <v>829</v>
      </c>
      <c r="Q347" s="247" t="s">
        <v>864</v>
      </c>
      <c r="R347" s="699"/>
      <c r="S347" s="700"/>
      <c r="T347" s="697" t="s">
        <v>760</v>
      </c>
      <c r="U347" s="246" t="s">
        <v>863</v>
      </c>
      <c r="V347" s="245" t="s">
        <v>791</v>
      </c>
      <c r="W347" s="697" t="s">
        <v>760</v>
      </c>
      <c r="X347" s="220" t="s">
        <v>862</v>
      </c>
      <c r="Y347" s="220" t="s">
        <v>827</v>
      </c>
      <c r="Z347" s="697"/>
      <c r="AA347" s="244" t="s">
        <v>790</v>
      </c>
      <c r="AB347" s="244" t="s">
        <v>789</v>
      </c>
      <c r="AC347" s="244" t="s">
        <v>788</v>
      </c>
      <c r="AD347" s="697"/>
      <c r="AE347" s="243" t="s">
        <v>787</v>
      </c>
      <c r="AF347" s="243" t="s">
        <v>786</v>
      </c>
      <c r="AG347" s="243" t="s">
        <v>861</v>
      </c>
      <c r="AH347" s="697"/>
      <c r="AI347" s="242" t="s">
        <v>784</v>
      </c>
      <c r="AJ347" s="242" t="s">
        <v>783</v>
      </c>
      <c r="AK347" s="697"/>
      <c r="AL347" s="241" t="s">
        <v>782</v>
      </c>
      <c r="AM347" s="697"/>
      <c r="AN347" s="241" t="s">
        <v>781</v>
      </c>
      <c r="AO347" s="697"/>
      <c r="AP347" s="240" t="s">
        <v>780</v>
      </c>
      <c r="AQ347" s="697"/>
      <c r="AR347" s="239" t="s">
        <v>860</v>
      </c>
      <c r="AS347" s="239" t="s">
        <v>859</v>
      </c>
      <c r="AT347" s="699"/>
      <c r="AU347" s="700"/>
      <c r="AV347" s="706" t="s">
        <v>1029</v>
      </c>
    </row>
    <row r="348" spans="1:48" ht="18.5" thickBot="1" x14ac:dyDescent="0.4">
      <c r="A348" s="326" t="s">
        <v>1029</v>
      </c>
      <c r="B348" s="275" t="s">
        <v>158</v>
      </c>
      <c r="C348" s="275" t="s">
        <v>748</v>
      </c>
      <c r="D348" s="275" t="s">
        <v>822</v>
      </c>
      <c r="E348" s="274" t="s">
        <v>851</v>
      </c>
      <c r="F348" s="703"/>
      <c r="G348" s="273" t="s">
        <v>811</v>
      </c>
      <c r="H348" s="273" t="s">
        <v>883</v>
      </c>
      <c r="I348" s="703"/>
      <c r="J348" s="272" t="s">
        <v>961</v>
      </c>
      <c r="K348" s="272" t="s">
        <v>774</v>
      </c>
      <c r="L348" s="272" t="s">
        <v>739</v>
      </c>
      <c r="M348" s="703"/>
      <c r="N348" s="271" t="s">
        <v>877</v>
      </c>
      <c r="O348" s="271" t="s">
        <v>921</v>
      </c>
      <c r="P348" s="271" t="s">
        <v>1006</v>
      </c>
      <c r="Q348" s="271" t="s">
        <v>801</v>
      </c>
      <c r="R348" s="704"/>
      <c r="S348" s="705"/>
      <c r="T348" s="703"/>
      <c r="U348" s="270" t="s">
        <v>745</v>
      </c>
      <c r="V348" s="269" t="s">
        <v>745</v>
      </c>
      <c r="W348" s="703"/>
      <c r="X348" s="268" t="s">
        <v>895</v>
      </c>
      <c r="Y348" s="268" t="s">
        <v>821</v>
      </c>
      <c r="Z348" s="703"/>
      <c r="AA348" s="267" t="s">
        <v>847</v>
      </c>
      <c r="AB348" s="267" t="s">
        <v>952</v>
      </c>
      <c r="AC348" s="267" t="s">
        <v>810</v>
      </c>
      <c r="AD348" s="703"/>
      <c r="AE348" s="266" t="s">
        <v>850</v>
      </c>
      <c r="AF348" s="266" t="s">
        <v>913</v>
      </c>
      <c r="AG348" s="266" t="s">
        <v>739</v>
      </c>
      <c r="AH348" s="703"/>
      <c r="AI348" s="265" t="s">
        <v>900</v>
      </c>
      <c r="AJ348" s="265" t="s">
        <v>834</v>
      </c>
      <c r="AK348" s="703"/>
      <c r="AL348" s="264" t="s">
        <v>846</v>
      </c>
      <c r="AM348" s="703"/>
      <c r="AN348" s="264" t="s">
        <v>971</v>
      </c>
      <c r="AO348" s="703"/>
      <c r="AP348" s="263" t="s">
        <v>739</v>
      </c>
      <c r="AQ348" s="703"/>
      <c r="AR348" s="262" t="s">
        <v>872</v>
      </c>
      <c r="AS348" s="262" t="s">
        <v>866</v>
      </c>
      <c r="AT348" s="704"/>
      <c r="AU348" s="705"/>
      <c r="AV348" s="707"/>
    </row>
    <row r="349" spans="1:48" x14ac:dyDescent="0.35">
      <c r="A349" s="326" t="s">
        <v>1029</v>
      </c>
      <c r="B349" s="225" t="s">
        <v>844</v>
      </c>
      <c r="C349" s="225" t="s">
        <v>843</v>
      </c>
      <c r="D349" s="225" t="s">
        <v>764</v>
      </c>
      <c r="E349" s="697"/>
      <c r="F349" s="697"/>
      <c r="G349" s="697"/>
      <c r="H349" s="697"/>
      <c r="I349" s="697"/>
      <c r="J349" s="697"/>
      <c r="K349" s="697"/>
      <c r="L349" s="697"/>
      <c r="M349" s="697"/>
      <c r="N349" s="224" t="s">
        <v>842</v>
      </c>
      <c r="O349" s="697"/>
      <c r="P349" s="224" t="s">
        <v>841</v>
      </c>
      <c r="Q349" s="224" t="s">
        <v>840</v>
      </c>
      <c r="R349" s="699"/>
      <c r="S349" s="700"/>
      <c r="T349" s="697" t="s">
        <v>760</v>
      </c>
      <c r="U349" s="699"/>
      <c r="V349" s="700"/>
      <c r="W349" s="697" t="s">
        <v>760</v>
      </c>
      <c r="X349" s="220" t="s">
        <v>759</v>
      </c>
      <c r="Y349" s="697"/>
      <c r="Z349" s="697"/>
      <c r="AA349" s="223" t="s">
        <v>758</v>
      </c>
      <c r="AB349" s="223" t="s">
        <v>757</v>
      </c>
      <c r="AC349" s="697"/>
      <c r="AD349" s="697"/>
      <c r="AE349" s="222" t="s">
        <v>756</v>
      </c>
      <c r="AF349" s="222" t="s">
        <v>755</v>
      </c>
      <c r="AG349" s="220" t="s">
        <v>785</v>
      </c>
      <c r="AH349" s="697"/>
      <c r="AI349" s="221" t="s">
        <v>753</v>
      </c>
      <c r="AJ349" s="221" t="s">
        <v>752</v>
      </c>
      <c r="AK349" s="697"/>
      <c r="AL349" s="697"/>
      <c r="AM349" s="697"/>
      <c r="AN349" s="697"/>
      <c r="AO349" s="697"/>
      <c r="AP349" s="697"/>
      <c r="AQ349" s="697"/>
      <c r="AR349" s="709" t="s">
        <v>751</v>
      </c>
      <c r="AS349" s="710"/>
      <c r="AT349" s="697"/>
      <c r="AU349" s="220" t="s">
        <v>778</v>
      </c>
      <c r="AV349" s="707"/>
    </row>
    <row r="350" spans="1:48" ht="15" thickBot="1" x14ac:dyDescent="0.4">
      <c r="A350" s="327" t="s">
        <v>1029</v>
      </c>
      <c r="B350" s="280" t="s">
        <v>855</v>
      </c>
      <c r="C350" s="280" t="s">
        <v>885</v>
      </c>
      <c r="D350" s="280" t="s">
        <v>822</v>
      </c>
      <c r="E350" s="703"/>
      <c r="F350" s="703"/>
      <c r="G350" s="703"/>
      <c r="H350" s="703"/>
      <c r="I350" s="703"/>
      <c r="J350" s="703"/>
      <c r="K350" s="703"/>
      <c r="L350" s="703"/>
      <c r="M350" s="703"/>
      <c r="N350" s="279" t="s">
        <v>739</v>
      </c>
      <c r="O350" s="703"/>
      <c r="P350" s="279" t="s">
        <v>899</v>
      </c>
      <c r="Q350" s="279" t="s">
        <v>801</v>
      </c>
      <c r="R350" s="704"/>
      <c r="S350" s="705"/>
      <c r="T350" s="703"/>
      <c r="U350" s="704"/>
      <c r="V350" s="705"/>
      <c r="W350" s="703"/>
      <c r="X350" s="268" t="s">
        <v>900</v>
      </c>
      <c r="Y350" s="703"/>
      <c r="Z350" s="703"/>
      <c r="AA350" s="278" t="s">
        <v>769</v>
      </c>
      <c r="AB350" s="278" t="s">
        <v>868</v>
      </c>
      <c r="AC350" s="703"/>
      <c r="AD350" s="703"/>
      <c r="AE350" s="277" t="s">
        <v>835</v>
      </c>
      <c r="AF350" s="277" t="s">
        <v>867</v>
      </c>
      <c r="AG350" s="268" t="s">
        <v>739</v>
      </c>
      <c r="AH350" s="703"/>
      <c r="AI350" s="276" t="s">
        <v>900</v>
      </c>
      <c r="AJ350" s="276" t="s">
        <v>834</v>
      </c>
      <c r="AK350" s="703"/>
      <c r="AL350" s="703"/>
      <c r="AM350" s="703"/>
      <c r="AN350" s="703"/>
      <c r="AO350" s="703"/>
      <c r="AP350" s="703"/>
      <c r="AQ350" s="703"/>
      <c r="AR350" s="714" t="s">
        <v>743</v>
      </c>
      <c r="AS350" s="715"/>
      <c r="AT350" s="703"/>
      <c r="AU350" s="268" t="s">
        <v>908</v>
      </c>
      <c r="AV350" s="713"/>
    </row>
    <row r="351" spans="1:48" x14ac:dyDescent="0.35">
      <c r="A351" s="325" t="s">
        <v>1028</v>
      </c>
      <c r="B351" s="251" t="s">
        <v>141</v>
      </c>
      <c r="C351" s="251" t="s">
        <v>258</v>
      </c>
      <c r="D351" s="251" t="s">
        <v>259</v>
      </c>
      <c r="E351" s="250" t="s">
        <v>862</v>
      </c>
      <c r="F351" s="697"/>
      <c r="G351" s="249" t="s">
        <v>865</v>
      </c>
      <c r="H351" s="249" t="s">
        <v>125</v>
      </c>
      <c r="I351" s="697"/>
      <c r="J351" s="248" t="s">
        <v>127</v>
      </c>
      <c r="K351" s="248" t="s">
        <v>128</v>
      </c>
      <c r="L351" s="248" t="s">
        <v>260</v>
      </c>
      <c r="M351" s="697"/>
      <c r="N351" s="247" t="s">
        <v>830</v>
      </c>
      <c r="O351" s="247" t="s">
        <v>762</v>
      </c>
      <c r="P351" s="247" t="s">
        <v>829</v>
      </c>
      <c r="Q351" s="247" t="s">
        <v>864</v>
      </c>
      <c r="R351" s="699"/>
      <c r="S351" s="700"/>
      <c r="T351" s="697" t="s">
        <v>760</v>
      </c>
      <c r="U351" s="246" t="s">
        <v>863</v>
      </c>
      <c r="V351" s="245" t="s">
        <v>791</v>
      </c>
      <c r="W351" s="697" t="s">
        <v>760</v>
      </c>
      <c r="X351" s="220" t="s">
        <v>862</v>
      </c>
      <c r="Y351" s="220" t="s">
        <v>827</v>
      </c>
      <c r="Z351" s="697"/>
      <c r="AA351" s="244" t="s">
        <v>790</v>
      </c>
      <c r="AB351" s="244" t="s">
        <v>789</v>
      </c>
      <c r="AC351" s="244" t="s">
        <v>788</v>
      </c>
      <c r="AD351" s="697"/>
      <c r="AE351" s="243" t="s">
        <v>787</v>
      </c>
      <c r="AF351" s="243" t="s">
        <v>786</v>
      </c>
      <c r="AG351" s="243" t="s">
        <v>861</v>
      </c>
      <c r="AH351" s="697"/>
      <c r="AI351" s="242" t="s">
        <v>784</v>
      </c>
      <c r="AJ351" s="242" t="s">
        <v>783</v>
      </c>
      <c r="AK351" s="697"/>
      <c r="AL351" s="241" t="s">
        <v>782</v>
      </c>
      <c r="AM351" s="697"/>
      <c r="AN351" s="241" t="s">
        <v>781</v>
      </c>
      <c r="AO351" s="697"/>
      <c r="AP351" s="240" t="s">
        <v>780</v>
      </c>
      <c r="AQ351" s="697"/>
      <c r="AR351" s="239" t="s">
        <v>860</v>
      </c>
      <c r="AS351" s="239" t="s">
        <v>859</v>
      </c>
      <c r="AT351" s="699"/>
      <c r="AU351" s="700"/>
      <c r="AV351" s="706" t="s">
        <v>1028</v>
      </c>
    </row>
    <row r="352" spans="1:48" ht="15" thickBot="1" x14ac:dyDescent="0.4">
      <c r="A352" s="326" t="s">
        <v>1028</v>
      </c>
      <c r="B352" s="275" t="s">
        <v>870</v>
      </c>
      <c r="C352" s="275" t="s">
        <v>748</v>
      </c>
      <c r="D352" s="275" t="s">
        <v>889</v>
      </c>
      <c r="E352" s="274" t="s">
        <v>812</v>
      </c>
      <c r="F352" s="703"/>
      <c r="G352" s="273" t="s">
        <v>823</v>
      </c>
      <c r="H352" s="273" t="s">
        <v>837</v>
      </c>
      <c r="I352" s="703"/>
      <c r="J352" s="272" t="s">
        <v>774</v>
      </c>
      <c r="K352" s="272" t="s">
        <v>961</v>
      </c>
      <c r="L352" s="272" t="s">
        <v>739</v>
      </c>
      <c r="M352" s="703"/>
      <c r="N352" s="271" t="s">
        <v>937</v>
      </c>
      <c r="O352" s="271" t="s">
        <v>921</v>
      </c>
      <c r="P352" s="271" t="s">
        <v>920</v>
      </c>
      <c r="Q352" s="271" t="s">
        <v>974</v>
      </c>
      <c r="R352" s="704"/>
      <c r="S352" s="705"/>
      <c r="T352" s="703"/>
      <c r="U352" s="270" t="s">
        <v>745</v>
      </c>
      <c r="V352" s="269" t="s">
        <v>745</v>
      </c>
      <c r="W352" s="703"/>
      <c r="X352" s="268" t="s">
        <v>770</v>
      </c>
      <c r="Y352" s="268" t="s">
        <v>903</v>
      </c>
      <c r="Z352" s="703"/>
      <c r="AA352" s="267" t="s">
        <v>881</v>
      </c>
      <c r="AB352" s="267" t="s">
        <v>875</v>
      </c>
      <c r="AC352" s="267" t="s">
        <v>893</v>
      </c>
      <c r="AD352" s="703"/>
      <c r="AE352" s="266" t="s">
        <v>744</v>
      </c>
      <c r="AF352" s="266" t="s">
        <v>845</v>
      </c>
      <c r="AG352" s="266" t="s">
        <v>739</v>
      </c>
      <c r="AH352" s="703"/>
      <c r="AI352" s="265" t="s">
        <v>932</v>
      </c>
      <c r="AJ352" s="265" t="s">
        <v>836</v>
      </c>
      <c r="AK352" s="703"/>
      <c r="AL352" s="264" t="s">
        <v>738</v>
      </c>
      <c r="AM352" s="703"/>
      <c r="AN352" s="264" t="s">
        <v>807</v>
      </c>
      <c r="AO352" s="703"/>
      <c r="AP352" s="263" t="s">
        <v>739</v>
      </c>
      <c r="AQ352" s="703"/>
      <c r="AR352" s="262" t="s">
        <v>736</v>
      </c>
      <c r="AS352" s="262" t="s">
        <v>739</v>
      </c>
      <c r="AT352" s="704"/>
      <c r="AU352" s="705"/>
      <c r="AV352" s="707"/>
    </row>
    <row r="353" spans="1:48" x14ac:dyDescent="0.35">
      <c r="A353" s="326" t="s">
        <v>1028</v>
      </c>
      <c r="B353" s="225" t="s">
        <v>844</v>
      </c>
      <c r="C353" s="225" t="s">
        <v>843</v>
      </c>
      <c r="D353" s="225" t="s">
        <v>764</v>
      </c>
      <c r="E353" s="697"/>
      <c r="F353" s="697"/>
      <c r="G353" s="697"/>
      <c r="H353" s="697"/>
      <c r="I353" s="697"/>
      <c r="J353" s="697"/>
      <c r="K353" s="697"/>
      <c r="L353" s="697"/>
      <c r="M353" s="697"/>
      <c r="N353" s="224" t="s">
        <v>842</v>
      </c>
      <c r="O353" s="697"/>
      <c r="P353" s="224" t="s">
        <v>841</v>
      </c>
      <c r="Q353" s="224" t="s">
        <v>840</v>
      </c>
      <c r="R353" s="699"/>
      <c r="S353" s="700"/>
      <c r="T353" s="697" t="s">
        <v>760</v>
      </c>
      <c r="U353" s="699"/>
      <c r="V353" s="700"/>
      <c r="W353" s="697" t="s">
        <v>760</v>
      </c>
      <c r="X353" s="220" t="s">
        <v>759</v>
      </c>
      <c r="Y353" s="697"/>
      <c r="Z353" s="697"/>
      <c r="AA353" s="223" t="s">
        <v>758</v>
      </c>
      <c r="AB353" s="223" t="s">
        <v>757</v>
      </c>
      <c r="AC353" s="697"/>
      <c r="AD353" s="697"/>
      <c r="AE353" s="222" t="s">
        <v>756</v>
      </c>
      <c r="AF353" s="222" t="s">
        <v>755</v>
      </c>
      <c r="AG353" s="220" t="s">
        <v>785</v>
      </c>
      <c r="AH353" s="697"/>
      <c r="AI353" s="221" t="s">
        <v>753</v>
      </c>
      <c r="AJ353" s="221" t="s">
        <v>752</v>
      </c>
      <c r="AK353" s="697"/>
      <c r="AL353" s="697"/>
      <c r="AM353" s="697"/>
      <c r="AN353" s="697"/>
      <c r="AO353" s="697"/>
      <c r="AP353" s="697"/>
      <c r="AQ353" s="697"/>
      <c r="AR353" s="709" t="s">
        <v>751</v>
      </c>
      <c r="AS353" s="710"/>
      <c r="AT353" s="697"/>
      <c r="AU353" s="220" t="s">
        <v>778</v>
      </c>
      <c r="AV353" s="707"/>
    </row>
    <row r="354" spans="1:48" ht="15" thickBot="1" x14ac:dyDescent="0.4">
      <c r="A354" s="327" t="s">
        <v>1028</v>
      </c>
      <c r="B354" s="280" t="s">
        <v>812</v>
      </c>
      <c r="C354" s="280" t="s">
        <v>839</v>
      </c>
      <c r="D354" s="280" t="s">
        <v>838</v>
      </c>
      <c r="E354" s="703"/>
      <c r="F354" s="703"/>
      <c r="G354" s="703"/>
      <c r="H354" s="703"/>
      <c r="I354" s="703"/>
      <c r="J354" s="703"/>
      <c r="K354" s="703"/>
      <c r="L354" s="703"/>
      <c r="M354" s="703"/>
      <c r="N354" s="279" t="s">
        <v>906</v>
      </c>
      <c r="O354" s="703"/>
      <c r="P354" s="279" t="s">
        <v>158</v>
      </c>
      <c r="Q354" s="279" t="s">
        <v>883</v>
      </c>
      <c r="R354" s="704"/>
      <c r="S354" s="705"/>
      <c r="T354" s="703"/>
      <c r="U354" s="704"/>
      <c r="V354" s="705"/>
      <c r="W354" s="703"/>
      <c r="X354" s="268" t="s">
        <v>900</v>
      </c>
      <c r="Y354" s="703"/>
      <c r="Z354" s="703"/>
      <c r="AA354" s="278" t="s">
        <v>846</v>
      </c>
      <c r="AB354" s="278" t="s">
        <v>849</v>
      </c>
      <c r="AC354" s="703"/>
      <c r="AD354" s="703"/>
      <c r="AE354" s="277" t="s">
        <v>772</v>
      </c>
      <c r="AF354" s="277" t="s">
        <v>866</v>
      </c>
      <c r="AG354" s="268" t="s">
        <v>739</v>
      </c>
      <c r="AH354" s="703"/>
      <c r="AI354" s="276" t="s">
        <v>157</v>
      </c>
      <c r="AJ354" s="276" t="s">
        <v>836</v>
      </c>
      <c r="AK354" s="703"/>
      <c r="AL354" s="703"/>
      <c r="AM354" s="703"/>
      <c r="AN354" s="703"/>
      <c r="AO354" s="703"/>
      <c r="AP354" s="703"/>
      <c r="AQ354" s="703"/>
      <c r="AR354" s="714" t="s">
        <v>739</v>
      </c>
      <c r="AS354" s="715"/>
      <c r="AT354" s="703"/>
      <c r="AU354" s="268" t="s">
        <v>908</v>
      </c>
      <c r="AV354" s="713"/>
    </row>
    <row r="355" spans="1:48" x14ac:dyDescent="0.35">
      <c r="A355" s="328" t="s">
        <v>1027</v>
      </c>
      <c r="B355" s="211" t="s">
        <v>141</v>
      </c>
      <c r="C355" s="211" t="s">
        <v>258</v>
      </c>
      <c r="D355" s="211" t="s">
        <v>259</v>
      </c>
      <c r="E355" s="716"/>
      <c r="F355" s="716"/>
      <c r="G355" s="211" t="s">
        <v>831</v>
      </c>
      <c r="H355" s="211" t="s">
        <v>125</v>
      </c>
      <c r="I355" s="716"/>
      <c r="J355" s="211" t="s">
        <v>127</v>
      </c>
      <c r="K355" s="716"/>
      <c r="L355" s="211" t="s">
        <v>260</v>
      </c>
      <c r="M355" s="716"/>
      <c r="N355" s="211" t="s">
        <v>830</v>
      </c>
      <c r="O355" s="716"/>
      <c r="P355" s="718" t="s">
        <v>829</v>
      </c>
      <c r="Q355" s="719"/>
      <c r="R355" s="722"/>
      <c r="S355" s="723"/>
      <c r="T355" s="716" t="s">
        <v>760</v>
      </c>
      <c r="U355" s="211" t="s">
        <v>828</v>
      </c>
      <c r="V355" s="211" t="s">
        <v>791</v>
      </c>
      <c r="W355" s="716" t="s">
        <v>760</v>
      </c>
      <c r="X355" s="211" t="s">
        <v>759</v>
      </c>
      <c r="Y355" s="211" t="s">
        <v>827</v>
      </c>
      <c r="Z355" s="716"/>
      <c r="AA355" s="211" t="s">
        <v>790</v>
      </c>
      <c r="AB355" s="211" t="s">
        <v>789</v>
      </c>
      <c r="AC355" s="211" t="s">
        <v>788</v>
      </c>
      <c r="AD355" s="716"/>
      <c r="AE355" s="211" t="s">
        <v>787</v>
      </c>
      <c r="AF355" s="211" t="s">
        <v>786</v>
      </c>
      <c r="AG355" s="211" t="s">
        <v>785</v>
      </c>
      <c r="AH355" s="716"/>
      <c r="AI355" s="211" t="s">
        <v>784</v>
      </c>
      <c r="AJ355" s="211" t="s">
        <v>783</v>
      </c>
      <c r="AK355" s="716"/>
      <c r="AL355" s="211" t="s">
        <v>782</v>
      </c>
      <c r="AM355" s="716"/>
      <c r="AN355" s="211" t="s">
        <v>781</v>
      </c>
      <c r="AO355" s="716"/>
      <c r="AP355" s="211" t="s">
        <v>780</v>
      </c>
      <c r="AQ355" s="716"/>
      <c r="AR355" s="211" t="s">
        <v>826</v>
      </c>
      <c r="AS355" s="211" t="s">
        <v>825</v>
      </c>
      <c r="AT355" s="716"/>
      <c r="AU355" s="211" t="s">
        <v>778</v>
      </c>
      <c r="AV355" s="728" t="s">
        <v>1027</v>
      </c>
    </row>
    <row r="356" spans="1:48" ht="15" thickBot="1" x14ac:dyDescent="0.4">
      <c r="A356" s="329" t="s">
        <v>1027</v>
      </c>
      <c r="B356" s="283" t="s">
        <v>742</v>
      </c>
      <c r="C356" s="283" t="s">
        <v>974</v>
      </c>
      <c r="D356" s="283" t="s">
        <v>847</v>
      </c>
      <c r="E356" s="717"/>
      <c r="F356" s="717"/>
      <c r="G356" s="283" t="s">
        <v>775</v>
      </c>
      <c r="H356" s="283" t="s">
        <v>801</v>
      </c>
      <c r="I356" s="717"/>
      <c r="J356" s="283" t="s">
        <v>774</v>
      </c>
      <c r="K356" s="717"/>
      <c r="L356" s="283" t="s">
        <v>739</v>
      </c>
      <c r="M356" s="717"/>
      <c r="N356" s="283" t="s">
        <v>920</v>
      </c>
      <c r="O356" s="717"/>
      <c r="P356" s="720" t="s">
        <v>159</v>
      </c>
      <c r="Q356" s="721"/>
      <c r="R356" s="720"/>
      <c r="S356" s="721"/>
      <c r="T356" s="717"/>
      <c r="U356" s="283" t="s">
        <v>930</v>
      </c>
      <c r="V356" s="283" t="s">
        <v>930</v>
      </c>
      <c r="W356" s="717"/>
      <c r="X356" s="283" t="s">
        <v>850</v>
      </c>
      <c r="Y356" s="283" t="s">
        <v>850</v>
      </c>
      <c r="Z356" s="717"/>
      <c r="AA356" s="283" t="s">
        <v>770</v>
      </c>
      <c r="AB356" s="283" t="s">
        <v>875</v>
      </c>
      <c r="AC356" s="283" t="s">
        <v>739</v>
      </c>
      <c r="AD356" s="717"/>
      <c r="AE356" s="283" t="s">
        <v>895</v>
      </c>
      <c r="AF356" s="283" t="s">
        <v>913</v>
      </c>
      <c r="AG356" s="283" t="s">
        <v>739</v>
      </c>
      <c r="AH356" s="717"/>
      <c r="AI356" s="283" t="s">
        <v>900</v>
      </c>
      <c r="AJ356" s="283" t="s">
        <v>903</v>
      </c>
      <c r="AK356" s="717"/>
      <c r="AL356" s="283" t="s">
        <v>888</v>
      </c>
      <c r="AM356" s="717"/>
      <c r="AN356" s="283" t="s">
        <v>881</v>
      </c>
      <c r="AO356" s="717"/>
      <c r="AP356" s="283" t="s">
        <v>739</v>
      </c>
      <c r="AQ356" s="717"/>
      <c r="AR356" s="283" t="s">
        <v>872</v>
      </c>
      <c r="AS356" s="283" t="s">
        <v>739</v>
      </c>
      <c r="AT356" s="717"/>
      <c r="AU356" s="283" t="s">
        <v>908</v>
      </c>
      <c r="AV356" s="729"/>
    </row>
    <row r="357" spans="1:48" x14ac:dyDescent="0.35">
      <c r="A357" s="329" t="s">
        <v>1027</v>
      </c>
      <c r="B357" s="211" t="s">
        <v>819</v>
      </c>
      <c r="C357" s="211" t="s">
        <v>818</v>
      </c>
      <c r="D357" s="211" t="s">
        <v>817</v>
      </c>
      <c r="E357" s="716"/>
      <c r="F357" s="716"/>
      <c r="G357" s="716"/>
      <c r="H357" s="716"/>
      <c r="I357" s="716"/>
      <c r="J357" s="716"/>
      <c r="K357" s="716"/>
      <c r="L357" s="716"/>
      <c r="M357" s="716"/>
      <c r="N357" s="211" t="s">
        <v>816</v>
      </c>
      <c r="O357" s="211" t="s">
        <v>762</v>
      </c>
      <c r="P357" s="718" t="s">
        <v>815</v>
      </c>
      <c r="Q357" s="719"/>
      <c r="R357" s="722"/>
      <c r="S357" s="723"/>
      <c r="T357" s="716" t="s">
        <v>760</v>
      </c>
      <c r="U357" s="722"/>
      <c r="V357" s="723"/>
      <c r="W357" s="716" t="s">
        <v>760</v>
      </c>
      <c r="X357" s="211" t="s">
        <v>759</v>
      </c>
      <c r="Y357" s="716"/>
      <c r="Z357" s="716"/>
      <c r="AA357" s="211" t="s">
        <v>758</v>
      </c>
      <c r="AB357" s="211" t="s">
        <v>757</v>
      </c>
      <c r="AC357" s="716"/>
      <c r="AD357" s="716"/>
      <c r="AE357" s="211" t="s">
        <v>756</v>
      </c>
      <c r="AF357" s="211" t="s">
        <v>755</v>
      </c>
      <c r="AG357" s="211" t="s">
        <v>754</v>
      </c>
      <c r="AH357" s="716"/>
      <c r="AI357" s="211" t="s">
        <v>753</v>
      </c>
      <c r="AJ357" s="211" t="s">
        <v>752</v>
      </c>
      <c r="AK357" s="716"/>
      <c r="AL357" s="716"/>
      <c r="AM357" s="716"/>
      <c r="AN357" s="716"/>
      <c r="AO357" s="716"/>
      <c r="AP357" s="716"/>
      <c r="AQ357" s="716"/>
      <c r="AR357" s="718" t="s">
        <v>751</v>
      </c>
      <c r="AS357" s="719"/>
      <c r="AT357" s="722"/>
      <c r="AU357" s="723"/>
      <c r="AV357" s="729"/>
    </row>
    <row r="358" spans="1:48" ht="15" thickBot="1" x14ac:dyDescent="0.4">
      <c r="A358" s="329" t="s">
        <v>1027</v>
      </c>
      <c r="B358" s="283" t="s">
        <v>742</v>
      </c>
      <c r="C358" s="283" t="s">
        <v>776</v>
      </c>
      <c r="D358" s="283" t="s">
        <v>847</v>
      </c>
      <c r="E358" s="717"/>
      <c r="F358" s="717"/>
      <c r="G358" s="717"/>
      <c r="H358" s="717"/>
      <c r="I358" s="717"/>
      <c r="J358" s="717"/>
      <c r="K358" s="717"/>
      <c r="L358" s="717"/>
      <c r="M358" s="717"/>
      <c r="N358" s="283" t="s">
        <v>920</v>
      </c>
      <c r="O358" s="284" t="s">
        <v>746</v>
      </c>
      <c r="P358" s="720" t="s">
        <v>159</v>
      </c>
      <c r="Q358" s="721"/>
      <c r="R358" s="720"/>
      <c r="S358" s="721"/>
      <c r="T358" s="717"/>
      <c r="U358" s="720"/>
      <c r="V358" s="721"/>
      <c r="W358" s="717"/>
      <c r="X358" s="283" t="s">
        <v>850</v>
      </c>
      <c r="Y358" s="717"/>
      <c r="Z358" s="717"/>
      <c r="AA358" s="283" t="s">
        <v>742</v>
      </c>
      <c r="AB358" s="283" t="s">
        <v>874</v>
      </c>
      <c r="AC358" s="717"/>
      <c r="AD358" s="717"/>
      <c r="AE358" s="283" t="s">
        <v>895</v>
      </c>
      <c r="AF358" s="283" t="s">
        <v>810</v>
      </c>
      <c r="AG358" s="283" t="s">
        <v>739</v>
      </c>
      <c r="AH358" s="717"/>
      <c r="AI358" s="283" t="s">
        <v>900</v>
      </c>
      <c r="AJ358" s="283" t="s">
        <v>903</v>
      </c>
      <c r="AK358" s="717"/>
      <c r="AL358" s="717"/>
      <c r="AM358" s="717"/>
      <c r="AN358" s="717"/>
      <c r="AO358" s="717"/>
      <c r="AP358" s="717"/>
      <c r="AQ358" s="717"/>
      <c r="AR358" s="720" t="s">
        <v>872</v>
      </c>
      <c r="AS358" s="721"/>
      <c r="AT358" s="720"/>
      <c r="AU358" s="721"/>
      <c r="AV358" s="729"/>
    </row>
    <row r="359" spans="1:48" x14ac:dyDescent="0.35">
      <c r="A359" s="329" t="s">
        <v>1027</v>
      </c>
      <c r="B359" s="211" t="s">
        <v>806</v>
      </c>
      <c r="C359" s="211" t="s">
        <v>805</v>
      </c>
      <c r="D359" s="211" t="s">
        <v>970</v>
      </c>
      <c r="E359" s="716"/>
      <c r="F359" s="716"/>
      <c r="G359" s="716"/>
      <c r="H359" s="716"/>
      <c r="I359" s="716"/>
      <c r="J359" s="716"/>
      <c r="K359" s="716"/>
      <c r="L359" s="716"/>
      <c r="M359" s="716"/>
      <c r="N359" s="211" t="s">
        <v>803</v>
      </c>
      <c r="O359" s="284"/>
      <c r="P359" s="718" t="s">
        <v>802</v>
      </c>
      <c r="Q359" s="719"/>
      <c r="R359" s="722"/>
      <c r="S359" s="723"/>
      <c r="T359" s="716" t="s">
        <v>760</v>
      </c>
      <c r="U359" s="722"/>
      <c r="V359" s="723"/>
      <c r="W359" s="716" t="s">
        <v>760</v>
      </c>
      <c r="X359" s="722"/>
      <c r="Y359" s="731"/>
      <c r="Z359" s="731"/>
      <c r="AA359" s="731"/>
      <c r="AB359" s="731"/>
      <c r="AC359" s="731"/>
      <c r="AD359" s="731"/>
      <c r="AE359" s="731"/>
      <c r="AF359" s="731"/>
      <c r="AG359" s="731"/>
      <c r="AH359" s="731"/>
      <c r="AI359" s="731"/>
      <c r="AJ359" s="731"/>
      <c r="AK359" s="731"/>
      <c r="AL359" s="731"/>
      <c r="AM359" s="731"/>
      <c r="AN359" s="731"/>
      <c r="AO359" s="731"/>
      <c r="AP359" s="731"/>
      <c r="AQ359" s="731"/>
      <c r="AR359" s="731"/>
      <c r="AS359" s="731"/>
      <c r="AT359" s="731"/>
      <c r="AU359" s="723"/>
      <c r="AV359" s="729"/>
    </row>
    <row r="360" spans="1:48" ht="15" thickBot="1" x14ac:dyDescent="0.4">
      <c r="A360" s="330" t="s">
        <v>1027</v>
      </c>
      <c r="B360" s="283" t="s">
        <v>857</v>
      </c>
      <c r="C360" s="283" t="s">
        <v>776</v>
      </c>
      <c r="D360" s="283" t="s">
        <v>775</v>
      </c>
      <c r="E360" s="717"/>
      <c r="F360" s="717"/>
      <c r="G360" s="717"/>
      <c r="H360" s="717"/>
      <c r="I360" s="717"/>
      <c r="J360" s="717"/>
      <c r="K360" s="717"/>
      <c r="L360" s="717"/>
      <c r="M360" s="717"/>
      <c r="N360" s="283" t="s">
        <v>800</v>
      </c>
      <c r="O360" s="283"/>
      <c r="P360" s="720" t="s">
        <v>799</v>
      </c>
      <c r="Q360" s="721"/>
      <c r="R360" s="720"/>
      <c r="S360" s="721"/>
      <c r="T360" s="717"/>
      <c r="U360" s="720"/>
      <c r="V360" s="721"/>
      <c r="W360" s="717"/>
      <c r="X360" s="720"/>
      <c r="Y360" s="732"/>
      <c r="Z360" s="732"/>
      <c r="AA360" s="732"/>
      <c r="AB360" s="732"/>
      <c r="AC360" s="732"/>
      <c r="AD360" s="732"/>
      <c r="AE360" s="732"/>
      <c r="AF360" s="732"/>
      <c r="AG360" s="732"/>
      <c r="AH360" s="732"/>
      <c r="AI360" s="732"/>
      <c r="AJ360" s="732"/>
      <c r="AK360" s="732"/>
      <c r="AL360" s="732"/>
      <c r="AM360" s="732"/>
      <c r="AN360" s="732"/>
      <c r="AO360" s="732"/>
      <c r="AP360" s="732"/>
      <c r="AQ360" s="732"/>
      <c r="AR360" s="732"/>
      <c r="AS360" s="732"/>
      <c r="AT360" s="732"/>
      <c r="AU360" s="721"/>
      <c r="AV360" s="730"/>
    </row>
    <row r="361" spans="1:48" x14ac:dyDescent="0.35">
      <c r="A361" s="328" t="s">
        <v>1026</v>
      </c>
      <c r="B361" s="211" t="s">
        <v>1268</v>
      </c>
      <c r="C361" s="211" t="s">
        <v>1270</v>
      </c>
      <c r="D361" s="211" t="s">
        <v>796</v>
      </c>
      <c r="E361" s="716"/>
      <c r="F361" s="716"/>
      <c r="G361" s="211" t="s">
        <v>100</v>
      </c>
      <c r="H361" s="716"/>
      <c r="I361" s="716"/>
      <c r="J361" s="211" t="s">
        <v>795</v>
      </c>
      <c r="K361" s="716"/>
      <c r="L361" s="716"/>
      <c r="M361" s="716"/>
      <c r="N361" s="211" t="s">
        <v>794</v>
      </c>
      <c r="O361" s="716"/>
      <c r="P361" s="718" t="s">
        <v>793</v>
      </c>
      <c r="Q361" s="719"/>
      <c r="R361" s="722"/>
      <c r="S361" s="723"/>
      <c r="T361" s="716" t="s">
        <v>760</v>
      </c>
      <c r="U361" s="211" t="s">
        <v>792</v>
      </c>
      <c r="V361" s="211" t="s">
        <v>791</v>
      </c>
      <c r="W361" s="716" t="s">
        <v>760</v>
      </c>
      <c r="X361" s="211" t="s">
        <v>759</v>
      </c>
      <c r="Y361" s="716"/>
      <c r="Z361" s="716"/>
      <c r="AA361" s="211" t="s">
        <v>790</v>
      </c>
      <c r="AB361" s="211" t="s">
        <v>789</v>
      </c>
      <c r="AC361" s="211" t="s">
        <v>788</v>
      </c>
      <c r="AD361" s="716"/>
      <c r="AE361" s="211" t="s">
        <v>787</v>
      </c>
      <c r="AF361" s="211" t="s">
        <v>786</v>
      </c>
      <c r="AG361" s="211" t="s">
        <v>785</v>
      </c>
      <c r="AH361" s="716"/>
      <c r="AI361" s="211" t="s">
        <v>784</v>
      </c>
      <c r="AJ361" s="211" t="s">
        <v>783</v>
      </c>
      <c r="AK361" s="716"/>
      <c r="AL361" s="211" t="s">
        <v>782</v>
      </c>
      <c r="AM361" s="716"/>
      <c r="AN361" s="211" t="s">
        <v>781</v>
      </c>
      <c r="AO361" s="716"/>
      <c r="AP361" s="211" t="s">
        <v>780</v>
      </c>
      <c r="AQ361" s="716"/>
      <c r="AR361" s="718" t="s">
        <v>779</v>
      </c>
      <c r="AS361" s="719"/>
      <c r="AT361" s="716"/>
      <c r="AU361" s="211" t="s">
        <v>778</v>
      </c>
      <c r="AV361" s="728" t="s">
        <v>1026</v>
      </c>
    </row>
    <row r="362" spans="1:48" ht="15" thickBot="1" x14ac:dyDescent="0.4">
      <c r="A362" s="329" t="s">
        <v>1026</v>
      </c>
      <c r="B362" s="283" t="s">
        <v>883</v>
      </c>
      <c r="C362" s="283" t="s">
        <v>801</v>
      </c>
      <c r="D362" s="283" t="s">
        <v>748</v>
      </c>
      <c r="E362" s="717"/>
      <c r="F362" s="717"/>
      <c r="G362" s="283" t="s">
        <v>159</v>
      </c>
      <c r="H362" s="717"/>
      <c r="I362" s="717"/>
      <c r="J362" s="283" t="s">
        <v>774</v>
      </c>
      <c r="K362" s="717"/>
      <c r="L362" s="717"/>
      <c r="M362" s="717"/>
      <c r="N362" s="283" t="s">
        <v>851</v>
      </c>
      <c r="O362" s="717"/>
      <c r="P362" s="720" t="s">
        <v>940</v>
      </c>
      <c r="Q362" s="721"/>
      <c r="R362" s="720"/>
      <c r="S362" s="721"/>
      <c r="T362" s="717"/>
      <c r="U362" s="283" t="s">
        <v>930</v>
      </c>
      <c r="V362" s="283" t="s">
        <v>930</v>
      </c>
      <c r="W362" s="717"/>
      <c r="X362" s="283" t="s">
        <v>900</v>
      </c>
      <c r="Y362" s="717"/>
      <c r="Z362" s="717"/>
      <c r="AA362" s="283" t="s">
        <v>881</v>
      </c>
      <c r="AB362" s="283" t="s">
        <v>157</v>
      </c>
      <c r="AC362" s="283" t="s">
        <v>739</v>
      </c>
      <c r="AD362" s="717"/>
      <c r="AE362" s="283" t="s">
        <v>846</v>
      </c>
      <c r="AF362" s="283" t="s">
        <v>849</v>
      </c>
      <c r="AG362" s="283" t="s">
        <v>739</v>
      </c>
      <c r="AH362" s="717"/>
      <c r="AI362" s="283" t="s">
        <v>738</v>
      </c>
      <c r="AJ362" s="283" t="s">
        <v>836</v>
      </c>
      <c r="AK362" s="717"/>
      <c r="AL362" s="283" t="s">
        <v>807</v>
      </c>
      <c r="AM362" s="717"/>
      <c r="AN362" s="283" t="s">
        <v>813</v>
      </c>
      <c r="AO362" s="717"/>
      <c r="AP362" s="283" t="s">
        <v>739</v>
      </c>
      <c r="AQ362" s="717"/>
      <c r="AR362" s="720" t="s">
        <v>872</v>
      </c>
      <c r="AS362" s="721"/>
      <c r="AT362" s="717"/>
      <c r="AU362" s="283" t="s">
        <v>908</v>
      </c>
      <c r="AV362" s="729"/>
    </row>
    <row r="363" spans="1:48" x14ac:dyDescent="0.35">
      <c r="A363" s="329" t="s">
        <v>1026</v>
      </c>
      <c r="B363" s="211" t="s">
        <v>1269</v>
      </c>
      <c r="C363" s="211" t="s">
        <v>1271</v>
      </c>
      <c r="D363" s="211" t="s">
        <v>764</v>
      </c>
      <c r="E363" s="716"/>
      <c r="F363" s="716"/>
      <c r="G363" s="716"/>
      <c r="H363" s="716"/>
      <c r="I363" s="716"/>
      <c r="J363" s="716"/>
      <c r="K363" s="716"/>
      <c r="L363" s="716"/>
      <c r="M363" s="716"/>
      <c r="N363" s="211" t="s">
        <v>763</v>
      </c>
      <c r="O363" s="211" t="s">
        <v>762</v>
      </c>
      <c r="P363" s="718" t="s">
        <v>761</v>
      </c>
      <c r="Q363" s="719"/>
      <c r="R363" s="722"/>
      <c r="S363" s="723"/>
      <c r="T363" s="716" t="s">
        <v>760</v>
      </c>
      <c r="U363" s="722"/>
      <c r="V363" s="723"/>
      <c r="W363" s="716" t="s">
        <v>760</v>
      </c>
      <c r="X363" s="211" t="s">
        <v>759</v>
      </c>
      <c r="Y363" s="716"/>
      <c r="Z363" s="716"/>
      <c r="AA363" s="211" t="s">
        <v>758</v>
      </c>
      <c r="AB363" s="211" t="s">
        <v>757</v>
      </c>
      <c r="AC363" s="716"/>
      <c r="AD363" s="716"/>
      <c r="AE363" s="211" t="s">
        <v>756</v>
      </c>
      <c r="AF363" s="211" t="s">
        <v>755</v>
      </c>
      <c r="AG363" s="211" t="s">
        <v>754</v>
      </c>
      <c r="AH363" s="716"/>
      <c r="AI363" s="211" t="s">
        <v>753</v>
      </c>
      <c r="AJ363" s="211" t="s">
        <v>752</v>
      </c>
      <c r="AK363" s="716"/>
      <c r="AL363" s="716"/>
      <c r="AM363" s="716"/>
      <c r="AN363" s="716"/>
      <c r="AO363" s="716"/>
      <c r="AP363" s="716"/>
      <c r="AQ363" s="716"/>
      <c r="AR363" s="718" t="s">
        <v>751</v>
      </c>
      <c r="AS363" s="719"/>
      <c r="AT363" s="722"/>
      <c r="AU363" s="723"/>
      <c r="AV363" s="729"/>
    </row>
    <row r="364" spans="1:48" ht="15" thickBot="1" x14ac:dyDescent="0.4">
      <c r="A364" s="330" t="s">
        <v>1026</v>
      </c>
      <c r="B364" s="283" t="s">
        <v>921</v>
      </c>
      <c r="C364" s="283" t="s">
        <v>839</v>
      </c>
      <c r="D364" s="283" t="s">
        <v>158</v>
      </c>
      <c r="E364" s="717"/>
      <c r="F364" s="717"/>
      <c r="G364" s="717"/>
      <c r="H364" s="717"/>
      <c r="I364" s="717"/>
      <c r="J364" s="717"/>
      <c r="K364" s="717"/>
      <c r="L364" s="717"/>
      <c r="M364" s="717"/>
      <c r="N364" s="283" t="s">
        <v>855</v>
      </c>
      <c r="O364" s="283" t="s">
        <v>746</v>
      </c>
      <c r="P364" s="720" t="s">
        <v>745</v>
      </c>
      <c r="Q364" s="721"/>
      <c r="R364" s="720"/>
      <c r="S364" s="721"/>
      <c r="T364" s="717"/>
      <c r="U364" s="720"/>
      <c r="V364" s="721"/>
      <c r="W364" s="717"/>
      <c r="X364" s="283" t="s">
        <v>900</v>
      </c>
      <c r="Y364" s="717"/>
      <c r="Z364" s="717"/>
      <c r="AA364" s="283" t="s">
        <v>874</v>
      </c>
      <c r="AB364" s="283" t="s">
        <v>849</v>
      </c>
      <c r="AC364" s="717"/>
      <c r="AD364" s="717"/>
      <c r="AE364" s="283" t="s">
        <v>888</v>
      </c>
      <c r="AF364" s="283" t="s">
        <v>875</v>
      </c>
      <c r="AG364" s="283" t="s">
        <v>739</v>
      </c>
      <c r="AH364" s="717"/>
      <c r="AI364" s="283" t="s">
        <v>738</v>
      </c>
      <c r="AJ364" s="283" t="s">
        <v>836</v>
      </c>
      <c r="AK364" s="717"/>
      <c r="AL364" s="717"/>
      <c r="AM364" s="717"/>
      <c r="AN364" s="717"/>
      <c r="AO364" s="717"/>
      <c r="AP364" s="717"/>
      <c r="AQ364" s="717"/>
      <c r="AR364" s="720" t="s">
        <v>872</v>
      </c>
      <c r="AS364" s="721"/>
      <c r="AT364" s="720"/>
      <c r="AU364" s="721"/>
      <c r="AV364" s="730"/>
    </row>
    <row r="365" spans="1:48" x14ac:dyDescent="0.35">
      <c r="A365" s="325" t="s">
        <v>1025</v>
      </c>
      <c r="B365" s="251" t="s">
        <v>141</v>
      </c>
      <c r="C365" s="724" t="s">
        <v>258</v>
      </c>
      <c r="D365" s="725"/>
      <c r="E365" s="251" t="s">
        <v>259</v>
      </c>
      <c r="F365" s="697"/>
      <c r="G365" s="697"/>
      <c r="H365" s="249" t="s">
        <v>865</v>
      </c>
      <c r="I365" s="249" t="s">
        <v>125</v>
      </c>
      <c r="J365" s="697"/>
      <c r="K365" s="248" t="s">
        <v>127</v>
      </c>
      <c r="L365" s="248" t="s">
        <v>128</v>
      </c>
      <c r="M365" s="248" t="s">
        <v>260</v>
      </c>
      <c r="N365" s="697"/>
      <c r="O365" s="247" t="s">
        <v>830</v>
      </c>
      <c r="P365" s="247" t="s">
        <v>762</v>
      </c>
      <c r="Q365" s="247" t="s">
        <v>829</v>
      </c>
      <c r="R365" s="247" t="s">
        <v>864</v>
      </c>
      <c r="S365" s="697"/>
      <c r="T365" s="697" t="s">
        <v>760</v>
      </c>
      <c r="U365" s="246" t="s">
        <v>863</v>
      </c>
      <c r="V365" s="245" t="s">
        <v>791</v>
      </c>
      <c r="W365" s="697" t="s">
        <v>760</v>
      </c>
      <c r="X365" s="220" t="s">
        <v>862</v>
      </c>
      <c r="Y365" s="220" t="s">
        <v>827</v>
      </c>
      <c r="Z365" s="697"/>
      <c r="AA365" s="244" t="s">
        <v>790</v>
      </c>
      <c r="AB365" s="244" t="s">
        <v>789</v>
      </c>
      <c r="AC365" s="244" t="s">
        <v>788</v>
      </c>
      <c r="AD365" s="697"/>
      <c r="AE365" s="243" t="s">
        <v>787</v>
      </c>
      <c r="AF365" s="243" t="s">
        <v>786</v>
      </c>
      <c r="AG365" s="243" t="s">
        <v>861</v>
      </c>
      <c r="AH365" s="697"/>
      <c r="AI365" s="242" t="s">
        <v>784</v>
      </c>
      <c r="AJ365" s="242" t="s">
        <v>783</v>
      </c>
      <c r="AK365" s="697"/>
      <c r="AL365" s="241" t="s">
        <v>782</v>
      </c>
      <c r="AM365" s="697"/>
      <c r="AN365" s="241" t="s">
        <v>781</v>
      </c>
      <c r="AO365" s="697"/>
      <c r="AP365" s="240" t="s">
        <v>780</v>
      </c>
      <c r="AQ365" s="697"/>
      <c r="AR365" s="239" t="s">
        <v>860</v>
      </c>
      <c r="AS365" s="239" t="s">
        <v>859</v>
      </c>
      <c r="AT365" s="699"/>
      <c r="AU365" s="700"/>
      <c r="AV365" s="706" t="s">
        <v>1025</v>
      </c>
    </row>
    <row r="366" spans="1:48" ht="15" thickBot="1" x14ac:dyDescent="0.4">
      <c r="A366" s="326" t="s">
        <v>1025</v>
      </c>
      <c r="B366" s="275" t="s">
        <v>870</v>
      </c>
      <c r="C366" s="726" t="s">
        <v>961</v>
      </c>
      <c r="D366" s="727"/>
      <c r="E366" s="275" t="s">
        <v>801</v>
      </c>
      <c r="F366" s="703"/>
      <c r="G366" s="703"/>
      <c r="H366" s="273" t="s">
        <v>823</v>
      </c>
      <c r="I366" s="273" t="s">
        <v>854</v>
      </c>
      <c r="J366" s="703"/>
      <c r="K366" s="272" t="s">
        <v>856</v>
      </c>
      <c r="L366" s="272" t="s">
        <v>822</v>
      </c>
      <c r="M366" s="272" t="s">
        <v>774</v>
      </c>
      <c r="N366" s="703"/>
      <c r="O366" s="271" t="s">
        <v>748</v>
      </c>
      <c r="P366" s="271" t="s">
        <v>937</v>
      </c>
      <c r="Q366" s="271" t="s">
        <v>889</v>
      </c>
      <c r="R366" s="271" t="s">
        <v>920</v>
      </c>
      <c r="S366" s="703"/>
      <c r="T366" s="703"/>
      <c r="U366" s="270" t="s">
        <v>810</v>
      </c>
      <c r="V366" s="269" t="s">
        <v>810</v>
      </c>
      <c r="W366" s="703"/>
      <c r="X366" s="268" t="s">
        <v>770</v>
      </c>
      <c r="Y366" s="268" t="s">
        <v>886</v>
      </c>
      <c r="Z366" s="703"/>
      <c r="AA366" s="267" t="s">
        <v>850</v>
      </c>
      <c r="AB366" s="267" t="s">
        <v>742</v>
      </c>
      <c r="AC366" s="267" t="s">
        <v>932</v>
      </c>
      <c r="AD366" s="703"/>
      <c r="AE366" s="266" t="s">
        <v>812</v>
      </c>
      <c r="AF366" s="266" t="s">
        <v>157</v>
      </c>
      <c r="AG366" s="266" t="s">
        <v>739</v>
      </c>
      <c r="AH366" s="703"/>
      <c r="AI366" s="265" t="s">
        <v>740</v>
      </c>
      <c r="AJ366" s="265" t="s">
        <v>899</v>
      </c>
      <c r="AK366" s="703"/>
      <c r="AL366" s="264" t="s">
        <v>768</v>
      </c>
      <c r="AM366" s="703"/>
      <c r="AN366" s="264" t="s">
        <v>935</v>
      </c>
      <c r="AO366" s="703"/>
      <c r="AP366" s="263" t="s">
        <v>835</v>
      </c>
      <c r="AQ366" s="703"/>
      <c r="AR366" s="262" t="s">
        <v>918</v>
      </c>
      <c r="AS366" s="262" t="s">
        <v>866</v>
      </c>
      <c r="AT366" s="704"/>
      <c r="AU366" s="705"/>
      <c r="AV366" s="707"/>
    </row>
    <row r="367" spans="1:48" ht="29" x14ac:dyDescent="0.35">
      <c r="A367" s="337" t="s">
        <v>1025</v>
      </c>
      <c r="B367" s="225" t="s">
        <v>844</v>
      </c>
      <c r="C367" s="225" t="s">
        <v>843</v>
      </c>
      <c r="D367" s="225" t="s">
        <v>902</v>
      </c>
      <c r="E367" s="225" t="s">
        <v>764</v>
      </c>
      <c r="F367" s="697"/>
      <c r="G367" s="697"/>
      <c r="H367" s="697"/>
      <c r="I367" s="697"/>
      <c r="J367" s="697"/>
      <c r="K367" s="697"/>
      <c r="L367" s="697"/>
      <c r="M367" s="697"/>
      <c r="N367" s="697"/>
      <c r="O367" s="224" t="s">
        <v>842</v>
      </c>
      <c r="P367" s="697"/>
      <c r="Q367" s="224" t="s">
        <v>841</v>
      </c>
      <c r="R367" s="224" t="s">
        <v>840</v>
      </c>
      <c r="S367" s="697"/>
      <c r="T367" s="697" t="s">
        <v>760</v>
      </c>
      <c r="U367" s="699"/>
      <c r="V367" s="700"/>
      <c r="W367" s="697" t="s">
        <v>760</v>
      </c>
      <c r="X367" s="220" t="s">
        <v>759</v>
      </c>
      <c r="Y367" s="697"/>
      <c r="Z367" s="697"/>
      <c r="AA367" s="223" t="s">
        <v>758</v>
      </c>
      <c r="AB367" s="223" t="s">
        <v>757</v>
      </c>
      <c r="AC367" s="697"/>
      <c r="AD367" s="697"/>
      <c r="AE367" s="222" t="s">
        <v>756</v>
      </c>
      <c r="AF367" s="222" t="s">
        <v>755</v>
      </c>
      <c r="AG367" s="220" t="s">
        <v>785</v>
      </c>
      <c r="AH367" s="697"/>
      <c r="AI367" s="221" t="s">
        <v>753</v>
      </c>
      <c r="AJ367" s="221" t="s">
        <v>752</v>
      </c>
      <c r="AK367" s="697"/>
      <c r="AL367" s="697"/>
      <c r="AM367" s="697"/>
      <c r="AN367" s="697"/>
      <c r="AO367" s="697"/>
      <c r="AP367" s="697"/>
      <c r="AQ367" s="697"/>
      <c r="AR367" s="709" t="s">
        <v>751</v>
      </c>
      <c r="AS367" s="710"/>
      <c r="AT367" s="697"/>
      <c r="AU367" s="220" t="s">
        <v>778</v>
      </c>
      <c r="AV367" s="707"/>
    </row>
    <row r="368" spans="1:48" ht="29.5" thickBot="1" x14ac:dyDescent="0.4">
      <c r="A368" s="338" t="s">
        <v>1025</v>
      </c>
      <c r="B368" s="280" t="s">
        <v>811</v>
      </c>
      <c r="C368" s="280" t="s">
        <v>907</v>
      </c>
      <c r="D368" s="280" t="s">
        <v>884</v>
      </c>
      <c r="E368" s="280" t="s">
        <v>923</v>
      </c>
      <c r="F368" s="703"/>
      <c r="G368" s="703"/>
      <c r="H368" s="703"/>
      <c r="I368" s="703"/>
      <c r="J368" s="703"/>
      <c r="K368" s="703"/>
      <c r="L368" s="703"/>
      <c r="M368" s="703"/>
      <c r="N368" s="703"/>
      <c r="O368" s="279" t="s">
        <v>814</v>
      </c>
      <c r="P368" s="703"/>
      <c r="Q368" s="279" t="s">
        <v>159</v>
      </c>
      <c r="R368" s="279" t="s">
        <v>920</v>
      </c>
      <c r="S368" s="703"/>
      <c r="T368" s="703"/>
      <c r="U368" s="704"/>
      <c r="V368" s="705"/>
      <c r="W368" s="703"/>
      <c r="X368" s="268" t="s">
        <v>886</v>
      </c>
      <c r="Y368" s="703"/>
      <c r="Z368" s="703"/>
      <c r="AA368" s="278" t="s">
        <v>900</v>
      </c>
      <c r="AB368" s="278" t="s">
        <v>894</v>
      </c>
      <c r="AC368" s="703"/>
      <c r="AD368" s="703"/>
      <c r="AE368" s="277" t="s">
        <v>846</v>
      </c>
      <c r="AF368" s="277" t="s">
        <v>157</v>
      </c>
      <c r="AG368" s="268" t="s">
        <v>739</v>
      </c>
      <c r="AH368" s="703"/>
      <c r="AI368" s="276" t="s">
        <v>899</v>
      </c>
      <c r="AJ368" s="276" t="s">
        <v>740</v>
      </c>
      <c r="AK368" s="703"/>
      <c r="AL368" s="703"/>
      <c r="AM368" s="703"/>
      <c r="AN368" s="703"/>
      <c r="AO368" s="703"/>
      <c r="AP368" s="703"/>
      <c r="AQ368" s="703"/>
      <c r="AR368" s="714" t="s">
        <v>918</v>
      </c>
      <c r="AS368" s="715"/>
      <c r="AT368" s="703"/>
      <c r="AU368" s="268" t="s">
        <v>939</v>
      </c>
      <c r="AV368" s="713"/>
    </row>
    <row r="369" spans="1:48" x14ac:dyDescent="0.35">
      <c r="A369" s="325" t="s">
        <v>1024</v>
      </c>
      <c r="B369" s="251" t="s">
        <v>141</v>
      </c>
      <c r="C369" s="251" t="s">
        <v>258</v>
      </c>
      <c r="D369" s="251" t="s">
        <v>259</v>
      </c>
      <c r="E369" s="697"/>
      <c r="F369" s="697"/>
      <c r="G369" s="697"/>
      <c r="H369" s="249" t="s">
        <v>865</v>
      </c>
      <c r="I369" s="249" t="s">
        <v>125</v>
      </c>
      <c r="J369" s="697"/>
      <c r="K369" s="248" t="s">
        <v>127</v>
      </c>
      <c r="L369" s="248" t="s">
        <v>128</v>
      </c>
      <c r="M369" s="248" t="s">
        <v>260</v>
      </c>
      <c r="N369" s="697"/>
      <c r="O369" s="247" t="s">
        <v>830</v>
      </c>
      <c r="P369" s="247" t="s">
        <v>762</v>
      </c>
      <c r="Q369" s="247" t="s">
        <v>829</v>
      </c>
      <c r="R369" s="247" t="s">
        <v>864</v>
      </c>
      <c r="S369" s="697"/>
      <c r="T369" s="697" t="s">
        <v>760</v>
      </c>
      <c r="U369" s="246" t="s">
        <v>863</v>
      </c>
      <c r="V369" s="245" t="s">
        <v>791</v>
      </c>
      <c r="W369" s="697" t="s">
        <v>760</v>
      </c>
      <c r="X369" s="220" t="s">
        <v>862</v>
      </c>
      <c r="Y369" s="220" t="s">
        <v>827</v>
      </c>
      <c r="Z369" s="697"/>
      <c r="AA369" s="244" t="s">
        <v>790</v>
      </c>
      <c r="AB369" s="244" t="s">
        <v>789</v>
      </c>
      <c r="AC369" s="244" t="s">
        <v>788</v>
      </c>
      <c r="AD369" s="697"/>
      <c r="AE369" s="243" t="s">
        <v>787</v>
      </c>
      <c r="AF369" s="243" t="s">
        <v>786</v>
      </c>
      <c r="AG369" s="243" t="s">
        <v>861</v>
      </c>
      <c r="AH369" s="697"/>
      <c r="AI369" s="242" t="s">
        <v>784</v>
      </c>
      <c r="AJ369" s="242" t="s">
        <v>783</v>
      </c>
      <c r="AK369" s="697"/>
      <c r="AL369" s="241" t="s">
        <v>782</v>
      </c>
      <c r="AM369" s="697"/>
      <c r="AN369" s="241" t="s">
        <v>781</v>
      </c>
      <c r="AO369" s="697"/>
      <c r="AP369" s="240" t="s">
        <v>780</v>
      </c>
      <c r="AQ369" s="697"/>
      <c r="AR369" s="239" t="s">
        <v>860</v>
      </c>
      <c r="AS369" s="239" t="s">
        <v>859</v>
      </c>
      <c r="AT369" s="699"/>
      <c r="AU369" s="700"/>
      <c r="AV369" s="706" t="s">
        <v>1024</v>
      </c>
    </row>
    <row r="370" spans="1:48" ht="15" thickBot="1" x14ac:dyDescent="0.4">
      <c r="A370" s="326" t="s">
        <v>1024</v>
      </c>
      <c r="B370" s="275" t="s">
        <v>745</v>
      </c>
      <c r="C370" s="275" t="s">
        <v>921</v>
      </c>
      <c r="D370" s="275" t="s">
        <v>961</v>
      </c>
      <c r="E370" s="703"/>
      <c r="F370" s="703"/>
      <c r="G370" s="703"/>
      <c r="H370" s="273" t="s">
        <v>895</v>
      </c>
      <c r="I370" s="273" t="s">
        <v>916</v>
      </c>
      <c r="J370" s="703"/>
      <c r="K370" s="272" t="s">
        <v>822</v>
      </c>
      <c r="L370" s="272" t="s">
        <v>854</v>
      </c>
      <c r="M370" s="272" t="s">
        <v>856</v>
      </c>
      <c r="N370" s="703"/>
      <c r="O370" s="271" t="s">
        <v>855</v>
      </c>
      <c r="P370" s="271" t="s">
        <v>746</v>
      </c>
      <c r="Q370" s="271" t="s">
        <v>742</v>
      </c>
      <c r="R370" s="271" t="s">
        <v>853</v>
      </c>
      <c r="S370" s="703"/>
      <c r="T370" s="703"/>
      <c r="U370" s="270" t="s">
        <v>810</v>
      </c>
      <c r="V370" s="269" t="s">
        <v>810</v>
      </c>
      <c r="W370" s="703"/>
      <c r="X370" s="268" t="s">
        <v>903</v>
      </c>
      <c r="Y370" s="268" t="s">
        <v>913</v>
      </c>
      <c r="Z370" s="703"/>
      <c r="AA370" s="267" t="s">
        <v>866</v>
      </c>
      <c r="AB370" s="267" t="s">
        <v>874</v>
      </c>
      <c r="AC370" s="267" t="s">
        <v>833</v>
      </c>
      <c r="AD370" s="703"/>
      <c r="AE370" s="266" t="s">
        <v>770</v>
      </c>
      <c r="AF370" s="266" t="s">
        <v>875</v>
      </c>
      <c r="AG370" s="266" t="s">
        <v>739</v>
      </c>
      <c r="AH370" s="703"/>
      <c r="AI370" s="265" t="s">
        <v>932</v>
      </c>
      <c r="AJ370" s="265" t="s">
        <v>808</v>
      </c>
      <c r="AK370" s="703"/>
      <c r="AL370" s="264" t="s">
        <v>883</v>
      </c>
      <c r="AM370" s="703"/>
      <c r="AN370" s="264" t="s">
        <v>813</v>
      </c>
      <c r="AO370" s="703"/>
      <c r="AP370" s="263" t="s">
        <v>850</v>
      </c>
      <c r="AQ370" s="703"/>
      <c r="AR370" s="262" t="s">
        <v>872</v>
      </c>
      <c r="AS370" s="262" t="s">
        <v>739</v>
      </c>
      <c r="AT370" s="704"/>
      <c r="AU370" s="705"/>
      <c r="AV370" s="707"/>
    </row>
    <row r="371" spans="1:48" x14ac:dyDescent="0.35">
      <c r="A371" s="326" t="s">
        <v>1024</v>
      </c>
      <c r="B371" s="225" t="s">
        <v>844</v>
      </c>
      <c r="C371" s="225" t="s">
        <v>843</v>
      </c>
      <c r="D371" s="225" t="s">
        <v>764</v>
      </c>
      <c r="E371" s="697"/>
      <c r="F371" s="697"/>
      <c r="G371" s="697"/>
      <c r="H371" s="697"/>
      <c r="I371" s="697"/>
      <c r="J371" s="697"/>
      <c r="K371" s="697"/>
      <c r="L371" s="697"/>
      <c r="M371" s="697"/>
      <c r="N371" s="697"/>
      <c r="O371" s="224" t="s">
        <v>842</v>
      </c>
      <c r="P371" s="697"/>
      <c r="Q371" s="224" t="s">
        <v>841</v>
      </c>
      <c r="R371" s="224" t="s">
        <v>840</v>
      </c>
      <c r="S371" s="697"/>
      <c r="T371" s="697" t="s">
        <v>760</v>
      </c>
      <c r="U371" s="699"/>
      <c r="V371" s="700"/>
      <c r="W371" s="697" t="s">
        <v>760</v>
      </c>
      <c r="X371" s="220" t="s">
        <v>759</v>
      </c>
      <c r="Y371" s="697"/>
      <c r="Z371" s="697"/>
      <c r="AA371" s="223" t="s">
        <v>758</v>
      </c>
      <c r="AB371" s="223" t="s">
        <v>757</v>
      </c>
      <c r="AC371" s="697"/>
      <c r="AD371" s="697"/>
      <c r="AE371" s="222" t="s">
        <v>756</v>
      </c>
      <c r="AF371" s="222" t="s">
        <v>755</v>
      </c>
      <c r="AG371" s="220" t="s">
        <v>785</v>
      </c>
      <c r="AH371" s="697"/>
      <c r="AI371" s="221" t="s">
        <v>753</v>
      </c>
      <c r="AJ371" s="221" t="s">
        <v>752</v>
      </c>
      <c r="AK371" s="697"/>
      <c r="AL371" s="697"/>
      <c r="AM371" s="697"/>
      <c r="AN371" s="697"/>
      <c r="AO371" s="697"/>
      <c r="AP371" s="697"/>
      <c r="AQ371" s="697"/>
      <c r="AR371" s="709" t="s">
        <v>751</v>
      </c>
      <c r="AS371" s="710"/>
      <c r="AT371" s="697"/>
      <c r="AU371" s="220" t="s">
        <v>778</v>
      </c>
      <c r="AV371" s="707"/>
    </row>
    <row r="372" spans="1:48" ht="15" thickBot="1" x14ac:dyDescent="0.4">
      <c r="A372" s="327" t="s">
        <v>1024</v>
      </c>
      <c r="B372" s="280" t="s">
        <v>839</v>
      </c>
      <c r="C372" s="280" t="s">
        <v>776</v>
      </c>
      <c r="D372" s="280" t="s">
        <v>961</v>
      </c>
      <c r="E372" s="703"/>
      <c r="F372" s="703"/>
      <c r="G372" s="703"/>
      <c r="H372" s="703"/>
      <c r="I372" s="703"/>
      <c r="J372" s="703"/>
      <c r="K372" s="703"/>
      <c r="L372" s="703"/>
      <c r="M372" s="703"/>
      <c r="N372" s="703"/>
      <c r="O372" s="279" t="s">
        <v>937</v>
      </c>
      <c r="P372" s="703"/>
      <c r="Q372" s="279" t="s">
        <v>750</v>
      </c>
      <c r="R372" s="279" t="s">
        <v>775</v>
      </c>
      <c r="S372" s="703"/>
      <c r="T372" s="703"/>
      <c r="U372" s="704"/>
      <c r="V372" s="705"/>
      <c r="W372" s="703"/>
      <c r="X372" s="268" t="s">
        <v>886</v>
      </c>
      <c r="Y372" s="703"/>
      <c r="Z372" s="703"/>
      <c r="AA372" s="278" t="s">
        <v>820</v>
      </c>
      <c r="AB372" s="278" t="s">
        <v>836</v>
      </c>
      <c r="AC372" s="703"/>
      <c r="AD372" s="703"/>
      <c r="AE372" s="277" t="s">
        <v>742</v>
      </c>
      <c r="AF372" s="277" t="s">
        <v>870</v>
      </c>
      <c r="AG372" s="268" t="s">
        <v>739</v>
      </c>
      <c r="AH372" s="703"/>
      <c r="AI372" s="276" t="s">
        <v>932</v>
      </c>
      <c r="AJ372" s="276" t="s">
        <v>808</v>
      </c>
      <c r="AK372" s="703"/>
      <c r="AL372" s="703"/>
      <c r="AM372" s="703"/>
      <c r="AN372" s="703"/>
      <c r="AO372" s="703"/>
      <c r="AP372" s="703"/>
      <c r="AQ372" s="703"/>
      <c r="AR372" s="714" t="s">
        <v>872</v>
      </c>
      <c r="AS372" s="715"/>
      <c r="AT372" s="703"/>
      <c r="AU372" s="268" t="s">
        <v>939</v>
      </c>
      <c r="AV372" s="713"/>
    </row>
    <row r="373" spans="1:48" x14ac:dyDescent="0.35">
      <c r="A373" s="325" t="s">
        <v>1023</v>
      </c>
      <c r="B373" s="251" t="s">
        <v>141</v>
      </c>
      <c r="C373" s="251" t="s">
        <v>258</v>
      </c>
      <c r="D373" s="251" t="s">
        <v>259</v>
      </c>
      <c r="E373" s="697"/>
      <c r="F373" s="697"/>
      <c r="G373" s="697"/>
      <c r="H373" s="249" t="s">
        <v>865</v>
      </c>
      <c r="I373" s="249" t="s">
        <v>125</v>
      </c>
      <c r="J373" s="697"/>
      <c r="K373" s="248" t="s">
        <v>127</v>
      </c>
      <c r="L373" s="248" t="s">
        <v>128</v>
      </c>
      <c r="M373" s="248" t="s">
        <v>260</v>
      </c>
      <c r="N373" s="697"/>
      <c r="O373" s="247" t="s">
        <v>830</v>
      </c>
      <c r="P373" s="247" t="s">
        <v>762</v>
      </c>
      <c r="Q373" s="247" t="s">
        <v>829</v>
      </c>
      <c r="R373" s="247" t="s">
        <v>864</v>
      </c>
      <c r="S373" s="697"/>
      <c r="T373" s="697" t="s">
        <v>760</v>
      </c>
      <c r="U373" s="246" t="s">
        <v>863</v>
      </c>
      <c r="V373" s="245" t="s">
        <v>791</v>
      </c>
      <c r="W373" s="697" t="s">
        <v>760</v>
      </c>
      <c r="X373" s="220" t="s">
        <v>862</v>
      </c>
      <c r="Y373" s="220" t="s">
        <v>827</v>
      </c>
      <c r="Z373" s="697"/>
      <c r="AA373" s="244" t="s">
        <v>790</v>
      </c>
      <c r="AB373" s="244" t="s">
        <v>789</v>
      </c>
      <c r="AC373" s="244" t="s">
        <v>788</v>
      </c>
      <c r="AD373" s="697"/>
      <c r="AE373" s="243" t="s">
        <v>787</v>
      </c>
      <c r="AF373" s="243" t="s">
        <v>786</v>
      </c>
      <c r="AG373" s="243" t="s">
        <v>861</v>
      </c>
      <c r="AH373" s="697"/>
      <c r="AI373" s="242" t="s">
        <v>784</v>
      </c>
      <c r="AJ373" s="242" t="s">
        <v>783</v>
      </c>
      <c r="AK373" s="697"/>
      <c r="AL373" s="241" t="s">
        <v>782</v>
      </c>
      <c r="AM373" s="697"/>
      <c r="AN373" s="241" t="s">
        <v>781</v>
      </c>
      <c r="AO373" s="697"/>
      <c r="AP373" s="240" t="s">
        <v>780</v>
      </c>
      <c r="AQ373" s="697"/>
      <c r="AR373" s="239" t="s">
        <v>860</v>
      </c>
      <c r="AS373" s="239" t="s">
        <v>859</v>
      </c>
      <c r="AT373" s="699"/>
      <c r="AU373" s="700"/>
      <c r="AV373" s="706" t="s">
        <v>1023</v>
      </c>
    </row>
    <row r="374" spans="1:48" ht="15" thickBot="1" x14ac:dyDescent="0.4">
      <c r="A374" s="326" t="s">
        <v>1023</v>
      </c>
      <c r="B374" s="275" t="s">
        <v>837</v>
      </c>
      <c r="C374" s="275" t="s">
        <v>748</v>
      </c>
      <c r="D374" s="275" t="s">
        <v>822</v>
      </c>
      <c r="E374" s="703"/>
      <c r="F374" s="703"/>
      <c r="G374" s="703"/>
      <c r="H374" s="273" t="s">
        <v>801</v>
      </c>
      <c r="I374" s="273" t="s">
        <v>907</v>
      </c>
      <c r="J374" s="703"/>
      <c r="K374" s="272" t="s">
        <v>856</v>
      </c>
      <c r="L374" s="272" t="s">
        <v>774</v>
      </c>
      <c r="M374" s="272" t="s">
        <v>854</v>
      </c>
      <c r="N374" s="703"/>
      <c r="O374" s="271" t="s">
        <v>921</v>
      </c>
      <c r="P374" s="271" t="s">
        <v>746</v>
      </c>
      <c r="Q374" s="271" t="s">
        <v>158</v>
      </c>
      <c r="R374" s="271" t="s">
        <v>853</v>
      </c>
      <c r="S374" s="703"/>
      <c r="T374" s="703"/>
      <c r="U374" s="270" t="s">
        <v>772</v>
      </c>
      <c r="V374" s="269" t="s">
        <v>772</v>
      </c>
      <c r="W374" s="703"/>
      <c r="X374" s="268" t="s">
        <v>744</v>
      </c>
      <c r="Y374" s="268" t="s">
        <v>894</v>
      </c>
      <c r="Z374" s="703"/>
      <c r="AA374" s="267" t="s">
        <v>821</v>
      </c>
      <c r="AB374" s="267" t="s">
        <v>157</v>
      </c>
      <c r="AC374" s="267" t="s">
        <v>887</v>
      </c>
      <c r="AD374" s="703"/>
      <c r="AE374" s="266" t="s">
        <v>948</v>
      </c>
      <c r="AF374" s="266" t="s">
        <v>916</v>
      </c>
      <c r="AG374" s="266" t="s">
        <v>739</v>
      </c>
      <c r="AH374" s="703"/>
      <c r="AI374" s="265" t="s">
        <v>873</v>
      </c>
      <c r="AJ374" s="265" t="s">
        <v>876</v>
      </c>
      <c r="AK374" s="703"/>
      <c r="AL374" s="264" t="s">
        <v>913</v>
      </c>
      <c r="AM374" s="703"/>
      <c r="AN374" s="264" t="s">
        <v>807</v>
      </c>
      <c r="AO374" s="703"/>
      <c r="AP374" s="263" t="s">
        <v>881</v>
      </c>
      <c r="AQ374" s="703"/>
      <c r="AR374" s="262" t="s">
        <v>866</v>
      </c>
      <c r="AS374" s="262" t="s">
        <v>918</v>
      </c>
      <c r="AT374" s="704"/>
      <c r="AU374" s="705"/>
      <c r="AV374" s="707"/>
    </row>
    <row r="375" spans="1:48" x14ac:dyDescent="0.35">
      <c r="A375" s="326" t="s">
        <v>1023</v>
      </c>
      <c r="B375" s="225" t="s">
        <v>844</v>
      </c>
      <c r="C375" s="225" t="s">
        <v>843</v>
      </c>
      <c r="D375" s="225" t="s">
        <v>764</v>
      </c>
      <c r="E375" s="697"/>
      <c r="F375" s="697"/>
      <c r="G375" s="697"/>
      <c r="H375" s="697"/>
      <c r="I375" s="697"/>
      <c r="J375" s="697"/>
      <c r="K375" s="697"/>
      <c r="L375" s="697"/>
      <c r="M375" s="697"/>
      <c r="N375" s="697"/>
      <c r="O375" s="224" t="s">
        <v>842</v>
      </c>
      <c r="P375" s="697"/>
      <c r="Q375" s="224" t="s">
        <v>841</v>
      </c>
      <c r="R375" s="224" t="s">
        <v>840</v>
      </c>
      <c r="S375" s="697"/>
      <c r="T375" s="697" t="s">
        <v>760</v>
      </c>
      <c r="U375" s="699"/>
      <c r="V375" s="700"/>
      <c r="W375" s="697" t="s">
        <v>760</v>
      </c>
      <c r="X375" s="220" t="s">
        <v>759</v>
      </c>
      <c r="Y375" s="697"/>
      <c r="Z375" s="697"/>
      <c r="AA375" s="223" t="s">
        <v>758</v>
      </c>
      <c r="AB375" s="223" t="s">
        <v>757</v>
      </c>
      <c r="AC375" s="697"/>
      <c r="AD375" s="697"/>
      <c r="AE375" s="222" t="s">
        <v>756</v>
      </c>
      <c r="AF375" s="222" t="s">
        <v>755</v>
      </c>
      <c r="AG375" s="220" t="s">
        <v>785</v>
      </c>
      <c r="AH375" s="697"/>
      <c r="AI375" s="221" t="s">
        <v>753</v>
      </c>
      <c r="AJ375" s="221" t="s">
        <v>752</v>
      </c>
      <c r="AK375" s="697"/>
      <c r="AL375" s="697"/>
      <c r="AM375" s="697"/>
      <c r="AN375" s="697"/>
      <c r="AO375" s="697"/>
      <c r="AP375" s="697"/>
      <c r="AQ375" s="697"/>
      <c r="AR375" s="709" t="s">
        <v>751</v>
      </c>
      <c r="AS375" s="710"/>
      <c r="AT375" s="697"/>
      <c r="AU375" s="220" t="s">
        <v>778</v>
      </c>
      <c r="AV375" s="707"/>
    </row>
    <row r="376" spans="1:48" ht="15" thickBot="1" x14ac:dyDescent="0.4">
      <c r="A376" s="327" t="s">
        <v>1023</v>
      </c>
      <c r="B376" s="280" t="s">
        <v>899</v>
      </c>
      <c r="C376" s="280" t="s">
        <v>942</v>
      </c>
      <c r="D376" s="280" t="s">
        <v>910</v>
      </c>
      <c r="E376" s="703"/>
      <c r="F376" s="703"/>
      <c r="G376" s="703"/>
      <c r="H376" s="703"/>
      <c r="I376" s="703"/>
      <c r="J376" s="703"/>
      <c r="K376" s="703"/>
      <c r="L376" s="703"/>
      <c r="M376" s="703"/>
      <c r="N376" s="703"/>
      <c r="O376" s="279" t="s">
        <v>800</v>
      </c>
      <c r="P376" s="703"/>
      <c r="Q376" s="279" t="s">
        <v>889</v>
      </c>
      <c r="R376" s="279" t="s">
        <v>853</v>
      </c>
      <c r="S376" s="703"/>
      <c r="T376" s="703"/>
      <c r="U376" s="704"/>
      <c r="V376" s="705"/>
      <c r="W376" s="703"/>
      <c r="X376" s="268" t="s">
        <v>886</v>
      </c>
      <c r="Y376" s="703"/>
      <c r="Z376" s="703"/>
      <c r="AA376" s="278" t="s">
        <v>813</v>
      </c>
      <c r="AB376" s="278" t="s">
        <v>875</v>
      </c>
      <c r="AC376" s="703"/>
      <c r="AD376" s="703"/>
      <c r="AE376" s="277" t="s">
        <v>811</v>
      </c>
      <c r="AF376" s="277" t="s">
        <v>157</v>
      </c>
      <c r="AG376" s="268" t="s">
        <v>740</v>
      </c>
      <c r="AH376" s="703"/>
      <c r="AI376" s="276" t="s">
        <v>873</v>
      </c>
      <c r="AJ376" s="276" t="s">
        <v>876</v>
      </c>
      <c r="AK376" s="703"/>
      <c r="AL376" s="703"/>
      <c r="AM376" s="703"/>
      <c r="AN376" s="703"/>
      <c r="AO376" s="703"/>
      <c r="AP376" s="703"/>
      <c r="AQ376" s="703"/>
      <c r="AR376" s="714" t="s">
        <v>866</v>
      </c>
      <c r="AS376" s="715"/>
      <c r="AT376" s="703"/>
      <c r="AU376" s="268" t="s">
        <v>939</v>
      </c>
      <c r="AV376" s="713"/>
    </row>
    <row r="377" spans="1:48" x14ac:dyDescent="0.35">
      <c r="A377" s="325" t="s">
        <v>1022</v>
      </c>
      <c r="B377" s="251" t="s">
        <v>141</v>
      </c>
      <c r="C377" s="251" t="s">
        <v>258</v>
      </c>
      <c r="D377" s="251" t="s">
        <v>259</v>
      </c>
      <c r="E377" s="697"/>
      <c r="F377" s="697"/>
      <c r="G377" s="697"/>
      <c r="H377" s="249" t="s">
        <v>865</v>
      </c>
      <c r="I377" s="249" t="s">
        <v>125</v>
      </c>
      <c r="J377" s="697"/>
      <c r="K377" s="248" t="s">
        <v>127</v>
      </c>
      <c r="L377" s="248" t="s">
        <v>128</v>
      </c>
      <c r="M377" s="248" t="s">
        <v>260</v>
      </c>
      <c r="N377" s="697"/>
      <c r="O377" s="247" t="s">
        <v>830</v>
      </c>
      <c r="P377" s="247" t="s">
        <v>762</v>
      </c>
      <c r="Q377" s="247" t="s">
        <v>829</v>
      </c>
      <c r="R377" s="247" t="s">
        <v>864</v>
      </c>
      <c r="S377" s="697"/>
      <c r="T377" s="697" t="s">
        <v>760</v>
      </c>
      <c r="U377" s="246" t="s">
        <v>863</v>
      </c>
      <c r="V377" s="245" t="s">
        <v>791</v>
      </c>
      <c r="W377" s="697" t="s">
        <v>760</v>
      </c>
      <c r="X377" s="220" t="s">
        <v>862</v>
      </c>
      <c r="Y377" s="220" t="s">
        <v>827</v>
      </c>
      <c r="Z377" s="697"/>
      <c r="AA377" s="244" t="s">
        <v>790</v>
      </c>
      <c r="AB377" s="244" t="s">
        <v>789</v>
      </c>
      <c r="AC377" s="244" t="s">
        <v>788</v>
      </c>
      <c r="AD377" s="697"/>
      <c r="AE377" s="243" t="s">
        <v>787</v>
      </c>
      <c r="AF377" s="243" t="s">
        <v>786</v>
      </c>
      <c r="AG377" s="243" t="s">
        <v>861</v>
      </c>
      <c r="AH377" s="697"/>
      <c r="AI377" s="242" t="s">
        <v>784</v>
      </c>
      <c r="AJ377" s="242" t="s">
        <v>783</v>
      </c>
      <c r="AK377" s="697"/>
      <c r="AL377" s="241" t="s">
        <v>782</v>
      </c>
      <c r="AM377" s="697"/>
      <c r="AN377" s="241" t="s">
        <v>781</v>
      </c>
      <c r="AO377" s="697"/>
      <c r="AP377" s="240" t="s">
        <v>780</v>
      </c>
      <c r="AQ377" s="697"/>
      <c r="AR377" s="239" t="s">
        <v>860</v>
      </c>
      <c r="AS377" s="239" t="s">
        <v>859</v>
      </c>
      <c r="AT377" s="699"/>
      <c r="AU377" s="700"/>
      <c r="AV377" s="706" t="s">
        <v>1022</v>
      </c>
    </row>
    <row r="378" spans="1:48" ht="15" thickBot="1" x14ac:dyDescent="0.4">
      <c r="A378" s="326" t="s">
        <v>1022</v>
      </c>
      <c r="B378" s="275" t="s">
        <v>921</v>
      </c>
      <c r="C378" s="275" t="s">
        <v>814</v>
      </c>
      <c r="D378" s="275" t="s">
        <v>1006</v>
      </c>
      <c r="E378" s="703"/>
      <c r="F378" s="703"/>
      <c r="G378" s="703"/>
      <c r="H378" s="273" t="s">
        <v>801</v>
      </c>
      <c r="I378" s="273" t="s">
        <v>907</v>
      </c>
      <c r="J378" s="703"/>
      <c r="K378" s="272" t="s">
        <v>856</v>
      </c>
      <c r="L378" s="272" t="s">
        <v>854</v>
      </c>
      <c r="M378" s="272" t="s">
        <v>774</v>
      </c>
      <c r="N378" s="703"/>
      <c r="O378" s="271" t="s">
        <v>158</v>
      </c>
      <c r="P378" s="271" t="s">
        <v>901</v>
      </c>
      <c r="Q378" s="271" t="s">
        <v>837</v>
      </c>
      <c r="R378" s="271" t="s">
        <v>739</v>
      </c>
      <c r="S378" s="703"/>
      <c r="T378" s="703"/>
      <c r="U378" s="270" t="s">
        <v>930</v>
      </c>
      <c r="V378" s="269" t="s">
        <v>930</v>
      </c>
      <c r="W378" s="703"/>
      <c r="X378" s="268" t="s">
        <v>895</v>
      </c>
      <c r="Y378" s="268" t="s">
        <v>900</v>
      </c>
      <c r="Z378" s="703"/>
      <c r="AA378" s="267" t="s">
        <v>770</v>
      </c>
      <c r="AB378" s="267" t="s">
        <v>954</v>
      </c>
      <c r="AC378" s="267" t="s">
        <v>883</v>
      </c>
      <c r="AD378" s="703"/>
      <c r="AE378" s="266" t="s">
        <v>846</v>
      </c>
      <c r="AF378" s="266" t="s">
        <v>898</v>
      </c>
      <c r="AG378" s="266" t="s">
        <v>739</v>
      </c>
      <c r="AH378" s="703"/>
      <c r="AI378" s="265" t="s">
        <v>810</v>
      </c>
      <c r="AJ378" s="265" t="s">
        <v>903</v>
      </c>
      <c r="AK378" s="703"/>
      <c r="AL378" s="264" t="s">
        <v>835</v>
      </c>
      <c r="AM378" s="703"/>
      <c r="AN378" s="264" t="s">
        <v>745</v>
      </c>
      <c r="AO378" s="703"/>
      <c r="AP378" s="263" t="s">
        <v>870</v>
      </c>
      <c r="AQ378" s="703"/>
      <c r="AR378" s="262" t="s">
        <v>872</v>
      </c>
      <c r="AS378" s="262" t="s">
        <v>918</v>
      </c>
      <c r="AT378" s="704"/>
      <c r="AU378" s="705"/>
      <c r="AV378" s="707"/>
    </row>
    <row r="379" spans="1:48" x14ac:dyDescent="0.35">
      <c r="A379" s="326" t="s">
        <v>1022</v>
      </c>
      <c r="B379" s="225" t="s">
        <v>844</v>
      </c>
      <c r="C379" s="225" t="s">
        <v>843</v>
      </c>
      <c r="D379" s="225" t="s">
        <v>764</v>
      </c>
      <c r="E379" s="697"/>
      <c r="F379" s="697"/>
      <c r="G379" s="697"/>
      <c r="H379" s="697"/>
      <c r="I379" s="697"/>
      <c r="J379" s="697"/>
      <c r="K379" s="697"/>
      <c r="L379" s="697"/>
      <c r="M379" s="697"/>
      <c r="N379" s="697"/>
      <c r="O379" s="224" t="s">
        <v>842</v>
      </c>
      <c r="P379" s="697"/>
      <c r="Q379" s="224" t="s">
        <v>841</v>
      </c>
      <c r="R379" s="224" t="s">
        <v>840</v>
      </c>
      <c r="S379" s="697"/>
      <c r="T379" s="697" t="s">
        <v>760</v>
      </c>
      <c r="U379" s="699"/>
      <c r="V379" s="700"/>
      <c r="W379" s="697" t="s">
        <v>760</v>
      </c>
      <c r="X379" s="220" t="s">
        <v>759</v>
      </c>
      <c r="Y379" s="697"/>
      <c r="Z379" s="697"/>
      <c r="AA379" s="223" t="s">
        <v>758</v>
      </c>
      <c r="AB379" s="223" t="s">
        <v>757</v>
      </c>
      <c r="AC379" s="697"/>
      <c r="AD379" s="697"/>
      <c r="AE379" s="222" t="s">
        <v>756</v>
      </c>
      <c r="AF379" s="222" t="s">
        <v>755</v>
      </c>
      <c r="AG379" s="220" t="s">
        <v>785</v>
      </c>
      <c r="AH379" s="697"/>
      <c r="AI379" s="221" t="s">
        <v>753</v>
      </c>
      <c r="AJ379" s="221" t="s">
        <v>752</v>
      </c>
      <c r="AK379" s="697"/>
      <c r="AL379" s="697"/>
      <c r="AM379" s="697"/>
      <c r="AN379" s="697"/>
      <c r="AO379" s="697"/>
      <c r="AP379" s="697"/>
      <c r="AQ379" s="697"/>
      <c r="AR379" s="709" t="s">
        <v>751</v>
      </c>
      <c r="AS379" s="710"/>
      <c r="AT379" s="697"/>
      <c r="AU379" s="220" t="s">
        <v>778</v>
      </c>
      <c r="AV379" s="707"/>
    </row>
    <row r="380" spans="1:48" ht="15" thickBot="1" x14ac:dyDescent="0.4">
      <c r="A380" s="327" t="s">
        <v>1022</v>
      </c>
      <c r="B380" s="280" t="s">
        <v>836</v>
      </c>
      <c r="C380" s="280" t="s">
        <v>885</v>
      </c>
      <c r="D380" s="280" t="s">
        <v>940</v>
      </c>
      <c r="E380" s="703"/>
      <c r="F380" s="703"/>
      <c r="G380" s="703"/>
      <c r="H380" s="703"/>
      <c r="I380" s="703"/>
      <c r="J380" s="703"/>
      <c r="K380" s="703"/>
      <c r="L380" s="703"/>
      <c r="M380" s="703"/>
      <c r="N380" s="703"/>
      <c r="O380" s="279" t="s">
        <v>748</v>
      </c>
      <c r="P380" s="703"/>
      <c r="Q380" s="279" t="s">
        <v>920</v>
      </c>
      <c r="R380" s="279" t="s">
        <v>775</v>
      </c>
      <c r="S380" s="703"/>
      <c r="T380" s="703"/>
      <c r="U380" s="704"/>
      <c r="V380" s="705"/>
      <c r="W380" s="703"/>
      <c r="X380" s="268" t="s">
        <v>886</v>
      </c>
      <c r="Y380" s="703"/>
      <c r="Z380" s="703"/>
      <c r="AA380" s="278" t="s">
        <v>846</v>
      </c>
      <c r="AB380" s="278" t="s">
        <v>898</v>
      </c>
      <c r="AC380" s="703"/>
      <c r="AD380" s="703"/>
      <c r="AE380" s="277" t="s">
        <v>894</v>
      </c>
      <c r="AF380" s="277" t="s">
        <v>750</v>
      </c>
      <c r="AG380" s="268" t="s">
        <v>739</v>
      </c>
      <c r="AH380" s="703"/>
      <c r="AI380" s="276" t="s">
        <v>810</v>
      </c>
      <c r="AJ380" s="276" t="s">
        <v>768</v>
      </c>
      <c r="AK380" s="703"/>
      <c r="AL380" s="703"/>
      <c r="AM380" s="703"/>
      <c r="AN380" s="703"/>
      <c r="AO380" s="703"/>
      <c r="AP380" s="703"/>
      <c r="AQ380" s="703"/>
      <c r="AR380" s="714" t="s">
        <v>872</v>
      </c>
      <c r="AS380" s="715"/>
      <c r="AT380" s="703"/>
      <c r="AU380" s="268" t="s">
        <v>939</v>
      </c>
      <c r="AV380" s="713"/>
    </row>
    <row r="381" spans="1:48" x14ac:dyDescent="0.35">
      <c r="A381" s="325" t="s">
        <v>1021</v>
      </c>
      <c r="B381" s="251" t="s">
        <v>141</v>
      </c>
      <c r="C381" s="251" t="s">
        <v>258</v>
      </c>
      <c r="D381" s="251" t="s">
        <v>259</v>
      </c>
      <c r="E381" s="697"/>
      <c r="F381" s="697"/>
      <c r="G381" s="697"/>
      <c r="H381" s="249" t="s">
        <v>865</v>
      </c>
      <c r="I381" s="249" t="s">
        <v>125</v>
      </c>
      <c r="J381" s="697"/>
      <c r="K381" s="248" t="s">
        <v>127</v>
      </c>
      <c r="L381" s="248" t="s">
        <v>128</v>
      </c>
      <c r="M381" s="248" t="s">
        <v>260</v>
      </c>
      <c r="N381" s="697"/>
      <c r="O381" s="247" t="s">
        <v>830</v>
      </c>
      <c r="P381" s="247" t="s">
        <v>762</v>
      </c>
      <c r="Q381" s="247" t="s">
        <v>829</v>
      </c>
      <c r="R381" s="247" t="s">
        <v>864</v>
      </c>
      <c r="S381" s="697"/>
      <c r="T381" s="697" t="s">
        <v>760</v>
      </c>
      <c r="U381" s="246" t="s">
        <v>863</v>
      </c>
      <c r="V381" s="245" t="s">
        <v>791</v>
      </c>
      <c r="W381" s="697" t="s">
        <v>760</v>
      </c>
      <c r="X381" s="220" t="s">
        <v>862</v>
      </c>
      <c r="Y381" s="220" t="s">
        <v>827</v>
      </c>
      <c r="Z381" s="697"/>
      <c r="AA381" s="244" t="s">
        <v>790</v>
      </c>
      <c r="AB381" s="244" t="s">
        <v>789</v>
      </c>
      <c r="AC381" s="244" t="s">
        <v>788</v>
      </c>
      <c r="AD381" s="697"/>
      <c r="AE381" s="243" t="s">
        <v>787</v>
      </c>
      <c r="AF381" s="243" t="s">
        <v>786</v>
      </c>
      <c r="AG381" s="243" t="s">
        <v>861</v>
      </c>
      <c r="AH381" s="697"/>
      <c r="AI381" s="242" t="s">
        <v>784</v>
      </c>
      <c r="AJ381" s="242" t="s">
        <v>783</v>
      </c>
      <c r="AK381" s="697"/>
      <c r="AL381" s="241" t="s">
        <v>782</v>
      </c>
      <c r="AM381" s="697"/>
      <c r="AN381" s="241" t="s">
        <v>781</v>
      </c>
      <c r="AO381" s="697"/>
      <c r="AP381" s="240" t="s">
        <v>780</v>
      </c>
      <c r="AQ381" s="697"/>
      <c r="AR381" s="239" t="s">
        <v>860</v>
      </c>
      <c r="AS381" s="239" t="s">
        <v>859</v>
      </c>
      <c r="AT381" s="699"/>
      <c r="AU381" s="700"/>
      <c r="AV381" s="706" t="s">
        <v>1021</v>
      </c>
    </row>
    <row r="382" spans="1:48" ht="15" thickBot="1" x14ac:dyDescent="0.4">
      <c r="A382" s="326" t="s">
        <v>1021</v>
      </c>
      <c r="B382" s="275" t="s">
        <v>916</v>
      </c>
      <c r="C382" s="275" t="s">
        <v>158</v>
      </c>
      <c r="D382" s="275" t="s">
        <v>961</v>
      </c>
      <c r="E382" s="703"/>
      <c r="F382" s="703"/>
      <c r="G382" s="703"/>
      <c r="H382" s="273" t="s">
        <v>823</v>
      </c>
      <c r="I382" s="273" t="s">
        <v>801</v>
      </c>
      <c r="J382" s="703"/>
      <c r="K382" s="272" t="s">
        <v>854</v>
      </c>
      <c r="L382" s="272" t="s">
        <v>774</v>
      </c>
      <c r="M382" s="272" t="s">
        <v>856</v>
      </c>
      <c r="N382" s="703"/>
      <c r="O382" s="271" t="s">
        <v>837</v>
      </c>
      <c r="P382" s="271" t="s">
        <v>814</v>
      </c>
      <c r="Q382" s="271" t="s">
        <v>773</v>
      </c>
      <c r="R382" s="271" t="s">
        <v>852</v>
      </c>
      <c r="S382" s="703"/>
      <c r="T382" s="703"/>
      <c r="U382" s="270" t="s">
        <v>812</v>
      </c>
      <c r="V382" s="269" t="s">
        <v>812</v>
      </c>
      <c r="W382" s="703"/>
      <c r="X382" s="268" t="s">
        <v>850</v>
      </c>
      <c r="Y382" s="268" t="s">
        <v>821</v>
      </c>
      <c r="Z382" s="703"/>
      <c r="AA382" s="267" t="s">
        <v>948</v>
      </c>
      <c r="AB382" s="267" t="s">
        <v>833</v>
      </c>
      <c r="AC382" s="267" t="s">
        <v>876</v>
      </c>
      <c r="AD382" s="703"/>
      <c r="AE382" s="266" t="s">
        <v>913</v>
      </c>
      <c r="AF382" s="266" t="s">
        <v>875</v>
      </c>
      <c r="AG382" s="266" t="s">
        <v>739</v>
      </c>
      <c r="AH382" s="703"/>
      <c r="AI382" s="265" t="s">
        <v>738</v>
      </c>
      <c r="AJ382" s="265" t="s">
        <v>740</v>
      </c>
      <c r="AK382" s="703"/>
      <c r="AL382" s="264" t="s">
        <v>888</v>
      </c>
      <c r="AM382" s="703"/>
      <c r="AN382" s="264" t="s">
        <v>811</v>
      </c>
      <c r="AO382" s="703"/>
      <c r="AP382" s="263" t="s">
        <v>870</v>
      </c>
      <c r="AQ382" s="703"/>
      <c r="AR382" s="262" t="s">
        <v>866</v>
      </c>
      <c r="AS382" s="262" t="s">
        <v>918</v>
      </c>
      <c r="AT382" s="704"/>
      <c r="AU382" s="705"/>
      <c r="AV382" s="707"/>
    </row>
    <row r="383" spans="1:48" x14ac:dyDescent="0.35">
      <c r="A383" s="326" t="s">
        <v>1021</v>
      </c>
      <c r="B383" s="225" t="s">
        <v>844</v>
      </c>
      <c r="C383" s="225" t="s">
        <v>843</v>
      </c>
      <c r="D383" s="225" t="s">
        <v>764</v>
      </c>
      <c r="E383" s="697"/>
      <c r="F383" s="697"/>
      <c r="G383" s="697"/>
      <c r="H383" s="697"/>
      <c r="I383" s="697"/>
      <c r="J383" s="697"/>
      <c r="K383" s="697"/>
      <c r="L383" s="697"/>
      <c r="M383" s="697"/>
      <c r="N383" s="697"/>
      <c r="O383" s="224" t="s">
        <v>842</v>
      </c>
      <c r="P383" s="697"/>
      <c r="Q383" s="224" t="s">
        <v>841</v>
      </c>
      <c r="R383" s="224" t="s">
        <v>840</v>
      </c>
      <c r="S383" s="697"/>
      <c r="T383" s="697" t="s">
        <v>760</v>
      </c>
      <c r="U383" s="699"/>
      <c r="V383" s="700"/>
      <c r="W383" s="697" t="s">
        <v>760</v>
      </c>
      <c r="X383" s="220" t="s">
        <v>759</v>
      </c>
      <c r="Y383" s="697"/>
      <c r="Z383" s="697"/>
      <c r="AA383" s="223" t="s">
        <v>758</v>
      </c>
      <c r="AB383" s="223" t="s">
        <v>757</v>
      </c>
      <c r="AC383" s="697"/>
      <c r="AD383" s="697"/>
      <c r="AE383" s="222" t="s">
        <v>756</v>
      </c>
      <c r="AF383" s="222" t="s">
        <v>755</v>
      </c>
      <c r="AG383" s="220" t="s">
        <v>785</v>
      </c>
      <c r="AH383" s="697"/>
      <c r="AI383" s="221" t="s">
        <v>753</v>
      </c>
      <c r="AJ383" s="221" t="s">
        <v>752</v>
      </c>
      <c r="AK383" s="697"/>
      <c r="AL383" s="697"/>
      <c r="AM383" s="697"/>
      <c r="AN383" s="697"/>
      <c r="AO383" s="697"/>
      <c r="AP383" s="697"/>
      <c r="AQ383" s="697"/>
      <c r="AR383" s="709" t="s">
        <v>751</v>
      </c>
      <c r="AS383" s="710"/>
      <c r="AT383" s="697"/>
      <c r="AU383" s="220" t="s">
        <v>778</v>
      </c>
      <c r="AV383" s="707"/>
    </row>
    <row r="384" spans="1:48" ht="15" thickBot="1" x14ac:dyDescent="0.4">
      <c r="A384" s="327" t="s">
        <v>1021</v>
      </c>
      <c r="B384" s="280" t="s">
        <v>799</v>
      </c>
      <c r="C384" s="280" t="s">
        <v>839</v>
      </c>
      <c r="D384" s="280" t="s">
        <v>882</v>
      </c>
      <c r="E384" s="703"/>
      <c r="F384" s="703"/>
      <c r="G384" s="703"/>
      <c r="H384" s="703"/>
      <c r="I384" s="703"/>
      <c r="J384" s="703"/>
      <c r="K384" s="703"/>
      <c r="L384" s="703"/>
      <c r="M384" s="703"/>
      <c r="N384" s="703"/>
      <c r="O384" s="279" t="s">
        <v>921</v>
      </c>
      <c r="P384" s="703"/>
      <c r="Q384" s="279" t="s">
        <v>739</v>
      </c>
      <c r="R384" s="279" t="s">
        <v>852</v>
      </c>
      <c r="S384" s="703"/>
      <c r="T384" s="703"/>
      <c r="U384" s="704"/>
      <c r="V384" s="705"/>
      <c r="W384" s="703"/>
      <c r="X384" s="268" t="s">
        <v>886</v>
      </c>
      <c r="Y384" s="703"/>
      <c r="Z384" s="703"/>
      <c r="AA384" s="278" t="s">
        <v>881</v>
      </c>
      <c r="AB384" s="278" t="s">
        <v>157</v>
      </c>
      <c r="AC384" s="703"/>
      <c r="AD384" s="703"/>
      <c r="AE384" s="277" t="s">
        <v>745</v>
      </c>
      <c r="AF384" s="277" t="s">
        <v>833</v>
      </c>
      <c r="AG384" s="268" t="s">
        <v>739</v>
      </c>
      <c r="AH384" s="703"/>
      <c r="AI384" s="276" t="s">
        <v>738</v>
      </c>
      <c r="AJ384" s="276" t="s">
        <v>740</v>
      </c>
      <c r="AK384" s="703"/>
      <c r="AL384" s="703"/>
      <c r="AM384" s="703"/>
      <c r="AN384" s="703"/>
      <c r="AO384" s="703"/>
      <c r="AP384" s="703"/>
      <c r="AQ384" s="703"/>
      <c r="AR384" s="714" t="s">
        <v>832</v>
      </c>
      <c r="AS384" s="715"/>
      <c r="AT384" s="703"/>
      <c r="AU384" s="268" t="s">
        <v>939</v>
      </c>
      <c r="AV384" s="713"/>
    </row>
    <row r="385" spans="1:48" x14ac:dyDescent="0.35">
      <c r="A385" s="328" t="s">
        <v>1020</v>
      </c>
      <c r="B385" s="211" t="s">
        <v>141</v>
      </c>
      <c r="C385" s="211" t="s">
        <v>258</v>
      </c>
      <c r="D385" s="211" t="s">
        <v>259</v>
      </c>
      <c r="E385" s="716"/>
      <c r="F385" s="716"/>
      <c r="G385" s="716"/>
      <c r="H385" s="211" t="s">
        <v>831</v>
      </c>
      <c r="I385" s="211" t="s">
        <v>125</v>
      </c>
      <c r="J385" s="716"/>
      <c r="K385" s="211" t="s">
        <v>127</v>
      </c>
      <c r="L385" s="716"/>
      <c r="M385" s="211" t="s">
        <v>260</v>
      </c>
      <c r="N385" s="716"/>
      <c r="O385" s="211" t="s">
        <v>830</v>
      </c>
      <c r="P385" s="716"/>
      <c r="Q385" s="718" t="s">
        <v>829</v>
      </c>
      <c r="R385" s="719"/>
      <c r="S385" s="716"/>
      <c r="T385" s="716" t="s">
        <v>760</v>
      </c>
      <c r="U385" s="211" t="s">
        <v>828</v>
      </c>
      <c r="V385" s="211" t="s">
        <v>791</v>
      </c>
      <c r="W385" s="716" t="s">
        <v>760</v>
      </c>
      <c r="X385" s="211" t="s">
        <v>759</v>
      </c>
      <c r="Y385" s="211" t="s">
        <v>827</v>
      </c>
      <c r="Z385" s="716"/>
      <c r="AA385" s="211" t="s">
        <v>790</v>
      </c>
      <c r="AB385" s="211" t="s">
        <v>789</v>
      </c>
      <c r="AC385" s="211" t="s">
        <v>788</v>
      </c>
      <c r="AD385" s="716"/>
      <c r="AE385" s="211" t="s">
        <v>787</v>
      </c>
      <c r="AF385" s="211" t="s">
        <v>786</v>
      </c>
      <c r="AG385" s="211" t="s">
        <v>785</v>
      </c>
      <c r="AH385" s="716"/>
      <c r="AI385" s="211" t="s">
        <v>784</v>
      </c>
      <c r="AJ385" s="211" t="s">
        <v>783</v>
      </c>
      <c r="AK385" s="716"/>
      <c r="AL385" s="211" t="s">
        <v>782</v>
      </c>
      <c r="AM385" s="716"/>
      <c r="AN385" s="211" t="s">
        <v>781</v>
      </c>
      <c r="AO385" s="716"/>
      <c r="AP385" s="211" t="s">
        <v>780</v>
      </c>
      <c r="AQ385" s="716"/>
      <c r="AR385" s="211" t="s">
        <v>826</v>
      </c>
      <c r="AS385" s="211" t="s">
        <v>825</v>
      </c>
      <c r="AT385" s="716"/>
      <c r="AU385" s="211" t="s">
        <v>778</v>
      </c>
      <c r="AV385" s="728" t="s">
        <v>1020</v>
      </c>
    </row>
    <row r="386" spans="1:48" ht="15" thickBot="1" x14ac:dyDescent="0.4">
      <c r="A386" s="329" t="s">
        <v>1020</v>
      </c>
      <c r="B386" s="283" t="s">
        <v>837</v>
      </c>
      <c r="C386" s="283" t="s">
        <v>889</v>
      </c>
      <c r="D386" s="283" t="s">
        <v>748</v>
      </c>
      <c r="E386" s="717"/>
      <c r="F386" s="717"/>
      <c r="G386" s="717"/>
      <c r="H386" s="283" t="s">
        <v>883</v>
      </c>
      <c r="I386" s="283" t="s">
        <v>812</v>
      </c>
      <c r="J386" s="717"/>
      <c r="K386" s="283" t="s">
        <v>856</v>
      </c>
      <c r="L386" s="717"/>
      <c r="M386" s="283" t="s">
        <v>774</v>
      </c>
      <c r="N386" s="717"/>
      <c r="O386" s="283" t="s">
        <v>906</v>
      </c>
      <c r="P386" s="717"/>
      <c r="Q386" s="720" t="s">
        <v>801</v>
      </c>
      <c r="R386" s="721"/>
      <c r="S386" s="717"/>
      <c r="T386" s="717"/>
      <c r="U386" s="283" t="s">
        <v>984</v>
      </c>
      <c r="V386" s="283" t="s">
        <v>984</v>
      </c>
      <c r="W386" s="717"/>
      <c r="X386" s="283" t="s">
        <v>886</v>
      </c>
      <c r="Y386" s="283" t="s">
        <v>886</v>
      </c>
      <c r="Z386" s="717"/>
      <c r="AA386" s="283" t="s">
        <v>888</v>
      </c>
      <c r="AB386" s="283" t="s">
        <v>898</v>
      </c>
      <c r="AC386" s="283" t="s">
        <v>739</v>
      </c>
      <c r="AD386" s="717"/>
      <c r="AE386" s="283" t="s">
        <v>741</v>
      </c>
      <c r="AF386" s="283" t="s">
        <v>916</v>
      </c>
      <c r="AG386" s="283" t="s">
        <v>739</v>
      </c>
      <c r="AH386" s="717"/>
      <c r="AI386" s="283" t="s">
        <v>966</v>
      </c>
      <c r="AJ386" s="283" t="s">
        <v>876</v>
      </c>
      <c r="AK386" s="717"/>
      <c r="AL386" s="283" t="s">
        <v>948</v>
      </c>
      <c r="AM386" s="717"/>
      <c r="AN386" s="283" t="s">
        <v>874</v>
      </c>
      <c r="AO386" s="717"/>
      <c r="AP386" s="283" t="s">
        <v>900</v>
      </c>
      <c r="AQ386" s="717"/>
      <c r="AR386" s="283" t="s">
        <v>918</v>
      </c>
      <c r="AS386" s="283" t="s">
        <v>739</v>
      </c>
      <c r="AT386" s="717"/>
      <c r="AU386" s="283" t="s">
        <v>939</v>
      </c>
      <c r="AV386" s="729"/>
    </row>
    <row r="387" spans="1:48" x14ac:dyDescent="0.35">
      <c r="A387" s="329" t="s">
        <v>1020</v>
      </c>
      <c r="B387" s="211" t="s">
        <v>819</v>
      </c>
      <c r="C387" s="211" t="s">
        <v>818</v>
      </c>
      <c r="D387" s="211" t="s">
        <v>817</v>
      </c>
      <c r="E387" s="716"/>
      <c r="F387" s="716"/>
      <c r="G387" s="716"/>
      <c r="H387" s="716"/>
      <c r="I387" s="716"/>
      <c r="J387" s="716"/>
      <c r="K387" s="716"/>
      <c r="L387" s="716"/>
      <c r="M387" s="716"/>
      <c r="N387" s="716"/>
      <c r="O387" s="211" t="s">
        <v>816</v>
      </c>
      <c r="P387" s="211" t="s">
        <v>762</v>
      </c>
      <c r="Q387" s="718" t="s">
        <v>815</v>
      </c>
      <c r="R387" s="719"/>
      <c r="S387" s="716"/>
      <c r="T387" s="716" t="s">
        <v>760</v>
      </c>
      <c r="U387" s="722"/>
      <c r="V387" s="723"/>
      <c r="W387" s="716" t="s">
        <v>760</v>
      </c>
      <c r="X387" s="211" t="s">
        <v>759</v>
      </c>
      <c r="Y387" s="716"/>
      <c r="Z387" s="716"/>
      <c r="AA387" s="211" t="s">
        <v>758</v>
      </c>
      <c r="AB387" s="211" t="s">
        <v>757</v>
      </c>
      <c r="AC387" s="716"/>
      <c r="AD387" s="716"/>
      <c r="AE387" s="211" t="s">
        <v>756</v>
      </c>
      <c r="AF387" s="211" t="s">
        <v>755</v>
      </c>
      <c r="AG387" s="211" t="s">
        <v>754</v>
      </c>
      <c r="AH387" s="716"/>
      <c r="AI387" s="211" t="s">
        <v>753</v>
      </c>
      <c r="AJ387" s="211" t="s">
        <v>752</v>
      </c>
      <c r="AK387" s="716"/>
      <c r="AL387" s="716"/>
      <c r="AM387" s="716"/>
      <c r="AN387" s="716"/>
      <c r="AO387" s="716"/>
      <c r="AP387" s="716"/>
      <c r="AQ387" s="716"/>
      <c r="AR387" s="718" t="s">
        <v>751</v>
      </c>
      <c r="AS387" s="719"/>
      <c r="AT387" s="722"/>
      <c r="AU387" s="723"/>
      <c r="AV387" s="729"/>
    </row>
    <row r="388" spans="1:48" ht="15" thickBot="1" x14ac:dyDescent="0.4">
      <c r="A388" s="329" t="s">
        <v>1020</v>
      </c>
      <c r="B388" s="283" t="s">
        <v>837</v>
      </c>
      <c r="C388" s="283" t="s">
        <v>889</v>
      </c>
      <c r="D388" s="283" t="s">
        <v>748</v>
      </c>
      <c r="E388" s="717"/>
      <c r="F388" s="717"/>
      <c r="G388" s="717"/>
      <c r="H388" s="717"/>
      <c r="I388" s="717"/>
      <c r="J388" s="717"/>
      <c r="K388" s="717"/>
      <c r="L388" s="717"/>
      <c r="M388" s="717"/>
      <c r="N388" s="717"/>
      <c r="O388" s="283" t="s">
        <v>906</v>
      </c>
      <c r="P388" s="284" t="s">
        <v>746</v>
      </c>
      <c r="Q388" s="720" t="s">
        <v>801</v>
      </c>
      <c r="R388" s="721"/>
      <c r="S388" s="717"/>
      <c r="T388" s="717"/>
      <c r="U388" s="720"/>
      <c r="V388" s="721"/>
      <c r="W388" s="717"/>
      <c r="X388" s="283" t="s">
        <v>886</v>
      </c>
      <c r="Y388" s="717"/>
      <c r="Z388" s="717"/>
      <c r="AA388" s="283" t="s">
        <v>741</v>
      </c>
      <c r="AB388" s="283" t="s">
        <v>916</v>
      </c>
      <c r="AC388" s="717"/>
      <c r="AD388" s="717"/>
      <c r="AE388" s="283" t="s">
        <v>768</v>
      </c>
      <c r="AF388" s="283" t="s">
        <v>898</v>
      </c>
      <c r="AG388" s="283" t="s">
        <v>739</v>
      </c>
      <c r="AH388" s="717"/>
      <c r="AI388" s="283" t="s">
        <v>966</v>
      </c>
      <c r="AJ388" s="283" t="s">
        <v>876</v>
      </c>
      <c r="AK388" s="717"/>
      <c r="AL388" s="717"/>
      <c r="AM388" s="717"/>
      <c r="AN388" s="717"/>
      <c r="AO388" s="717"/>
      <c r="AP388" s="717"/>
      <c r="AQ388" s="717"/>
      <c r="AR388" s="720" t="s">
        <v>918</v>
      </c>
      <c r="AS388" s="721"/>
      <c r="AT388" s="720"/>
      <c r="AU388" s="721"/>
      <c r="AV388" s="729"/>
    </row>
    <row r="389" spans="1:48" x14ac:dyDescent="0.35">
      <c r="A389" s="329" t="s">
        <v>1020</v>
      </c>
      <c r="B389" s="211" t="s">
        <v>806</v>
      </c>
      <c r="C389" s="211" t="s">
        <v>805</v>
      </c>
      <c r="D389" s="211" t="s">
        <v>970</v>
      </c>
      <c r="E389" s="716"/>
      <c r="F389" s="716"/>
      <c r="G389" s="716"/>
      <c r="H389" s="716"/>
      <c r="I389" s="716"/>
      <c r="J389" s="716"/>
      <c r="K389" s="716"/>
      <c r="L389" s="716"/>
      <c r="M389" s="716"/>
      <c r="N389" s="716"/>
      <c r="O389" s="211" t="s">
        <v>803</v>
      </c>
      <c r="P389" s="284"/>
      <c r="Q389" s="718" t="s">
        <v>802</v>
      </c>
      <c r="R389" s="719"/>
      <c r="S389" s="716"/>
      <c r="T389" s="716" t="s">
        <v>760</v>
      </c>
      <c r="U389" s="722"/>
      <c r="V389" s="723"/>
      <c r="W389" s="716" t="s">
        <v>760</v>
      </c>
      <c r="X389" s="722"/>
      <c r="Y389" s="731"/>
      <c r="Z389" s="731"/>
      <c r="AA389" s="731"/>
      <c r="AB389" s="731"/>
      <c r="AC389" s="731"/>
      <c r="AD389" s="731"/>
      <c r="AE389" s="731"/>
      <c r="AF389" s="731"/>
      <c r="AG389" s="731"/>
      <c r="AH389" s="731"/>
      <c r="AI389" s="731"/>
      <c r="AJ389" s="731"/>
      <c r="AK389" s="731"/>
      <c r="AL389" s="731"/>
      <c r="AM389" s="731"/>
      <c r="AN389" s="731"/>
      <c r="AO389" s="731"/>
      <c r="AP389" s="731"/>
      <c r="AQ389" s="731"/>
      <c r="AR389" s="731"/>
      <c r="AS389" s="731"/>
      <c r="AT389" s="731"/>
      <c r="AU389" s="723"/>
      <c r="AV389" s="729"/>
    </row>
    <row r="390" spans="1:48" ht="15" thickBot="1" x14ac:dyDescent="0.4">
      <c r="A390" s="330" t="s">
        <v>1020</v>
      </c>
      <c r="B390" s="283" t="s">
        <v>912</v>
      </c>
      <c r="C390" s="283" t="s">
        <v>814</v>
      </c>
      <c r="D390" s="283" t="s">
        <v>775</v>
      </c>
      <c r="E390" s="717"/>
      <c r="F390" s="717"/>
      <c r="G390" s="717"/>
      <c r="H390" s="717"/>
      <c r="I390" s="717"/>
      <c r="J390" s="717"/>
      <c r="K390" s="717"/>
      <c r="L390" s="717"/>
      <c r="M390" s="717"/>
      <c r="N390" s="717"/>
      <c r="O390" s="283" t="s">
        <v>773</v>
      </c>
      <c r="P390" s="283"/>
      <c r="Q390" s="720" t="s">
        <v>901</v>
      </c>
      <c r="R390" s="721"/>
      <c r="S390" s="717"/>
      <c r="T390" s="717"/>
      <c r="U390" s="720"/>
      <c r="V390" s="721"/>
      <c r="W390" s="717"/>
      <c r="X390" s="720"/>
      <c r="Y390" s="732"/>
      <c r="Z390" s="732"/>
      <c r="AA390" s="732"/>
      <c r="AB390" s="732"/>
      <c r="AC390" s="732"/>
      <c r="AD390" s="732"/>
      <c r="AE390" s="732"/>
      <c r="AF390" s="732"/>
      <c r="AG390" s="732"/>
      <c r="AH390" s="732"/>
      <c r="AI390" s="732"/>
      <c r="AJ390" s="732"/>
      <c r="AK390" s="732"/>
      <c r="AL390" s="732"/>
      <c r="AM390" s="732"/>
      <c r="AN390" s="732"/>
      <c r="AO390" s="732"/>
      <c r="AP390" s="732"/>
      <c r="AQ390" s="732"/>
      <c r="AR390" s="732"/>
      <c r="AS390" s="732"/>
      <c r="AT390" s="732"/>
      <c r="AU390" s="721"/>
      <c r="AV390" s="730"/>
    </row>
    <row r="391" spans="1:48" x14ac:dyDescent="0.35">
      <c r="A391" s="328" t="s">
        <v>1019</v>
      </c>
      <c r="B391" s="211" t="s">
        <v>1268</v>
      </c>
      <c r="C391" s="211" t="s">
        <v>1270</v>
      </c>
      <c r="D391" s="211" t="s">
        <v>796</v>
      </c>
      <c r="E391" s="716"/>
      <c r="F391" s="716"/>
      <c r="G391" s="716"/>
      <c r="H391" s="211" t="s">
        <v>100</v>
      </c>
      <c r="I391" s="716"/>
      <c r="J391" s="716"/>
      <c r="K391" s="211" t="s">
        <v>795</v>
      </c>
      <c r="L391" s="716"/>
      <c r="M391" s="716"/>
      <c r="N391" s="716"/>
      <c r="O391" s="211" t="s">
        <v>794</v>
      </c>
      <c r="P391" s="716"/>
      <c r="Q391" s="718" t="s">
        <v>793</v>
      </c>
      <c r="R391" s="719"/>
      <c r="S391" s="716"/>
      <c r="T391" s="716" t="s">
        <v>760</v>
      </c>
      <c r="U391" s="211" t="s">
        <v>792</v>
      </c>
      <c r="V391" s="211" t="s">
        <v>791</v>
      </c>
      <c r="W391" s="716" t="s">
        <v>760</v>
      </c>
      <c r="X391" s="211" t="s">
        <v>759</v>
      </c>
      <c r="Y391" s="716"/>
      <c r="Z391" s="716"/>
      <c r="AA391" s="211" t="s">
        <v>790</v>
      </c>
      <c r="AB391" s="211" t="s">
        <v>789</v>
      </c>
      <c r="AC391" s="211" t="s">
        <v>788</v>
      </c>
      <c r="AD391" s="716"/>
      <c r="AE391" s="211" t="s">
        <v>787</v>
      </c>
      <c r="AF391" s="211" t="s">
        <v>786</v>
      </c>
      <c r="AG391" s="211" t="s">
        <v>785</v>
      </c>
      <c r="AH391" s="716"/>
      <c r="AI391" s="211" t="s">
        <v>784</v>
      </c>
      <c r="AJ391" s="211" t="s">
        <v>783</v>
      </c>
      <c r="AK391" s="716"/>
      <c r="AL391" s="211" t="s">
        <v>782</v>
      </c>
      <c r="AM391" s="716"/>
      <c r="AN391" s="211" t="s">
        <v>781</v>
      </c>
      <c r="AO391" s="716"/>
      <c r="AP391" s="211" t="s">
        <v>780</v>
      </c>
      <c r="AQ391" s="716"/>
      <c r="AR391" s="718" t="s">
        <v>779</v>
      </c>
      <c r="AS391" s="719"/>
      <c r="AT391" s="716"/>
      <c r="AU391" s="211" t="s">
        <v>778</v>
      </c>
      <c r="AV391" s="728" t="s">
        <v>1019</v>
      </c>
    </row>
    <row r="392" spans="1:48" ht="15" thickBot="1" x14ac:dyDescent="0.4">
      <c r="A392" s="329" t="s">
        <v>1019</v>
      </c>
      <c r="B392" s="283" t="s">
        <v>883</v>
      </c>
      <c r="C392" s="283" t="s">
        <v>889</v>
      </c>
      <c r="D392" s="283" t="s">
        <v>907</v>
      </c>
      <c r="E392" s="717"/>
      <c r="F392" s="717"/>
      <c r="G392" s="717"/>
      <c r="H392" s="283" t="s">
        <v>774</v>
      </c>
      <c r="I392" s="717"/>
      <c r="J392" s="717"/>
      <c r="K392" s="283" t="s">
        <v>856</v>
      </c>
      <c r="L392" s="717"/>
      <c r="M392" s="717"/>
      <c r="N392" s="717"/>
      <c r="O392" s="283" t="s">
        <v>748</v>
      </c>
      <c r="P392" s="717"/>
      <c r="Q392" s="720" t="s">
        <v>906</v>
      </c>
      <c r="R392" s="721"/>
      <c r="S392" s="717"/>
      <c r="T392" s="717"/>
      <c r="U392" s="283" t="s">
        <v>984</v>
      </c>
      <c r="V392" s="283" t="s">
        <v>984</v>
      </c>
      <c r="W392" s="717"/>
      <c r="X392" s="283" t="s">
        <v>886</v>
      </c>
      <c r="Y392" s="717"/>
      <c r="Z392" s="717"/>
      <c r="AA392" s="283" t="s">
        <v>745</v>
      </c>
      <c r="AB392" s="283" t="s">
        <v>875</v>
      </c>
      <c r="AC392" s="283" t="s">
        <v>739</v>
      </c>
      <c r="AD392" s="717"/>
      <c r="AE392" s="283" t="s">
        <v>948</v>
      </c>
      <c r="AF392" s="283" t="s">
        <v>740</v>
      </c>
      <c r="AG392" s="283" t="s">
        <v>739</v>
      </c>
      <c r="AH392" s="717"/>
      <c r="AI392" s="283" t="s">
        <v>738</v>
      </c>
      <c r="AJ392" s="283" t="s">
        <v>833</v>
      </c>
      <c r="AK392" s="717"/>
      <c r="AL392" s="283" t="s">
        <v>820</v>
      </c>
      <c r="AM392" s="717"/>
      <c r="AN392" s="283" t="s">
        <v>900</v>
      </c>
      <c r="AO392" s="717"/>
      <c r="AP392" s="283" t="s">
        <v>874</v>
      </c>
      <c r="AQ392" s="717"/>
      <c r="AR392" s="720" t="s">
        <v>918</v>
      </c>
      <c r="AS392" s="721"/>
      <c r="AT392" s="717"/>
      <c r="AU392" s="283" t="s">
        <v>939</v>
      </c>
      <c r="AV392" s="729"/>
    </row>
    <row r="393" spans="1:48" x14ac:dyDescent="0.35">
      <c r="A393" s="329" t="s">
        <v>1019</v>
      </c>
      <c r="B393" s="211" t="s">
        <v>1269</v>
      </c>
      <c r="C393" s="211" t="s">
        <v>1271</v>
      </c>
      <c r="D393" s="211" t="s">
        <v>764</v>
      </c>
      <c r="E393" s="716"/>
      <c r="F393" s="716"/>
      <c r="G393" s="716"/>
      <c r="H393" s="716"/>
      <c r="I393" s="716"/>
      <c r="J393" s="716"/>
      <c r="K393" s="716"/>
      <c r="L393" s="716"/>
      <c r="M393" s="716"/>
      <c r="N393" s="716"/>
      <c r="O393" s="211" t="s">
        <v>763</v>
      </c>
      <c r="P393" s="211" t="s">
        <v>762</v>
      </c>
      <c r="Q393" s="718" t="s">
        <v>761</v>
      </c>
      <c r="R393" s="719"/>
      <c r="S393" s="716"/>
      <c r="T393" s="716" t="s">
        <v>760</v>
      </c>
      <c r="U393" s="722"/>
      <c r="V393" s="723"/>
      <c r="W393" s="716" t="s">
        <v>760</v>
      </c>
      <c r="X393" s="211" t="s">
        <v>759</v>
      </c>
      <c r="Y393" s="716"/>
      <c r="Z393" s="716"/>
      <c r="AA393" s="211" t="s">
        <v>758</v>
      </c>
      <c r="AB393" s="211" t="s">
        <v>757</v>
      </c>
      <c r="AC393" s="716"/>
      <c r="AD393" s="716"/>
      <c r="AE393" s="211" t="s">
        <v>756</v>
      </c>
      <c r="AF393" s="211" t="s">
        <v>755</v>
      </c>
      <c r="AG393" s="211" t="s">
        <v>754</v>
      </c>
      <c r="AH393" s="716"/>
      <c r="AI393" s="211" t="s">
        <v>753</v>
      </c>
      <c r="AJ393" s="211" t="s">
        <v>752</v>
      </c>
      <c r="AK393" s="716"/>
      <c r="AL393" s="716"/>
      <c r="AM393" s="716"/>
      <c r="AN393" s="716"/>
      <c r="AO393" s="716"/>
      <c r="AP393" s="716"/>
      <c r="AQ393" s="716"/>
      <c r="AR393" s="718" t="s">
        <v>751</v>
      </c>
      <c r="AS393" s="719"/>
      <c r="AT393" s="722"/>
      <c r="AU393" s="723"/>
      <c r="AV393" s="729"/>
    </row>
    <row r="394" spans="1:48" ht="15" thickBot="1" x14ac:dyDescent="0.4">
      <c r="A394" s="330" t="s">
        <v>1019</v>
      </c>
      <c r="B394" s="283" t="s">
        <v>837</v>
      </c>
      <c r="C394" s="283" t="s">
        <v>955</v>
      </c>
      <c r="D394" s="283" t="s">
        <v>907</v>
      </c>
      <c r="E394" s="717"/>
      <c r="F394" s="717"/>
      <c r="G394" s="717"/>
      <c r="H394" s="717"/>
      <c r="I394" s="717"/>
      <c r="J394" s="717"/>
      <c r="K394" s="717"/>
      <c r="L394" s="717"/>
      <c r="M394" s="717"/>
      <c r="N394" s="717"/>
      <c r="O394" s="283" t="s">
        <v>748</v>
      </c>
      <c r="P394" s="283" t="s">
        <v>746</v>
      </c>
      <c r="Q394" s="720" t="s">
        <v>749</v>
      </c>
      <c r="R394" s="721"/>
      <c r="S394" s="717"/>
      <c r="T394" s="717"/>
      <c r="U394" s="720"/>
      <c r="V394" s="721"/>
      <c r="W394" s="717"/>
      <c r="X394" s="283" t="s">
        <v>886</v>
      </c>
      <c r="Y394" s="717"/>
      <c r="Z394" s="717"/>
      <c r="AA394" s="283" t="s">
        <v>745</v>
      </c>
      <c r="AB394" s="283" t="s">
        <v>740</v>
      </c>
      <c r="AC394" s="717"/>
      <c r="AD394" s="717"/>
      <c r="AE394" s="283" t="s">
        <v>888</v>
      </c>
      <c r="AF394" s="283" t="s">
        <v>875</v>
      </c>
      <c r="AG394" s="283" t="s">
        <v>739</v>
      </c>
      <c r="AH394" s="717"/>
      <c r="AI394" s="283" t="s">
        <v>738</v>
      </c>
      <c r="AJ394" s="283" t="s">
        <v>833</v>
      </c>
      <c r="AK394" s="717"/>
      <c r="AL394" s="717"/>
      <c r="AM394" s="717"/>
      <c r="AN394" s="717"/>
      <c r="AO394" s="717"/>
      <c r="AP394" s="717"/>
      <c r="AQ394" s="717"/>
      <c r="AR394" s="720" t="s">
        <v>918</v>
      </c>
      <c r="AS394" s="721"/>
      <c r="AT394" s="720"/>
      <c r="AU394" s="721"/>
      <c r="AV394" s="730"/>
    </row>
    <row r="395" spans="1:48" x14ac:dyDescent="0.35">
      <c r="A395" s="325" t="s">
        <v>1018</v>
      </c>
      <c r="B395" s="251" t="s">
        <v>141</v>
      </c>
      <c r="C395" s="724" t="s">
        <v>258</v>
      </c>
      <c r="D395" s="725"/>
      <c r="E395" s="251" t="s">
        <v>259</v>
      </c>
      <c r="F395" s="697"/>
      <c r="G395" s="697"/>
      <c r="H395" s="249" t="s">
        <v>865</v>
      </c>
      <c r="I395" s="249" t="s">
        <v>125</v>
      </c>
      <c r="J395" s="697"/>
      <c r="K395" s="248" t="s">
        <v>127</v>
      </c>
      <c r="L395" s="248" t="s">
        <v>128</v>
      </c>
      <c r="M395" s="248" t="s">
        <v>260</v>
      </c>
      <c r="N395" s="697"/>
      <c r="O395" s="247" t="s">
        <v>830</v>
      </c>
      <c r="P395" s="247" t="s">
        <v>762</v>
      </c>
      <c r="Q395" s="247" t="s">
        <v>829</v>
      </c>
      <c r="R395" s="247" t="s">
        <v>864</v>
      </c>
      <c r="S395" s="697"/>
      <c r="T395" s="697" t="s">
        <v>760</v>
      </c>
      <c r="U395" s="246" t="s">
        <v>863</v>
      </c>
      <c r="V395" s="245" t="s">
        <v>791</v>
      </c>
      <c r="W395" s="697" t="s">
        <v>760</v>
      </c>
      <c r="X395" s="220" t="s">
        <v>862</v>
      </c>
      <c r="Y395" s="220" t="s">
        <v>827</v>
      </c>
      <c r="Z395" s="697"/>
      <c r="AA395" s="244" t="s">
        <v>790</v>
      </c>
      <c r="AB395" s="244" t="s">
        <v>789</v>
      </c>
      <c r="AC395" s="244" t="s">
        <v>788</v>
      </c>
      <c r="AD395" s="697"/>
      <c r="AE395" s="243" t="s">
        <v>787</v>
      </c>
      <c r="AF395" s="243" t="s">
        <v>786</v>
      </c>
      <c r="AG395" s="243" t="s">
        <v>861</v>
      </c>
      <c r="AH395" s="697"/>
      <c r="AI395" s="242" t="s">
        <v>784</v>
      </c>
      <c r="AJ395" s="242" t="s">
        <v>783</v>
      </c>
      <c r="AK395" s="697"/>
      <c r="AL395" s="241" t="s">
        <v>782</v>
      </c>
      <c r="AM395" s="697"/>
      <c r="AN395" s="241" t="s">
        <v>781</v>
      </c>
      <c r="AO395" s="697"/>
      <c r="AP395" s="240" t="s">
        <v>780</v>
      </c>
      <c r="AQ395" s="697"/>
      <c r="AR395" s="239" t="s">
        <v>860</v>
      </c>
      <c r="AS395" s="239" t="s">
        <v>859</v>
      </c>
      <c r="AT395" s="699"/>
      <c r="AU395" s="700"/>
      <c r="AV395" s="706" t="s">
        <v>1018</v>
      </c>
    </row>
    <row r="396" spans="1:48" ht="15" thickBot="1" x14ac:dyDescent="0.4">
      <c r="A396" s="326" t="s">
        <v>1018</v>
      </c>
      <c r="B396" s="275" t="s">
        <v>739</v>
      </c>
      <c r="C396" s="726" t="s">
        <v>870</v>
      </c>
      <c r="D396" s="727"/>
      <c r="E396" s="275" t="s">
        <v>750</v>
      </c>
      <c r="F396" s="703"/>
      <c r="G396" s="703"/>
      <c r="H396" s="273" t="s">
        <v>769</v>
      </c>
      <c r="I396" s="273" t="s">
        <v>158</v>
      </c>
      <c r="J396" s="703"/>
      <c r="K396" s="272" t="s">
        <v>822</v>
      </c>
      <c r="L396" s="272" t="s">
        <v>854</v>
      </c>
      <c r="M396" s="272" t="s">
        <v>856</v>
      </c>
      <c r="N396" s="703"/>
      <c r="O396" s="271" t="s">
        <v>773</v>
      </c>
      <c r="P396" s="271" t="s">
        <v>906</v>
      </c>
      <c r="Q396" s="271" t="s">
        <v>916</v>
      </c>
      <c r="R396" s="271" t="s">
        <v>772</v>
      </c>
      <c r="S396" s="703"/>
      <c r="T396" s="703"/>
      <c r="U396" s="270" t="s">
        <v>984</v>
      </c>
      <c r="V396" s="269" t="s">
        <v>984</v>
      </c>
      <c r="W396" s="703"/>
      <c r="X396" s="268" t="s">
        <v>886</v>
      </c>
      <c r="Y396" s="268" t="s">
        <v>874</v>
      </c>
      <c r="Z396" s="703"/>
      <c r="AA396" s="267" t="s">
        <v>812</v>
      </c>
      <c r="AB396" s="267" t="s">
        <v>771</v>
      </c>
      <c r="AC396" s="267" t="s">
        <v>912</v>
      </c>
      <c r="AD396" s="703"/>
      <c r="AE396" s="266" t="s">
        <v>857</v>
      </c>
      <c r="AF396" s="266" t="s">
        <v>883</v>
      </c>
      <c r="AG396" s="266" t="s">
        <v>739</v>
      </c>
      <c r="AH396" s="703"/>
      <c r="AI396" s="265" t="s">
        <v>157</v>
      </c>
      <c r="AJ396" s="265" t="s">
        <v>834</v>
      </c>
      <c r="AK396" s="703"/>
      <c r="AL396" s="264" t="s">
        <v>913</v>
      </c>
      <c r="AM396" s="703"/>
      <c r="AN396" s="264" t="s">
        <v>768</v>
      </c>
      <c r="AO396" s="703"/>
      <c r="AP396" s="263" t="s">
        <v>739</v>
      </c>
      <c r="AQ396" s="703"/>
      <c r="AR396" s="262" t="s">
        <v>736</v>
      </c>
      <c r="AS396" s="262" t="s">
        <v>845</v>
      </c>
      <c r="AT396" s="704"/>
      <c r="AU396" s="705"/>
      <c r="AV396" s="707"/>
    </row>
    <row r="397" spans="1:48" ht="29" x14ac:dyDescent="0.35">
      <c r="A397" s="337" t="s">
        <v>1018</v>
      </c>
      <c r="B397" s="225" t="s">
        <v>844</v>
      </c>
      <c r="C397" s="225" t="s">
        <v>843</v>
      </c>
      <c r="D397" s="225" t="s">
        <v>902</v>
      </c>
      <c r="E397" s="225" t="s">
        <v>764</v>
      </c>
      <c r="F397" s="697"/>
      <c r="G397" s="697"/>
      <c r="H397" s="697"/>
      <c r="I397" s="697"/>
      <c r="J397" s="697"/>
      <c r="K397" s="697"/>
      <c r="L397" s="697"/>
      <c r="M397" s="697"/>
      <c r="N397" s="697"/>
      <c r="O397" s="224" t="s">
        <v>842</v>
      </c>
      <c r="P397" s="697"/>
      <c r="Q397" s="224" t="s">
        <v>841</v>
      </c>
      <c r="R397" s="224" t="s">
        <v>840</v>
      </c>
      <c r="S397" s="697"/>
      <c r="T397" s="697" t="s">
        <v>760</v>
      </c>
      <c r="U397" s="699"/>
      <c r="V397" s="700"/>
      <c r="W397" s="697" t="s">
        <v>760</v>
      </c>
      <c r="X397" s="220" t="s">
        <v>759</v>
      </c>
      <c r="Y397" s="697"/>
      <c r="Z397" s="697"/>
      <c r="AA397" s="223" t="s">
        <v>758</v>
      </c>
      <c r="AB397" s="223" t="s">
        <v>757</v>
      </c>
      <c r="AC397" s="697"/>
      <c r="AD397" s="697"/>
      <c r="AE397" s="222" t="s">
        <v>756</v>
      </c>
      <c r="AF397" s="222" t="s">
        <v>755</v>
      </c>
      <c r="AG397" s="220" t="s">
        <v>785</v>
      </c>
      <c r="AH397" s="697"/>
      <c r="AI397" s="221" t="s">
        <v>753</v>
      </c>
      <c r="AJ397" s="221" t="s">
        <v>752</v>
      </c>
      <c r="AK397" s="697"/>
      <c r="AL397" s="697"/>
      <c r="AM397" s="697"/>
      <c r="AN397" s="697"/>
      <c r="AO397" s="697"/>
      <c r="AP397" s="697"/>
      <c r="AQ397" s="697"/>
      <c r="AR397" s="709" t="s">
        <v>751</v>
      </c>
      <c r="AS397" s="710"/>
      <c r="AT397" s="697"/>
      <c r="AU397" s="220" t="s">
        <v>778</v>
      </c>
      <c r="AV397" s="707"/>
    </row>
    <row r="398" spans="1:48" ht="29.5" thickBot="1" x14ac:dyDescent="0.4">
      <c r="A398" s="338" t="s">
        <v>1018</v>
      </c>
      <c r="B398" s="280" t="s">
        <v>847</v>
      </c>
      <c r="C398" s="280" t="s">
        <v>776</v>
      </c>
      <c r="D398" s="280" t="s">
        <v>870</v>
      </c>
      <c r="E398" s="280" t="s">
        <v>923</v>
      </c>
      <c r="F398" s="703"/>
      <c r="G398" s="703"/>
      <c r="H398" s="703"/>
      <c r="I398" s="703"/>
      <c r="J398" s="703"/>
      <c r="K398" s="703"/>
      <c r="L398" s="703"/>
      <c r="M398" s="703"/>
      <c r="N398" s="703"/>
      <c r="O398" s="279" t="s">
        <v>747</v>
      </c>
      <c r="P398" s="703"/>
      <c r="Q398" s="279" t="s">
        <v>159</v>
      </c>
      <c r="R398" s="279" t="s">
        <v>772</v>
      </c>
      <c r="S398" s="703"/>
      <c r="T398" s="703"/>
      <c r="U398" s="704"/>
      <c r="V398" s="705"/>
      <c r="W398" s="703"/>
      <c r="X398" s="268" t="s">
        <v>744</v>
      </c>
      <c r="Y398" s="703"/>
      <c r="Z398" s="703"/>
      <c r="AA398" s="278" t="s">
        <v>857</v>
      </c>
      <c r="AB398" s="278" t="s">
        <v>809</v>
      </c>
      <c r="AC398" s="703"/>
      <c r="AD398" s="703"/>
      <c r="AE398" s="277" t="s">
        <v>807</v>
      </c>
      <c r="AF398" s="277" t="s">
        <v>867</v>
      </c>
      <c r="AG398" s="268" t="s">
        <v>739</v>
      </c>
      <c r="AH398" s="703"/>
      <c r="AI398" s="276" t="s">
        <v>157</v>
      </c>
      <c r="AJ398" s="276" t="s">
        <v>834</v>
      </c>
      <c r="AK398" s="703"/>
      <c r="AL398" s="703"/>
      <c r="AM398" s="703"/>
      <c r="AN398" s="703"/>
      <c r="AO398" s="703"/>
      <c r="AP398" s="703"/>
      <c r="AQ398" s="703"/>
      <c r="AR398" s="714" t="s">
        <v>845</v>
      </c>
      <c r="AS398" s="715"/>
      <c r="AT398" s="703"/>
      <c r="AU398" s="268" t="s">
        <v>767</v>
      </c>
      <c r="AV398" s="713"/>
    </row>
    <row r="399" spans="1:48" x14ac:dyDescent="0.35">
      <c r="A399" s="325" t="s">
        <v>1017</v>
      </c>
      <c r="B399" s="251" t="s">
        <v>141</v>
      </c>
      <c r="C399" s="251" t="s">
        <v>258</v>
      </c>
      <c r="D399" s="251" t="s">
        <v>259</v>
      </c>
      <c r="E399" s="697"/>
      <c r="F399" s="697"/>
      <c r="G399" s="697"/>
      <c r="H399" s="249" t="s">
        <v>865</v>
      </c>
      <c r="I399" s="249" t="s">
        <v>125</v>
      </c>
      <c r="J399" s="697"/>
      <c r="K399" s="248" t="s">
        <v>127</v>
      </c>
      <c r="L399" s="248" t="s">
        <v>128</v>
      </c>
      <c r="M399" s="248" t="s">
        <v>260</v>
      </c>
      <c r="N399" s="697"/>
      <c r="O399" s="247" t="s">
        <v>830</v>
      </c>
      <c r="P399" s="247" t="s">
        <v>762</v>
      </c>
      <c r="Q399" s="247" t="s">
        <v>829</v>
      </c>
      <c r="R399" s="247" t="s">
        <v>864</v>
      </c>
      <c r="S399" s="697"/>
      <c r="T399" s="697" t="s">
        <v>760</v>
      </c>
      <c r="U399" s="246" t="s">
        <v>863</v>
      </c>
      <c r="V399" s="245" t="s">
        <v>791</v>
      </c>
      <c r="W399" s="697" t="s">
        <v>760</v>
      </c>
      <c r="X399" s="220" t="s">
        <v>862</v>
      </c>
      <c r="Y399" s="220" t="s">
        <v>827</v>
      </c>
      <c r="Z399" s="697"/>
      <c r="AA399" s="244" t="s">
        <v>790</v>
      </c>
      <c r="AB399" s="244" t="s">
        <v>789</v>
      </c>
      <c r="AC399" s="244" t="s">
        <v>788</v>
      </c>
      <c r="AD399" s="697"/>
      <c r="AE399" s="243" t="s">
        <v>787</v>
      </c>
      <c r="AF399" s="243" t="s">
        <v>786</v>
      </c>
      <c r="AG399" s="243" t="s">
        <v>861</v>
      </c>
      <c r="AH399" s="697"/>
      <c r="AI399" s="242" t="s">
        <v>784</v>
      </c>
      <c r="AJ399" s="242" t="s">
        <v>783</v>
      </c>
      <c r="AK399" s="697"/>
      <c r="AL399" s="241" t="s">
        <v>782</v>
      </c>
      <c r="AM399" s="697"/>
      <c r="AN399" s="241" t="s">
        <v>781</v>
      </c>
      <c r="AO399" s="697"/>
      <c r="AP399" s="240" t="s">
        <v>780</v>
      </c>
      <c r="AQ399" s="697"/>
      <c r="AR399" s="239" t="s">
        <v>860</v>
      </c>
      <c r="AS399" s="239" t="s">
        <v>859</v>
      </c>
      <c r="AT399" s="699"/>
      <c r="AU399" s="700"/>
      <c r="AV399" s="706" t="s">
        <v>1017</v>
      </c>
    </row>
    <row r="400" spans="1:48" ht="15" thickBot="1" x14ac:dyDescent="0.4">
      <c r="A400" s="326" t="s">
        <v>1017</v>
      </c>
      <c r="B400" s="275" t="s">
        <v>773</v>
      </c>
      <c r="C400" s="275" t="s">
        <v>158</v>
      </c>
      <c r="D400" s="275" t="s">
        <v>920</v>
      </c>
      <c r="E400" s="703"/>
      <c r="F400" s="703"/>
      <c r="G400" s="703"/>
      <c r="H400" s="273" t="s">
        <v>901</v>
      </c>
      <c r="I400" s="273" t="s">
        <v>855</v>
      </c>
      <c r="J400" s="703"/>
      <c r="K400" s="272" t="s">
        <v>961</v>
      </c>
      <c r="L400" s="272" t="s">
        <v>854</v>
      </c>
      <c r="M400" s="272" t="s">
        <v>822</v>
      </c>
      <c r="N400" s="703"/>
      <c r="O400" s="271" t="s">
        <v>814</v>
      </c>
      <c r="P400" s="271" t="s">
        <v>746</v>
      </c>
      <c r="Q400" s="271" t="s">
        <v>853</v>
      </c>
      <c r="R400" s="271" t="s">
        <v>739</v>
      </c>
      <c r="S400" s="703"/>
      <c r="T400" s="703"/>
      <c r="U400" s="270" t="s">
        <v>769</v>
      </c>
      <c r="V400" s="269" t="s">
        <v>769</v>
      </c>
      <c r="W400" s="703"/>
      <c r="X400" s="268" t="s">
        <v>744</v>
      </c>
      <c r="Y400" s="268" t="s">
        <v>895</v>
      </c>
      <c r="Z400" s="703"/>
      <c r="AA400" s="267" t="s">
        <v>913</v>
      </c>
      <c r="AB400" s="267" t="s">
        <v>768</v>
      </c>
      <c r="AC400" s="267" t="s">
        <v>750</v>
      </c>
      <c r="AD400" s="703"/>
      <c r="AE400" s="266" t="s">
        <v>743</v>
      </c>
      <c r="AF400" s="266" t="s">
        <v>973</v>
      </c>
      <c r="AG400" s="266" t="s">
        <v>739</v>
      </c>
      <c r="AH400" s="703"/>
      <c r="AI400" s="265" t="s">
        <v>739</v>
      </c>
      <c r="AJ400" s="265" t="s">
        <v>912</v>
      </c>
      <c r="AK400" s="703"/>
      <c r="AL400" s="264" t="s">
        <v>875</v>
      </c>
      <c r="AM400" s="703"/>
      <c r="AN400" s="264" t="s">
        <v>742</v>
      </c>
      <c r="AO400" s="703"/>
      <c r="AP400" s="263" t="s">
        <v>739</v>
      </c>
      <c r="AQ400" s="703"/>
      <c r="AR400" s="262" t="s">
        <v>736</v>
      </c>
      <c r="AS400" s="262" t="s">
        <v>739</v>
      </c>
      <c r="AT400" s="704"/>
      <c r="AU400" s="705"/>
      <c r="AV400" s="707"/>
    </row>
    <row r="401" spans="1:48" x14ac:dyDescent="0.35">
      <c r="A401" s="326" t="s">
        <v>1017</v>
      </c>
      <c r="B401" s="225" t="s">
        <v>844</v>
      </c>
      <c r="C401" s="225" t="s">
        <v>843</v>
      </c>
      <c r="D401" s="225" t="s">
        <v>764</v>
      </c>
      <c r="E401" s="697"/>
      <c r="F401" s="697"/>
      <c r="G401" s="697"/>
      <c r="H401" s="697"/>
      <c r="I401" s="697"/>
      <c r="J401" s="697"/>
      <c r="K401" s="697"/>
      <c r="L401" s="697"/>
      <c r="M401" s="697"/>
      <c r="N401" s="697"/>
      <c r="O401" s="224" t="s">
        <v>842</v>
      </c>
      <c r="P401" s="697"/>
      <c r="Q401" s="224" t="s">
        <v>841</v>
      </c>
      <c r="R401" s="224" t="s">
        <v>840</v>
      </c>
      <c r="S401" s="697"/>
      <c r="T401" s="697" t="s">
        <v>760</v>
      </c>
      <c r="U401" s="699"/>
      <c r="V401" s="700"/>
      <c r="W401" s="697" t="s">
        <v>760</v>
      </c>
      <c r="X401" s="220" t="s">
        <v>759</v>
      </c>
      <c r="Y401" s="697"/>
      <c r="Z401" s="697"/>
      <c r="AA401" s="223" t="s">
        <v>758</v>
      </c>
      <c r="AB401" s="223" t="s">
        <v>757</v>
      </c>
      <c r="AC401" s="697"/>
      <c r="AD401" s="697"/>
      <c r="AE401" s="222" t="s">
        <v>756</v>
      </c>
      <c r="AF401" s="222" t="s">
        <v>755</v>
      </c>
      <c r="AG401" s="220" t="s">
        <v>785</v>
      </c>
      <c r="AH401" s="697"/>
      <c r="AI401" s="221" t="s">
        <v>753</v>
      </c>
      <c r="AJ401" s="221" t="s">
        <v>752</v>
      </c>
      <c r="AK401" s="697"/>
      <c r="AL401" s="697"/>
      <c r="AM401" s="697"/>
      <c r="AN401" s="697"/>
      <c r="AO401" s="697"/>
      <c r="AP401" s="697"/>
      <c r="AQ401" s="697"/>
      <c r="AR401" s="709" t="s">
        <v>751</v>
      </c>
      <c r="AS401" s="710"/>
      <c r="AT401" s="697"/>
      <c r="AU401" s="220" t="s">
        <v>778</v>
      </c>
      <c r="AV401" s="707"/>
    </row>
    <row r="402" spans="1:48" ht="15" thickBot="1" x14ac:dyDescent="0.4">
      <c r="A402" s="327" t="s">
        <v>1017</v>
      </c>
      <c r="B402" s="280" t="s">
        <v>839</v>
      </c>
      <c r="C402" s="280" t="s">
        <v>739</v>
      </c>
      <c r="D402" s="280" t="s">
        <v>775</v>
      </c>
      <c r="E402" s="703"/>
      <c r="F402" s="703"/>
      <c r="G402" s="703"/>
      <c r="H402" s="703"/>
      <c r="I402" s="703"/>
      <c r="J402" s="703"/>
      <c r="K402" s="703"/>
      <c r="L402" s="703"/>
      <c r="M402" s="703"/>
      <c r="N402" s="703"/>
      <c r="O402" s="279" t="s">
        <v>836</v>
      </c>
      <c r="P402" s="703"/>
      <c r="Q402" s="279" t="s">
        <v>772</v>
      </c>
      <c r="R402" s="279" t="s">
        <v>739</v>
      </c>
      <c r="S402" s="703"/>
      <c r="T402" s="703"/>
      <c r="U402" s="704"/>
      <c r="V402" s="705"/>
      <c r="W402" s="703"/>
      <c r="X402" s="268" t="s">
        <v>744</v>
      </c>
      <c r="Y402" s="703"/>
      <c r="Z402" s="703"/>
      <c r="AA402" s="278" t="s">
        <v>874</v>
      </c>
      <c r="AB402" s="278" t="s">
        <v>743</v>
      </c>
      <c r="AC402" s="703"/>
      <c r="AD402" s="703"/>
      <c r="AE402" s="277" t="s">
        <v>812</v>
      </c>
      <c r="AF402" s="277" t="s">
        <v>966</v>
      </c>
      <c r="AG402" s="268" t="s">
        <v>739</v>
      </c>
      <c r="AH402" s="703"/>
      <c r="AI402" s="276" t="s">
        <v>898</v>
      </c>
      <c r="AJ402" s="276" t="s">
        <v>912</v>
      </c>
      <c r="AK402" s="703"/>
      <c r="AL402" s="703"/>
      <c r="AM402" s="703"/>
      <c r="AN402" s="703"/>
      <c r="AO402" s="703"/>
      <c r="AP402" s="703"/>
      <c r="AQ402" s="703"/>
      <c r="AR402" s="714" t="s">
        <v>736</v>
      </c>
      <c r="AS402" s="715"/>
      <c r="AT402" s="703"/>
      <c r="AU402" s="268" t="s">
        <v>767</v>
      </c>
      <c r="AV402" s="713"/>
    </row>
    <row r="403" spans="1:48" x14ac:dyDescent="0.35">
      <c r="A403" s="325" t="s">
        <v>1016</v>
      </c>
      <c r="B403" s="251" t="s">
        <v>141</v>
      </c>
      <c r="C403" s="251" t="s">
        <v>258</v>
      </c>
      <c r="D403" s="251" t="s">
        <v>259</v>
      </c>
      <c r="E403" s="697"/>
      <c r="F403" s="697"/>
      <c r="G403" s="697"/>
      <c r="H403" s="249" t="s">
        <v>865</v>
      </c>
      <c r="I403" s="249" t="s">
        <v>125</v>
      </c>
      <c r="J403" s="697"/>
      <c r="K403" s="248" t="s">
        <v>127</v>
      </c>
      <c r="L403" s="248" t="s">
        <v>128</v>
      </c>
      <c r="M403" s="248" t="s">
        <v>260</v>
      </c>
      <c r="N403" s="697"/>
      <c r="O403" s="247" t="s">
        <v>830</v>
      </c>
      <c r="P403" s="247" t="s">
        <v>762</v>
      </c>
      <c r="Q403" s="247" t="s">
        <v>829</v>
      </c>
      <c r="R403" s="247" t="s">
        <v>864</v>
      </c>
      <c r="S403" s="697"/>
      <c r="T403" s="697" t="s">
        <v>760</v>
      </c>
      <c r="U403" s="246" t="s">
        <v>863</v>
      </c>
      <c r="V403" s="245" t="s">
        <v>791</v>
      </c>
      <c r="W403" s="697" t="s">
        <v>760</v>
      </c>
      <c r="X403" s="220" t="s">
        <v>862</v>
      </c>
      <c r="Y403" s="220" t="s">
        <v>827</v>
      </c>
      <c r="Z403" s="697"/>
      <c r="AA403" s="244" t="s">
        <v>790</v>
      </c>
      <c r="AB403" s="244" t="s">
        <v>789</v>
      </c>
      <c r="AC403" s="244" t="s">
        <v>788</v>
      </c>
      <c r="AD403" s="697"/>
      <c r="AE403" s="243" t="s">
        <v>787</v>
      </c>
      <c r="AF403" s="243" t="s">
        <v>786</v>
      </c>
      <c r="AG403" s="243" t="s">
        <v>861</v>
      </c>
      <c r="AH403" s="697"/>
      <c r="AI403" s="242" t="s">
        <v>784</v>
      </c>
      <c r="AJ403" s="242" t="s">
        <v>783</v>
      </c>
      <c r="AK403" s="697"/>
      <c r="AL403" s="241" t="s">
        <v>782</v>
      </c>
      <c r="AM403" s="697"/>
      <c r="AN403" s="241" t="s">
        <v>781</v>
      </c>
      <c r="AO403" s="697"/>
      <c r="AP403" s="240" t="s">
        <v>780</v>
      </c>
      <c r="AQ403" s="697"/>
      <c r="AR403" s="239" t="s">
        <v>860</v>
      </c>
      <c r="AS403" s="239" t="s">
        <v>859</v>
      </c>
      <c r="AT403" s="699"/>
      <c r="AU403" s="700"/>
      <c r="AV403" s="706" t="s">
        <v>1016</v>
      </c>
    </row>
    <row r="404" spans="1:48" ht="15" thickBot="1" x14ac:dyDescent="0.4">
      <c r="A404" s="326" t="s">
        <v>1016</v>
      </c>
      <c r="B404" s="275" t="s">
        <v>883</v>
      </c>
      <c r="C404" s="275" t="s">
        <v>837</v>
      </c>
      <c r="D404" s="275" t="s">
        <v>742</v>
      </c>
      <c r="E404" s="703"/>
      <c r="F404" s="703"/>
      <c r="G404" s="703"/>
      <c r="H404" s="273" t="s">
        <v>1006</v>
      </c>
      <c r="I404" s="273" t="s">
        <v>739</v>
      </c>
      <c r="J404" s="703"/>
      <c r="K404" s="272" t="s">
        <v>822</v>
      </c>
      <c r="L404" s="272" t="s">
        <v>854</v>
      </c>
      <c r="M404" s="272" t="s">
        <v>961</v>
      </c>
      <c r="N404" s="703"/>
      <c r="O404" s="271" t="s">
        <v>889</v>
      </c>
      <c r="P404" s="271" t="s">
        <v>746</v>
      </c>
      <c r="Q404" s="271" t="s">
        <v>159</v>
      </c>
      <c r="R404" s="271" t="s">
        <v>852</v>
      </c>
      <c r="S404" s="703"/>
      <c r="T404" s="703"/>
      <c r="U404" s="270" t="s">
        <v>769</v>
      </c>
      <c r="V404" s="269" t="s">
        <v>769</v>
      </c>
      <c r="W404" s="703"/>
      <c r="X404" s="268" t="s">
        <v>895</v>
      </c>
      <c r="Y404" s="268" t="s">
        <v>913</v>
      </c>
      <c r="Z404" s="703"/>
      <c r="AA404" s="267" t="s">
        <v>807</v>
      </c>
      <c r="AB404" s="267" t="s">
        <v>887</v>
      </c>
      <c r="AC404" s="267" t="s">
        <v>157</v>
      </c>
      <c r="AD404" s="703"/>
      <c r="AE404" s="266" t="s">
        <v>845</v>
      </c>
      <c r="AF404" s="266" t="s">
        <v>834</v>
      </c>
      <c r="AG404" s="266" t="s">
        <v>739</v>
      </c>
      <c r="AH404" s="703"/>
      <c r="AI404" s="265" t="s">
        <v>739</v>
      </c>
      <c r="AJ404" s="265" t="s">
        <v>916</v>
      </c>
      <c r="AK404" s="703"/>
      <c r="AL404" s="264" t="s">
        <v>875</v>
      </c>
      <c r="AM404" s="703"/>
      <c r="AN404" s="264" t="s">
        <v>867</v>
      </c>
      <c r="AO404" s="703"/>
      <c r="AP404" s="263" t="s">
        <v>739</v>
      </c>
      <c r="AQ404" s="703"/>
      <c r="AR404" s="262" t="s">
        <v>886</v>
      </c>
      <c r="AS404" s="262" t="s">
        <v>739</v>
      </c>
      <c r="AT404" s="704"/>
      <c r="AU404" s="705"/>
      <c r="AV404" s="707"/>
    </row>
    <row r="405" spans="1:48" x14ac:dyDescent="0.35">
      <c r="A405" s="326" t="s">
        <v>1016</v>
      </c>
      <c r="B405" s="225" t="s">
        <v>844</v>
      </c>
      <c r="C405" s="225" t="s">
        <v>843</v>
      </c>
      <c r="D405" s="225" t="s">
        <v>764</v>
      </c>
      <c r="E405" s="697"/>
      <c r="F405" s="697"/>
      <c r="G405" s="697"/>
      <c r="H405" s="697"/>
      <c r="I405" s="697"/>
      <c r="J405" s="697"/>
      <c r="K405" s="697"/>
      <c r="L405" s="697"/>
      <c r="M405" s="697"/>
      <c r="N405" s="697"/>
      <c r="O405" s="224" t="s">
        <v>842</v>
      </c>
      <c r="P405" s="697"/>
      <c r="Q405" s="224" t="s">
        <v>841</v>
      </c>
      <c r="R405" s="224" t="s">
        <v>840</v>
      </c>
      <c r="S405" s="697"/>
      <c r="T405" s="697" t="s">
        <v>760</v>
      </c>
      <c r="U405" s="699"/>
      <c r="V405" s="700"/>
      <c r="W405" s="697" t="s">
        <v>760</v>
      </c>
      <c r="X405" s="220" t="s">
        <v>759</v>
      </c>
      <c r="Y405" s="697"/>
      <c r="Z405" s="697"/>
      <c r="AA405" s="223" t="s">
        <v>758</v>
      </c>
      <c r="AB405" s="223" t="s">
        <v>757</v>
      </c>
      <c r="AC405" s="697"/>
      <c r="AD405" s="697"/>
      <c r="AE405" s="222" t="s">
        <v>756</v>
      </c>
      <c r="AF405" s="222" t="s">
        <v>755</v>
      </c>
      <c r="AG405" s="220" t="s">
        <v>785</v>
      </c>
      <c r="AH405" s="697"/>
      <c r="AI405" s="221" t="s">
        <v>753</v>
      </c>
      <c r="AJ405" s="221" t="s">
        <v>752</v>
      </c>
      <c r="AK405" s="697"/>
      <c r="AL405" s="697"/>
      <c r="AM405" s="697"/>
      <c r="AN405" s="697"/>
      <c r="AO405" s="697"/>
      <c r="AP405" s="697"/>
      <c r="AQ405" s="697"/>
      <c r="AR405" s="709" t="s">
        <v>751</v>
      </c>
      <c r="AS405" s="710"/>
      <c r="AT405" s="697"/>
      <c r="AU405" s="220" t="s">
        <v>778</v>
      </c>
      <c r="AV405" s="707"/>
    </row>
    <row r="406" spans="1:48" ht="15" thickBot="1" x14ac:dyDescent="0.4">
      <c r="A406" s="327" t="s">
        <v>1016</v>
      </c>
      <c r="B406" s="280" t="s">
        <v>750</v>
      </c>
      <c r="C406" s="280" t="s">
        <v>884</v>
      </c>
      <c r="D406" s="280" t="s">
        <v>907</v>
      </c>
      <c r="E406" s="703"/>
      <c r="F406" s="703"/>
      <c r="G406" s="703"/>
      <c r="H406" s="703"/>
      <c r="I406" s="703"/>
      <c r="J406" s="703"/>
      <c r="K406" s="703"/>
      <c r="L406" s="703"/>
      <c r="M406" s="703"/>
      <c r="N406" s="703"/>
      <c r="O406" s="279" t="s">
        <v>748</v>
      </c>
      <c r="P406" s="703"/>
      <c r="Q406" s="279" t="s">
        <v>800</v>
      </c>
      <c r="R406" s="279" t="s">
        <v>852</v>
      </c>
      <c r="S406" s="703"/>
      <c r="T406" s="703"/>
      <c r="U406" s="704"/>
      <c r="V406" s="705"/>
      <c r="W406" s="703"/>
      <c r="X406" s="268" t="s">
        <v>744</v>
      </c>
      <c r="Y406" s="703"/>
      <c r="Z406" s="703"/>
      <c r="AA406" s="278" t="s">
        <v>742</v>
      </c>
      <c r="AB406" s="278" t="s">
        <v>834</v>
      </c>
      <c r="AC406" s="703"/>
      <c r="AD406" s="703"/>
      <c r="AE406" s="277" t="s">
        <v>847</v>
      </c>
      <c r="AF406" s="277" t="s">
        <v>157</v>
      </c>
      <c r="AG406" s="268" t="s">
        <v>739</v>
      </c>
      <c r="AH406" s="703"/>
      <c r="AI406" s="276" t="s">
        <v>768</v>
      </c>
      <c r="AJ406" s="276" t="s">
        <v>916</v>
      </c>
      <c r="AK406" s="703"/>
      <c r="AL406" s="703"/>
      <c r="AM406" s="703"/>
      <c r="AN406" s="703"/>
      <c r="AO406" s="703"/>
      <c r="AP406" s="703"/>
      <c r="AQ406" s="703"/>
      <c r="AR406" s="714" t="s">
        <v>886</v>
      </c>
      <c r="AS406" s="715"/>
      <c r="AT406" s="703"/>
      <c r="AU406" s="268" t="s">
        <v>767</v>
      </c>
      <c r="AV406" s="713"/>
    </row>
    <row r="407" spans="1:48" x14ac:dyDescent="0.35">
      <c r="A407" s="325" t="s">
        <v>1015</v>
      </c>
      <c r="B407" s="251" t="s">
        <v>141</v>
      </c>
      <c r="C407" s="251" t="s">
        <v>258</v>
      </c>
      <c r="D407" s="251" t="s">
        <v>259</v>
      </c>
      <c r="E407" s="697"/>
      <c r="F407" s="697"/>
      <c r="G407" s="697"/>
      <c r="H407" s="249" t="s">
        <v>865</v>
      </c>
      <c r="I407" s="249" t="s">
        <v>125</v>
      </c>
      <c r="J407" s="697"/>
      <c r="K407" s="248" t="s">
        <v>127</v>
      </c>
      <c r="L407" s="248" t="s">
        <v>128</v>
      </c>
      <c r="M407" s="248" t="s">
        <v>260</v>
      </c>
      <c r="N407" s="697"/>
      <c r="O407" s="247" t="s">
        <v>830</v>
      </c>
      <c r="P407" s="247" t="s">
        <v>762</v>
      </c>
      <c r="Q407" s="247" t="s">
        <v>829</v>
      </c>
      <c r="R407" s="247" t="s">
        <v>864</v>
      </c>
      <c r="S407" s="697"/>
      <c r="T407" s="697" t="s">
        <v>760</v>
      </c>
      <c r="U407" s="246" t="s">
        <v>863</v>
      </c>
      <c r="V407" s="245" t="s">
        <v>791</v>
      </c>
      <c r="W407" s="697" t="s">
        <v>760</v>
      </c>
      <c r="X407" s="220" t="s">
        <v>862</v>
      </c>
      <c r="Y407" s="220" t="s">
        <v>827</v>
      </c>
      <c r="Z407" s="697"/>
      <c r="AA407" s="244" t="s">
        <v>790</v>
      </c>
      <c r="AB407" s="244" t="s">
        <v>789</v>
      </c>
      <c r="AC407" s="244" t="s">
        <v>788</v>
      </c>
      <c r="AD407" s="697"/>
      <c r="AE407" s="243" t="s">
        <v>787</v>
      </c>
      <c r="AF407" s="243" t="s">
        <v>786</v>
      </c>
      <c r="AG407" s="243" t="s">
        <v>861</v>
      </c>
      <c r="AH407" s="697"/>
      <c r="AI407" s="242" t="s">
        <v>784</v>
      </c>
      <c r="AJ407" s="242" t="s">
        <v>783</v>
      </c>
      <c r="AK407" s="697"/>
      <c r="AL407" s="241" t="s">
        <v>782</v>
      </c>
      <c r="AM407" s="697"/>
      <c r="AN407" s="241" t="s">
        <v>781</v>
      </c>
      <c r="AO407" s="697"/>
      <c r="AP407" s="240" t="s">
        <v>780</v>
      </c>
      <c r="AQ407" s="697"/>
      <c r="AR407" s="239" t="s">
        <v>860</v>
      </c>
      <c r="AS407" s="239" t="s">
        <v>859</v>
      </c>
      <c r="AT407" s="699"/>
      <c r="AU407" s="700"/>
      <c r="AV407" s="706" t="s">
        <v>1015</v>
      </c>
    </row>
    <row r="408" spans="1:48" ht="15" thickBot="1" x14ac:dyDescent="0.4">
      <c r="A408" s="326" t="s">
        <v>1015</v>
      </c>
      <c r="B408" s="275" t="s">
        <v>769</v>
      </c>
      <c r="C408" s="275" t="s">
        <v>837</v>
      </c>
      <c r="D408" s="275" t="s">
        <v>773</v>
      </c>
      <c r="E408" s="703"/>
      <c r="F408" s="703"/>
      <c r="G408" s="703"/>
      <c r="H408" s="273" t="s">
        <v>739</v>
      </c>
      <c r="I408" s="273" t="s">
        <v>159</v>
      </c>
      <c r="J408" s="703"/>
      <c r="K408" s="272" t="s">
        <v>822</v>
      </c>
      <c r="L408" s="272" t="s">
        <v>961</v>
      </c>
      <c r="M408" s="272" t="s">
        <v>854</v>
      </c>
      <c r="N408" s="703"/>
      <c r="O408" s="271" t="s">
        <v>920</v>
      </c>
      <c r="P408" s="271" t="s">
        <v>901</v>
      </c>
      <c r="Q408" s="271" t="s">
        <v>158</v>
      </c>
      <c r="R408" s="271" t="s">
        <v>882</v>
      </c>
      <c r="S408" s="703"/>
      <c r="T408" s="703"/>
      <c r="U408" s="270" t="s">
        <v>772</v>
      </c>
      <c r="V408" s="269" t="s">
        <v>772</v>
      </c>
      <c r="W408" s="703"/>
      <c r="X408" s="268" t="s">
        <v>821</v>
      </c>
      <c r="Y408" s="268" t="s">
        <v>867</v>
      </c>
      <c r="Z408" s="703"/>
      <c r="AA408" s="267" t="s">
        <v>813</v>
      </c>
      <c r="AB408" s="267" t="s">
        <v>807</v>
      </c>
      <c r="AC408" s="267" t="s">
        <v>966</v>
      </c>
      <c r="AD408" s="703"/>
      <c r="AE408" s="266" t="s">
        <v>874</v>
      </c>
      <c r="AF408" s="266" t="s">
        <v>833</v>
      </c>
      <c r="AG408" s="266" t="s">
        <v>739</v>
      </c>
      <c r="AH408" s="703"/>
      <c r="AI408" s="265" t="s">
        <v>857</v>
      </c>
      <c r="AJ408" s="265" t="s">
        <v>771</v>
      </c>
      <c r="AK408" s="703"/>
      <c r="AL408" s="264" t="s">
        <v>913</v>
      </c>
      <c r="AM408" s="703"/>
      <c r="AN408" s="264" t="s">
        <v>743</v>
      </c>
      <c r="AO408" s="703"/>
      <c r="AP408" s="263" t="s">
        <v>739</v>
      </c>
      <c r="AQ408" s="703"/>
      <c r="AR408" s="262" t="s">
        <v>845</v>
      </c>
      <c r="AS408" s="262" t="s">
        <v>739</v>
      </c>
      <c r="AT408" s="704"/>
      <c r="AU408" s="705"/>
      <c r="AV408" s="707"/>
    </row>
    <row r="409" spans="1:48" x14ac:dyDescent="0.35">
      <c r="A409" s="326" t="s">
        <v>1015</v>
      </c>
      <c r="B409" s="225" t="s">
        <v>844</v>
      </c>
      <c r="C409" s="225" t="s">
        <v>843</v>
      </c>
      <c r="D409" s="225" t="s">
        <v>764</v>
      </c>
      <c r="E409" s="697"/>
      <c r="F409" s="697"/>
      <c r="G409" s="697"/>
      <c r="H409" s="697"/>
      <c r="I409" s="697"/>
      <c r="J409" s="697"/>
      <c r="K409" s="697"/>
      <c r="L409" s="697"/>
      <c r="M409" s="697"/>
      <c r="N409" s="697"/>
      <c r="O409" s="224" t="s">
        <v>842</v>
      </c>
      <c r="P409" s="697"/>
      <c r="Q409" s="224" t="s">
        <v>841</v>
      </c>
      <c r="R409" s="224" t="s">
        <v>840</v>
      </c>
      <c r="S409" s="697"/>
      <c r="T409" s="697" t="s">
        <v>760</v>
      </c>
      <c r="U409" s="699"/>
      <c r="V409" s="700"/>
      <c r="W409" s="697" t="s">
        <v>760</v>
      </c>
      <c r="X409" s="220" t="s">
        <v>759</v>
      </c>
      <c r="Y409" s="697"/>
      <c r="Z409" s="697"/>
      <c r="AA409" s="223" t="s">
        <v>758</v>
      </c>
      <c r="AB409" s="223" t="s">
        <v>757</v>
      </c>
      <c r="AC409" s="697"/>
      <c r="AD409" s="697"/>
      <c r="AE409" s="222" t="s">
        <v>756</v>
      </c>
      <c r="AF409" s="222" t="s">
        <v>755</v>
      </c>
      <c r="AG409" s="220" t="s">
        <v>785</v>
      </c>
      <c r="AH409" s="697"/>
      <c r="AI409" s="221" t="s">
        <v>753</v>
      </c>
      <c r="AJ409" s="221" t="s">
        <v>752</v>
      </c>
      <c r="AK409" s="697"/>
      <c r="AL409" s="697"/>
      <c r="AM409" s="697"/>
      <c r="AN409" s="697"/>
      <c r="AO409" s="697"/>
      <c r="AP409" s="697"/>
      <c r="AQ409" s="697"/>
      <c r="AR409" s="709" t="s">
        <v>751</v>
      </c>
      <c r="AS409" s="710"/>
      <c r="AT409" s="697"/>
      <c r="AU409" s="220" t="s">
        <v>778</v>
      </c>
      <c r="AV409" s="707"/>
    </row>
    <row r="410" spans="1:48" ht="15" thickBot="1" x14ac:dyDescent="0.4">
      <c r="A410" s="327" t="s">
        <v>1015</v>
      </c>
      <c r="B410" s="280" t="s">
        <v>919</v>
      </c>
      <c r="C410" s="280" t="s">
        <v>885</v>
      </c>
      <c r="D410" s="280" t="s">
        <v>907</v>
      </c>
      <c r="E410" s="703"/>
      <c r="F410" s="703"/>
      <c r="G410" s="703"/>
      <c r="H410" s="703"/>
      <c r="I410" s="703"/>
      <c r="J410" s="703"/>
      <c r="K410" s="703"/>
      <c r="L410" s="703"/>
      <c r="M410" s="703"/>
      <c r="N410" s="703"/>
      <c r="O410" s="279" t="s">
        <v>889</v>
      </c>
      <c r="P410" s="703"/>
      <c r="Q410" s="279" t="s">
        <v>912</v>
      </c>
      <c r="R410" s="279" t="s">
        <v>882</v>
      </c>
      <c r="S410" s="703"/>
      <c r="T410" s="703"/>
      <c r="U410" s="704"/>
      <c r="V410" s="705"/>
      <c r="W410" s="703"/>
      <c r="X410" s="268" t="s">
        <v>744</v>
      </c>
      <c r="Y410" s="703"/>
      <c r="Z410" s="703"/>
      <c r="AA410" s="278" t="s">
        <v>845</v>
      </c>
      <c r="AB410" s="278" t="s">
        <v>833</v>
      </c>
      <c r="AC410" s="703"/>
      <c r="AD410" s="703"/>
      <c r="AE410" s="277" t="s">
        <v>820</v>
      </c>
      <c r="AF410" s="277" t="s">
        <v>875</v>
      </c>
      <c r="AG410" s="268" t="s">
        <v>739</v>
      </c>
      <c r="AH410" s="703"/>
      <c r="AI410" s="276" t="s">
        <v>857</v>
      </c>
      <c r="AJ410" s="276" t="s">
        <v>771</v>
      </c>
      <c r="AK410" s="703"/>
      <c r="AL410" s="703"/>
      <c r="AM410" s="703"/>
      <c r="AN410" s="703"/>
      <c r="AO410" s="703"/>
      <c r="AP410" s="703"/>
      <c r="AQ410" s="703"/>
      <c r="AR410" s="714" t="s">
        <v>897</v>
      </c>
      <c r="AS410" s="715"/>
      <c r="AT410" s="703"/>
      <c r="AU410" s="268" t="s">
        <v>767</v>
      </c>
      <c r="AV410" s="713"/>
    </row>
    <row r="411" spans="1:48" x14ac:dyDescent="0.35">
      <c r="A411" s="325" t="s">
        <v>1014</v>
      </c>
      <c r="B411" s="251" t="s">
        <v>141</v>
      </c>
      <c r="C411" s="251" t="s">
        <v>258</v>
      </c>
      <c r="D411" s="251" t="s">
        <v>259</v>
      </c>
      <c r="E411" s="697"/>
      <c r="F411" s="697"/>
      <c r="G411" s="697"/>
      <c r="H411" s="249" t="s">
        <v>865</v>
      </c>
      <c r="I411" s="249" t="s">
        <v>125</v>
      </c>
      <c r="J411" s="697"/>
      <c r="K411" s="248" t="s">
        <v>127</v>
      </c>
      <c r="L411" s="248" t="s">
        <v>128</v>
      </c>
      <c r="M411" s="248" t="s">
        <v>260</v>
      </c>
      <c r="N411" s="697"/>
      <c r="O411" s="247" t="s">
        <v>830</v>
      </c>
      <c r="P411" s="247" t="s">
        <v>762</v>
      </c>
      <c r="Q411" s="247" t="s">
        <v>829</v>
      </c>
      <c r="R411" s="247" t="s">
        <v>864</v>
      </c>
      <c r="S411" s="697"/>
      <c r="T411" s="697" t="s">
        <v>760</v>
      </c>
      <c r="U411" s="246" t="s">
        <v>863</v>
      </c>
      <c r="V411" s="245" t="s">
        <v>791</v>
      </c>
      <c r="W411" s="697" t="s">
        <v>760</v>
      </c>
      <c r="X411" s="220" t="s">
        <v>862</v>
      </c>
      <c r="Y411" s="220" t="s">
        <v>827</v>
      </c>
      <c r="Z411" s="697"/>
      <c r="AA411" s="244" t="s">
        <v>790</v>
      </c>
      <c r="AB411" s="244" t="s">
        <v>789</v>
      </c>
      <c r="AC411" s="244" t="s">
        <v>788</v>
      </c>
      <c r="AD411" s="697"/>
      <c r="AE411" s="243" t="s">
        <v>787</v>
      </c>
      <c r="AF411" s="243" t="s">
        <v>786</v>
      </c>
      <c r="AG411" s="243" t="s">
        <v>861</v>
      </c>
      <c r="AH411" s="697"/>
      <c r="AI411" s="242" t="s">
        <v>784</v>
      </c>
      <c r="AJ411" s="242" t="s">
        <v>783</v>
      </c>
      <c r="AK411" s="697"/>
      <c r="AL411" s="241" t="s">
        <v>782</v>
      </c>
      <c r="AM411" s="697"/>
      <c r="AN411" s="241" t="s">
        <v>781</v>
      </c>
      <c r="AO411" s="697"/>
      <c r="AP411" s="240" t="s">
        <v>780</v>
      </c>
      <c r="AQ411" s="697"/>
      <c r="AR411" s="239" t="s">
        <v>860</v>
      </c>
      <c r="AS411" s="239" t="s">
        <v>859</v>
      </c>
      <c r="AT411" s="699"/>
      <c r="AU411" s="700"/>
      <c r="AV411" s="706" t="s">
        <v>1014</v>
      </c>
    </row>
    <row r="412" spans="1:48" ht="15" thickBot="1" x14ac:dyDescent="0.4">
      <c r="A412" s="326" t="s">
        <v>1014</v>
      </c>
      <c r="B412" s="275" t="s">
        <v>158</v>
      </c>
      <c r="C412" s="275" t="s">
        <v>837</v>
      </c>
      <c r="D412" s="275" t="s">
        <v>773</v>
      </c>
      <c r="E412" s="703"/>
      <c r="F412" s="703"/>
      <c r="G412" s="703"/>
      <c r="H412" s="273" t="s">
        <v>749</v>
      </c>
      <c r="I412" s="273" t="s">
        <v>814</v>
      </c>
      <c r="J412" s="703"/>
      <c r="K412" s="272" t="s">
        <v>822</v>
      </c>
      <c r="L412" s="272" t="s">
        <v>854</v>
      </c>
      <c r="M412" s="272" t="s">
        <v>961</v>
      </c>
      <c r="N412" s="703"/>
      <c r="O412" s="271" t="s">
        <v>901</v>
      </c>
      <c r="P412" s="271" t="s">
        <v>747</v>
      </c>
      <c r="Q412" s="271" t="s">
        <v>855</v>
      </c>
      <c r="R412" s="271" t="s">
        <v>974</v>
      </c>
      <c r="S412" s="703"/>
      <c r="T412" s="703"/>
      <c r="U412" s="270" t="s">
        <v>772</v>
      </c>
      <c r="V412" s="269" t="s">
        <v>772</v>
      </c>
      <c r="W412" s="703"/>
      <c r="X412" s="268" t="s">
        <v>821</v>
      </c>
      <c r="Y412" s="268" t="s">
        <v>886</v>
      </c>
      <c r="Z412" s="703"/>
      <c r="AA412" s="267" t="s">
        <v>895</v>
      </c>
      <c r="AB412" s="267" t="s">
        <v>916</v>
      </c>
      <c r="AC412" s="267" t="s">
        <v>836</v>
      </c>
      <c r="AD412" s="703"/>
      <c r="AE412" s="266" t="s">
        <v>769</v>
      </c>
      <c r="AF412" s="266" t="s">
        <v>768</v>
      </c>
      <c r="AG412" s="266" t="s">
        <v>739</v>
      </c>
      <c r="AH412" s="703"/>
      <c r="AI412" s="265" t="s">
        <v>739</v>
      </c>
      <c r="AJ412" s="265" t="s">
        <v>883</v>
      </c>
      <c r="AK412" s="703"/>
      <c r="AL412" s="264" t="s">
        <v>948</v>
      </c>
      <c r="AM412" s="703"/>
      <c r="AN412" s="264" t="s">
        <v>867</v>
      </c>
      <c r="AO412" s="703"/>
      <c r="AP412" s="263" t="s">
        <v>739</v>
      </c>
      <c r="AQ412" s="703"/>
      <c r="AR412" s="262" t="s">
        <v>736</v>
      </c>
      <c r="AS412" s="262" t="s">
        <v>739</v>
      </c>
      <c r="AT412" s="704"/>
      <c r="AU412" s="705"/>
      <c r="AV412" s="707"/>
    </row>
    <row r="413" spans="1:48" x14ac:dyDescent="0.35">
      <c r="A413" s="326" t="s">
        <v>1014</v>
      </c>
      <c r="B413" s="225" t="s">
        <v>844</v>
      </c>
      <c r="C413" s="225" t="s">
        <v>843</v>
      </c>
      <c r="D413" s="225" t="s">
        <v>764</v>
      </c>
      <c r="E413" s="697"/>
      <c r="F413" s="697"/>
      <c r="G413" s="697"/>
      <c r="H413" s="697"/>
      <c r="I413" s="697"/>
      <c r="J413" s="697"/>
      <c r="K413" s="697"/>
      <c r="L413" s="697"/>
      <c r="M413" s="697"/>
      <c r="N413" s="697"/>
      <c r="O413" s="224" t="s">
        <v>842</v>
      </c>
      <c r="P413" s="697"/>
      <c r="Q413" s="224" t="s">
        <v>841</v>
      </c>
      <c r="R413" s="224" t="s">
        <v>840</v>
      </c>
      <c r="S413" s="697"/>
      <c r="T413" s="697" t="s">
        <v>760</v>
      </c>
      <c r="U413" s="699"/>
      <c r="V413" s="700"/>
      <c r="W413" s="697" t="s">
        <v>760</v>
      </c>
      <c r="X413" s="220" t="s">
        <v>759</v>
      </c>
      <c r="Y413" s="697"/>
      <c r="Z413" s="697"/>
      <c r="AA413" s="223" t="s">
        <v>758</v>
      </c>
      <c r="AB413" s="223" t="s">
        <v>757</v>
      </c>
      <c r="AC413" s="697"/>
      <c r="AD413" s="697"/>
      <c r="AE413" s="222" t="s">
        <v>756</v>
      </c>
      <c r="AF413" s="222" t="s">
        <v>755</v>
      </c>
      <c r="AG413" s="220" t="s">
        <v>785</v>
      </c>
      <c r="AH413" s="697"/>
      <c r="AI413" s="221" t="s">
        <v>753</v>
      </c>
      <c r="AJ413" s="221" t="s">
        <v>752</v>
      </c>
      <c r="AK413" s="697"/>
      <c r="AL413" s="697"/>
      <c r="AM413" s="697"/>
      <c r="AN413" s="697"/>
      <c r="AO413" s="697"/>
      <c r="AP413" s="697"/>
      <c r="AQ413" s="697"/>
      <c r="AR413" s="709" t="s">
        <v>751</v>
      </c>
      <c r="AS413" s="710"/>
      <c r="AT413" s="697"/>
      <c r="AU413" s="220" t="s">
        <v>778</v>
      </c>
      <c r="AV413" s="707"/>
    </row>
    <row r="414" spans="1:48" ht="15" thickBot="1" x14ac:dyDescent="0.4">
      <c r="A414" s="327" t="s">
        <v>1014</v>
      </c>
      <c r="B414" s="280" t="s">
        <v>871</v>
      </c>
      <c r="C414" s="280" t="s">
        <v>839</v>
      </c>
      <c r="D414" s="280" t="s">
        <v>988</v>
      </c>
      <c r="E414" s="703"/>
      <c r="F414" s="703"/>
      <c r="G414" s="703"/>
      <c r="H414" s="703"/>
      <c r="I414" s="703"/>
      <c r="J414" s="703"/>
      <c r="K414" s="703"/>
      <c r="L414" s="703"/>
      <c r="M414" s="703"/>
      <c r="N414" s="703"/>
      <c r="O414" s="279" t="s">
        <v>920</v>
      </c>
      <c r="P414" s="703"/>
      <c r="Q414" s="279" t="s">
        <v>915</v>
      </c>
      <c r="R414" s="279" t="s">
        <v>775</v>
      </c>
      <c r="S414" s="703"/>
      <c r="T414" s="703"/>
      <c r="U414" s="704"/>
      <c r="V414" s="705"/>
      <c r="W414" s="703"/>
      <c r="X414" s="268" t="s">
        <v>744</v>
      </c>
      <c r="Y414" s="703"/>
      <c r="Z414" s="703"/>
      <c r="AA414" s="278" t="s">
        <v>847</v>
      </c>
      <c r="AB414" s="278" t="s">
        <v>750</v>
      </c>
      <c r="AC414" s="703"/>
      <c r="AD414" s="703"/>
      <c r="AE414" s="277" t="s">
        <v>742</v>
      </c>
      <c r="AF414" s="277" t="s">
        <v>916</v>
      </c>
      <c r="AG414" s="268" t="s">
        <v>740</v>
      </c>
      <c r="AH414" s="703"/>
      <c r="AI414" s="276" t="s">
        <v>966</v>
      </c>
      <c r="AJ414" s="276" t="s">
        <v>883</v>
      </c>
      <c r="AK414" s="703"/>
      <c r="AL414" s="703"/>
      <c r="AM414" s="703"/>
      <c r="AN414" s="703"/>
      <c r="AO414" s="703"/>
      <c r="AP414" s="703"/>
      <c r="AQ414" s="703"/>
      <c r="AR414" s="714" t="s">
        <v>736</v>
      </c>
      <c r="AS414" s="715"/>
      <c r="AT414" s="703"/>
      <c r="AU414" s="268" t="s">
        <v>767</v>
      </c>
      <c r="AV414" s="713"/>
    </row>
    <row r="415" spans="1:48" x14ac:dyDescent="0.35">
      <c r="A415" s="328" t="s">
        <v>1013</v>
      </c>
      <c r="B415" s="211" t="s">
        <v>141</v>
      </c>
      <c r="C415" s="211" t="s">
        <v>258</v>
      </c>
      <c r="D415" s="211" t="s">
        <v>259</v>
      </c>
      <c r="E415" s="716"/>
      <c r="F415" s="716"/>
      <c r="G415" s="716"/>
      <c r="H415" s="211" t="s">
        <v>831</v>
      </c>
      <c r="I415" s="211" t="s">
        <v>125</v>
      </c>
      <c r="J415" s="716"/>
      <c r="K415" s="211" t="s">
        <v>127</v>
      </c>
      <c r="L415" s="716"/>
      <c r="M415" s="211" t="s">
        <v>260</v>
      </c>
      <c r="N415" s="716"/>
      <c r="O415" s="211" t="s">
        <v>830</v>
      </c>
      <c r="P415" s="716"/>
      <c r="Q415" s="718" t="s">
        <v>829</v>
      </c>
      <c r="R415" s="719"/>
      <c r="S415" s="716"/>
      <c r="T415" s="716" t="s">
        <v>760</v>
      </c>
      <c r="U415" s="211" t="s">
        <v>828</v>
      </c>
      <c r="V415" s="211" t="s">
        <v>791</v>
      </c>
      <c r="W415" s="716" t="s">
        <v>760</v>
      </c>
      <c r="X415" s="211" t="s">
        <v>759</v>
      </c>
      <c r="Y415" s="211" t="s">
        <v>827</v>
      </c>
      <c r="Z415" s="716"/>
      <c r="AA415" s="211" t="s">
        <v>790</v>
      </c>
      <c r="AB415" s="211" t="s">
        <v>789</v>
      </c>
      <c r="AC415" s="211" t="s">
        <v>788</v>
      </c>
      <c r="AD415" s="716"/>
      <c r="AE415" s="211" t="s">
        <v>787</v>
      </c>
      <c r="AF415" s="211" t="s">
        <v>786</v>
      </c>
      <c r="AG415" s="211" t="s">
        <v>785</v>
      </c>
      <c r="AH415" s="716"/>
      <c r="AI415" s="211" t="s">
        <v>784</v>
      </c>
      <c r="AJ415" s="211" t="s">
        <v>783</v>
      </c>
      <c r="AK415" s="716"/>
      <c r="AL415" s="211" t="s">
        <v>782</v>
      </c>
      <c r="AM415" s="716"/>
      <c r="AN415" s="211" t="s">
        <v>781</v>
      </c>
      <c r="AO415" s="716"/>
      <c r="AP415" s="211" t="s">
        <v>780</v>
      </c>
      <c r="AQ415" s="716"/>
      <c r="AR415" s="211" t="s">
        <v>826</v>
      </c>
      <c r="AS415" s="211" t="s">
        <v>825</v>
      </c>
      <c r="AT415" s="716"/>
      <c r="AU415" s="211" t="s">
        <v>778</v>
      </c>
      <c r="AV415" s="728" t="s">
        <v>1013</v>
      </c>
    </row>
    <row r="416" spans="1:48" ht="15" thickBot="1" x14ac:dyDescent="0.4">
      <c r="A416" s="329" t="s">
        <v>1013</v>
      </c>
      <c r="B416" s="283" t="s">
        <v>159</v>
      </c>
      <c r="C416" s="283" t="s">
        <v>814</v>
      </c>
      <c r="D416" s="283" t="s">
        <v>158</v>
      </c>
      <c r="E416" s="717"/>
      <c r="F416" s="717"/>
      <c r="G416" s="717"/>
      <c r="H416" s="283" t="s">
        <v>812</v>
      </c>
      <c r="I416" s="283" t="s">
        <v>1006</v>
      </c>
      <c r="J416" s="717"/>
      <c r="K416" s="283" t="s">
        <v>961</v>
      </c>
      <c r="L416" s="717"/>
      <c r="M416" s="283" t="s">
        <v>822</v>
      </c>
      <c r="N416" s="717"/>
      <c r="O416" s="283" t="s">
        <v>747</v>
      </c>
      <c r="P416" s="717"/>
      <c r="Q416" s="720" t="s">
        <v>855</v>
      </c>
      <c r="R416" s="721"/>
      <c r="S416" s="717"/>
      <c r="T416" s="717"/>
      <c r="U416" s="283" t="s">
        <v>772</v>
      </c>
      <c r="V416" s="283" t="s">
        <v>772</v>
      </c>
      <c r="W416" s="717"/>
      <c r="X416" s="283" t="s">
        <v>744</v>
      </c>
      <c r="Y416" s="283" t="s">
        <v>744</v>
      </c>
      <c r="Z416" s="717"/>
      <c r="AA416" s="283" t="s">
        <v>963</v>
      </c>
      <c r="AB416" s="283" t="s">
        <v>834</v>
      </c>
      <c r="AC416" s="283" t="s">
        <v>739</v>
      </c>
      <c r="AD416" s="717"/>
      <c r="AE416" s="283" t="s">
        <v>867</v>
      </c>
      <c r="AF416" s="283" t="s">
        <v>895</v>
      </c>
      <c r="AG416" s="283" t="s">
        <v>739</v>
      </c>
      <c r="AH416" s="717"/>
      <c r="AI416" s="283" t="s">
        <v>833</v>
      </c>
      <c r="AJ416" s="283" t="s">
        <v>771</v>
      </c>
      <c r="AK416" s="717"/>
      <c r="AL416" s="283" t="s">
        <v>879</v>
      </c>
      <c r="AM416" s="717"/>
      <c r="AN416" s="283" t="s">
        <v>813</v>
      </c>
      <c r="AO416" s="717"/>
      <c r="AP416" s="283" t="s">
        <v>739</v>
      </c>
      <c r="AQ416" s="717"/>
      <c r="AR416" s="283" t="s">
        <v>736</v>
      </c>
      <c r="AS416" s="283" t="s">
        <v>736</v>
      </c>
      <c r="AT416" s="717"/>
      <c r="AU416" s="283" t="s">
        <v>767</v>
      </c>
      <c r="AV416" s="729"/>
    </row>
    <row r="417" spans="1:48" x14ac:dyDescent="0.35">
      <c r="A417" s="329" t="s">
        <v>1013</v>
      </c>
      <c r="B417" s="211" t="s">
        <v>819</v>
      </c>
      <c r="C417" s="211" t="s">
        <v>818</v>
      </c>
      <c r="D417" s="211" t="s">
        <v>817</v>
      </c>
      <c r="E417" s="716"/>
      <c r="F417" s="716"/>
      <c r="G417" s="716"/>
      <c r="H417" s="716"/>
      <c r="I417" s="716"/>
      <c r="J417" s="716"/>
      <c r="K417" s="716"/>
      <c r="L417" s="716"/>
      <c r="M417" s="716"/>
      <c r="N417" s="716"/>
      <c r="O417" s="211" t="s">
        <v>816</v>
      </c>
      <c r="P417" s="211" t="s">
        <v>762</v>
      </c>
      <c r="Q417" s="718" t="s">
        <v>815</v>
      </c>
      <c r="R417" s="719"/>
      <c r="S417" s="716"/>
      <c r="T417" s="716" t="s">
        <v>760</v>
      </c>
      <c r="U417" s="722"/>
      <c r="V417" s="723"/>
      <c r="W417" s="716" t="s">
        <v>760</v>
      </c>
      <c r="X417" s="211" t="s">
        <v>759</v>
      </c>
      <c r="Y417" s="716"/>
      <c r="Z417" s="716"/>
      <c r="AA417" s="211" t="s">
        <v>758</v>
      </c>
      <c r="AB417" s="211" t="s">
        <v>757</v>
      </c>
      <c r="AC417" s="716"/>
      <c r="AD417" s="716"/>
      <c r="AE417" s="211" t="s">
        <v>756</v>
      </c>
      <c r="AF417" s="211" t="s">
        <v>755</v>
      </c>
      <c r="AG417" s="211" t="s">
        <v>754</v>
      </c>
      <c r="AH417" s="716"/>
      <c r="AI417" s="211" t="s">
        <v>753</v>
      </c>
      <c r="AJ417" s="211" t="s">
        <v>752</v>
      </c>
      <c r="AK417" s="716"/>
      <c r="AL417" s="716"/>
      <c r="AM417" s="716"/>
      <c r="AN417" s="716"/>
      <c r="AO417" s="716"/>
      <c r="AP417" s="716"/>
      <c r="AQ417" s="716"/>
      <c r="AR417" s="718" t="s">
        <v>751</v>
      </c>
      <c r="AS417" s="719"/>
      <c r="AT417" s="722"/>
      <c r="AU417" s="723"/>
      <c r="AV417" s="729"/>
    </row>
    <row r="418" spans="1:48" ht="15" thickBot="1" x14ac:dyDescent="0.4">
      <c r="A418" s="329" t="s">
        <v>1013</v>
      </c>
      <c r="B418" s="283" t="s">
        <v>159</v>
      </c>
      <c r="C418" s="283" t="s">
        <v>776</v>
      </c>
      <c r="D418" s="283" t="s">
        <v>158</v>
      </c>
      <c r="E418" s="717"/>
      <c r="F418" s="717"/>
      <c r="G418" s="717"/>
      <c r="H418" s="717"/>
      <c r="I418" s="717"/>
      <c r="J418" s="717"/>
      <c r="K418" s="717"/>
      <c r="L418" s="717"/>
      <c r="M418" s="717"/>
      <c r="N418" s="717"/>
      <c r="O418" s="283" t="s">
        <v>747</v>
      </c>
      <c r="P418" s="284" t="s">
        <v>889</v>
      </c>
      <c r="Q418" s="720" t="s">
        <v>855</v>
      </c>
      <c r="R418" s="721"/>
      <c r="S418" s="717"/>
      <c r="T418" s="717"/>
      <c r="U418" s="720"/>
      <c r="V418" s="721"/>
      <c r="W418" s="717"/>
      <c r="X418" s="283" t="s">
        <v>744</v>
      </c>
      <c r="Y418" s="717"/>
      <c r="Z418" s="717"/>
      <c r="AA418" s="283" t="s">
        <v>867</v>
      </c>
      <c r="AB418" s="283" t="s">
        <v>895</v>
      </c>
      <c r="AC418" s="717"/>
      <c r="AD418" s="717"/>
      <c r="AE418" s="283" t="s">
        <v>812</v>
      </c>
      <c r="AF418" s="283" t="s">
        <v>834</v>
      </c>
      <c r="AG418" s="283" t="s">
        <v>739</v>
      </c>
      <c r="AH418" s="717"/>
      <c r="AI418" s="283" t="s">
        <v>833</v>
      </c>
      <c r="AJ418" s="283" t="s">
        <v>771</v>
      </c>
      <c r="AK418" s="717"/>
      <c r="AL418" s="717"/>
      <c r="AM418" s="717"/>
      <c r="AN418" s="717"/>
      <c r="AO418" s="717"/>
      <c r="AP418" s="717"/>
      <c r="AQ418" s="717"/>
      <c r="AR418" s="720" t="s">
        <v>736</v>
      </c>
      <c r="AS418" s="721"/>
      <c r="AT418" s="720"/>
      <c r="AU418" s="721"/>
      <c r="AV418" s="729"/>
    </row>
    <row r="419" spans="1:48" x14ac:dyDescent="0.35">
      <c r="A419" s="329" t="s">
        <v>1013</v>
      </c>
      <c r="B419" s="211" t="s">
        <v>806</v>
      </c>
      <c r="C419" s="211" t="s">
        <v>805</v>
      </c>
      <c r="D419" s="211" t="s">
        <v>970</v>
      </c>
      <c r="E419" s="716"/>
      <c r="F419" s="716"/>
      <c r="G419" s="716"/>
      <c r="H419" s="716"/>
      <c r="I419" s="716"/>
      <c r="J419" s="716"/>
      <c r="K419" s="716"/>
      <c r="L419" s="716"/>
      <c r="M419" s="716"/>
      <c r="N419" s="716"/>
      <c r="O419" s="211" t="s">
        <v>803</v>
      </c>
      <c r="P419" s="284"/>
      <c r="Q419" s="718" t="s">
        <v>802</v>
      </c>
      <c r="R419" s="719"/>
      <c r="S419" s="716"/>
      <c r="T419" s="716" t="s">
        <v>760</v>
      </c>
      <c r="U419" s="722"/>
      <c r="V419" s="723"/>
      <c r="W419" s="716" t="s">
        <v>760</v>
      </c>
      <c r="X419" s="722"/>
      <c r="Y419" s="731"/>
      <c r="Z419" s="731"/>
      <c r="AA419" s="731"/>
      <c r="AB419" s="731"/>
      <c r="AC419" s="731"/>
      <c r="AD419" s="731"/>
      <c r="AE419" s="731"/>
      <c r="AF419" s="731"/>
      <c r="AG419" s="731"/>
      <c r="AH419" s="731"/>
      <c r="AI419" s="731"/>
      <c r="AJ419" s="731"/>
      <c r="AK419" s="731"/>
      <c r="AL419" s="731"/>
      <c r="AM419" s="731"/>
      <c r="AN419" s="731"/>
      <c r="AO419" s="731"/>
      <c r="AP419" s="731"/>
      <c r="AQ419" s="731"/>
      <c r="AR419" s="731"/>
      <c r="AS419" s="731"/>
      <c r="AT419" s="731"/>
      <c r="AU419" s="723"/>
      <c r="AV419" s="729"/>
    </row>
    <row r="420" spans="1:48" ht="15" thickBot="1" x14ac:dyDescent="0.4">
      <c r="A420" s="330" t="s">
        <v>1013</v>
      </c>
      <c r="B420" s="283" t="s">
        <v>870</v>
      </c>
      <c r="C420" s="283" t="s">
        <v>776</v>
      </c>
      <c r="D420" s="283" t="s">
        <v>775</v>
      </c>
      <c r="E420" s="717"/>
      <c r="F420" s="717"/>
      <c r="G420" s="717"/>
      <c r="H420" s="717"/>
      <c r="I420" s="717"/>
      <c r="J420" s="717"/>
      <c r="K420" s="717"/>
      <c r="L420" s="717"/>
      <c r="M420" s="717"/>
      <c r="N420" s="717"/>
      <c r="O420" s="283" t="s">
        <v>836</v>
      </c>
      <c r="P420" s="283"/>
      <c r="Q420" s="720" t="s">
        <v>800</v>
      </c>
      <c r="R420" s="721"/>
      <c r="S420" s="717"/>
      <c r="T420" s="717"/>
      <c r="U420" s="720"/>
      <c r="V420" s="721"/>
      <c r="W420" s="717"/>
      <c r="X420" s="720"/>
      <c r="Y420" s="732"/>
      <c r="Z420" s="732"/>
      <c r="AA420" s="732"/>
      <c r="AB420" s="732"/>
      <c r="AC420" s="732"/>
      <c r="AD420" s="732"/>
      <c r="AE420" s="732"/>
      <c r="AF420" s="732"/>
      <c r="AG420" s="732"/>
      <c r="AH420" s="732"/>
      <c r="AI420" s="732"/>
      <c r="AJ420" s="732"/>
      <c r="AK420" s="732"/>
      <c r="AL420" s="732"/>
      <c r="AM420" s="732"/>
      <c r="AN420" s="732"/>
      <c r="AO420" s="732"/>
      <c r="AP420" s="732"/>
      <c r="AQ420" s="732"/>
      <c r="AR420" s="732"/>
      <c r="AS420" s="732"/>
      <c r="AT420" s="732"/>
      <c r="AU420" s="721"/>
      <c r="AV420" s="730"/>
    </row>
    <row r="421" spans="1:48" x14ac:dyDescent="0.35">
      <c r="A421" s="328" t="s">
        <v>1012</v>
      </c>
      <c r="B421" s="211" t="s">
        <v>1268</v>
      </c>
      <c r="C421" s="211" t="s">
        <v>1270</v>
      </c>
      <c r="D421" s="211" t="s">
        <v>796</v>
      </c>
      <c r="E421" s="716"/>
      <c r="F421" s="716"/>
      <c r="G421" s="716"/>
      <c r="H421" s="211" t="s">
        <v>100</v>
      </c>
      <c r="I421" s="716"/>
      <c r="J421" s="716"/>
      <c r="K421" s="211" t="s">
        <v>795</v>
      </c>
      <c r="L421" s="716"/>
      <c r="M421" s="716"/>
      <c r="N421" s="716"/>
      <c r="O421" s="211" t="s">
        <v>794</v>
      </c>
      <c r="P421" s="716"/>
      <c r="Q421" s="718" t="s">
        <v>793</v>
      </c>
      <c r="R421" s="719"/>
      <c r="S421" s="716"/>
      <c r="T421" s="716" t="s">
        <v>760</v>
      </c>
      <c r="U421" s="211" t="s">
        <v>792</v>
      </c>
      <c r="V421" s="211" t="s">
        <v>791</v>
      </c>
      <c r="W421" s="716" t="s">
        <v>760</v>
      </c>
      <c r="X421" s="211" t="s">
        <v>759</v>
      </c>
      <c r="Y421" s="716"/>
      <c r="Z421" s="716"/>
      <c r="AA421" s="211" t="s">
        <v>790</v>
      </c>
      <c r="AB421" s="211" t="s">
        <v>789</v>
      </c>
      <c r="AC421" s="211" t="s">
        <v>788</v>
      </c>
      <c r="AD421" s="716"/>
      <c r="AE421" s="211" t="s">
        <v>787</v>
      </c>
      <c r="AF421" s="211" t="s">
        <v>786</v>
      </c>
      <c r="AG421" s="211" t="s">
        <v>785</v>
      </c>
      <c r="AH421" s="716"/>
      <c r="AI421" s="211" t="s">
        <v>784</v>
      </c>
      <c r="AJ421" s="211" t="s">
        <v>783</v>
      </c>
      <c r="AK421" s="716"/>
      <c r="AL421" s="211" t="s">
        <v>782</v>
      </c>
      <c r="AM421" s="716"/>
      <c r="AN421" s="211" t="s">
        <v>781</v>
      </c>
      <c r="AO421" s="716"/>
      <c r="AP421" s="211" t="s">
        <v>780</v>
      </c>
      <c r="AQ421" s="716"/>
      <c r="AR421" s="718" t="s">
        <v>779</v>
      </c>
      <c r="AS421" s="719"/>
      <c r="AT421" s="716"/>
      <c r="AU421" s="211" t="s">
        <v>778</v>
      </c>
      <c r="AV421" s="728" t="s">
        <v>1012</v>
      </c>
    </row>
    <row r="422" spans="1:48" ht="15" thickBot="1" x14ac:dyDescent="0.4">
      <c r="A422" s="329" t="s">
        <v>1012</v>
      </c>
      <c r="B422" s="283" t="s">
        <v>871</v>
      </c>
      <c r="C422" s="283" t="s">
        <v>854</v>
      </c>
      <c r="D422" s="283" t="s">
        <v>814</v>
      </c>
      <c r="E422" s="717"/>
      <c r="F422" s="717"/>
      <c r="G422" s="717"/>
      <c r="H422" s="283" t="s">
        <v>909</v>
      </c>
      <c r="I422" s="717"/>
      <c r="J422" s="717"/>
      <c r="K422" s="283" t="s">
        <v>961</v>
      </c>
      <c r="L422" s="717"/>
      <c r="M422" s="717"/>
      <c r="N422" s="717"/>
      <c r="O422" s="283" t="s">
        <v>747</v>
      </c>
      <c r="P422" s="717"/>
      <c r="Q422" s="720" t="s">
        <v>1006</v>
      </c>
      <c r="R422" s="721"/>
      <c r="S422" s="717"/>
      <c r="T422" s="717"/>
      <c r="U422" s="283" t="s">
        <v>772</v>
      </c>
      <c r="V422" s="283" t="s">
        <v>772</v>
      </c>
      <c r="W422" s="717"/>
      <c r="X422" s="283" t="s">
        <v>744</v>
      </c>
      <c r="Y422" s="717"/>
      <c r="Z422" s="717"/>
      <c r="AA422" s="283" t="s">
        <v>879</v>
      </c>
      <c r="AB422" s="283" t="s">
        <v>750</v>
      </c>
      <c r="AC422" s="283" t="s">
        <v>739</v>
      </c>
      <c r="AD422" s="717"/>
      <c r="AE422" s="283" t="s">
        <v>821</v>
      </c>
      <c r="AF422" s="283" t="s">
        <v>966</v>
      </c>
      <c r="AG422" s="283" t="s">
        <v>739</v>
      </c>
      <c r="AH422" s="717"/>
      <c r="AI422" s="283" t="s">
        <v>883</v>
      </c>
      <c r="AJ422" s="283" t="s">
        <v>743</v>
      </c>
      <c r="AK422" s="717"/>
      <c r="AL422" s="283" t="s">
        <v>769</v>
      </c>
      <c r="AM422" s="717"/>
      <c r="AN422" s="283" t="s">
        <v>742</v>
      </c>
      <c r="AO422" s="717"/>
      <c r="AP422" s="283" t="s">
        <v>739</v>
      </c>
      <c r="AQ422" s="717"/>
      <c r="AR422" s="720" t="s">
        <v>845</v>
      </c>
      <c r="AS422" s="721"/>
      <c r="AT422" s="717"/>
      <c r="AU422" s="283" t="s">
        <v>767</v>
      </c>
      <c r="AV422" s="729"/>
    </row>
    <row r="423" spans="1:48" x14ac:dyDescent="0.35">
      <c r="A423" s="329" t="s">
        <v>1012</v>
      </c>
      <c r="B423" s="211" t="s">
        <v>1269</v>
      </c>
      <c r="C423" s="211" t="s">
        <v>1271</v>
      </c>
      <c r="D423" s="211" t="s">
        <v>764</v>
      </c>
      <c r="E423" s="716"/>
      <c r="F423" s="716"/>
      <c r="G423" s="716"/>
      <c r="H423" s="716"/>
      <c r="I423" s="716"/>
      <c r="J423" s="716"/>
      <c r="K423" s="716"/>
      <c r="L423" s="716"/>
      <c r="M423" s="716"/>
      <c r="N423" s="716"/>
      <c r="O423" s="211" t="s">
        <v>763</v>
      </c>
      <c r="P423" s="211" t="s">
        <v>762</v>
      </c>
      <c r="Q423" s="718" t="s">
        <v>761</v>
      </c>
      <c r="R423" s="719"/>
      <c r="S423" s="716"/>
      <c r="T423" s="716" t="s">
        <v>760</v>
      </c>
      <c r="U423" s="722"/>
      <c r="V423" s="723"/>
      <c r="W423" s="716" t="s">
        <v>760</v>
      </c>
      <c r="X423" s="211" t="s">
        <v>759</v>
      </c>
      <c r="Y423" s="716"/>
      <c r="Z423" s="716"/>
      <c r="AA423" s="211" t="s">
        <v>758</v>
      </c>
      <c r="AB423" s="211" t="s">
        <v>757</v>
      </c>
      <c r="AC423" s="716"/>
      <c r="AD423" s="716"/>
      <c r="AE423" s="211" t="s">
        <v>756</v>
      </c>
      <c r="AF423" s="211" t="s">
        <v>755</v>
      </c>
      <c r="AG423" s="211" t="s">
        <v>754</v>
      </c>
      <c r="AH423" s="716"/>
      <c r="AI423" s="211" t="s">
        <v>753</v>
      </c>
      <c r="AJ423" s="211" t="s">
        <v>752</v>
      </c>
      <c r="AK423" s="716"/>
      <c r="AL423" s="716"/>
      <c r="AM423" s="716"/>
      <c r="AN423" s="716"/>
      <c r="AO423" s="716"/>
      <c r="AP423" s="716"/>
      <c r="AQ423" s="716"/>
      <c r="AR423" s="718" t="s">
        <v>751</v>
      </c>
      <c r="AS423" s="719"/>
      <c r="AT423" s="722"/>
      <c r="AU423" s="723"/>
      <c r="AV423" s="729"/>
    </row>
    <row r="424" spans="1:48" ht="15" thickBot="1" x14ac:dyDescent="0.4">
      <c r="A424" s="330" t="s">
        <v>1012</v>
      </c>
      <c r="B424" s="283" t="s">
        <v>915</v>
      </c>
      <c r="C424" s="283" t="s">
        <v>839</v>
      </c>
      <c r="D424" s="283" t="s">
        <v>889</v>
      </c>
      <c r="E424" s="717"/>
      <c r="F424" s="717"/>
      <c r="G424" s="717"/>
      <c r="H424" s="717"/>
      <c r="I424" s="717"/>
      <c r="J424" s="717"/>
      <c r="K424" s="717"/>
      <c r="L424" s="717"/>
      <c r="M424" s="717"/>
      <c r="N424" s="717"/>
      <c r="O424" s="283" t="s">
        <v>158</v>
      </c>
      <c r="P424" s="283" t="s">
        <v>746</v>
      </c>
      <c r="Q424" s="720" t="s">
        <v>159</v>
      </c>
      <c r="R424" s="721"/>
      <c r="S424" s="717"/>
      <c r="T424" s="717"/>
      <c r="U424" s="720"/>
      <c r="V424" s="721"/>
      <c r="W424" s="717"/>
      <c r="X424" s="283" t="s">
        <v>744</v>
      </c>
      <c r="Y424" s="717"/>
      <c r="Z424" s="717"/>
      <c r="AA424" s="283" t="s">
        <v>813</v>
      </c>
      <c r="AB424" s="283" t="s">
        <v>887</v>
      </c>
      <c r="AC424" s="717"/>
      <c r="AD424" s="717"/>
      <c r="AE424" s="283" t="s">
        <v>868</v>
      </c>
      <c r="AF424" s="283" t="s">
        <v>966</v>
      </c>
      <c r="AG424" s="283" t="s">
        <v>739</v>
      </c>
      <c r="AH424" s="717"/>
      <c r="AI424" s="283" t="s">
        <v>883</v>
      </c>
      <c r="AJ424" s="283" t="s">
        <v>743</v>
      </c>
      <c r="AK424" s="717"/>
      <c r="AL424" s="717"/>
      <c r="AM424" s="717"/>
      <c r="AN424" s="717"/>
      <c r="AO424" s="717"/>
      <c r="AP424" s="717"/>
      <c r="AQ424" s="717"/>
      <c r="AR424" s="720" t="s">
        <v>845</v>
      </c>
      <c r="AS424" s="721"/>
      <c r="AT424" s="720"/>
      <c r="AU424" s="721"/>
      <c r="AV424" s="730"/>
    </row>
    <row r="425" spans="1:48" x14ac:dyDescent="0.35">
      <c r="A425" s="325" t="s">
        <v>1011</v>
      </c>
      <c r="B425" s="251" t="s">
        <v>141</v>
      </c>
      <c r="C425" s="724" t="s">
        <v>258</v>
      </c>
      <c r="D425" s="725"/>
      <c r="E425" s="251" t="s">
        <v>259</v>
      </c>
      <c r="F425" s="250" t="s">
        <v>862</v>
      </c>
      <c r="G425" s="697"/>
      <c r="H425" s="249" t="s">
        <v>865</v>
      </c>
      <c r="I425" s="249" t="s">
        <v>125</v>
      </c>
      <c r="J425" s="697"/>
      <c r="K425" s="248" t="s">
        <v>127</v>
      </c>
      <c r="L425" s="248" t="s">
        <v>128</v>
      </c>
      <c r="M425" s="248" t="s">
        <v>260</v>
      </c>
      <c r="N425" s="697"/>
      <c r="O425" s="247" t="s">
        <v>830</v>
      </c>
      <c r="P425" s="247" t="s">
        <v>762</v>
      </c>
      <c r="Q425" s="247" t="s">
        <v>829</v>
      </c>
      <c r="R425" s="247" t="s">
        <v>864</v>
      </c>
      <c r="S425" s="697"/>
      <c r="T425" s="697" t="s">
        <v>760</v>
      </c>
      <c r="U425" s="246" t="s">
        <v>863</v>
      </c>
      <c r="V425" s="245" t="s">
        <v>791</v>
      </c>
      <c r="W425" s="697" t="s">
        <v>760</v>
      </c>
      <c r="X425" s="220" t="s">
        <v>862</v>
      </c>
      <c r="Y425" s="220" t="s">
        <v>827</v>
      </c>
      <c r="Z425" s="697"/>
      <c r="AA425" s="244" t="s">
        <v>790</v>
      </c>
      <c r="AB425" s="244" t="s">
        <v>789</v>
      </c>
      <c r="AC425" s="244" t="s">
        <v>788</v>
      </c>
      <c r="AD425" s="697"/>
      <c r="AE425" s="243" t="s">
        <v>787</v>
      </c>
      <c r="AF425" s="243" t="s">
        <v>786</v>
      </c>
      <c r="AG425" s="243" t="s">
        <v>861</v>
      </c>
      <c r="AH425" s="697"/>
      <c r="AI425" s="242" t="s">
        <v>784</v>
      </c>
      <c r="AJ425" s="242" t="s">
        <v>783</v>
      </c>
      <c r="AK425" s="697"/>
      <c r="AL425" s="241" t="s">
        <v>782</v>
      </c>
      <c r="AM425" s="697"/>
      <c r="AN425" s="241" t="s">
        <v>781</v>
      </c>
      <c r="AO425" s="697"/>
      <c r="AP425" s="240" t="s">
        <v>780</v>
      </c>
      <c r="AQ425" s="697"/>
      <c r="AR425" s="239" t="s">
        <v>860</v>
      </c>
      <c r="AS425" s="239" t="s">
        <v>859</v>
      </c>
      <c r="AT425" s="699"/>
      <c r="AU425" s="700"/>
      <c r="AV425" s="706" t="s">
        <v>1011</v>
      </c>
    </row>
    <row r="426" spans="1:48" ht="15" thickBot="1" x14ac:dyDescent="0.4">
      <c r="A426" s="326" t="s">
        <v>1011</v>
      </c>
      <c r="B426" s="275" t="s">
        <v>750</v>
      </c>
      <c r="C426" s="726" t="s">
        <v>855</v>
      </c>
      <c r="D426" s="727"/>
      <c r="E426" s="275" t="s">
        <v>920</v>
      </c>
      <c r="F426" s="274" t="s">
        <v>801</v>
      </c>
      <c r="G426" s="703"/>
      <c r="H426" s="273" t="s">
        <v>769</v>
      </c>
      <c r="I426" s="273" t="s">
        <v>801</v>
      </c>
      <c r="J426" s="703"/>
      <c r="K426" s="272" t="s">
        <v>774</v>
      </c>
      <c r="L426" s="272" t="s">
        <v>856</v>
      </c>
      <c r="M426" s="272" t="s">
        <v>961</v>
      </c>
      <c r="N426" s="703"/>
      <c r="O426" s="271" t="s">
        <v>773</v>
      </c>
      <c r="P426" s="271" t="s">
        <v>747</v>
      </c>
      <c r="Q426" s="271" t="s">
        <v>857</v>
      </c>
      <c r="R426" s="271" t="s">
        <v>771</v>
      </c>
      <c r="S426" s="703"/>
      <c r="T426" s="703"/>
      <c r="U426" s="270" t="s">
        <v>812</v>
      </c>
      <c r="V426" s="269" t="s">
        <v>812</v>
      </c>
      <c r="W426" s="703"/>
      <c r="X426" s="268" t="s">
        <v>903</v>
      </c>
      <c r="Y426" s="268" t="s">
        <v>913</v>
      </c>
      <c r="Z426" s="703"/>
      <c r="AA426" s="267" t="s">
        <v>768</v>
      </c>
      <c r="AB426" s="267" t="s">
        <v>973</v>
      </c>
      <c r="AC426" s="267" t="s">
        <v>836</v>
      </c>
      <c r="AD426" s="703"/>
      <c r="AE426" s="266" t="s">
        <v>886</v>
      </c>
      <c r="AF426" s="266" t="s">
        <v>834</v>
      </c>
      <c r="AG426" s="266" t="s">
        <v>739</v>
      </c>
      <c r="AH426" s="703"/>
      <c r="AI426" s="265" t="s">
        <v>900</v>
      </c>
      <c r="AJ426" s="265" t="s">
        <v>875</v>
      </c>
      <c r="AK426" s="703"/>
      <c r="AL426" s="264" t="s">
        <v>866</v>
      </c>
      <c r="AM426" s="703"/>
      <c r="AN426" s="264" t="s">
        <v>870</v>
      </c>
      <c r="AO426" s="703"/>
      <c r="AP426" s="263" t="s">
        <v>846</v>
      </c>
      <c r="AQ426" s="703"/>
      <c r="AR426" s="262" t="s">
        <v>872</v>
      </c>
      <c r="AS426" s="262" t="s">
        <v>832</v>
      </c>
      <c r="AT426" s="704"/>
      <c r="AU426" s="705"/>
      <c r="AV426" s="707"/>
    </row>
    <row r="427" spans="1:48" ht="29" x14ac:dyDescent="0.35">
      <c r="A427" s="337" t="s">
        <v>1011</v>
      </c>
      <c r="B427" s="225" t="s">
        <v>844</v>
      </c>
      <c r="C427" s="225" t="s">
        <v>843</v>
      </c>
      <c r="D427" s="225" t="s">
        <v>902</v>
      </c>
      <c r="E427" s="225" t="s">
        <v>764</v>
      </c>
      <c r="F427" s="697"/>
      <c r="G427" s="697"/>
      <c r="H427" s="697"/>
      <c r="I427" s="697"/>
      <c r="J427" s="697"/>
      <c r="K427" s="697"/>
      <c r="L427" s="697"/>
      <c r="M427" s="697"/>
      <c r="N427" s="697"/>
      <c r="O427" s="224" t="s">
        <v>842</v>
      </c>
      <c r="P427" s="697"/>
      <c r="Q427" s="224" t="s">
        <v>841</v>
      </c>
      <c r="R427" s="224" t="s">
        <v>840</v>
      </c>
      <c r="S427" s="697"/>
      <c r="T427" s="697" t="s">
        <v>760</v>
      </c>
      <c r="U427" s="699"/>
      <c r="V427" s="700"/>
      <c r="W427" s="697" t="s">
        <v>760</v>
      </c>
      <c r="X427" s="220" t="s">
        <v>759</v>
      </c>
      <c r="Y427" s="697"/>
      <c r="Z427" s="697"/>
      <c r="AA427" s="223" t="s">
        <v>758</v>
      </c>
      <c r="AB427" s="223" t="s">
        <v>757</v>
      </c>
      <c r="AC427" s="697"/>
      <c r="AD427" s="697"/>
      <c r="AE427" s="222" t="s">
        <v>756</v>
      </c>
      <c r="AF427" s="222" t="s">
        <v>755</v>
      </c>
      <c r="AG427" s="220" t="s">
        <v>785</v>
      </c>
      <c r="AH427" s="697"/>
      <c r="AI427" s="221" t="s">
        <v>753</v>
      </c>
      <c r="AJ427" s="221" t="s">
        <v>752</v>
      </c>
      <c r="AK427" s="697"/>
      <c r="AL427" s="697"/>
      <c r="AM427" s="697"/>
      <c r="AN427" s="697"/>
      <c r="AO427" s="697"/>
      <c r="AP427" s="697"/>
      <c r="AQ427" s="697"/>
      <c r="AR427" s="709" t="s">
        <v>751</v>
      </c>
      <c r="AS427" s="710"/>
      <c r="AT427" s="697"/>
      <c r="AU427" s="220" t="s">
        <v>778</v>
      </c>
      <c r="AV427" s="707"/>
    </row>
    <row r="428" spans="1:48" ht="29.5" thickBot="1" x14ac:dyDescent="0.4">
      <c r="A428" s="338" t="s">
        <v>1011</v>
      </c>
      <c r="B428" s="280" t="s">
        <v>901</v>
      </c>
      <c r="C428" s="280" t="s">
        <v>885</v>
      </c>
      <c r="D428" s="280" t="s">
        <v>801</v>
      </c>
      <c r="E428" s="280" t="s">
        <v>739</v>
      </c>
      <c r="F428" s="703"/>
      <c r="G428" s="703"/>
      <c r="H428" s="703"/>
      <c r="I428" s="703"/>
      <c r="J428" s="703"/>
      <c r="K428" s="703"/>
      <c r="L428" s="703"/>
      <c r="M428" s="703"/>
      <c r="N428" s="703"/>
      <c r="O428" s="279" t="s">
        <v>739</v>
      </c>
      <c r="P428" s="703"/>
      <c r="Q428" s="279" t="s">
        <v>748</v>
      </c>
      <c r="R428" s="279" t="s">
        <v>771</v>
      </c>
      <c r="S428" s="703"/>
      <c r="T428" s="703"/>
      <c r="U428" s="704"/>
      <c r="V428" s="705"/>
      <c r="W428" s="703"/>
      <c r="X428" s="268" t="s">
        <v>845</v>
      </c>
      <c r="Y428" s="703"/>
      <c r="Z428" s="703"/>
      <c r="AA428" s="278" t="s">
        <v>772</v>
      </c>
      <c r="AB428" s="278" t="s">
        <v>834</v>
      </c>
      <c r="AC428" s="703"/>
      <c r="AD428" s="703"/>
      <c r="AE428" s="277" t="s">
        <v>807</v>
      </c>
      <c r="AF428" s="277" t="s">
        <v>874</v>
      </c>
      <c r="AG428" s="268" t="s">
        <v>739</v>
      </c>
      <c r="AH428" s="703"/>
      <c r="AI428" s="276" t="s">
        <v>900</v>
      </c>
      <c r="AJ428" s="276" t="s">
        <v>745</v>
      </c>
      <c r="AK428" s="703"/>
      <c r="AL428" s="703"/>
      <c r="AM428" s="703"/>
      <c r="AN428" s="703"/>
      <c r="AO428" s="703"/>
      <c r="AP428" s="703"/>
      <c r="AQ428" s="703"/>
      <c r="AR428" s="714" t="s">
        <v>845</v>
      </c>
      <c r="AS428" s="715"/>
      <c r="AT428" s="703"/>
      <c r="AU428" s="268" t="s">
        <v>929</v>
      </c>
      <c r="AV428" s="713"/>
    </row>
    <row r="429" spans="1:48" x14ac:dyDescent="0.35">
      <c r="A429" s="325" t="s">
        <v>1010</v>
      </c>
      <c r="B429" s="251" t="s">
        <v>141</v>
      </c>
      <c r="C429" s="251" t="s">
        <v>258</v>
      </c>
      <c r="D429" s="251" t="s">
        <v>259</v>
      </c>
      <c r="E429" s="697"/>
      <c r="F429" s="250" t="s">
        <v>862</v>
      </c>
      <c r="G429" s="697"/>
      <c r="H429" s="249" t="s">
        <v>865</v>
      </c>
      <c r="I429" s="249" t="s">
        <v>125</v>
      </c>
      <c r="J429" s="697"/>
      <c r="K429" s="248" t="s">
        <v>127</v>
      </c>
      <c r="L429" s="248" t="s">
        <v>128</v>
      </c>
      <c r="M429" s="248" t="s">
        <v>260</v>
      </c>
      <c r="N429" s="697"/>
      <c r="O429" s="247" t="s">
        <v>830</v>
      </c>
      <c r="P429" s="247" t="s">
        <v>762</v>
      </c>
      <c r="Q429" s="247" t="s">
        <v>829</v>
      </c>
      <c r="R429" s="247" t="s">
        <v>864</v>
      </c>
      <c r="S429" s="697"/>
      <c r="T429" s="697" t="s">
        <v>760</v>
      </c>
      <c r="U429" s="246" t="s">
        <v>863</v>
      </c>
      <c r="V429" s="245" t="s">
        <v>791</v>
      </c>
      <c r="W429" s="697" t="s">
        <v>760</v>
      </c>
      <c r="X429" s="220" t="s">
        <v>862</v>
      </c>
      <c r="Y429" s="220" t="s">
        <v>827</v>
      </c>
      <c r="Z429" s="697"/>
      <c r="AA429" s="244" t="s">
        <v>790</v>
      </c>
      <c r="AB429" s="244" t="s">
        <v>789</v>
      </c>
      <c r="AC429" s="244" t="s">
        <v>788</v>
      </c>
      <c r="AD429" s="697"/>
      <c r="AE429" s="243" t="s">
        <v>787</v>
      </c>
      <c r="AF429" s="243" t="s">
        <v>786</v>
      </c>
      <c r="AG429" s="243" t="s">
        <v>861</v>
      </c>
      <c r="AH429" s="697"/>
      <c r="AI429" s="242" t="s">
        <v>784</v>
      </c>
      <c r="AJ429" s="242" t="s">
        <v>783</v>
      </c>
      <c r="AK429" s="697"/>
      <c r="AL429" s="241" t="s">
        <v>782</v>
      </c>
      <c r="AM429" s="697"/>
      <c r="AN429" s="241" t="s">
        <v>781</v>
      </c>
      <c r="AO429" s="697"/>
      <c r="AP429" s="240" t="s">
        <v>780</v>
      </c>
      <c r="AQ429" s="697"/>
      <c r="AR429" s="239" t="s">
        <v>860</v>
      </c>
      <c r="AS429" s="239" t="s">
        <v>859</v>
      </c>
      <c r="AT429" s="699"/>
      <c r="AU429" s="700"/>
      <c r="AV429" s="706" t="s">
        <v>1010</v>
      </c>
    </row>
    <row r="430" spans="1:48" ht="15" thickBot="1" x14ac:dyDescent="0.4">
      <c r="A430" s="326" t="s">
        <v>1010</v>
      </c>
      <c r="B430" s="275" t="s">
        <v>1006</v>
      </c>
      <c r="C430" s="275" t="s">
        <v>814</v>
      </c>
      <c r="D430" s="275" t="s">
        <v>769</v>
      </c>
      <c r="E430" s="703"/>
      <c r="F430" s="274" t="s">
        <v>854</v>
      </c>
      <c r="G430" s="703"/>
      <c r="H430" s="273" t="s">
        <v>159</v>
      </c>
      <c r="I430" s="273" t="s">
        <v>851</v>
      </c>
      <c r="J430" s="703"/>
      <c r="K430" s="272" t="s">
        <v>856</v>
      </c>
      <c r="L430" s="272" t="s">
        <v>907</v>
      </c>
      <c r="M430" s="272" t="s">
        <v>774</v>
      </c>
      <c r="N430" s="703"/>
      <c r="O430" s="271" t="s">
        <v>811</v>
      </c>
      <c r="P430" s="271" t="s">
        <v>906</v>
      </c>
      <c r="Q430" s="271" t="s">
        <v>855</v>
      </c>
      <c r="R430" s="271" t="s">
        <v>988</v>
      </c>
      <c r="S430" s="703"/>
      <c r="T430" s="703"/>
      <c r="U430" s="270" t="s">
        <v>936</v>
      </c>
      <c r="V430" s="269" t="s">
        <v>936</v>
      </c>
      <c r="W430" s="703"/>
      <c r="X430" s="268" t="s">
        <v>903</v>
      </c>
      <c r="Y430" s="268" t="s">
        <v>894</v>
      </c>
      <c r="Z430" s="703"/>
      <c r="AA430" s="267" t="s">
        <v>813</v>
      </c>
      <c r="AB430" s="267" t="s">
        <v>876</v>
      </c>
      <c r="AC430" s="267" t="s">
        <v>738</v>
      </c>
      <c r="AD430" s="703"/>
      <c r="AE430" s="266" t="s">
        <v>768</v>
      </c>
      <c r="AF430" s="266" t="s">
        <v>740</v>
      </c>
      <c r="AG430" s="266" t="s">
        <v>739</v>
      </c>
      <c r="AH430" s="703"/>
      <c r="AI430" s="265" t="s">
        <v>810</v>
      </c>
      <c r="AJ430" s="265" t="s">
        <v>739</v>
      </c>
      <c r="AK430" s="703"/>
      <c r="AL430" s="264" t="s">
        <v>888</v>
      </c>
      <c r="AM430" s="703"/>
      <c r="AN430" s="264" t="s">
        <v>846</v>
      </c>
      <c r="AO430" s="703"/>
      <c r="AP430" s="263" t="s">
        <v>742</v>
      </c>
      <c r="AQ430" s="703"/>
      <c r="AR430" s="262" t="s">
        <v>872</v>
      </c>
      <c r="AS430" s="262" t="s">
        <v>832</v>
      </c>
      <c r="AT430" s="704"/>
      <c r="AU430" s="705"/>
      <c r="AV430" s="707"/>
    </row>
    <row r="431" spans="1:48" x14ac:dyDescent="0.35">
      <c r="A431" s="326" t="s">
        <v>1010</v>
      </c>
      <c r="B431" s="225" t="s">
        <v>844</v>
      </c>
      <c r="C431" s="225" t="s">
        <v>843</v>
      </c>
      <c r="D431" s="225" t="s">
        <v>764</v>
      </c>
      <c r="E431" s="697"/>
      <c r="F431" s="697"/>
      <c r="G431" s="697"/>
      <c r="H431" s="697"/>
      <c r="I431" s="697"/>
      <c r="J431" s="697"/>
      <c r="K431" s="697"/>
      <c r="L431" s="697"/>
      <c r="M431" s="697"/>
      <c r="N431" s="697"/>
      <c r="O431" s="224" t="s">
        <v>842</v>
      </c>
      <c r="P431" s="697"/>
      <c r="Q431" s="224" t="s">
        <v>841</v>
      </c>
      <c r="R431" s="224" t="s">
        <v>840</v>
      </c>
      <c r="S431" s="697"/>
      <c r="T431" s="697" t="s">
        <v>760</v>
      </c>
      <c r="U431" s="699"/>
      <c r="V431" s="700"/>
      <c r="W431" s="697" t="s">
        <v>760</v>
      </c>
      <c r="X431" s="220" t="s">
        <v>759</v>
      </c>
      <c r="Y431" s="697"/>
      <c r="Z431" s="697"/>
      <c r="AA431" s="223" t="s">
        <v>758</v>
      </c>
      <c r="AB431" s="223" t="s">
        <v>757</v>
      </c>
      <c r="AC431" s="697"/>
      <c r="AD431" s="697"/>
      <c r="AE431" s="222" t="s">
        <v>756</v>
      </c>
      <c r="AF431" s="222" t="s">
        <v>755</v>
      </c>
      <c r="AG431" s="220" t="s">
        <v>785</v>
      </c>
      <c r="AH431" s="697"/>
      <c r="AI431" s="221" t="s">
        <v>753</v>
      </c>
      <c r="AJ431" s="221" t="s">
        <v>752</v>
      </c>
      <c r="AK431" s="697"/>
      <c r="AL431" s="697"/>
      <c r="AM431" s="697"/>
      <c r="AN431" s="697"/>
      <c r="AO431" s="697"/>
      <c r="AP431" s="697"/>
      <c r="AQ431" s="697"/>
      <c r="AR431" s="709" t="s">
        <v>751</v>
      </c>
      <c r="AS431" s="710"/>
      <c r="AT431" s="697"/>
      <c r="AU431" s="220" t="s">
        <v>778</v>
      </c>
      <c r="AV431" s="707"/>
    </row>
    <row r="432" spans="1:48" ht="15" thickBot="1" x14ac:dyDescent="0.4">
      <c r="A432" s="327" t="s">
        <v>1010</v>
      </c>
      <c r="B432" s="280" t="s">
        <v>839</v>
      </c>
      <c r="C432" s="280" t="s">
        <v>889</v>
      </c>
      <c r="D432" s="280" t="s">
        <v>838</v>
      </c>
      <c r="E432" s="703"/>
      <c r="F432" s="703"/>
      <c r="G432" s="703"/>
      <c r="H432" s="703"/>
      <c r="I432" s="703"/>
      <c r="J432" s="703"/>
      <c r="K432" s="703"/>
      <c r="L432" s="703"/>
      <c r="M432" s="703"/>
      <c r="N432" s="703"/>
      <c r="O432" s="279" t="s">
        <v>747</v>
      </c>
      <c r="P432" s="703"/>
      <c r="Q432" s="279" t="s">
        <v>771</v>
      </c>
      <c r="R432" s="279" t="s">
        <v>988</v>
      </c>
      <c r="S432" s="703"/>
      <c r="T432" s="703"/>
      <c r="U432" s="704"/>
      <c r="V432" s="705"/>
      <c r="W432" s="703"/>
      <c r="X432" s="268" t="s">
        <v>845</v>
      </c>
      <c r="Y432" s="703"/>
      <c r="Z432" s="703"/>
      <c r="AA432" s="278" t="s">
        <v>770</v>
      </c>
      <c r="AB432" s="278" t="s">
        <v>875</v>
      </c>
      <c r="AC432" s="703"/>
      <c r="AD432" s="703"/>
      <c r="AE432" s="277" t="s">
        <v>857</v>
      </c>
      <c r="AF432" s="277" t="s">
        <v>740</v>
      </c>
      <c r="AG432" s="268" t="s">
        <v>932</v>
      </c>
      <c r="AH432" s="703"/>
      <c r="AI432" s="276" t="s">
        <v>810</v>
      </c>
      <c r="AJ432" s="276" t="s">
        <v>893</v>
      </c>
      <c r="AK432" s="703"/>
      <c r="AL432" s="703"/>
      <c r="AM432" s="703"/>
      <c r="AN432" s="703"/>
      <c r="AO432" s="703"/>
      <c r="AP432" s="703"/>
      <c r="AQ432" s="703"/>
      <c r="AR432" s="714" t="s">
        <v>743</v>
      </c>
      <c r="AS432" s="715"/>
      <c r="AT432" s="703"/>
      <c r="AU432" s="268" t="s">
        <v>929</v>
      </c>
      <c r="AV432" s="713"/>
    </row>
    <row r="433" spans="1:48" x14ac:dyDescent="0.35">
      <c r="A433" s="325" t="s">
        <v>1009</v>
      </c>
      <c r="B433" s="251" t="s">
        <v>141</v>
      </c>
      <c r="C433" s="251" t="s">
        <v>258</v>
      </c>
      <c r="D433" s="251" t="s">
        <v>259</v>
      </c>
      <c r="E433" s="697"/>
      <c r="F433" s="250" t="s">
        <v>862</v>
      </c>
      <c r="G433" s="697"/>
      <c r="H433" s="249" t="s">
        <v>865</v>
      </c>
      <c r="I433" s="249" t="s">
        <v>125</v>
      </c>
      <c r="J433" s="697"/>
      <c r="K433" s="248" t="s">
        <v>127</v>
      </c>
      <c r="L433" s="248" t="s">
        <v>128</v>
      </c>
      <c r="M433" s="248" t="s">
        <v>260</v>
      </c>
      <c r="N433" s="697"/>
      <c r="O433" s="247" t="s">
        <v>830</v>
      </c>
      <c r="P433" s="247" t="s">
        <v>762</v>
      </c>
      <c r="Q433" s="247" t="s">
        <v>829</v>
      </c>
      <c r="R433" s="247" t="s">
        <v>864</v>
      </c>
      <c r="S433" s="697"/>
      <c r="T433" s="697" t="s">
        <v>760</v>
      </c>
      <c r="U433" s="246" t="s">
        <v>863</v>
      </c>
      <c r="V433" s="245" t="s">
        <v>791</v>
      </c>
      <c r="W433" s="697" t="s">
        <v>760</v>
      </c>
      <c r="X433" s="220" t="s">
        <v>862</v>
      </c>
      <c r="Y433" s="220" t="s">
        <v>827</v>
      </c>
      <c r="Z433" s="697"/>
      <c r="AA433" s="244" t="s">
        <v>790</v>
      </c>
      <c r="AB433" s="244" t="s">
        <v>789</v>
      </c>
      <c r="AC433" s="244" t="s">
        <v>788</v>
      </c>
      <c r="AD433" s="697"/>
      <c r="AE433" s="243" t="s">
        <v>787</v>
      </c>
      <c r="AF433" s="243" t="s">
        <v>786</v>
      </c>
      <c r="AG433" s="243" t="s">
        <v>861</v>
      </c>
      <c r="AH433" s="697"/>
      <c r="AI433" s="242" t="s">
        <v>784</v>
      </c>
      <c r="AJ433" s="242" t="s">
        <v>783</v>
      </c>
      <c r="AK433" s="697"/>
      <c r="AL433" s="241" t="s">
        <v>782</v>
      </c>
      <c r="AM433" s="697"/>
      <c r="AN433" s="241" t="s">
        <v>781</v>
      </c>
      <c r="AO433" s="697"/>
      <c r="AP433" s="240" t="s">
        <v>780</v>
      </c>
      <c r="AQ433" s="697"/>
      <c r="AR433" s="239" t="s">
        <v>860</v>
      </c>
      <c r="AS433" s="239" t="s">
        <v>859</v>
      </c>
      <c r="AT433" s="699"/>
      <c r="AU433" s="700"/>
      <c r="AV433" s="706" t="s">
        <v>1009</v>
      </c>
    </row>
    <row r="434" spans="1:48" ht="18.5" thickBot="1" x14ac:dyDescent="0.4">
      <c r="A434" s="326" t="s">
        <v>1009</v>
      </c>
      <c r="B434" s="275" t="s">
        <v>773</v>
      </c>
      <c r="C434" s="275" t="s">
        <v>814</v>
      </c>
      <c r="D434" s="275" t="s">
        <v>961</v>
      </c>
      <c r="E434" s="703"/>
      <c r="F434" s="274" t="s">
        <v>851</v>
      </c>
      <c r="G434" s="703"/>
      <c r="H434" s="273" t="s">
        <v>812</v>
      </c>
      <c r="I434" s="273" t="s">
        <v>799</v>
      </c>
      <c r="J434" s="703"/>
      <c r="K434" s="272" t="s">
        <v>774</v>
      </c>
      <c r="L434" s="272" t="s">
        <v>907</v>
      </c>
      <c r="M434" s="272" t="s">
        <v>856</v>
      </c>
      <c r="N434" s="703"/>
      <c r="O434" s="271" t="s">
        <v>739</v>
      </c>
      <c r="P434" s="271" t="s">
        <v>800</v>
      </c>
      <c r="Q434" s="271" t="s">
        <v>855</v>
      </c>
      <c r="R434" s="271" t="s">
        <v>988</v>
      </c>
      <c r="S434" s="703"/>
      <c r="T434" s="703"/>
      <c r="U434" s="270" t="s">
        <v>769</v>
      </c>
      <c r="V434" s="269" t="s">
        <v>769</v>
      </c>
      <c r="W434" s="703"/>
      <c r="X434" s="268" t="s">
        <v>744</v>
      </c>
      <c r="Y434" s="268" t="s">
        <v>821</v>
      </c>
      <c r="Z434" s="703"/>
      <c r="AA434" s="267" t="s">
        <v>913</v>
      </c>
      <c r="AB434" s="267" t="s">
        <v>835</v>
      </c>
      <c r="AC434" s="267" t="s">
        <v>834</v>
      </c>
      <c r="AD434" s="703"/>
      <c r="AE434" s="266" t="s">
        <v>971</v>
      </c>
      <c r="AF434" s="266" t="s">
        <v>833</v>
      </c>
      <c r="AG434" s="266" t="s">
        <v>739</v>
      </c>
      <c r="AH434" s="703"/>
      <c r="AI434" s="265" t="s">
        <v>807</v>
      </c>
      <c r="AJ434" s="265" t="s">
        <v>898</v>
      </c>
      <c r="AK434" s="703"/>
      <c r="AL434" s="264" t="s">
        <v>948</v>
      </c>
      <c r="AM434" s="703"/>
      <c r="AN434" s="264" t="s">
        <v>768</v>
      </c>
      <c r="AO434" s="703"/>
      <c r="AP434" s="263" t="s">
        <v>894</v>
      </c>
      <c r="AQ434" s="703"/>
      <c r="AR434" s="262" t="s">
        <v>845</v>
      </c>
      <c r="AS434" s="262" t="s">
        <v>886</v>
      </c>
      <c r="AT434" s="704"/>
      <c r="AU434" s="705"/>
      <c r="AV434" s="707"/>
    </row>
    <row r="435" spans="1:48" x14ac:dyDescent="0.35">
      <c r="A435" s="326" t="s">
        <v>1009</v>
      </c>
      <c r="B435" s="225" t="s">
        <v>844</v>
      </c>
      <c r="C435" s="225" t="s">
        <v>843</v>
      </c>
      <c r="D435" s="225" t="s">
        <v>764</v>
      </c>
      <c r="E435" s="697"/>
      <c r="F435" s="697"/>
      <c r="G435" s="697"/>
      <c r="H435" s="697"/>
      <c r="I435" s="697"/>
      <c r="J435" s="697"/>
      <c r="K435" s="697"/>
      <c r="L435" s="697"/>
      <c r="M435" s="697"/>
      <c r="N435" s="697"/>
      <c r="O435" s="224" t="s">
        <v>842</v>
      </c>
      <c r="P435" s="697"/>
      <c r="Q435" s="224" t="s">
        <v>841</v>
      </c>
      <c r="R435" s="224" t="s">
        <v>840</v>
      </c>
      <c r="S435" s="697"/>
      <c r="T435" s="697" t="s">
        <v>760</v>
      </c>
      <c r="U435" s="699"/>
      <c r="V435" s="700"/>
      <c r="W435" s="697" t="s">
        <v>760</v>
      </c>
      <c r="X435" s="220" t="s">
        <v>759</v>
      </c>
      <c r="Y435" s="697"/>
      <c r="Z435" s="697"/>
      <c r="AA435" s="223" t="s">
        <v>758</v>
      </c>
      <c r="AB435" s="223" t="s">
        <v>757</v>
      </c>
      <c r="AC435" s="697"/>
      <c r="AD435" s="697"/>
      <c r="AE435" s="222" t="s">
        <v>756</v>
      </c>
      <c r="AF435" s="222" t="s">
        <v>755</v>
      </c>
      <c r="AG435" s="220" t="s">
        <v>785</v>
      </c>
      <c r="AH435" s="697"/>
      <c r="AI435" s="221" t="s">
        <v>753</v>
      </c>
      <c r="AJ435" s="221" t="s">
        <v>752</v>
      </c>
      <c r="AK435" s="697"/>
      <c r="AL435" s="697"/>
      <c r="AM435" s="697"/>
      <c r="AN435" s="697"/>
      <c r="AO435" s="697"/>
      <c r="AP435" s="697"/>
      <c r="AQ435" s="697"/>
      <c r="AR435" s="709" t="s">
        <v>751</v>
      </c>
      <c r="AS435" s="710"/>
      <c r="AT435" s="697"/>
      <c r="AU435" s="220" t="s">
        <v>778</v>
      </c>
      <c r="AV435" s="707"/>
    </row>
    <row r="436" spans="1:48" ht="15" thickBot="1" x14ac:dyDescent="0.4">
      <c r="A436" s="327" t="s">
        <v>1009</v>
      </c>
      <c r="B436" s="280" t="s">
        <v>847</v>
      </c>
      <c r="C436" s="280" t="s">
        <v>942</v>
      </c>
      <c r="D436" s="280" t="s">
        <v>925</v>
      </c>
      <c r="E436" s="703"/>
      <c r="F436" s="703"/>
      <c r="G436" s="703"/>
      <c r="H436" s="703"/>
      <c r="I436" s="703"/>
      <c r="J436" s="703"/>
      <c r="K436" s="703"/>
      <c r="L436" s="703"/>
      <c r="M436" s="703"/>
      <c r="N436" s="703"/>
      <c r="O436" s="279" t="s">
        <v>748</v>
      </c>
      <c r="P436" s="703"/>
      <c r="Q436" s="279" t="s">
        <v>775</v>
      </c>
      <c r="R436" s="279" t="s">
        <v>988</v>
      </c>
      <c r="S436" s="703"/>
      <c r="T436" s="703"/>
      <c r="U436" s="704"/>
      <c r="V436" s="705"/>
      <c r="W436" s="703"/>
      <c r="X436" s="268" t="s">
        <v>845</v>
      </c>
      <c r="Y436" s="703"/>
      <c r="Z436" s="703"/>
      <c r="AA436" s="278" t="s">
        <v>867</v>
      </c>
      <c r="AB436" s="278" t="s">
        <v>952</v>
      </c>
      <c r="AC436" s="703"/>
      <c r="AD436" s="703"/>
      <c r="AE436" s="277" t="s">
        <v>743</v>
      </c>
      <c r="AF436" s="277" t="s">
        <v>750</v>
      </c>
      <c r="AG436" s="268" t="s">
        <v>739</v>
      </c>
      <c r="AH436" s="703"/>
      <c r="AI436" s="276" t="s">
        <v>807</v>
      </c>
      <c r="AJ436" s="276" t="s">
        <v>900</v>
      </c>
      <c r="AK436" s="703"/>
      <c r="AL436" s="703"/>
      <c r="AM436" s="703"/>
      <c r="AN436" s="703"/>
      <c r="AO436" s="703"/>
      <c r="AP436" s="703"/>
      <c r="AQ436" s="703"/>
      <c r="AR436" s="714" t="s">
        <v>886</v>
      </c>
      <c r="AS436" s="715"/>
      <c r="AT436" s="703"/>
      <c r="AU436" s="268" t="s">
        <v>929</v>
      </c>
      <c r="AV436" s="713"/>
    </row>
    <row r="437" spans="1:48" x14ac:dyDescent="0.35">
      <c r="A437" s="325" t="s">
        <v>1008</v>
      </c>
      <c r="B437" s="251" t="s">
        <v>141</v>
      </c>
      <c r="C437" s="251" t="s">
        <v>258</v>
      </c>
      <c r="D437" s="251" t="s">
        <v>259</v>
      </c>
      <c r="E437" s="697"/>
      <c r="F437" s="250" t="s">
        <v>862</v>
      </c>
      <c r="G437" s="697"/>
      <c r="H437" s="249" t="s">
        <v>865</v>
      </c>
      <c r="I437" s="249" t="s">
        <v>125</v>
      </c>
      <c r="J437" s="697"/>
      <c r="K437" s="248" t="s">
        <v>127</v>
      </c>
      <c r="L437" s="248" t="s">
        <v>128</v>
      </c>
      <c r="M437" s="248" t="s">
        <v>260</v>
      </c>
      <c r="N437" s="697"/>
      <c r="O437" s="247" t="s">
        <v>830</v>
      </c>
      <c r="P437" s="247" t="s">
        <v>762</v>
      </c>
      <c r="Q437" s="247" t="s">
        <v>829</v>
      </c>
      <c r="R437" s="247" t="s">
        <v>864</v>
      </c>
      <c r="S437" s="697"/>
      <c r="T437" s="697" t="s">
        <v>760</v>
      </c>
      <c r="U437" s="246" t="s">
        <v>863</v>
      </c>
      <c r="V437" s="245" t="s">
        <v>791</v>
      </c>
      <c r="W437" s="697" t="s">
        <v>760</v>
      </c>
      <c r="X437" s="220" t="s">
        <v>862</v>
      </c>
      <c r="Y437" s="220" t="s">
        <v>827</v>
      </c>
      <c r="Z437" s="697"/>
      <c r="AA437" s="244" t="s">
        <v>790</v>
      </c>
      <c r="AB437" s="244" t="s">
        <v>789</v>
      </c>
      <c r="AC437" s="244" t="s">
        <v>788</v>
      </c>
      <c r="AD437" s="697"/>
      <c r="AE437" s="243" t="s">
        <v>787</v>
      </c>
      <c r="AF437" s="243" t="s">
        <v>786</v>
      </c>
      <c r="AG437" s="243" t="s">
        <v>861</v>
      </c>
      <c r="AH437" s="697"/>
      <c r="AI437" s="242" t="s">
        <v>784</v>
      </c>
      <c r="AJ437" s="242" t="s">
        <v>783</v>
      </c>
      <c r="AK437" s="697"/>
      <c r="AL437" s="241" t="s">
        <v>782</v>
      </c>
      <c r="AM437" s="697"/>
      <c r="AN437" s="241" t="s">
        <v>781</v>
      </c>
      <c r="AO437" s="697"/>
      <c r="AP437" s="240" t="s">
        <v>780</v>
      </c>
      <c r="AQ437" s="697"/>
      <c r="AR437" s="239" t="s">
        <v>860</v>
      </c>
      <c r="AS437" s="239" t="s">
        <v>859</v>
      </c>
      <c r="AT437" s="699"/>
      <c r="AU437" s="700"/>
      <c r="AV437" s="706" t="s">
        <v>1008</v>
      </c>
    </row>
    <row r="438" spans="1:48" ht="15" thickBot="1" x14ac:dyDescent="0.4">
      <c r="A438" s="326" t="s">
        <v>1008</v>
      </c>
      <c r="B438" s="275" t="s">
        <v>742</v>
      </c>
      <c r="C438" s="275" t="s">
        <v>814</v>
      </c>
      <c r="D438" s="275" t="s">
        <v>774</v>
      </c>
      <c r="E438" s="703"/>
      <c r="F438" s="274" t="s">
        <v>772</v>
      </c>
      <c r="G438" s="703"/>
      <c r="H438" s="273" t="s">
        <v>749</v>
      </c>
      <c r="I438" s="273" t="s">
        <v>961</v>
      </c>
      <c r="J438" s="703"/>
      <c r="K438" s="272" t="s">
        <v>907</v>
      </c>
      <c r="L438" s="272" t="s">
        <v>856</v>
      </c>
      <c r="M438" s="272" t="s">
        <v>739</v>
      </c>
      <c r="N438" s="703"/>
      <c r="O438" s="271" t="s">
        <v>877</v>
      </c>
      <c r="P438" s="271" t="s">
        <v>889</v>
      </c>
      <c r="Q438" s="271" t="s">
        <v>773</v>
      </c>
      <c r="R438" s="271" t="s">
        <v>988</v>
      </c>
      <c r="S438" s="703"/>
      <c r="T438" s="703"/>
      <c r="U438" s="270" t="s">
        <v>745</v>
      </c>
      <c r="V438" s="269" t="s">
        <v>745</v>
      </c>
      <c r="W438" s="703"/>
      <c r="X438" s="268" t="s">
        <v>886</v>
      </c>
      <c r="Y438" s="268" t="s">
        <v>770</v>
      </c>
      <c r="Z438" s="703"/>
      <c r="AA438" s="267" t="s">
        <v>948</v>
      </c>
      <c r="AB438" s="267" t="s">
        <v>893</v>
      </c>
      <c r="AC438" s="267" t="s">
        <v>973</v>
      </c>
      <c r="AD438" s="703"/>
      <c r="AE438" s="266" t="s">
        <v>813</v>
      </c>
      <c r="AF438" s="266" t="s">
        <v>905</v>
      </c>
      <c r="AG438" s="266" t="s">
        <v>739</v>
      </c>
      <c r="AH438" s="703"/>
      <c r="AI438" s="265" t="s">
        <v>739</v>
      </c>
      <c r="AJ438" s="265" t="s">
        <v>903</v>
      </c>
      <c r="AK438" s="703"/>
      <c r="AL438" s="264" t="s">
        <v>895</v>
      </c>
      <c r="AM438" s="703"/>
      <c r="AN438" s="264" t="s">
        <v>811</v>
      </c>
      <c r="AO438" s="703"/>
      <c r="AP438" s="263" t="s">
        <v>879</v>
      </c>
      <c r="AQ438" s="703"/>
      <c r="AR438" s="262" t="s">
        <v>872</v>
      </c>
      <c r="AS438" s="262" t="s">
        <v>866</v>
      </c>
      <c r="AT438" s="704"/>
      <c r="AU438" s="705"/>
      <c r="AV438" s="707"/>
    </row>
    <row r="439" spans="1:48" x14ac:dyDescent="0.35">
      <c r="A439" s="326" t="s">
        <v>1008</v>
      </c>
      <c r="B439" s="225" t="s">
        <v>844</v>
      </c>
      <c r="C439" s="225" t="s">
        <v>843</v>
      </c>
      <c r="D439" s="225" t="s">
        <v>764</v>
      </c>
      <c r="E439" s="697"/>
      <c r="F439" s="697"/>
      <c r="G439" s="697"/>
      <c r="H439" s="697"/>
      <c r="I439" s="697"/>
      <c r="J439" s="697"/>
      <c r="K439" s="697"/>
      <c r="L439" s="697"/>
      <c r="M439" s="697"/>
      <c r="N439" s="697"/>
      <c r="O439" s="224" t="s">
        <v>842</v>
      </c>
      <c r="P439" s="697"/>
      <c r="Q439" s="224" t="s">
        <v>841</v>
      </c>
      <c r="R439" s="224" t="s">
        <v>840</v>
      </c>
      <c r="S439" s="697"/>
      <c r="T439" s="697" t="s">
        <v>760</v>
      </c>
      <c r="U439" s="699"/>
      <c r="V439" s="700"/>
      <c r="W439" s="697" t="s">
        <v>760</v>
      </c>
      <c r="X439" s="220" t="s">
        <v>759</v>
      </c>
      <c r="Y439" s="697"/>
      <c r="Z439" s="697"/>
      <c r="AA439" s="223" t="s">
        <v>758</v>
      </c>
      <c r="AB439" s="223" t="s">
        <v>757</v>
      </c>
      <c r="AC439" s="697"/>
      <c r="AD439" s="697"/>
      <c r="AE439" s="222" t="s">
        <v>756</v>
      </c>
      <c r="AF439" s="222" t="s">
        <v>755</v>
      </c>
      <c r="AG439" s="220" t="s">
        <v>785</v>
      </c>
      <c r="AH439" s="697"/>
      <c r="AI439" s="221" t="s">
        <v>753</v>
      </c>
      <c r="AJ439" s="221" t="s">
        <v>752</v>
      </c>
      <c r="AK439" s="697"/>
      <c r="AL439" s="697"/>
      <c r="AM439" s="697"/>
      <c r="AN439" s="697"/>
      <c r="AO439" s="697"/>
      <c r="AP439" s="697"/>
      <c r="AQ439" s="697"/>
      <c r="AR439" s="709" t="s">
        <v>751</v>
      </c>
      <c r="AS439" s="710"/>
      <c r="AT439" s="697"/>
      <c r="AU439" s="220" t="s">
        <v>778</v>
      </c>
      <c r="AV439" s="707"/>
    </row>
    <row r="440" spans="1:48" ht="15" thickBot="1" x14ac:dyDescent="0.4">
      <c r="A440" s="327" t="s">
        <v>1008</v>
      </c>
      <c r="B440" s="280" t="s">
        <v>855</v>
      </c>
      <c r="C440" s="280" t="s">
        <v>801</v>
      </c>
      <c r="D440" s="280" t="s">
        <v>774</v>
      </c>
      <c r="E440" s="703"/>
      <c r="F440" s="703"/>
      <c r="G440" s="703"/>
      <c r="H440" s="703"/>
      <c r="I440" s="703"/>
      <c r="J440" s="703"/>
      <c r="K440" s="703"/>
      <c r="L440" s="703"/>
      <c r="M440" s="703"/>
      <c r="N440" s="703"/>
      <c r="O440" s="279" t="s">
        <v>747</v>
      </c>
      <c r="P440" s="703"/>
      <c r="Q440" s="279" t="s">
        <v>800</v>
      </c>
      <c r="R440" s="279" t="s">
        <v>988</v>
      </c>
      <c r="S440" s="703"/>
      <c r="T440" s="703"/>
      <c r="U440" s="704"/>
      <c r="V440" s="705"/>
      <c r="W440" s="703"/>
      <c r="X440" s="268" t="s">
        <v>845</v>
      </c>
      <c r="Y440" s="703"/>
      <c r="Z440" s="703"/>
      <c r="AA440" s="278" t="s">
        <v>846</v>
      </c>
      <c r="AB440" s="278" t="s">
        <v>866</v>
      </c>
      <c r="AC440" s="703"/>
      <c r="AD440" s="703"/>
      <c r="AE440" s="277" t="s">
        <v>742</v>
      </c>
      <c r="AF440" s="277" t="s">
        <v>820</v>
      </c>
      <c r="AG440" s="268" t="s">
        <v>739</v>
      </c>
      <c r="AH440" s="703"/>
      <c r="AI440" s="276" t="s">
        <v>874</v>
      </c>
      <c r="AJ440" s="276" t="s">
        <v>903</v>
      </c>
      <c r="AK440" s="703"/>
      <c r="AL440" s="703"/>
      <c r="AM440" s="703"/>
      <c r="AN440" s="703"/>
      <c r="AO440" s="703"/>
      <c r="AP440" s="703"/>
      <c r="AQ440" s="703"/>
      <c r="AR440" s="714" t="s">
        <v>897</v>
      </c>
      <c r="AS440" s="715"/>
      <c r="AT440" s="703"/>
      <c r="AU440" s="268" t="s">
        <v>929</v>
      </c>
      <c r="AV440" s="713"/>
    </row>
    <row r="441" spans="1:48" x14ac:dyDescent="0.35">
      <c r="A441" s="325" t="s">
        <v>1007</v>
      </c>
      <c r="B441" s="251" t="s">
        <v>141</v>
      </c>
      <c r="C441" s="251" t="s">
        <v>258</v>
      </c>
      <c r="D441" s="251" t="s">
        <v>259</v>
      </c>
      <c r="E441" s="697"/>
      <c r="F441" s="250" t="s">
        <v>862</v>
      </c>
      <c r="G441" s="697"/>
      <c r="H441" s="249" t="s">
        <v>865</v>
      </c>
      <c r="I441" s="249" t="s">
        <v>125</v>
      </c>
      <c r="J441" s="697"/>
      <c r="K441" s="248" t="s">
        <v>127</v>
      </c>
      <c r="L441" s="248" t="s">
        <v>128</v>
      </c>
      <c r="M441" s="248" t="s">
        <v>260</v>
      </c>
      <c r="N441" s="697"/>
      <c r="O441" s="247" t="s">
        <v>830</v>
      </c>
      <c r="P441" s="247" t="s">
        <v>762</v>
      </c>
      <c r="Q441" s="247" t="s">
        <v>829</v>
      </c>
      <c r="R441" s="247" t="s">
        <v>864</v>
      </c>
      <c r="S441" s="697"/>
      <c r="T441" s="697" t="s">
        <v>760</v>
      </c>
      <c r="U441" s="246" t="s">
        <v>863</v>
      </c>
      <c r="V441" s="245" t="s">
        <v>791</v>
      </c>
      <c r="W441" s="697" t="s">
        <v>760</v>
      </c>
      <c r="X441" s="220" t="s">
        <v>862</v>
      </c>
      <c r="Y441" s="220" t="s">
        <v>827</v>
      </c>
      <c r="Z441" s="697"/>
      <c r="AA441" s="244" t="s">
        <v>790</v>
      </c>
      <c r="AB441" s="244" t="s">
        <v>789</v>
      </c>
      <c r="AC441" s="244" t="s">
        <v>788</v>
      </c>
      <c r="AD441" s="697"/>
      <c r="AE441" s="243" t="s">
        <v>787</v>
      </c>
      <c r="AF441" s="243" t="s">
        <v>786</v>
      </c>
      <c r="AG441" s="243" t="s">
        <v>861</v>
      </c>
      <c r="AH441" s="697"/>
      <c r="AI441" s="242" t="s">
        <v>784</v>
      </c>
      <c r="AJ441" s="242" t="s">
        <v>783</v>
      </c>
      <c r="AK441" s="697"/>
      <c r="AL441" s="241" t="s">
        <v>782</v>
      </c>
      <c r="AM441" s="697"/>
      <c r="AN441" s="241" t="s">
        <v>781</v>
      </c>
      <c r="AO441" s="697"/>
      <c r="AP441" s="240" t="s">
        <v>780</v>
      </c>
      <c r="AQ441" s="697"/>
      <c r="AR441" s="239" t="s">
        <v>860</v>
      </c>
      <c r="AS441" s="239" t="s">
        <v>859</v>
      </c>
      <c r="AT441" s="699"/>
      <c r="AU441" s="700"/>
      <c r="AV441" s="706" t="s">
        <v>1007</v>
      </c>
    </row>
    <row r="442" spans="1:48" ht="15" thickBot="1" x14ac:dyDescent="0.4">
      <c r="A442" s="326" t="s">
        <v>1007</v>
      </c>
      <c r="B442" s="275" t="s">
        <v>750</v>
      </c>
      <c r="C442" s="275" t="s">
        <v>814</v>
      </c>
      <c r="D442" s="275" t="s">
        <v>961</v>
      </c>
      <c r="E442" s="703"/>
      <c r="F442" s="274" t="s">
        <v>870</v>
      </c>
      <c r="G442" s="703"/>
      <c r="H442" s="273" t="s">
        <v>1006</v>
      </c>
      <c r="I442" s="273" t="s">
        <v>901</v>
      </c>
      <c r="J442" s="703"/>
      <c r="K442" s="272" t="s">
        <v>856</v>
      </c>
      <c r="L442" s="272" t="s">
        <v>907</v>
      </c>
      <c r="M442" s="272" t="s">
        <v>739</v>
      </c>
      <c r="N442" s="703"/>
      <c r="O442" s="271" t="s">
        <v>739</v>
      </c>
      <c r="P442" s="271" t="s">
        <v>906</v>
      </c>
      <c r="Q442" s="271" t="s">
        <v>836</v>
      </c>
      <c r="R442" s="271" t="s">
        <v>851</v>
      </c>
      <c r="S442" s="703"/>
      <c r="T442" s="703"/>
      <c r="U442" s="270" t="s">
        <v>745</v>
      </c>
      <c r="V442" s="269" t="s">
        <v>745</v>
      </c>
      <c r="W442" s="703"/>
      <c r="X442" s="268" t="s">
        <v>850</v>
      </c>
      <c r="Y442" s="268" t="s">
        <v>821</v>
      </c>
      <c r="Z442" s="703"/>
      <c r="AA442" s="267" t="s">
        <v>857</v>
      </c>
      <c r="AB442" s="267" t="s">
        <v>847</v>
      </c>
      <c r="AC442" s="267" t="s">
        <v>772</v>
      </c>
      <c r="AD442" s="703"/>
      <c r="AE442" s="266" t="s">
        <v>744</v>
      </c>
      <c r="AF442" s="266" t="s">
        <v>808</v>
      </c>
      <c r="AG442" s="266" t="s">
        <v>739</v>
      </c>
      <c r="AH442" s="703"/>
      <c r="AI442" s="265" t="s">
        <v>916</v>
      </c>
      <c r="AJ442" s="265" t="s">
        <v>876</v>
      </c>
      <c r="AK442" s="703"/>
      <c r="AL442" s="264" t="s">
        <v>893</v>
      </c>
      <c r="AM442" s="703"/>
      <c r="AN442" s="264" t="s">
        <v>935</v>
      </c>
      <c r="AO442" s="703"/>
      <c r="AP442" s="263" t="s">
        <v>900</v>
      </c>
      <c r="AQ442" s="703"/>
      <c r="AR442" s="262" t="s">
        <v>832</v>
      </c>
      <c r="AS442" s="262" t="s">
        <v>845</v>
      </c>
      <c r="AT442" s="704"/>
      <c r="AU442" s="705"/>
      <c r="AV442" s="707"/>
    </row>
    <row r="443" spans="1:48" x14ac:dyDescent="0.35">
      <c r="A443" s="326" t="s">
        <v>1007</v>
      </c>
      <c r="B443" s="225" t="s">
        <v>844</v>
      </c>
      <c r="C443" s="225" t="s">
        <v>843</v>
      </c>
      <c r="D443" s="225" t="s">
        <v>764</v>
      </c>
      <c r="E443" s="697"/>
      <c r="F443" s="697"/>
      <c r="G443" s="697"/>
      <c r="H443" s="697"/>
      <c r="I443" s="697"/>
      <c r="J443" s="697"/>
      <c r="K443" s="697"/>
      <c r="L443" s="697"/>
      <c r="M443" s="697"/>
      <c r="N443" s="697"/>
      <c r="O443" s="224" t="s">
        <v>842</v>
      </c>
      <c r="P443" s="697"/>
      <c r="Q443" s="224" t="s">
        <v>841</v>
      </c>
      <c r="R443" s="224" t="s">
        <v>840</v>
      </c>
      <c r="S443" s="697"/>
      <c r="T443" s="697" t="s">
        <v>760</v>
      </c>
      <c r="U443" s="699"/>
      <c r="V443" s="700"/>
      <c r="W443" s="697" t="s">
        <v>760</v>
      </c>
      <c r="X443" s="220" t="s">
        <v>759</v>
      </c>
      <c r="Y443" s="697"/>
      <c r="Z443" s="697"/>
      <c r="AA443" s="223" t="s">
        <v>758</v>
      </c>
      <c r="AB443" s="223" t="s">
        <v>757</v>
      </c>
      <c r="AC443" s="697"/>
      <c r="AD443" s="697"/>
      <c r="AE443" s="222" t="s">
        <v>756</v>
      </c>
      <c r="AF443" s="222" t="s">
        <v>755</v>
      </c>
      <c r="AG443" s="220" t="s">
        <v>785</v>
      </c>
      <c r="AH443" s="697"/>
      <c r="AI443" s="221" t="s">
        <v>753</v>
      </c>
      <c r="AJ443" s="221" t="s">
        <v>752</v>
      </c>
      <c r="AK443" s="697"/>
      <c r="AL443" s="697"/>
      <c r="AM443" s="697"/>
      <c r="AN443" s="697"/>
      <c r="AO443" s="697"/>
      <c r="AP443" s="697"/>
      <c r="AQ443" s="697"/>
      <c r="AR443" s="709" t="s">
        <v>751</v>
      </c>
      <c r="AS443" s="710"/>
      <c r="AT443" s="697"/>
      <c r="AU443" s="220" t="s">
        <v>778</v>
      </c>
      <c r="AV443" s="707"/>
    </row>
    <row r="444" spans="1:48" ht="15" thickBot="1" x14ac:dyDescent="0.4">
      <c r="A444" s="327" t="s">
        <v>1007</v>
      </c>
      <c r="B444" s="261" t="s">
        <v>773</v>
      </c>
      <c r="C444" s="261" t="s">
        <v>839</v>
      </c>
      <c r="D444" s="261" t="s">
        <v>775</v>
      </c>
      <c r="E444" s="698"/>
      <c r="F444" s="698"/>
      <c r="G444" s="698"/>
      <c r="H444" s="698"/>
      <c r="I444" s="698"/>
      <c r="J444" s="698"/>
      <c r="K444" s="698"/>
      <c r="L444" s="698"/>
      <c r="M444" s="698"/>
      <c r="N444" s="698"/>
      <c r="O444" s="260" t="s">
        <v>889</v>
      </c>
      <c r="P444" s="698"/>
      <c r="Q444" s="260" t="s">
        <v>837</v>
      </c>
      <c r="R444" s="260" t="s">
        <v>739</v>
      </c>
      <c r="S444" s="698"/>
      <c r="T444" s="698"/>
      <c r="U444" s="701"/>
      <c r="V444" s="702"/>
      <c r="W444" s="698"/>
      <c r="X444" s="256" t="s">
        <v>845</v>
      </c>
      <c r="Y444" s="698"/>
      <c r="Z444" s="698"/>
      <c r="AA444" s="259" t="s">
        <v>874</v>
      </c>
      <c r="AB444" s="259" t="s">
        <v>887</v>
      </c>
      <c r="AC444" s="698"/>
      <c r="AD444" s="698"/>
      <c r="AE444" s="258" t="s">
        <v>768</v>
      </c>
      <c r="AF444" s="258" t="s">
        <v>808</v>
      </c>
      <c r="AG444" s="256" t="s">
        <v>739</v>
      </c>
      <c r="AH444" s="698"/>
      <c r="AI444" s="257" t="s">
        <v>916</v>
      </c>
      <c r="AJ444" s="257" t="s">
        <v>876</v>
      </c>
      <c r="AK444" s="698"/>
      <c r="AL444" s="698"/>
      <c r="AM444" s="698"/>
      <c r="AN444" s="698"/>
      <c r="AO444" s="698"/>
      <c r="AP444" s="698"/>
      <c r="AQ444" s="698"/>
      <c r="AR444" s="711" t="s">
        <v>845</v>
      </c>
      <c r="AS444" s="712"/>
      <c r="AT444" s="698"/>
      <c r="AU444" s="256" t="s">
        <v>929</v>
      </c>
      <c r="AV444" s="708"/>
    </row>
  </sheetData>
  <mergeCells count="4592">
    <mergeCell ref="T30:U30"/>
    <mergeCell ref="A48:A49"/>
    <mergeCell ref="C48:D48"/>
    <mergeCell ref="A50:A51"/>
    <mergeCell ref="C50:D50"/>
    <mergeCell ref="A52:A53"/>
    <mergeCell ref="C52:D52"/>
    <mergeCell ref="A54:A55"/>
    <mergeCell ref="C54:D54"/>
    <mergeCell ref="A61:A62"/>
    <mergeCell ref="T62:U62"/>
    <mergeCell ref="A63:A64"/>
    <mergeCell ref="C63:D63"/>
    <mergeCell ref="A56:A57"/>
    <mergeCell ref="C56:D56"/>
    <mergeCell ref="A58:A60"/>
    <mergeCell ref="S58:S59"/>
    <mergeCell ref="T58:U58"/>
    <mergeCell ref="T60:U60"/>
    <mergeCell ref="T61:U61"/>
    <mergeCell ref="T59:U59"/>
    <mergeCell ref="A31:A32"/>
    <mergeCell ref="T31:U31"/>
    <mergeCell ref="T32:U32"/>
    <mergeCell ref="A33:A34"/>
    <mergeCell ref="C33:D33"/>
    <mergeCell ref="A35:A36"/>
    <mergeCell ref="A37:A38"/>
    <mergeCell ref="C37:D37"/>
    <mergeCell ref="A39:A40"/>
    <mergeCell ref="A41:A42"/>
    <mergeCell ref="C41:D41"/>
    <mergeCell ref="C35:D35"/>
    <mergeCell ref="A43:A45"/>
    <mergeCell ref="S43:S44"/>
    <mergeCell ref="C39:D39"/>
    <mergeCell ref="A46:A47"/>
    <mergeCell ref="T46:U46"/>
    <mergeCell ref="T47:U47"/>
    <mergeCell ref="T43:U43"/>
    <mergeCell ref="T45:U45"/>
    <mergeCell ref="T44:U44"/>
    <mergeCell ref="P13:Q13"/>
    <mergeCell ref="P14:Q14"/>
    <mergeCell ref="P15:Q15"/>
    <mergeCell ref="S28:S29"/>
    <mergeCell ref="T28:U28"/>
    <mergeCell ref="T29:U29"/>
    <mergeCell ref="A1:A2"/>
    <mergeCell ref="P2:Q2"/>
    <mergeCell ref="A3:A4"/>
    <mergeCell ref="C3:D3"/>
    <mergeCell ref="A5:A6"/>
    <mergeCell ref="P1:Q1"/>
    <mergeCell ref="A7:A8"/>
    <mergeCell ref="A9:A10"/>
    <mergeCell ref="A11:A12"/>
    <mergeCell ref="A13:A15"/>
    <mergeCell ref="O13:O14"/>
    <mergeCell ref="A16:A17"/>
    <mergeCell ref="P16:Q16"/>
    <mergeCell ref="P17:Q17"/>
    <mergeCell ref="A18:A19"/>
    <mergeCell ref="C18:D18"/>
    <mergeCell ref="A20:A21"/>
    <mergeCell ref="C20:D20"/>
    <mergeCell ref="A22:A23"/>
    <mergeCell ref="T22:U22"/>
    <mergeCell ref="T23:U23"/>
    <mergeCell ref="A24:A25"/>
    <mergeCell ref="C24:D24"/>
    <mergeCell ref="A26:A27"/>
    <mergeCell ref="C26:D26"/>
    <mergeCell ref="A28:A30"/>
    <mergeCell ref="AW65:AW68"/>
    <mergeCell ref="F67:F68"/>
    <mergeCell ref="G67:G68"/>
    <mergeCell ref="H67:H68"/>
    <mergeCell ref="I67:I68"/>
    <mergeCell ref="J67:J68"/>
    <mergeCell ref="K67:K68"/>
    <mergeCell ref="X65:X66"/>
    <mergeCell ref="AA65:AA66"/>
    <mergeCell ref="AE65:AE66"/>
    <mergeCell ref="AI65:AI66"/>
    <mergeCell ref="AL65:AL66"/>
    <mergeCell ref="AN65:AN66"/>
    <mergeCell ref="AL67:AL68"/>
    <mergeCell ref="AM67:AM68"/>
    <mergeCell ref="AN67:AN68"/>
    <mergeCell ref="AO67:AO68"/>
    <mergeCell ref="S65:T66"/>
    <mergeCell ref="U65:U66"/>
    <mergeCell ref="AR67:AR68"/>
    <mergeCell ref="AS67:AT67"/>
    <mergeCell ref="AS68:AT68"/>
    <mergeCell ref="AU67:AU68"/>
    <mergeCell ref="V71:W72"/>
    <mergeCell ref="X71:X72"/>
    <mergeCell ref="Z71:Z72"/>
    <mergeCell ref="AA71:AA72"/>
    <mergeCell ref="AD71:AD72"/>
    <mergeCell ref="X69:X70"/>
    <mergeCell ref="AA69:AA70"/>
    <mergeCell ref="AE69:AE70"/>
    <mergeCell ref="AI69:AI70"/>
    <mergeCell ref="AQ67:AQ68"/>
    <mergeCell ref="C65:D65"/>
    <mergeCell ref="C66:D66"/>
    <mergeCell ref="G65:G66"/>
    <mergeCell ref="J65:J66"/>
    <mergeCell ref="N65:N66"/>
    <mergeCell ref="AP65:AP66"/>
    <mergeCell ref="AR65:AR66"/>
    <mergeCell ref="AU65:AV66"/>
    <mergeCell ref="AP67:AP68"/>
    <mergeCell ref="V67:W68"/>
    <mergeCell ref="X67:X68"/>
    <mergeCell ref="Z67:Z68"/>
    <mergeCell ref="AA67:AA68"/>
    <mergeCell ref="AD67:AD68"/>
    <mergeCell ref="AE67:AE68"/>
    <mergeCell ref="AI67:AI68"/>
    <mergeCell ref="E69:E70"/>
    <mergeCell ref="G69:G70"/>
    <mergeCell ref="J69:J70"/>
    <mergeCell ref="N69:N70"/>
    <mergeCell ref="L67:L68"/>
    <mergeCell ref="AS72:AT72"/>
    <mergeCell ref="AU71:AU72"/>
    <mergeCell ref="E73:E74"/>
    <mergeCell ref="G73:G74"/>
    <mergeCell ref="J73:J74"/>
    <mergeCell ref="N73:N74"/>
    <mergeCell ref="S73:T74"/>
    <mergeCell ref="AW69:AW72"/>
    <mergeCell ref="AP71:AP72"/>
    <mergeCell ref="AQ71:AQ72"/>
    <mergeCell ref="AR71:AR72"/>
    <mergeCell ref="AS71:AT71"/>
    <mergeCell ref="AL69:AL70"/>
    <mergeCell ref="AN69:AN70"/>
    <mergeCell ref="AP69:AP70"/>
    <mergeCell ref="AR69:AR70"/>
    <mergeCell ref="AU69:AV70"/>
    <mergeCell ref="AO71:AO72"/>
    <mergeCell ref="AR73:AR74"/>
    <mergeCell ref="AU73:AV74"/>
    <mergeCell ref="M71:M72"/>
    <mergeCell ref="N71:N72"/>
    <mergeCell ref="O71:O72"/>
    <mergeCell ref="Q71:Q72"/>
    <mergeCell ref="T71:T72"/>
    <mergeCell ref="L71:L72"/>
    <mergeCell ref="U73:U74"/>
    <mergeCell ref="X73:X74"/>
    <mergeCell ref="AE71:AE72"/>
    <mergeCell ref="AI71:AI72"/>
    <mergeCell ref="AL71:AL72"/>
    <mergeCell ref="AM71:AM72"/>
    <mergeCell ref="M67:M68"/>
    <mergeCell ref="N67:N68"/>
    <mergeCell ref="P67:P68"/>
    <mergeCell ref="S67:T68"/>
    <mergeCell ref="U67:U68"/>
    <mergeCell ref="S69:T70"/>
    <mergeCell ref="U69:U70"/>
    <mergeCell ref="U71:U72"/>
    <mergeCell ref="E77:E78"/>
    <mergeCell ref="G77:G78"/>
    <mergeCell ref="J77:J78"/>
    <mergeCell ref="N77:N78"/>
    <mergeCell ref="L75:L76"/>
    <mergeCell ref="M75:M76"/>
    <mergeCell ref="N75:N76"/>
    <mergeCell ref="P75:P76"/>
    <mergeCell ref="S75:T76"/>
    <mergeCell ref="U75:U76"/>
    <mergeCell ref="S77:T78"/>
    <mergeCell ref="U77:U78"/>
    <mergeCell ref="V75:W76"/>
    <mergeCell ref="E75:E76"/>
    <mergeCell ref="F75:F76"/>
    <mergeCell ref="G75:G76"/>
    <mergeCell ref="H75:H76"/>
    <mergeCell ref="I75:I76"/>
    <mergeCell ref="J75:J76"/>
    <mergeCell ref="K75:K76"/>
    <mergeCell ref="AA73:AA74"/>
    <mergeCell ref="AE73:AE74"/>
    <mergeCell ref="AI73:AI74"/>
    <mergeCell ref="AL73:AL74"/>
    <mergeCell ref="AN73:AN74"/>
    <mergeCell ref="F71:F72"/>
    <mergeCell ref="G71:G72"/>
    <mergeCell ref="H71:H72"/>
    <mergeCell ref="I71:I72"/>
    <mergeCell ref="J71:J72"/>
    <mergeCell ref="AN71:AN72"/>
    <mergeCell ref="K71:K72"/>
    <mergeCell ref="AL75:AL76"/>
    <mergeCell ref="AS75:AT75"/>
    <mergeCell ref="AS76:AT76"/>
    <mergeCell ref="AU75:AU76"/>
    <mergeCell ref="X77:X78"/>
    <mergeCell ref="AA77:AA78"/>
    <mergeCell ref="AE77:AE78"/>
    <mergeCell ref="AI77:AI78"/>
    <mergeCell ref="AQ75:AQ76"/>
    <mergeCell ref="AW77:AW80"/>
    <mergeCell ref="AP79:AP80"/>
    <mergeCell ref="AQ79:AQ80"/>
    <mergeCell ref="AR79:AR80"/>
    <mergeCell ref="AS79:AT79"/>
    <mergeCell ref="AL77:AL78"/>
    <mergeCell ref="AN77:AN78"/>
    <mergeCell ref="AP77:AP78"/>
    <mergeCell ref="AR77:AR78"/>
    <mergeCell ref="AU77:AV78"/>
    <mergeCell ref="AP75:AP76"/>
    <mergeCell ref="X75:X76"/>
    <mergeCell ref="Z75:Z76"/>
    <mergeCell ref="AA75:AA76"/>
    <mergeCell ref="AD75:AD76"/>
    <mergeCell ref="AE75:AE76"/>
    <mergeCell ref="AI75:AI76"/>
    <mergeCell ref="AW73:AW76"/>
    <mergeCell ref="AP73:AP74"/>
    <mergeCell ref="AM75:AM76"/>
    <mergeCell ref="AN75:AN76"/>
    <mergeCell ref="AO75:AO76"/>
    <mergeCell ref="AR75:AR76"/>
    <mergeCell ref="AW81:AW84"/>
    <mergeCell ref="E83:E84"/>
    <mergeCell ref="F83:F84"/>
    <mergeCell ref="G83:G84"/>
    <mergeCell ref="H83:H84"/>
    <mergeCell ref="I83:I84"/>
    <mergeCell ref="J83:J84"/>
    <mergeCell ref="K83:K84"/>
    <mergeCell ref="AA81:AA82"/>
    <mergeCell ref="AE81:AE82"/>
    <mergeCell ref="AI81:AI82"/>
    <mergeCell ref="AL81:AL82"/>
    <mergeCell ref="AN81:AN82"/>
    <mergeCell ref="E79:E80"/>
    <mergeCell ref="F79:F80"/>
    <mergeCell ref="G79:G80"/>
    <mergeCell ref="H79:H80"/>
    <mergeCell ref="I79:I80"/>
    <mergeCell ref="L79:L80"/>
    <mergeCell ref="M79:M80"/>
    <mergeCell ref="N79:N80"/>
    <mergeCell ref="P79:P80"/>
    <mergeCell ref="S79:T80"/>
    <mergeCell ref="K79:K80"/>
    <mergeCell ref="U79:U80"/>
    <mergeCell ref="AQ83:AQ84"/>
    <mergeCell ref="AR83:AR84"/>
    <mergeCell ref="AS83:AT83"/>
    <mergeCell ref="AS84:AT84"/>
    <mergeCell ref="AD83:AD84"/>
    <mergeCell ref="AE83:AE84"/>
    <mergeCell ref="U83:U84"/>
    <mergeCell ref="AP81:AP82"/>
    <mergeCell ref="AS80:AT80"/>
    <mergeCell ref="AU79:AU80"/>
    <mergeCell ref="E81:E82"/>
    <mergeCell ref="G81:G82"/>
    <mergeCell ref="J81:J82"/>
    <mergeCell ref="N81:N82"/>
    <mergeCell ref="S81:T82"/>
    <mergeCell ref="U81:U82"/>
    <mergeCell ref="X81:X82"/>
    <mergeCell ref="AE79:AE80"/>
    <mergeCell ref="AI79:AI80"/>
    <mergeCell ref="AL79:AL80"/>
    <mergeCell ref="AM79:AM80"/>
    <mergeCell ref="AN79:AN80"/>
    <mergeCell ref="AO79:AO80"/>
    <mergeCell ref="J79:J80"/>
    <mergeCell ref="AR81:AR82"/>
    <mergeCell ref="AU81:AV82"/>
    <mergeCell ref="V79:W80"/>
    <mergeCell ref="X79:X80"/>
    <mergeCell ref="Z79:Z80"/>
    <mergeCell ref="AA79:AA80"/>
    <mergeCell ref="AD79:AD80"/>
    <mergeCell ref="L83:L84"/>
    <mergeCell ref="M83:M84"/>
    <mergeCell ref="N83:N84"/>
    <mergeCell ref="P83:P84"/>
    <mergeCell ref="S83:T84"/>
    <mergeCell ref="AU83:AU84"/>
    <mergeCell ref="E85:E86"/>
    <mergeCell ref="F85:F86"/>
    <mergeCell ref="G85:G86"/>
    <mergeCell ref="J85:J86"/>
    <mergeCell ref="AI83:AI84"/>
    <mergeCell ref="AL83:AL84"/>
    <mergeCell ref="AM83:AM84"/>
    <mergeCell ref="AN83:AN84"/>
    <mergeCell ref="AO83:AO84"/>
    <mergeCell ref="AP83:AP84"/>
    <mergeCell ref="V83:W84"/>
    <mergeCell ref="X83:X84"/>
    <mergeCell ref="Z83:Z84"/>
    <mergeCell ref="AA83:AA84"/>
    <mergeCell ref="AW85:AW90"/>
    <mergeCell ref="E87:E88"/>
    <mergeCell ref="F87:F88"/>
    <mergeCell ref="G87:G88"/>
    <mergeCell ref="H87:H88"/>
    <mergeCell ref="I87:I88"/>
    <mergeCell ref="U85:U86"/>
    <mergeCell ref="X85:X86"/>
    <mergeCell ref="AA85:AA86"/>
    <mergeCell ref="AE85:AE86"/>
    <mergeCell ref="AI85:AI86"/>
    <mergeCell ref="AL85:AL86"/>
    <mergeCell ref="L85:L86"/>
    <mergeCell ref="N85:N86"/>
    <mergeCell ref="P85:P86"/>
    <mergeCell ref="Q85:R85"/>
    <mergeCell ref="AN85:AN86"/>
    <mergeCell ref="AP85:AP86"/>
    <mergeCell ref="AR85:AR86"/>
    <mergeCell ref="AU85:AU86"/>
    <mergeCell ref="Q86:R86"/>
    <mergeCell ref="S85:T86"/>
    <mergeCell ref="Q87:R87"/>
    <mergeCell ref="Q88:R88"/>
    <mergeCell ref="X89:X90"/>
    <mergeCell ref="Y89:AV90"/>
    <mergeCell ref="AS87:AT87"/>
    <mergeCell ref="AS88:AT88"/>
    <mergeCell ref="E91:E92"/>
    <mergeCell ref="F91:F92"/>
    <mergeCell ref="G91:G92"/>
    <mergeCell ref="I91:I92"/>
    <mergeCell ref="J91:J92"/>
    <mergeCell ref="L91:L92"/>
    <mergeCell ref="M91:M92"/>
    <mergeCell ref="N89:N90"/>
    <mergeCell ref="Q89:R89"/>
    <mergeCell ref="Q90:R90"/>
    <mergeCell ref="S89:T90"/>
    <mergeCell ref="J87:J88"/>
    <mergeCell ref="K87:K88"/>
    <mergeCell ref="L87:L88"/>
    <mergeCell ref="M87:M88"/>
    <mergeCell ref="N87:N88"/>
    <mergeCell ref="AN87:AN88"/>
    <mergeCell ref="S87:T88"/>
    <mergeCell ref="U87:U88"/>
    <mergeCell ref="V87:W88"/>
    <mergeCell ref="X87:X88"/>
    <mergeCell ref="Z87:Z88"/>
    <mergeCell ref="AA87:AA88"/>
    <mergeCell ref="AD87:AD88"/>
    <mergeCell ref="AE87:AE88"/>
    <mergeCell ref="AI87:AI88"/>
    <mergeCell ref="AL87:AL88"/>
    <mergeCell ref="AM87:AM88"/>
    <mergeCell ref="AW91:AW94"/>
    <mergeCell ref="E93:E94"/>
    <mergeCell ref="F93:F94"/>
    <mergeCell ref="G93:G94"/>
    <mergeCell ref="H93:H94"/>
    <mergeCell ref="I93:I94"/>
    <mergeCell ref="J93:J94"/>
    <mergeCell ref="K93:K94"/>
    <mergeCell ref="L93:L94"/>
    <mergeCell ref="M93:M94"/>
    <mergeCell ref="AN91:AN92"/>
    <mergeCell ref="AP91:AP92"/>
    <mergeCell ref="AR91:AR92"/>
    <mergeCell ref="AS91:AT91"/>
    <mergeCell ref="U89:U90"/>
    <mergeCell ref="V89:W90"/>
    <mergeCell ref="AU87:AV88"/>
    <mergeCell ref="E89:E90"/>
    <mergeCell ref="F89:F90"/>
    <mergeCell ref="G89:G90"/>
    <mergeCell ref="H89:H90"/>
    <mergeCell ref="I89:I90"/>
    <mergeCell ref="J89:J90"/>
    <mergeCell ref="K89:K90"/>
    <mergeCell ref="L89:L90"/>
    <mergeCell ref="M89:M90"/>
    <mergeCell ref="AO87:AO88"/>
    <mergeCell ref="AP87:AP88"/>
    <mergeCell ref="AQ87:AQ88"/>
    <mergeCell ref="AR87:AR88"/>
    <mergeCell ref="U91:U92"/>
    <mergeCell ref="AR93:AR94"/>
    <mergeCell ref="AS93:AT93"/>
    <mergeCell ref="AS94:AT94"/>
    <mergeCell ref="AU93:AV94"/>
    <mergeCell ref="AP93:AP94"/>
    <mergeCell ref="AQ93:AQ94"/>
    <mergeCell ref="V93:W94"/>
    <mergeCell ref="N91:N92"/>
    <mergeCell ref="P91:P92"/>
    <mergeCell ref="Q91:R91"/>
    <mergeCell ref="Q92:R92"/>
    <mergeCell ref="S91:T92"/>
    <mergeCell ref="AS92:AT92"/>
    <mergeCell ref="AU91:AU92"/>
    <mergeCell ref="X91:X92"/>
    <mergeCell ref="Z91:Z92"/>
    <mergeCell ref="AA91:AA92"/>
    <mergeCell ref="AE91:AE92"/>
    <mergeCell ref="AI91:AI92"/>
    <mergeCell ref="AL91:AL92"/>
    <mergeCell ref="AL93:AL94"/>
    <mergeCell ref="AM93:AM94"/>
    <mergeCell ref="AN93:AN94"/>
    <mergeCell ref="AO93:AO94"/>
    <mergeCell ref="X93:X94"/>
    <mergeCell ref="Z93:Z94"/>
    <mergeCell ref="AA93:AA94"/>
    <mergeCell ref="AD93:AD94"/>
    <mergeCell ref="AE93:AE94"/>
    <mergeCell ref="AI93:AI94"/>
    <mergeCell ref="N93:N94"/>
    <mergeCell ref="Q93:R93"/>
    <mergeCell ref="Q94:R94"/>
    <mergeCell ref="S93:T94"/>
    <mergeCell ref="U93:U94"/>
    <mergeCell ref="C95:D95"/>
    <mergeCell ref="C96:D96"/>
    <mergeCell ref="F95:F96"/>
    <mergeCell ref="G95:G96"/>
    <mergeCell ref="J95:J96"/>
    <mergeCell ref="AW95:AW98"/>
    <mergeCell ref="F97:F98"/>
    <mergeCell ref="G97:G98"/>
    <mergeCell ref="H97:H98"/>
    <mergeCell ref="I97:I98"/>
    <mergeCell ref="J97:J98"/>
    <mergeCell ref="K97:K98"/>
    <mergeCell ref="L97:L98"/>
    <mergeCell ref="M97:M98"/>
    <mergeCell ref="N97:N98"/>
    <mergeCell ref="AI95:AI96"/>
    <mergeCell ref="AL95:AL96"/>
    <mergeCell ref="AN95:AN96"/>
    <mergeCell ref="AP95:AP96"/>
    <mergeCell ref="AR95:AR96"/>
    <mergeCell ref="AU95:AV96"/>
    <mergeCell ref="N95:N96"/>
    <mergeCell ref="AS97:AT97"/>
    <mergeCell ref="AS98:AT98"/>
    <mergeCell ref="AA97:AA98"/>
    <mergeCell ref="AD97:AD98"/>
    <mergeCell ref="AE97:AE98"/>
    <mergeCell ref="AI97:AI98"/>
    <mergeCell ref="AL97:AL98"/>
    <mergeCell ref="AM97:AM98"/>
    <mergeCell ref="AE95:AE96"/>
    <mergeCell ref="AU97:AU98"/>
    <mergeCell ref="E99:E100"/>
    <mergeCell ref="F99:F100"/>
    <mergeCell ref="G99:G100"/>
    <mergeCell ref="J99:J100"/>
    <mergeCell ref="N99:N100"/>
    <mergeCell ref="S99:S100"/>
    <mergeCell ref="T99:T100"/>
    <mergeCell ref="U99:U100"/>
    <mergeCell ref="AN97:AN98"/>
    <mergeCell ref="AO97:AO98"/>
    <mergeCell ref="AP97:AP98"/>
    <mergeCell ref="AQ97:AQ98"/>
    <mergeCell ref="AR97:AR98"/>
    <mergeCell ref="S95:S96"/>
    <mergeCell ref="T95:T96"/>
    <mergeCell ref="U95:U96"/>
    <mergeCell ref="X95:X96"/>
    <mergeCell ref="AA95:AA96"/>
    <mergeCell ref="AP99:AP100"/>
    <mergeCell ref="AR99:AR100"/>
    <mergeCell ref="AU99:AV100"/>
    <mergeCell ref="Z97:Z98"/>
    <mergeCell ref="K101:K102"/>
    <mergeCell ref="L101:L102"/>
    <mergeCell ref="M101:M102"/>
    <mergeCell ref="N101:N102"/>
    <mergeCell ref="P101:P102"/>
    <mergeCell ref="S101:T102"/>
    <mergeCell ref="U101:U102"/>
    <mergeCell ref="V101:W102"/>
    <mergeCell ref="X101:X102"/>
    <mergeCell ref="Z101:Z102"/>
    <mergeCell ref="P97:P98"/>
    <mergeCell ref="S97:T98"/>
    <mergeCell ref="U97:U98"/>
    <mergeCell ref="V97:W98"/>
    <mergeCell ref="X97:X98"/>
    <mergeCell ref="AA101:AA102"/>
    <mergeCell ref="AU101:AU102"/>
    <mergeCell ref="AE101:AE102"/>
    <mergeCell ref="AI101:AI102"/>
    <mergeCell ref="AL101:AL102"/>
    <mergeCell ref="AM101:AM102"/>
    <mergeCell ref="AN101:AN102"/>
    <mergeCell ref="AO101:AO102"/>
    <mergeCell ref="AP101:AP102"/>
    <mergeCell ref="AQ101:AQ102"/>
    <mergeCell ref="AR101:AR102"/>
    <mergeCell ref="AS101:AT101"/>
    <mergeCell ref="AS102:AT102"/>
    <mergeCell ref="AU105:AU106"/>
    <mergeCell ref="AU103:AV104"/>
    <mergeCell ref="AW99:AW102"/>
    <mergeCell ref="E101:E102"/>
    <mergeCell ref="F101:F102"/>
    <mergeCell ref="G101:G102"/>
    <mergeCell ref="H101:H102"/>
    <mergeCell ref="I101:I102"/>
    <mergeCell ref="J101:J102"/>
    <mergeCell ref="X99:X100"/>
    <mergeCell ref="AA99:AA100"/>
    <mergeCell ref="AE99:AE100"/>
    <mergeCell ref="AI99:AI100"/>
    <mergeCell ref="AL99:AL100"/>
    <mergeCell ref="AN99:AN100"/>
    <mergeCell ref="AD101:AD102"/>
    <mergeCell ref="E103:E104"/>
    <mergeCell ref="F103:F104"/>
    <mergeCell ref="G103:G104"/>
    <mergeCell ref="J103:J104"/>
    <mergeCell ref="N103:N104"/>
    <mergeCell ref="AR103:AR104"/>
    <mergeCell ref="S103:S104"/>
    <mergeCell ref="T103:T104"/>
    <mergeCell ref="U103:U104"/>
    <mergeCell ref="X103:X104"/>
    <mergeCell ref="AA103:AA104"/>
    <mergeCell ref="AE103:AE104"/>
    <mergeCell ref="Z105:Z106"/>
    <mergeCell ref="AW103:AW106"/>
    <mergeCell ref="E105:E106"/>
    <mergeCell ref="F105:F106"/>
    <mergeCell ref="AI103:AI104"/>
    <mergeCell ref="AL103:AL104"/>
    <mergeCell ref="AN103:AN104"/>
    <mergeCell ref="AP103:AP104"/>
    <mergeCell ref="P105:P106"/>
    <mergeCell ref="S105:T106"/>
    <mergeCell ref="U105:U106"/>
    <mergeCell ref="V105:W106"/>
    <mergeCell ref="X105:X106"/>
    <mergeCell ref="AS105:AT105"/>
    <mergeCell ref="AS106:AT106"/>
    <mergeCell ref="AA105:AA106"/>
    <mergeCell ref="AD105:AD106"/>
    <mergeCell ref="AE105:AE106"/>
    <mergeCell ref="AI105:AI106"/>
    <mergeCell ref="AL105:AL106"/>
    <mergeCell ref="AM105:AM106"/>
    <mergeCell ref="AP109:AP110"/>
    <mergeCell ref="AQ109:AQ110"/>
    <mergeCell ref="AR109:AR110"/>
    <mergeCell ref="AS109:AT109"/>
    <mergeCell ref="N107:N108"/>
    <mergeCell ref="S107:S108"/>
    <mergeCell ref="T107:T108"/>
    <mergeCell ref="U107:U108"/>
    <mergeCell ref="AN105:AN106"/>
    <mergeCell ref="AO105:AO106"/>
    <mergeCell ref="AP105:AP106"/>
    <mergeCell ref="AQ105:AQ106"/>
    <mergeCell ref="AR105:AR106"/>
    <mergeCell ref="AS110:AT110"/>
    <mergeCell ref="AP107:AP108"/>
    <mergeCell ref="AR107:AR108"/>
    <mergeCell ref="G105:G106"/>
    <mergeCell ref="H105:H106"/>
    <mergeCell ref="I105:I106"/>
    <mergeCell ref="J105:J106"/>
    <mergeCell ref="K105:K106"/>
    <mergeCell ref="L105:L106"/>
    <mergeCell ref="M105:M106"/>
    <mergeCell ref="N105:N106"/>
    <mergeCell ref="AU107:AV108"/>
    <mergeCell ref="AW107:AW110"/>
    <mergeCell ref="E109:E110"/>
    <mergeCell ref="F109:F110"/>
    <mergeCell ref="G109:G110"/>
    <mergeCell ref="H109:H110"/>
    <mergeCell ref="I109:I110"/>
    <mergeCell ref="J109:J110"/>
    <mergeCell ref="X107:X108"/>
    <mergeCell ref="AA107:AA108"/>
    <mergeCell ref="AE107:AE108"/>
    <mergeCell ref="AI107:AI108"/>
    <mergeCell ref="AL107:AL108"/>
    <mergeCell ref="AN107:AN108"/>
    <mergeCell ref="K109:K110"/>
    <mergeCell ref="L109:L110"/>
    <mergeCell ref="M109:M110"/>
    <mergeCell ref="N109:N110"/>
    <mergeCell ref="P109:P110"/>
    <mergeCell ref="S109:T110"/>
    <mergeCell ref="U109:U110"/>
    <mergeCell ref="V109:W110"/>
    <mergeCell ref="X109:X110"/>
    <mergeCell ref="Z109:Z110"/>
    <mergeCell ref="E107:E108"/>
    <mergeCell ref="F107:F108"/>
    <mergeCell ref="G107:G108"/>
    <mergeCell ref="J107:J108"/>
    <mergeCell ref="AL109:AL110"/>
    <mergeCell ref="AM109:AM110"/>
    <mergeCell ref="AN109:AN110"/>
    <mergeCell ref="AO109:AO110"/>
    <mergeCell ref="E111:E112"/>
    <mergeCell ref="F111:F112"/>
    <mergeCell ref="G111:G112"/>
    <mergeCell ref="J111:J112"/>
    <mergeCell ref="N111:N112"/>
    <mergeCell ref="AR111:AR112"/>
    <mergeCell ref="AU111:AV112"/>
    <mergeCell ref="S111:S112"/>
    <mergeCell ref="T111:T112"/>
    <mergeCell ref="U111:U112"/>
    <mergeCell ref="X111:X112"/>
    <mergeCell ref="AA111:AA112"/>
    <mergeCell ref="AE111:AE112"/>
    <mergeCell ref="AA109:AA110"/>
    <mergeCell ref="AD109:AD110"/>
    <mergeCell ref="AW111:AW114"/>
    <mergeCell ref="E113:E114"/>
    <mergeCell ref="F113:F114"/>
    <mergeCell ref="G113:G114"/>
    <mergeCell ref="H113:H114"/>
    <mergeCell ref="I113:I114"/>
    <mergeCell ref="J113:J114"/>
    <mergeCell ref="K113:K114"/>
    <mergeCell ref="L113:L114"/>
    <mergeCell ref="M113:M114"/>
    <mergeCell ref="AI111:AI112"/>
    <mergeCell ref="AL111:AL112"/>
    <mergeCell ref="AN111:AN112"/>
    <mergeCell ref="AP111:AP112"/>
    <mergeCell ref="AU109:AU110"/>
    <mergeCell ref="AE109:AE110"/>
    <mergeCell ref="AI109:AI110"/>
    <mergeCell ref="AQ113:AQ114"/>
    <mergeCell ref="AR113:AR114"/>
    <mergeCell ref="AS113:AT113"/>
    <mergeCell ref="AS114:AT114"/>
    <mergeCell ref="AA113:AA114"/>
    <mergeCell ref="AD113:AD114"/>
    <mergeCell ref="AE113:AE114"/>
    <mergeCell ref="AI113:AI114"/>
    <mergeCell ref="AL113:AL114"/>
    <mergeCell ref="AM113:AM114"/>
    <mergeCell ref="N113:N114"/>
    <mergeCell ref="AA115:AA116"/>
    <mergeCell ref="AE115:AE116"/>
    <mergeCell ref="AU113:AU114"/>
    <mergeCell ref="E115:E116"/>
    <mergeCell ref="F115:F116"/>
    <mergeCell ref="G115:G116"/>
    <mergeCell ref="J115:J116"/>
    <mergeCell ref="L115:L116"/>
    <mergeCell ref="N115:N116"/>
    <mergeCell ref="P115:P116"/>
    <mergeCell ref="Q115:R115"/>
    <mergeCell ref="AN113:AN114"/>
    <mergeCell ref="AO113:AO114"/>
    <mergeCell ref="AP113:AP114"/>
    <mergeCell ref="AE117:AE118"/>
    <mergeCell ref="AI117:AI118"/>
    <mergeCell ref="N117:N118"/>
    <mergeCell ref="Q117:R117"/>
    <mergeCell ref="Q118:R118"/>
    <mergeCell ref="S117:T118"/>
    <mergeCell ref="U117:U118"/>
    <mergeCell ref="V117:W118"/>
    <mergeCell ref="Z113:Z114"/>
    <mergeCell ref="X117:X118"/>
    <mergeCell ref="Z117:Z118"/>
    <mergeCell ref="AA117:AA118"/>
    <mergeCell ref="Q116:R116"/>
    <mergeCell ref="S115:T116"/>
    <mergeCell ref="U115:U116"/>
    <mergeCell ref="X115:X116"/>
    <mergeCell ref="P113:P114"/>
    <mergeCell ref="S113:T114"/>
    <mergeCell ref="U113:U114"/>
    <mergeCell ref="V113:W114"/>
    <mergeCell ref="X113:X114"/>
    <mergeCell ref="K119:K120"/>
    <mergeCell ref="L119:L120"/>
    <mergeCell ref="M119:M120"/>
    <mergeCell ref="N119:N120"/>
    <mergeCell ref="Q119:R119"/>
    <mergeCell ref="Q120:R120"/>
    <mergeCell ref="E121:E122"/>
    <mergeCell ref="F121:F122"/>
    <mergeCell ref="G121:G122"/>
    <mergeCell ref="I121:I122"/>
    <mergeCell ref="S119:T120"/>
    <mergeCell ref="U119:U120"/>
    <mergeCell ref="V119:W120"/>
    <mergeCell ref="X119:X120"/>
    <mergeCell ref="Y119:AV120"/>
    <mergeCell ref="AW115:AW120"/>
    <mergeCell ref="E117:E118"/>
    <mergeCell ref="F117:F118"/>
    <mergeCell ref="G117:G118"/>
    <mergeCell ref="H117:H118"/>
    <mergeCell ref="I117:I118"/>
    <mergeCell ref="J117:J118"/>
    <mergeCell ref="K117:K118"/>
    <mergeCell ref="L117:L118"/>
    <mergeCell ref="M117:M118"/>
    <mergeCell ref="AI115:AI116"/>
    <mergeCell ref="AL115:AL116"/>
    <mergeCell ref="AN115:AN116"/>
    <mergeCell ref="AP115:AP116"/>
    <mergeCell ref="AR115:AR116"/>
    <mergeCell ref="AU115:AU116"/>
    <mergeCell ref="AD117:AD118"/>
    <mergeCell ref="AU121:AU122"/>
    <mergeCell ref="AW121:AW124"/>
    <mergeCell ref="E123:E124"/>
    <mergeCell ref="F123:F124"/>
    <mergeCell ref="G123:G124"/>
    <mergeCell ref="H123:H124"/>
    <mergeCell ref="I123:I124"/>
    <mergeCell ref="J123:J124"/>
    <mergeCell ref="K123:K124"/>
    <mergeCell ref="L123:L124"/>
    <mergeCell ref="AI121:AI122"/>
    <mergeCell ref="AL121:AL122"/>
    <mergeCell ref="AN121:AN122"/>
    <mergeCell ref="AP121:AP122"/>
    <mergeCell ref="AR121:AR122"/>
    <mergeCell ref="AS121:AT121"/>
    <mergeCell ref="AR117:AR118"/>
    <mergeCell ref="AS117:AT117"/>
    <mergeCell ref="AS118:AT118"/>
    <mergeCell ref="AU117:AV118"/>
    <mergeCell ref="E119:E120"/>
    <mergeCell ref="F119:F120"/>
    <mergeCell ref="G119:G120"/>
    <mergeCell ref="H119:H120"/>
    <mergeCell ref="I119:I120"/>
    <mergeCell ref="J119:J120"/>
    <mergeCell ref="AL117:AL118"/>
    <mergeCell ref="AM117:AM118"/>
    <mergeCell ref="AN117:AN118"/>
    <mergeCell ref="AO117:AO118"/>
    <mergeCell ref="AP117:AP118"/>
    <mergeCell ref="AQ117:AQ118"/>
    <mergeCell ref="Q121:R121"/>
    <mergeCell ref="Q122:R122"/>
    <mergeCell ref="AQ123:AQ124"/>
    <mergeCell ref="AR123:AR124"/>
    <mergeCell ref="AS123:AT123"/>
    <mergeCell ref="AS124:AT124"/>
    <mergeCell ref="AD123:AD124"/>
    <mergeCell ref="AE123:AE124"/>
    <mergeCell ref="U123:U124"/>
    <mergeCell ref="J121:J122"/>
    <mergeCell ref="L121:L122"/>
    <mergeCell ref="M121:M122"/>
    <mergeCell ref="N121:N122"/>
    <mergeCell ref="P121:P122"/>
    <mergeCell ref="AS122:AT122"/>
    <mergeCell ref="S121:T122"/>
    <mergeCell ref="U121:U122"/>
    <mergeCell ref="X121:X122"/>
    <mergeCell ref="Z121:Z122"/>
    <mergeCell ref="AA121:AA122"/>
    <mergeCell ref="AE121:AE122"/>
    <mergeCell ref="M123:M124"/>
    <mergeCell ref="N123:N124"/>
    <mergeCell ref="Q123:R123"/>
    <mergeCell ref="Q124:R124"/>
    <mergeCell ref="S123:T124"/>
    <mergeCell ref="AU123:AV124"/>
    <mergeCell ref="C125:D125"/>
    <mergeCell ref="T125:T126"/>
    <mergeCell ref="U125:U126"/>
    <mergeCell ref="X125:X126"/>
    <mergeCell ref="AA125:AA126"/>
    <mergeCell ref="AI123:AI124"/>
    <mergeCell ref="AL123:AL124"/>
    <mergeCell ref="AM123:AM124"/>
    <mergeCell ref="AN123:AN124"/>
    <mergeCell ref="AO123:AO124"/>
    <mergeCell ref="AP123:AP124"/>
    <mergeCell ref="V123:W124"/>
    <mergeCell ref="X123:X124"/>
    <mergeCell ref="Z123:Z124"/>
    <mergeCell ref="AA123:AA124"/>
    <mergeCell ref="C126:D126"/>
    <mergeCell ref="F125:F126"/>
    <mergeCell ref="G125:G126"/>
    <mergeCell ref="J125:J126"/>
    <mergeCell ref="N125:N126"/>
    <mergeCell ref="AU125:AV126"/>
    <mergeCell ref="F127:F128"/>
    <mergeCell ref="G127:G128"/>
    <mergeCell ref="H127:H128"/>
    <mergeCell ref="I127:I128"/>
    <mergeCell ref="J127:J128"/>
    <mergeCell ref="K127:K128"/>
    <mergeCell ref="L127:L128"/>
    <mergeCell ref="M127:M128"/>
    <mergeCell ref="AE125:AE126"/>
    <mergeCell ref="AI125:AI126"/>
    <mergeCell ref="AL125:AL126"/>
    <mergeCell ref="AN125:AN126"/>
    <mergeCell ref="AP125:AP126"/>
    <mergeCell ref="AR125:AR126"/>
    <mergeCell ref="Z127:Z128"/>
    <mergeCell ref="AA127:AA128"/>
    <mergeCell ref="AD127:AD128"/>
    <mergeCell ref="AE127:AE128"/>
    <mergeCell ref="AI127:AI128"/>
    <mergeCell ref="AL127:AL128"/>
    <mergeCell ref="S125:S126"/>
    <mergeCell ref="AM127:AM128"/>
    <mergeCell ref="AN127:AN128"/>
    <mergeCell ref="AO127:AO128"/>
    <mergeCell ref="AP127:AP128"/>
    <mergeCell ref="AQ127:AQ128"/>
    <mergeCell ref="S127:T128"/>
    <mergeCell ref="U127:U128"/>
    <mergeCell ref="V127:W128"/>
    <mergeCell ref="AR127:AR128"/>
    <mergeCell ref="AP129:AP130"/>
    <mergeCell ref="AR129:AR130"/>
    <mergeCell ref="AU129:AV130"/>
    <mergeCell ref="AW129:AW132"/>
    <mergeCell ref="AP131:AP132"/>
    <mergeCell ref="AQ131:AQ132"/>
    <mergeCell ref="AR131:AR132"/>
    <mergeCell ref="AS131:AT131"/>
    <mergeCell ref="AS132:AT132"/>
    <mergeCell ref="AU131:AU132"/>
    <mergeCell ref="X127:X128"/>
    <mergeCell ref="I131:I132"/>
    <mergeCell ref="J131:J132"/>
    <mergeCell ref="AL129:AL130"/>
    <mergeCell ref="AN129:AN130"/>
    <mergeCell ref="T129:T130"/>
    <mergeCell ref="U129:U130"/>
    <mergeCell ref="X129:X130"/>
    <mergeCell ref="AA129:AA130"/>
    <mergeCell ref="AE129:AE130"/>
    <mergeCell ref="AI129:AI130"/>
    <mergeCell ref="AW125:AW128"/>
    <mergeCell ref="AS127:AT127"/>
    <mergeCell ref="AS128:AT128"/>
    <mergeCell ref="AU127:AU128"/>
    <mergeCell ref="AL131:AL132"/>
    <mergeCell ref="AM131:AM132"/>
    <mergeCell ref="AN131:AN132"/>
    <mergeCell ref="K131:K132"/>
    <mergeCell ref="L131:L132"/>
    <mergeCell ref="N127:N128"/>
    <mergeCell ref="P127:P128"/>
    <mergeCell ref="M131:M132"/>
    <mergeCell ref="N131:N132"/>
    <mergeCell ref="P131:P132"/>
    <mergeCell ref="S131:T132"/>
    <mergeCell ref="E131:E132"/>
    <mergeCell ref="F131:F132"/>
    <mergeCell ref="G131:G132"/>
    <mergeCell ref="H131:H132"/>
    <mergeCell ref="AO131:AO132"/>
    <mergeCell ref="U131:U132"/>
    <mergeCell ref="V131:W132"/>
    <mergeCell ref="X131:X132"/>
    <mergeCell ref="Z131:Z132"/>
    <mergeCell ref="AA131:AA132"/>
    <mergeCell ref="AD131:AD132"/>
    <mergeCell ref="E129:E130"/>
    <mergeCell ref="F129:F130"/>
    <mergeCell ref="G129:G130"/>
    <mergeCell ref="J129:J130"/>
    <mergeCell ref="N129:N130"/>
    <mergeCell ref="S129:S130"/>
    <mergeCell ref="N133:N134"/>
    <mergeCell ref="S133:S134"/>
    <mergeCell ref="T133:T134"/>
    <mergeCell ref="AE131:AE132"/>
    <mergeCell ref="AI131:AI132"/>
    <mergeCell ref="E133:E134"/>
    <mergeCell ref="F133:F134"/>
    <mergeCell ref="G133:G134"/>
    <mergeCell ref="J133:J134"/>
    <mergeCell ref="E137:E138"/>
    <mergeCell ref="F137:F138"/>
    <mergeCell ref="G137:G138"/>
    <mergeCell ref="J137:J138"/>
    <mergeCell ref="AU133:AV134"/>
    <mergeCell ref="AW133:AW136"/>
    <mergeCell ref="E135:E136"/>
    <mergeCell ref="F135:F136"/>
    <mergeCell ref="G135:G136"/>
    <mergeCell ref="H135:H136"/>
    <mergeCell ref="I135:I136"/>
    <mergeCell ref="U133:U134"/>
    <mergeCell ref="X133:X134"/>
    <mergeCell ref="AA133:AA134"/>
    <mergeCell ref="AE133:AE134"/>
    <mergeCell ref="AI133:AI134"/>
    <mergeCell ref="AL133:AL134"/>
    <mergeCell ref="AU135:AU136"/>
    <mergeCell ref="AP135:AP136"/>
    <mergeCell ref="AQ135:AQ136"/>
    <mergeCell ref="N135:N136"/>
    <mergeCell ref="P135:P136"/>
    <mergeCell ref="AN133:AN134"/>
    <mergeCell ref="AP133:AP134"/>
    <mergeCell ref="AR133:AR134"/>
    <mergeCell ref="AR135:AR136"/>
    <mergeCell ref="J135:J136"/>
    <mergeCell ref="V139:W140"/>
    <mergeCell ref="X139:X140"/>
    <mergeCell ref="Z139:Z140"/>
    <mergeCell ref="AA139:AA140"/>
    <mergeCell ref="AD139:AD140"/>
    <mergeCell ref="K135:K136"/>
    <mergeCell ref="L135:L136"/>
    <mergeCell ref="M135:M136"/>
    <mergeCell ref="K139:K140"/>
    <mergeCell ref="L139:L140"/>
    <mergeCell ref="M139:M140"/>
    <mergeCell ref="AS135:AT135"/>
    <mergeCell ref="AS136:AT136"/>
    <mergeCell ref="AD135:AD136"/>
    <mergeCell ref="AE135:AE136"/>
    <mergeCell ref="AI135:AI136"/>
    <mergeCell ref="AL135:AL136"/>
    <mergeCell ref="AM135:AM136"/>
    <mergeCell ref="AN135:AN136"/>
    <mergeCell ref="N137:N138"/>
    <mergeCell ref="S137:S138"/>
    <mergeCell ref="T137:T138"/>
    <mergeCell ref="U137:U138"/>
    <mergeCell ref="AO135:AO136"/>
    <mergeCell ref="S135:T136"/>
    <mergeCell ref="U135:U136"/>
    <mergeCell ref="V135:W136"/>
    <mergeCell ref="X135:X136"/>
    <mergeCell ref="Z135:Z136"/>
    <mergeCell ref="AA135:AA136"/>
    <mergeCell ref="AS139:AT139"/>
    <mergeCell ref="AS140:AT140"/>
    <mergeCell ref="AU139:AU140"/>
    <mergeCell ref="AE139:AE140"/>
    <mergeCell ref="AI139:AI140"/>
    <mergeCell ref="AL139:AL140"/>
    <mergeCell ref="AM139:AM140"/>
    <mergeCell ref="AN139:AN140"/>
    <mergeCell ref="AO139:AO140"/>
    <mergeCell ref="AU137:AV138"/>
    <mergeCell ref="AW137:AW140"/>
    <mergeCell ref="E139:E140"/>
    <mergeCell ref="F139:F140"/>
    <mergeCell ref="G139:G140"/>
    <mergeCell ref="H139:H140"/>
    <mergeCell ref="I139:I140"/>
    <mergeCell ref="J139:J140"/>
    <mergeCell ref="X137:X138"/>
    <mergeCell ref="AA137:AA138"/>
    <mergeCell ref="AE137:AE138"/>
    <mergeCell ref="AI137:AI138"/>
    <mergeCell ref="AL137:AL138"/>
    <mergeCell ref="AN137:AN138"/>
    <mergeCell ref="AP139:AP140"/>
    <mergeCell ref="AQ139:AQ140"/>
    <mergeCell ref="N139:N140"/>
    <mergeCell ref="P139:P140"/>
    <mergeCell ref="S139:T140"/>
    <mergeCell ref="AP137:AP138"/>
    <mergeCell ref="AR137:AR138"/>
    <mergeCell ref="AR139:AR140"/>
    <mergeCell ref="U139:U140"/>
    <mergeCell ref="AE141:AE142"/>
    <mergeCell ref="E141:E142"/>
    <mergeCell ref="F141:F142"/>
    <mergeCell ref="G141:G142"/>
    <mergeCell ref="J141:J142"/>
    <mergeCell ref="N141:N142"/>
    <mergeCell ref="S141:S142"/>
    <mergeCell ref="T141:T142"/>
    <mergeCell ref="U141:U142"/>
    <mergeCell ref="X141:X142"/>
    <mergeCell ref="AA141:AA142"/>
    <mergeCell ref="AW141:AW144"/>
    <mergeCell ref="E143:E144"/>
    <mergeCell ref="F143:F144"/>
    <mergeCell ref="G143:G144"/>
    <mergeCell ref="H143:H144"/>
    <mergeCell ref="I143:I144"/>
    <mergeCell ref="J143:J144"/>
    <mergeCell ref="K143:K144"/>
    <mergeCell ref="L143:L144"/>
    <mergeCell ref="M143:M144"/>
    <mergeCell ref="AI141:AI142"/>
    <mergeCell ref="AL141:AL142"/>
    <mergeCell ref="AN141:AN142"/>
    <mergeCell ref="AP141:AP142"/>
    <mergeCell ref="AR141:AR142"/>
    <mergeCell ref="AU141:AV142"/>
    <mergeCell ref="AE143:AE144"/>
    <mergeCell ref="AI143:AI144"/>
    <mergeCell ref="AL143:AL144"/>
    <mergeCell ref="AM143:AM144"/>
    <mergeCell ref="N143:N144"/>
    <mergeCell ref="AU143:AU144"/>
    <mergeCell ref="E145:E146"/>
    <mergeCell ref="F145:F146"/>
    <mergeCell ref="G145:G146"/>
    <mergeCell ref="J145:J146"/>
    <mergeCell ref="L145:L146"/>
    <mergeCell ref="N145:N146"/>
    <mergeCell ref="P145:P146"/>
    <mergeCell ref="Q145:R145"/>
    <mergeCell ref="AN143:AN144"/>
    <mergeCell ref="AO143:AO144"/>
    <mergeCell ref="AP143:AP144"/>
    <mergeCell ref="AQ143:AQ144"/>
    <mergeCell ref="AR143:AR144"/>
    <mergeCell ref="AR145:AR146"/>
    <mergeCell ref="AU145:AU146"/>
    <mergeCell ref="Q146:R146"/>
    <mergeCell ref="S145:T146"/>
    <mergeCell ref="U145:U146"/>
    <mergeCell ref="X145:X146"/>
    <mergeCell ref="AA145:AA146"/>
    <mergeCell ref="AE145:AE146"/>
    <mergeCell ref="Z143:Z144"/>
    <mergeCell ref="AW145:AW150"/>
    <mergeCell ref="E147:E148"/>
    <mergeCell ref="F147:F148"/>
    <mergeCell ref="G147:G148"/>
    <mergeCell ref="H147:H148"/>
    <mergeCell ref="I147:I148"/>
    <mergeCell ref="J147:J148"/>
    <mergeCell ref="K147:K148"/>
    <mergeCell ref="L147:L148"/>
    <mergeCell ref="M147:M148"/>
    <mergeCell ref="AI145:AI146"/>
    <mergeCell ref="AL145:AL146"/>
    <mergeCell ref="AN145:AN146"/>
    <mergeCell ref="AP145:AP146"/>
    <mergeCell ref="P143:P144"/>
    <mergeCell ref="S143:T144"/>
    <mergeCell ref="U143:U144"/>
    <mergeCell ref="V143:W144"/>
    <mergeCell ref="X143:X144"/>
    <mergeCell ref="AS143:AT143"/>
    <mergeCell ref="AS144:AT144"/>
    <mergeCell ref="AA143:AA144"/>
    <mergeCell ref="AD143:AD144"/>
    <mergeCell ref="AI147:AI148"/>
    <mergeCell ref="N147:N148"/>
    <mergeCell ref="Q147:R147"/>
    <mergeCell ref="Q148:R148"/>
    <mergeCell ref="S147:T148"/>
    <mergeCell ref="U147:U148"/>
    <mergeCell ref="V147:W148"/>
    <mergeCell ref="X147:X148"/>
    <mergeCell ref="Z147:Z148"/>
    <mergeCell ref="AU153:AV154"/>
    <mergeCell ref="AA147:AA148"/>
    <mergeCell ref="AD147:AD148"/>
    <mergeCell ref="AE147:AE148"/>
    <mergeCell ref="AR147:AR148"/>
    <mergeCell ref="AS147:AT147"/>
    <mergeCell ref="AS148:AT148"/>
    <mergeCell ref="AU147:AV148"/>
    <mergeCell ref="E149:E150"/>
    <mergeCell ref="F149:F150"/>
    <mergeCell ref="G149:G150"/>
    <mergeCell ref="H149:H150"/>
    <mergeCell ref="I149:I150"/>
    <mergeCell ref="J149:J150"/>
    <mergeCell ref="AL147:AL148"/>
    <mergeCell ref="AM147:AM148"/>
    <mergeCell ref="AN147:AN148"/>
    <mergeCell ref="AO147:AO148"/>
    <mergeCell ref="AP147:AP148"/>
    <mergeCell ref="AQ147:AQ148"/>
    <mergeCell ref="K149:K150"/>
    <mergeCell ref="L149:L150"/>
    <mergeCell ref="M149:M150"/>
    <mergeCell ref="N149:N150"/>
    <mergeCell ref="Q149:R149"/>
    <mergeCell ref="Q150:R150"/>
    <mergeCell ref="E151:E152"/>
    <mergeCell ref="F151:F152"/>
    <mergeCell ref="G151:G152"/>
    <mergeCell ref="I151:I152"/>
    <mergeCell ref="S149:T150"/>
    <mergeCell ref="U149:U150"/>
    <mergeCell ref="V149:W150"/>
    <mergeCell ref="X149:X150"/>
    <mergeCell ref="Y149:AV150"/>
    <mergeCell ref="Z151:Z152"/>
    <mergeCell ref="AA151:AA152"/>
    <mergeCell ref="AE151:AE152"/>
    <mergeCell ref="J151:J152"/>
    <mergeCell ref="L151:L152"/>
    <mergeCell ref="M151:M152"/>
    <mergeCell ref="N151:N152"/>
    <mergeCell ref="P151:P152"/>
    <mergeCell ref="Q151:R151"/>
    <mergeCell ref="Q152:R152"/>
    <mergeCell ref="AW155:AW158"/>
    <mergeCell ref="AQ157:AQ158"/>
    <mergeCell ref="AR157:AR158"/>
    <mergeCell ref="AS157:AT157"/>
    <mergeCell ref="AS158:AT158"/>
    <mergeCell ref="AU157:AU158"/>
    <mergeCell ref="AS152:AT152"/>
    <mergeCell ref="S151:T152"/>
    <mergeCell ref="U151:U152"/>
    <mergeCell ref="X151:X152"/>
    <mergeCell ref="AL155:AL156"/>
    <mergeCell ref="AN155:AN156"/>
    <mergeCell ref="AP155:AP156"/>
    <mergeCell ref="AR155:AR156"/>
    <mergeCell ref="U155:U156"/>
    <mergeCell ref="AQ153:AQ154"/>
    <mergeCell ref="AR153:AR154"/>
    <mergeCell ref="AS153:AT153"/>
    <mergeCell ref="AS154:AT154"/>
    <mergeCell ref="AU151:AU152"/>
    <mergeCell ref="AW151:AW154"/>
    <mergeCell ref="AI151:AI152"/>
    <mergeCell ref="AL151:AL152"/>
    <mergeCell ref="AN151:AN152"/>
    <mergeCell ref="AP151:AP152"/>
    <mergeCell ref="AR151:AR152"/>
    <mergeCell ref="AS151:AT151"/>
    <mergeCell ref="AE153:AE154"/>
    <mergeCell ref="S153:T154"/>
    <mergeCell ref="U153:U154"/>
    <mergeCell ref="V153:W154"/>
    <mergeCell ref="X153:X154"/>
    <mergeCell ref="C155:D155"/>
    <mergeCell ref="X155:X156"/>
    <mergeCell ref="AA155:AA156"/>
    <mergeCell ref="AE155:AE156"/>
    <mergeCell ref="AI155:AI156"/>
    <mergeCell ref="AI153:AI154"/>
    <mergeCell ref="AL153:AL154"/>
    <mergeCell ref="AM153:AM154"/>
    <mergeCell ref="AN153:AN154"/>
    <mergeCell ref="AO153:AO154"/>
    <mergeCell ref="AP153:AP154"/>
    <mergeCell ref="C156:D156"/>
    <mergeCell ref="G155:G156"/>
    <mergeCell ref="J155:J156"/>
    <mergeCell ref="N155:N156"/>
    <mergeCell ref="S155:T156"/>
    <mergeCell ref="AU155:AV156"/>
    <mergeCell ref="E153:E154"/>
    <mergeCell ref="F153:F154"/>
    <mergeCell ref="AW159:AW162"/>
    <mergeCell ref="E161:E162"/>
    <mergeCell ref="F161:F162"/>
    <mergeCell ref="G161:G162"/>
    <mergeCell ref="H161:H162"/>
    <mergeCell ref="I161:I162"/>
    <mergeCell ref="J161:J162"/>
    <mergeCell ref="K161:K162"/>
    <mergeCell ref="L161:L162"/>
    <mergeCell ref="AE159:AE160"/>
    <mergeCell ref="AI159:AI160"/>
    <mergeCell ref="AL159:AL160"/>
    <mergeCell ref="AN159:AN160"/>
    <mergeCell ref="AP159:AP160"/>
    <mergeCell ref="AR159:AR160"/>
    <mergeCell ref="U157:U158"/>
    <mergeCell ref="F157:F158"/>
    <mergeCell ref="G157:G158"/>
    <mergeCell ref="AD157:AD158"/>
    <mergeCell ref="AM157:AM158"/>
    <mergeCell ref="AN157:AN158"/>
    <mergeCell ref="AO157:AO158"/>
    <mergeCell ref="AP157:AP158"/>
    <mergeCell ref="AI157:AI158"/>
    <mergeCell ref="AL157:AL158"/>
    <mergeCell ref="AE157:AE158"/>
    <mergeCell ref="AA157:AA158"/>
    <mergeCell ref="E159:E160"/>
    <mergeCell ref="AU159:AV160"/>
    <mergeCell ref="G153:G154"/>
    <mergeCell ref="H153:H154"/>
    <mergeCell ref="I153:I154"/>
    <mergeCell ref="J153:J154"/>
    <mergeCell ref="K153:K154"/>
    <mergeCell ref="L153:L154"/>
    <mergeCell ref="M153:M154"/>
    <mergeCell ref="N153:N154"/>
    <mergeCell ref="Q153:R153"/>
    <mergeCell ref="Q154:R154"/>
    <mergeCell ref="Z153:Z154"/>
    <mergeCell ref="AA153:AA154"/>
    <mergeCell ref="AD153:AD154"/>
    <mergeCell ref="V157:W158"/>
    <mergeCell ref="U159:U160"/>
    <mergeCell ref="X159:X160"/>
    <mergeCell ref="AA159:AA160"/>
    <mergeCell ref="G159:G160"/>
    <mergeCell ref="J159:J160"/>
    <mergeCell ref="N159:N160"/>
    <mergeCell ref="S159:T160"/>
    <mergeCell ref="H157:H158"/>
    <mergeCell ref="I157:I158"/>
    <mergeCell ref="J157:J158"/>
    <mergeCell ref="K157:K158"/>
    <mergeCell ref="L157:L158"/>
    <mergeCell ref="M157:M158"/>
    <mergeCell ref="N157:N158"/>
    <mergeCell ref="P157:P158"/>
    <mergeCell ref="S157:T158"/>
    <mergeCell ref="X157:X158"/>
    <mergeCell ref="Z157:Z158"/>
    <mergeCell ref="AU163:AV164"/>
    <mergeCell ref="AR161:AR162"/>
    <mergeCell ref="AS161:AT161"/>
    <mergeCell ref="AS162:AT162"/>
    <mergeCell ref="AU161:AU162"/>
    <mergeCell ref="M161:M162"/>
    <mergeCell ref="N161:N162"/>
    <mergeCell ref="P161:P162"/>
    <mergeCell ref="S161:T162"/>
    <mergeCell ref="U161:U162"/>
    <mergeCell ref="AP161:AP162"/>
    <mergeCell ref="AQ161:AQ162"/>
    <mergeCell ref="X161:X162"/>
    <mergeCell ref="Z161:Z162"/>
    <mergeCell ref="AA161:AA162"/>
    <mergeCell ref="AD161:AD162"/>
    <mergeCell ref="AE161:AE162"/>
    <mergeCell ref="AI161:AI162"/>
    <mergeCell ref="S163:T164"/>
    <mergeCell ref="AL161:AL162"/>
    <mergeCell ref="AM161:AM162"/>
    <mergeCell ref="AN161:AN162"/>
    <mergeCell ref="AO161:AO162"/>
    <mergeCell ref="V161:W162"/>
    <mergeCell ref="AI163:AI164"/>
    <mergeCell ref="AL163:AL164"/>
    <mergeCell ref="AA163:AA164"/>
    <mergeCell ref="AE163:AE164"/>
    <mergeCell ref="AN163:AN164"/>
    <mergeCell ref="AP163:AP164"/>
    <mergeCell ref="AW167:AW170"/>
    <mergeCell ref="E169:E170"/>
    <mergeCell ref="F169:F170"/>
    <mergeCell ref="G169:G170"/>
    <mergeCell ref="H169:H170"/>
    <mergeCell ref="I169:I170"/>
    <mergeCell ref="J169:J170"/>
    <mergeCell ref="K169:K170"/>
    <mergeCell ref="L169:L170"/>
    <mergeCell ref="AE167:AE168"/>
    <mergeCell ref="AI167:AI168"/>
    <mergeCell ref="AL167:AL168"/>
    <mergeCell ref="AN167:AN168"/>
    <mergeCell ref="AP167:AP168"/>
    <mergeCell ref="AN165:AN166"/>
    <mergeCell ref="S165:T166"/>
    <mergeCell ref="U165:U166"/>
    <mergeCell ref="V165:W166"/>
    <mergeCell ref="X165:X166"/>
    <mergeCell ref="Z165:Z166"/>
    <mergeCell ref="AA165:AA166"/>
    <mergeCell ref="AD165:AD166"/>
    <mergeCell ref="AW163:AW166"/>
    <mergeCell ref="E165:E166"/>
    <mergeCell ref="F165:F166"/>
    <mergeCell ref="G165:G166"/>
    <mergeCell ref="H165:H166"/>
    <mergeCell ref="I165:I166"/>
    <mergeCell ref="U163:U164"/>
    <mergeCell ref="X163:X164"/>
    <mergeCell ref="AR163:AR164"/>
    <mergeCell ref="E163:E164"/>
    <mergeCell ref="AU165:AU166"/>
    <mergeCell ref="E167:E168"/>
    <mergeCell ref="G167:G168"/>
    <mergeCell ref="J167:J168"/>
    <mergeCell ref="N167:N168"/>
    <mergeCell ref="S167:T168"/>
    <mergeCell ref="U167:U168"/>
    <mergeCell ref="X167:X168"/>
    <mergeCell ref="AA167:AA168"/>
    <mergeCell ref="AO165:AO166"/>
    <mergeCell ref="AP165:AP166"/>
    <mergeCell ref="AQ165:AQ166"/>
    <mergeCell ref="AR165:AR166"/>
    <mergeCell ref="AS165:AT165"/>
    <mergeCell ref="AS166:AT166"/>
    <mergeCell ref="P165:P166"/>
    <mergeCell ref="AU167:AV168"/>
    <mergeCell ref="J165:J166"/>
    <mergeCell ref="K165:K166"/>
    <mergeCell ref="L165:L166"/>
    <mergeCell ref="M165:M166"/>
    <mergeCell ref="N165:N166"/>
    <mergeCell ref="AE165:AE166"/>
    <mergeCell ref="AI165:AI166"/>
    <mergeCell ref="AL165:AL166"/>
    <mergeCell ref="AM165:AM166"/>
    <mergeCell ref="G163:G164"/>
    <mergeCell ref="AI169:AI170"/>
    <mergeCell ref="M169:M170"/>
    <mergeCell ref="N169:N170"/>
    <mergeCell ref="P169:P170"/>
    <mergeCell ref="S169:T170"/>
    <mergeCell ref="U169:U170"/>
    <mergeCell ref="V169:W170"/>
    <mergeCell ref="X169:X170"/>
    <mergeCell ref="Z169:Z170"/>
    <mergeCell ref="AA169:AA170"/>
    <mergeCell ref="AD169:AD170"/>
    <mergeCell ref="AE169:AE170"/>
    <mergeCell ref="AR169:AR170"/>
    <mergeCell ref="AS169:AT169"/>
    <mergeCell ref="AS170:AT170"/>
    <mergeCell ref="AR167:AR168"/>
    <mergeCell ref="J163:J164"/>
    <mergeCell ref="N163:N164"/>
    <mergeCell ref="AU169:AU170"/>
    <mergeCell ref="E171:E172"/>
    <mergeCell ref="G171:G172"/>
    <mergeCell ref="J171:J172"/>
    <mergeCell ref="N171:N172"/>
    <mergeCell ref="S171:T172"/>
    <mergeCell ref="AL169:AL170"/>
    <mergeCell ref="AM169:AM170"/>
    <mergeCell ref="AN169:AN170"/>
    <mergeCell ref="AO169:AO170"/>
    <mergeCell ref="AP169:AP170"/>
    <mergeCell ref="AQ169:AQ170"/>
    <mergeCell ref="AR171:AR172"/>
    <mergeCell ref="AU171:AV172"/>
    <mergeCell ref="E173:E174"/>
    <mergeCell ref="F173:F174"/>
    <mergeCell ref="G173:G174"/>
    <mergeCell ref="H173:H174"/>
    <mergeCell ref="I173:I174"/>
    <mergeCell ref="U171:U172"/>
    <mergeCell ref="X171:X172"/>
    <mergeCell ref="AA171:AA172"/>
    <mergeCell ref="AE171:AE172"/>
    <mergeCell ref="AI171:AI172"/>
    <mergeCell ref="AL171:AL172"/>
    <mergeCell ref="AU173:AU174"/>
    <mergeCell ref="AP173:AP174"/>
    <mergeCell ref="N173:N174"/>
    <mergeCell ref="P173:P174"/>
    <mergeCell ref="AN171:AN172"/>
    <mergeCell ref="AP171:AP172"/>
    <mergeCell ref="J173:J174"/>
    <mergeCell ref="AN173:AN174"/>
    <mergeCell ref="L175:L176"/>
    <mergeCell ref="N175:N176"/>
    <mergeCell ref="P175:P176"/>
    <mergeCell ref="Q175:R175"/>
    <mergeCell ref="AO173:AO174"/>
    <mergeCell ref="S173:T174"/>
    <mergeCell ref="U173:U174"/>
    <mergeCell ref="V173:W174"/>
    <mergeCell ref="X173:X174"/>
    <mergeCell ref="Z173:Z174"/>
    <mergeCell ref="AA173:AA174"/>
    <mergeCell ref="L173:L174"/>
    <mergeCell ref="M173:M174"/>
    <mergeCell ref="Q176:R176"/>
    <mergeCell ref="S175:T176"/>
    <mergeCell ref="U175:U176"/>
    <mergeCell ref="AW171:AW174"/>
    <mergeCell ref="E177:E178"/>
    <mergeCell ref="F177:F178"/>
    <mergeCell ref="G177:G178"/>
    <mergeCell ref="H177:H178"/>
    <mergeCell ref="I177:I178"/>
    <mergeCell ref="J177:J178"/>
    <mergeCell ref="K177:K178"/>
    <mergeCell ref="L177:L178"/>
    <mergeCell ref="M177:M178"/>
    <mergeCell ref="AI175:AI176"/>
    <mergeCell ref="AL175:AL176"/>
    <mergeCell ref="AN175:AN176"/>
    <mergeCell ref="AP175:AP176"/>
    <mergeCell ref="AR175:AR176"/>
    <mergeCell ref="AU175:AU176"/>
    <mergeCell ref="AD177:AD178"/>
    <mergeCell ref="AE177:AE178"/>
    <mergeCell ref="AI177:AI178"/>
    <mergeCell ref="N177:N178"/>
    <mergeCell ref="Q177:R177"/>
    <mergeCell ref="Q178:R178"/>
    <mergeCell ref="K173:K174"/>
    <mergeCell ref="AQ173:AQ174"/>
    <mergeCell ref="AR173:AR174"/>
    <mergeCell ref="AS173:AT173"/>
    <mergeCell ref="AS174:AT174"/>
    <mergeCell ref="AD173:AD174"/>
    <mergeCell ref="AE173:AE174"/>
    <mergeCell ref="AI173:AI174"/>
    <mergeCell ref="AL173:AL174"/>
    <mergeCell ref="AM173:AM174"/>
    <mergeCell ref="U177:U178"/>
    <mergeCell ref="V177:W178"/>
    <mergeCell ref="X177:X178"/>
    <mergeCell ref="Z177:Z178"/>
    <mergeCell ref="AA177:AA178"/>
    <mergeCell ref="E175:E176"/>
    <mergeCell ref="F175:F176"/>
    <mergeCell ref="G175:G176"/>
    <mergeCell ref="J175:J176"/>
    <mergeCell ref="AR177:AR178"/>
    <mergeCell ref="K179:K180"/>
    <mergeCell ref="L179:L180"/>
    <mergeCell ref="M179:M180"/>
    <mergeCell ref="N179:N180"/>
    <mergeCell ref="Q179:R179"/>
    <mergeCell ref="Q180:R180"/>
    <mergeCell ref="AW175:AW180"/>
    <mergeCell ref="AS177:AT177"/>
    <mergeCell ref="AS178:AT178"/>
    <mergeCell ref="AU177:AV178"/>
    <mergeCell ref="AL177:AL178"/>
    <mergeCell ref="AM177:AM178"/>
    <mergeCell ref="AN177:AN178"/>
    <mergeCell ref="AO177:AO178"/>
    <mergeCell ref="AP177:AP178"/>
    <mergeCell ref="AQ177:AQ178"/>
    <mergeCell ref="E181:E182"/>
    <mergeCell ref="F181:F182"/>
    <mergeCell ref="G181:G182"/>
    <mergeCell ref="I181:I182"/>
    <mergeCell ref="X175:X176"/>
    <mergeCell ref="AA175:AA176"/>
    <mergeCell ref="AE175:AE176"/>
    <mergeCell ref="N181:N182"/>
    <mergeCell ref="P181:P182"/>
    <mergeCell ref="Q181:R181"/>
    <mergeCell ref="Q182:R182"/>
    <mergeCell ref="S179:T180"/>
    <mergeCell ref="U179:U180"/>
    <mergeCell ref="V179:W180"/>
    <mergeCell ref="X179:X180"/>
    <mergeCell ref="Y179:AV180"/>
    <mergeCell ref="AS181:AT181"/>
    <mergeCell ref="AS182:AT182"/>
    <mergeCell ref="S181:T182"/>
    <mergeCell ref="U181:U182"/>
    <mergeCell ref="E179:E180"/>
    <mergeCell ref="F179:F180"/>
    <mergeCell ref="G179:G180"/>
    <mergeCell ref="H179:H180"/>
    <mergeCell ref="I179:I180"/>
    <mergeCell ref="J179:J180"/>
    <mergeCell ref="AA181:AA182"/>
    <mergeCell ref="AE181:AE182"/>
    <mergeCell ref="J181:J182"/>
    <mergeCell ref="L181:L182"/>
    <mergeCell ref="M181:M182"/>
    <mergeCell ref="S177:T178"/>
    <mergeCell ref="AW181:AW184"/>
    <mergeCell ref="E183:E184"/>
    <mergeCell ref="F183:F184"/>
    <mergeCell ref="G183:G184"/>
    <mergeCell ref="H183:H184"/>
    <mergeCell ref="I183:I184"/>
    <mergeCell ref="J183:J184"/>
    <mergeCell ref="K183:K184"/>
    <mergeCell ref="L183:L184"/>
    <mergeCell ref="AI181:AI182"/>
    <mergeCell ref="AL181:AL182"/>
    <mergeCell ref="AN181:AN182"/>
    <mergeCell ref="AP181:AP182"/>
    <mergeCell ref="AR181:AR182"/>
    <mergeCell ref="M183:M184"/>
    <mergeCell ref="N183:N184"/>
    <mergeCell ref="Q183:R183"/>
    <mergeCell ref="Q184:R184"/>
    <mergeCell ref="S183:T184"/>
    <mergeCell ref="AE183:AE184"/>
    <mergeCell ref="AI183:AI184"/>
    <mergeCell ref="AL183:AL184"/>
    <mergeCell ref="AM183:AM184"/>
    <mergeCell ref="AN183:AN184"/>
    <mergeCell ref="AO183:AO184"/>
    <mergeCell ref="AQ183:AQ184"/>
    <mergeCell ref="AR183:AR184"/>
    <mergeCell ref="AS183:AT183"/>
    <mergeCell ref="AS184:AT184"/>
    <mergeCell ref="AU183:AV184"/>
    <mergeCell ref="X181:X182"/>
    <mergeCell ref="Z181:Z182"/>
    <mergeCell ref="U183:U184"/>
    <mergeCell ref="AU181:AU182"/>
    <mergeCell ref="AQ185:AQ186"/>
    <mergeCell ref="AT185:AU186"/>
    <mergeCell ref="AV185:AV188"/>
    <mergeCell ref="F187:F188"/>
    <mergeCell ref="G187:G188"/>
    <mergeCell ref="H187:H188"/>
    <mergeCell ref="I187:I188"/>
    <mergeCell ref="J187:J188"/>
    <mergeCell ref="K187:K188"/>
    <mergeCell ref="L187:L188"/>
    <mergeCell ref="Z185:Z186"/>
    <mergeCell ref="AD185:AD186"/>
    <mergeCell ref="AH185:AH186"/>
    <mergeCell ref="AK185:AK186"/>
    <mergeCell ref="AM185:AM186"/>
    <mergeCell ref="AO185:AO186"/>
    <mergeCell ref="AP183:AP184"/>
    <mergeCell ref="V183:W184"/>
    <mergeCell ref="X183:X184"/>
    <mergeCell ref="Z183:Z184"/>
    <mergeCell ref="AA183:AA184"/>
    <mergeCell ref="AD183:AD184"/>
    <mergeCell ref="T185:T186"/>
    <mergeCell ref="W185:W186"/>
    <mergeCell ref="E189:E190"/>
    <mergeCell ref="G189:G190"/>
    <mergeCell ref="J189:J190"/>
    <mergeCell ref="N189:N190"/>
    <mergeCell ref="S189:S190"/>
    <mergeCell ref="M187:M188"/>
    <mergeCell ref="N187:N188"/>
    <mergeCell ref="P187:P188"/>
    <mergeCell ref="S187:S188"/>
    <mergeCell ref="T187:T188"/>
    <mergeCell ref="U187:V188"/>
    <mergeCell ref="E191:E192"/>
    <mergeCell ref="F191:F192"/>
    <mergeCell ref="C185:D185"/>
    <mergeCell ref="C186:D186"/>
    <mergeCell ref="G185:G186"/>
    <mergeCell ref="J185:J186"/>
    <mergeCell ref="N185:N186"/>
    <mergeCell ref="T189:T190"/>
    <mergeCell ref="G191:G192"/>
    <mergeCell ref="H191:H192"/>
    <mergeCell ref="I191:I192"/>
    <mergeCell ref="W189:W190"/>
    <mergeCell ref="S191:S192"/>
    <mergeCell ref="T191:T192"/>
    <mergeCell ref="U191:V192"/>
    <mergeCell ref="W191:W192"/>
    <mergeCell ref="AM189:AM190"/>
    <mergeCell ref="AO189:AO190"/>
    <mergeCell ref="AQ189:AQ190"/>
    <mergeCell ref="AT189:AU190"/>
    <mergeCell ref="AV189:AV192"/>
    <mergeCell ref="AP187:AP188"/>
    <mergeCell ref="W187:W188"/>
    <mergeCell ref="Y187:Y188"/>
    <mergeCell ref="Z187:Z188"/>
    <mergeCell ref="AC187:AC188"/>
    <mergeCell ref="AD187:AD188"/>
    <mergeCell ref="AH187:AH188"/>
    <mergeCell ref="AK187:AK188"/>
    <mergeCell ref="AL187:AL188"/>
    <mergeCell ref="AM187:AM188"/>
    <mergeCell ref="AN187:AN188"/>
    <mergeCell ref="AO187:AO188"/>
    <mergeCell ref="AR187:AS187"/>
    <mergeCell ref="AR188:AS188"/>
    <mergeCell ref="AT187:AT188"/>
    <mergeCell ref="AD191:AD192"/>
    <mergeCell ref="AH191:AH192"/>
    <mergeCell ref="AK191:AK192"/>
    <mergeCell ref="AL191:AL192"/>
    <mergeCell ref="AM191:AM192"/>
    <mergeCell ref="AT191:AT192"/>
    <mergeCell ref="AP191:AP192"/>
    <mergeCell ref="AQ191:AQ192"/>
    <mergeCell ref="AR191:AS191"/>
    <mergeCell ref="AR192:AS192"/>
    <mergeCell ref="Z189:Z190"/>
    <mergeCell ref="AD189:AD190"/>
    <mergeCell ref="AH189:AH190"/>
    <mergeCell ref="AK189:AK190"/>
    <mergeCell ref="AQ187:AQ188"/>
    <mergeCell ref="AT193:AU194"/>
    <mergeCell ref="AV193:AV196"/>
    <mergeCell ref="E195:E196"/>
    <mergeCell ref="F195:F196"/>
    <mergeCell ref="G195:G196"/>
    <mergeCell ref="H195:H196"/>
    <mergeCell ref="I195:I196"/>
    <mergeCell ref="J195:J196"/>
    <mergeCell ref="K195:K196"/>
    <mergeCell ref="L195:L196"/>
    <mergeCell ref="AD193:AD194"/>
    <mergeCell ref="AH193:AH194"/>
    <mergeCell ref="AK193:AK194"/>
    <mergeCell ref="AM193:AM194"/>
    <mergeCell ref="AO193:AO194"/>
    <mergeCell ref="AQ193:AQ194"/>
    <mergeCell ref="Y191:Y192"/>
    <mergeCell ref="Z191:Z192"/>
    <mergeCell ref="J191:J192"/>
    <mergeCell ref="K191:K192"/>
    <mergeCell ref="L191:L192"/>
    <mergeCell ref="M191:M192"/>
    <mergeCell ref="N191:N192"/>
    <mergeCell ref="P191:P192"/>
    <mergeCell ref="E197:E198"/>
    <mergeCell ref="G197:G198"/>
    <mergeCell ref="J197:J198"/>
    <mergeCell ref="N197:N198"/>
    <mergeCell ref="J199:J200"/>
    <mergeCell ref="K199:K200"/>
    <mergeCell ref="L199:L200"/>
    <mergeCell ref="M199:M200"/>
    <mergeCell ref="N199:N200"/>
    <mergeCell ref="T193:T194"/>
    <mergeCell ref="W193:W194"/>
    <mergeCell ref="Z193:Z194"/>
    <mergeCell ref="AN191:AN192"/>
    <mergeCell ref="AO191:AO192"/>
    <mergeCell ref="AC191:AC192"/>
    <mergeCell ref="E193:E194"/>
    <mergeCell ref="G193:G194"/>
    <mergeCell ref="J193:J194"/>
    <mergeCell ref="N193:N194"/>
    <mergeCell ref="S193:S194"/>
    <mergeCell ref="AD197:AD198"/>
    <mergeCell ref="AH197:AH198"/>
    <mergeCell ref="AK197:AK198"/>
    <mergeCell ref="AD199:AD200"/>
    <mergeCell ref="AH199:AH200"/>
    <mergeCell ref="AK199:AK200"/>
    <mergeCell ref="AL199:AL200"/>
    <mergeCell ref="AM197:AM198"/>
    <mergeCell ref="AO197:AO198"/>
    <mergeCell ref="AQ197:AQ198"/>
    <mergeCell ref="AT197:AU198"/>
    <mergeCell ref="AQ195:AQ196"/>
    <mergeCell ref="AR195:AS195"/>
    <mergeCell ref="AR196:AS196"/>
    <mergeCell ref="AT195:AT196"/>
    <mergeCell ref="M195:M196"/>
    <mergeCell ref="N195:N196"/>
    <mergeCell ref="P195:P196"/>
    <mergeCell ref="S195:S196"/>
    <mergeCell ref="T195:T196"/>
    <mergeCell ref="AO195:AO196"/>
    <mergeCell ref="AP195:AP196"/>
    <mergeCell ref="W195:W196"/>
    <mergeCell ref="Y195:Y196"/>
    <mergeCell ref="Z195:Z196"/>
    <mergeCell ref="AC195:AC196"/>
    <mergeCell ref="AD195:AD196"/>
    <mergeCell ref="AH195:AH196"/>
    <mergeCell ref="S197:S198"/>
    <mergeCell ref="AK195:AK196"/>
    <mergeCell ref="AL195:AL196"/>
    <mergeCell ref="AM195:AM196"/>
    <mergeCell ref="AN195:AN196"/>
    <mergeCell ref="U195:V196"/>
    <mergeCell ref="AV201:AV204"/>
    <mergeCell ref="E203:E204"/>
    <mergeCell ref="F203:F204"/>
    <mergeCell ref="G203:G204"/>
    <mergeCell ref="H203:H204"/>
    <mergeCell ref="I203:I204"/>
    <mergeCell ref="J203:J204"/>
    <mergeCell ref="K203:K204"/>
    <mergeCell ref="L203:L204"/>
    <mergeCell ref="M203:M204"/>
    <mergeCell ref="AH201:AH202"/>
    <mergeCell ref="AK201:AK202"/>
    <mergeCell ref="AM201:AM202"/>
    <mergeCell ref="AO201:AO202"/>
    <mergeCell ref="AQ201:AQ202"/>
    <mergeCell ref="AM199:AM200"/>
    <mergeCell ref="S199:S200"/>
    <mergeCell ref="T199:T200"/>
    <mergeCell ref="U199:V200"/>
    <mergeCell ref="W199:W200"/>
    <mergeCell ref="Y199:Y200"/>
    <mergeCell ref="Z199:Z200"/>
    <mergeCell ref="AC199:AC200"/>
    <mergeCell ref="AV197:AV200"/>
    <mergeCell ref="E199:E200"/>
    <mergeCell ref="F199:F200"/>
    <mergeCell ref="G199:G200"/>
    <mergeCell ref="H199:H200"/>
    <mergeCell ref="I199:I200"/>
    <mergeCell ref="T197:T198"/>
    <mergeCell ref="W197:W198"/>
    <mergeCell ref="Z197:Z198"/>
    <mergeCell ref="AT201:AU202"/>
    <mergeCell ref="AT199:AT200"/>
    <mergeCell ref="E201:E202"/>
    <mergeCell ref="G201:G202"/>
    <mergeCell ref="J201:J202"/>
    <mergeCell ref="N201:N202"/>
    <mergeCell ref="T201:T202"/>
    <mergeCell ref="W201:W202"/>
    <mergeCell ref="Z201:Z202"/>
    <mergeCell ref="AD201:AD202"/>
    <mergeCell ref="AN199:AN200"/>
    <mergeCell ref="AO199:AO200"/>
    <mergeCell ref="AP199:AP200"/>
    <mergeCell ref="AQ199:AQ200"/>
    <mergeCell ref="AR199:AS199"/>
    <mergeCell ref="AR200:AS200"/>
    <mergeCell ref="P199:P200"/>
    <mergeCell ref="AK203:AK204"/>
    <mergeCell ref="N203:N204"/>
    <mergeCell ref="P203:P204"/>
    <mergeCell ref="S203:S204"/>
    <mergeCell ref="T203:T204"/>
    <mergeCell ref="U203:V204"/>
    <mergeCell ref="W203:W204"/>
    <mergeCell ref="Y203:Y204"/>
    <mergeCell ref="Z203:Z204"/>
    <mergeCell ref="AC203:AC204"/>
    <mergeCell ref="AD203:AD204"/>
    <mergeCell ref="AH203:AH204"/>
    <mergeCell ref="AR203:AS203"/>
    <mergeCell ref="AR204:AS204"/>
    <mergeCell ref="AT203:AT204"/>
    <mergeCell ref="E205:E206"/>
    <mergeCell ref="F205:F206"/>
    <mergeCell ref="G205:G206"/>
    <mergeCell ref="J205:J206"/>
    <mergeCell ref="L205:L206"/>
    <mergeCell ref="N205:N206"/>
    <mergeCell ref="AL203:AL204"/>
    <mergeCell ref="AM203:AM204"/>
    <mergeCell ref="AN203:AN204"/>
    <mergeCell ref="AO203:AO204"/>
    <mergeCell ref="AP203:AP204"/>
    <mergeCell ref="AQ203:AQ204"/>
    <mergeCell ref="AO205:AO206"/>
    <mergeCell ref="P205:P206"/>
    <mergeCell ref="Q205:R205"/>
    <mergeCell ref="Q206:R206"/>
    <mergeCell ref="S205:S206"/>
    <mergeCell ref="E207:E208"/>
    <mergeCell ref="F207:F208"/>
    <mergeCell ref="G207:G208"/>
    <mergeCell ref="H207:H208"/>
    <mergeCell ref="I207:I208"/>
    <mergeCell ref="J207:J208"/>
    <mergeCell ref="K207:K208"/>
    <mergeCell ref="Z205:Z206"/>
    <mergeCell ref="AD205:AD206"/>
    <mergeCell ref="AH205:AH206"/>
    <mergeCell ref="AK205:AK206"/>
    <mergeCell ref="AM205:AM206"/>
    <mergeCell ref="L207:L208"/>
    <mergeCell ref="M207:M208"/>
    <mergeCell ref="N207:N208"/>
    <mergeCell ref="Q207:R207"/>
    <mergeCell ref="Q208:R208"/>
    <mergeCell ref="AC207:AC208"/>
    <mergeCell ref="T207:T208"/>
    <mergeCell ref="U207:V208"/>
    <mergeCell ref="W207:W208"/>
    <mergeCell ref="AD207:AD208"/>
    <mergeCell ref="AH207:AH208"/>
    <mergeCell ref="AK207:AK208"/>
    <mergeCell ref="AL207:AL208"/>
    <mergeCell ref="AM207:AM208"/>
    <mergeCell ref="AV211:AV214"/>
    <mergeCell ref="AR213:AS213"/>
    <mergeCell ref="AR214:AS214"/>
    <mergeCell ref="AC213:AC214"/>
    <mergeCell ref="AD213:AD214"/>
    <mergeCell ref="T213:T214"/>
    <mergeCell ref="J211:J212"/>
    <mergeCell ref="L211:L212"/>
    <mergeCell ref="M211:M212"/>
    <mergeCell ref="N211:N212"/>
    <mergeCell ref="P211:P212"/>
    <mergeCell ref="AR211:AS211"/>
    <mergeCell ref="AR212:AS212"/>
    <mergeCell ref="S211:S212"/>
    <mergeCell ref="T211:T212"/>
    <mergeCell ref="W211:W212"/>
    <mergeCell ref="T205:T206"/>
    <mergeCell ref="W205:W206"/>
    <mergeCell ref="S207:S208"/>
    <mergeCell ref="AQ205:AQ206"/>
    <mergeCell ref="AT205:AT206"/>
    <mergeCell ref="AV205:AV210"/>
    <mergeCell ref="S209:S210"/>
    <mergeCell ref="T209:T210"/>
    <mergeCell ref="U209:V210"/>
    <mergeCell ref="W209:W210"/>
    <mergeCell ref="X209:AU210"/>
    <mergeCell ref="AP213:AP214"/>
    <mergeCell ref="AQ213:AQ214"/>
    <mergeCell ref="Y207:Y208"/>
    <mergeCell ref="Z207:Z208"/>
    <mergeCell ref="AT207:AU208"/>
    <mergeCell ref="AN207:AN208"/>
    <mergeCell ref="AO207:AO208"/>
    <mergeCell ref="AP207:AP208"/>
    <mergeCell ref="AQ207:AQ208"/>
    <mergeCell ref="AR207:AS207"/>
    <mergeCell ref="AR208:AS208"/>
    <mergeCell ref="J209:J210"/>
    <mergeCell ref="AT211:AT212"/>
    <mergeCell ref="AH211:AH212"/>
    <mergeCell ref="AK211:AK212"/>
    <mergeCell ref="AM211:AM212"/>
    <mergeCell ref="AO211:AO212"/>
    <mergeCell ref="AQ211:AQ212"/>
    <mergeCell ref="E209:E210"/>
    <mergeCell ref="F209:F210"/>
    <mergeCell ref="G209:G210"/>
    <mergeCell ref="H209:H210"/>
    <mergeCell ref="I209:I210"/>
    <mergeCell ref="K209:K210"/>
    <mergeCell ref="L209:L210"/>
    <mergeCell ref="M209:M210"/>
    <mergeCell ref="N209:N210"/>
    <mergeCell ref="Q209:R209"/>
    <mergeCell ref="Q210:R210"/>
    <mergeCell ref="E211:E212"/>
    <mergeCell ref="F211:F212"/>
    <mergeCell ref="G211:G212"/>
    <mergeCell ref="I211:I212"/>
    <mergeCell ref="Q211:R211"/>
    <mergeCell ref="Q212:R212"/>
    <mergeCell ref="Y211:Y212"/>
    <mergeCell ref="Z211:Z212"/>
    <mergeCell ref="AD211:AD212"/>
    <mergeCell ref="M213:M214"/>
    <mergeCell ref="N213:N214"/>
    <mergeCell ref="Q213:R213"/>
    <mergeCell ref="Q214:R214"/>
    <mergeCell ref="S213:S214"/>
    <mergeCell ref="AT213:AU214"/>
    <mergeCell ref="C215:D215"/>
    <mergeCell ref="Z215:Z216"/>
    <mergeCell ref="AD215:AD216"/>
    <mergeCell ref="AH215:AH216"/>
    <mergeCell ref="AK215:AK216"/>
    <mergeCell ref="AH213:AH214"/>
    <mergeCell ref="AK213:AK214"/>
    <mergeCell ref="AL213:AL214"/>
    <mergeCell ref="AM213:AM214"/>
    <mergeCell ref="AN213:AN214"/>
    <mergeCell ref="AO213:AO214"/>
    <mergeCell ref="U213:V214"/>
    <mergeCell ref="W213:W214"/>
    <mergeCell ref="Y213:Y214"/>
    <mergeCell ref="Z213:Z214"/>
    <mergeCell ref="E213:E214"/>
    <mergeCell ref="F213:F214"/>
    <mergeCell ref="G213:G214"/>
    <mergeCell ref="H213:H214"/>
    <mergeCell ref="I213:I214"/>
    <mergeCell ref="J213:J214"/>
    <mergeCell ref="K213:K214"/>
    <mergeCell ref="L213:L214"/>
    <mergeCell ref="S217:S218"/>
    <mergeCell ref="AM215:AM216"/>
    <mergeCell ref="AO215:AO216"/>
    <mergeCell ref="AQ215:AQ216"/>
    <mergeCell ref="AT215:AU216"/>
    <mergeCell ref="AL217:AL218"/>
    <mergeCell ref="AM217:AM218"/>
    <mergeCell ref="AN217:AN218"/>
    <mergeCell ref="T217:T218"/>
    <mergeCell ref="U217:V218"/>
    <mergeCell ref="W217:W218"/>
    <mergeCell ref="Y217:Y218"/>
    <mergeCell ref="Z217:Z218"/>
    <mergeCell ref="AC217:AC218"/>
    <mergeCell ref="K217:K218"/>
    <mergeCell ref="L217:L218"/>
    <mergeCell ref="M217:M218"/>
    <mergeCell ref="N217:N218"/>
    <mergeCell ref="P217:P218"/>
    <mergeCell ref="AM219:AM220"/>
    <mergeCell ref="AO219:AO220"/>
    <mergeCell ref="AQ219:AQ220"/>
    <mergeCell ref="AT219:AU220"/>
    <mergeCell ref="AV219:AV222"/>
    <mergeCell ref="AR221:AS221"/>
    <mergeCell ref="AR222:AS222"/>
    <mergeCell ref="AT221:AT222"/>
    <mergeCell ref="AO221:AO222"/>
    <mergeCell ref="AP221:AP222"/>
    <mergeCell ref="AQ221:AQ222"/>
    <mergeCell ref="C216:D216"/>
    <mergeCell ref="G215:G216"/>
    <mergeCell ref="J215:J216"/>
    <mergeCell ref="N215:N216"/>
    <mergeCell ref="T215:T216"/>
    <mergeCell ref="AV215:AV218"/>
    <mergeCell ref="F217:F218"/>
    <mergeCell ref="G217:G218"/>
    <mergeCell ref="H217:H218"/>
    <mergeCell ref="I217:I218"/>
    <mergeCell ref="J217:J218"/>
    <mergeCell ref="W215:W216"/>
    <mergeCell ref="AO217:AO218"/>
    <mergeCell ref="AP217:AP218"/>
    <mergeCell ref="AQ217:AQ218"/>
    <mergeCell ref="AR217:AS217"/>
    <mergeCell ref="AR218:AS218"/>
    <mergeCell ref="AT217:AT218"/>
    <mergeCell ref="AD217:AD218"/>
    <mergeCell ref="AH217:AH218"/>
    <mergeCell ref="AK217:AK218"/>
    <mergeCell ref="AK219:AK220"/>
    <mergeCell ref="E219:E220"/>
    <mergeCell ref="G219:G220"/>
    <mergeCell ref="J219:J220"/>
    <mergeCell ref="N219:N220"/>
    <mergeCell ref="S219:S220"/>
    <mergeCell ref="J221:J222"/>
    <mergeCell ref="K221:K222"/>
    <mergeCell ref="L221:L222"/>
    <mergeCell ref="M221:M222"/>
    <mergeCell ref="N221:N222"/>
    <mergeCell ref="P221:P222"/>
    <mergeCell ref="T219:T220"/>
    <mergeCell ref="W219:W220"/>
    <mergeCell ref="Z219:Z220"/>
    <mergeCell ref="AD219:AD220"/>
    <mergeCell ref="AH219:AH220"/>
    <mergeCell ref="E221:E222"/>
    <mergeCell ref="F221:F222"/>
    <mergeCell ref="G221:G222"/>
    <mergeCell ref="H221:H222"/>
    <mergeCell ref="I221:I222"/>
    <mergeCell ref="S223:S224"/>
    <mergeCell ref="T223:T224"/>
    <mergeCell ref="AL221:AL222"/>
    <mergeCell ref="AM221:AM222"/>
    <mergeCell ref="AN221:AN222"/>
    <mergeCell ref="Y221:Y222"/>
    <mergeCell ref="Z221:Z222"/>
    <mergeCell ref="AC221:AC222"/>
    <mergeCell ref="AD221:AD222"/>
    <mergeCell ref="AH221:AH222"/>
    <mergeCell ref="AK221:AK222"/>
    <mergeCell ref="S221:S222"/>
    <mergeCell ref="T221:T222"/>
    <mergeCell ref="U221:V222"/>
    <mergeCell ref="W221:W222"/>
    <mergeCell ref="E223:E224"/>
    <mergeCell ref="G223:G224"/>
    <mergeCell ref="J223:J224"/>
    <mergeCell ref="N223:N224"/>
    <mergeCell ref="E227:E228"/>
    <mergeCell ref="G227:G228"/>
    <mergeCell ref="J227:J228"/>
    <mergeCell ref="N227:N228"/>
    <mergeCell ref="AV223:AV226"/>
    <mergeCell ref="E225:E226"/>
    <mergeCell ref="F225:F226"/>
    <mergeCell ref="G225:G226"/>
    <mergeCell ref="H225:H226"/>
    <mergeCell ref="I225:I226"/>
    <mergeCell ref="J225:J226"/>
    <mergeCell ref="W223:W224"/>
    <mergeCell ref="Z223:Z224"/>
    <mergeCell ref="AD223:AD224"/>
    <mergeCell ref="AH223:AH224"/>
    <mergeCell ref="AK223:AK224"/>
    <mergeCell ref="AM223:AM224"/>
    <mergeCell ref="AO225:AO226"/>
    <mergeCell ref="AP225:AP226"/>
    <mergeCell ref="AQ225:AQ226"/>
    <mergeCell ref="P225:P226"/>
    <mergeCell ref="S225:S226"/>
    <mergeCell ref="AO223:AO224"/>
    <mergeCell ref="AQ223:AQ224"/>
    <mergeCell ref="AT223:AU224"/>
    <mergeCell ref="AR225:AS225"/>
    <mergeCell ref="AR226:AS226"/>
    <mergeCell ref="AT225:AT226"/>
    <mergeCell ref="AD225:AD226"/>
    <mergeCell ref="AH225:AH226"/>
    <mergeCell ref="AK225:AK226"/>
    <mergeCell ref="AL225:AL226"/>
    <mergeCell ref="AM227:AM228"/>
    <mergeCell ref="AO227:AO228"/>
    <mergeCell ref="Z229:Z230"/>
    <mergeCell ref="AC229:AC230"/>
    <mergeCell ref="AD229:AD230"/>
    <mergeCell ref="AH229:AH230"/>
    <mergeCell ref="AK229:AK230"/>
    <mergeCell ref="W225:W226"/>
    <mergeCell ref="Y225:Y226"/>
    <mergeCell ref="Z225:Z226"/>
    <mergeCell ref="AC225:AC226"/>
    <mergeCell ref="K225:K226"/>
    <mergeCell ref="L225:L226"/>
    <mergeCell ref="M225:M226"/>
    <mergeCell ref="N225:N226"/>
    <mergeCell ref="S227:S228"/>
    <mergeCell ref="J229:J230"/>
    <mergeCell ref="K229:K230"/>
    <mergeCell ref="L229:L230"/>
    <mergeCell ref="M229:M230"/>
    <mergeCell ref="N229:N230"/>
    <mergeCell ref="P229:P230"/>
    <mergeCell ref="S229:S230"/>
    <mergeCell ref="AM225:AM226"/>
    <mergeCell ref="AN225:AN226"/>
    <mergeCell ref="T225:T226"/>
    <mergeCell ref="U225:V226"/>
    <mergeCell ref="AV231:AV234"/>
    <mergeCell ref="E233:E234"/>
    <mergeCell ref="F233:F234"/>
    <mergeCell ref="G233:G234"/>
    <mergeCell ref="H233:H234"/>
    <mergeCell ref="I233:I234"/>
    <mergeCell ref="J233:J234"/>
    <mergeCell ref="K233:K234"/>
    <mergeCell ref="Z231:Z232"/>
    <mergeCell ref="AD231:AD232"/>
    <mergeCell ref="AH231:AH232"/>
    <mergeCell ref="AK231:AK232"/>
    <mergeCell ref="AM231:AM232"/>
    <mergeCell ref="AO231:AO232"/>
    <mergeCell ref="AQ227:AQ228"/>
    <mergeCell ref="AT227:AU228"/>
    <mergeCell ref="AV227:AV230"/>
    <mergeCell ref="E229:E230"/>
    <mergeCell ref="F229:F230"/>
    <mergeCell ref="G229:G230"/>
    <mergeCell ref="H229:H230"/>
    <mergeCell ref="I229:I230"/>
    <mergeCell ref="T227:T228"/>
    <mergeCell ref="W227:W228"/>
    <mergeCell ref="Z227:Z228"/>
    <mergeCell ref="AD227:AD228"/>
    <mergeCell ref="AH227:AH228"/>
    <mergeCell ref="AK227:AK228"/>
    <mergeCell ref="AR229:AS229"/>
    <mergeCell ref="AR230:AS230"/>
    <mergeCell ref="T229:T230"/>
    <mergeCell ref="U229:V230"/>
    <mergeCell ref="AL233:AL234"/>
    <mergeCell ref="AM233:AM234"/>
    <mergeCell ref="AN233:AN234"/>
    <mergeCell ref="E235:E236"/>
    <mergeCell ref="F235:F236"/>
    <mergeCell ref="G235:G236"/>
    <mergeCell ref="J235:J236"/>
    <mergeCell ref="AP233:AP234"/>
    <mergeCell ref="AQ233:AQ234"/>
    <mergeCell ref="AR233:AS233"/>
    <mergeCell ref="AR234:AS234"/>
    <mergeCell ref="AT233:AT234"/>
    <mergeCell ref="AT229:AT230"/>
    <mergeCell ref="E231:E232"/>
    <mergeCell ref="G231:G232"/>
    <mergeCell ref="J231:J232"/>
    <mergeCell ref="N231:N232"/>
    <mergeCell ref="T231:T232"/>
    <mergeCell ref="W231:W232"/>
    <mergeCell ref="AL229:AL230"/>
    <mergeCell ref="AM229:AM230"/>
    <mergeCell ref="AN229:AN230"/>
    <mergeCell ref="AO229:AO230"/>
    <mergeCell ref="AP229:AP230"/>
    <mergeCell ref="AQ229:AQ230"/>
    <mergeCell ref="Y229:Y230"/>
    <mergeCell ref="AQ231:AQ232"/>
    <mergeCell ref="AT231:AU232"/>
    <mergeCell ref="W229:W230"/>
    <mergeCell ref="AV235:AV240"/>
    <mergeCell ref="AR238:AS238"/>
    <mergeCell ref="AM237:AM238"/>
    <mergeCell ref="T233:T234"/>
    <mergeCell ref="N237:N238"/>
    <mergeCell ref="Q237:R237"/>
    <mergeCell ref="Q238:R238"/>
    <mergeCell ref="E237:E238"/>
    <mergeCell ref="F237:F238"/>
    <mergeCell ref="G237:G238"/>
    <mergeCell ref="H237:H238"/>
    <mergeCell ref="I237:I238"/>
    <mergeCell ref="T235:T236"/>
    <mergeCell ref="L235:L236"/>
    <mergeCell ref="N235:N236"/>
    <mergeCell ref="P235:P236"/>
    <mergeCell ref="Q235:R235"/>
    <mergeCell ref="Q236:R236"/>
    <mergeCell ref="L233:L234"/>
    <mergeCell ref="M233:M234"/>
    <mergeCell ref="N233:N234"/>
    <mergeCell ref="P233:P234"/>
    <mergeCell ref="S233:S234"/>
    <mergeCell ref="AO233:AO234"/>
    <mergeCell ref="U233:V234"/>
    <mergeCell ref="W233:W234"/>
    <mergeCell ref="Y233:Y234"/>
    <mergeCell ref="Z233:Z234"/>
    <mergeCell ref="AC233:AC234"/>
    <mergeCell ref="AD233:AD234"/>
    <mergeCell ref="AH233:AH234"/>
    <mergeCell ref="AK233:AK234"/>
    <mergeCell ref="I239:I240"/>
    <mergeCell ref="J239:J240"/>
    <mergeCell ref="K239:K240"/>
    <mergeCell ref="L239:L240"/>
    <mergeCell ref="M239:M240"/>
    <mergeCell ref="AN237:AN238"/>
    <mergeCell ref="AO237:AO238"/>
    <mergeCell ref="AP237:AP238"/>
    <mergeCell ref="AQ237:AQ238"/>
    <mergeCell ref="AR237:AS237"/>
    <mergeCell ref="W235:W236"/>
    <mergeCell ref="Z235:Z236"/>
    <mergeCell ref="AD235:AD236"/>
    <mergeCell ref="AH235:AH236"/>
    <mergeCell ref="AK235:AK236"/>
    <mergeCell ref="AM235:AM236"/>
    <mergeCell ref="AO235:AO236"/>
    <mergeCell ref="AQ235:AQ236"/>
    <mergeCell ref="Z237:Z238"/>
    <mergeCell ref="J237:J238"/>
    <mergeCell ref="K237:K238"/>
    <mergeCell ref="L237:L238"/>
    <mergeCell ref="M237:M238"/>
    <mergeCell ref="S237:S238"/>
    <mergeCell ref="T237:T238"/>
    <mergeCell ref="U237:V238"/>
    <mergeCell ref="W237:W238"/>
    <mergeCell ref="Y237:Y238"/>
    <mergeCell ref="AC237:AC238"/>
    <mergeCell ref="AD237:AD238"/>
    <mergeCell ref="AH237:AH238"/>
    <mergeCell ref="AK237:AK238"/>
    <mergeCell ref="AL237:AL238"/>
    <mergeCell ref="S235:S236"/>
    <mergeCell ref="AT237:AU238"/>
    <mergeCell ref="AT235:AT236"/>
    <mergeCell ref="C245:D245"/>
    <mergeCell ref="C246:D246"/>
    <mergeCell ref="G245:G246"/>
    <mergeCell ref="J245:J246"/>
    <mergeCell ref="N245:N246"/>
    <mergeCell ref="W239:W240"/>
    <mergeCell ref="X239:AU240"/>
    <mergeCell ref="E241:E242"/>
    <mergeCell ref="F241:F242"/>
    <mergeCell ref="G241:G242"/>
    <mergeCell ref="I241:I242"/>
    <mergeCell ref="J241:J242"/>
    <mergeCell ref="L241:L242"/>
    <mergeCell ref="M241:M242"/>
    <mergeCell ref="N239:N240"/>
    <mergeCell ref="Q239:R239"/>
    <mergeCell ref="Q240:R240"/>
    <mergeCell ref="S239:S240"/>
    <mergeCell ref="T239:T240"/>
    <mergeCell ref="U239:V240"/>
    <mergeCell ref="AH241:AH242"/>
    <mergeCell ref="AK241:AK242"/>
    <mergeCell ref="N241:N242"/>
    <mergeCell ref="P241:P242"/>
    <mergeCell ref="Q241:R241"/>
    <mergeCell ref="Q242:R242"/>
    <mergeCell ref="S241:S242"/>
    <mergeCell ref="T241:T242"/>
    <mergeCell ref="E239:E240"/>
    <mergeCell ref="F239:F240"/>
    <mergeCell ref="G239:G240"/>
    <mergeCell ref="H239:H240"/>
    <mergeCell ref="J243:J244"/>
    <mergeCell ref="K243:K244"/>
    <mergeCell ref="L243:L244"/>
    <mergeCell ref="AO245:AO246"/>
    <mergeCell ref="AQ245:AQ246"/>
    <mergeCell ref="AQ243:AQ244"/>
    <mergeCell ref="E243:E244"/>
    <mergeCell ref="F243:F244"/>
    <mergeCell ref="G243:G244"/>
    <mergeCell ref="H243:H244"/>
    <mergeCell ref="I243:I244"/>
    <mergeCell ref="N243:N244"/>
    <mergeCell ref="Q243:R243"/>
    <mergeCell ref="Q244:R244"/>
    <mergeCell ref="S243:S244"/>
    <mergeCell ref="T243:T244"/>
    <mergeCell ref="AO243:AO244"/>
    <mergeCell ref="AP243:AP244"/>
    <mergeCell ref="W243:W244"/>
    <mergeCell ref="Y243:Y244"/>
    <mergeCell ref="Z243:Z244"/>
    <mergeCell ref="AC243:AC244"/>
    <mergeCell ref="AD243:AD244"/>
    <mergeCell ref="AH243:AH244"/>
    <mergeCell ref="T245:T246"/>
    <mergeCell ref="AK243:AK244"/>
    <mergeCell ref="AL243:AL244"/>
    <mergeCell ref="AM243:AM244"/>
    <mergeCell ref="AN243:AN244"/>
    <mergeCell ref="U243:V244"/>
    <mergeCell ref="AR243:AS243"/>
    <mergeCell ref="AR244:AS244"/>
    <mergeCell ref="AT243:AU244"/>
    <mergeCell ref="AV241:AV244"/>
    <mergeCell ref="M243:M244"/>
    <mergeCell ref="AM241:AM242"/>
    <mergeCell ref="AO241:AO242"/>
    <mergeCell ref="AQ241:AQ242"/>
    <mergeCell ref="AR241:AS241"/>
    <mergeCell ref="AR242:AS242"/>
    <mergeCell ref="AT241:AT242"/>
    <mergeCell ref="W241:W242"/>
    <mergeCell ref="Y241:Y242"/>
    <mergeCell ref="Z241:Z242"/>
    <mergeCell ref="AD241:AD242"/>
    <mergeCell ref="AT245:AU246"/>
    <mergeCell ref="AV245:AV248"/>
    <mergeCell ref="W245:W246"/>
    <mergeCell ref="Z245:Z246"/>
    <mergeCell ref="AD245:AD246"/>
    <mergeCell ref="AH245:AH246"/>
    <mergeCell ref="AK245:AK246"/>
    <mergeCell ref="AM245:AM246"/>
    <mergeCell ref="AH247:AH248"/>
    <mergeCell ref="AK247:AK248"/>
    <mergeCell ref="L247:L248"/>
    <mergeCell ref="M247:M248"/>
    <mergeCell ref="N247:N248"/>
    <mergeCell ref="P247:P248"/>
    <mergeCell ref="S247:S248"/>
    <mergeCell ref="AL247:AL248"/>
    <mergeCell ref="AM247:AM248"/>
    <mergeCell ref="AN247:AN248"/>
    <mergeCell ref="AO247:AO248"/>
    <mergeCell ref="U247:V248"/>
    <mergeCell ref="W247:W248"/>
    <mergeCell ref="Y247:Y248"/>
    <mergeCell ref="Z247:Z248"/>
    <mergeCell ref="AC247:AC248"/>
    <mergeCell ref="AD247:AD248"/>
    <mergeCell ref="E249:E250"/>
    <mergeCell ref="G249:G250"/>
    <mergeCell ref="J249:J250"/>
    <mergeCell ref="N249:N250"/>
    <mergeCell ref="F247:F248"/>
    <mergeCell ref="G247:G248"/>
    <mergeCell ref="H247:H248"/>
    <mergeCell ref="I247:I248"/>
    <mergeCell ref="J247:J248"/>
    <mergeCell ref="K247:K248"/>
    <mergeCell ref="AR247:AS247"/>
    <mergeCell ref="AR248:AS248"/>
    <mergeCell ref="AT247:AT248"/>
    <mergeCell ref="U251:V252"/>
    <mergeCell ref="W251:W252"/>
    <mergeCell ref="Y251:Y252"/>
    <mergeCell ref="Z251:Z252"/>
    <mergeCell ref="AC251:AC252"/>
    <mergeCell ref="AR252:AS252"/>
    <mergeCell ref="AT251:AT252"/>
    <mergeCell ref="AL251:AL252"/>
    <mergeCell ref="AM251:AM252"/>
    <mergeCell ref="AN251:AN252"/>
    <mergeCell ref="S249:S250"/>
    <mergeCell ref="T249:T250"/>
    <mergeCell ref="W249:W250"/>
    <mergeCell ref="Z249:Z250"/>
    <mergeCell ref="AD249:AD250"/>
    <mergeCell ref="AT249:AU250"/>
    <mergeCell ref="AO251:AO252"/>
    <mergeCell ref="AP251:AP252"/>
    <mergeCell ref="AQ251:AQ252"/>
    <mergeCell ref="AR251:AS251"/>
    <mergeCell ref="T247:T248"/>
    <mergeCell ref="AK249:AK250"/>
    <mergeCell ref="AM249:AM250"/>
    <mergeCell ref="AO249:AO250"/>
    <mergeCell ref="AQ249:AQ250"/>
    <mergeCell ref="AH249:AH250"/>
    <mergeCell ref="AP247:AP248"/>
    <mergeCell ref="AQ247:AQ248"/>
    <mergeCell ref="AQ253:AQ254"/>
    <mergeCell ref="AT253:AU254"/>
    <mergeCell ref="AV253:AV256"/>
    <mergeCell ref="E255:E256"/>
    <mergeCell ref="F255:F256"/>
    <mergeCell ref="G255:G256"/>
    <mergeCell ref="H255:H256"/>
    <mergeCell ref="I255:I256"/>
    <mergeCell ref="J255:J256"/>
    <mergeCell ref="K255:K256"/>
    <mergeCell ref="Z253:Z254"/>
    <mergeCell ref="AD253:AD254"/>
    <mergeCell ref="AH253:AH254"/>
    <mergeCell ref="AK253:AK254"/>
    <mergeCell ref="AM253:AM254"/>
    <mergeCell ref="AO253:AO254"/>
    <mergeCell ref="P251:P252"/>
    <mergeCell ref="S251:S252"/>
    <mergeCell ref="E251:E252"/>
    <mergeCell ref="F251:F252"/>
    <mergeCell ref="G251:G252"/>
    <mergeCell ref="H251:H252"/>
    <mergeCell ref="I251:I252"/>
    <mergeCell ref="J251:J252"/>
    <mergeCell ref="AV249:AV252"/>
    <mergeCell ref="K251:K252"/>
    <mergeCell ref="L251:L252"/>
    <mergeCell ref="M251:M252"/>
    <mergeCell ref="N251:N252"/>
    <mergeCell ref="E257:E258"/>
    <mergeCell ref="G257:G258"/>
    <mergeCell ref="J257:J258"/>
    <mergeCell ref="N257:N258"/>
    <mergeCell ref="K259:K260"/>
    <mergeCell ref="L259:L260"/>
    <mergeCell ref="M259:M260"/>
    <mergeCell ref="N259:N260"/>
    <mergeCell ref="T253:T254"/>
    <mergeCell ref="W253:W254"/>
    <mergeCell ref="AD251:AD252"/>
    <mergeCell ref="AH251:AH252"/>
    <mergeCell ref="AK251:AK252"/>
    <mergeCell ref="T251:T252"/>
    <mergeCell ref="E253:E254"/>
    <mergeCell ref="G253:G254"/>
    <mergeCell ref="J253:J254"/>
    <mergeCell ref="N253:N254"/>
    <mergeCell ref="S253:S254"/>
    <mergeCell ref="S257:S258"/>
    <mergeCell ref="T257:T258"/>
    <mergeCell ref="W257:W258"/>
    <mergeCell ref="Z257:Z258"/>
    <mergeCell ref="AD257:AD258"/>
    <mergeCell ref="AH257:AH258"/>
    <mergeCell ref="L255:L256"/>
    <mergeCell ref="M255:M256"/>
    <mergeCell ref="N255:N256"/>
    <mergeCell ref="P255:P256"/>
    <mergeCell ref="S255:S256"/>
    <mergeCell ref="AO255:AO256"/>
    <mergeCell ref="U255:V256"/>
    <mergeCell ref="W255:W256"/>
    <mergeCell ref="Y255:Y256"/>
    <mergeCell ref="Z255:Z256"/>
    <mergeCell ref="AC255:AC256"/>
    <mergeCell ref="AD255:AD256"/>
    <mergeCell ref="AH255:AH256"/>
    <mergeCell ref="AK255:AK256"/>
    <mergeCell ref="AL255:AL256"/>
    <mergeCell ref="AM255:AM256"/>
    <mergeCell ref="AN255:AN256"/>
    <mergeCell ref="AP255:AP256"/>
    <mergeCell ref="AQ255:AQ256"/>
    <mergeCell ref="AR255:AS255"/>
    <mergeCell ref="AR256:AS256"/>
    <mergeCell ref="AT255:AT256"/>
    <mergeCell ref="AQ257:AQ258"/>
    <mergeCell ref="AT257:AU258"/>
    <mergeCell ref="AV257:AV260"/>
    <mergeCell ref="AO259:AO260"/>
    <mergeCell ref="AP259:AP260"/>
    <mergeCell ref="AQ259:AQ260"/>
    <mergeCell ref="AR259:AS259"/>
    <mergeCell ref="AR260:AS260"/>
    <mergeCell ref="AT259:AT260"/>
    <mergeCell ref="T255:T256"/>
    <mergeCell ref="AK257:AK258"/>
    <mergeCell ref="AM257:AM258"/>
    <mergeCell ref="AO257:AO258"/>
    <mergeCell ref="T259:T260"/>
    <mergeCell ref="AT261:AU262"/>
    <mergeCell ref="AV261:AV264"/>
    <mergeCell ref="E263:E264"/>
    <mergeCell ref="F263:F264"/>
    <mergeCell ref="G263:G264"/>
    <mergeCell ref="H263:H264"/>
    <mergeCell ref="I263:I264"/>
    <mergeCell ref="J263:J264"/>
    <mergeCell ref="K263:K264"/>
    <mergeCell ref="L263:L264"/>
    <mergeCell ref="AD261:AD262"/>
    <mergeCell ref="AH261:AH262"/>
    <mergeCell ref="AK261:AK262"/>
    <mergeCell ref="AM261:AM262"/>
    <mergeCell ref="AO261:AO262"/>
    <mergeCell ref="AQ261:AQ262"/>
    <mergeCell ref="P259:P260"/>
    <mergeCell ref="S259:S260"/>
    <mergeCell ref="E259:E260"/>
    <mergeCell ref="F259:F260"/>
    <mergeCell ref="G259:G260"/>
    <mergeCell ref="H259:H260"/>
    <mergeCell ref="I259:I260"/>
    <mergeCell ref="J259:J260"/>
    <mergeCell ref="U259:V260"/>
    <mergeCell ref="W259:W260"/>
    <mergeCell ref="Y259:Y260"/>
    <mergeCell ref="Z259:Z260"/>
    <mergeCell ref="AC259:AC260"/>
    <mergeCell ref="AL259:AL260"/>
    <mergeCell ref="AM259:AM260"/>
    <mergeCell ref="AN259:AN260"/>
    <mergeCell ref="AQ263:AQ264"/>
    <mergeCell ref="Y263:Y264"/>
    <mergeCell ref="Z263:Z264"/>
    <mergeCell ref="AC263:AC264"/>
    <mergeCell ref="AD263:AD264"/>
    <mergeCell ref="AH263:AH264"/>
    <mergeCell ref="U263:V264"/>
    <mergeCell ref="W261:W262"/>
    <mergeCell ref="Z261:Z262"/>
    <mergeCell ref="AD259:AD260"/>
    <mergeCell ref="AH259:AH260"/>
    <mergeCell ref="AK259:AK260"/>
    <mergeCell ref="E261:E262"/>
    <mergeCell ref="G261:G262"/>
    <mergeCell ref="J261:J262"/>
    <mergeCell ref="N261:N262"/>
    <mergeCell ref="T261:T262"/>
    <mergeCell ref="M263:M264"/>
    <mergeCell ref="N263:N264"/>
    <mergeCell ref="P263:P264"/>
    <mergeCell ref="S263:S264"/>
    <mergeCell ref="T263:T264"/>
    <mergeCell ref="AR263:AS263"/>
    <mergeCell ref="AR264:AS264"/>
    <mergeCell ref="AT263:AT264"/>
    <mergeCell ref="E265:E266"/>
    <mergeCell ref="F265:F266"/>
    <mergeCell ref="G265:G266"/>
    <mergeCell ref="J265:J266"/>
    <mergeCell ref="L265:L266"/>
    <mergeCell ref="AK263:AK264"/>
    <mergeCell ref="AL263:AL264"/>
    <mergeCell ref="AM263:AM264"/>
    <mergeCell ref="AN263:AN264"/>
    <mergeCell ref="AO263:AO264"/>
    <mergeCell ref="AP263:AP264"/>
    <mergeCell ref="W263:W264"/>
    <mergeCell ref="AT265:AT266"/>
    <mergeCell ref="AV265:AV270"/>
    <mergeCell ref="E267:E268"/>
    <mergeCell ref="F267:F268"/>
    <mergeCell ref="G267:G268"/>
    <mergeCell ref="H267:H268"/>
    <mergeCell ref="I267:I268"/>
    <mergeCell ref="J267:J268"/>
    <mergeCell ref="W265:W266"/>
    <mergeCell ref="Z265:Z266"/>
    <mergeCell ref="AD265:AD266"/>
    <mergeCell ref="AH265:AH266"/>
    <mergeCell ref="AK265:AK266"/>
    <mergeCell ref="AM265:AM266"/>
    <mergeCell ref="N265:N266"/>
    <mergeCell ref="P265:P266"/>
    <mergeCell ref="Q267:R267"/>
    <mergeCell ref="AO265:AO266"/>
    <mergeCell ref="AQ265:AQ266"/>
    <mergeCell ref="Q265:R265"/>
    <mergeCell ref="Q266:R266"/>
    <mergeCell ref="S265:S266"/>
    <mergeCell ref="T265:T266"/>
    <mergeCell ref="AC267:AC268"/>
    <mergeCell ref="AD267:AD268"/>
    <mergeCell ref="AH267:AH268"/>
    <mergeCell ref="AK267:AK268"/>
    <mergeCell ref="AL267:AL268"/>
    <mergeCell ref="AM267:AM268"/>
    <mergeCell ref="S267:S268"/>
    <mergeCell ref="K267:K268"/>
    <mergeCell ref="L267:L268"/>
    <mergeCell ref="M267:M268"/>
    <mergeCell ref="N267:N268"/>
    <mergeCell ref="AH271:AH272"/>
    <mergeCell ref="W269:W270"/>
    <mergeCell ref="X269:AU270"/>
    <mergeCell ref="S269:S270"/>
    <mergeCell ref="T269:T270"/>
    <mergeCell ref="U269:V270"/>
    <mergeCell ref="T267:T268"/>
    <mergeCell ref="U267:V268"/>
    <mergeCell ref="W267:W268"/>
    <mergeCell ref="Y267:Y268"/>
    <mergeCell ref="Z267:Z268"/>
    <mergeCell ref="AT267:AU268"/>
    <mergeCell ref="E269:E270"/>
    <mergeCell ref="F269:F270"/>
    <mergeCell ref="G269:G270"/>
    <mergeCell ref="H269:H270"/>
    <mergeCell ref="I269:I270"/>
    <mergeCell ref="J269:J270"/>
    <mergeCell ref="K269:K270"/>
    <mergeCell ref="L269:L270"/>
    <mergeCell ref="M269:M270"/>
    <mergeCell ref="AN267:AN268"/>
    <mergeCell ref="AO267:AO268"/>
    <mergeCell ref="AP267:AP268"/>
    <mergeCell ref="AQ267:AQ268"/>
    <mergeCell ref="AR267:AS267"/>
    <mergeCell ref="AR268:AS268"/>
    <mergeCell ref="Q268:R268"/>
    <mergeCell ref="C275:D275"/>
    <mergeCell ref="C276:D276"/>
    <mergeCell ref="G275:G276"/>
    <mergeCell ref="J275:J276"/>
    <mergeCell ref="N275:N276"/>
    <mergeCell ref="J271:J272"/>
    <mergeCell ref="L271:L272"/>
    <mergeCell ref="M271:M272"/>
    <mergeCell ref="N269:N270"/>
    <mergeCell ref="Q269:R269"/>
    <mergeCell ref="Q270:R270"/>
    <mergeCell ref="E271:E272"/>
    <mergeCell ref="F271:F272"/>
    <mergeCell ref="G271:G272"/>
    <mergeCell ref="I271:I272"/>
    <mergeCell ref="E273:E274"/>
    <mergeCell ref="F273:F274"/>
    <mergeCell ref="G273:G274"/>
    <mergeCell ref="H273:H274"/>
    <mergeCell ref="I273:I274"/>
    <mergeCell ref="N271:N272"/>
    <mergeCell ref="P271:P272"/>
    <mergeCell ref="Q271:R271"/>
    <mergeCell ref="Q272:R272"/>
    <mergeCell ref="J273:J274"/>
    <mergeCell ref="K273:K274"/>
    <mergeCell ref="L273:L274"/>
    <mergeCell ref="AO275:AO276"/>
    <mergeCell ref="AQ275:AQ276"/>
    <mergeCell ref="AQ273:AQ274"/>
    <mergeCell ref="N273:N274"/>
    <mergeCell ref="Q273:R273"/>
    <mergeCell ref="Q274:R274"/>
    <mergeCell ref="S273:S274"/>
    <mergeCell ref="T273:T274"/>
    <mergeCell ref="AO273:AO274"/>
    <mergeCell ref="AP273:AP274"/>
    <mergeCell ref="W273:W274"/>
    <mergeCell ref="Y273:Y274"/>
    <mergeCell ref="Z273:Z274"/>
    <mergeCell ref="AC273:AC274"/>
    <mergeCell ref="AD273:AD274"/>
    <mergeCell ref="AH273:AH274"/>
    <mergeCell ref="T275:T276"/>
    <mergeCell ref="AK273:AK274"/>
    <mergeCell ref="AL273:AL274"/>
    <mergeCell ref="AM273:AM274"/>
    <mergeCell ref="AN273:AN274"/>
    <mergeCell ref="U273:V274"/>
    <mergeCell ref="AR273:AS273"/>
    <mergeCell ref="AR274:AS274"/>
    <mergeCell ref="AT273:AU274"/>
    <mergeCell ref="AV271:AV274"/>
    <mergeCell ref="M273:M274"/>
    <mergeCell ref="AM271:AM272"/>
    <mergeCell ref="AO271:AO272"/>
    <mergeCell ref="AQ271:AQ272"/>
    <mergeCell ref="AR271:AS271"/>
    <mergeCell ref="AR272:AS272"/>
    <mergeCell ref="AT271:AT272"/>
    <mergeCell ref="W271:W272"/>
    <mergeCell ref="Y271:Y272"/>
    <mergeCell ref="Z271:Z272"/>
    <mergeCell ref="AD271:AD272"/>
    <mergeCell ref="AT275:AU276"/>
    <mergeCell ref="AV275:AV278"/>
    <mergeCell ref="W275:W276"/>
    <mergeCell ref="Z275:Z276"/>
    <mergeCell ref="AD275:AD276"/>
    <mergeCell ref="AH275:AH276"/>
    <mergeCell ref="AK275:AK276"/>
    <mergeCell ref="AM275:AM276"/>
    <mergeCell ref="AH277:AH278"/>
    <mergeCell ref="AK277:AK278"/>
    <mergeCell ref="AK271:AK272"/>
    <mergeCell ref="S271:S272"/>
    <mergeCell ref="T271:T272"/>
    <mergeCell ref="AR277:AS277"/>
    <mergeCell ref="AR278:AS278"/>
    <mergeCell ref="AT277:AT278"/>
    <mergeCell ref="AP277:AP278"/>
    <mergeCell ref="L277:L278"/>
    <mergeCell ref="M277:M278"/>
    <mergeCell ref="N277:N278"/>
    <mergeCell ref="P277:P278"/>
    <mergeCell ref="S277:S278"/>
    <mergeCell ref="AL277:AL278"/>
    <mergeCell ref="AM277:AM278"/>
    <mergeCell ref="AN277:AN278"/>
    <mergeCell ref="AO277:AO278"/>
    <mergeCell ref="U277:V278"/>
    <mergeCell ref="W277:W278"/>
    <mergeCell ref="Y277:Y278"/>
    <mergeCell ref="Z277:Z278"/>
    <mergeCell ref="AC277:AC278"/>
    <mergeCell ref="AD277:AD278"/>
    <mergeCell ref="E279:E280"/>
    <mergeCell ref="G279:G280"/>
    <mergeCell ref="J279:J280"/>
    <mergeCell ref="N279:N280"/>
    <mergeCell ref="F277:F278"/>
    <mergeCell ref="G277:G278"/>
    <mergeCell ref="H277:H278"/>
    <mergeCell ref="I277:I278"/>
    <mergeCell ref="J277:J278"/>
    <mergeCell ref="K277:K278"/>
    <mergeCell ref="T277:T278"/>
    <mergeCell ref="U281:V282"/>
    <mergeCell ref="W281:W282"/>
    <mergeCell ref="Y281:Y282"/>
    <mergeCell ref="Z281:Z282"/>
    <mergeCell ref="AC281:AC282"/>
    <mergeCell ref="AR282:AS282"/>
    <mergeCell ref="AT281:AT282"/>
    <mergeCell ref="AL281:AL282"/>
    <mergeCell ref="AM281:AM282"/>
    <mergeCell ref="AN281:AN282"/>
    <mergeCell ref="S279:S280"/>
    <mergeCell ref="T279:T280"/>
    <mergeCell ref="W279:W280"/>
    <mergeCell ref="Z279:Z280"/>
    <mergeCell ref="AD279:AD280"/>
    <mergeCell ref="AT279:AU280"/>
    <mergeCell ref="AO281:AO282"/>
    <mergeCell ref="AP281:AP282"/>
    <mergeCell ref="AQ281:AQ282"/>
    <mergeCell ref="AR281:AS281"/>
    <mergeCell ref="AK279:AK280"/>
    <mergeCell ref="AM279:AM280"/>
    <mergeCell ref="AO279:AO280"/>
    <mergeCell ref="AQ279:AQ280"/>
    <mergeCell ref="AH279:AH280"/>
    <mergeCell ref="AQ277:AQ278"/>
    <mergeCell ref="AQ283:AQ284"/>
    <mergeCell ref="AT283:AU284"/>
    <mergeCell ref="AV283:AV286"/>
    <mergeCell ref="E285:E286"/>
    <mergeCell ref="F285:F286"/>
    <mergeCell ref="G285:G286"/>
    <mergeCell ref="H285:H286"/>
    <mergeCell ref="I285:I286"/>
    <mergeCell ref="J285:J286"/>
    <mergeCell ref="K285:K286"/>
    <mergeCell ref="Z283:Z284"/>
    <mergeCell ref="AD283:AD284"/>
    <mergeCell ref="AH283:AH284"/>
    <mergeCell ref="AK283:AK284"/>
    <mergeCell ref="AM283:AM284"/>
    <mergeCell ref="AO283:AO284"/>
    <mergeCell ref="P281:P282"/>
    <mergeCell ref="S281:S282"/>
    <mergeCell ref="E281:E282"/>
    <mergeCell ref="F281:F282"/>
    <mergeCell ref="G281:G282"/>
    <mergeCell ref="H281:H282"/>
    <mergeCell ref="I281:I282"/>
    <mergeCell ref="J281:J282"/>
    <mergeCell ref="AV279:AV282"/>
    <mergeCell ref="K281:K282"/>
    <mergeCell ref="L281:L282"/>
    <mergeCell ref="M281:M282"/>
    <mergeCell ref="N281:N282"/>
    <mergeCell ref="AO285:AO286"/>
    <mergeCell ref="Y285:Y286"/>
    <mergeCell ref="E287:E288"/>
    <mergeCell ref="G287:G288"/>
    <mergeCell ref="J287:J288"/>
    <mergeCell ref="N287:N288"/>
    <mergeCell ref="K289:K290"/>
    <mergeCell ref="L289:L290"/>
    <mergeCell ref="M289:M290"/>
    <mergeCell ref="N289:N290"/>
    <mergeCell ref="T283:T284"/>
    <mergeCell ref="W283:W284"/>
    <mergeCell ref="AD281:AD282"/>
    <mergeCell ref="AH281:AH282"/>
    <mergeCell ref="AK281:AK282"/>
    <mergeCell ref="T281:T282"/>
    <mergeCell ref="E283:E284"/>
    <mergeCell ref="G283:G284"/>
    <mergeCell ref="J283:J284"/>
    <mergeCell ref="N283:N284"/>
    <mergeCell ref="S283:S284"/>
    <mergeCell ref="S287:S288"/>
    <mergeCell ref="T287:T288"/>
    <mergeCell ref="W287:W288"/>
    <mergeCell ref="Z287:Z288"/>
    <mergeCell ref="AD287:AD288"/>
    <mergeCell ref="AH287:AH288"/>
    <mergeCell ref="L285:L286"/>
    <mergeCell ref="M285:M286"/>
    <mergeCell ref="N285:N286"/>
    <mergeCell ref="P285:P286"/>
    <mergeCell ref="S285:S286"/>
    <mergeCell ref="U285:V286"/>
    <mergeCell ref="W285:W286"/>
    <mergeCell ref="Z285:Z286"/>
    <mergeCell ref="AC285:AC286"/>
    <mergeCell ref="AD285:AD286"/>
    <mergeCell ref="AH285:AH286"/>
    <mergeCell ref="AK285:AK286"/>
    <mergeCell ref="AL285:AL286"/>
    <mergeCell ref="AM285:AM286"/>
    <mergeCell ref="AN285:AN286"/>
    <mergeCell ref="AP285:AP286"/>
    <mergeCell ref="AQ285:AQ286"/>
    <mergeCell ref="AR285:AS285"/>
    <mergeCell ref="AR286:AS286"/>
    <mergeCell ref="AT285:AT286"/>
    <mergeCell ref="AQ287:AQ288"/>
    <mergeCell ref="AT287:AU288"/>
    <mergeCell ref="AV287:AV290"/>
    <mergeCell ref="AO289:AO290"/>
    <mergeCell ref="AP289:AP290"/>
    <mergeCell ref="AQ289:AQ290"/>
    <mergeCell ref="AR289:AS289"/>
    <mergeCell ref="AR290:AS290"/>
    <mergeCell ref="AT289:AT290"/>
    <mergeCell ref="AC289:AC290"/>
    <mergeCell ref="AL289:AL290"/>
    <mergeCell ref="AM289:AM290"/>
    <mergeCell ref="AN289:AN290"/>
    <mergeCell ref="T285:T286"/>
    <mergeCell ref="AK287:AK288"/>
    <mergeCell ref="AM287:AM288"/>
    <mergeCell ref="AO287:AO288"/>
    <mergeCell ref="AT291:AU292"/>
    <mergeCell ref="AV291:AV294"/>
    <mergeCell ref="E293:E294"/>
    <mergeCell ref="F293:F294"/>
    <mergeCell ref="G293:G294"/>
    <mergeCell ref="H293:H294"/>
    <mergeCell ref="I293:I294"/>
    <mergeCell ref="J293:J294"/>
    <mergeCell ref="K293:K294"/>
    <mergeCell ref="L293:L294"/>
    <mergeCell ref="AD291:AD292"/>
    <mergeCell ref="AH291:AH292"/>
    <mergeCell ref="AK291:AK292"/>
    <mergeCell ref="AM291:AM292"/>
    <mergeCell ref="AO291:AO292"/>
    <mergeCell ref="AQ291:AQ292"/>
    <mergeCell ref="P289:P290"/>
    <mergeCell ref="S289:S290"/>
    <mergeCell ref="E289:E290"/>
    <mergeCell ref="F289:F290"/>
    <mergeCell ref="G289:G290"/>
    <mergeCell ref="H289:H290"/>
    <mergeCell ref="I289:I290"/>
    <mergeCell ref="J289:J290"/>
    <mergeCell ref="U289:V290"/>
    <mergeCell ref="W289:W290"/>
    <mergeCell ref="Y289:Y290"/>
    <mergeCell ref="Z289:Z290"/>
    <mergeCell ref="T289:T290"/>
    <mergeCell ref="AQ293:AQ294"/>
    <mergeCell ref="Y293:Y294"/>
    <mergeCell ref="Z293:Z294"/>
    <mergeCell ref="AC293:AC294"/>
    <mergeCell ref="AD293:AD294"/>
    <mergeCell ref="AH293:AH294"/>
    <mergeCell ref="U293:V294"/>
    <mergeCell ref="W291:W292"/>
    <mergeCell ref="Z291:Z292"/>
    <mergeCell ref="AD289:AD290"/>
    <mergeCell ref="AH289:AH290"/>
    <mergeCell ref="AK289:AK290"/>
    <mergeCell ref="E291:E292"/>
    <mergeCell ref="G291:G292"/>
    <mergeCell ref="J291:J292"/>
    <mergeCell ref="N291:N292"/>
    <mergeCell ref="T291:T292"/>
    <mergeCell ref="M293:M294"/>
    <mergeCell ref="N293:N294"/>
    <mergeCell ref="P293:P294"/>
    <mergeCell ref="S293:S294"/>
    <mergeCell ref="T293:T294"/>
    <mergeCell ref="AR293:AS293"/>
    <mergeCell ref="AR294:AS294"/>
    <mergeCell ref="AT293:AT294"/>
    <mergeCell ref="E295:E296"/>
    <mergeCell ref="F295:F296"/>
    <mergeCell ref="G295:G296"/>
    <mergeCell ref="J295:J296"/>
    <mergeCell ref="L295:L296"/>
    <mergeCell ref="AK293:AK294"/>
    <mergeCell ref="AL293:AL294"/>
    <mergeCell ref="AM293:AM294"/>
    <mergeCell ref="AN293:AN294"/>
    <mergeCell ref="AO293:AO294"/>
    <mergeCell ref="AP293:AP294"/>
    <mergeCell ref="W293:W294"/>
    <mergeCell ref="AT295:AT296"/>
    <mergeCell ref="AV295:AV300"/>
    <mergeCell ref="E297:E298"/>
    <mergeCell ref="F297:F298"/>
    <mergeCell ref="G297:G298"/>
    <mergeCell ref="H297:H298"/>
    <mergeCell ref="I297:I298"/>
    <mergeCell ref="J297:J298"/>
    <mergeCell ref="W295:W296"/>
    <mergeCell ref="Z295:Z296"/>
    <mergeCell ref="AD295:AD296"/>
    <mergeCell ref="AH295:AH296"/>
    <mergeCell ref="AK295:AK296"/>
    <mergeCell ref="AM295:AM296"/>
    <mergeCell ref="N295:N296"/>
    <mergeCell ref="P295:P296"/>
    <mergeCell ref="Q297:R297"/>
    <mergeCell ref="AO295:AO296"/>
    <mergeCell ref="AQ295:AQ296"/>
    <mergeCell ref="Q295:R295"/>
    <mergeCell ref="Q296:R296"/>
    <mergeCell ref="S295:S296"/>
    <mergeCell ref="T295:T296"/>
    <mergeCell ref="AC297:AC298"/>
    <mergeCell ref="AD297:AD298"/>
    <mergeCell ref="AH297:AH298"/>
    <mergeCell ref="AK297:AK298"/>
    <mergeCell ref="AL297:AL298"/>
    <mergeCell ref="AM297:AM298"/>
    <mergeCell ref="S297:S298"/>
    <mergeCell ref="K297:K298"/>
    <mergeCell ref="L297:L298"/>
    <mergeCell ref="M297:M298"/>
    <mergeCell ref="N297:N298"/>
    <mergeCell ref="W299:W300"/>
    <mergeCell ref="X299:AU300"/>
    <mergeCell ref="S299:S300"/>
    <mergeCell ref="T299:T300"/>
    <mergeCell ref="U299:V300"/>
    <mergeCell ref="T297:T298"/>
    <mergeCell ref="U297:V298"/>
    <mergeCell ref="W297:W298"/>
    <mergeCell ref="Y297:Y298"/>
    <mergeCell ref="Z297:Z298"/>
    <mergeCell ref="AT297:AU298"/>
    <mergeCell ref="E299:E300"/>
    <mergeCell ref="F299:F300"/>
    <mergeCell ref="G299:G300"/>
    <mergeCell ref="H299:H300"/>
    <mergeCell ref="I299:I300"/>
    <mergeCell ref="J299:J300"/>
    <mergeCell ref="K299:K300"/>
    <mergeCell ref="L299:L300"/>
    <mergeCell ref="M299:M300"/>
    <mergeCell ref="AN297:AN298"/>
    <mergeCell ref="AO297:AO298"/>
    <mergeCell ref="AP297:AP298"/>
    <mergeCell ref="AQ297:AQ298"/>
    <mergeCell ref="AR297:AS297"/>
    <mergeCell ref="AR298:AS298"/>
    <mergeCell ref="Q298:R298"/>
    <mergeCell ref="C305:D305"/>
    <mergeCell ref="C306:D306"/>
    <mergeCell ref="G305:G306"/>
    <mergeCell ref="J305:J306"/>
    <mergeCell ref="N305:N306"/>
    <mergeCell ref="J301:J302"/>
    <mergeCell ref="L301:L302"/>
    <mergeCell ref="M301:M302"/>
    <mergeCell ref="N299:N300"/>
    <mergeCell ref="Q299:R299"/>
    <mergeCell ref="Q300:R300"/>
    <mergeCell ref="E301:E302"/>
    <mergeCell ref="F301:F302"/>
    <mergeCell ref="G301:G302"/>
    <mergeCell ref="I301:I302"/>
    <mergeCell ref="E303:E304"/>
    <mergeCell ref="F303:F304"/>
    <mergeCell ref="G303:G304"/>
    <mergeCell ref="H303:H304"/>
    <mergeCell ref="I303:I304"/>
    <mergeCell ref="N301:N302"/>
    <mergeCell ref="P301:P302"/>
    <mergeCell ref="Q301:R301"/>
    <mergeCell ref="Q302:R302"/>
    <mergeCell ref="J307:J308"/>
    <mergeCell ref="K307:K308"/>
    <mergeCell ref="W305:W306"/>
    <mergeCell ref="Z305:Z306"/>
    <mergeCell ref="AD305:AD306"/>
    <mergeCell ref="AH305:AH306"/>
    <mergeCell ref="AK305:AK306"/>
    <mergeCell ref="AM305:AM306"/>
    <mergeCell ref="AP307:AP308"/>
    <mergeCell ref="AQ307:AQ308"/>
    <mergeCell ref="J303:J304"/>
    <mergeCell ref="K303:K304"/>
    <mergeCell ref="L303:L304"/>
    <mergeCell ref="AO305:AO306"/>
    <mergeCell ref="AQ305:AQ306"/>
    <mergeCell ref="AQ303:AQ304"/>
    <mergeCell ref="N303:N304"/>
    <mergeCell ref="Q303:R303"/>
    <mergeCell ref="Q304:R304"/>
    <mergeCell ref="S303:S304"/>
    <mergeCell ref="T303:T304"/>
    <mergeCell ref="AO303:AO304"/>
    <mergeCell ref="AP303:AP304"/>
    <mergeCell ref="W303:W304"/>
    <mergeCell ref="Y303:Y304"/>
    <mergeCell ref="Z303:Z304"/>
    <mergeCell ref="AC303:AC304"/>
    <mergeCell ref="AD303:AD304"/>
    <mergeCell ref="AH303:AH304"/>
    <mergeCell ref="T305:T306"/>
    <mergeCell ref="AK303:AK304"/>
    <mergeCell ref="AL303:AL304"/>
    <mergeCell ref="AR303:AS303"/>
    <mergeCell ref="AR304:AS304"/>
    <mergeCell ref="AT303:AU304"/>
    <mergeCell ref="AV301:AV304"/>
    <mergeCell ref="M303:M304"/>
    <mergeCell ref="AM301:AM302"/>
    <mergeCell ref="AO301:AO302"/>
    <mergeCell ref="AQ301:AQ302"/>
    <mergeCell ref="AR301:AS301"/>
    <mergeCell ref="AR302:AS302"/>
    <mergeCell ref="AT301:AT302"/>
    <mergeCell ref="W301:W302"/>
    <mergeCell ref="Y301:Y302"/>
    <mergeCell ref="Z301:Z302"/>
    <mergeCell ref="AD301:AD302"/>
    <mergeCell ref="AT305:AU306"/>
    <mergeCell ref="AV305:AV308"/>
    <mergeCell ref="AM303:AM304"/>
    <mergeCell ref="AN303:AN304"/>
    <mergeCell ref="U303:V304"/>
    <mergeCell ref="AK301:AK302"/>
    <mergeCell ref="S301:S302"/>
    <mergeCell ref="T301:T302"/>
    <mergeCell ref="AH301:AH302"/>
    <mergeCell ref="AM311:AM312"/>
    <mergeCell ref="AN311:AN312"/>
    <mergeCell ref="K311:K312"/>
    <mergeCell ref="Y307:Y308"/>
    <mergeCell ref="Z307:Z308"/>
    <mergeCell ref="AC307:AC308"/>
    <mergeCell ref="AD307:AD308"/>
    <mergeCell ref="L307:L308"/>
    <mergeCell ref="M307:M308"/>
    <mergeCell ref="N307:N308"/>
    <mergeCell ref="P307:P308"/>
    <mergeCell ref="S307:S308"/>
    <mergeCell ref="T307:T308"/>
    <mergeCell ref="AR307:AS307"/>
    <mergeCell ref="AR308:AS308"/>
    <mergeCell ref="AT307:AT308"/>
    <mergeCell ref="E309:E310"/>
    <mergeCell ref="G309:G310"/>
    <mergeCell ref="J309:J310"/>
    <mergeCell ref="N309:N310"/>
    <mergeCell ref="AH307:AH308"/>
    <mergeCell ref="AK307:AK308"/>
    <mergeCell ref="AL307:AL308"/>
    <mergeCell ref="AM307:AM308"/>
    <mergeCell ref="AN307:AN308"/>
    <mergeCell ref="AO307:AO308"/>
    <mergeCell ref="U307:V308"/>
    <mergeCell ref="W307:W308"/>
    <mergeCell ref="F307:F308"/>
    <mergeCell ref="G307:G308"/>
    <mergeCell ref="H307:H308"/>
    <mergeCell ref="I307:I308"/>
    <mergeCell ref="W311:W312"/>
    <mergeCell ref="Y311:Y312"/>
    <mergeCell ref="Z311:Z312"/>
    <mergeCell ref="AC311:AC312"/>
    <mergeCell ref="E313:E314"/>
    <mergeCell ref="G313:G314"/>
    <mergeCell ref="J313:J314"/>
    <mergeCell ref="N313:N314"/>
    <mergeCell ref="M315:M316"/>
    <mergeCell ref="N315:N316"/>
    <mergeCell ref="AQ309:AQ310"/>
    <mergeCell ref="AT309:AU310"/>
    <mergeCell ref="AV309:AV312"/>
    <mergeCell ref="AO311:AO312"/>
    <mergeCell ref="AP311:AP312"/>
    <mergeCell ref="AQ311:AQ312"/>
    <mergeCell ref="AR311:AS311"/>
    <mergeCell ref="AR312:AS312"/>
    <mergeCell ref="AT311:AT312"/>
    <mergeCell ref="I311:I312"/>
    <mergeCell ref="J311:J312"/>
    <mergeCell ref="AK309:AK310"/>
    <mergeCell ref="AM309:AM310"/>
    <mergeCell ref="AO309:AO310"/>
    <mergeCell ref="S309:S310"/>
    <mergeCell ref="T309:T310"/>
    <mergeCell ref="W309:W310"/>
    <mergeCell ref="Z309:Z310"/>
    <mergeCell ref="AD309:AD310"/>
    <mergeCell ref="AH309:AH310"/>
    <mergeCell ref="AK311:AK312"/>
    <mergeCell ref="AL311:AL312"/>
    <mergeCell ref="S315:S316"/>
    <mergeCell ref="T315:T316"/>
    <mergeCell ref="AQ313:AQ314"/>
    <mergeCell ref="AT313:AU314"/>
    <mergeCell ref="AR315:AS315"/>
    <mergeCell ref="AR316:AS316"/>
    <mergeCell ref="AT315:AT316"/>
    <mergeCell ref="AH315:AH316"/>
    <mergeCell ref="AK315:AK316"/>
    <mergeCell ref="AL315:AL316"/>
    <mergeCell ref="AM315:AM316"/>
    <mergeCell ref="AN315:AN316"/>
    <mergeCell ref="AO315:AO316"/>
    <mergeCell ref="U315:V316"/>
    <mergeCell ref="W315:W316"/>
    <mergeCell ref="E311:E312"/>
    <mergeCell ref="F311:F312"/>
    <mergeCell ref="G311:G312"/>
    <mergeCell ref="H311:H312"/>
    <mergeCell ref="L315:L316"/>
    <mergeCell ref="L311:L312"/>
    <mergeCell ref="M311:M312"/>
    <mergeCell ref="N311:N312"/>
    <mergeCell ref="P311:P312"/>
    <mergeCell ref="S311:S312"/>
    <mergeCell ref="S313:S314"/>
    <mergeCell ref="T313:T314"/>
    <mergeCell ref="W313:W314"/>
    <mergeCell ref="AD311:AD312"/>
    <mergeCell ref="AH311:AH312"/>
    <mergeCell ref="T311:T312"/>
    <mergeCell ref="U311:V312"/>
    <mergeCell ref="Y315:Y316"/>
    <mergeCell ref="Z315:Z316"/>
    <mergeCell ref="AC315:AC316"/>
    <mergeCell ref="AD315:AD316"/>
    <mergeCell ref="E317:E318"/>
    <mergeCell ref="G317:G318"/>
    <mergeCell ref="J317:J318"/>
    <mergeCell ref="N317:N318"/>
    <mergeCell ref="S317:S318"/>
    <mergeCell ref="T317:T318"/>
    <mergeCell ref="K319:K320"/>
    <mergeCell ref="L319:L320"/>
    <mergeCell ref="M319:M320"/>
    <mergeCell ref="N319:N320"/>
    <mergeCell ref="P319:P320"/>
    <mergeCell ref="AV313:AV316"/>
    <mergeCell ref="E315:E316"/>
    <mergeCell ref="F315:F316"/>
    <mergeCell ref="G315:G316"/>
    <mergeCell ref="H315:H316"/>
    <mergeCell ref="I315:I316"/>
    <mergeCell ref="J315:J316"/>
    <mergeCell ref="K315:K316"/>
    <mergeCell ref="Z313:Z314"/>
    <mergeCell ref="AD313:AD314"/>
    <mergeCell ref="AH313:AH314"/>
    <mergeCell ref="AK313:AK314"/>
    <mergeCell ref="AM313:AM314"/>
    <mergeCell ref="AO313:AO314"/>
    <mergeCell ref="AP315:AP316"/>
    <mergeCell ref="AQ315:AQ316"/>
    <mergeCell ref="P315:P316"/>
    <mergeCell ref="W317:W318"/>
    <mergeCell ref="Z317:Z318"/>
    <mergeCell ref="AD317:AD318"/>
    <mergeCell ref="AH317:AH318"/>
    <mergeCell ref="AD319:AD320"/>
    <mergeCell ref="AH319:AH320"/>
    <mergeCell ref="E319:E320"/>
    <mergeCell ref="F319:F320"/>
    <mergeCell ref="G319:G320"/>
    <mergeCell ref="H319:H320"/>
    <mergeCell ref="I319:I320"/>
    <mergeCell ref="S319:S320"/>
    <mergeCell ref="AO317:AO318"/>
    <mergeCell ref="AQ317:AQ318"/>
    <mergeCell ref="AT317:AU318"/>
    <mergeCell ref="AV317:AV320"/>
    <mergeCell ref="AK317:AK318"/>
    <mergeCell ref="AM317:AM318"/>
    <mergeCell ref="AO319:AO320"/>
    <mergeCell ref="AP319:AP320"/>
    <mergeCell ref="AQ319:AQ320"/>
    <mergeCell ref="AR319:AS319"/>
    <mergeCell ref="AR320:AS320"/>
    <mergeCell ref="AT319:AT320"/>
    <mergeCell ref="AK319:AK320"/>
    <mergeCell ref="AL319:AL320"/>
    <mergeCell ref="AM319:AM320"/>
    <mergeCell ref="AV321:AV324"/>
    <mergeCell ref="E323:E324"/>
    <mergeCell ref="F323:F324"/>
    <mergeCell ref="G323:G324"/>
    <mergeCell ref="H323:H324"/>
    <mergeCell ref="I323:I324"/>
    <mergeCell ref="J323:J324"/>
    <mergeCell ref="W321:W322"/>
    <mergeCell ref="Z321:Z322"/>
    <mergeCell ref="AD321:AD322"/>
    <mergeCell ref="AH321:AH322"/>
    <mergeCell ref="AK321:AK322"/>
    <mergeCell ref="AM321:AM322"/>
    <mergeCell ref="AN319:AN320"/>
    <mergeCell ref="T319:T320"/>
    <mergeCell ref="U319:V320"/>
    <mergeCell ref="W319:W320"/>
    <mergeCell ref="Y319:Y320"/>
    <mergeCell ref="Z319:Z320"/>
    <mergeCell ref="AC319:AC320"/>
    <mergeCell ref="J319:J320"/>
    <mergeCell ref="AT323:AT324"/>
    <mergeCell ref="AT321:AU322"/>
    <mergeCell ref="E325:E326"/>
    <mergeCell ref="F325:F326"/>
    <mergeCell ref="G325:G326"/>
    <mergeCell ref="J325:J326"/>
    <mergeCell ref="L325:L326"/>
    <mergeCell ref="N325:N326"/>
    <mergeCell ref="P325:P326"/>
    <mergeCell ref="Q325:R325"/>
    <mergeCell ref="AM323:AM324"/>
    <mergeCell ref="AN323:AN324"/>
    <mergeCell ref="AO323:AO324"/>
    <mergeCell ref="AP323:AP324"/>
    <mergeCell ref="AQ323:AQ324"/>
    <mergeCell ref="AR323:AS323"/>
    <mergeCell ref="T321:T322"/>
    <mergeCell ref="K323:K324"/>
    <mergeCell ref="L323:L324"/>
    <mergeCell ref="M323:M324"/>
    <mergeCell ref="N323:N324"/>
    <mergeCell ref="P323:P324"/>
    <mergeCell ref="S323:S324"/>
    <mergeCell ref="T323:T324"/>
    <mergeCell ref="E321:E322"/>
    <mergeCell ref="G321:G322"/>
    <mergeCell ref="J321:J322"/>
    <mergeCell ref="N321:N322"/>
    <mergeCell ref="AO321:AO322"/>
    <mergeCell ref="AQ321:AQ322"/>
    <mergeCell ref="AO325:AO326"/>
    <mergeCell ref="AQ325:AQ326"/>
    <mergeCell ref="AT325:AT326"/>
    <mergeCell ref="Q326:R326"/>
    <mergeCell ref="S325:S326"/>
    <mergeCell ref="T325:T326"/>
    <mergeCell ref="W325:W326"/>
    <mergeCell ref="Z325:Z326"/>
    <mergeCell ref="AD325:AD326"/>
    <mergeCell ref="U323:V324"/>
    <mergeCell ref="W323:W324"/>
    <mergeCell ref="Y323:Y324"/>
    <mergeCell ref="AV325:AV330"/>
    <mergeCell ref="E327:E328"/>
    <mergeCell ref="F327:F328"/>
    <mergeCell ref="G327:G328"/>
    <mergeCell ref="H327:H328"/>
    <mergeCell ref="I327:I328"/>
    <mergeCell ref="J327:J328"/>
    <mergeCell ref="K327:K328"/>
    <mergeCell ref="L327:L328"/>
    <mergeCell ref="M327:M328"/>
    <mergeCell ref="AH325:AH326"/>
    <mergeCell ref="AK325:AK326"/>
    <mergeCell ref="AM325:AM326"/>
    <mergeCell ref="AR324:AS324"/>
    <mergeCell ref="Z323:Z324"/>
    <mergeCell ref="AC323:AC324"/>
    <mergeCell ref="AD323:AD324"/>
    <mergeCell ref="AH323:AH324"/>
    <mergeCell ref="AK323:AK324"/>
    <mergeCell ref="AL323:AL324"/>
    <mergeCell ref="AH327:AH328"/>
    <mergeCell ref="N327:N328"/>
    <mergeCell ref="Q327:R327"/>
    <mergeCell ref="Q328:R328"/>
    <mergeCell ref="S327:S328"/>
    <mergeCell ref="T327:T328"/>
    <mergeCell ref="U327:V328"/>
    <mergeCell ref="W327:W328"/>
    <mergeCell ref="Y327:Y328"/>
    <mergeCell ref="Z327:Z328"/>
    <mergeCell ref="AC327:AC328"/>
    <mergeCell ref="AD327:AD328"/>
    <mergeCell ref="AQ327:AQ328"/>
    <mergeCell ref="AR327:AS327"/>
    <mergeCell ref="AR328:AS328"/>
    <mergeCell ref="AT327:AU328"/>
    <mergeCell ref="E329:E330"/>
    <mergeCell ref="F329:F330"/>
    <mergeCell ref="G329:G330"/>
    <mergeCell ref="H329:H330"/>
    <mergeCell ref="I329:I330"/>
    <mergeCell ref="J329:J330"/>
    <mergeCell ref="AK327:AK328"/>
    <mergeCell ref="AL327:AL328"/>
    <mergeCell ref="AM327:AM328"/>
    <mergeCell ref="AN327:AN328"/>
    <mergeCell ref="AO327:AO328"/>
    <mergeCell ref="AP327:AP328"/>
    <mergeCell ref="X329:AU330"/>
    <mergeCell ref="E331:E332"/>
    <mergeCell ref="F331:F332"/>
    <mergeCell ref="G331:G332"/>
    <mergeCell ref="I331:I332"/>
    <mergeCell ref="K329:K330"/>
    <mergeCell ref="L329:L330"/>
    <mergeCell ref="M329:M330"/>
    <mergeCell ref="N329:N330"/>
    <mergeCell ref="Q329:R329"/>
    <mergeCell ref="Q330:R330"/>
    <mergeCell ref="Q334:R334"/>
    <mergeCell ref="S333:S334"/>
    <mergeCell ref="T333:T334"/>
    <mergeCell ref="AT331:AT332"/>
    <mergeCell ref="Q332:R332"/>
    <mergeCell ref="S329:S330"/>
    <mergeCell ref="T329:T330"/>
    <mergeCell ref="U329:V330"/>
    <mergeCell ref="W329:W330"/>
    <mergeCell ref="S331:S332"/>
    <mergeCell ref="T331:T332"/>
    <mergeCell ref="W331:W332"/>
    <mergeCell ref="Y331:Y332"/>
    <mergeCell ref="Z331:Z332"/>
    <mergeCell ref="AD331:AD332"/>
    <mergeCell ref="J331:J332"/>
    <mergeCell ref="L331:L332"/>
    <mergeCell ref="M331:M332"/>
    <mergeCell ref="N331:N332"/>
    <mergeCell ref="P331:P332"/>
    <mergeCell ref="Q331:R331"/>
    <mergeCell ref="AV331:AV334"/>
    <mergeCell ref="E333:E334"/>
    <mergeCell ref="F333:F334"/>
    <mergeCell ref="G333:G334"/>
    <mergeCell ref="H333:H334"/>
    <mergeCell ref="I333:I334"/>
    <mergeCell ref="J333:J334"/>
    <mergeCell ref="K333:K334"/>
    <mergeCell ref="L333:L334"/>
    <mergeCell ref="AH331:AH332"/>
    <mergeCell ref="AK331:AK332"/>
    <mergeCell ref="AM331:AM332"/>
    <mergeCell ref="AO331:AO332"/>
    <mergeCell ref="AQ331:AQ332"/>
    <mergeCell ref="AR331:AS331"/>
    <mergeCell ref="AR332:AS332"/>
    <mergeCell ref="E335:E336"/>
    <mergeCell ref="F335:F336"/>
    <mergeCell ref="H335:H336"/>
    <mergeCell ref="I335:I336"/>
    <mergeCell ref="K335:K336"/>
    <mergeCell ref="AP333:AP334"/>
    <mergeCell ref="AQ333:AQ334"/>
    <mergeCell ref="AR333:AS333"/>
    <mergeCell ref="AR334:AS334"/>
    <mergeCell ref="AT333:AU334"/>
    <mergeCell ref="AH335:AH336"/>
    <mergeCell ref="L335:L336"/>
    <mergeCell ref="M335:M336"/>
    <mergeCell ref="O335:O336"/>
    <mergeCell ref="P335:Q335"/>
    <mergeCell ref="P336:Q336"/>
    <mergeCell ref="R335:S336"/>
    <mergeCell ref="AD335:AD336"/>
    <mergeCell ref="M333:M334"/>
    <mergeCell ref="N333:N334"/>
    <mergeCell ref="Q333:R333"/>
    <mergeCell ref="Y337:Y338"/>
    <mergeCell ref="Z337:Z338"/>
    <mergeCell ref="T335:T336"/>
    <mergeCell ref="W335:W336"/>
    <mergeCell ref="Y335:Y336"/>
    <mergeCell ref="Z335:Z336"/>
    <mergeCell ref="AO333:AO334"/>
    <mergeCell ref="U333:V334"/>
    <mergeCell ref="W333:W334"/>
    <mergeCell ref="Y333:Y334"/>
    <mergeCell ref="Z333:Z334"/>
    <mergeCell ref="AC333:AC334"/>
    <mergeCell ref="AD333:AD334"/>
    <mergeCell ref="AH333:AH334"/>
    <mergeCell ref="AK333:AK334"/>
    <mergeCell ref="AL333:AL334"/>
    <mergeCell ref="AM333:AM334"/>
    <mergeCell ref="AN333:AN334"/>
    <mergeCell ref="AV339:AV342"/>
    <mergeCell ref="E341:E342"/>
    <mergeCell ref="F341:F342"/>
    <mergeCell ref="G341:G342"/>
    <mergeCell ref="H341:H342"/>
    <mergeCell ref="I341:I342"/>
    <mergeCell ref="J341:J342"/>
    <mergeCell ref="W339:W340"/>
    <mergeCell ref="Z339:Z340"/>
    <mergeCell ref="AD339:AD340"/>
    <mergeCell ref="AH339:AH340"/>
    <mergeCell ref="AK339:AK340"/>
    <mergeCell ref="AM339:AM340"/>
    <mergeCell ref="AT335:AT336"/>
    <mergeCell ref="AV335:AV338"/>
    <mergeCell ref="E337:E338"/>
    <mergeCell ref="F337:F338"/>
    <mergeCell ref="G337:G338"/>
    <mergeCell ref="H337:H338"/>
    <mergeCell ref="I337:I338"/>
    <mergeCell ref="J337:J338"/>
    <mergeCell ref="K337:K338"/>
    <mergeCell ref="L337:L338"/>
    <mergeCell ref="AK335:AK336"/>
    <mergeCell ref="AM335:AM336"/>
    <mergeCell ref="AO335:AO336"/>
    <mergeCell ref="AQ335:AQ336"/>
    <mergeCell ref="AR335:AS335"/>
    <mergeCell ref="AR336:AS336"/>
    <mergeCell ref="AC337:AC338"/>
    <mergeCell ref="AD337:AD338"/>
    <mergeCell ref="AH337:AH338"/>
    <mergeCell ref="AP341:AP342"/>
    <mergeCell ref="AQ341:AQ342"/>
    <mergeCell ref="AR341:AS341"/>
    <mergeCell ref="AR342:AS342"/>
    <mergeCell ref="AT341:AT342"/>
    <mergeCell ref="AQ337:AQ338"/>
    <mergeCell ref="AR337:AS337"/>
    <mergeCell ref="AR338:AS338"/>
    <mergeCell ref="AT337:AU338"/>
    <mergeCell ref="F339:F340"/>
    <mergeCell ref="I339:I340"/>
    <mergeCell ref="M339:M340"/>
    <mergeCell ref="R339:S340"/>
    <mergeCell ref="T339:T340"/>
    <mergeCell ref="AK337:AK338"/>
    <mergeCell ref="AL337:AL338"/>
    <mergeCell ref="AM337:AM338"/>
    <mergeCell ref="AN337:AN338"/>
    <mergeCell ref="AO337:AO338"/>
    <mergeCell ref="AP337:AP338"/>
    <mergeCell ref="W337:W338"/>
    <mergeCell ref="AO339:AO340"/>
    <mergeCell ref="AQ339:AQ340"/>
    <mergeCell ref="AT339:AU340"/>
    <mergeCell ref="M337:M338"/>
    <mergeCell ref="P337:Q337"/>
    <mergeCell ref="P338:Q338"/>
    <mergeCell ref="R337:S338"/>
    <mergeCell ref="T337:T338"/>
    <mergeCell ref="U337:V338"/>
    <mergeCell ref="O341:O342"/>
    <mergeCell ref="R341:S342"/>
    <mergeCell ref="AO341:AO342"/>
    <mergeCell ref="U341:V342"/>
    <mergeCell ref="W341:W342"/>
    <mergeCell ref="Y341:Y342"/>
    <mergeCell ref="Z341:Z342"/>
    <mergeCell ref="AC341:AC342"/>
    <mergeCell ref="AD341:AD342"/>
    <mergeCell ref="AH341:AH342"/>
    <mergeCell ref="AK341:AK342"/>
    <mergeCell ref="AL341:AL342"/>
    <mergeCell ref="AM341:AM342"/>
    <mergeCell ref="AN341:AN342"/>
    <mergeCell ref="F343:F344"/>
    <mergeCell ref="I343:I344"/>
    <mergeCell ref="M343:M344"/>
    <mergeCell ref="R343:S344"/>
    <mergeCell ref="AO343:AO344"/>
    <mergeCell ref="AQ343:AQ344"/>
    <mergeCell ref="AT343:AU344"/>
    <mergeCell ref="AV343:AV346"/>
    <mergeCell ref="E345:E346"/>
    <mergeCell ref="F345:F346"/>
    <mergeCell ref="G345:G346"/>
    <mergeCell ref="H345:H346"/>
    <mergeCell ref="I345:I346"/>
    <mergeCell ref="T343:T344"/>
    <mergeCell ref="W343:W344"/>
    <mergeCell ref="Z343:Z344"/>
    <mergeCell ref="AD343:AD344"/>
    <mergeCell ref="AH343:AH344"/>
    <mergeCell ref="AK343:AK344"/>
    <mergeCell ref="AO345:AO346"/>
    <mergeCell ref="T341:T342"/>
    <mergeCell ref="O345:O346"/>
    <mergeCell ref="R345:S346"/>
    <mergeCell ref="AM343:AM344"/>
    <mergeCell ref="AD345:AD346"/>
    <mergeCell ref="AH345:AH346"/>
    <mergeCell ref="AK345:AK346"/>
    <mergeCell ref="AL345:AL346"/>
    <mergeCell ref="AM345:AM346"/>
    <mergeCell ref="J345:J346"/>
    <mergeCell ref="K345:K346"/>
    <mergeCell ref="L345:L346"/>
    <mergeCell ref="M345:M346"/>
    <mergeCell ref="K341:K342"/>
    <mergeCell ref="L341:L342"/>
    <mergeCell ref="M341:M342"/>
    <mergeCell ref="AN345:AN346"/>
    <mergeCell ref="T345:T346"/>
    <mergeCell ref="U345:V346"/>
    <mergeCell ref="W345:W346"/>
    <mergeCell ref="Y345:Y346"/>
    <mergeCell ref="Z345:Z346"/>
    <mergeCell ref="AC345:AC346"/>
    <mergeCell ref="AP345:AP346"/>
    <mergeCell ref="AQ345:AQ346"/>
    <mergeCell ref="AR345:AS345"/>
    <mergeCell ref="AR346:AS346"/>
    <mergeCell ref="AT345:AT346"/>
    <mergeCell ref="T347:T348"/>
    <mergeCell ref="K349:K350"/>
    <mergeCell ref="L349:L350"/>
    <mergeCell ref="M349:M350"/>
    <mergeCell ref="O349:O350"/>
    <mergeCell ref="M347:M348"/>
    <mergeCell ref="R347:S348"/>
    <mergeCell ref="AO347:AO348"/>
    <mergeCell ref="AQ347:AQ348"/>
    <mergeCell ref="AT347:AU348"/>
    <mergeCell ref="AV347:AV350"/>
    <mergeCell ref="E349:E350"/>
    <mergeCell ref="F349:F350"/>
    <mergeCell ref="G349:G350"/>
    <mergeCell ref="H349:H350"/>
    <mergeCell ref="I349:I350"/>
    <mergeCell ref="J349:J350"/>
    <mergeCell ref="W347:W348"/>
    <mergeCell ref="Z347:Z348"/>
    <mergeCell ref="AD347:AD348"/>
    <mergeCell ref="AH347:AH348"/>
    <mergeCell ref="AK347:AK348"/>
    <mergeCell ref="AM347:AM348"/>
    <mergeCell ref="AM349:AM350"/>
    <mergeCell ref="R349:S350"/>
    <mergeCell ref="T349:T350"/>
    <mergeCell ref="U349:V350"/>
    <mergeCell ref="W349:W350"/>
    <mergeCell ref="Y349:Y350"/>
    <mergeCell ref="Z349:Z350"/>
    <mergeCell ref="F347:F348"/>
    <mergeCell ref="I347:I348"/>
    <mergeCell ref="AT349:AT350"/>
    <mergeCell ref="F351:F352"/>
    <mergeCell ref="I351:I352"/>
    <mergeCell ref="M351:M352"/>
    <mergeCell ref="R351:S352"/>
    <mergeCell ref="T351:T352"/>
    <mergeCell ref="W351:W352"/>
    <mergeCell ref="Z351:Z352"/>
    <mergeCell ref="AD351:AD352"/>
    <mergeCell ref="AN349:AN350"/>
    <mergeCell ref="AO349:AO350"/>
    <mergeCell ref="AP349:AP350"/>
    <mergeCell ref="AQ349:AQ350"/>
    <mergeCell ref="AR349:AS349"/>
    <mergeCell ref="AH351:AH352"/>
    <mergeCell ref="AK351:AK352"/>
    <mergeCell ref="AM351:AM352"/>
    <mergeCell ref="AO351:AO352"/>
    <mergeCell ref="AQ351:AQ352"/>
    <mergeCell ref="K357:K358"/>
    <mergeCell ref="E357:E358"/>
    <mergeCell ref="F357:F358"/>
    <mergeCell ref="G357:G358"/>
    <mergeCell ref="H357:H358"/>
    <mergeCell ref="I357:I358"/>
    <mergeCell ref="J357:J358"/>
    <mergeCell ref="E359:E360"/>
    <mergeCell ref="F359:F360"/>
    <mergeCell ref="G359:G360"/>
    <mergeCell ref="H359:H360"/>
    <mergeCell ref="AR350:AS350"/>
    <mergeCell ref="AC349:AC350"/>
    <mergeCell ref="AD349:AD350"/>
    <mergeCell ref="AH349:AH350"/>
    <mergeCell ref="AK349:AK350"/>
    <mergeCell ref="AL349:AL350"/>
    <mergeCell ref="I353:I354"/>
    <mergeCell ref="J353:J354"/>
    <mergeCell ref="K353:K354"/>
    <mergeCell ref="L353:L354"/>
    <mergeCell ref="M353:M354"/>
    <mergeCell ref="E353:E354"/>
    <mergeCell ref="F353:F354"/>
    <mergeCell ref="G353:G354"/>
    <mergeCell ref="H353:H354"/>
    <mergeCell ref="AN353:AN354"/>
    <mergeCell ref="AO353:AO354"/>
    <mergeCell ref="AP353:AP354"/>
    <mergeCell ref="AQ353:AQ354"/>
    <mergeCell ref="AR353:AS353"/>
    <mergeCell ref="AR354:AS354"/>
    <mergeCell ref="M355:M356"/>
    <mergeCell ref="O355:O356"/>
    <mergeCell ref="P355:Q355"/>
    <mergeCell ref="P356:Q356"/>
    <mergeCell ref="AM353:AM354"/>
    <mergeCell ref="Z353:Z354"/>
    <mergeCell ref="AC353:AC354"/>
    <mergeCell ref="AD353:AD354"/>
    <mergeCell ref="AH353:AH354"/>
    <mergeCell ref="AK353:AK354"/>
    <mergeCell ref="AL353:AL354"/>
    <mergeCell ref="O353:O354"/>
    <mergeCell ref="R353:S354"/>
    <mergeCell ref="T353:T354"/>
    <mergeCell ref="U353:V354"/>
    <mergeCell ref="W353:W354"/>
    <mergeCell ref="E355:E356"/>
    <mergeCell ref="F355:F356"/>
    <mergeCell ref="I355:I356"/>
    <mergeCell ref="K355:K356"/>
    <mergeCell ref="AH355:AH356"/>
    <mergeCell ref="AT353:AT354"/>
    <mergeCell ref="AV351:AV354"/>
    <mergeCell ref="T357:T358"/>
    <mergeCell ref="U357:V358"/>
    <mergeCell ref="W357:W358"/>
    <mergeCell ref="Y357:Y358"/>
    <mergeCell ref="Z357:Z358"/>
    <mergeCell ref="AC357:AC358"/>
    <mergeCell ref="AR358:AS358"/>
    <mergeCell ref="AT357:AU358"/>
    <mergeCell ref="AH357:AH358"/>
    <mergeCell ref="AK357:AK358"/>
    <mergeCell ref="AL357:AL358"/>
    <mergeCell ref="AM357:AM358"/>
    <mergeCell ref="AN357:AN358"/>
    <mergeCell ref="R355:S356"/>
    <mergeCell ref="T355:T356"/>
    <mergeCell ref="W355:W356"/>
    <mergeCell ref="Z355:Z356"/>
    <mergeCell ref="AD355:AD356"/>
    <mergeCell ref="AV355:AV360"/>
    <mergeCell ref="AO357:AO358"/>
    <mergeCell ref="AP357:AP358"/>
    <mergeCell ref="AQ357:AQ358"/>
    <mergeCell ref="AR357:AS357"/>
    <mergeCell ref="AK355:AK356"/>
    <mergeCell ref="AM355:AM356"/>
    <mergeCell ref="AO355:AO356"/>
    <mergeCell ref="AQ355:AQ356"/>
    <mergeCell ref="AT355:AT356"/>
    <mergeCell ref="Y353:Y354"/>
    <mergeCell ref="AT351:AU352"/>
    <mergeCell ref="AV361:AV364"/>
    <mergeCell ref="AO363:AO364"/>
    <mergeCell ref="AP363:AP364"/>
    <mergeCell ref="AQ363:AQ364"/>
    <mergeCell ref="AR363:AS363"/>
    <mergeCell ref="AO361:AO362"/>
    <mergeCell ref="AQ361:AQ362"/>
    <mergeCell ref="AR361:AS361"/>
    <mergeCell ref="AR362:AS362"/>
    <mergeCell ref="AT361:AT362"/>
    <mergeCell ref="I359:I360"/>
    <mergeCell ref="J359:J360"/>
    <mergeCell ref="K359:K360"/>
    <mergeCell ref="L359:L360"/>
    <mergeCell ref="AD357:AD358"/>
    <mergeCell ref="W359:W360"/>
    <mergeCell ref="X359:AU360"/>
    <mergeCell ref="I361:I362"/>
    <mergeCell ref="K361:K362"/>
    <mergeCell ref="L361:L362"/>
    <mergeCell ref="M361:M362"/>
    <mergeCell ref="M359:M360"/>
    <mergeCell ref="P359:Q359"/>
    <mergeCell ref="P360:Q360"/>
    <mergeCell ref="R359:S360"/>
    <mergeCell ref="T359:T360"/>
    <mergeCell ref="U359:V360"/>
    <mergeCell ref="L357:L358"/>
    <mergeCell ref="M357:M358"/>
    <mergeCell ref="P357:Q357"/>
    <mergeCell ref="P358:Q358"/>
    <mergeCell ref="R357:S358"/>
    <mergeCell ref="W363:W364"/>
    <mergeCell ref="Y363:Y364"/>
    <mergeCell ref="Z363:Z364"/>
    <mergeCell ref="AC363:AC364"/>
    <mergeCell ref="N365:N366"/>
    <mergeCell ref="S365:S366"/>
    <mergeCell ref="T365:T366"/>
    <mergeCell ref="AD363:AD364"/>
    <mergeCell ref="AH363:AH364"/>
    <mergeCell ref="R363:S364"/>
    <mergeCell ref="C365:D365"/>
    <mergeCell ref="C366:D366"/>
    <mergeCell ref="F365:F366"/>
    <mergeCell ref="G365:G366"/>
    <mergeCell ref="J365:J366"/>
    <mergeCell ref="AM361:AM362"/>
    <mergeCell ref="O361:O362"/>
    <mergeCell ref="P361:Q361"/>
    <mergeCell ref="P362:Q362"/>
    <mergeCell ref="R361:S362"/>
    <mergeCell ref="T361:T362"/>
    <mergeCell ref="W361:W362"/>
    <mergeCell ref="Y361:Y362"/>
    <mergeCell ref="Z361:Z362"/>
    <mergeCell ref="AD361:AD362"/>
    <mergeCell ref="AH361:AH362"/>
    <mergeCell ref="AK361:AK362"/>
    <mergeCell ref="E361:E362"/>
    <mergeCell ref="F361:F362"/>
    <mergeCell ref="H361:H362"/>
    <mergeCell ref="J363:J364"/>
    <mergeCell ref="AO365:AO366"/>
    <mergeCell ref="AQ365:AQ366"/>
    <mergeCell ref="AT365:AU366"/>
    <mergeCell ref="AV365:AV368"/>
    <mergeCell ref="K367:K368"/>
    <mergeCell ref="W365:W366"/>
    <mergeCell ref="Z365:Z366"/>
    <mergeCell ref="AD365:AD366"/>
    <mergeCell ref="AH365:AH366"/>
    <mergeCell ref="AK365:AK366"/>
    <mergeCell ref="AM365:AM366"/>
    <mergeCell ref="AR364:AS364"/>
    <mergeCell ref="AT363:AU364"/>
    <mergeCell ref="AT367:AT368"/>
    <mergeCell ref="U367:V368"/>
    <mergeCell ref="E363:E364"/>
    <mergeCell ref="F363:F364"/>
    <mergeCell ref="G363:G364"/>
    <mergeCell ref="H363:H364"/>
    <mergeCell ref="I363:I364"/>
    <mergeCell ref="K363:K364"/>
    <mergeCell ref="L363:L364"/>
    <mergeCell ref="M363:M364"/>
    <mergeCell ref="P363:Q363"/>
    <mergeCell ref="P364:Q364"/>
    <mergeCell ref="AK363:AK364"/>
    <mergeCell ref="AL363:AL364"/>
    <mergeCell ref="AM363:AM364"/>
    <mergeCell ref="AN363:AN364"/>
    <mergeCell ref="T363:T364"/>
    <mergeCell ref="U363:V364"/>
    <mergeCell ref="W367:W368"/>
    <mergeCell ref="Y367:Y368"/>
    <mergeCell ref="Z367:Z368"/>
    <mergeCell ref="AC367:AC368"/>
    <mergeCell ref="AD367:AD368"/>
    <mergeCell ref="E369:E370"/>
    <mergeCell ref="F369:F370"/>
    <mergeCell ref="G369:G370"/>
    <mergeCell ref="J369:J370"/>
    <mergeCell ref="Z369:Z370"/>
    <mergeCell ref="AD369:AD370"/>
    <mergeCell ref="AP367:AP368"/>
    <mergeCell ref="AQ367:AQ368"/>
    <mergeCell ref="AR367:AS367"/>
    <mergeCell ref="AR368:AS368"/>
    <mergeCell ref="AH367:AH368"/>
    <mergeCell ref="AK367:AK368"/>
    <mergeCell ref="AL367:AL368"/>
    <mergeCell ref="AM367:AM368"/>
    <mergeCell ref="AN367:AN368"/>
    <mergeCell ref="AO367:AO368"/>
    <mergeCell ref="F367:F368"/>
    <mergeCell ref="G367:G368"/>
    <mergeCell ref="H367:H368"/>
    <mergeCell ref="I367:I368"/>
    <mergeCell ref="J367:J368"/>
    <mergeCell ref="T367:T368"/>
    <mergeCell ref="E373:E374"/>
    <mergeCell ref="F373:F374"/>
    <mergeCell ref="G373:G374"/>
    <mergeCell ref="J373:J374"/>
    <mergeCell ref="N373:N374"/>
    <mergeCell ref="S373:S374"/>
    <mergeCell ref="N371:N372"/>
    <mergeCell ref="P371:P372"/>
    <mergeCell ref="S371:S372"/>
    <mergeCell ref="T371:T372"/>
    <mergeCell ref="E375:E376"/>
    <mergeCell ref="F375:F376"/>
    <mergeCell ref="G375:G376"/>
    <mergeCell ref="H375:H376"/>
    <mergeCell ref="L367:L368"/>
    <mergeCell ref="M367:M368"/>
    <mergeCell ref="N367:N368"/>
    <mergeCell ref="P367:P368"/>
    <mergeCell ref="S367:S368"/>
    <mergeCell ref="E371:E372"/>
    <mergeCell ref="F371:F372"/>
    <mergeCell ref="G371:G372"/>
    <mergeCell ref="H371:H372"/>
    <mergeCell ref="I371:I372"/>
    <mergeCell ref="J371:J372"/>
    <mergeCell ref="K371:K372"/>
    <mergeCell ref="AQ371:AQ372"/>
    <mergeCell ref="Y371:Y372"/>
    <mergeCell ref="Z371:Z372"/>
    <mergeCell ref="AC371:AC372"/>
    <mergeCell ref="AD371:AD372"/>
    <mergeCell ref="AH371:AH372"/>
    <mergeCell ref="AK371:AK372"/>
    <mergeCell ref="AL371:AL372"/>
    <mergeCell ref="AM371:AM372"/>
    <mergeCell ref="AN371:AN372"/>
    <mergeCell ref="AO371:AO372"/>
    <mergeCell ref="AP371:AP372"/>
    <mergeCell ref="I375:I376"/>
    <mergeCell ref="T373:T374"/>
    <mergeCell ref="W373:W374"/>
    <mergeCell ref="Z373:Z374"/>
    <mergeCell ref="AD373:AD374"/>
    <mergeCell ref="AD375:AD376"/>
    <mergeCell ref="J375:J376"/>
    <mergeCell ref="K375:K376"/>
    <mergeCell ref="L375:L376"/>
    <mergeCell ref="M375:M376"/>
    <mergeCell ref="N375:N376"/>
    <mergeCell ref="P375:P376"/>
    <mergeCell ref="AM373:AM374"/>
    <mergeCell ref="AO373:AO374"/>
    <mergeCell ref="AQ373:AQ374"/>
    <mergeCell ref="AT373:AU374"/>
    <mergeCell ref="AV373:AV376"/>
    <mergeCell ref="AT375:AT376"/>
    <mergeCell ref="AP375:AP376"/>
    <mergeCell ref="AQ375:AQ376"/>
    <mergeCell ref="AR375:AS375"/>
    <mergeCell ref="AR376:AS376"/>
    <mergeCell ref="T375:T376"/>
    <mergeCell ref="U375:V376"/>
    <mergeCell ref="W375:W376"/>
    <mergeCell ref="Y375:Y376"/>
    <mergeCell ref="Z375:Z376"/>
    <mergeCell ref="AV369:AV372"/>
    <mergeCell ref="L371:L372"/>
    <mergeCell ref="M371:M372"/>
    <mergeCell ref="AH369:AH370"/>
    <mergeCell ref="AK369:AK370"/>
    <mergeCell ref="AM369:AM370"/>
    <mergeCell ref="AO369:AO370"/>
    <mergeCell ref="AQ369:AQ370"/>
    <mergeCell ref="AT369:AU370"/>
    <mergeCell ref="N369:N370"/>
    <mergeCell ref="S369:S370"/>
    <mergeCell ref="T369:T370"/>
    <mergeCell ref="W369:W370"/>
    <mergeCell ref="AH373:AH374"/>
    <mergeCell ref="AK373:AK374"/>
    <mergeCell ref="AR371:AS371"/>
    <mergeCell ref="AR372:AS372"/>
    <mergeCell ref="AT371:AT372"/>
    <mergeCell ref="U371:V372"/>
    <mergeCell ref="W371:W372"/>
    <mergeCell ref="S377:S378"/>
    <mergeCell ref="T377:T378"/>
    <mergeCell ref="W377:W378"/>
    <mergeCell ref="AN375:AN376"/>
    <mergeCell ref="AO375:AO376"/>
    <mergeCell ref="AC375:AC376"/>
    <mergeCell ref="E377:E378"/>
    <mergeCell ref="F377:F378"/>
    <mergeCell ref="G377:G378"/>
    <mergeCell ref="J377:J378"/>
    <mergeCell ref="N377:N378"/>
    <mergeCell ref="AQ377:AQ378"/>
    <mergeCell ref="AT377:AU378"/>
    <mergeCell ref="AV377:AV380"/>
    <mergeCell ref="E379:E380"/>
    <mergeCell ref="F379:F380"/>
    <mergeCell ref="G379:G380"/>
    <mergeCell ref="H379:H380"/>
    <mergeCell ref="I379:I380"/>
    <mergeCell ref="J379:J380"/>
    <mergeCell ref="K379:K380"/>
    <mergeCell ref="Z377:Z378"/>
    <mergeCell ref="AD377:AD378"/>
    <mergeCell ref="AH377:AH378"/>
    <mergeCell ref="AK377:AK378"/>
    <mergeCell ref="AM377:AM378"/>
    <mergeCell ref="AO377:AO378"/>
    <mergeCell ref="AH375:AH376"/>
    <mergeCell ref="AK375:AK376"/>
    <mergeCell ref="AL375:AL376"/>
    <mergeCell ref="AM375:AM376"/>
    <mergeCell ref="S375:S376"/>
    <mergeCell ref="Z379:Z380"/>
    <mergeCell ref="AC379:AC380"/>
    <mergeCell ref="AD379:AD380"/>
    <mergeCell ref="AH379:AH380"/>
    <mergeCell ref="AK379:AK380"/>
    <mergeCell ref="AL379:AL380"/>
    <mergeCell ref="AM379:AM380"/>
    <mergeCell ref="AN379:AN380"/>
    <mergeCell ref="E381:E382"/>
    <mergeCell ref="F381:F382"/>
    <mergeCell ref="G381:G382"/>
    <mergeCell ref="J381:J382"/>
    <mergeCell ref="AP379:AP380"/>
    <mergeCell ref="AQ379:AQ380"/>
    <mergeCell ref="AR379:AS379"/>
    <mergeCell ref="AR380:AS380"/>
    <mergeCell ref="AT379:AT380"/>
    <mergeCell ref="AQ381:AQ382"/>
    <mergeCell ref="AT381:AU382"/>
    <mergeCell ref="N381:N382"/>
    <mergeCell ref="S381:S382"/>
    <mergeCell ref="T381:T382"/>
    <mergeCell ref="W381:W382"/>
    <mergeCell ref="Z381:Z382"/>
    <mergeCell ref="AD381:AD382"/>
    <mergeCell ref="T379:T380"/>
    <mergeCell ref="AV381:AV384"/>
    <mergeCell ref="E383:E384"/>
    <mergeCell ref="F383:F384"/>
    <mergeCell ref="G383:G384"/>
    <mergeCell ref="H383:H384"/>
    <mergeCell ref="I383:I384"/>
    <mergeCell ref="J383:J384"/>
    <mergeCell ref="K383:K384"/>
    <mergeCell ref="L383:L384"/>
    <mergeCell ref="M383:M384"/>
    <mergeCell ref="AH381:AH382"/>
    <mergeCell ref="AK381:AK382"/>
    <mergeCell ref="AM381:AM382"/>
    <mergeCell ref="AO381:AO382"/>
    <mergeCell ref="L379:L380"/>
    <mergeCell ref="M379:M380"/>
    <mergeCell ref="N379:N380"/>
    <mergeCell ref="P379:P380"/>
    <mergeCell ref="S379:S380"/>
    <mergeCell ref="AO379:AO380"/>
    <mergeCell ref="U379:V380"/>
    <mergeCell ref="W379:W380"/>
    <mergeCell ref="Y379:Y380"/>
    <mergeCell ref="AK383:AK384"/>
    <mergeCell ref="N383:N384"/>
    <mergeCell ref="P383:P384"/>
    <mergeCell ref="S383:S384"/>
    <mergeCell ref="T383:T384"/>
    <mergeCell ref="U383:V384"/>
    <mergeCell ref="W383:W384"/>
    <mergeCell ref="Y383:Y384"/>
    <mergeCell ref="Z383:Z384"/>
    <mergeCell ref="AC383:AC384"/>
    <mergeCell ref="AD383:AD384"/>
    <mergeCell ref="AH383:AH384"/>
    <mergeCell ref="AR383:AS383"/>
    <mergeCell ref="AR384:AS384"/>
    <mergeCell ref="AT383:AT384"/>
    <mergeCell ref="E385:E386"/>
    <mergeCell ref="F385:F386"/>
    <mergeCell ref="G385:G386"/>
    <mergeCell ref="J385:J386"/>
    <mergeCell ref="L385:L386"/>
    <mergeCell ref="N385:N386"/>
    <mergeCell ref="AL383:AL384"/>
    <mergeCell ref="AM383:AM384"/>
    <mergeCell ref="AN383:AN384"/>
    <mergeCell ref="AO383:AO384"/>
    <mergeCell ref="AP383:AP384"/>
    <mergeCell ref="AQ383:AQ384"/>
    <mergeCell ref="AO385:AO386"/>
    <mergeCell ref="P385:P386"/>
    <mergeCell ref="Q385:R385"/>
    <mergeCell ref="Q386:R386"/>
    <mergeCell ref="S385:S386"/>
    <mergeCell ref="T385:T386"/>
    <mergeCell ref="W385:W386"/>
    <mergeCell ref="AQ385:AQ386"/>
    <mergeCell ref="AT385:AT386"/>
    <mergeCell ref="AV385:AV390"/>
    <mergeCell ref="E387:E388"/>
    <mergeCell ref="F387:F388"/>
    <mergeCell ref="G387:G388"/>
    <mergeCell ref="H387:H388"/>
    <mergeCell ref="I387:I388"/>
    <mergeCell ref="J387:J388"/>
    <mergeCell ref="K387:K388"/>
    <mergeCell ref="Z385:Z386"/>
    <mergeCell ref="AD385:AD386"/>
    <mergeCell ref="AH385:AH386"/>
    <mergeCell ref="AK385:AK386"/>
    <mergeCell ref="AM385:AM386"/>
    <mergeCell ref="L387:L388"/>
    <mergeCell ref="M387:M388"/>
    <mergeCell ref="N387:N388"/>
    <mergeCell ref="Q387:R387"/>
    <mergeCell ref="Q388:R388"/>
    <mergeCell ref="AC387:AC388"/>
    <mergeCell ref="S389:S390"/>
    <mergeCell ref="T389:T390"/>
    <mergeCell ref="U389:V390"/>
    <mergeCell ref="W389:W390"/>
    <mergeCell ref="X389:AU390"/>
    <mergeCell ref="T387:T388"/>
    <mergeCell ref="U387:V388"/>
    <mergeCell ref="W387:W388"/>
    <mergeCell ref="Y387:Y388"/>
    <mergeCell ref="Z387:Z388"/>
    <mergeCell ref="AT387:AU388"/>
    <mergeCell ref="AD387:AD388"/>
    <mergeCell ref="AH387:AH388"/>
    <mergeCell ref="AK387:AK388"/>
    <mergeCell ref="AL387:AL388"/>
    <mergeCell ref="AM387:AM388"/>
    <mergeCell ref="AN387:AN388"/>
    <mergeCell ref="AO387:AO388"/>
    <mergeCell ref="AP387:AP388"/>
    <mergeCell ref="AQ387:AQ388"/>
    <mergeCell ref="AR387:AS387"/>
    <mergeCell ref="AR388:AS388"/>
    <mergeCell ref="E389:E390"/>
    <mergeCell ref="F389:F390"/>
    <mergeCell ref="G389:G390"/>
    <mergeCell ref="H389:H390"/>
    <mergeCell ref="I389:I390"/>
    <mergeCell ref="K389:K390"/>
    <mergeCell ref="L389:L390"/>
    <mergeCell ref="M389:M390"/>
    <mergeCell ref="N389:N390"/>
    <mergeCell ref="Q389:R389"/>
    <mergeCell ref="Q390:R390"/>
    <mergeCell ref="S387:S388"/>
    <mergeCell ref="E391:E392"/>
    <mergeCell ref="F391:F392"/>
    <mergeCell ref="G391:G392"/>
    <mergeCell ref="I391:I392"/>
    <mergeCell ref="E393:E394"/>
    <mergeCell ref="F393:F394"/>
    <mergeCell ref="G393:G394"/>
    <mergeCell ref="H393:H394"/>
    <mergeCell ref="I393:I394"/>
    <mergeCell ref="W391:W392"/>
    <mergeCell ref="Y391:Y392"/>
    <mergeCell ref="Z391:Z392"/>
    <mergeCell ref="AD391:AD392"/>
    <mergeCell ref="J389:J390"/>
    <mergeCell ref="S393:S394"/>
    <mergeCell ref="T393:T394"/>
    <mergeCell ref="AT391:AT392"/>
    <mergeCell ref="AV391:AV394"/>
    <mergeCell ref="J393:J394"/>
    <mergeCell ref="K393:K394"/>
    <mergeCell ref="L393:L394"/>
    <mergeCell ref="AH391:AH392"/>
    <mergeCell ref="AK391:AK392"/>
    <mergeCell ref="AM391:AM392"/>
    <mergeCell ref="AO391:AO392"/>
    <mergeCell ref="AQ391:AQ392"/>
    <mergeCell ref="AR391:AS391"/>
    <mergeCell ref="AR392:AS392"/>
    <mergeCell ref="S391:S392"/>
    <mergeCell ref="Q391:R391"/>
    <mergeCell ref="Q392:R392"/>
    <mergeCell ref="C396:D396"/>
    <mergeCell ref="F395:F396"/>
    <mergeCell ref="G395:G396"/>
    <mergeCell ref="J395:J396"/>
    <mergeCell ref="N395:N396"/>
    <mergeCell ref="M393:M394"/>
    <mergeCell ref="N393:N394"/>
    <mergeCell ref="Q393:R393"/>
    <mergeCell ref="Q394:R394"/>
    <mergeCell ref="J391:J392"/>
    <mergeCell ref="L391:L392"/>
    <mergeCell ref="M391:M392"/>
    <mergeCell ref="N391:N392"/>
    <mergeCell ref="P391:P392"/>
    <mergeCell ref="T391:T392"/>
    <mergeCell ref="AT393:AU394"/>
    <mergeCell ref="C395:D395"/>
    <mergeCell ref="T395:T396"/>
    <mergeCell ref="W395:W396"/>
    <mergeCell ref="Z395:Z396"/>
    <mergeCell ref="AD395:AD396"/>
    <mergeCell ref="AH393:AH394"/>
    <mergeCell ref="AK393:AK394"/>
    <mergeCell ref="AL393:AL394"/>
    <mergeCell ref="AM393:AM394"/>
    <mergeCell ref="AN393:AN394"/>
    <mergeCell ref="AO393:AO394"/>
    <mergeCell ref="U393:V394"/>
    <mergeCell ref="W393:W394"/>
    <mergeCell ref="Y393:Y394"/>
    <mergeCell ref="Z393:Z394"/>
    <mergeCell ref="S395:S396"/>
    <mergeCell ref="AP393:AP394"/>
    <mergeCell ref="AQ393:AQ394"/>
    <mergeCell ref="AR393:AS393"/>
    <mergeCell ref="AR394:AS394"/>
    <mergeCell ref="AC393:AC394"/>
    <mergeCell ref="AD393:AD394"/>
    <mergeCell ref="AV399:AV402"/>
    <mergeCell ref="E401:E402"/>
    <mergeCell ref="F401:F402"/>
    <mergeCell ref="G401:G402"/>
    <mergeCell ref="H401:H402"/>
    <mergeCell ref="I401:I402"/>
    <mergeCell ref="J401:J402"/>
    <mergeCell ref="K401:K402"/>
    <mergeCell ref="Z399:Z400"/>
    <mergeCell ref="AD399:AD400"/>
    <mergeCell ref="AH399:AH400"/>
    <mergeCell ref="AK399:AK400"/>
    <mergeCell ref="AM399:AM400"/>
    <mergeCell ref="AO399:AO400"/>
    <mergeCell ref="AV395:AV398"/>
    <mergeCell ref="F397:F398"/>
    <mergeCell ref="G397:G398"/>
    <mergeCell ref="H397:H398"/>
    <mergeCell ref="I397:I398"/>
    <mergeCell ref="J397:J398"/>
    <mergeCell ref="K397:K398"/>
    <mergeCell ref="L397:L398"/>
    <mergeCell ref="M397:M398"/>
    <mergeCell ref="N397:N398"/>
    <mergeCell ref="AH395:AH396"/>
    <mergeCell ref="AK395:AK396"/>
    <mergeCell ref="AM395:AM396"/>
    <mergeCell ref="AO395:AO396"/>
    <mergeCell ref="AQ395:AQ396"/>
    <mergeCell ref="AT395:AU396"/>
    <mergeCell ref="AL397:AL398"/>
    <mergeCell ref="P397:P398"/>
    <mergeCell ref="AT397:AT398"/>
    <mergeCell ref="E399:E400"/>
    <mergeCell ref="F399:F400"/>
    <mergeCell ref="G399:G400"/>
    <mergeCell ref="J399:J400"/>
    <mergeCell ref="N399:N400"/>
    <mergeCell ref="S399:S400"/>
    <mergeCell ref="T399:T400"/>
    <mergeCell ref="W399:W400"/>
    <mergeCell ref="AM397:AM398"/>
    <mergeCell ref="AN397:AN398"/>
    <mergeCell ref="AO397:AO398"/>
    <mergeCell ref="AP397:AP398"/>
    <mergeCell ref="AQ397:AQ398"/>
    <mergeCell ref="AR397:AS397"/>
    <mergeCell ref="AR398:AS398"/>
    <mergeCell ref="AQ399:AQ400"/>
    <mergeCell ref="AT399:AU400"/>
    <mergeCell ref="S397:S398"/>
    <mergeCell ref="T397:T398"/>
    <mergeCell ref="U397:V398"/>
    <mergeCell ref="W397:W398"/>
    <mergeCell ref="Y397:Y398"/>
    <mergeCell ref="Z397:Z398"/>
    <mergeCell ref="AC397:AC398"/>
    <mergeCell ref="AD397:AD398"/>
    <mergeCell ref="AH397:AH398"/>
    <mergeCell ref="AK397:AK398"/>
    <mergeCell ref="AT401:AT402"/>
    <mergeCell ref="E403:E404"/>
    <mergeCell ref="F403:F404"/>
    <mergeCell ref="G403:G404"/>
    <mergeCell ref="J403:J404"/>
    <mergeCell ref="AH401:AH402"/>
    <mergeCell ref="AK401:AK402"/>
    <mergeCell ref="AL401:AL402"/>
    <mergeCell ref="AM401:AM402"/>
    <mergeCell ref="AN401:AN402"/>
    <mergeCell ref="AO401:AO402"/>
    <mergeCell ref="U401:V402"/>
    <mergeCell ref="W401:W402"/>
    <mergeCell ref="Y401:Y402"/>
    <mergeCell ref="Z401:Z402"/>
    <mergeCell ref="Z403:Z404"/>
    <mergeCell ref="AD403:AD404"/>
    <mergeCell ref="AP401:AP402"/>
    <mergeCell ref="AQ401:AQ402"/>
    <mergeCell ref="AR401:AS401"/>
    <mergeCell ref="AR402:AS402"/>
    <mergeCell ref="AC401:AC402"/>
    <mergeCell ref="AD401:AD402"/>
    <mergeCell ref="T401:T402"/>
    <mergeCell ref="E407:E408"/>
    <mergeCell ref="F407:F408"/>
    <mergeCell ref="G407:G408"/>
    <mergeCell ref="J407:J408"/>
    <mergeCell ref="N407:N408"/>
    <mergeCell ref="S407:S408"/>
    <mergeCell ref="N405:N406"/>
    <mergeCell ref="P405:P406"/>
    <mergeCell ref="S405:S406"/>
    <mergeCell ref="T405:T406"/>
    <mergeCell ref="E409:E410"/>
    <mergeCell ref="F409:F410"/>
    <mergeCell ref="G409:G410"/>
    <mergeCell ref="L401:L402"/>
    <mergeCell ref="M401:M402"/>
    <mergeCell ref="N401:N402"/>
    <mergeCell ref="P401:P402"/>
    <mergeCell ref="S401:S402"/>
    <mergeCell ref="E405:E406"/>
    <mergeCell ref="F405:F406"/>
    <mergeCell ref="G405:G406"/>
    <mergeCell ref="H405:H406"/>
    <mergeCell ref="I405:I406"/>
    <mergeCell ref="J405:J406"/>
    <mergeCell ref="K405:K406"/>
    <mergeCell ref="H409:H410"/>
    <mergeCell ref="I409:I410"/>
    <mergeCell ref="S409:S410"/>
    <mergeCell ref="T409:T410"/>
    <mergeCell ref="AQ405:AQ406"/>
    <mergeCell ref="Y405:Y406"/>
    <mergeCell ref="Z405:Z406"/>
    <mergeCell ref="AC405:AC406"/>
    <mergeCell ref="AD405:AD406"/>
    <mergeCell ref="AH405:AH406"/>
    <mergeCell ref="AK405:AK406"/>
    <mergeCell ref="AL405:AL406"/>
    <mergeCell ref="AM405:AM406"/>
    <mergeCell ref="AN405:AN406"/>
    <mergeCell ref="AO405:AO406"/>
    <mergeCell ref="AP405:AP406"/>
    <mergeCell ref="AT405:AT406"/>
    <mergeCell ref="AV403:AV406"/>
    <mergeCell ref="L405:L406"/>
    <mergeCell ref="M405:M406"/>
    <mergeCell ref="AH403:AH404"/>
    <mergeCell ref="AK403:AK404"/>
    <mergeCell ref="AM403:AM404"/>
    <mergeCell ref="AO403:AO404"/>
    <mergeCell ref="AQ403:AQ404"/>
    <mergeCell ref="AT403:AU404"/>
    <mergeCell ref="N403:N404"/>
    <mergeCell ref="S403:S404"/>
    <mergeCell ref="T403:T404"/>
    <mergeCell ref="W403:W404"/>
    <mergeCell ref="AD407:AD408"/>
    <mergeCell ref="AH407:AH408"/>
    <mergeCell ref="AK407:AK408"/>
    <mergeCell ref="AR405:AS405"/>
    <mergeCell ref="AR406:AS406"/>
    <mergeCell ref="T407:T408"/>
    <mergeCell ref="W407:W408"/>
    <mergeCell ref="Z407:Z408"/>
    <mergeCell ref="AM407:AM408"/>
    <mergeCell ref="AO407:AO408"/>
    <mergeCell ref="AQ407:AQ408"/>
    <mergeCell ref="AT407:AU408"/>
    <mergeCell ref="AV407:AV410"/>
    <mergeCell ref="U405:V406"/>
    <mergeCell ref="W405:W406"/>
    <mergeCell ref="AV411:AV414"/>
    <mergeCell ref="E413:E414"/>
    <mergeCell ref="F413:F414"/>
    <mergeCell ref="G413:G414"/>
    <mergeCell ref="H413:H414"/>
    <mergeCell ref="I413:I414"/>
    <mergeCell ref="J413:J414"/>
    <mergeCell ref="K413:K414"/>
    <mergeCell ref="Z411:Z412"/>
    <mergeCell ref="AD411:AD412"/>
    <mergeCell ref="AH411:AH412"/>
    <mergeCell ref="AK411:AK412"/>
    <mergeCell ref="AM411:AM412"/>
    <mergeCell ref="AD409:AD410"/>
    <mergeCell ref="AH409:AH410"/>
    <mergeCell ref="AK409:AK410"/>
    <mergeCell ref="AL409:AL410"/>
    <mergeCell ref="AT409:AT410"/>
    <mergeCell ref="E411:E412"/>
    <mergeCell ref="F411:F412"/>
    <mergeCell ref="G411:G412"/>
    <mergeCell ref="J411:J412"/>
    <mergeCell ref="N411:N412"/>
    <mergeCell ref="S411:S412"/>
    <mergeCell ref="T411:T412"/>
    <mergeCell ref="W411:W412"/>
    <mergeCell ref="AN409:AN410"/>
    <mergeCell ref="AO409:AO410"/>
    <mergeCell ref="AP409:AP410"/>
    <mergeCell ref="AQ409:AQ410"/>
    <mergeCell ref="AR409:AS409"/>
    <mergeCell ref="AR410:AS410"/>
    <mergeCell ref="P409:P410"/>
    <mergeCell ref="AQ411:AQ412"/>
    <mergeCell ref="AT411:AU412"/>
    <mergeCell ref="J415:J416"/>
    <mergeCell ref="AH413:AH414"/>
    <mergeCell ref="AK413:AK414"/>
    <mergeCell ref="AL413:AL414"/>
    <mergeCell ref="AM413:AM414"/>
    <mergeCell ref="AN413:AN414"/>
    <mergeCell ref="AO413:AO414"/>
    <mergeCell ref="U413:V414"/>
    <mergeCell ref="W413:W414"/>
    <mergeCell ref="Y413:Y414"/>
    <mergeCell ref="Z413:Z414"/>
    <mergeCell ref="AC409:AC410"/>
    <mergeCell ref="AP413:AP414"/>
    <mergeCell ref="AQ413:AQ414"/>
    <mergeCell ref="AR413:AS413"/>
    <mergeCell ref="AR414:AS414"/>
    <mergeCell ref="AC413:AC414"/>
    <mergeCell ref="AD413:AD414"/>
    <mergeCell ref="AO411:AO412"/>
    <mergeCell ref="AM409:AM410"/>
    <mergeCell ref="U409:V410"/>
    <mergeCell ref="W409:W410"/>
    <mergeCell ref="Y409:Y410"/>
    <mergeCell ref="Z409:Z410"/>
    <mergeCell ref="J409:J410"/>
    <mergeCell ref="K409:K410"/>
    <mergeCell ref="L409:L410"/>
    <mergeCell ref="M409:M410"/>
    <mergeCell ref="N409:N410"/>
    <mergeCell ref="AT415:AT416"/>
    <mergeCell ref="AV415:AV420"/>
    <mergeCell ref="E417:E418"/>
    <mergeCell ref="F417:F418"/>
    <mergeCell ref="G417:G418"/>
    <mergeCell ref="H417:H418"/>
    <mergeCell ref="I417:I418"/>
    <mergeCell ref="T415:T416"/>
    <mergeCell ref="W415:W416"/>
    <mergeCell ref="Z415:Z416"/>
    <mergeCell ref="AD415:AD416"/>
    <mergeCell ref="AH415:AH416"/>
    <mergeCell ref="AK415:AK416"/>
    <mergeCell ref="L415:L416"/>
    <mergeCell ref="N415:N416"/>
    <mergeCell ref="P415:P416"/>
    <mergeCell ref="T413:T414"/>
    <mergeCell ref="AM415:AM416"/>
    <mergeCell ref="AO415:AO416"/>
    <mergeCell ref="AQ415:AQ416"/>
    <mergeCell ref="Q415:R415"/>
    <mergeCell ref="Q416:R416"/>
    <mergeCell ref="S415:S416"/>
    <mergeCell ref="L413:L414"/>
    <mergeCell ref="M413:M414"/>
    <mergeCell ref="N413:N414"/>
    <mergeCell ref="P413:P414"/>
    <mergeCell ref="S413:S414"/>
    <mergeCell ref="AT413:AT414"/>
    <mergeCell ref="E415:E416"/>
    <mergeCell ref="F415:F416"/>
    <mergeCell ref="G415:G416"/>
    <mergeCell ref="Q417:R417"/>
    <mergeCell ref="Q418:R418"/>
    <mergeCell ref="W419:W420"/>
    <mergeCell ref="X419:AU420"/>
    <mergeCell ref="E421:E422"/>
    <mergeCell ref="F421:F422"/>
    <mergeCell ref="G421:G422"/>
    <mergeCell ref="I421:I422"/>
    <mergeCell ref="J421:J422"/>
    <mergeCell ref="L421:L422"/>
    <mergeCell ref="M421:M422"/>
    <mergeCell ref="N419:N420"/>
    <mergeCell ref="Q419:R419"/>
    <mergeCell ref="Q420:R420"/>
    <mergeCell ref="S419:S420"/>
    <mergeCell ref="J417:J418"/>
    <mergeCell ref="K417:K418"/>
    <mergeCell ref="L417:L418"/>
    <mergeCell ref="M417:M418"/>
    <mergeCell ref="N417:N418"/>
    <mergeCell ref="AM417:AM418"/>
    <mergeCell ref="S417:S418"/>
    <mergeCell ref="T417:T418"/>
    <mergeCell ref="U417:V418"/>
    <mergeCell ref="W417:W418"/>
    <mergeCell ref="Y417:Y418"/>
    <mergeCell ref="Z417:Z418"/>
    <mergeCell ref="AC417:AC418"/>
    <mergeCell ref="AD417:AD418"/>
    <mergeCell ref="AH417:AH418"/>
    <mergeCell ref="AK417:AK418"/>
    <mergeCell ref="AL417:AL418"/>
    <mergeCell ref="AR417:AS417"/>
    <mergeCell ref="AR418:AS418"/>
    <mergeCell ref="AV421:AV424"/>
    <mergeCell ref="E423:E424"/>
    <mergeCell ref="F423:F424"/>
    <mergeCell ref="G423:G424"/>
    <mergeCell ref="H423:H424"/>
    <mergeCell ref="I423:I424"/>
    <mergeCell ref="J423:J424"/>
    <mergeCell ref="K423:K424"/>
    <mergeCell ref="L423:L424"/>
    <mergeCell ref="M423:M424"/>
    <mergeCell ref="AM421:AM422"/>
    <mergeCell ref="AO421:AO422"/>
    <mergeCell ref="AQ421:AQ422"/>
    <mergeCell ref="AR421:AS421"/>
    <mergeCell ref="T419:T420"/>
    <mergeCell ref="U419:V420"/>
    <mergeCell ref="AT417:AU418"/>
    <mergeCell ref="E419:E420"/>
    <mergeCell ref="F419:F420"/>
    <mergeCell ref="G419:G420"/>
    <mergeCell ref="H419:H420"/>
    <mergeCell ref="I419:I420"/>
    <mergeCell ref="J419:J420"/>
    <mergeCell ref="K419:K420"/>
    <mergeCell ref="L419:L420"/>
    <mergeCell ref="M419:M420"/>
    <mergeCell ref="AN417:AN418"/>
    <mergeCell ref="AO417:AO418"/>
    <mergeCell ref="AP417:AP418"/>
    <mergeCell ref="AQ417:AQ418"/>
    <mergeCell ref="C425:D425"/>
    <mergeCell ref="C426:D426"/>
    <mergeCell ref="G425:G426"/>
    <mergeCell ref="J425:J426"/>
    <mergeCell ref="N425:N426"/>
    <mergeCell ref="T421:T422"/>
    <mergeCell ref="AQ423:AQ424"/>
    <mergeCell ref="AR423:AS423"/>
    <mergeCell ref="AR424:AS424"/>
    <mergeCell ref="AT423:AU424"/>
    <mergeCell ref="AO423:AO424"/>
    <mergeCell ref="AP423:AP424"/>
    <mergeCell ref="N421:N422"/>
    <mergeCell ref="P421:P422"/>
    <mergeCell ref="Q421:R421"/>
    <mergeCell ref="Q422:R422"/>
    <mergeCell ref="S421:S422"/>
    <mergeCell ref="AR422:AS422"/>
    <mergeCell ref="AT421:AT422"/>
    <mergeCell ref="W421:W422"/>
    <mergeCell ref="Y421:Y422"/>
    <mergeCell ref="Z421:Z422"/>
    <mergeCell ref="AD421:AD422"/>
    <mergeCell ref="AH421:AH422"/>
    <mergeCell ref="AK421:AK422"/>
    <mergeCell ref="K427:K428"/>
    <mergeCell ref="L427:L428"/>
    <mergeCell ref="M427:M428"/>
    <mergeCell ref="N427:N428"/>
    <mergeCell ref="P427:P428"/>
    <mergeCell ref="N423:N424"/>
    <mergeCell ref="Q423:R423"/>
    <mergeCell ref="Q424:R424"/>
    <mergeCell ref="S423:S424"/>
    <mergeCell ref="T423:T424"/>
    <mergeCell ref="S425:S426"/>
    <mergeCell ref="AK423:AK424"/>
    <mergeCell ref="AL423:AL424"/>
    <mergeCell ref="AM423:AM424"/>
    <mergeCell ref="AN423:AN424"/>
    <mergeCell ref="W423:W424"/>
    <mergeCell ref="Y423:Y424"/>
    <mergeCell ref="Z423:Z424"/>
    <mergeCell ref="AC423:AC424"/>
    <mergeCell ref="AD423:AD424"/>
    <mergeCell ref="AH423:AH424"/>
    <mergeCell ref="U423:V424"/>
    <mergeCell ref="Y427:Y428"/>
    <mergeCell ref="Z427:Z428"/>
    <mergeCell ref="AC427:AC428"/>
    <mergeCell ref="AV425:AV428"/>
    <mergeCell ref="F427:F428"/>
    <mergeCell ref="G427:G428"/>
    <mergeCell ref="H427:H428"/>
    <mergeCell ref="I427:I428"/>
    <mergeCell ref="J427:J428"/>
    <mergeCell ref="T425:T426"/>
    <mergeCell ref="W425:W426"/>
    <mergeCell ref="Z425:Z426"/>
    <mergeCell ref="AD425:AD426"/>
    <mergeCell ref="AH425:AH426"/>
    <mergeCell ref="AK425:AK426"/>
    <mergeCell ref="AO427:AO428"/>
    <mergeCell ref="AP427:AP428"/>
    <mergeCell ref="AQ427:AQ428"/>
    <mergeCell ref="AR427:AS427"/>
    <mergeCell ref="S427:S428"/>
    <mergeCell ref="AM425:AM426"/>
    <mergeCell ref="AO425:AO426"/>
    <mergeCell ref="AQ425:AQ426"/>
    <mergeCell ref="AT425:AU426"/>
    <mergeCell ref="AR428:AS428"/>
    <mergeCell ref="AT427:AT428"/>
    <mergeCell ref="AD427:AD428"/>
    <mergeCell ref="AH427:AH428"/>
    <mergeCell ref="AK427:AK428"/>
    <mergeCell ref="AL427:AL428"/>
    <mergeCell ref="AM427:AM428"/>
    <mergeCell ref="AN427:AN428"/>
    <mergeCell ref="T427:T428"/>
    <mergeCell ref="U427:V428"/>
    <mergeCell ref="W427:W428"/>
    <mergeCell ref="E429:E430"/>
    <mergeCell ref="G429:G430"/>
    <mergeCell ref="J429:J430"/>
    <mergeCell ref="N429:N430"/>
    <mergeCell ref="J431:J432"/>
    <mergeCell ref="K431:K432"/>
    <mergeCell ref="L431:L432"/>
    <mergeCell ref="M431:M432"/>
    <mergeCell ref="N431:N432"/>
    <mergeCell ref="AQ429:AQ430"/>
    <mergeCell ref="AT429:AU430"/>
    <mergeCell ref="AV429:AV432"/>
    <mergeCell ref="E431:E432"/>
    <mergeCell ref="F431:F432"/>
    <mergeCell ref="G431:G432"/>
    <mergeCell ref="H431:H432"/>
    <mergeCell ref="I431:I432"/>
    <mergeCell ref="T429:T430"/>
    <mergeCell ref="W429:W430"/>
    <mergeCell ref="Z429:Z430"/>
    <mergeCell ref="AD429:AD430"/>
    <mergeCell ref="AH429:AH430"/>
    <mergeCell ref="AK429:AK430"/>
    <mergeCell ref="S429:S430"/>
    <mergeCell ref="AR431:AS431"/>
    <mergeCell ref="AM429:AM430"/>
    <mergeCell ref="AO429:AO430"/>
    <mergeCell ref="P431:P432"/>
    <mergeCell ref="S431:S432"/>
    <mergeCell ref="T431:T432"/>
    <mergeCell ref="U431:V432"/>
    <mergeCell ref="W431:W432"/>
    <mergeCell ref="Z431:Z432"/>
    <mergeCell ref="AC431:AC432"/>
    <mergeCell ref="AD431:AD432"/>
    <mergeCell ref="AH431:AH432"/>
    <mergeCell ref="AK431:AK432"/>
    <mergeCell ref="AR432:AS432"/>
    <mergeCell ref="AT431:AT432"/>
    <mergeCell ref="E433:E434"/>
    <mergeCell ref="G433:G434"/>
    <mergeCell ref="J433:J434"/>
    <mergeCell ref="N433:N434"/>
    <mergeCell ref="S433:S434"/>
    <mergeCell ref="T433:T434"/>
    <mergeCell ref="AL431:AL432"/>
    <mergeCell ref="AM431:AM432"/>
    <mergeCell ref="AN431:AN432"/>
    <mergeCell ref="AO431:AO432"/>
    <mergeCell ref="AP431:AP432"/>
    <mergeCell ref="AQ431:AQ432"/>
    <mergeCell ref="Y431:Y432"/>
    <mergeCell ref="W433:W434"/>
    <mergeCell ref="Z433:Z434"/>
    <mergeCell ref="AD433:AD434"/>
    <mergeCell ref="AH433:AH434"/>
    <mergeCell ref="E435:E436"/>
    <mergeCell ref="F435:F436"/>
    <mergeCell ref="G435:G436"/>
    <mergeCell ref="H435:H436"/>
    <mergeCell ref="I435:I436"/>
    <mergeCell ref="S435:S436"/>
    <mergeCell ref="AO433:AO434"/>
    <mergeCell ref="AQ433:AQ434"/>
    <mergeCell ref="AT433:AU434"/>
    <mergeCell ref="AV433:AV436"/>
    <mergeCell ref="AK433:AK434"/>
    <mergeCell ref="AM433:AM434"/>
    <mergeCell ref="AO435:AO436"/>
    <mergeCell ref="AP435:AP436"/>
    <mergeCell ref="AQ435:AQ436"/>
    <mergeCell ref="AR435:AS435"/>
    <mergeCell ref="AR436:AS436"/>
    <mergeCell ref="AT435:AT436"/>
    <mergeCell ref="AK435:AK436"/>
    <mergeCell ref="AL435:AL436"/>
    <mergeCell ref="AM435:AM436"/>
    <mergeCell ref="K435:K436"/>
    <mergeCell ref="L435:L436"/>
    <mergeCell ref="M435:M436"/>
    <mergeCell ref="N435:N436"/>
    <mergeCell ref="P435:P436"/>
    <mergeCell ref="J435:J436"/>
    <mergeCell ref="AD435:AD436"/>
    <mergeCell ref="AM437:AM438"/>
    <mergeCell ref="AO437:AO438"/>
    <mergeCell ref="AQ437:AQ438"/>
    <mergeCell ref="AT437:AU438"/>
    <mergeCell ref="AV437:AV440"/>
    <mergeCell ref="AR439:AS439"/>
    <mergeCell ref="AR440:AS440"/>
    <mergeCell ref="AT439:AT440"/>
    <mergeCell ref="AO439:AO440"/>
    <mergeCell ref="AP439:AP440"/>
    <mergeCell ref="AQ439:AQ440"/>
    <mergeCell ref="AN435:AN436"/>
    <mergeCell ref="T435:T436"/>
    <mergeCell ref="U435:V436"/>
    <mergeCell ref="W435:W436"/>
    <mergeCell ref="Y435:Y436"/>
    <mergeCell ref="Z435:Z436"/>
    <mergeCell ref="AC435:AC436"/>
    <mergeCell ref="AH435:AH436"/>
    <mergeCell ref="AL439:AL440"/>
    <mergeCell ref="AM439:AM440"/>
    <mergeCell ref="AN439:AN440"/>
    <mergeCell ref="Y439:Y440"/>
    <mergeCell ref="Z439:Z440"/>
    <mergeCell ref="AC439:AC440"/>
    <mergeCell ref="AD439:AD440"/>
    <mergeCell ref="AH439:AH440"/>
    <mergeCell ref="AK439:AK440"/>
    <mergeCell ref="AK437:AK438"/>
    <mergeCell ref="E437:E438"/>
    <mergeCell ref="G437:G438"/>
    <mergeCell ref="J437:J438"/>
    <mergeCell ref="N437:N438"/>
    <mergeCell ref="S437:S438"/>
    <mergeCell ref="J439:J440"/>
    <mergeCell ref="K439:K440"/>
    <mergeCell ref="L439:L440"/>
    <mergeCell ref="M439:M440"/>
    <mergeCell ref="N439:N440"/>
    <mergeCell ref="P439:P440"/>
    <mergeCell ref="T437:T438"/>
    <mergeCell ref="W437:W438"/>
    <mergeCell ref="Z437:Z438"/>
    <mergeCell ref="AD437:AD438"/>
    <mergeCell ref="AH437:AH438"/>
    <mergeCell ref="E439:E440"/>
    <mergeCell ref="F439:F440"/>
    <mergeCell ref="G439:G440"/>
    <mergeCell ref="H439:H440"/>
    <mergeCell ref="I439:I440"/>
    <mergeCell ref="E443:E444"/>
    <mergeCell ref="F443:F444"/>
    <mergeCell ref="G443:G444"/>
    <mergeCell ref="H443:H444"/>
    <mergeCell ref="I443:I444"/>
    <mergeCell ref="J443:J444"/>
    <mergeCell ref="W441:W442"/>
    <mergeCell ref="Z441:Z442"/>
    <mergeCell ref="AD441:AD442"/>
    <mergeCell ref="AH441:AH442"/>
    <mergeCell ref="AK441:AK442"/>
    <mergeCell ref="AM441:AM442"/>
    <mergeCell ref="AO443:AO444"/>
    <mergeCell ref="AP443:AP444"/>
    <mergeCell ref="AQ443:AQ444"/>
    <mergeCell ref="P443:P444"/>
    <mergeCell ref="S443:S444"/>
    <mergeCell ref="AO441:AO442"/>
    <mergeCell ref="AQ441:AQ442"/>
    <mergeCell ref="E441:E442"/>
    <mergeCell ref="G441:G442"/>
    <mergeCell ref="J441:J442"/>
    <mergeCell ref="N441:N442"/>
    <mergeCell ref="K443:K444"/>
    <mergeCell ref="L443:L444"/>
    <mergeCell ref="M443:M444"/>
    <mergeCell ref="N443:N444"/>
    <mergeCell ref="S441:S442"/>
    <mergeCell ref="T441:T442"/>
    <mergeCell ref="AD443:AD444"/>
    <mergeCell ref="AH443:AH444"/>
    <mergeCell ref="AK443:AK444"/>
    <mergeCell ref="AL443:AL444"/>
    <mergeCell ref="AM443:AM444"/>
    <mergeCell ref="AN443:AN444"/>
    <mergeCell ref="T443:T444"/>
    <mergeCell ref="U443:V444"/>
    <mergeCell ref="S439:S440"/>
    <mergeCell ref="T439:T440"/>
    <mergeCell ref="U439:V440"/>
    <mergeCell ref="W439:W440"/>
    <mergeCell ref="W443:W444"/>
    <mergeCell ref="Y443:Y444"/>
    <mergeCell ref="Z443:Z444"/>
    <mergeCell ref="AC443:AC444"/>
    <mergeCell ref="AV441:AV444"/>
    <mergeCell ref="AT441:AU442"/>
    <mergeCell ref="AR443:AS443"/>
    <mergeCell ref="AR444:AS444"/>
    <mergeCell ref="AT443:AT44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417-B761-B944-92FF-4C4D1AC56326}">
  <sheetPr codeName="Feuil8"/>
  <dimension ref="A1:X56"/>
  <sheetViews>
    <sheetView topLeftCell="G1" workbookViewId="0">
      <selection activeCell="G12" sqref="G12"/>
    </sheetView>
  </sheetViews>
  <sheetFormatPr baseColWidth="10" defaultRowHeight="14.5" outlineLevelCol="1" x14ac:dyDescent="0.35"/>
  <cols>
    <col min="1" max="6" width="0" hidden="1" customWidth="1" outlineLevel="1"/>
    <col min="7" max="7" width="14.1796875" bestFit="1" customWidth="1" collapsed="1"/>
    <col min="8" max="8" width="20.453125" bestFit="1" customWidth="1"/>
  </cols>
  <sheetData>
    <row r="1" spans="1:24" x14ac:dyDescent="0.35">
      <c r="A1" s="147" t="s">
        <v>121</v>
      </c>
      <c r="B1" s="148" t="s">
        <v>122</v>
      </c>
      <c r="C1" s="149">
        <v>0.33333333333333331</v>
      </c>
      <c r="D1" s="149">
        <v>0.77083333333333337</v>
      </c>
      <c r="F1" s="147" t="s">
        <v>123</v>
      </c>
    </row>
    <row r="2" spans="1:24" x14ac:dyDescent="0.35">
      <c r="A2" s="147" t="s">
        <v>121</v>
      </c>
      <c r="B2" s="148" t="s">
        <v>124</v>
      </c>
      <c r="C2" s="149">
        <v>0.77083333333333337</v>
      </c>
      <c r="D2" s="149">
        <v>0.33333333333333331</v>
      </c>
      <c r="F2" s="147" t="s">
        <v>123</v>
      </c>
      <c r="H2" s="478"/>
      <c r="I2" s="478"/>
      <c r="J2" s="803" t="s">
        <v>1203</v>
      </c>
      <c r="K2" s="804"/>
      <c r="L2" s="804"/>
      <c r="M2" s="804"/>
      <c r="N2" s="805"/>
      <c r="O2" s="478"/>
      <c r="P2" s="478"/>
      <c r="Q2" s="478"/>
      <c r="R2" s="478"/>
      <c r="S2" s="478"/>
      <c r="T2" s="478"/>
      <c r="U2" s="478"/>
      <c r="V2" s="478"/>
      <c r="W2" s="478"/>
      <c r="X2" s="478"/>
    </row>
    <row r="3" spans="1:24" ht="29" x14ac:dyDescent="0.35">
      <c r="A3" s="147" t="s">
        <v>121</v>
      </c>
      <c r="B3" s="148" t="s">
        <v>100</v>
      </c>
      <c r="C3" s="149">
        <v>0.33333333333333331</v>
      </c>
      <c r="D3" s="149">
        <v>0.77083333333333337</v>
      </c>
      <c r="F3" s="147" t="s">
        <v>123</v>
      </c>
      <c r="G3" t="s">
        <v>689</v>
      </c>
      <c r="H3" s="486"/>
      <c r="I3" s="484" t="s">
        <v>1204</v>
      </c>
      <c r="J3" s="484" t="s">
        <v>1205</v>
      </c>
      <c r="K3" s="485" t="s">
        <v>1206</v>
      </c>
      <c r="L3" s="485" t="s">
        <v>1207</v>
      </c>
      <c r="M3" s="485" t="s">
        <v>1208</v>
      </c>
      <c r="N3" s="485" t="s">
        <v>1209</v>
      </c>
      <c r="O3" s="485" t="s">
        <v>1210</v>
      </c>
      <c r="P3" s="485" t="s">
        <v>1211</v>
      </c>
      <c r="Q3" s="485" t="s">
        <v>1212</v>
      </c>
      <c r="R3" s="487" t="s">
        <v>1213</v>
      </c>
      <c r="S3" s="484" t="s">
        <v>1214</v>
      </c>
      <c r="T3" s="485" t="s">
        <v>1215</v>
      </c>
      <c r="U3" s="485" t="s">
        <v>1216</v>
      </c>
      <c r="V3" s="487" t="s">
        <v>1217</v>
      </c>
      <c r="W3" s="488" t="s">
        <v>1218</v>
      </c>
      <c r="X3" s="484" t="s">
        <v>1219</v>
      </c>
    </row>
    <row r="4" spans="1:24" x14ac:dyDescent="0.35">
      <c r="A4" s="147" t="s">
        <v>121</v>
      </c>
      <c r="B4" s="148" t="s">
        <v>125</v>
      </c>
      <c r="C4" s="149">
        <v>0.33333333333333331</v>
      </c>
      <c r="D4" s="149">
        <v>0.5625</v>
      </c>
      <c r="F4" s="147" t="s">
        <v>126</v>
      </c>
      <c r="G4" s="478" t="s">
        <v>690</v>
      </c>
      <c r="H4" s="479" t="s">
        <v>769</v>
      </c>
      <c r="I4" s="479" t="s">
        <v>1220</v>
      </c>
      <c r="J4" s="479"/>
      <c r="K4" s="480" t="s">
        <v>1221</v>
      </c>
      <c r="L4" s="481"/>
      <c r="M4" s="481"/>
      <c r="N4" s="481"/>
      <c r="O4" s="489">
        <v>40</v>
      </c>
      <c r="P4" s="489">
        <v>40</v>
      </c>
      <c r="Q4" s="489">
        <v>20</v>
      </c>
      <c r="R4" s="490">
        <v>0</v>
      </c>
      <c r="S4" s="491" t="s">
        <v>1222</v>
      </c>
      <c r="T4" s="492" t="s">
        <v>1223</v>
      </c>
      <c r="U4" s="492" t="s">
        <v>1224</v>
      </c>
      <c r="V4" s="492"/>
      <c r="W4" s="493"/>
      <c r="X4" s="494"/>
    </row>
    <row r="5" spans="1:24" x14ac:dyDescent="0.35">
      <c r="A5" s="147" t="s">
        <v>121</v>
      </c>
      <c r="B5" s="148" t="s">
        <v>127</v>
      </c>
      <c r="C5" s="149">
        <v>0.33333333333333331</v>
      </c>
      <c r="D5" s="149">
        <v>0.77083333333333337</v>
      </c>
      <c r="F5" s="147" t="s">
        <v>123</v>
      </c>
      <c r="G5" s="478" t="s">
        <v>691</v>
      </c>
      <c r="H5" s="479" t="s">
        <v>857</v>
      </c>
      <c r="I5" s="479" t="s">
        <v>1225</v>
      </c>
      <c r="J5" s="479"/>
      <c r="K5" s="480" t="s">
        <v>1221</v>
      </c>
      <c r="L5" s="481"/>
      <c r="M5" s="481"/>
      <c r="N5" s="481"/>
      <c r="O5" s="489">
        <v>20</v>
      </c>
      <c r="P5" s="489">
        <v>70</v>
      </c>
      <c r="Q5" s="490">
        <v>0</v>
      </c>
      <c r="R5" s="490">
        <v>0</v>
      </c>
      <c r="S5" s="491" t="s">
        <v>1222</v>
      </c>
      <c r="T5" s="492" t="s">
        <v>1226</v>
      </c>
      <c r="U5" s="492" t="s">
        <v>1224</v>
      </c>
      <c r="V5" s="492"/>
      <c r="W5" s="493"/>
      <c r="X5" s="494"/>
    </row>
    <row r="6" spans="1:24" x14ac:dyDescent="0.35">
      <c r="A6" s="147" t="s">
        <v>121</v>
      </c>
      <c r="B6" s="148" t="s">
        <v>128</v>
      </c>
      <c r="C6" s="149">
        <v>0.33333333333333331</v>
      </c>
      <c r="D6" s="149">
        <v>0.77083333333333337</v>
      </c>
      <c r="F6" s="147" t="s">
        <v>123</v>
      </c>
      <c r="G6" s="478" t="s">
        <v>692</v>
      </c>
      <c r="H6" s="479" t="s">
        <v>745</v>
      </c>
      <c r="I6" s="479" t="s">
        <v>1220</v>
      </c>
      <c r="J6" s="479"/>
      <c r="K6" s="481"/>
      <c r="L6" s="481"/>
      <c r="M6" s="481"/>
      <c r="N6" s="481"/>
      <c r="O6" s="489">
        <v>40</v>
      </c>
      <c r="P6" s="489">
        <v>40</v>
      </c>
      <c r="Q6" s="489">
        <v>20</v>
      </c>
      <c r="R6" s="490">
        <v>0</v>
      </c>
      <c r="S6" s="491" t="s">
        <v>1222</v>
      </c>
      <c r="T6" s="492" t="s">
        <v>1223</v>
      </c>
      <c r="U6" s="492" t="s">
        <v>1224</v>
      </c>
      <c r="V6" s="492"/>
      <c r="W6" s="493"/>
      <c r="X6" s="494" t="s">
        <v>1227</v>
      </c>
    </row>
    <row r="7" spans="1:24" x14ac:dyDescent="0.35">
      <c r="A7" s="147" t="s">
        <v>121</v>
      </c>
      <c r="B7" s="148" t="s">
        <v>129</v>
      </c>
      <c r="C7" s="149">
        <v>0.33333333333333331</v>
      </c>
      <c r="D7" s="149">
        <v>0.5625</v>
      </c>
      <c r="F7" s="147" t="s">
        <v>126</v>
      </c>
      <c r="G7" s="478" t="s">
        <v>693</v>
      </c>
      <c r="H7" s="479" t="s">
        <v>836</v>
      </c>
      <c r="I7" s="479" t="s">
        <v>1220</v>
      </c>
      <c r="J7" s="479"/>
      <c r="K7" s="481"/>
      <c r="L7" s="481"/>
      <c r="M7" s="481"/>
      <c r="N7" s="481"/>
      <c r="O7" s="489">
        <v>40</v>
      </c>
      <c r="P7" s="489">
        <v>40</v>
      </c>
      <c r="Q7" s="490">
        <v>0</v>
      </c>
      <c r="R7" s="490">
        <v>0</v>
      </c>
      <c r="S7" s="491" t="s">
        <v>1222</v>
      </c>
      <c r="T7" s="492" t="s">
        <v>1228</v>
      </c>
      <c r="U7" s="492" t="s">
        <v>1224</v>
      </c>
      <c r="V7" s="492"/>
      <c r="W7" s="493"/>
      <c r="X7" s="494" t="s">
        <v>1229</v>
      </c>
    </row>
    <row r="8" spans="1:24" x14ac:dyDescent="0.35">
      <c r="A8" s="147" t="s">
        <v>121</v>
      </c>
      <c r="B8" s="148" t="s">
        <v>130</v>
      </c>
      <c r="C8" s="149">
        <v>0.33333333333333331</v>
      </c>
      <c r="D8" s="149">
        <v>0.77083333333333337</v>
      </c>
      <c r="F8" s="147" t="s">
        <v>123</v>
      </c>
      <c r="G8" s="478" t="s">
        <v>694</v>
      </c>
      <c r="H8" s="479" t="s">
        <v>857</v>
      </c>
      <c r="I8" s="479" t="s">
        <v>1225</v>
      </c>
      <c r="J8" s="479"/>
      <c r="K8" s="481"/>
      <c r="L8" s="481"/>
      <c r="M8" s="481"/>
      <c r="N8" s="481"/>
      <c r="O8" s="489">
        <v>20</v>
      </c>
      <c r="P8" s="489">
        <v>80</v>
      </c>
      <c r="Q8" s="490">
        <v>0</v>
      </c>
      <c r="R8" s="490">
        <v>0</v>
      </c>
      <c r="S8" s="491" t="s">
        <v>1222</v>
      </c>
      <c r="T8" s="492" t="s">
        <v>1226</v>
      </c>
      <c r="U8" s="492" t="s">
        <v>1224</v>
      </c>
      <c r="V8" s="492"/>
      <c r="W8" s="493"/>
      <c r="X8" s="494"/>
    </row>
    <row r="9" spans="1:24" x14ac:dyDescent="0.35">
      <c r="A9" s="147" t="s">
        <v>121</v>
      </c>
      <c r="B9" s="148" t="s">
        <v>131</v>
      </c>
      <c r="C9" s="149">
        <v>0.33333333333333331</v>
      </c>
      <c r="D9" s="149">
        <v>0.77083333333333337</v>
      </c>
      <c r="F9" s="147" t="s">
        <v>123</v>
      </c>
      <c r="G9" s="478" t="s">
        <v>695</v>
      </c>
      <c r="H9" s="479" t="s">
        <v>742</v>
      </c>
      <c r="I9" s="479" t="s">
        <v>1220</v>
      </c>
      <c r="J9" s="479"/>
      <c r="K9" s="481"/>
      <c r="L9" s="481"/>
      <c r="M9" s="481"/>
      <c r="N9" s="481"/>
      <c r="O9" s="489">
        <v>25</v>
      </c>
      <c r="P9" s="489">
        <v>75</v>
      </c>
      <c r="Q9" s="490">
        <v>0</v>
      </c>
      <c r="R9" s="490">
        <v>0</v>
      </c>
      <c r="S9" s="491" t="s">
        <v>1222</v>
      </c>
      <c r="T9" s="492" t="s">
        <v>1226</v>
      </c>
      <c r="U9" s="492" t="s">
        <v>1224</v>
      </c>
      <c r="V9" s="492"/>
      <c r="W9" s="493"/>
      <c r="X9" s="494"/>
    </row>
    <row r="10" spans="1:24" x14ac:dyDescent="0.35">
      <c r="A10" s="147" t="s">
        <v>121</v>
      </c>
      <c r="B10" s="148" t="s">
        <v>132</v>
      </c>
      <c r="C10" s="149">
        <v>10.416666666666666</v>
      </c>
      <c r="D10" s="149">
        <v>0.91666666666666663</v>
      </c>
      <c r="F10" s="147" t="s">
        <v>123</v>
      </c>
      <c r="G10" s="478" t="s">
        <v>696</v>
      </c>
      <c r="H10" s="479" t="s">
        <v>916</v>
      </c>
      <c r="I10" s="479" t="s">
        <v>1220</v>
      </c>
      <c r="J10" s="479"/>
      <c r="K10" s="481"/>
      <c r="L10" s="481"/>
      <c r="M10" s="481"/>
      <c r="N10" s="481"/>
      <c r="O10" s="489">
        <v>50</v>
      </c>
      <c r="P10" s="489">
        <v>50</v>
      </c>
      <c r="Q10" s="490">
        <v>0</v>
      </c>
      <c r="R10" s="490">
        <v>0</v>
      </c>
      <c r="S10" s="491" t="s">
        <v>1222</v>
      </c>
      <c r="T10" s="492" t="s">
        <v>1223</v>
      </c>
      <c r="U10" s="492" t="s">
        <v>1230</v>
      </c>
      <c r="V10" s="492"/>
      <c r="W10" s="493" t="s">
        <v>1231</v>
      </c>
      <c r="X10" s="494" t="s">
        <v>1232</v>
      </c>
    </row>
    <row r="11" spans="1:24" x14ac:dyDescent="0.35">
      <c r="G11" s="478" t="s">
        <v>697</v>
      </c>
      <c r="H11" s="479" t="s">
        <v>883</v>
      </c>
      <c r="I11" s="479" t="s">
        <v>1220</v>
      </c>
      <c r="J11" s="479"/>
      <c r="K11" s="481"/>
      <c r="L11" s="481"/>
      <c r="M11" s="481"/>
      <c r="N11" s="481"/>
      <c r="O11" s="489">
        <v>50</v>
      </c>
      <c r="P11" s="489">
        <v>50</v>
      </c>
      <c r="Q11" s="490">
        <v>0</v>
      </c>
      <c r="R11" s="490">
        <v>0</v>
      </c>
      <c r="S11" s="491" t="s">
        <v>1222</v>
      </c>
      <c r="T11" s="492" t="s">
        <v>1223</v>
      </c>
      <c r="U11" s="492" t="s">
        <v>1230</v>
      </c>
      <c r="V11" s="492"/>
      <c r="W11" s="493" t="s">
        <v>1228</v>
      </c>
      <c r="X11" s="494"/>
    </row>
    <row r="12" spans="1:24" ht="48.5" x14ac:dyDescent="0.35">
      <c r="A12" t="s">
        <v>133</v>
      </c>
      <c r="B12" s="148" t="s">
        <v>134</v>
      </c>
      <c r="C12" s="149">
        <v>0.5625</v>
      </c>
      <c r="D12" s="149">
        <v>0.77083333333333337</v>
      </c>
      <c r="F12" s="147" t="s">
        <v>135</v>
      </c>
      <c r="G12" s="478" t="s">
        <v>698</v>
      </c>
      <c r="H12" s="479" t="s">
        <v>750</v>
      </c>
      <c r="I12" s="479" t="s">
        <v>1220</v>
      </c>
      <c r="J12" s="479"/>
      <c r="K12" s="481"/>
      <c r="L12" s="481"/>
      <c r="M12" s="481"/>
      <c r="N12" s="481"/>
      <c r="O12" s="489">
        <v>50</v>
      </c>
      <c r="P12" s="489">
        <v>50</v>
      </c>
      <c r="Q12" s="490">
        <v>0</v>
      </c>
      <c r="R12" s="490">
        <v>0</v>
      </c>
      <c r="S12" s="491" t="s">
        <v>1222</v>
      </c>
      <c r="T12" s="492" t="s">
        <v>1228</v>
      </c>
      <c r="U12" s="492" t="s">
        <v>1230</v>
      </c>
      <c r="V12" s="492"/>
      <c r="W12" s="495" t="s">
        <v>1233</v>
      </c>
      <c r="X12" s="494"/>
    </row>
    <row r="13" spans="1:24" x14ac:dyDescent="0.35">
      <c r="A13" t="s">
        <v>136</v>
      </c>
      <c r="B13" s="148" t="s">
        <v>137</v>
      </c>
      <c r="C13" s="149">
        <v>0.77083333333333337</v>
      </c>
      <c r="D13" s="149">
        <v>0.33333333333333331</v>
      </c>
      <c r="F13" s="147" t="s">
        <v>123</v>
      </c>
      <c r="G13" s="478" t="s">
        <v>699</v>
      </c>
      <c r="H13" s="479" t="s">
        <v>834</v>
      </c>
      <c r="I13" s="479" t="s">
        <v>1220</v>
      </c>
      <c r="J13" s="479"/>
      <c r="K13" s="481"/>
      <c r="L13" s="481"/>
      <c r="M13" s="481"/>
      <c r="N13" s="481"/>
      <c r="O13" s="490">
        <v>0</v>
      </c>
      <c r="P13" s="489">
        <v>100</v>
      </c>
      <c r="Q13" s="490">
        <v>0</v>
      </c>
      <c r="R13" s="490">
        <v>0</v>
      </c>
      <c r="S13" s="491" t="s">
        <v>1222</v>
      </c>
      <c r="T13" s="492" t="s">
        <v>1228</v>
      </c>
      <c r="U13" s="492" t="s">
        <v>1230</v>
      </c>
      <c r="V13" s="492"/>
      <c r="W13" s="493" t="s">
        <v>1234</v>
      </c>
      <c r="X13" s="494"/>
    </row>
    <row r="14" spans="1:24" x14ac:dyDescent="0.35">
      <c r="A14" t="s">
        <v>136</v>
      </c>
      <c r="B14" s="148" t="s">
        <v>138</v>
      </c>
      <c r="C14" s="149">
        <v>0.77083333333333337</v>
      </c>
      <c r="D14" s="149">
        <v>0.33333333333333331</v>
      </c>
      <c r="F14" s="147" t="s">
        <v>123</v>
      </c>
      <c r="G14" s="478" t="s">
        <v>700</v>
      </c>
      <c r="H14" s="479" t="s">
        <v>768</v>
      </c>
      <c r="I14" s="479" t="s">
        <v>1225</v>
      </c>
      <c r="J14" s="479"/>
      <c r="K14" s="481"/>
      <c r="L14" s="481"/>
      <c r="M14" s="481"/>
      <c r="N14" s="481"/>
      <c r="O14" s="490">
        <v>0</v>
      </c>
      <c r="P14" s="489">
        <v>100</v>
      </c>
      <c r="Q14" s="490">
        <v>0</v>
      </c>
      <c r="R14" s="490">
        <v>0</v>
      </c>
      <c r="S14" s="491" t="s">
        <v>1222</v>
      </c>
      <c r="T14" s="492" t="s">
        <v>1226</v>
      </c>
      <c r="U14" s="492" t="s">
        <v>1224</v>
      </c>
      <c r="V14" s="492"/>
      <c r="W14" s="493"/>
      <c r="X14" s="494"/>
    </row>
    <row r="15" spans="1:24" x14ac:dyDescent="0.35">
      <c r="A15" t="s">
        <v>136</v>
      </c>
      <c r="B15" s="148" t="s">
        <v>139</v>
      </c>
      <c r="C15" s="149">
        <v>0.77083333333333337</v>
      </c>
      <c r="D15" s="149">
        <v>0.33333333333333331</v>
      </c>
      <c r="F15" s="147" t="s">
        <v>123</v>
      </c>
      <c r="G15" s="478" t="s">
        <v>701</v>
      </c>
      <c r="H15" s="479" t="s">
        <v>900</v>
      </c>
      <c r="I15" s="479" t="s">
        <v>1220</v>
      </c>
      <c r="J15" s="479"/>
      <c r="K15" s="481"/>
      <c r="L15" s="481"/>
      <c r="M15" s="481"/>
      <c r="N15" s="481"/>
      <c r="O15" s="490">
        <v>0</v>
      </c>
      <c r="P15" s="489">
        <v>90</v>
      </c>
      <c r="Q15" s="490">
        <v>0</v>
      </c>
      <c r="R15" s="489">
        <v>10</v>
      </c>
      <c r="S15" s="479" t="s">
        <v>1222</v>
      </c>
      <c r="T15" s="492" t="s">
        <v>1226</v>
      </c>
      <c r="U15" s="492" t="s">
        <v>1224</v>
      </c>
      <c r="V15" s="492"/>
      <c r="W15" s="493"/>
      <c r="X15" s="494"/>
    </row>
    <row r="16" spans="1:24" x14ac:dyDescent="0.35">
      <c r="B16" s="148"/>
      <c r="C16" s="149"/>
      <c r="D16" s="149"/>
      <c r="G16" s="478" t="s">
        <v>1197</v>
      </c>
      <c r="H16" s="479" t="s">
        <v>874</v>
      </c>
      <c r="I16" s="479" t="s">
        <v>1225</v>
      </c>
      <c r="J16" s="479"/>
      <c r="K16" s="481"/>
      <c r="L16" s="481"/>
      <c r="M16" s="481"/>
      <c r="N16" s="481"/>
      <c r="O16" s="490">
        <v>0</v>
      </c>
      <c r="P16" s="489">
        <v>100</v>
      </c>
      <c r="Q16" s="490">
        <v>0</v>
      </c>
      <c r="R16" s="490">
        <v>0</v>
      </c>
      <c r="S16" s="479" t="s">
        <v>1222</v>
      </c>
      <c r="T16" s="492" t="s">
        <v>1226</v>
      </c>
      <c r="U16" s="492" t="s">
        <v>1224</v>
      </c>
      <c r="V16" s="492"/>
      <c r="W16" s="493"/>
      <c r="X16" s="494"/>
    </row>
    <row r="17" spans="1:24" x14ac:dyDescent="0.35">
      <c r="A17" t="s">
        <v>140</v>
      </c>
      <c r="B17" s="150" t="s">
        <v>141</v>
      </c>
      <c r="C17" s="149">
        <v>0.35416666666666669</v>
      </c>
      <c r="D17" s="149">
        <v>0.85416666666666663</v>
      </c>
      <c r="F17" t="s">
        <v>142</v>
      </c>
      <c r="G17" s="478" t="s">
        <v>1198</v>
      </c>
      <c r="H17" s="479" t="s">
        <v>903</v>
      </c>
      <c r="I17" s="479" t="s">
        <v>1225</v>
      </c>
      <c r="J17" s="479"/>
      <c r="K17" s="481"/>
      <c r="L17" s="481"/>
      <c r="M17" s="481"/>
      <c r="N17" s="481"/>
      <c r="O17" s="490">
        <v>0</v>
      </c>
      <c r="P17" s="489">
        <v>80</v>
      </c>
      <c r="Q17" s="490">
        <v>0</v>
      </c>
      <c r="R17" s="489">
        <v>20</v>
      </c>
      <c r="S17" s="479" t="s">
        <v>1222</v>
      </c>
      <c r="T17" s="492" t="s">
        <v>1226</v>
      </c>
      <c r="U17" s="492" t="s">
        <v>1224</v>
      </c>
      <c r="V17" s="492"/>
      <c r="W17" s="493"/>
      <c r="X17" s="494"/>
    </row>
    <row r="18" spans="1:24" x14ac:dyDescent="0.35">
      <c r="A18" t="s">
        <v>143</v>
      </c>
      <c r="B18" s="150" t="s">
        <v>137</v>
      </c>
      <c r="C18" s="149">
        <v>0.85416666666666663</v>
      </c>
      <c r="D18" s="149">
        <v>0.33333333333333331</v>
      </c>
      <c r="F18" s="147" t="s">
        <v>144</v>
      </c>
      <c r="G18" s="478" t="s">
        <v>1199</v>
      </c>
      <c r="H18" s="482" t="s">
        <v>800</v>
      </c>
      <c r="I18" s="482" t="s">
        <v>1225</v>
      </c>
      <c r="J18" s="482"/>
      <c r="K18" s="483"/>
      <c r="L18" s="483"/>
      <c r="M18" s="483"/>
      <c r="N18" s="483"/>
      <c r="O18" s="489">
        <v>100</v>
      </c>
      <c r="P18" s="490">
        <v>0</v>
      </c>
      <c r="Q18" s="490">
        <v>0</v>
      </c>
      <c r="R18" s="490">
        <v>0</v>
      </c>
      <c r="S18" s="491" t="s">
        <v>115</v>
      </c>
      <c r="T18" s="492" t="s">
        <v>1226</v>
      </c>
      <c r="U18" s="492" t="s">
        <v>1224</v>
      </c>
      <c r="V18" s="492"/>
      <c r="W18" s="493"/>
      <c r="X18" s="494"/>
    </row>
    <row r="19" spans="1:24" x14ac:dyDescent="0.35">
      <c r="G19" s="478" t="s">
        <v>1200</v>
      </c>
      <c r="H19" s="482" t="s">
        <v>747</v>
      </c>
      <c r="I19" s="482" t="s">
        <v>1225</v>
      </c>
      <c r="J19" s="482"/>
      <c r="K19" s="483"/>
      <c r="L19" s="483"/>
      <c r="M19" s="483"/>
      <c r="N19" s="483"/>
      <c r="O19" s="489">
        <v>100</v>
      </c>
      <c r="P19" s="490">
        <v>0</v>
      </c>
      <c r="Q19" s="490">
        <v>0</v>
      </c>
      <c r="R19" s="490">
        <v>0</v>
      </c>
      <c r="S19" s="491" t="s">
        <v>115</v>
      </c>
      <c r="T19" s="492">
        <v>2</v>
      </c>
      <c r="U19" s="492" t="s">
        <v>1235</v>
      </c>
      <c r="V19" s="492"/>
      <c r="W19" s="493" t="s">
        <v>1228</v>
      </c>
      <c r="X19" s="494"/>
    </row>
    <row r="20" spans="1:24" ht="21" x14ac:dyDescent="0.35">
      <c r="A20" s="147" t="s">
        <v>145</v>
      </c>
      <c r="B20" s="148" t="s">
        <v>146</v>
      </c>
      <c r="C20" s="149">
        <v>0.77083333333333337</v>
      </c>
      <c r="D20" s="149">
        <v>0</v>
      </c>
      <c r="F20" t="s">
        <v>147</v>
      </c>
      <c r="G20" s="478" t="s">
        <v>1201</v>
      </c>
      <c r="H20" s="482" t="s">
        <v>889</v>
      </c>
      <c r="I20" s="482" t="s">
        <v>1225</v>
      </c>
      <c r="J20" s="482"/>
      <c r="K20" s="483"/>
      <c r="L20" s="483"/>
      <c r="M20" s="483"/>
      <c r="N20" s="483"/>
      <c r="O20" s="489">
        <v>100</v>
      </c>
      <c r="P20" s="490">
        <v>0</v>
      </c>
      <c r="Q20" s="490">
        <v>0</v>
      </c>
      <c r="R20" s="490">
        <v>0</v>
      </c>
      <c r="S20" s="491" t="s">
        <v>115</v>
      </c>
      <c r="T20" s="492" t="s">
        <v>1226</v>
      </c>
      <c r="U20" s="492" t="s">
        <v>1236</v>
      </c>
      <c r="V20" s="492"/>
      <c r="W20" s="493"/>
      <c r="X20" s="494"/>
    </row>
    <row r="21" spans="1:24" ht="29" x14ac:dyDescent="0.35">
      <c r="A21" s="147" t="s">
        <v>145</v>
      </c>
      <c r="B21" s="148" t="s">
        <v>148</v>
      </c>
      <c r="C21" s="149">
        <v>0</v>
      </c>
      <c r="D21" s="149">
        <v>0.33333333333333331</v>
      </c>
      <c r="F21" t="s">
        <v>147</v>
      </c>
      <c r="G21" s="478" t="s">
        <v>1202</v>
      </c>
      <c r="H21" s="482" t="s">
        <v>853</v>
      </c>
      <c r="I21" s="482" t="s">
        <v>1225</v>
      </c>
      <c r="J21" s="482"/>
      <c r="K21" s="483"/>
      <c r="L21" s="483"/>
      <c r="M21" s="483"/>
      <c r="N21" s="483"/>
      <c r="O21" s="489">
        <v>100</v>
      </c>
      <c r="P21" s="490">
        <v>0</v>
      </c>
      <c r="Q21" s="490">
        <v>0</v>
      </c>
      <c r="R21" s="490">
        <v>0</v>
      </c>
      <c r="S21" s="496" t="s">
        <v>1237</v>
      </c>
      <c r="T21" s="492" t="s">
        <v>1226</v>
      </c>
      <c r="U21" s="492" t="s">
        <v>1224</v>
      </c>
      <c r="V21" s="492"/>
      <c r="W21" s="493"/>
      <c r="X21" s="494" t="s">
        <v>1238</v>
      </c>
    </row>
    <row r="22" spans="1:24" ht="21" x14ac:dyDescent="0.35">
      <c r="A22" s="147" t="s">
        <v>145</v>
      </c>
      <c r="B22" s="148" t="s">
        <v>149</v>
      </c>
      <c r="C22" s="149">
        <v>0.77083333333333337</v>
      </c>
      <c r="D22" s="149">
        <v>0</v>
      </c>
      <c r="F22" t="s">
        <v>147</v>
      </c>
      <c r="G22" s="478" t="s">
        <v>1245</v>
      </c>
      <c r="H22" s="482" t="s">
        <v>748</v>
      </c>
      <c r="I22" s="482" t="s">
        <v>1225</v>
      </c>
      <c r="J22" s="482"/>
      <c r="K22" s="483"/>
      <c r="L22" s="483"/>
      <c r="M22" s="483"/>
      <c r="N22" s="483"/>
      <c r="O22" s="489">
        <v>100</v>
      </c>
      <c r="P22" s="490">
        <v>0</v>
      </c>
      <c r="Q22" s="490">
        <v>0</v>
      </c>
      <c r="R22" s="490">
        <v>0</v>
      </c>
      <c r="S22" s="491" t="s">
        <v>115</v>
      </c>
      <c r="T22" s="492">
        <v>1</v>
      </c>
      <c r="U22" s="492" t="s">
        <v>1224</v>
      </c>
      <c r="V22" s="492" t="s">
        <v>1239</v>
      </c>
      <c r="W22" s="493"/>
      <c r="X22" s="494"/>
    </row>
    <row r="23" spans="1:24" ht="21" x14ac:dyDescent="0.35">
      <c r="A23" s="147" t="s">
        <v>150</v>
      </c>
      <c r="B23" s="148" t="s">
        <v>151</v>
      </c>
      <c r="C23" s="149">
        <v>0.5</v>
      </c>
      <c r="D23" s="149">
        <v>0.77083333333333337</v>
      </c>
      <c r="F23" t="s">
        <v>152</v>
      </c>
      <c r="G23" s="478" t="s">
        <v>1246</v>
      </c>
      <c r="H23" s="482" t="s">
        <v>822</v>
      </c>
      <c r="I23" s="482" t="s">
        <v>1220</v>
      </c>
      <c r="J23" s="482"/>
      <c r="K23" s="483"/>
      <c r="L23" s="483"/>
      <c r="M23" s="483"/>
      <c r="N23" s="483"/>
      <c r="O23" s="489">
        <v>100</v>
      </c>
      <c r="P23" s="490">
        <v>0</v>
      </c>
      <c r="Q23" s="490">
        <v>0</v>
      </c>
      <c r="R23" s="490">
        <v>0</v>
      </c>
      <c r="S23" s="491" t="s">
        <v>1240</v>
      </c>
      <c r="T23" s="492">
        <v>1</v>
      </c>
      <c r="U23" s="492" t="s">
        <v>1224</v>
      </c>
      <c r="V23" s="492"/>
      <c r="W23" s="493"/>
      <c r="X23" s="494" t="s">
        <v>1241</v>
      </c>
    </row>
    <row r="24" spans="1:24" ht="26.5" x14ac:dyDescent="0.35">
      <c r="A24" s="147" t="s">
        <v>150</v>
      </c>
      <c r="B24" s="148" t="s">
        <v>153</v>
      </c>
      <c r="C24" s="149">
        <v>0.77083333333333337</v>
      </c>
      <c r="D24" s="149">
        <v>0.95833333333333337</v>
      </c>
      <c r="F24" t="s">
        <v>152</v>
      </c>
      <c r="G24" s="478" t="s">
        <v>1247</v>
      </c>
      <c r="H24" s="482" t="s">
        <v>854</v>
      </c>
      <c r="I24" s="482" t="s">
        <v>1220</v>
      </c>
      <c r="J24" s="482"/>
      <c r="K24" s="483"/>
      <c r="L24" s="483"/>
      <c r="M24" s="483"/>
      <c r="N24" s="483"/>
      <c r="O24" s="497">
        <v>70</v>
      </c>
      <c r="P24" s="497">
        <v>0</v>
      </c>
      <c r="Q24" s="497">
        <v>0</v>
      </c>
      <c r="R24" s="497">
        <v>30</v>
      </c>
      <c r="S24" s="491" t="s">
        <v>1242</v>
      </c>
      <c r="T24" s="492" t="s">
        <v>1243</v>
      </c>
      <c r="U24" s="492" t="s">
        <v>1230</v>
      </c>
      <c r="V24" s="498" t="s">
        <v>1244</v>
      </c>
      <c r="W24" s="493"/>
      <c r="X24" s="494" t="s">
        <v>1241</v>
      </c>
    </row>
    <row r="25" spans="1:24" ht="21" x14ac:dyDescent="0.35">
      <c r="A25" s="147" t="s">
        <v>150</v>
      </c>
      <c r="B25" s="151" t="s">
        <v>154</v>
      </c>
      <c r="C25" s="149">
        <v>0.77083333333333337</v>
      </c>
      <c r="D25" s="149">
        <v>0.91666666666666663</v>
      </c>
      <c r="F25" s="152" t="s">
        <v>155</v>
      </c>
      <c r="G25" s="478" t="s">
        <v>1248</v>
      </c>
      <c r="H25" s="482" t="s">
        <v>774</v>
      </c>
      <c r="I25" s="482" t="s">
        <v>1220</v>
      </c>
      <c r="J25" s="482"/>
      <c r="K25" s="483"/>
      <c r="L25" s="483"/>
      <c r="M25" s="483"/>
      <c r="N25" s="483"/>
      <c r="O25" s="489">
        <v>100</v>
      </c>
      <c r="P25" s="490">
        <v>0</v>
      </c>
      <c r="Q25" s="490">
        <v>0</v>
      </c>
      <c r="R25" s="490">
        <v>0</v>
      </c>
      <c r="S25" s="491" t="s">
        <v>1240</v>
      </c>
      <c r="T25" s="492" t="s">
        <v>1231</v>
      </c>
      <c r="U25" s="492" t="s">
        <v>1224</v>
      </c>
      <c r="V25" s="492"/>
      <c r="W25" s="493"/>
      <c r="X25" s="494" t="s">
        <v>1241</v>
      </c>
    </row>
    <row r="26" spans="1:24" x14ac:dyDescent="0.35">
      <c r="G26" s="478" t="s">
        <v>1249</v>
      </c>
      <c r="H26" s="482" t="s">
        <v>814</v>
      </c>
      <c r="I26" s="482" t="s">
        <v>1225</v>
      </c>
      <c r="J26" s="482"/>
      <c r="K26" s="483"/>
      <c r="L26" s="483"/>
      <c r="M26" s="483"/>
      <c r="N26" s="483"/>
      <c r="O26" s="489">
        <v>90</v>
      </c>
      <c r="P26" s="490">
        <v>0</v>
      </c>
      <c r="Q26" s="490">
        <v>0</v>
      </c>
      <c r="R26" s="490">
        <v>0</v>
      </c>
      <c r="S26" s="491" t="s">
        <v>115</v>
      </c>
      <c r="T26" s="492">
        <v>2</v>
      </c>
      <c r="U26" s="492" t="s">
        <v>1224</v>
      </c>
      <c r="V26" s="492"/>
      <c r="W26" s="493"/>
      <c r="X26" s="499"/>
    </row>
    <row r="40" spans="7:8" x14ac:dyDescent="0.35">
      <c r="G40" t="s">
        <v>653</v>
      </c>
      <c r="H40" s="178" t="s">
        <v>1040</v>
      </c>
    </row>
    <row r="41" spans="7:8" x14ac:dyDescent="0.35">
      <c r="G41" t="s">
        <v>654</v>
      </c>
      <c r="H41" s="178" t="s">
        <v>1054</v>
      </c>
    </row>
    <row r="42" spans="7:8" x14ac:dyDescent="0.35">
      <c r="G42" t="s">
        <v>1057</v>
      </c>
      <c r="H42" s="178" t="s">
        <v>1043</v>
      </c>
    </row>
    <row r="43" spans="7:8" x14ac:dyDescent="0.35">
      <c r="G43" t="s">
        <v>655</v>
      </c>
      <c r="H43" s="178" t="s">
        <v>1042</v>
      </c>
    </row>
    <row r="44" spans="7:8" x14ac:dyDescent="0.35">
      <c r="G44" t="s">
        <v>1058</v>
      </c>
      <c r="H44" s="178" t="s">
        <v>1044</v>
      </c>
    </row>
    <row r="45" spans="7:8" x14ac:dyDescent="0.35">
      <c r="G45" t="s">
        <v>656</v>
      </c>
      <c r="H45" s="178" t="s">
        <v>1045</v>
      </c>
    </row>
    <row r="46" spans="7:8" x14ac:dyDescent="0.35">
      <c r="G46" t="s">
        <v>657</v>
      </c>
      <c r="H46" s="178" t="s">
        <v>1046</v>
      </c>
    </row>
    <row r="47" spans="7:8" x14ac:dyDescent="0.35">
      <c r="G47" t="s">
        <v>658</v>
      </c>
      <c r="H47" s="178" t="s">
        <v>1047</v>
      </c>
    </row>
    <row r="48" spans="7:8" x14ac:dyDescent="0.35">
      <c r="G48" t="s">
        <v>659</v>
      </c>
      <c r="H48" s="178" t="s">
        <v>1048</v>
      </c>
    </row>
    <row r="49" spans="7:8" x14ac:dyDescent="0.35">
      <c r="G49" t="s">
        <v>660</v>
      </c>
      <c r="H49" s="178" t="s">
        <v>1049</v>
      </c>
    </row>
    <row r="50" spans="7:8" x14ac:dyDescent="0.35">
      <c r="G50" t="s">
        <v>661</v>
      </c>
      <c r="H50" s="178" t="s">
        <v>1050</v>
      </c>
    </row>
    <row r="51" spans="7:8" x14ac:dyDescent="0.35">
      <c r="G51" t="s">
        <v>662</v>
      </c>
      <c r="H51" s="178" t="s">
        <v>1051</v>
      </c>
    </row>
    <row r="52" spans="7:8" x14ac:dyDescent="0.35">
      <c r="G52" t="s">
        <v>663</v>
      </c>
      <c r="H52" s="178" t="s">
        <v>1052</v>
      </c>
    </row>
    <row r="53" spans="7:8" x14ac:dyDescent="0.35">
      <c r="G53" t="s">
        <v>664</v>
      </c>
      <c r="H53" s="178" t="s">
        <v>1041</v>
      </c>
    </row>
    <row r="54" spans="7:8" x14ac:dyDescent="0.35">
      <c r="G54" t="s">
        <v>665</v>
      </c>
      <c r="H54" s="178" t="s">
        <v>1053</v>
      </c>
    </row>
    <row r="55" spans="7:8" x14ac:dyDescent="0.35">
      <c r="G55" t="s">
        <v>666</v>
      </c>
      <c r="H55" s="178" t="s">
        <v>1055</v>
      </c>
    </row>
    <row r="56" spans="7:8" x14ac:dyDescent="0.35">
      <c r="G56" t="s">
        <v>667</v>
      </c>
      <c r="H56" s="178" t="s">
        <v>1056</v>
      </c>
    </row>
  </sheetData>
  <mergeCells count="1">
    <mergeCell ref="J2:N2"/>
  </mergeCells>
  <phoneticPr fontId="2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5193E-EDF4-4347-AE3D-A8DA8A8C2502}">
  <sheetPr codeName="Feuil10"/>
  <dimension ref="B1:S95"/>
  <sheetViews>
    <sheetView workbookViewId="0">
      <selection activeCell="J29" sqref="J29"/>
    </sheetView>
  </sheetViews>
  <sheetFormatPr baseColWidth="10" defaultRowHeight="14.5" x14ac:dyDescent="0.35"/>
  <cols>
    <col min="3" max="3" width="26.453125" bestFit="1" customWidth="1"/>
    <col min="4" max="4" width="12.453125" bestFit="1" customWidth="1"/>
    <col min="5" max="7" width="22.453125" bestFit="1" customWidth="1"/>
    <col min="10" max="11" width="22.453125" bestFit="1" customWidth="1"/>
    <col min="14" max="14" width="12.453125" bestFit="1" customWidth="1"/>
    <col min="20" max="20" width="12.453125" bestFit="1" customWidth="1"/>
  </cols>
  <sheetData>
    <row r="1" spans="2:19" ht="43.5" x14ac:dyDescent="0.35">
      <c r="C1" s="175" t="s">
        <v>639</v>
      </c>
      <c r="D1" s="175" t="s">
        <v>640</v>
      </c>
      <c r="E1" s="175" t="s">
        <v>641</v>
      </c>
      <c r="F1" s="175" t="s">
        <v>642</v>
      </c>
      <c r="G1" s="175" t="s">
        <v>643</v>
      </c>
      <c r="H1" s="175" t="s">
        <v>644</v>
      </c>
      <c r="I1" s="175" t="s">
        <v>645</v>
      </c>
      <c r="J1" s="175" t="s">
        <v>646</v>
      </c>
      <c r="K1" s="175" t="s">
        <v>647</v>
      </c>
      <c r="L1" s="176" t="s">
        <v>648</v>
      </c>
      <c r="M1" s="176" t="s">
        <v>649</v>
      </c>
      <c r="N1" s="176" t="s">
        <v>650</v>
      </c>
      <c r="O1" s="176" t="s">
        <v>651</v>
      </c>
      <c r="P1" s="175" t="s">
        <v>652</v>
      </c>
      <c r="S1" s="178"/>
    </row>
    <row r="2" spans="2:19" ht="29" x14ac:dyDescent="0.35">
      <c r="C2" s="175" t="s">
        <v>668</v>
      </c>
      <c r="D2" s="175" t="s">
        <v>669</v>
      </c>
      <c r="E2" s="175" t="s">
        <v>670</v>
      </c>
      <c r="F2" s="175" t="s">
        <v>671</v>
      </c>
      <c r="G2" s="175" t="s">
        <v>671</v>
      </c>
      <c r="H2" s="175" t="s">
        <v>672</v>
      </c>
      <c r="I2" s="175" t="s">
        <v>673</v>
      </c>
      <c r="J2" s="175" t="s">
        <v>674</v>
      </c>
      <c r="K2" s="175" t="s">
        <v>675</v>
      </c>
      <c r="L2" s="176" t="s">
        <v>676</v>
      </c>
      <c r="M2" s="176" t="s">
        <v>677</v>
      </c>
      <c r="N2" s="176" t="s">
        <v>678</v>
      </c>
      <c r="O2" s="176" t="s">
        <v>679</v>
      </c>
      <c r="P2" s="175" t="s">
        <v>722</v>
      </c>
      <c r="S2" s="178"/>
    </row>
    <row r="3" spans="2:19" x14ac:dyDescent="0.35">
      <c r="C3" s="177">
        <v>0.33333333333333331</v>
      </c>
      <c r="D3" s="177">
        <v>0.33333333333333331</v>
      </c>
      <c r="E3" s="177">
        <v>0.33333333333333331</v>
      </c>
      <c r="F3" s="177">
        <v>0.33333333333333331</v>
      </c>
      <c r="G3" s="177">
        <v>0.33333333333333331</v>
      </c>
      <c r="H3" s="177">
        <v>0.33333333333333331</v>
      </c>
      <c r="I3" s="177">
        <v>0.33333333333333331</v>
      </c>
      <c r="J3" s="177">
        <v>0.77083333333333337</v>
      </c>
      <c r="K3" s="177">
        <v>0.77083333333333337</v>
      </c>
      <c r="L3" s="177">
        <v>0.35416666666666669</v>
      </c>
      <c r="M3" s="177">
        <v>0.35416666666666669</v>
      </c>
      <c r="N3" s="177">
        <v>0.85416666666666663</v>
      </c>
      <c r="O3" s="177">
        <v>0.85416666666666663</v>
      </c>
      <c r="P3" s="177">
        <v>0.5</v>
      </c>
      <c r="S3" s="178"/>
    </row>
    <row r="4" spans="2:19" x14ac:dyDescent="0.35">
      <c r="C4" s="177">
        <v>0.77083333333333337</v>
      </c>
      <c r="D4" s="177">
        <v>0.77083333333333337</v>
      </c>
      <c r="E4" s="177">
        <v>0.77083333333333337</v>
      </c>
      <c r="F4" s="177">
        <v>0.77083333333333337</v>
      </c>
      <c r="G4" s="177">
        <v>0.77083333333333337</v>
      </c>
      <c r="H4" s="177">
        <v>0.5625</v>
      </c>
      <c r="I4" s="177">
        <v>0.5625</v>
      </c>
      <c r="J4" s="177">
        <v>0.33333333333333331</v>
      </c>
      <c r="K4" s="177">
        <v>0.33333333333333331</v>
      </c>
      <c r="L4" s="177">
        <v>0.85416666666666663</v>
      </c>
      <c r="M4" s="177">
        <v>0.85416666666666663</v>
      </c>
      <c r="N4" s="177">
        <v>0.33333333333333331</v>
      </c>
      <c r="O4" s="177">
        <v>0.33333333333333331</v>
      </c>
      <c r="P4" s="177">
        <v>0.58333333333333337</v>
      </c>
      <c r="S4" s="178"/>
    </row>
    <row r="5" spans="2:19" x14ac:dyDescent="0.35">
      <c r="B5" s="163">
        <v>44228</v>
      </c>
      <c r="C5" t="s">
        <v>1040</v>
      </c>
      <c r="D5" t="s">
        <v>1041</v>
      </c>
      <c r="E5" t="s">
        <v>1051</v>
      </c>
      <c r="F5" s="346" t="s">
        <v>1050</v>
      </c>
      <c r="G5" s="346" t="s">
        <v>1049</v>
      </c>
      <c r="J5" s="346" t="s">
        <v>1044</v>
      </c>
      <c r="K5" s="346" t="s">
        <v>1055</v>
      </c>
      <c r="S5" s="178" t="s">
        <v>1040</v>
      </c>
    </row>
    <row r="6" spans="2:19" x14ac:dyDescent="0.35">
      <c r="B6" s="163">
        <v>44229</v>
      </c>
      <c r="C6" t="s">
        <v>1054</v>
      </c>
      <c r="D6" t="s">
        <v>1042</v>
      </c>
      <c r="E6" t="s">
        <v>1050</v>
      </c>
      <c r="F6" s="346" t="s">
        <v>1052</v>
      </c>
      <c r="G6" s="346" t="s">
        <v>1041</v>
      </c>
      <c r="J6" s="346" t="s">
        <v>1051</v>
      </c>
      <c r="K6" s="346" t="s">
        <v>1049</v>
      </c>
      <c r="S6" s="178" t="s">
        <v>1054</v>
      </c>
    </row>
    <row r="7" spans="2:19" x14ac:dyDescent="0.35">
      <c r="B7" s="163">
        <v>44230</v>
      </c>
      <c r="C7" t="s">
        <v>1040</v>
      </c>
      <c r="D7" t="s">
        <v>1050</v>
      </c>
      <c r="E7" s="178" t="s">
        <v>1044</v>
      </c>
      <c r="F7" s="346" t="s">
        <v>1043</v>
      </c>
      <c r="G7" s="346" t="s">
        <v>1042</v>
      </c>
      <c r="J7" s="346" t="s">
        <v>1052</v>
      </c>
      <c r="K7" s="346" t="s">
        <v>1056</v>
      </c>
      <c r="S7" s="178" t="s">
        <v>1043</v>
      </c>
    </row>
    <row r="8" spans="2:19" x14ac:dyDescent="0.35">
      <c r="B8" s="163">
        <v>44231</v>
      </c>
      <c r="C8" t="s">
        <v>1043</v>
      </c>
      <c r="D8" t="s">
        <v>1054</v>
      </c>
      <c r="E8" s="178" t="s">
        <v>1050</v>
      </c>
      <c r="F8" s="346" t="s">
        <v>1048</v>
      </c>
      <c r="G8" s="346" t="s">
        <v>1046</v>
      </c>
      <c r="J8" s="346" t="s">
        <v>1041</v>
      </c>
      <c r="K8" s="346" t="s">
        <v>1051</v>
      </c>
      <c r="S8" s="178" t="s">
        <v>1042</v>
      </c>
    </row>
    <row r="9" spans="2:19" x14ac:dyDescent="0.35">
      <c r="B9" s="163">
        <v>44232</v>
      </c>
      <c r="C9" t="s">
        <v>1042</v>
      </c>
      <c r="D9" t="s">
        <v>1048</v>
      </c>
      <c r="E9" t="s">
        <v>1054</v>
      </c>
      <c r="F9" s="346" t="s">
        <v>1044</v>
      </c>
      <c r="G9" s="346" t="s">
        <v>1049</v>
      </c>
      <c r="J9" s="346" t="s">
        <v>1045</v>
      </c>
      <c r="K9" s="346" t="s">
        <v>1052</v>
      </c>
      <c r="S9" s="178" t="s">
        <v>1044</v>
      </c>
    </row>
    <row r="10" spans="2:19" x14ac:dyDescent="0.35">
      <c r="B10" s="163">
        <v>44233</v>
      </c>
      <c r="C10" t="s">
        <v>1054</v>
      </c>
      <c r="F10" s="346" t="s">
        <v>1041</v>
      </c>
      <c r="H10" t="s">
        <v>1050</v>
      </c>
      <c r="I10" t="s">
        <v>1043</v>
      </c>
      <c r="J10" s="346" t="s">
        <v>1051</v>
      </c>
      <c r="K10" s="346" t="s">
        <v>1044</v>
      </c>
      <c r="S10" s="178" t="s">
        <v>1045</v>
      </c>
    </row>
    <row r="11" spans="2:19" x14ac:dyDescent="0.35">
      <c r="B11" s="163">
        <v>44234</v>
      </c>
      <c r="J11" s="346"/>
      <c r="L11" t="s">
        <v>1040</v>
      </c>
      <c r="M11" t="s">
        <v>1050</v>
      </c>
      <c r="N11" t="s">
        <v>1052</v>
      </c>
      <c r="O11" t="s">
        <v>1041</v>
      </c>
      <c r="S11" s="178" t="s">
        <v>1046</v>
      </c>
    </row>
    <row r="12" spans="2:19" x14ac:dyDescent="0.35">
      <c r="B12" s="163">
        <v>44235</v>
      </c>
      <c r="C12" t="s">
        <v>1044</v>
      </c>
      <c r="D12" t="s">
        <v>1054</v>
      </c>
      <c r="E12" t="s">
        <v>1043</v>
      </c>
      <c r="F12" s="346" t="s">
        <v>1047</v>
      </c>
      <c r="G12" s="346" t="s">
        <v>1050</v>
      </c>
      <c r="J12" t="s">
        <v>1053</v>
      </c>
      <c r="K12" s="346" t="s">
        <v>1046</v>
      </c>
      <c r="S12" s="178" t="s">
        <v>1047</v>
      </c>
    </row>
    <row r="13" spans="2:19" x14ac:dyDescent="0.35">
      <c r="B13" s="163">
        <v>44236</v>
      </c>
      <c r="C13" t="s">
        <v>1045</v>
      </c>
      <c r="D13" t="s">
        <v>1054</v>
      </c>
      <c r="E13" t="s">
        <v>1040</v>
      </c>
      <c r="F13" s="346" t="s">
        <v>1049</v>
      </c>
      <c r="G13" s="346" t="s">
        <v>1044</v>
      </c>
      <c r="J13" s="346" t="s">
        <v>1042</v>
      </c>
      <c r="K13" s="346" t="s">
        <v>1050</v>
      </c>
      <c r="S13" s="178" t="s">
        <v>1048</v>
      </c>
    </row>
    <row r="14" spans="2:19" x14ac:dyDescent="0.35">
      <c r="B14" s="163">
        <v>44237</v>
      </c>
      <c r="C14" t="s">
        <v>1054</v>
      </c>
      <c r="D14" t="s">
        <v>1049</v>
      </c>
      <c r="E14" t="s">
        <v>1046</v>
      </c>
      <c r="F14" s="346" t="s">
        <v>1047</v>
      </c>
      <c r="G14" s="346" t="s">
        <v>1052</v>
      </c>
      <c r="J14" s="346" t="s">
        <v>1040</v>
      </c>
      <c r="K14" s="346" t="s">
        <v>1043</v>
      </c>
      <c r="S14" s="178" t="s">
        <v>1049</v>
      </c>
    </row>
    <row r="15" spans="2:19" x14ac:dyDescent="0.35">
      <c r="B15" s="163">
        <v>44238</v>
      </c>
      <c r="C15" t="s">
        <v>1046</v>
      </c>
      <c r="D15" t="s">
        <v>1042</v>
      </c>
      <c r="E15" t="s">
        <v>1051</v>
      </c>
      <c r="F15" s="346" t="s">
        <v>1048</v>
      </c>
      <c r="G15" s="346" t="s">
        <v>1044</v>
      </c>
      <c r="J15" s="346" t="s">
        <v>1047</v>
      </c>
      <c r="K15" s="346" t="s">
        <v>1049</v>
      </c>
      <c r="S15" s="178" t="s">
        <v>1050</v>
      </c>
    </row>
    <row r="16" spans="2:19" x14ac:dyDescent="0.35">
      <c r="B16" s="163">
        <v>44239</v>
      </c>
      <c r="C16" t="s">
        <v>1045</v>
      </c>
      <c r="D16" t="s">
        <v>1044</v>
      </c>
      <c r="E16" t="s">
        <v>1040</v>
      </c>
      <c r="F16" s="346" t="s">
        <v>1052</v>
      </c>
      <c r="G16" s="346" t="s">
        <v>1054</v>
      </c>
      <c r="J16" s="346" t="s">
        <v>1043</v>
      </c>
      <c r="K16" s="346" t="s">
        <v>1048</v>
      </c>
      <c r="S16" s="178" t="s">
        <v>1051</v>
      </c>
    </row>
    <row r="17" spans="2:19" x14ac:dyDescent="0.35">
      <c r="B17" s="163">
        <v>44240</v>
      </c>
      <c r="C17" t="s">
        <v>1047</v>
      </c>
      <c r="F17" s="346" t="s">
        <v>1046</v>
      </c>
      <c r="H17" t="s">
        <v>1049</v>
      </c>
      <c r="I17" t="s">
        <v>1051</v>
      </c>
      <c r="J17" s="346" t="s">
        <v>1053</v>
      </c>
      <c r="K17" s="346" t="s">
        <v>1052</v>
      </c>
      <c r="S17" s="178" t="s">
        <v>1052</v>
      </c>
    </row>
    <row r="18" spans="2:19" x14ac:dyDescent="0.35">
      <c r="B18" s="163">
        <v>44241</v>
      </c>
      <c r="J18" s="346"/>
      <c r="L18" t="s">
        <v>1050</v>
      </c>
      <c r="M18" t="s">
        <v>1054</v>
      </c>
      <c r="N18" t="s">
        <v>1045</v>
      </c>
      <c r="O18" s="346" t="s">
        <v>1056</v>
      </c>
      <c r="S18" s="178" t="s">
        <v>1041</v>
      </c>
    </row>
    <row r="19" spans="2:19" x14ac:dyDescent="0.35">
      <c r="B19" s="163">
        <v>44242</v>
      </c>
      <c r="C19" t="s">
        <v>1051</v>
      </c>
      <c r="D19" t="s">
        <v>1053</v>
      </c>
      <c r="E19" t="s">
        <v>1042</v>
      </c>
      <c r="F19" s="346" t="s">
        <v>1040</v>
      </c>
      <c r="G19" s="346" t="s">
        <v>1048</v>
      </c>
      <c r="J19" t="s">
        <v>1044</v>
      </c>
      <c r="K19" s="346" t="s">
        <v>1041</v>
      </c>
      <c r="S19" s="178" t="s">
        <v>1053</v>
      </c>
    </row>
    <row r="20" spans="2:19" x14ac:dyDescent="0.35">
      <c r="B20" s="163">
        <v>44243</v>
      </c>
      <c r="C20" t="s">
        <v>1040</v>
      </c>
      <c r="D20" t="s">
        <v>1043</v>
      </c>
      <c r="E20" t="s">
        <v>1042</v>
      </c>
      <c r="F20" s="346" t="s">
        <v>1049</v>
      </c>
      <c r="G20" s="346" t="s">
        <v>1051</v>
      </c>
      <c r="J20" s="346" t="s">
        <v>1046</v>
      </c>
      <c r="K20" s="346" t="s">
        <v>1048</v>
      </c>
      <c r="S20" s="178" t="s">
        <v>1055</v>
      </c>
    </row>
    <row r="21" spans="2:19" x14ac:dyDescent="0.35">
      <c r="B21" s="163">
        <v>44244</v>
      </c>
      <c r="C21" t="s">
        <v>1055</v>
      </c>
      <c r="D21" t="s">
        <v>1041</v>
      </c>
      <c r="E21" t="s">
        <v>1040</v>
      </c>
      <c r="F21" s="346" t="s">
        <v>1049</v>
      </c>
      <c r="G21" s="346" t="s">
        <v>1054</v>
      </c>
      <c r="J21" s="346" t="s">
        <v>1044</v>
      </c>
      <c r="K21" s="346" t="s">
        <v>1042</v>
      </c>
      <c r="S21" s="178" t="s">
        <v>1056</v>
      </c>
    </row>
    <row r="22" spans="2:19" x14ac:dyDescent="0.35">
      <c r="B22" s="163">
        <v>44245</v>
      </c>
      <c r="C22" t="s">
        <v>1049</v>
      </c>
      <c r="D22" t="s">
        <v>1053</v>
      </c>
      <c r="E22" t="s">
        <v>1054</v>
      </c>
      <c r="F22" s="346" t="s">
        <v>1046</v>
      </c>
      <c r="G22" s="346" t="s">
        <v>1051</v>
      </c>
      <c r="J22" s="346" t="s">
        <v>1040</v>
      </c>
      <c r="K22" s="346" t="s">
        <v>1055</v>
      </c>
    </row>
    <row r="23" spans="2:19" x14ac:dyDescent="0.35">
      <c r="B23" s="163">
        <v>44246</v>
      </c>
      <c r="C23" t="s">
        <v>1053</v>
      </c>
      <c r="D23" t="s">
        <v>1044</v>
      </c>
      <c r="E23" t="s">
        <v>1054</v>
      </c>
      <c r="F23" s="346" t="s">
        <v>1042</v>
      </c>
      <c r="G23" s="346" t="s">
        <v>1048</v>
      </c>
      <c r="J23" s="346" t="s">
        <v>1043</v>
      </c>
      <c r="K23" s="346" t="s">
        <v>1046</v>
      </c>
    </row>
    <row r="24" spans="2:19" x14ac:dyDescent="0.35">
      <c r="B24" s="163">
        <v>44247</v>
      </c>
      <c r="C24" t="s">
        <v>1048</v>
      </c>
      <c r="F24" s="346" t="s">
        <v>1044</v>
      </c>
      <c r="H24" t="s">
        <v>1041</v>
      </c>
      <c r="I24" t="s">
        <v>1042</v>
      </c>
      <c r="J24" s="346" t="s">
        <v>1054</v>
      </c>
      <c r="K24" s="346" t="s">
        <v>1040</v>
      </c>
    </row>
    <row r="25" spans="2:19" x14ac:dyDescent="0.35">
      <c r="B25" s="163">
        <v>44248</v>
      </c>
      <c r="J25" s="346"/>
      <c r="L25" t="s">
        <v>1051</v>
      </c>
      <c r="M25" t="s">
        <v>1046</v>
      </c>
      <c r="N25" t="s">
        <v>1043</v>
      </c>
      <c r="O25" t="s">
        <v>1044</v>
      </c>
    </row>
    <row r="26" spans="2:19" x14ac:dyDescent="0.35">
      <c r="B26" s="163">
        <v>44249</v>
      </c>
      <c r="C26" t="s">
        <v>1053</v>
      </c>
      <c r="D26" t="s">
        <v>1049</v>
      </c>
      <c r="E26" t="s">
        <v>1046</v>
      </c>
      <c r="F26" s="346" t="s">
        <v>1054</v>
      </c>
      <c r="G26" s="346" t="s">
        <v>1052</v>
      </c>
      <c r="J26" s="346" t="s">
        <v>1040</v>
      </c>
      <c r="K26" s="346" t="s">
        <v>1048</v>
      </c>
    </row>
    <row r="27" spans="2:19" x14ac:dyDescent="0.35">
      <c r="B27" s="163">
        <v>44250</v>
      </c>
      <c r="C27" t="s">
        <v>1053</v>
      </c>
      <c r="D27" t="s">
        <v>1043</v>
      </c>
      <c r="E27" t="s">
        <v>1049</v>
      </c>
      <c r="F27" s="346" t="s">
        <v>1046</v>
      </c>
      <c r="G27" s="346" t="s">
        <v>1054</v>
      </c>
      <c r="J27" s="346" t="s">
        <v>1052</v>
      </c>
      <c r="K27" s="346" t="s">
        <v>1041</v>
      </c>
    </row>
    <row r="28" spans="2:19" x14ac:dyDescent="0.35">
      <c r="B28" s="163">
        <v>44251</v>
      </c>
      <c r="C28" t="s">
        <v>1045</v>
      </c>
      <c r="D28" t="s">
        <v>1053</v>
      </c>
      <c r="E28" t="s">
        <v>1048</v>
      </c>
      <c r="F28" s="346" t="s">
        <v>1043</v>
      </c>
      <c r="G28" s="346" t="s">
        <v>1046</v>
      </c>
      <c r="J28" s="346" t="s">
        <v>1051</v>
      </c>
      <c r="K28" s="346" t="s">
        <v>1054</v>
      </c>
    </row>
    <row r="29" spans="2:19" x14ac:dyDescent="0.35">
      <c r="B29" s="163">
        <v>44252</v>
      </c>
      <c r="C29" t="s">
        <v>1048</v>
      </c>
      <c r="D29" t="s">
        <v>1046</v>
      </c>
      <c r="E29" t="s">
        <v>1048</v>
      </c>
      <c r="F29" s="346" t="s">
        <v>1043</v>
      </c>
      <c r="G29" s="346" t="s">
        <v>1041</v>
      </c>
      <c r="J29" s="346" t="s">
        <v>1050</v>
      </c>
      <c r="K29" t="s">
        <v>1056</v>
      </c>
    </row>
    <row r="30" spans="2:19" x14ac:dyDescent="0.35">
      <c r="B30" s="163">
        <v>44253</v>
      </c>
      <c r="C30" t="s">
        <v>1041</v>
      </c>
      <c r="D30" t="s">
        <v>1043</v>
      </c>
      <c r="E30" t="s">
        <v>1046</v>
      </c>
      <c r="F30" s="346" t="s">
        <v>1049</v>
      </c>
      <c r="G30" t="s">
        <v>1054</v>
      </c>
      <c r="J30" s="346" t="s">
        <v>1053</v>
      </c>
      <c r="K30" t="s">
        <v>1045</v>
      </c>
    </row>
    <row r="31" spans="2:19" x14ac:dyDescent="0.35">
      <c r="B31" s="163">
        <v>44254</v>
      </c>
      <c r="C31" t="s">
        <v>1052</v>
      </c>
      <c r="F31" s="346" t="s">
        <v>1043</v>
      </c>
      <c r="H31" t="s">
        <v>1051</v>
      </c>
      <c r="I31" t="s">
        <v>1049</v>
      </c>
      <c r="J31" s="346" t="s">
        <v>1048</v>
      </c>
      <c r="K31" t="s">
        <v>1040</v>
      </c>
    </row>
    <row r="32" spans="2:19" x14ac:dyDescent="0.35">
      <c r="B32" s="163">
        <v>44255</v>
      </c>
      <c r="L32" t="s">
        <v>1052</v>
      </c>
      <c r="M32" t="s">
        <v>1041</v>
      </c>
      <c r="N32" t="s">
        <v>1051</v>
      </c>
      <c r="O32" t="s">
        <v>1054</v>
      </c>
    </row>
    <row r="33" spans="2:15" x14ac:dyDescent="0.35">
      <c r="B33" s="163">
        <v>44256</v>
      </c>
      <c r="C33" t="s">
        <v>1047</v>
      </c>
      <c r="D33" t="s">
        <v>1048</v>
      </c>
      <c r="E33" t="s">
        <v>1041</v>
      </c>
      <c r="F33" s="346" t="s">
        <v>1040</v>
      </c>
      <c r="G33" t="s">
        <v>1043</v>
      </c>
      <c r="J33" s="346" t="s">
        <v>1042</v>
      </c>
      <c r="K33" t="s">
        <v>1045</v>
      </c>
    </row>
    <row r="34" spans="2:15" x14ac:dyDescent="0.35">
      <c r="B34" s="163">
        <v>44257</v>
      </c>
      <c r="C34" t="s">
        <v>1049</v>
      </c>
      <c r="D34" t="s">
        <v>1044</v>
      </c>
      <c r="E34" t="s">
        <v>1051</v>
      </c>
      <c r="F34" s="346" t="s">
        <v>1048</v>
      </c>
      <c r="G34" t="s">
        <v>1050</v>
      </c>
      <c r="J34" s="346" t="s">
        <v>1053</v>
      </c>
      <c r="K34" t="s">
        <v>1052</v>
      </c>
    </row>
    <row r="35" spans="2:15" x14ac:dyDescent="0.35">
      <c r="B35" s="163">
        <v>44258</v>
      </c>
      <c r="C35" t="s">
        <v>1045</v>
      </c>
      <c r="D35" t="s">
        <v>1040</v>
      </c>
      <c r="E35" t="s">
        <v>1050</v>
      </c>
      <c r="F35" s="346" t="s">
        <v>1042</v>
      </c>
      <c r="G35" t="s">
        <v>1044</v>
      </c>
      <c r="J35" s="346" t="s">
        <v>1051</v>
      </c>
      <c r="K35" t="s">
        <v>1041</v>
      </c>
    </row>
    <row r="36" spans="2:15" x14ac:dyDescent="0.35">
      <c r="B36" s="163">
        <v>44259</v>
      </c>
      <c r="C36" t="s">
        <v>1053</v>
      </c>
      <c r="D36" t="s">
        <v>1048</v>
      </c>
      <c r="E36" t="s">
        <v>1049</v>
      </c>
      <c r="F36" s="346" t="s">
        <v>1046</v>
      </c>
      <c r="J36" s="346" t="s">
        <v>1043</v>
      </c>
      <c r="K36" t="s">
        <v>1050</v>
      </c>
    </row>
    <row r="37" spans="2:15" x14ac:dyDescent="0.35">
      <c r="B37" s="163">
        <v>44260</v>
      </c>
      <c r="C37" t="s">
        <v>1045</v>
      </c>
      <c r="D37" t="s">
        <v>1040</v>
      </c>
      <c r="E37" t="s">
        <v>1049</v>
      </c>
      <c r="F37" s="346" t="s">
        <v>1051</v>
      </c>
      <c r="G37" t="s">
        <v>1042</v>
      </c>
      <c r="J37" s="346" t="s">
        <v>1041</v>
      </c>
      <c r="K37" t="s">
        <v>1048</v>
      </c>
    </row>
    <row r="38" spans="2:15" x14ac:dyDescent="0.35">
      <c r="B38" s="163">
        <v>44261</v>
      </c>
      <c r="C38" t="s">
        <v>1050</v>
      </c>
      <c r="F38" s="346" t="s">
        <v>1051</v>
      </c>
      <c r="H38" t="s">
        <v>1044</v>
      </c>
      <c r="I38" t="s">
        <v>1046</v>
      </c>
      <c r="J38" s="346" t="s">
        <v>1049</v>
      </c>
      <c r="K38" t="s">
        <v>1053</v>
      </c>
    </row>
    <row r="39" spans="2:15" x14ac:dyDescent="0.35">
      <c r="B39" s="163">
        <v>44262</v>
      </c>
      <c r="L39" t="s">
        <v>1047</v>
      </c>
      <c r="M39" t="s">
        <v>1048</v>
      </c>
      <c r="N39" t="s">
        <v>1051</v>
      </c>
      <c r="O39" t="s">
        <v>1041</v>
      </c>
    </row>
    <row r="40" spans="2:15" x14ac:dyDescent="0.35">
      <c r="B40" s="163">
        <v>44263</v>
      </c>
      <c r="C40" t="s">
        <v>1046</v>
      </c>
      <c r="D40" t="s">
        <v>1053</v>
      </c>
      <c r="E40" t="s">
        <v>1044</v>
      </c>
      <c r="F40" s="346" t="s">
        <v>1054</v>
      </c>
      <c r="G40" t="s">
        <v>1042</v>
      </c>
      <c r="J40" s="346" t="s">
        <v>1043</v>
      </c>
      <c r="K40" t="s">
        <v>1050</v>
      </c>
    </row>
    <row r="41" spans="2:15" x14ac:dyDescent="0.35">
      <c r="B41" s="163">
        <v>44264</v>
      </c>
      <c r="C41" t="s">
        <v>1044</v>
      </c>
      <c r="D41" t="s">
        <v>1041</v>
      </c>
      <c r="E41" t="s">
        <v>1053</v>
      </c>
      <c r="F41" s="346" t="s">
        <v>1047</v>
      </c>
      <c r="G41" t="s">
        <v>1040</v>
      </c>
      <c r="J41" s="346" t="s">
        <v>1049</v>
      </c>
      <c r="K41" t="s">
        <v>1051</v>
      </c>
    </row>
    <row r="42" spans="2:15" x14ac:dyDescent="0.35">
      <c r="B42" s="163">
        <v>44265</v>
      </c>
      <c r="C42" t="s">
        <v>1044</v>
      </c>
      <c r="D42" t="s">
        <v>1043</v>
      </c>
      <c r="E42" t="s">
        <v>1054</v>
      </c>
      <c r="F42" s="346" t="s">
        <v>1042</v>
      </c>
      <c r="G42" t="s">
        <v>1040</v>
      </c>
      <c r="J42" s="346" t="s">
        <v>1053</v>
      </c>
      <c r="K42" t="s">
        <v>1052</v>
      </c>
    </row>
    <row r="43" spans="2:15" x14ac:dyDescent="0.35">
      <c r="B43" s="163">
        <v>44266</v>
      </c>
      <c r="C43" t="s">
        <v>1051</v>
      </c>
      <c r="D43" t="s">
        <v>1050</v>
      </c>
      <c r="E43" t="s">
        <v>1049</v>
      </c>
      <c r="F43" s="346" t="s">
        <v>1047</v>
      </c>
      <c r="G43" t="s">
        <v>1046</v>
      </c>
      <c r="J43" s="346" t="s">
        <v>1054</v>
      </c>
      <c r="K43" t="s">
        <v>1041</v>
      </c>
    </row>
    <row r="44" spans="2:15" x14ac:dyDescent="0.35">
      <c r="B44" s="163">
        <v>44267</v>
      </c>
      <c r="C44" t="s">
        <v>1049</v>
      </c>
      <c r="D44" t="s">
        <v>1042</v>
      </c>
      <c r="E44" t="s">
        <v>1052</v>
      </c>
      <c r="F44" s="346" t="s">
        <v>1040</v>
      </c>
      <c r="G44" t="s">
        <v>1050</v>
      </c>
      <c r="J44" s="346" t="s">
        <v>1051</v>
      </c>
      <c r="K44" t="s">
        <v>1046</v>
      </c>
    </row>
    <row r="45" spans="2:15" x14ac:dyDescent="0.35">
      <c r="B45" s="163">
        <v>44268</v>
      </c>
      <c r="C45" t="s">
        <v>1053</v>
      </c>
      <c r="F45" s="346" t="s">
        <v>1054</v>
      </c>
      <c r="H45" t="s">
        <v>1042</v>
      </c>
      <c r="I45" t="s">
        <v>1044</v>
      </c>
      <c r="J45" s="346" t="s">
        <v>1041</v>
      </c>
      <c r="K45" t="s">
        <v>1050</v>
      </c>
    </row>
    <row r="46" spans="2:15" x14ac:dyDescent="0.35">
      <c r="B46" s="163">
        <v>44269</v>
      </c>
      <c r="L46" t="s">
        <v>1056</v>
      </c>
      <c r="M46" t="s">
        <v>1042</v>
      </c>
      <c r="N46" t="s">
        <v>1046</v>
      </c>
      <c r="O46" t="s">
        <v>1047</v>
      </c>
    </row>
    <row r="47" spans="2:15" x14ac:dyDescent="0.35">
      <c r="B47" s="163">
        <v>44270</v>
      </c>
      <c r="C47" t="s">
        <v>1053</v>
      </c>
      <c r="D47" t="s">
        <v>1044</v>
      </c>
      <c r="E47" t="s">
        <v>1041</v>
      </c>
      <c r="F47" s="346" t="s">
        <v>1048</v>
      </c>
      <c r="G47" t="s">
        <v>1051</v>
      </c>
      <c r="J47" s="346" t="s">
        <v>1052</v>
      </c>
      <c r="K47" t="s">
        <v>1040</v>
      </c>
    </row>
    <row r="48" spans="2:15" x14ac:dyDescent="0.35">
      <c r="B48" s="163">
        <v>44271</v>
      </c>
      <c r="C48" t="s">
        <v>1055</v>
      </c>
      <c r="D48" t="s">
        <v>1042</v>
      </c>
      <c r="E48" t="s">
        <v>1044</v>
      </c>
      <c r="F48" s="346" t="s">
        <v>1047</v>
      </c>
      <c r="G48" t="s">
        <v>1046</v>
      </c>
      <c r="J48" s="346" t="s">
        <v>1050</v>
      </c>
      <c r="K48" t="s">
        <v>1053</v>
      </c>
    </row>
    <row r="49" spans="2:15" x14ac:dyDescent="0.35">
      <c r="B49" s="163">
        <v>44272</v>
      </c>
      <c r="C49" t="s">
        <v>1045</v>
      </c>
      <c r="D49" t="s">
        <v>1051</v>
      </c>
      <c r="E49" t="s">
        <v>1049</v>
      </c>
      <c r="F49" s="346" t="s">
        <v>1046</v>
      </c>
      <c r="G49" t="s">
        <v>1042</v>
      </c>
      <c r="J49" s="346" t="s">
        <v>1054</v>
      </c>
      <c r="K49" t="s">
        <v>1055</v>
      </c>
    </row>
    <row r="50" spans="2:15" x14ac:dyDescent="0.35">
      <c r="B50" s="163">
        <v>44273</v>
      </c>
      <c r="C50" t="s">
        <v>1041</v>
      </c>
      <c r="D50" s="346" t="s">
        <v>1052</v>
      </c>
      <c r="E50" t="s">
        <v>1048</v>
      </c>
      <c r="F50" s="346" t="s">
        <v>1049</v>
      </c>
      <c r="G50" t="s">
        <v>1053</v>
      </c>
      <c r="J50" s="346" t="s">
        <v>1050</v>
      </c>
      <c r="K50" t="s">
        <v>1040</v>
      </c>
    </row>
    <row r="51" spans="2:15" x14ac:dyDescent="0.35">
      <c r="B51" s="163">
        <v>44274</v>
      </c>
      <c r="C51" t="s">
        <v>1055</v>
      </c>
      <c r="D51" t="s">
        <v>1051</v>
      </c>
      <c r="E51" t="s">
        <v>1042</v>
      </c>
      <c r="F51" s="346" t="s">
        <v>1048</v>
      </c>
      <c r="G51" t="s">
        <v>1044</v>
      </c>
      <c r="J51" s="346" t="s">
        <v>1046</v>
      </c>
      <c r="K51" t="s">
        <v>1053</v>
      </c>
    </row>
    <row r="52" spans="2:15" x14ac:dyDescent="0.35">
      <c r="B52" s="163">
        <v>44275</v>
      </c>
      <c r="C52" t="s">
        <v>1040</v>
      </c>
      <c r="F52" s="346" t="s">
        <v>1050</v>
      </c>
      <c r="H52" t="s">
        <v>1054</v>
      </c>
      <c r="I52" t="s">
        <v>1041</v>
      </c>
      <c r="J52" s="346" t="s">
        <v>1049</v>
      </c>
      <c r="K52" t="s">
        <v>1042</v>
      </c>
    </row>
    <row r="53" spans="2:15" x14ac:dyDescent="0.35">
      <c r="B53" s="163">
        <v>44276</v>
      </c>
      <c r="L53" t="s">
        <v>1044</v>
      </c>
      <c r="M53" t="s">
        <v>1052</v>
      </c>
      <c r="N53" t="s">
        <v>1048</v>
      </c>
      <c r="O53" t="s">
        <v>1046</v>
      </c>
    </row>
    <row r="54" spans="2:15" x14ac:dyDescent="0.35">
      <c r="B54" s="163">
        <v>44277</v>
      </c>
      <c r="C54" t="s">
        <v>1055</v>
      </c>
      <c r="D54" t="s">
        <v>1051</v>
      </c>
      <c r="E54" t="s">
        <v>1040</v>
      </c>
      <c r="F54" s="346" t="s">
        <v>1042</v>
      </c>
      <c r="G54" t="s">
        <v>1044</v>
      </c>
      <c r="J54" t="s">
        <v>1056</v>
      </c>
      <c r="K54" t="s">
        <v>1047</v>
      </c>
    </row>
    <row r="55" spans="2:15" x14ac:dyDescent="0.35">
      <c r="B55" s="163">
        <v>44278</v>
      </c>
      <c r="C55" t="s">
        <v>1049</v>
      </c>
      <c r="D55" t="s">
        <v>1040</v>
      </c>
      <c r="E55" t="s">
        <v>1054</v>
      </c>
      <c r="F55" s="346" t="s">
        <v>1048</v>
      </c>
      <c r="G55" t="s">
        <v>1053</v>
      </c>
      <c r="J55" s="346" t="s">
        <v>1055</v>
      </c>
      <c r="K55" t="s">
        <v>1042</v>
      </c>
    </row>
    <row r="56" spans="2:15" x14ac:dyDescent="0.35">
      <c r="B56" s="163">
        <v>44279</v>
      </c>
      <c r="C56" t="s">
        <v>1051</v>
      </c>
      <c r="D56" t="s">
        <v>1046</v>
      </c>
      <c r="E56" t="s">
        <v>1040</v>
      </c>
      <c r="F56" s="346" t="s">
        <v>1054</v>
      </c>
      <c r="G56" t="s">
        <v>1052</v>
      </c>
      <c r="J56" s="346" t="s">
        <v>1048</v>
      </c>
      <c r="K56" t="s">
        <v>1041</v>
      </c>
    </row>
    <row r="57" spans="2:15" x14ac:dyDescent="0.35">
      <c r="B57" s="163">
        <v>44280</v>
      </c>
      <c r="C57" t="s">
        <v>1050</v>
      </c>
      <c r="D57" t="s">
        <v>1049</v>
      </c>
      <c r="E57" t="s">
        <v>1046</v>
      </c>
      <c r="F57" s="346" t="s">
        <v>1051</v>
      </c>
      <c r="G57" t="s">
        <v>1052</v>
      </c>
      <c r="J57" s="346" t="s">
        <v>1055</v>
      </c>
      <c r="K57" t="s">
        <v>1053</v>
      </c>
    </row>
    <row r="58" spans="2:15" x14ac:dyDescent="0.35">
      <c r="B58" s="163">
        <v>44281</v>
      </c>
      <c r="C58" t="s">
        <v>1046</v>
      </c>
      <c r="D58" t="s">
        <v>1052</v>
      </c>
      <c r="E58" t="s">
        <v>1049</v>
      </c>
      <c r="F58" s="346" t="s">
        <v>1048</v>
      </c>
      <c r="G58" t="s">
        <v>1041</v>
      </c>
      <c r="J58" s="346" t="s">
        <v>1044</v>
      </c>
      <c r="K58" t="s">
        <v>1051</v>
      </c>
    </row>
    <row r="59" spans="2:15" x14ac:dyDescent="0.35">
      <c r="B59" s="163">
        <v>44282</v>
      </c>
      <c r="C59" t="s">
        <v>1049</v>
      </c>
      <c r="F59" s="346" t="s">
        <v>1054</v>
      </c>
      <c r="H59" t="s">
        <v>1048</v>
      </c>
      <c r="I59" t="s">
        <v>1043</v>
      </c>
      <c r="J59" s="346" t="s">
        <v>1050</v>
      </c>
      <c r="K59" t="s">
        <v>1042</v>
      </c>
    </row>
    <row r="60" spans="2:15" x14ac:dyDescent="0.35">
      <c r="B60" s="163">
        <v>44283</v>
      </c>
      <c r="L60" t="s">
        <v>1043</v>
      </c>
      <c r="M60" t="s">
        <v>1049</v>
      </c>
      <c r="N60" t="s">
        <v>1040</v>
      </c>
      <c r="O60" t="s">
        <v>1044</v>
      </c>
    </row>
    <row r="61" spans="2:15" x14ac:dyDescent="0.35">
      <c r="B61" s="163">
        <v>44284</v>
      </c>
      <c r="C61" t="s">
        <v>1050</v>
      </c>
      <c r="D61" t="s">
        <v>1052</v>
      </c>
      <c r="E61" t="s">
        <v>1054</v>
      </c>
      <c r="F61" s="346" t="s">
        <v>1051</v>
      </c>
      <c r="G61" t="s">
        <v>1053</v>
      </c>
      <c r="J61" s="346" t="s">
        <v>1045</v>
      </c>
      <c r="K61" t="s">
        <v>1042</v>
      </c>
    </row>
    <row r="62" spans="2:15" x14ac:dyDescent="0.35">
      <c r="B62" s="163">
        <v>44285</v>
      </c>
      <c r="C62" t="s">
        <v>1041</v>
      </c>
      <c r="D62" t="s">
        <v>1053</v>
      </c>
      <c r="E62" t="s">
        <v>1051</v>
      </c>
      <c r="F62" s="346" t="s">
        <v>1050</v>
      </c>
      <c r="G62" t="s">
        <v>1044</v>
      </c>
      <c r="J62" s="346" t="s">
        <v>1052</v>
      </c>
      <c r="K62" t="s">
        <v>1054</v>
      </c>
    </row>
    <row r="63" spans="2:15" x14ac:dyDescent="0.35">
      <c r="B63" s="163">
        <v>44286</v>
      </c>
      <c r="C63" t="s">
        <v>1048</v>
      </c>
      <c r="D63" t="s">
        <v>1044</v>
      </c>
      <c r="E63" t="s">
        <v>1051</v>
      </c>
      <c r="F63" s="346" t="s">
        <v>1050</v>
      </c>
      <c r="G63" t="s">
        <v>1040</v>
      </c>
      <c r="J63" t="s">
        <v>1056</v>
      </c>
      <c r="K63" t="s">
        <v>1043</v>
      </c>
    </row>
    <row r="64" spans="2:15" x14ac:dyDescent="0.35">
      <c r="B64" s="163">
        <v>44287</v>
      </c>
      <c r="C64" t="s">
        <v>1051</v>
      </c>
      <c r="D64" t="s">
        <v>1040</v>
      </c>
      <c r="E64" t="s">
        <v>1042</v>
      </c>
      <c r="F64" s="346" t="s">
        <v>1052</v>
      </c>
      <c r="G64" t="s">
        <v>1041</v>
      </c>
      <c r="J64" s="346" t="s">
        <v>1053</v>
      </c>
      <c r="K64" t="s">
        <v>1046</v>
      </c>
    </row>
    <row r="65" spans="2:15" x14ac:dyDescent="0.35">
      <c r="B65" s="163">
        <v>44288</v>
      </c>
      <c r="C65" t="s">
        <v>1050</v>
      </c>
      <c r="D65" t="s">
        <v>1041</v>
      </c>
      <c r="E65" t="s">
        <v>1042</v>
      </c>
      <c r="F65" s="346" t="s">
        <v>1051</v>
      </c>
      <c r="G65" t="s">
        <v>1043</v>
      </c>
      <c r="J65" s="346" t="s">
        <v>1040</v>
      </c>
      <c r="K65" t="s">
        <v>1054</v>
      </c>
    </row>
    <row r="66" spans="2:15" x14ac:dyDescent="0.35">
      <c r="B66" s="163">
        <v>44289</v>
      </c>
      <c r="C66" t="s">
        <v>1046</v>
      </c>
      <c r="F66" s="346" t="s">
        <v>1043</v>
      </c>
      <c r="H66" t="s">
        <v>1053</v>
      </c>
      <c r="I66" t="s">
        <v>1048</v>
      </c>
      <c r="J66" s="346" t="s">
        <v>1044</v>
      </c>
      <c r="K66" t="s">
        <v>1055</v>
      </c>
    </row>
    <row r="67" spans="2:15" x14ac:dyDescent="0.35">
      <c r="B67" s="163">
        <v>44290</v>
      </c>
      <c r="L67" t="s">
        <v>1051</v>
      </c>
      <c r="M67" t="s">
        <v>1041</v>
      </c>
      <c r="N67" t="s">
        <v>1042</v>
      </c>
      <c r="O67" t="s">
        <v>1043</v>
      </c>
    </row>
    <row r="68" spans="2:15" x14ac:dyDescent="0.35">
      <c r="B68" s="163">
        <v>44291</v>
      </c>
      <c r="L68" t="s">
        <v>1054</v>
      </c>
      <c r="M68" t="s">
        <v>1053</v>
      </c>
      <c r="N68" t="s">
        <v>1046</v>
      </c>
      <c r="O68" t="s">
        <v>1051</v>
      </c>
    </row>
    <row r="69" spans="2:15" x14ac:dyDescent="0.35">
      <c r="B69" s="163">
        <v>44292</v>
      </c>
      <c r="C69" t="s">
        <v>1052</v>
      </c>
      <c r="D69" t="s">
        <v>1053</v>
      </c>
      <c r="E69" t="s">
        <v>1041</v>
      </c>
      <c r="F69" s="346" t="s">
        <v>1042</v>
      </c>
      <c r="G69" t="s">
        <v>1049</v>
      </c>
      <c r="J69" t="s">
        <v>1043</v>
      </c>
      <c r="K69" t="s">
        <v>1056</v>
      </c>
    </row>
    <row r="70" spans="2:15" x14ac:dyDescent="0.35">
      <c r="B70" s="163">
        <v>44293</v>
      </c>
      <c r="C70" t="s">
        <v>1044</v>
      </c>
      <c r="D70" t="s">
        <v>1051</v>
      </c>
      <c r="E70" t="s">
        <v>1052</v>
      </c>
      <c r="F70" s="346" t="s">
        <v>1047</v>
      </c>
      <c r="G70" t="s">
        <v>1046</v>
      </c>
      <c r="J70" t="s">
        <v>1045</v>
      </c>
      <c r="K70" t="s">
        <v>1049</v>
      </c>
    </row>
    <row r="71" spans="2:15" x14ac:dyDescent="0.35">
      <c r="B71" s="163">
        <v>44294</v>
      </c>
      <c r="C71" t="s">
        <v>1041</v>
      </c>
      <c r="D71" t="s">
        <v>1042</v>
      </c>
      <c r="E71" t="s">
        <v>1044</v>
      </c>
      <c r="F71" s="346" t="s">
        <v>1054</v>
      </c>
      <c r="G71" t="s">
        <v>1048</v>
      </c>
      <c r="J71" t="s">
        <v>1052</v>
      </c>
      <c r="K71" t="s">
        <v>1053</v>
      </c>
    </row>
    <row r="72" spans="2:15" x14ac:dyDescent="0.35">
      <c r="B72" s="163">
        <v>44295</v>
      </c>
      <c r="C72" t="s">
        <v>1042</v>
      </c>
      <c r="D72" t="s">
        <v>1049</v>
      </c>
      <c r="E72" t="s">
        <v>1043</v>
      </c>
      <c r="F72" s="346" t="s">
        <v>1047</v>
      </c>
      <c r="G72" t="s">
        <v>1051</v>
      </c>
      <c r="J72" t="s">
        <v>1041</v>
      </c>
      <c r="K72" t="s">
        <v>1056</v>
      </c>
    </row>
    <row r="73" spans="2:15" x14ac:dyDescent="0.35">
      <c r="B73" s="163">
        <v>44296</v>
      </c>
      <c r="C73" t="s">
        <v>1055</v>
      </c>
      <c r="F73" s="346" t="s">
        <v>1052</v>
      </c>
      <c r="H73" t="s">
        <v>1054</v>
      </c>
      <c r="I73" t="s">
        <v>1049</v>
      </c>
      <c r="J73" t="s">
        <v>1047</v>
      </c>
      <c r="K73" t="s">
        <v>1046</v>
      </c>
    </row>
    <row r="74" spans="2:15" x14ac:dyDescent="0.35">
      <c r="B74" s="163">
        <v>44297</v>
      </c>
      <c r="L74" t="s">
        <v>1048</v>
      </c>
      <c r="M74" t="s">
        <v>1044</v>
      </c>
      <c r="N74" t="s">
        <v>1043</v>
      </c>
      <c r="O74" t="s">
        <v>1053</v>
      </c>
    </row>
    <row r="75" spans="2:15" x14ac:dyDescent="0.35">
      <c r="B75" s="163">
        <v>44298</v>
      </c>
      <c r="C75" t="s">
        <v>1047</v>
      </c>
      <c r="D75" t="s">
        <v>1041</v>
      </c>
      <c r="E75" t="s">
        <v>1042</v>
      </c>
      <c r="F75" s="346" t="s">
        <v>1050</v>
      </c>
      <c r="G75" t="s">
        <v>1049</v>
      </c>
      <c r="J75" t="s">
        <v>1052</v>
      </c>
      <c r="K75" t="s">
        <v>1048</v>
      </c>
    </row>
    <row r="76" spans="2:15" x14ac:dyDescent="0.35">
      <c r="B76" s="163">
        <v>44299</v>
      </c>
      <c r="C76" t="s">
        <v>1042</v>
      </c>
      <c r="D76" t="s">
        <v>1049</v>
      </c>
      <c r="E76" t="s">
        <v>1041</v>
      </c>
      <c r="F76" s="346" t="s">
        <v>1043</v>
      </c>
      <c r="G76" t="s">
        <v>1054</v>
      </c>
      <c r="J76" t="s">
        <v>1044</v>
      </c>
      <c r="K76" t="s">
        <v>1040</v>
      </c>
    </row>
    <row r="77" spans="2:15" x14ac:dyDescent="0.35">
      <c r="B77" s="163">
        <v>44300</v>
      </c>
      <c r="C77" t="s">
        <v>1048</v>
      </c>
      <c r="D77" t="s">
        <v>1052</v>
      </c>
      <c r="E77" t="s">
        <v>1049</v>
      </c>
      <c r="F77" s="346" t="s">
        <v>1041</v>
      </c>
      <c r="G77" t="s">
        <v>1050</v>
      </c>
      <c r="J77" t="s">
        <v>1047</v>
      </c>
      <c r="K77" t="s">
        <v>1053</v>
      </c>
    </row>
    <row r="78" spans="2:15" x14ac:dyDescent="0.35">
      <c r="B78" s="163">
        <v>44301</v>
      </c>
      <c r="C78" t="s">
        <v>1052</v>
      </c>
      <c r="D78" t="s">
        <v>1049</v>
      </c>
      <c r="E78" t="s">
        <v>1046</v>
      </c>
      <c r="F78" s="346" t="s">
        <v>1044</v>
      </c>
      <c r="G78" t="s">
        <v>1043</v>
      </c>
      <c r="J78" t="s">
        <v>1045</v>
      </c>
      <c r="K78" t="s">
        <v>1042</v>
      </c>
    </row>
    <row r="79" spans="2:15" x14ac:dyDescent="0.35">
      <c r="B79" s="163">
        <v>44302</v>
      </c>
      <c r="C79" t="s">
        <v>1048</v>
      </c>
      <c r="D79" t="s">
        <v>1050</v>
      </c>
      <c r="E79" t="s">
        <v>1040</v>
      </c>
      <c r="F79" s="346" t="s">
        <v>1046</v>
      </c>
      <c r="G79" t="s">
        <v>1043</v>
      </c>
      <c r="J79" t="s">
        <v>1055</v>
      </c>
      <c r="K79" t="s">
        <v>1051</v>
      </c>
    </row>
    <row r="80" spans="2:15" x14ac:dyDescent="0.35">
      <c r="B80" s="163">
        <v>44303</v>
      </c>
      <c r="C80" t="s">
        <v>1053</v>
      </c>
      <c r="F80" s="346" t="s">
        <v>1048</v>
      </c>
      <c r="H80" t="s">
        <v>1042</v>
      </c>
      <c r="I80" t="s">
        <v>1054</v>
      </c>
      <c r="J80" t="s">
        <v>1040</v>
      </c>
      <c r="K80" t="s">
        <v>1049</v>
      </c>
    </row>
    <row r="81" spans="2:15" x14ac:dyDescent="0.35">
      <c r="B81" s="163">
        <v>44304</v>
      </c>
      <c r="L81" t="s">
        <v>1041</v>
      </c>
      <c r="M81" t="s">
        <v>1051</v>
      </c>
      <c r="N81" t="s">
        <v>1052</v>
      </c>
      <c r="O81" t="s">
        <v>1048</v>
      </c>
    </row>
    <row r="82" spans="2:15" x14ac:dyDescent="0.35">
      <c r="B82" s="163">
        <v>44305</v>
      </c>
      <c r="C82" t="s">
        <v>1043</v>
      </c>
      <c r="D82" t="s">
        <v>1049</v>
      </c>
      <c r="E82" t="s">
        <v>1050</v>
      </c>
      <c r="F82" s="346" t="s">
        <v>1044</v>
      </c>
      <c r="G82" t="s">
        <v>1041</v>
      </c>
      <c r="J82" t="s">
        <v>1054</v>
      </c>
      <c r="K82" t="s">
        <v>1042</v>
      </c>
    </row>
    <row r="83" spans="2:15" x14ac:dyDescent="0.35">
      <c r="B83" s="163">
        <v>44306</v>
      </c>
      <c r="C83" t="s">
        <v>1045</v>
      </c>
      <c r="D83" t="s">
        <v>1048</v>
      </c>
      <c r="E83" t="s">
        <v>1043</v>
      </c>
      <c r="F83" s="346" t="s">
        <v>1044</v>
      </c>
      <c r="G83" t="s">
        <v>1053</v>
      </c>
      <c r="J83" t="s">
        <v>1040</v>
      </c>
      <c r="K83" t="s">
        <v>1050</v>
      </c>
    </row>
    <row r="84" spans="2:15" x14ac:dyDescent="0.35">
      <c r="B84" s="163">
        <v>44307</v>
      </c>
      <c r="C84" t="s">
        <v>1045</v>
      </c>
      <c r="D84" t="s">
        <v>1052</v>
      </c>
      <c r="E84" t="s">
        <v>1054</v>
      </c>
      <c r="F84" s="346" t="s">
        <v>1053</v>
      </c>
      <c r="G84" t="s">
        <v>1048</v>
      </c>
      <c r="J84" t="s">
        <v>1055</v>
      </c>
      <c r="K84" t="s">
        <v>1051</v>
      </c>
    </row>
    <row r="85" spans="2:15" x14ac:dyDescent="0.35">
      <c r="B85" s="163">
        <v>44308</v>
      </c>
      <c r="C85" t="s">
        <v>1054</v>
      </c>
      <c r="D85" t="s">
        <v>1044</v>
      </c>
      <c r="E85" t="s">
        <v>1052</v>
      </c>
      <c r="F85" s="346" t="s">
        <v>1042</v>
      </c>
      <c r="G85" t="s">
        <v>1049</v>
      </c>
      <c r="J85" t="s">
        <v>1043</v>
      </c>
      <c r="K85" t="s">
        <v>1040</v>
      </c>
    </row>
    <row r="86" spans="2:15" x14ac:dyDescent="0.35">
      <c r="B86" s="163">
        <v>44309</v>
      </c>
      <c r="C86" t="s">
        <v>1047</v>
      </c>
      <c r="D86" t="s">
        <v>1048</v>
      </c>
      <c r="E86" t="s">
        <v>1050</v>
      </c>
      <c r="F86" s="346" t="s">
        <v>1053</v>
      </c>
      <c r="G86" t="s">
        <v>1041</v>
      </c>
      <c r="J86" t="s">
        <v>1052</v>
      </c>
      <c r="K86" t="s">
        <v>1049</v>
      </c>
    </row>
    <row r="87" spans="2:15" x14ac:dyDescent="0.35">
      <c r="B87" s="163">
        <v>44310</v>
      </c>
      <c r="C87" t="s">
        <v>1041</v>
      </c>
      <c r="F87" s="346" t="s">
        <v>1050</v>
      </c>
      <c r="H87" t="s">
        <v>1044</v>
      </c>
      <c r="I87" t="s">
        <v>1040</v>
      </c>
      <c r="J87" t="s">
        <v>1054</v>
      </c>
      <c r="K87" t="s">
        <v>1051</v>
      </c>
    </row>
    <row r="88" spans="2:15" x14ac:dyDescent="0.35">
      <c r="B88" s="163">
        <v>44311</v>
      </c>
      <c r="L88" t="s">
        <v>1049</v>
      </c>
      <c r="M88" t="s">
        <v>1053</v>
      </c>
      <c r="N88" t="s">
        <v>1048</v>
      </c>
      <c r="O88" t="s">
        <v>1042</v>
      </c>
    </row>
    <row r="89" spans="2:15" x14ac:dyDescent="0.35">
      <c r="B89" s="163">
        <v>44312</v>
      </c>
      <c r="C89" t="s">
        <v>1049</v>
      </c>
      <c r="D89" t="s">
        <v>1046</v>
      </c>
      <c r="E89" t="s">
        <v>1052</v>
      </c>
      <c r="F89" s="346" t="s">
        <v>1053</v>
      </c>
      <c r="G89" t="s">
        <v>1051</v>
      </c>
      <c r="J89" t="s">
        <v>1055</v>
      </c>
      <c r="K89" t="s">
        <v>1054</v>
      </c>
    </row>
    <row r="90" spans="2:15" x14ac:dyDescent="0.35">
      <c r="B90" s="163">
        <v>44313</v>
      </c>
      <c r="C90" t="s">
        <v>1048</v>
      </c>
      <c r="D90" t="s">
        <v>1050</v>
      </c>
      <c r="E90" t="s">
        <v>1052</v>
      </c>
      <c r="F90" s="346" t="s">
        <v>1042</v>
      </c>
      <c r="G90" t="s">
        <v>1043</v>
      </c>
      <c r="J90" t="s">
        <v>1056</v>
      </c>
      <c r="K90" t="s">
        <v>1051</v>
      </c>
    </row>
    <row r="91" spans="2:15" x14ac:dyDescent="0.35">
      <c r="B91" s="163">
        <v>44314</v>
      </c>
      <c r="C91" t="s">
        <v>1041</v>
      </c>
      <c r="D91" t="s">
        <v>1046</v>
      </c>
      <c r="E91" t="s">
        <v>1043</v>
      </c>
      <c r="F91" s="346" t="s">
        <v>1040</v>
      </c>
      <c r="G91" t="s">
        <v>1044</v>
      </c>
      <c r="J91" t="s">
        <v>1053</v>
      </c>
      <c r="K91" t="s">
        <v>1042</v>
      </c>
    </row>
    <row r="92" spans="2:15" x14ac:dyDescent="0.35">
      <c r="B92" s="163">
        <v>44315</v>
      </c>
      <c r="C92" t="s">
        <v>1052</v>
      </c>
      <c r="D92" t="s">
        <v>1046</v>
      </c>
      <c r="E92" t="s">
        <v>1051</v>
      </c>
      <c r="F92" s="346" t="s">
        <v>1054</v>
      </c>
      <c r="G92" t="s">
        <v>1044</v>
      </c>
      <c r="J92" t="s">
        <v>1056</v>
      </c>
      <c r="K92" t="s">
        <v>1048</v>
      </c>
    </row>
    <row r="93" spans="2:15" x14ac:dyDescent="0.35">
      <c r="B93" s="163">
        <v>44316</v>
      </c>
      <c r="C93" t="s">
        <v>1040</v>
      </c>
      <c r="D93" t="s">
        <v>1049</v>
      </c>
      <c r="E93" t="s">
        <v>1041</v>
      </c>
      <c r="F93" s="346" t="s">
        <v>1044</v>
      </c>
      <c r="G93" t="s">
        <v>1052</v>
      </c>
      <c r="J93" t="s">
        <v>1042</v>
      </c>
      <c r="K93" t="s">
        <v>1043</v>
      </c>
    </row>
    <row r="94" spans="2:15" x14ac:dyDescent="0.35">
      <c r="B94" s="163">
        <v>44317</v>
      </c>
      <c r="L94" t="s">
        <v>1053</v>
      </c>
      <c r="M94" t="s">
        <v>1051</v>
      </c>
      <c r="N94" t="s">
        <v>1041</v>
      </c>
      <c r="O94" t="s">
        <v>1054</v>
      </c>
    </row>
    <row r="95" spans="2:15" x14ac:dyDescent="0.35">
      <c r="B95" s="163">
        <v>44318</v>
      </c>
      <c r="L95" t="s">
        <v>1042</v>
      </c>
      <c r="M95" t="s">
        <v>1047</v>
      </c>
      <c r="N95" t="s">
        <v>1044</v>
      </c>
      <c r="O95" t="s">
        <v>1040</v>
      </c>
    </row>
  </sheetData>
  <phoneticPr fontId="20" type="noConversion"/>
  <dataValidations count="4">
    <dataValidation type="list" allowBlank="1" showInputMessage="1" showErrorMessage="1" sqref="P5:P63 N5:O17 N19:O63" xr:uid="{5945B44B-07ED-AA49-BCDF-45645D1A7289}">
      <formula1>$S$5:$S$19</formula1>
    </dataValidation>
    <dataValidation type="list" allowBlank="1" showInputMessage="1" showErrorMessage="1" sqref="E5:E8 L47:L63 E10:E63 F5 G5:M6 N18 C5:D63 K30:K63 K8:K28 M7:M63 L7:L45 F7:I63 J7:J53 J55:J62" xr:uid="{6D3B6025-049E-2240-9A88-B576A98CA639}">
      <formula1>$S$5:$S$20</formula1>
    </dataValidation>
    <dataValidation type="list" allowBlank="1" showDropDown="1" showInputMessage="1" showErrorMessage="1" sqref="E9" xr:uid="{5C7C53E3-773E-D84B-B23D-AFAE2A8EF1A3}">
      <formula1>$S$5:$S$20</formula1>
    </dataValidation>
    <dataValidation type="list" allowBlank="1" showInputMessage="1" showErrorMessage="1" sqref="K29 K7 O18 L46 J74:U238" xr:uid="{F934E03D-8573-8146-A4E3-A4DAB271CE02}">
      <formula1>$S$5:$S$21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582EA-7361-7C41-8E76-D5405CE6BA9A}">
  <sheetPr codeName="Feuil4"/>
  <dimension ref="A3:R97"/>
  <sheetViews>
    <sheetView tabSelected="1" workbookViewId="0">
      <selection activeCell="M9" sqref="M9:P9"/>
    </sheetView>
  </sheetViews>
  <sheetFormatPr baseColWidth="10" defaultRowHeight="14.5" x14ac:dyDescent="0.35"/>
  <cols>
    <col min="1" max="1" width="3.81640625" bestFit="1" customWidth="1"/>
    <col min="2" max="2" width="13.453125" customWidth="1"/>
    <col min="3" max="3" width="10.81640625" style="623"/>
    <col min="6" max="6" width="7" style="478" customWidth="1"/>
    <col min="7" max="7" width="3" bestFit="1" customWidth="1"/>
    <col min="12" max="12" width="23" bestFit="1" customWidth="1"/>
  </cols>
  <sheetData>
    <row r="3" spans="1:18" ht="15" thickBot="1" x14ac:dyDescent="0.4">
      <c r="B3" s="613" t="s">
        <v>1697</v>
      </c>
      <c r="C3" s="622">
        <v>44636</v>
      </c>
    </row>
    <row r="4" spans="1:18" x14ac:dyDescent="0.35">
      <c r="B4" s="613" t="s">
        <v>1698</v>
      </c>
      <c r="C4" s="623">
        <v>15</v>
      </c>
      <c r="G4" s="807" t="s">
        <v>1706</v>
      </c>
      <c r="H4" s="808"/>
      <c r="I4" s="808"/>
      <c r="J4" s="808"/>
      <c r="K4" s="808"/>
      <c r="L4" s="809"/>
    </row>
    <row r="5" spans="1:18" ht="15" thickBot="1" x14ac:dyDescent="0.4">
      <c r="G5" s="810"/>
      <c r="H5" s="811"/>
      <c r="I5" s="811"/>
      <c r="J5" s="811"/>
      <c r="K5" s="811"/>
      <c r="L5" s="812"/>
    </row>
    <row r="6" spans="1:18" x14ac:dyDescent="0.35">
      <c r="A6" s="348"/>
      <c r="B6" s="625" t="s">
        <v>1699</v>
      </c>
      <c r="C6" s="626" t="s">
        <v>168</v>
      </c>
      <c r="D6" s="4"/>
      <c r="G6" s="631"/>
      <c r="H6" s="614" t="s">
        <v>1700</v>
      </c>
      <c r="I6" s="615" t="s">
        <v>1703</v>
      </c>
      <c r="J6" s="615" t="s">
        <v>1704</v>
      </c>
      <c r="K6" s="615" t="s">
        <v>1702</v>
      </c>
      <c r="L6" s="632" t="s">
        <v>1705</v>
      </c>
      <c r="M6" s="677"/>
      <c r="N6" s="677"/>
      <c r="O6" s="677"/>
      <c r="P6" s="677"/>
      <c r="Q6" s="478"/>
      <c r="R6" s="478"/>
    </row>
    <row r="7" spans="1:18" x14ac:dyDescent="0.35">
      <c r="A7" s="627" t="s">
        <v>46</v>
      </c>
      <c r="B7" s="624">
        <f>IF(C3="","",C3)</f>
        <v>44636</v>
      </c>
      <c r="C7" s="628" t="s">
        <v>5</v>
      </c>
      <c r="G7" s="806" t="s">
        <v>1701</v>
      </c>
      <c r="H7" s="616" t="s">
        <v>5</v>
      </c>
      <c r="I7" s="617">
        <v>8</v>
      </c>
      <c r="J7" s="617">
        <v>18.5</v>
      </c>
      <c r="K7" s="617">
        <f>IF(H7="","",IF(J7&gt;I7+1,J7-I7,24-I7+J7))</f>
        <v>10.5</v>
      </c>
      <c r="L7" s="633" t="s">
        <v>1236</v>
      </c>
      <c r="M7" s="677"/>
      <c r="N7" s="677"/>
      <c r="O7" s="677"/>
      <c r="P7" s="677"/>
      <c r="Q7" s="478"/>
      <c r="R7" s="478"/>
    </row>
    <row r="8" spans="1:18" x14ac:dyDescent="0.35">
      <c r="A8" s="627" t="s">
        <v>45</v>
      </c>
      <c r="B8" s="624">
        <f>IF(C$3="","",DATE(YEAR(B7),MONTH(B7),DAY(B7)+1))</f>
        <v>44637</v>
      </c>
      <c r="C8" s="628" t="s">
        <v>5</v>
      </c>
      <c r="G8" s="806"/>
      <c r="H8" s="616" t="s">
        <v>2</v>
      </c>
      <c r="I8" s="617">
        <v>18.5</v>
      </c>
      <c r="J8" s="617">
        <v>8.5</v>
      </c>
      <c r="K8" s="617">
        <f t="shared" ref="K8:K21" si="0">IF(H8="","",IF(J8&gt;I8+1,J8-I8,24-I8+J8))</f>
        <v>14</v>
      </c>
      <c r="L8" s="633" t="s">
        <v>1265</v>
      </c>
      <c r="M8" s="677"/>
      <c r="N8" s="677"/>
      <c r="O8" s="677"/>
      <c r="P8" s="677"/>
      <c r="Q8" s="478"/>
      <c r="R8" s="478"/>
    </row>
    <row r="9" spans="1:18" x14ac:dyDescent="0.35">
      <c r="A9" s="627" t="s">
        <v>1707</v>
      </c>
      <c r="B9" s="624">
        <f t="shared" ref="B9:B72" si="1">IF(C$3="","",DATE(YEAR(B8),MONTH(B8),DAY(B8)+1))</f>
        <v>44638</v>
      </c>
      <c r="C9" s="628" t="s">
        <v>5</v>
      </c>
      <c r="G9" s="806"/>
      <c r="H9" s="616" t="s">
        <v>39</v>
      </c>
      <c r="I9" s="617">
        <v>8</v>
      </c>
      <c r="J9" s="617">
        <v>13.5</v>
      </c>
      <c r="K9" s="617">
        <f t="shared" si="0"/>
        <v>5.5</v>
      </c>
      <c r="L9" s="633" t="s">
        <v>1236</v>
      </c>
      <c r="M9" s="677"/>
      <c r="N9" s="677"/>
      <c r="O9" s="677"/>
      <c r="P9" s="677"/>
      <c r="Q9" s="478"/>
      <c r="R9" s="478"/>
    </row>
    <row r="10" spans="1:18" x14ac:dyDescent="0.35">
      <c r="A10" s="627" t="s">
        <v>1708</v>
      </c>
      <c r="B10" s="624">
        <f t="shared" si="1"/>
        <v>44639</v>
      </c>
      <c r="C10" s="628" t="s">
        <v>2</v>
      </c>
      <c r="G10" s="634"/>
      <c r="H10" s="619" t="s">
        <v>5</v>
      </c>
      <c r="I10" s="620">
        <v>8</v>
      </c>
      <c r="J10" s="620">
        <v>18.5</v>
      </c>
      <c r="K10" s="621">
        <v>10.5</v>
      </c>
      <c r="L10" s="635" t="s">
        <v>1265</v>
      </c>
    </row>
    <row r="11" spans="1:18" x14ac:dyDescent="0.35">
      <c r="A11" s="627" t="s">
        <v>1709</v>
      </c>
      <c r="B11" s="624">
        <f t="shared" si="1"/>
        <v>44640</v>
      </c>
      <c r="C11" s="628" t="s">
        <v>2</v>
      </c>
      <c r="G11" s="634"/>
      <c r="H11" s="619" t="s">
        <v>2</v>
      </c>
      <c r="I11" s="620">
        <v>18.5</v>
      </c>
      <c r="J11" s="620">
        <v>8.5</v>
      </c>
      <c r="K11" s="621">
        <v>14</v>
      </c>
      <c r="L11" s="635"/>
    </row>
    <row r="12" spans="1:18" x14ac:dyDescent="0.35">
      <c r="A12" s="627" t="s">
        <v>1710</v>
      </c>
      <c r="B12" s="624">
        <f t="shared" si="1"/>
        <v>44641</v>
      </c>
      <c r="C12" s="628"/>
      <c r="G12" s="634"/>
      <c r="H12" s="619" t="s">
        <v>39</v>
      </c>
      <c r="I12" s="620">
        <v>8</v>
      </c>
      <c r="J12" s="620">
        <v>13.5</v>
      </c>
      <c r="K12" s="621">
        <v>5.5</v>
      </c>
      <c r="L12" s="635"/>
    </row>
    <row r="13" spans="1:18" x14ac:dyDescent="0.35">
      <c r="A13" s="627" t="s">
        <v>1711</v>
      </c>
      <c r="B13" s="624">
        <f t="shared" si="1"/>
        <v>44642</v>
      </c>
      <c r="C13" s="628" t="s">
        <v>5</v>
      </c>
      <c r="G13" s="634"/>
      <c r="H13" s="619"/>
      <c r="I13" s="620"/>
      <c r="J13" s="620"/>
      <c r="K13" s="621" t="str">
        <f t="shared" si="0"/>
        <v/>
      </c>
      <c r="L13" s="635"/>
    </row>
    <row r="14" spans="1:18" x14ac:dyDescent="0.35">
      <c r="A14" s="627" t="s">
        <v>1712</v>
      </c>
      <c r="B14" s="624">
        <f t="shared" si="1"/>
        <v>44643</v>
      </c>
      <c r="C14" s="628"/>
      <c r="G14" s="634"/>
      <c r="H14" s="619"/>
      <c r="I14" s="620"/>
      <c r="J14" s="620"/>
      <c r="K14" s="621" t="str">
        <f t="shared" si="0"/>
        <v/>
      </c>
      <c r="L14" s="635"/>
    </row>
    <row r="15" spans="1:18" x14ac:dyDescent="0.35">
      <c r="A15" s="627" t="s">
        <v>1713</v>
      </c>
      <c r="B15" s="624">
        <f t="shared" si="1"/>
        <v>44644</v>
      </c>
      <c r="C15" s="628"/>
      <c r="G15" s="634"/>
      <c r="H15" s="619"/>
      <c r="I15" s="620"/>
      <c r="J15" s="620"/>
      <c r="K15" s="621" t="str">
        <f t="shared" si="0"/>
        <v/>
      </c>
      <c r="L15" s="635"/>
    </row>
    <row r="16" spans="1:18" x14ac:dyDescent="0.35">
      <c r="A16" s="627" t="s">
        <v>1714</v>
      </c>
      <c r="B16" s="624">
        <f t="shared" si="1"/>
        <v>44645</v>
      </c>
      <c r="C16" s="628" t="s">
        <v>2</v>
      </c>
      <c r="G16" s="634"/>
      <c r="H16" s="619"/>
      <c r="I16" s="620"/>
      <c r="J16" s="620"/>
      <c r="K16" s="621" t="str">
        <f t="shared" si="0"/>
        <v/>
      </c>
      <c r="L16" s="635"/>
    </row>
    <row r="17" spans="1:12" x14ac:dyDescent="0.35">
      <c r="A17" s="627" t="s">
        <v>1715</v>
      </c>
      <c r="B17" s="624">
        <f t="shared" si="1"/>
        <v>44646</v>
      </c>
      <c r="C17" s="628"/>
      <c r="G17" s="634"/>
      <c r="H17" s="619"/>
      <c r="I17" s="620"/>
      <c r="J17" s="620"/>
      <c r="K17" s="621" t="str">
        <f t="shared" si="0"/>
        <v/>
      </c>
      <c r="L17" s="635"/>
    </row>
    <row r="18" spans="1:12" x14ac:dyDescent="0.35">
      <c r="A18" s="627" t="s">
        <v>1716</v>
      </c>
      <c r="B18" s="624">
        <f t="shared" si="1"/>
        <v>44647</v>
      </c>
      <c r="C18" s="628" t="s">
        <v>5</v>
      </c>
      <c r="G18" s="634"/>
      <c r="H18" s="619"/>
      <c r="I18" s="620"/>
      <c r="J18" s="620"/>
      <c r="K18" s="621" t="str">
        <f t="shared" si="0"/>
        <v/>
      </c>
      <c r="L18" s="635"/>
    </row>
    <row r="19" spans="1:12" x14ac:dyDescent="0.35">
      <c r="A19" s="627" t="s">
        <v>1717</v>
      </c>
      <c r="B19" s="624">
        <f t="shared" si="1"/>
        <v>44648</v>
      </c>
      <c r="C19" s="628" t="s">
        <v>5</v>
      </c>
      <c r="G19" s="634"/>
      <c r="H19" s="619"/>
      <c r="I19" s="620"/>
      <c r="J19" s="620"/>
      <c r="K19" s="621" t="str">
        <f t="shared" si="0"/>
        <v/>
      </c>
      <c r="L19" s="635"/>
    </row>
    <row r="20" spans="1:12" x14ac:dyDescent="0.35">
      <c r="A20" s="627" t="s">
        <v>1718</v>
      </c>
      <c r="B20" s="624">
        <f t="shared" si="1"/>
        <v>44649</v>
      </c>
      <c r="C20" s="628"/>
      <c r="G20" s="634"/>
      <c r="H20" s="619"/>
      <c r="I20" s="620"/>
      <c r="J20" s="620"/>
      <c r="K20" s="621" t="str">
        <f t="shared" si="0"/>
        <v/>
      </c>
      <c r="L20" s="635"/>
    </row>
    <row r="21" spans="1:12" ht="15" thickBot="1" x14ac:dyDescent="0.4">
      <c r="A21" s="627" t="s">
        <v>1719</v>
      </c>
      <c r="B21" s="624">
        <f t="shared" si="1"/>
        <v>44650</v>
      </c>
      <c r="C21" s="628" t="s">
        <v>2</v>
      </c>
      <c r="G21" s="636"/>
      <c r="H21" s="637"/>
      <c r="I21" s="638"/>
      <c r="J21" s="638"/>
      <c r="K21" s="639" t="str">
        <f t="shared" si="0"/>
        <v/>
      </c>
      <c r="L21" s="640"/>
    </row>
    <row r="22" spans="1:12" hidden="1" x14ac:dyDescent="0.35">
      <c r="A22" s="627" t="s">
        <v>1720</v>
      </c>
      <c r="B22" s="624">
        <f t="shared" si="1"/>
        <v>44651</v>
      </c>
      <c r="C22" s="628"/>
      <c r="L22" s="8"/>
    </row>
    <row r="23" spans="1:12" hidden="1" x14ac:dyDescent="0.35">
      <c r="A23" s="627" t="s">
        <v>1721</v>
      </c>
      <c r="B23" s="624">
        <f t="shared" si="1"/>
        <v>44652</v>
      </c>
      <c r="C23" s="628"/>
      <c r="L23" s="8"/>
    </row>
    <row r="24" spans="1:12" hidden="1" x14ac:dyDescent="0.35">
      <c r="A24" s="627" t="s">
        <v>1722</v>
      </c>
      <c r="B24" s="624">
        <f t="shared" si="1"/>
        <v>44653</v>
      </c>
      <c r="C24" s="628"/>
      <c r="L24" s="8"/>
    </row>
    <row r="25" spans="1:12" hidden="1" x14ac:dyDescent="0.35">
      <c r="A25" s="627" t="s">
        <v>1723</v>
      </c>
      <c r="B25" s="624">
        <f t="shared" si="1"/>
        <v>44654</v>
      </c>
      <c r="C25" s="628"/>
      <c r="L25" s="8"/>
    </row>
    <row r="26" spans="1:12" hidden="1" x14ac:dyDescent="0.35">
      <c r="A26" s="627" t="s">
        <v>1724</v>
      </c>
      <c r="B26" s="624">
        <f t="shared" si="1"/>
        <v>44655</v>
      </c>
      <c r="C26" s="628"/>
      <c r="L26" s="8"/>
    </row>
    <row r="27" spans="1:12" hidden="1" x14ac:dyDescent="0.35">
      <c r="A27" s="627" t="s">
        <v>1725</v>
      </c>
      <c r="B27" s="624">
        <f t="shared" si="1"/>
        <v>44656</v>
      </c>
      <c r="C27" s="628"/>
      <c r="L27" s="8"/>
    </row>
    <row r="28" spans="1:12" hidden="1" x14ac:dyDescent="0.35">
      <c r="A28" s="627" t="s">
        <v>1726</v>
      </c>
      <c r="B28" s="624">
        <f t="shared" si="1"/>
        <v>44657</v>
      </c>
      <c r="C28" s="628"/>
      <c r="L28" s="8"/>
    </row>
    <row r="29" spans="1:12" hidden="1" x14ac:dyDescent="0.35">
      <c r="A29" s="627" t="s">
        <v>1727</v>
      </c>
      <c r="B29" s="624">
        <f t="shared" si="1"/>
        <v>44658</v>
      </c>
      <c r="C29" s="628"/>
      <c r="L29" s="8"/>
    </row>
    <row r="30" spans="1:12" hidden="1" x14ac:dyDescent="0.35">
      <c r="A30" s="627" t="s">
        <v>1728</v>
      </c>
      <c r="B30" s="624">
        <f t="shared" si="1"/>
        <v>44659</v>
      </c>
      <c r="C30" s="628"/>
      <c r="L30" s="8"/>
    </row>
    <row r="31" spans="1:12" hidden="1" x14ac:dyDescent="0.35">
      <c r="A31" s="627" t="s">
        <v>1729</v>
      </c>
      <c r="B31" s="624">
        <f t="shared" si="1"/>
        <v>44660</v>
      </c>
      <c r="C31" s="628"/>
      <c r="L31" s="8"/>
    </row>
    <row r="32" spans="1:12" hidden="1" x14ac:dyDescent="0.35">
      <c r="A32" s="627" t="s">
        <v>1730</v>
      </c>
      <c r="B32" s="624">
        <f t="shared" si="1"/>
        <v>44661</v>
      </c>
      <c r="C32" s="628"/>
      <c r="L32" s="8"/>
    </row>
    <row r="33" spans="1:3" hidden="1" x14ac:dyDescent="0.35">
      <c r="A33" s="627" t="s">
        <v>1731</v>
      </c>
      <c r="B33" s="624">
        <f t="shared" si="1"/>
        <v>44662</v>
      </c>
      <c r="C33" s="628"/>
    </row>
    <row r="34" spans="1:3" hidden="1" x14ac:dyDescent="0.35">
      <c r="A34" s="627" t="s">
        <v>1732</v>
      </c>
      <c r="B34" s="624">
        <f t="shared" si="1"/>
        <v>44663</v>
      </c>
      <c r="C34" s="628"/>
    </row>
    <row r="35" spans="1:3" hidden="1" x14ac:dyDescent="0.35">
      <c r="A35" s="627" t="s">
        <v>1733</v>
      </c>
      <c r="B35" s="624">
        <f t="shared" si="1"/>
        <v>44664</v>
      </c>
      <c r="C35" s="628"/>
    </row>
    <row r="36" spans="1:3" hidden="1" x14ac:dyDescent="0.35">
      <c r="A36" s="627" t="s">
        <v>1734</v>
      </c>
      <c r="B36" s="624">
        <f t="shared" si="1"/>
        <v>44665</v>
      </c>
      <c r="C36" s="628"/>
    </row>
    <row r="37" spans="1:3" hidden="1" x14ac:dyDescent="0.35">
      <c r="A37" s="627" t="s">
        <v>1735</v>
      </c>
      <c r="B37" s="624">
        <f t="shared" si="1"/>
        <v>44666</v>
      </c>
      <c r="C37" s="628"/>
    </row>
    <row r="38" spans="1:3" hidden="1" x14ac:dyDescent="0.35">
      <c r="A38" s="627" t="s">
        <v>1736</v>
      </c>
      <c r="B38" s="624">
        <f t="shared" si="1"/>
        <v>44667</v>
      </c>
      <c r="C38" s="628"/>
    </row>
    <row r="39" spans="1:3" hidden="1" x14ac:dyDescent="0.35">
      <c r="A39" s="627" t="s">
        <v>1737</v>
      </c>
      <c r="B39" s="624">
        <f t="shared" si="1"/>
        <v>44668</v>
      </c>
      <c r="C39" s="628"/>
    </row>
    <row r="40" spans="1:3" hidden="1" x14ac:dyDescent="0.35">
      <c r="A40" s="627" t="s">
        <v>1738</v>
      </c>
      <c r="B40" s="624">
        <f t="shared" si="1"/>
        <v>44669</v>
      </c>
      <c r="C40" s="628"/>
    </row>
    <row r="41" spans="1:3" hidden="1" x14ac:dyDescent="0.35">
      <c r="A41" s="627" t="s">
        <v>1739</v>
      </c>
      <c r="B41" s="624">
        <f t="shared" si="1"/>
        <v>44670</v>
      </c>
      <c r="C41" s="628"/>
    </row>
    <row r="42" spans="1:3" hidden="1" x14ac:dyDescent="0.35">
      <c r="A42" s="627" t="s">
        <v>1740</v>
      </c>
      <c r="B42" s="624">
        <f t="shared" si="1"/>
        <v>44671</v>
      </c>
      <c r="C42" s="628"/>
    </row>
    <row r="43" spans="1:3" hidden="1" x14ac:dyDescent="0.35">
      <c r="A43" s="627" t="s">
        <v>1741</v>
      </c>
      <c r="B43" s="624">
        <f t="shared" si="1"/>
        <v>44672</v>
      </c>
      <c r="C43" s="628"/>
    </row>
    <row r="44" spans="1:3" hidden="1" x14ac:dyDescent="0.35">
      <c r="A44" s="627" t="s">
        <v>1742</v>
      </c>
      <c r="B44" s="624">
        <f t="shared" si="1"/>
        <v>44673</v>
      </c>
      <c r="C44" s="628"/>
    </row>
    <row r="45" spans="1:3" hidden="1" x14ac:dyDescent="0.35">
      <c r="A45" s="627" t="s">
        <v>1743</v>
      </c>
      <c r="B45" s="624">
        <f t="shared" si="1"/>
        <v>44674</v>
      </c>
      <c r="C45" s="628"/>
    </row>
    <row r="46" spans="1:3" hidden="1" x14ac:dyDescent="0.35">
      <c r="A46" s="627" t="s">
        <v>1744</v>
      </c>
      <c r="B46" s="624">
        <f t="shared" si="1"/>
        <v>44675</v>
      </c>
      <c r="C46" s="628"/>
    </row>
    <row r="47" spans="1:3" hidden="1" x14ac:dyDescent="0.35">
      <c r="A47" s="627" t="s">
        <v>1745</v>
      </c>
      <c r="B47" s="624">
        <f t="shared" si="1"/>
        <v>44676</v>
      </c>
      <c r="C47" s="628"/>
    </row>
    <row r="48" spans="1:3" hidden="1" x14ac:dyDescent="0.35">
      <c r="A48" s="627" t="s">
        <v>1746</v>
      </c>
      <c r="B48" s="624">
        <f t="shared" si="1"/>
        <v>44677</v>
      </c>
      <c r="C48" s="628"/>
    </row>
    <row r="49" spans="1:3" hidden="1" x14ac:dyDescent="0.35">
      <c r="A49" s="627" t="s">
        <v>1747</v>
      </c>
      <c r="B49" s="624">
        <f t="shared" si="1"/>
        <v>44678</v>
      </c>
      <c r="C49" s="628"/>
    </row>
    <row r="50" spans="1:3" hidden="1" x14ac:dyDescent="0.35">
      <c r="A50" s="627" t="s">
        <v>1748</v>
      </c>
      <c r="B50" s="624">
        <f t="shared" si="1"/>
        <v>44679</v>
      </c>
      <c r="C50" s="628"/>
    </row>
    <row r="51" spans="1:3" hidden="1" x14ac:dyDescent="0.35">
      <c r="A51" s="627" t="s">
        <v>1749</v>
      </c>
      <c r="B51" s="624">
        <f t="shared" si="1"/>
        <v>44680</v>
      </c>
      <c r="C51" s="628"/>
    </row>
    <row r="52" spans="1:3" hidden="1" x14ac:dyDescent="0.35">
      <c r="A52" s="627" t="s">
        <v>1750</v>
      </c>
      <c r="B52" s="624">
        <f t="shared" si="1"/>
        <v>44681</v>
      </c>
      <c r="C52" s="628"/>
    </row>
    <row r="53" spans="1:3" hidden="1" x14ac:dyDescent="0.35">
      <c r="A53" s="627" t="s">
        <v>1751</v>
      </c>
      <c r="B53" s="624">
        <f t="shared" si="1"/>
        <v>44682</v>
      </c>
      <c r="C53" s="628"/>
    </row>
    <row r="54" spans="1:3" hidden="1" x14ac:dyDescent="0.35">
      <c r="A54" s="627" t="s">
        <v>1752</v>
      </c>
      <c r="B54" s="624">
        <f t="shared" si="1"/>
        <v>44683</v>
      </c>
      <c r="C54" s="628"/>
    </row>
    <row r="55" spans="1:3" hidden="1" x14ac:dyDescent="0.35">
      <c r="A55" s="627" t="s">
        <v>1753</v>
      </c>
      <c r="B55" s="624">
        <f t="shared" si="1"/>
        <v>44684</v>
      </c>
      <c r="C55" s="628"/>
    </row>
    <row r="56" spans="1:3" hidden="1" x14ac:dyDescent="0.35">
      <c r="A56" s="627" t="s">
        <v>1754</v>
      </c>
      <c r="B56" s="624">
        <f t="shared" si="1"/>
        <v>44685</v>
      </c>
      <c r="C56" s="628"/>
    </row>
    <row r="57" spans="1:3" hidden="1" x14ac:dyDescent="0.35">
      <c r="A57" s="627" t="s">
        <v>1755</v>
      </c>
      <c r="B57" s="624">
        <f t="shared" si="1"/>
        <v>44686</v>
      </c>
      <c r="C57" s="628"/>
    </row>
    <row r="58" spans="1:3" hidden="1" x14ac:dyDescent="0.35">
      <c r="A58" s="627" t="s">
        <v>1756</v>
      </c>
      <c r="B58" s="624">
        <f t="shared" si="1"/>
        <v>44687</v>
      </c>
      <c r="C58" s="628"/>
    </row>
    <row r="59" spans="1:3" hidden="1" x14ac:dyDescent="0.35">
      <c r="A59" s="627" t="s">
        <v>1757</v>
      </c>
      <c r="B59" s="624">
        <f t="shared" si="1"/>
        <v>44688</v>
      </c>
      <c r="C59" s="628"/>
    </row>
    <row r="60" spans="1:3" hidden="1" x14ac:dyDescent="0.35">
      <c r="A60" s="627" t="s">
        <v>1758</v>
      </c>
      <c r="B60" s="624">
        <f t="shared" si="1"/>
        <v>44689</v>
      </c>
      <c r="C60" s="628"/>
    </row>
    <row r="61" spans="1:3" hidden="1" x14ac:dyDescent="0.35">
      <c r="A61" s="627" t="s">
        <v>1759</v>
      </c>
      <c r="B61" s="624">
        <f t="shared" si="1"/>
        <v>44690</v>
      </c>
      <c r="C61" s="628"/>
    </row>
    <row r="62" spans="1:3" hidden="1" x14ac:dyDescent="0.35">
      <c r="A62" s="627" t="s">
        <v>1760</v>
      </c>
      <c r="B62" s="624">
        <f t="shared" si="1"/>
        <v>44691</v>
      </c>
      <c r="C62" s="628"/>
    </row>
    <row r="63" spans="1:3" hidden="1" x14ac:dyDescent="0.35">
      <c r="A63" s="627" t="s">
        <v>1761</v>
      </c>
      <c r="B63" s="624">
        <f t="shared" si="1"/>
        <v>44692</v>
      </c>
      <c r="C63" s="628"/>
    </row>
    <row r="64" spans="1:3" hidden="1" x14ac:dyDescent="0.35">
      <c r="A64" s="627" t="s">
        <v>1762</v>
      </c>
      <c r="B64" s="624">
        <f t="shared" si="1"/>
        <v>44693</v>
      </c>
      <c r="C64" s="628"/>
    </row>
    <row r="65" spans="1:3" hidden="1" x14ac:dyDescent="0.35">
      <c r="A65" s="627" t="s">
        <v>1763</v>
      </c>
      <c r="B65" s="624">
        <f t="shared" si="1"/>
        <v>44694</v>
      </c>
      <c r="C65" s="628"/>
    </row>
    <row r="66" spans="1:3" hidden="1" x14ac:dyDescent="0.35">
      <c r="A66" s="627" t="s">
        <v>1764</v>
      </c>
      <c r="B66" s="624">
        <f t="shared" si="1"/>
        <v>44695</v>
      </c>
      <c r="C66" s="628"/>
    </row>
    <row r="67" spans="1:3" hidden="1" x14ac:dyDescent="0.35">
      <c r="A67" s="627" t="s">
        <v>1765</v>
      </c>
      <c r="B67" s="624">
        <f t="shared" si="1"/>
        <v>44696</v>
      </c>
      <c r="C67" s="628"/>
    </row>
    <row r="68" spans="1:3" hidden="1" x14ac:dyDescent="0.35">
      <c r="A68" s="627" t="s">
        <v>1766</v>
      </c>
      <c r="B68" s="624">
        <f t="shared" si="1"/>
        <v>44697</v>
      </c>
      <c r="C68" s="628"/>
    </row>
    <row r="69" spans="1:3" hidden="1" x14ac:dyDescent="0.35">
      <c r="A69" s="627" t="s">
        <v>1767</v>
      </c>
      <c r="B69" s="624">
        <f t="shared" si="1"/>
        <v>44698</v>
      </c>
      <c r="C69" s="628"/>
    </row>
    <row r="70" spans="1:3" hidden="1" x14ac:dyDescent="0.35">
      <c r="A70" s="627" t="s">
        <v>1768</v>
      </c>
      <c r="B70" s="624">
        <f t="shared" si="1"/>
        <v>44699</v>
      </c>
      <c r="C70" s="628"/>
    </row>
    <row r="71" spans="1:3" hidden="1" x14ac:dyDescent="0.35">
      <c r="A71" s="627" t="s">
        <v>1769</v>
      </c>
      <c r="B71" s="624">
        <f t="shared" si="1"/>
        <v>44700</v>
      </c>
      <c r="C71" s="628"/>
    </row>
    <row r="72" spans="1:3" hidden="1" x14ac:dyDescent="0.35">
      <c r="A72" s="627" t="s">
        <v>1770</v>
      </c>
      <c r="B72" s="624">
        <f t="shared" si="1"/>
        <v>44701</v>
      </c>
      <c r="C72" s="628"/>
    </row>
    <row r="73" spans="1:3" hidden="1" x14ac:dyDescent="0.35">
      <c r="A73" s="627" t="s">
        <v>1771</v>
      </c>
      <c r="B73" s="624">
        <f t="shared" ref="B73:B97" si="2">IF(C$3="","",DATE(YEAR(B72),MONTH(B72),DAY(B72)+1))</f>
        <v>44702</v>
      </c>
      <c r="C73" s="628"/>
    </row>
    <row r="74" spans="1:3" hidden="1" x14ac:dyDescent="0.35">
      <c r="A74" s="627" t="s">
        <v>1772</v>
      </c>
      <c r="B74" s="624">
        <f t="shared" si="2"/>
        <v>44703</v>
      </c>
      <c r="C74" s="628"/>
    </row>
    <row r="75" spans="1:3" hidden="1" x14ac:dyDescent="0.35">
      <c r="A75" s="627" t="s">
        <v>1773</v>
      </c>
      <c r="B75" s="624">
        <f t="shared" si="2"/>
        <v>44704</v>
      </c>
      <c r="C75" s="628"/>
    </row>
    <row r="76" spans="1:3" hidden="1" x14ac:dyDescent="0.35">
      <c r="A76" s="627" t="s">
        <v>1774</v>
      </c>
      <c r="B76" s="624">
        <f t="shared" si="2"/>
        <v>44705</v>
      </c>
      <c r="C76" s="628"/>
    </row>
    <row r="77" spans="1:3" hidden="1" x14ac:dyDescent="0.35">
      <c r="A77" s="627" t="s">
        <v>1775</v>
      </c>
      <c r="B77" s="624">
        <f t="shared" si="2"/>
        <v>44706</v>
      </c>
      <c r="C77" s="628"/>
    </row>
    <row r="78" spans="1:3" hidden="1" x14ac:dyDescent="0.35">
      <c r="A78" s="627" t="s">
        <v>1776</v>
      </c>
      <c r="B78" s="624">
        <f t="shared" si="2"/>
        <v>44707</v>
      </c>
      <c r="C78" s="628"/>
    </row>
    <row r="79" spans="1:3" hidden="1" x14ac:dyDescent="0.35">
      <c r="A79" s="627" t="s">
        <v>1777</v>
      </c>
      <c r="B79" s="624">
        <f t="shared" si="2"/>
        <v>44708</v>
      </c>
      <c r="C79" s="628"/>
    </row>
    <row r="80" spans="1:3" hidden="1" x14ac:dyDescent="0.35">
      <c r="A80" s="627" t="s">
        <v>1778</v>
      </c>
      <c r="B80" s="624">
        <f t="shared" si="2"/>
        <v>44709</v>
      </c>
      <c r="C80" s="628"/>
    </row>
    <row r="81" spans="1:3" hidden="1" x14ac:dyDescent="0.35">
      <c r="A81" s="627" t="s">
        <v>1779</v>
      </c>
      <c r="B81" s="624">
        <f t="shared" si="2"/>
        <v>44710</v>
      </c>
      <c r="C81" s="628"/>
    </row>
    <row r="82" spans="1:3" hidden="1" x14ac:dyDescent="0.35">
      <c r="A82" s="627" t="s">
        <v>1780</v>
      </c>
      <c r="B82" s="624">
        <f t="shared" si="2"/>
        <v>44711</v>
      </c>
      <c r="C82" s="628"/>
    </row>
    <row r="83" spans="1:3" hidden="1" x14ac:dyDescent="0.35">
      <c r="A83" s="627" t="s">
        <v>1781</v>
      </c>
      <c r="B83" s="624">
        <f t="shared" si="2"/>
        <v>44712</v>
      </c>
      <c r="C83" s="628"/>
    </row>
    <row r="84" spans="1:3" hidden="1" x14ac:dyDescent="0.35">
      <c r="A84" s="627" t="s">
        <v>1782</v>
      </c>
      <c r="B84" s="624">
        <f t="shared" si="2"/>
        <v>44713</v>
      </c>
      <c r="C84" s="628"/>
    </row>
    <row r="85" spans="1:3" hidden="1" x14ac:dyDescent="0.35">
      <c r="A85" s="627" t="s">
        <v>1783</v>
      </c>
      <c r="B85" s="624">
        <f t="shared" si="2"/>
        <v>44714</v>
      </c>
      <c r="C85" s="628"/>
    </row>
    <row r="86" spans="1:3" hidden="1" x14ac:dyDescent="0.35">
      <c r="A86" s="627" t="s">
        <v>1784</v>
      </c>
      <c r="B86" s="624">
        <f t="shared" si="2"/>
        <v>44715</v>
      </c>
      <c r="C86" s="628"/>
    </row>
    <row r="87" spans="1:3" hidden="1" x14ac:dyDescent="0.35">
      <c r="A87" s="627" t="s">
        <v>1785</v>
      </c>
      <c r="B87" s="624">
        <f t="shared" si="2"/>
        <v>44716</v>
      </c>
      <c r="C87" s="628"/>
    </row>
    <row r="88" spans="1:3" hidden="1" x14ac:dyDescent="0.35">
      <c r="A88" s="627" t="s">
        <v>1786</v>
      </c>
      <c r="B88" s="624">
        <f t="shared" si="2"/>
        <v>44717</v>
      </c>
      <c r="C88" s="628"/>
    </row>
    <row r="89" spans="1:3" hidden="1" x14ac:dyDescent="0.35">
      <c r="A89" s="627" t="s">
        <v>1787</v>
      </c>
      <c r="B89" s="624">
        <f t="shared" si="2"/>
        <v>44718</v>
      </c>
      <c r="C89" s="628"/>
    </row>
    <row r="90" spans="1:3" hidden="1" x14ac:dyDescent="0.35">
      <c r="A90" s="627" t="s">
        <v>1788</v>
      </c>
      <c r="B90" s="624">
        <f t="shared" si="2"/>
        <v>44719</v>
      </c>
      <c r="C90" s="628"/>
    </row>
    <row r="91" spans="1:3" hidden="1" x14ac:dyDescent="0.35">
      <c r="A91" s="627" t="s">
        <v>1789</v>
      </c>
      <c r="B91" s="624">
        <f t="shared" si="2"/>
        <v>44720</v>
      </c>
      <c r="C91" s="628"/>
    </row>
    <row r="92" spans="1:3" hidden="1" x14ac:dyDescent="0.35">
      <c r="A92" s="627" t="s">
        <v>1790</v>
      </c>
      <c r="B92" s="624">
        <f t="shared" si="2"/>
        <v>44721</v>
      </c>
      <c r="C92" s="628"/>
    </row>
    <row r="93" spans="1:3" hidden="1" x14ac:dyDescent="0.35">
      <c r="A93" s="627" t="s">
        <v>1791</v>
      </c>
      <c r="B93" s="624">
        <f t="shared" si="2"/>
        <v>44722</v>
      </c>
      <c r="C93" s="628"/>
    </row>
    <row r="94" spans="1:3" hidden="1" x14ac:dyDescent="0.35">
      <c r="A94" s="627" t="s">
        <v>1792</v>
      </c>
      <c r="B94" s="624">
        <f t="shared" si="2"/>
        <v>44723</v>
      </c>
      <c r="C94" s="628"/>
    </row>
    <row r="95" spans="1:3" hidden="1" x14ac:dyDescent="0.35">
      <c r="A95" s="627" t="s">
        <v>1793</v>
      </c>
      <c r="B95" s="624">
        <f t="shared" si="2"/>
        <v>44724</v>
      </c>
      <c r="C95" s="628"/>
    </row>
    <row r="96" spans="1:3" ht="15" hidden="1" thickBot="1" x14ac:dyDescent="0.4">
      <c r="A96" s="503" t="s">
        <v>1794</v>
      </c>
      <c r="B96" s="629">
        <f t="shared" si="2"/>
        <v>44725</v>
      </c>
      <c r="C96" s="630"/>
    </row>
    <row r="97" spans="1:2" hidden="1" x14ac:dyDescent="0.35">
      <c r="A97" s="478" t="s">
        <v>1797</v>
      </c>
      <c r="B97" s="618">
        <f t="shared" si="2"/>
        <v>44726</v>
      </c>
    </row>
  </sheetData>
  <sheetProtection sheet="1" objects="1" scenarios="1"/>
  <mergeCells count="6">
    <mergeCell ref="G7:G9"/>
    <mergeCell ref="G4:L5"/>
    <mergeCell ref="M8:P8"/>
    <mergeCell ref="M9:P9"/>
    <mergeCell ref="M6:P6"/>
    <mergeCell ref="M7:P7"/>
  </mergeCells>
  <phoneticPr fontId="20" type="noConversion"/>
  <dataValidations count="4">
    <dataValidation type="date" allowBlank="1" showInputMessage="1" showErrorMessage="1" sqref="C3" xr:uid="{1CFAAEDD-9562-B040-8D6B-63B0F07E06F1}">
      <formula1>44562</formula1>
      <formula2>47848</formula2>
    </dataValidation>
    <dataValidation type="list" allowBlank="1" showInputMessage="1" showErrorMessage="1" sqref="L7:L32" xr:uid="{4340FB9B-BE03-AC4E-8AC6-E3F0DC458870}">
      <formula1>"Oui,Non"</formula1>
    </dataValidation>
    <dataValidation type="list" allowBlank="1" showInputMessage="1" showErrorMessage="1" sqref="C7:C96" xr:uid="{91E344A7-0C23-314E-9498-37A9A3B4384A}">
      <formula1>$H$10:$H$21</formula1>
    </dataValidation>
    <dataValidation type="whole" allowBlank="1" showInputMessage="1" showErrorMessage="1" errorTitle="Erreur" error="La période de saisie doit être comprise entre 15 et 90 jours_x000a_" sqref="C4" xr:uid="{6C5D4D5F-FBB9-5546-BA66-53709AB23D8C}">
      <formula1>15</formula1>
      <formula2>90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3" name="Button 3">
              <controlPr defaultSize="0" print="0" autoFill="0" autoPict="0" macro="[0]!calculscore">
                <anchor moveWithCells="1" sizeWithCells="1">
                  <from>
                    <xdr:col>3</xdr:col>
                    <xdr:colOff>139700</xdr:colOff>
                    <xdr:row>2</xdr:row>
                    <xdr:rowOff>165100</xdr:rowOff>
                  </from>
                  <to>
                    <xdr:col>4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reinitialisermanuel">
                <anchor moveWithCells="1" sizeWithCells="1">
                  <from>
                    <xdr:col>0</xdr:col>
                    <xdr:colOff>139700</xdr:colOff>
                    <xdr:row>0</xdr:row>
                    <xdr:rowOff>88900</xdr:rowOff>
                  </from>
                  <to>
                    <xdr:col>1</xdr:col>
                    <xdr:colOff>774700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5" name="Button 14">
              <controlPr defaultSize="0" print="0" autoFill="0" autoPict="0" macro="[0]!exemplemanuel">
                <anchor moveWithCells="1" sizeWithCells="1">
                  <from>
                    <xdr:col>1</xdr:col>
                    <xdr:colOff>812800</xdr:colOff>
                    <xdr:row>0</xdr:row>
                    <xdr:rowOff>88900</xdr:rowOff>
                  </from>
                  <to>
                    <xdr:col>3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E7E64-89F8-E64A-BB63-98920DE06E30}">
  <sheetPr codeName="Feuil11"/>
  <dimension ref="A1:AC289"/>
  <sheetViews>
    <sheetView workbookViewId="0">
      <selection activeCell="E6" sqref="E6"/>
    </sheetView>
  </sheetViews>
  <sheetFormatPr baseColWidth="10" defaultRowHeight="14.5" outlineLevelCol="1" x14ac:dyDescent="0.35"/>
  <cols>
    <col min="2" max="2" width="17.453125" bestFit="1" customWidth="1"/>
    <col min="3" max="3" width="4.453125" customWidth="1"/>
    <col min="4" max="4" width="6.453125" bestFit="1" customWidth="1"/>
    <col min="5" max="6" width="9.453125" bestFit="1" customWidth="1"/>
    <col min="7" max="7" width="9.453125" customWidth="1"/>
    <col min="8" max="8" width="9.453125" bestFit="1" customWidth="1"/>
    <col min="9" max="9" width="5.453125" bestFit="1" customWidth="1"/>
    <col min="10" max="11" width="8.453125" hidden="1" customWidth="1" outlineLevel="1"/>
    <col min="12" max="12" width="10.453125" hidden="1" customWidth="1" outlineLevel="1"/>
    <col min="13" max="13" width="10.1796875" hidden="1" customWidth="1" outlineLevel="1"/>
    <col min="14" max="14" width="6.453125" hidden="1" customWidth="1" outlineLevel="1"/>
    <col min="15" max="15" width="9" hidden="1" customWidth="1" outlineLevel="1"/>
    <col min="16" max="16" width="11" hidden="1" customWidth="1" outlineLevel="1"/>
    <col min="17" max="17" width="10.1796875" hidden="1" customWidth="1" outlineLevel="1"/>
    <col min="18" max="18" width="10.453125" hidden="1" customWidth="1" outlineLevel="1"/>
    <col min="19" max="19" width="12" hidden="1" customWidth="1" outlineLevel="1"/>
    <col min="20" max="20" width="9" hidden="1" customWidth="1" outlineLevel="1"/>
    <col min="21" max="21" width="8.453125" hidden="1" customWidth="1" outlineLevel="1"/>
    <col min="22" max="23" width="16" hidden="1" customWidth="1" outlineLevel="1"/>
    <col min="24" max="24" width="12.81640625" hidden="1" customWidth="1" outlineLevel="1"/>
    <col min="25" max="25" width="11.1796875" hidden="1" customWidth="1" outlineLevel="1"/>
    <col min="26" max="26" width="10.81640625" collapsed="1"/>
    <col min="27" max="27" width="11.81640625" customWidth="1"/>
    <col min="28" max="28" width="8.81640625" customWidth="1"/>
    <col min="29" max="29" width="9" customWidth="1"/>
  </cols>
  <sheetData>
    <row r="1" spans="2:29" s="478" customFormat="1" x14ac:dyDescent="0.35"/>
    <row r="2" spans="2:29" s="478" customFormat="1" ht="15" thickBot="1" x14ac:dyDescent="0.4"/>
    <row r="3" spans="2:29" s="478" customFormat="1" ht="15" thickBot="1" x14ac:dyDescent="0.4">
      <c r="C3" s="836" t="s">
        <v>1277</v>
      </c>
      <c r="D3" s="837"/>
      <c r="E3" s="837"/>
      <c r="F3" s="837"/>
      <c r="G3" s="837"/>
      <c r="H3" s="837"/>
      <c r="I3" s="838"/>
      <c r="J3" s="828"/>
      <c r="K3" s="828"/>
    </row>
    <row r="4" spans="2:29" ht="15" thickBot="1" x14ac:dyDescent="0.4">
      <c r="C4" s="839"/>
      <c r="D4" s="840"/>
      <c r="E4" s="840"/>
      <c r="F4" s="840"/>
      <c r="G4" s="840"/>
      <c r="H4" s="840"/>
      <c r="I4" s="841"/>
      <c r="J4" s="848" t="s">
        <v>1301</v>
      </c>
      <c r="K4" s="849"/>
      <c r="L4" s="850" t="s">
        <v>1302</v>
      </c>
      <c r="M4" s="851"/>
      <c r="N4" s="848" t="s">
        <v>1303</v>
      </c>
      <c r="O4" s="851"/>
      <c r="P4" s="848" t="s">
        <v>1304</v>
      </c>
      <c r="Q4" s="851"/>
      <c r="R4" s="848" t="s">
        <v>1305</v>
      </c>
      <c r="S4" s="851"/>
      <c r="T4" s="848" t="s">
        <v>1306</v>
      </c>
      <c r="U4" s="851"/>
      <c r="V4" s="848" t="s">
        <v>1307</v>
      </c>
      <c r="W4" s="852"/>
      <c r="X4" s="848" t="s">
        <v>1308</v>
      </c>
      <c r="Y4" s="849"/>
      <c r="AA4" s="842" t="s">
        <v>1267</v>
      </c>
      <c r="AB4" s="844" t="s">
        <v>1309</v>
      </c>
      <c r="AC4" s="846" t="s">
        <v>1310</v>
      </c>
    </row>
    <row r="5" spans="2:29" ht="15" thickBot="1" x14ac:dyDescent="0.4">
      <c r="C5" s="546" t="s">
        <v>2</v>
      </c>
      <c r="D5" s="532" t="s">
        <v>682</v>
      </c>
      <c r="E5" s="532" t="s">
        <v>683</v>
      </c>
      <c r="F5" s="532" t="s">
        <v>681</v>
      </c>
      <c r="G5" s="532" t="s">
        <v>264</v>
      </c>
      <c r="H5" s="532" t="s">
        <v>684</v>
      </c>
      <c r="I5" s="533" t="s">
        <v>685</v>
      </c>
      <c r="J5" s="562" t="s">
        <v>1078</v>
      </c>
      <c r="K5" s="563" t="s">
        <v>735</v>
      </c>
      <c r="L5" s="564" t="s">
        <v>1078</v>
      </c>
      <c r="M5" s="565" t="s">
        <v>735</v>
      </c>
      <c r="N5" s="562" t="s">
        <v>1078</v>
      </c>
      <c r="O5" s="566" t="s">
        <v>735</v>
      </c>
      <c r="P5" s="562" t="s">
        <v>1078</v>
      </c>
      <c r="Q5" s="566" t="s">
        <v>735</v>
      </c>
      <c r="R5" s="564" t="s">
        <v>1078</v>
      </c>
      <c r="S5" s="565" t="s">
        <v>735</v>
      </c>
      <c r="T5" s="564" t="s">
        <v>1078</v>
      </c>
      <c r="U5" s="565" t="s">
        <v>735</v>
      </c>
      <c r="V5" s="564" t="s">
        <v>1078</v>
      </c>
      <c r="W5" s="569" t="s">
        <v>735</v>
      </c>
      <c r="X5" s="562" t="s">
        <v>1078</v>
      </c>
      <c r="Y5" s="563" t="s">
        <v>735</v>
      </c>
      <c r="AA5" s="843"/>
      <c r="AB5" s="845"/>
      <c r="AC5" s="847"/>
    </row>
    <row r="6" spans="2:29" x14ac:dyDescent="0.35">
      <c r="B6" s="527" t="s">
        <v>1059</v>
      </c>
      <c r="C6" s="534" t="e">
        <f>COUNTIFS(#REF!,"*"&amp; B6 &amp;"*",#REF!,"Oui")</f>
        <v>#REF!</v>
      </c>
      <c r="D6" s="535" t="e" cm="1">
        <f t="array" ref="D6">IF($C6&gt;0,MIN(IF((LEFT(#REF!,LEN($B6))=$B6)*(#REF!="Oui"),#REF!)),"")</f>
        <v>#REF!</v>
      </c>
      <c r="E6" s="535" t="e" cm="1">
        <f t="array" ref="E6">IF($C6&gt;0,QUARTILE(IF((LEFT(#REF!,LEN(B6))=B6)*(#REF!="Oui"),#REF!),1),"")</f>
        <v>#REF!</v>
      </c>
      <c r="F6" s="535" t="e" cm="1">
        <f t="array" ref="F6">IF(C6&gt;0,MEDIAN(IF((LEFT(#REF!,LEN(B6))=B6)*(#REF!="Oui"),#REF!)),"")</f>
        <v>#REF!</v>
      </c>
      <c r="G6" s="536" t="e">
        <f>IF(C6&gt;0,AVERAGEIFS(#REF!,#REF!,"*"&amp; B6 &amp;"*",#REF!,"Oui"),"")</f>
        <v>#REF!</v>
      </c>
      <c r="H6" s="535" t="e" cm="1">
        <f t="array" ref="H6">IF($C6&gt;0,QUARTILE(IF((LEFT(#REF!,LEN(B6))=B6)*(#REF!="Oui"),#REF!),3),"")</f>
        <v>#REF!</v>
      </c>
      <c r="I6" s="537" t="e" cm="1">
        <f t="array" ref="I6">IF($C6&gt;0,MAX(IF((LEFT(#REF!,LEN($B6))=$B6)*(#REF!="Oui"),#REF!)),"")</f>
        <v>#REF!</v>
      </c>
      <c r="J6" s="559" t="e">
        <f t="shared" ref="J6:J18" si="0">IF(K6&lt;40,0,IF(K6&gt;48,2,1))</f>
        <v>#REF!</v>
      </c>
      <c r="K6" s="560" t="e">
        <f>IF($C6&gt;0,AVERAGEIFS('1. Heures totales'!$D$11:$D$153,'1. Heures totales'!$B$11:$B$153,"*"&amp; $B6 &amp;"*",#REF!,"Oui"),"")</f>
        <v>#REF!</v>
      </c>
      <c r="L6" s="559" t="e">
        <f>IF(M6&lt;2,0,IF(M6&gt;2,2,1))</f>
        <v>#REF!</v>
      </c>
      <c r="M6" s="500" t="e">
        <f>IF($C6&gt;0,AVERAGEIFS('2. Duree poste'!$D$11:$D$102,'2. Duree poste'!$B$11:$B$102,"*"&amp; $B6 &amp;"*",#REF!,"Oui"),"")</f>
        <v>#REF!</v>
      </c>
      <c r="N6" s="559" t="e">
        <f>IF(O6&gt;1,0,IF(O6&lt;1,2,1))</f>
        <v>#REF!</v>
      </c>
      <c r="O6" s="353" t="e">
        <f>IF($C6&gt;0,AVERAGEIFS('3. Pauses 24h'!$D$11:$D$102,'3. Pauses 24h'!$B$11:$B$102,"*"&amp; $B6 &amp;"*",#REF!,"Oui"),"")</f>
        <v>#REF!</v>
      </c>
      <c r="P6" s="559" t="e">
        <f>IF(Q6&lt;1,0,IF(Q6&gt;1,2,1))</f>
        <v>#REF!</v>
      </c>
      <c r="Q6" s="353" t="e">
        <f>IF($C6&gt;0,AVERAGEIFS('7. Pause minimal'!$D$11:$D$102,'7. Pause minimal'!$B$11:$B$102,"*"&amp; $B6 &amp;"*",#REF!,"Oui"),"")</f>
        <v>#REF!</v>
      </c>
      <c r="R6" s="559" t="e">
        <f>IF(S6&gt;1,0,IF(S6&lt;1,2,1))</f>
        <v>#REF!</v>
      </c>
      <c r="S6" s="353" t="e">
        <f>IF($C6&gt;0,AVERAGEIFS('5. Jours sans travailler'!$D$11:$D$102,'5. Jours sans travailler'!$B$11:$B$102,"*"&amp; $B6 &amp;"*",#REF!,"Oui"),"")</f>
        <v>#REF!</v>
      </c>
      <c r="T6" s="559" t="e">
        <f>IF(U6&lt;1,0,IF(U6&gt;2,2,1))</f>
        <v>#REF!</v>
      </c>
      <c r="U6" s="353" t="e">
        <f>IF($C6&gt;0,AVERAGEIFS('6. Postes nuit'!$D$11:$D$102,'6. Postes nuit'!$B$11:$B$102,"*"&amp; $B6 &amp;"*",#REF!,"Oui"),"")</f>
        <v>#REF!</v>
      </c>
      <c r="V6" s="559" t="e">
        <f>IF(W6&lt;8,0,IF(W6&gt;8,2,1))</f>
        <v>#REF!</v>
      </c>
      <c r="W6" s="570" t="e">
        <f>IF($C6&gt;0,AVERAGEIFS('4. Heures nocturnes'!$D$11:$D$102,'4. Heures nocturnes'!$B$11:$B$102,"*"&amp; $B6 &amp;"*",#REF!,"Oui"),"")</f>
        <v>#REF!</v>
      </c>
      <c r="X6" s="559" t="e">
        <f>IF(Y6&lt;6,0,IF(Y6&gt;13,2,1))</f>
        <v>#REF!</v>
      </c>
      <c r="Y6" s="572" t="e">
        <f>IF($C6&gt;0,AVERAGEIFS('8. Heures sociales'!$D$11:$D$102,'8. Heures sociales'!$B$11:$B$102,"*"&amp; $B6 &amp;"*",#REF!,"Oui"),"")</f>
        <v>#REF!</v>
      </c>
      <c r="AA6" s="574" t="e">
        <f>IF(C6&gt;0,SUMIFS(#REF!,#REF!,"*"&amp; B6 &amp;"*",#REF!,"Oui"),"")</f>
        <v>#REF!</v>
      </c>
      <c r="AB6" s="575" t="e">
        <f>IF(C6&gt;0,SUMIFS(#REF!,#REF!,"*"&amp; B6 &amp;"*",#REF!,"Oui"),"")</f>
        <v>#REF!</v>
      </c>
      <c r="AC6" s="576" t="e">
        <f>AA6/AB6</f>
        <v>#REF!</v>
      </c>
    </row>
    <row r="7" spans="2:29" x14ac:dyDescent="0.35">
      <c r="B7" s="528" t="s">
        <v>1060</v>
      </c>
      <c r="C7" s="534" t="e">
        <f>COUNTIFS(#REF!,"*"&amp; B7 &amp;"*",#REF!,"Oui")</f>
        <v>#REF!</v>
      </c>
      <c r="D7" s="535" t="e" cm="1">
        <f t="array" ref="D7">IF($C7&gt;0,MIN(IF((LEFT(#REF!,LEN($B7))=$B7)*(#REF!="Oui"),#REF!)),"")</f>
        <v>#REF!</v>
      </c>
      <c r="E7" s="535" t="e" cm="1">
        <f t="array" ref="E7">IF($C7&gt;0,QUARTILE(IF((LEFT(#REF!,LEN(B7))=B7)*(#REF!="Oui"),#REF!),1),"")</f>
        <v>#REF!</v>
      </c>
      <c r="F7" s="535" t="e" cm="1">
        <f t="array" ref="F7">IF(C7&gt;0,MEDIAN(IF((LEFT(#REF!,LEN(B7))=B7)*(#REF!="Oui"),#REF!)),"")</f>
        <v>#REF!</v>
      </c>
      <c r="G7" s="536" t="e">
        <f>IF(C7&gt;0,AVERAGEIFS(#REF!,#REF!,"*"&amp; B7 &amp;"*",#REF!,"Oui"),"")</f>
        <v>#REF!</v>
      </c>
      <c r="H7" s="535" t="e" cm="1">
        <f t="array" ref="H7">IF($C7&gt;0,QUARTILE(IF((LEFT(#REF!,LEN(B7))=B7)*(#REF!="Oui"),#REF!),3),"")</f>
        <v>#REF!</v>
      </c>
      <c r="I7" s="537" t="e" cm="1">
        <f t="array" ref="I7">IF(C7&gt;0,MAX(IF((LEFT(#REF!,LEN(B7))=B7)*(#REF!="Oui"),#REF!)),"")</f>
        <v>#REF!</v>
      </c>
      <c r="J7" s="559" t="e">
        <f t="shared" si="0"/>
        <v>#REF!</v>
      </c>
      <c r="K7" s="560" t="e">
        <f>IF(C7&gt;0,AVERAGEIFS('1. Heures totales'!D$11:D$153,'1. Heures totales'!$B$11:B$153,"*"&amp; B7 &amp;"*",#REF!,"Oui"),"")</f>
        <v>#REF!</v>
      </c>
      <c r="L7" s="559" t="e">
        <f t="shared" ref="L7:L18" si="1">IF(M7&lt;2,0,IF(M7&gt;2,2,1))</f>
        <v>#REF!</v>
      </c>
      <c r="M7" s="500" t="e">
        <f>IF($C7&gt;0,AVERAGEIFS('2. Duree poste'!$D$11:$D$102,'2. Duree poste'!$B$11:$B$102,"*"&amp; $B7 &amp;"*",#REF!,"Oui"),"")</f>
        <v>#REF!</v>
      </c>
      <c r="N7" s="559" t="e">
        <f t="shared" ref="N7:N18" si="2">IF(O7&gt;1,0,IF(O7&lt;1,2,1))</f>
        <v>#REF!</v>
      </c>
      <c r="O7" s="353" t="e">
        <f>IF($C7&gt;0,AVERAGEIFS('3. Pauses 24h'!$D$11:$D$102,'3. Pauses 24h'!$B$11:$B$102,"*"&amp; $B7 &amp;"*",#REF!,"Oui"),"")</f>
        <v>#REF!</v>
      </c>
      <c r="P7" s="559" t="e">
        <f t="shared" ref="P7:P18" si="3">IF(Q7&lt;1,0,IF(Q7&gt;1,2,1))</f>
        <v>#REF!</v>
      </c>
      <c r="Q7" s="353" t="e">
        <f>IF($C7&gt;0,AVERAGEIFS('7. Pause minimal'!$D$11:$D$102,'7. Pause minimal'!$B$11:$B$102,"*"&amp; $B7 &amp;"*",#REF!,"Oui"),"")</f>
        <v>#REF!</v>
      </c>
      <c r="R7" s="567" t="e">
        <f t="shared" ref="R7:R18" si="4">IF(S7&gt;1,0,IF(S7&lt;1,2,1))</f>
        <v>#REF!</v>
      </c>
      <c r="S7" s="353" t="e">
        <f>IF($C7&gt;0,AVERAGEIFS('5. Jours sans travailler'!$D$11:$D$102,'5. Jours sans travailler'!$B$11:$B$102,"*"&amp; $B7 &amp;"*",#REF!,"Oui"),"")</f>
        <v>#REF!</v>
      </c>
      <c r="T7" s="567" t="e">
        <f t="shared" ref="T7:T18" si="5">IF(U7&lt;1,0,IF(U7&gt;2,2,1))</f>
        <v>#REF!</v>
      </c>
      <c r="U7" s="353" t="e">
        <f>IF($C7&gt;0,AVERAGEIFS('6. Postes nuit'!$D$11:$D$102,'6. Postes nuit'!$B$11:$B$102,"*"&amp; $B7 &amp;"*",#REF!,"Oui"),"")</f>
        <v>#REF!</v>
      </c>
      <c r="V7" s="567" t="e">
        <f t="shared" ref="V7:V18" si="6">IF(W7&lt;8,0,IF(W7&gt;8,2,1))</f>
        <v>#REF!</v>
      </c>
      <c r="W7" s="570" t="e">
        <f>IF($C7&gt;0,AVERAGEIFS('4. Heures nocturnes'!$D$11:$D$102,'4. Heures nocturnes'!$B$11:$B$102,"*"&amp; $B7 &amp;"*",#REF!,"Oui"),"")</f>
        <v>#REF!</v>
      </c>
      <c r="X7" s="567" t="e">
        <f t="shared" ref="X7:X18" si="7">IF(Y7&lt;6,0,IF(Y7&gt;13,2,1))</f>
        <v>#REF!</v>
      </c>
      <c r="Y7" s="572" t="e">
        <f>IF($C7&gt;0,AVERAGEIFS('8. Heures sociales'!$D$11:$D$102,'8. Heures sociales'!$B$11:$B$102,"*"&amp; $B7 &amp;"*",#REF!,"Oui"),"")</f>
        <v>#REF!</v>
      </c>
      <c r="AA7" s="574" t="e">
        <f>IF(C7&gt;0,SUMIFS(#REF!,#REF!,"*"&amp; B7 &amp;"*",#REF!,"Oui"),"")</f>
        <v>#REF!</v>
      </c>
      <c r="AB7" s="575" t="e">
        <f>IF(C7&gt;0,SUMIFS(#REF!,#REF!,"*"&amp; B7 &amp;"*",#REF!,"Oui"),"")</f>
        <v>#REF!</v>
      </c>
      <c r="AC7" s="576" t="e">
        <f t="shared" ref="AC7:AC19" si="8">AA7/AB7</f>
        <v>#REF!</v>
      </c>
    </row>
    <row r="8" spans="2:29" s="478" customFormat="1" x14ac:dyDescent="0.35">
      <c r="B8" s="528" t="s">
        <v>1257</v>
      </c>
      <c r="C8" s="534" t="e">
        <f>COUNTIFS(#REF!,"*"&amp; B8 &amp;"*",#REF!,"Oui")</f>
        <v>#REF!</v>
      </c>
      <c r="D8" s="535" t="e" cm="1">
        <f t="array" ref="D8">IF($C8&gt;0,MIN(IF((LEFT(#REF!,LEN($B8))=$B8)*(#REF!="Oui"),#REF!)),"")</f>
        <v>#REF!</v>
      </c>
      <c r="E8" s="535" t="e" cm="1">
        <f t="array" ref="E8">IF($C8&gt;0,QUARTILE(IF((LEFT(#REF!,LEN(B8))=B8)*(#REF!="Oui"),#REF!),1),"")</f>
        <v>#REF!</v>
      </c>
      <c r="F8" s="535" t="e" cm="1">
        <f t="array" ref="F8">IF(C8&gt;0,MEDIAN(IF((LEFT(#REF!,LEN(B8))=B8)*(#REF!="Oui"),#REF!)),"")</f>
        <v>#REF!</v>
      </c>
      <c r="G8" s="536" t="e">
        <f>IF(C8&gt;0,AVERAGEIFS(#REF!,#REF!,"*"&amp; B8 &amp;"*",#REF!,"Oui"),"")</f>
        <v>#REF!</v>
      </c>
      <c r="H8" s="535" t="e" cm="1">
        <f t="array" ref="H8">IF($C8&gt;0,QUARTILE(IF((LEFT(#REF!,LEN(B8))=B8)*(#REF!="Oui"),#REF!),3),"")</f>
        <v>#REF!</v>
      </c>
      <c r="I8" s="537" t="e" cm="1">
        <f t="array" ref="I8">IF(C8&gt;0,MAX(IF((LEFT(#REF!,LEN(B8))=B8)*(#REF!="Oui"),#REF!)),"")</f>
        <v>#REF!</v>
      </c>
      <c r="J8" s="559" t="e">
        <f t="shared" si="0"/>
        <v>#REF!</v>
      </c>
      <c r="K8" s="560" t="e">
        <f>IF(C8&gt;0,AVERAGEIFS('1. Heures totales'!D$11:D$153,'1. Heures totales'!$B$11:B$153,"*"&amp; B8 &amp;"*",#REF!,"Oui"),"")</f>
        <v>#REF!</v>
      </c>
      <c r="L8" s="559">
        <f t="shared" si="1"/>
        <v>0</v>
      </c>
      <c r="M8" s="500"/>
      <c r="N8" s="559" t="e">
        <f t="shared" si="2"/>
        <v>#REF!</v>
      </c>
      <c r="O8" s="353" t="e">
        <f>IF($C8&gt;0,AVERAGEIFS('3. Pauses 24h'!$D$11:$D$102,'3. Pauses 24h'!$B$11:$B$102,"*"&amp; $B8 &amp;"*",#REF!,"Oui"),"")</f>
        <v>#REF!</v>
      </c>
      <c r="P8" s="559" t="e">
        <f t="shared" si="3"/>
        <v>#REF!</v>
      </c>
      <c r="Q8" s="353" t="e">
        <f>IF($C8&gt;0,AVERAGEIFS('7. Pause minimal'!$D$11:$D$102,'7. Pause minimal'!$B$11:$B$102,"*"&amp; $B8 &amp;"*",#REF!,"Oui"),"")</f>
        <v>#REF!</v>
      </c>
      <c r="R8" s="567" t="e">
        <f t="shared" si="4"/>
        <v>#REF!</v>
      </c>
      <c r="S8" s="353" t="e">
        <f>IF($C8&gt;0,AVERAGEIFS('5. Jours sans travailler'!$D$11:$D$102,'5. Jours sans travailler'!$B$11:$B$102,"*"&amp; $B8 &amp;"*",#REF!,"Oui"),"")</f>
        <v>#REF!</v>
      </c>
      <c r="T8" s="567" t="e">
        <f t="shared" si="5"/>
        <v>#REF!</v>
      </c>
      <c r="U8" s="353" t="e">
        <f>IF($C8&gt;0,AVERAGEIFS('6. Postes nuit'!$D$11:$D$102,'6. Postes nuit'!$B$11:$B$102,"*"&amp; $B8 &amp;"*",#REF!,"Oui"),"")</f>
        <v>#REF!</v>
      </c>
      <c r="V8" s="567" t="e">
        <f t="shared" si="6"/>
        <v>#REF!</v>
      </c>
      <c r="W8" s="570" t="e">
        <f>IF($C8&gt;0,AVERAGEIFS('4. Heures nocturnes'!$D$11:$D$102,'4. Heures nocturnes'!$B$11:$B$102,"*"&amp; $B8 &amp;"*",#REF!,"Oui"),"")</f>
        <v>#REF!</v>
      </c>
      <c r="X8" s="567" t="e">
        <f t="shared" si="7"/>
        <v>#REF!</v>
      </c>
      <c r="Y8" s="572" t="e">
        <f>IF($C8&gt;0,AVERAGEIFS('8. Heures sociales'!$D$11:$D$102,'8. Heures sociales'!$B$11:$B$102,"*"&amp; $B8 &amp;"*",#REF!,"Oui"),"")</f>
        <v>#REF!</v>
      </c>
      <c r="AA8" s="574" t="e">
        <f>IF(C8&gt;0,SUMIFS(#REF!,#REF!,"*"&amp; B8 &amp;"*",#REF!,"Oui"),"")</f>
        <v>#REF!</v>
      </c>
      <c r="AB8" s="575" t="e">
        <f>IF(C8&gt;0,SUMIFS(#REF!,#REF!,"*"&amp; B8 &amp;"*",#REF!,"Oui"),"")</f>
        <v>#REF!</v>
      </c>
      <c r="AC8" s="576" t="e">
        <f t="shared" si="8"/>
        <v>#REF!</v>
      </c>
    </row>
    <row r="9" spans="2:29" s="478" customFormat="1" x14ac:dyDescent="0.35">
      <c r="B9" s="529" t="s">
        <v>1258</v>
      </c>
      <c r="C9" s="538" t="e">
        <f>COUNTIFS(#REF!,"*"&amp; B9 &amp;"*",#REF!,"Oui")</f>
        <v>#REF!</v>
      </c>
      <c r="D9" s="539" t="e" cm="1">
        <f t="array" ref="D9">IF(C9&gt;0,MIN(IF((MID(#REF!,4,3)=B9)*(#REF!="Oui"),#REF!),IF((MID(#REF!,8,3)=B9)*(#REF!="Oui"),#REF!)),"")</f>
        <v>#REF!</v>
      </c>
      <c r="E9" s="539"/>
      <c r="F9" s="539" t="e" cm="1">
        <f t="array" ref="F9">IF(C9&gt;0,MEDIAN(IF((MID(#REF!,4,3)=B9)*(#REF!="Oui"),#REF!),IF((MID(#REF!,8,3)=B9)*(#REF!="Oui"),#REF!)),"")</f>
        <v>#REF!</v>
      </c>
      <c r="G9" s="540" t="e">
        <f>IF(C9&gt;0,AVERAGEIFS(#REF!,#REF!,"*"&amp; B9 &amp;"*",#REF!,"Oui"),"")</f>
        <v>#REF!</v>
      </c>
      <c r="H9" s="539"/>
      <c r="I9" s="541" t="e">
        <f>MAX(I6:I8)</f>
        <v>#REF!</v>
      </c>
      <c r="J9" s="559">
        <f t="shared" si="0"/>
        <v>0</v>
      </c>
      <c r="K9" s="560">
        <f>AVERAGE(plageLyonSudHeurestot)</f>
        <v>26.852853690277001</v>
      </c>
      <c r="L9" s="559" t="e">
        <f t="shared" si="1"/>
        <v>#REF!</v>
      </c>
      <c r="M9" s="500" t="e">
        <f>IF($C9&gt;0,AVERAGEIFS('2. Duree poste'!$D$11:$D$102,'2. Duree poste'!$B$11:$B$102,"*"&amp; $B9 &amp;"*",#REF!,"Oui"),"")</f>
        <v>#REF!</v>
      </c>
      <c r="N9" s="559" t="e">
        <f t="shared" si="2"/>
        <v>#REF!</v>
      </c>
      <c r="O9" s="353" t="e">
        <f>IF($C9&gt;0,AVERAGEIFS('3. Pauses 24h'!$D$11:$D$102,'3. Pauses 24h'!$B$11:$B$102,"*"&amp; $B9 &amp;"*",#REF!,"Oui"),"")</f>
        <v>#REF!</v>
      </c>
      <c r="P9" s="559" t="e">
        <f t="shared" si="3"/>
        <v>#REF!</v>
      </c>
      <c r="Q9" s="353" t="e">
        <f>IF($C9&gt;0,AVERAGEIFS('7. Pause minimal'!$D$11:$D$102,'7. Pause minimal'!$B$11:$B$102,"*"&amp; $B9 &amp;"*",#REF!,"Oui"),"")</f>
        <v>#REF!</v>
      </c>
      <c r="R9" s="567" t="e">
        <f t="shared" si="4"/>
        <v>#REF!</v>
      </c>
      <c r="S9" s="353" t="e">
        <f>IF($C9&gt;0,AVERAGEIFS('5. Jours sans travailler'!$D$11:$D$102,'5. Jours sans travailler'!$B$11:$B$102,"*"&amp; $B9 &amp;"*",#REF!,"Oui"),"")</f>
        <v>#REF!</v>
      </c>
      <c r="T9" s="567" t="e">
        <f t="shared" si="5"/>
        <v>#REF!</v>
      </c>
      <c r="U9" s="353" t="e">
        <f>IF($C9&gt;0,AVERAGEIFS('6. Postes nuit'!$D$11:$D$102,'6. Postes nuit'!$B$11:$B$102,"*"&amp; $B9 &amp;"*",#REF!,"Oui"),"")</f>
        <v>#REF!</v>
      </c>
      <c r="V9" s="567" t="e">
        <f t="shared" si="6"/>
        <v>#REF!</v>
      </c>
      <c r="W9" s="570" t="e">
        <f>IF($C9&gt;0,AVERAGEIFS('4. Heures nocturnes'!$D$11:$D$102,'4. Heures nocturnes'!$B$11:$B$102,"*"&amp; $B9 &amp;"*",#REF!,"Oui"),"")</f>
        <v>#REF!</v>
      </c>
      <c r="X9" s="567" t="e">
        <f t="shared" si="7"/>
        <v>#REF!</v>
      </c>
      <c r="Y9" s="572" t="e">
        <f>IF($C9&gt;0,AVERAGEIFS('8. Heures sociales'!$D$11:$D$102,'8. Heures sociales'!$B$11:$B$102,"*"&amp; $B9 &amp;"*",#REF!,"Oui"),"")</f>
        <v>#REF!</v>
      </c>
      <c r="AA9" s="574" t="e">
        <f>IF(C9&gt;0,SUMIFS(#REF!,#REF!,"*"&amp; B9 &amp;"*",#REF!,"Oui"),"")</f>
        <v>#REF!</v>
      </c>
      <c r="AB9" s="575" t="e">
        <f>IF(C9&gt;0,SUMIFS(#REF!,#REF!,"*"&amp; B9 &amp;"*",#REF!,"Oui"),"")</f>
        <v>#REF!</v>
      </c>
      <c r="AC9" s="576" t="e">
        <f t="shared" si="8"/>
        <v>#REF!</v>
      </c>
    </row>
    <row r="10" spans="2:29" s="478" customFormat="1" x14ac:dyDescent="0.35">
      <c r="B10" s="530"/>
      <c r="C10" s="504"/>
      <c r="D10" s="505"/>
      <c r="E10" s="505"/>
      <c r="F10" s="505"/>
      <c r="G10" s="506"/>
      <c r="H10" s="505"/>
      <c r="I10" s="507"/>
      <c r="J10" s="559"/>
      <c r="K10" s="560"/>
      <c r="L10" s="559"/>
      <c r="M10" s="500"/>
      <c r="N10" s="559"/>
      <c r="O10" s="353"/>
      <c r="P10" s="559"/>
      <c r="Q10" s="353"/>
      <c r="R10" s="567"/>
      <c r="S10" s="353"/>
      <c r="T10" s="567"/>
      <c r="U10" s="353"/>
      <c r="V10" s="567"/>
      <c r="W10" s="570"/>
      <c r="X10" s="567"/>
      <c r="Y10" s="572"/>
      <c r="AA10" s="574" t="str">
        <f>IF(C10&gt;0,SUMIFS(#REF!,#REF!,"*"&amp; B10 &amp;"*",#REF!,"Oui"),"")</f>
        <v/>
      </c>
      <c r="AB10" s="575" t="str">
        <f>IF(C10&gt;0,SUMIFS(#REF!,#REF!,"*"&amp; B10 &amp;"*",#REF!,"Oui"),"")</f>
        <v/>
      </c>
      <c r="AC10" s="576"/>
    </row>
    <row r="11" spans="2:29" x14ac:dyDescent="0.35">
      <c r="B11" s="528" t="s">
        <v>1061</v>
      </c>
      <c r="C11" s="534" t="e">
        <f>COUNTIFS(#REF!,"*"&amp; B11 &amp;"*",#REF!,"Oui")</f>
        <v>#REF!</v>
      </c>
      <c r="D11" s="535" t="e" cm="1">
        <f t="array" ref="D11">IF($C11&gt;0,MIN(IF((LEFT(#REF!,LEN($B11))=$B11)*(#REF!="Oui"),#REF!)),"")</f>
        <v>#REF!</v>
      </c>
      <c r="E11" s="535" t="e" cm="1">
        <f t="array" ref="E11">IF($C11&gt;0,QUARTILE(IF((LEFT(#REF!,LEN(B11))=B11)*(#REF!="Oui"),#REF!),1),"")</f>
        <v>#REF!</v>
      </c>
      <c r="F11" s="535" t="e" cm="1">
        <f t="array" ref="F11">IF(C11&gt;0,MEDIAN(IF((LEFT(#REF!,LEN(B11))=B11)*(#REF!="Oui"),#REF!)),"")</f>
        <v>#REF!</v>
      </c>
      <c r="G11" s="536" t="e">
        <f>IF(C11&gt;0,AVERAGEIFS(#REF!,#REF!,"*"&amp; B11 &amp;"*",#REF!,"Oui"),"")</f>
        <v>#REF!</v>
      </c>
      <c r="H11" s="535" t="e" cm="1">
        <f t="array" ref="H11">IF($C11&gt;0,QUARTILE(IF((LEFT(#REF!,LEN(B11))=B11)*(#REF!="Oui"),#REF!),3),"")</f>
        <v>#REF!</v>
      </c>
      <c r="I11" s="537" t="e" cm="1">
        <f t="array" ref="I11">IF(C11&gt;0,MAX(IF((LEFT(#REF!,LEN(B11))=B11)*(#REF!="Oui"),#REF!)),"")</f>
        <v>#REF!</v>
      </c>
      <c r="J11" s="559" t="e">
        <f t="shared" si="0"/>
        <v>#REF!</v>
      </c>
      <c r="K11" s="560" t="e">
        <f>IF(C11&gt;0,AVERAGEIFS('1. Heures totales'!D$11:D$153,'1. Heures totales'!$B$11:B$153,"*"&amp; B11 &amp;"*",#REF!,"Oui"),"")</f>
        <v>#REF!</v>
      </c>
      <c r="L11" s="559" t="e">
        <f t="shared" si="1"/>
        <v>#REF!</v>
      </c>
      <c r="M11" s="500" t="e">
        <f>IF($C11&gt;0,AVERAGEIFS('2. Duree poste'!$D$11:$D$102,'2. Duree poste'!$B$11:$B$102,"*"&amp; $B11 &amp;"*",#REF!,"Oui"),"")</f>
        <v>#REF!</v>
      </c>
      <c r="N11" s="559" t="e">
        <f t="shared" si="2"/>
        <v>#REF!</v>
      </c>
      <c r="O11" s="353" t="e">
        <f>IF($C11&gt;0,AVERAGEIFS('3. Pauses 24h'!$D$11:$D$102,'3. Pauses 24h'!$B$11:$B$102,"*"&amp; $B11 &amp;"*",#REF!,"Oui"),"")</f>
        <v>#REF!</v>
      </c>
      <c r="P11" s="559" t="e">
        <f t="shared" si="3"/>
        <v>#REF!</v>
      </c>
      <c r="Q11" s="353" t="e">
        <f>IF($C11&gt;0,AVERAGEIFS('7. Pause minimal'!$D$11:$D$102,'7. Pause minimal'!$B$11:$B$102,"*"&amp; $B11 &amp;"*",#REF!,"Oui"),"")</f>
        <v>#REF!</v>
      </c>
      <c r="R11" s="567" t="e">
        <f t="shared" si="4"/>
        <v>#REF!</v>
      </c>
      <c r="S11" s="353" t="e">
        <f>IF($C11&gt;0,AVERAGEIFS('5. Jours sans travailler'!$D$11:$D$102,'5. Jours sans travailler'!$B$11:$B$102,"*"&amp; $B11 &amp;"*",#REF!,"Oui"),"")</f>
        <v>#REF!</v>
      </c>
      <c r="T11" s="567" t="e">
        <f t="shared" si="5"/>
        <v>#REF!</v>
      </c>
      <c r="U11" s="353" t="e">
        <f>IF($C11&gt;0,AVERAGEIFS('6. Postes nuit'!$D$11:$D$102,'6. Postes nuit'!$B$11:$B$102,"*"&amp; $B11 &amp;"*",#REF!,"Oui"),"")</f>
        <v>#REF!</v>
      </c>
      <c r="V11" s="567" t="e">
        <f t="shared" si="6"/>
        <v>#REF!</v>
      </c>
      <c r="W11" s="570" t="e">
        <f>IF($C11&gt;0,AVERAGEIFS('4. Heures nocturnes'!$D$11:$D$102,'4. Heures nocturnes'!$B$11:$B$102,"*"&amp; $B11 &amp;"*",#REF!,"Oui"),"")</f>
        <v>#REF!</v>
      </c>
      <c r="X11" s="567" t="e">
        <f t="shared" si="7"/>
        <v>#REF!</v>
      </c>
      <c r="Y11" s="572" t="e">
        <f>IF($C11&gt;0,AVERAGEIFS('8. Heures sociales'!$D$11:$D$102,'8. Heures sociales'!$B$11:$B$102,"*"&amp; $B11 &amp;"*",#REF!,"Oui"),"")</f>
        <v>#REF!</v>
      </c>
      <c r="AA11" s="574" t="e">
        <f>IF(C11&gt;0,SUMIFS(#REF!,#REF!,"*"&amp; B11 &amp;"*",#REF!,"Oui"),"")</f>
        <v>#REF!</v>
      </c>
      <c r="AB11" s="575" t="e">
        <f>IF(C11&gt;0,SUMIFS(#REF!,#REF!,"*"&amp; B11 &amp;"*",#REF!,"Oui"),"")</f>
        <v>#REF!</v>
      </c>
      <c r="AC11" s="576" t="e">
        <f t="shared" si="8"/>
        <v>#REF!</v>
      </c>
    </row>
    <row r="12" spans="2:29" ht="14.25" customHeight="1" x14ac:dyDescent="0.35">
      <c r="B12" s="528" t="s">
        <v>1062</v>
      </c>
      <c r="C12" s="534" t="e">
        <f>COUNTIFS(#REF!,"*"&amp; B12 &amp;"*",#REF!,"Oui")</f>
        <v>#REF!</v>
      </c>
      <c r="D12" s="535" t="e" cm="1">
        <f t="array" ref="D12">IF($C12&gt;0,MIN(IF((LEFT(#REF!,LEN($B12))=$B12)*(#REF!="Oui"),#REF!)),"")</f>
        <v>#REF!</v>
      </c>
      <c r="E12" s="535" t="e" cm="1">
        <f t="array" ref="E12">IF($C12&gt;0,QUARTILE(IF((LEFT(#REF!,LEN(B12))=B12)*(#REF!="Oui"),#REF!),1),"")</f>
        <v>#REF!</v>
      </c>
      <c r="F12" s="535" t="e" cm="1">
        <f t="array" ref="F12">IF(C12&gt;0,MEDIAN(IF((LEFT(#REF!,LEN(B12))=B12)*(#REF!="Oui"),#REF!)),"")</f>
        <v>#REF!</v>
      </c>
      <c r="G12" s="536" t="e">
        <f>IF(C12&gt;0,AVERAGEIFS(#REF!,#REF!,"*"&amp; B12 &amp;"*",#REF!,"Oui"),"")</f>
        <v>#REF!</v>
      </c>
      <c r="H12" s="535" t="e" cm="1">
        <f t="array" ref="H12">IF($C12&gt;0,QUARTILE(IF((LEFT(#REF!,LEN(B12))=B12)*(#REF!="Oui"),#REF!),3),"")</f>
        <v>#REF!</v>
      </c>
      <c r="I12" s="537" t="e" cm="1">
        <f t="array" ref="I12">IF(C12&gt;0,MAX(IF((LEFT(#REF!,LEN(B12))=B12)*(#REF!="Oui"),#REF!)),"")</f>
        <v>#REF!</v>
      </c>
      <c r="J12" s="559" t="e">
        <f t="shared" si="0"/>
        <v>#REF!</v>
      </c>
      <c r="K12" s="560" t="e">
        <f>IF(C12&gt;0,AVERAGEIFS('1. Heures totales'!D$11:D$153,'1. Heures totales'!$B$11:B$153,"*"&amp; B12 &amp;"*",#REF!,"Oui"),"")</f>
        <v>#REF!</v>
      </c>
      <c r="L12" s="559" t="e">
        <f t="shared" si="1"/>
        <v>#REF!</v>
      </c>
      <c r="M12" s="500" t="e">
        <f>IF($C12&gt;0,AVERAGEIFS('2. Duree poste'!$D$11:$D$102,'2. Duree poste'!$B$11:$B$102,"*"&amp; $B12 &amp;"*",#REF!,"Oui"),"")</f>
        <v>#REF!</v>
      </c>
      <c r="N12" s="559" t="e">
        <f t="shared" si="2"/>
        <v>#REF!</v>
      </c>
      <c r="O12" s="353" t="e">
        <f>IF($C12&gt;0,AVERAGEIFS('3. Pauses 24h'!$D$11:$D$102,'3. Pauses 24h'!$B$11:$B$102,"*"&amp; $B12 &amp;"*",#REF!,"Oui"),"")</f>
        <v>#REF!</v>
      </c>
      <c r="P12" s="559" t="e">
        <f t="shared" si="3"/>
        <v>#REF!</v>
      </c>
      <c r="Q12" s="353" t="e">
        <f>IF($C12&gt;0,AVERAGEIFS('7. Pause minimal'!$D$11:$D$102,'7. Pause minimal'!$B$11:$B$102,"*"&amp; $B12 &amp;"*",#REF!,"Oui"),"")</f>
        <v>#REF!</v>
      </c>
      <c r="R12" s="567" t="e">
        <f t="shared" si="4"/>
        <v>#REF!</v>
      </c>
      <c r="S12" s="353" t="e">
        <f>IF($C12&gt;0,AVERAGEIFS('5. Jours sans travailler'!$D$11:$D$102,'5. Jours sans travailler'!$B$11:$B$102,"*"&amp; $B12 &amp;"*",#REF!,"Oui"),"")</f>
        <v>#REF!</v>
      </c>
      <c r="T12" s="567" t="e">
        <f t="shared" si="5"/>
        <v>#REF!</v>
      </c>
      <c r="U12" s="353" t="e">
        <f>IF($C12&gt;0,AVERAGEIFS('6. Postes nuit'!$D$11:$D$102,'6. Postes nuit'!$B$11:$B$102,"*"&amp; $B12 &amp;"*",#REF!,"Oui"),"")</f>
        <v>#REF!</v>
      </c>
      <c r="V12" s="567" t="e">
        <f t="shared" si="6"/>
        <v>#REF!</v>
      </c>
      <c r="W12" s="570" t="e">
        <f>IF($C12&gt;0,AVERAGEIFS('4. Heures nocturnes'!$D$11:$D$102,'4. Heures nocturnes'!$B$11:$B$102,"*"&amp; $B12 &amp;"*",#REF!,"Oui"),"")</f>
        <v>#REF!</v>
      </c>
      <c r="X12" s="567" t="e">
        <f t="shared" si="7"/>
        <v>#REF!</v>
      </c>
      <c r="Y12" s="572" t="e">
        <f>IF($C12&gt;0,AVERAGEIFS('8. Heures sociales'!$D$11:$D$102,'8. Heures sociales'!$B$11:$B$102,"*"&amp; $B12 &amp;"*",#REF!,"Oui"),"")</f>
        <v>#REF!</v>
      </c>
      <c r="AA12" s="574" t="e">
        <f>IF(C12&gt;0,SUMIFS(#REF!,#REF!,"*"&amp; B12 &amp;"*",#REF!,"Oui"),"")</f>
        <v>#REF!</v>
      </c>
      <c r="AB12" s="575" t="e">
        <f>IF(C12&gt;0,SUMIFS(#REF!,#REF!,"*"&amp; B12 &amp;"*",#REF!,"Oui"),"")</f>
        <v>#REF!</v>
      </c>
      <c r="AC12" s="576" t="e">
        <f t="shared" si="8"/>
        <v>#REF!</v>
      </c>
    </row>
    <row r="13" spans="2:29" s="478" customFormat="1" hidden="1" x14ac:dyDescent="0.35">
      <c r="B13" s="529" t="s">
        <v>1261</v>
      </c>
      <c r="C13" s="504" t="e">
        <f>COUNTIFS(#REF!,"*"&amp; B13 &amp;"*",#REF!,"Oui")</f>
        <v>#REF!</v>
      </c>
      <c r="D13" s="505" t="e" cm="1">
        <f t="array" ref="D13">IF($C13&gt;0,MIN(IF((LEFT(#REF!,LEN($B13))=$B13)*(#REF!="Oui"),#REF!)),"")</f>
        <v>#REF!</v>
      </c>
      <c r="E13" s="505" t="e" cm="1">
        <f t="array" ref="E13">IF($C13&gt;0,QUARTILE(IF((LEFT(#REF!,LEN(B13))=B13)*(#REF!="Oui"),#REF!),1),"")</f>
        <v>#REF!</v>
      </c>
      <c r="F13" s="505" t="e" cm="1">
        <f t="array" ref="F13">IF(C13&gt;0,MEDIAN(IF((LEFT(#REF!,LEN(B13))=B13)*(#REF!="Oui"),#REF!)),"")</f>
        <v>#REF!</v>
      </c>
      <c r="G13" s="506" t="e">
        <f>IF(C13&gt;0,AVERAGEIFS(#REF!,#REF!,"*"&amp; B13 &amp;"*",#REF!,"Oui"),"")</f>
        <v>#REF!</v>
      </c>
      <c r="H13" s="505" t="e" cm="1">
        <f t="array" ref="H13">IF($C13&gt;0,QUARTILE(IF((LEFT(#REF!,LEN(B13))=B13)*(#REF!="Oui"),#REF!),3),"")</f>
        <v>#REF!</v>
      </c>
      <c r="I13" s="507" t="e" cm="1">
        <f t="array" ref="I13">IF(C13&gt;0,MAX(IF((LEFT(#REF!,LEN(B13))=B13)*(#REF!="Oui"),#REF!)),"")</f>
        <v>#REF!</v>
      </c>
      <c r="J13" s="559">
        <f t="shared" si="0"/>
        <v>0</v>
      </c>
      <c r="K13" s="560"/>
      <c r="L13" s="559" t="e">
        <f t="shared" si="1"/>
        <v>#REF!</v>
      </c>
      <c r="M13" s="500" t="e">
        <f>IF($C13&gt;0,AVERAGEIFS('2. Duree poste'!$D$11:$D$102,'2. Duree poste'!$B$11:$B$102,"*"&amp; $B13 &amp;"*",#REF!,"Oui"),"")</f>
        <v>#REF!</v>
      </c>
      <c r="N13" s="559" t="e">
        <f t="shared" si="2"/>
        <v>#REF!</v>
      </c>
      <c r="O13" s="353" t="e">
        <f>IF($C13&gt;0,AVERAGEIFS('3. Pauses 24h'!$D$11:$D$102,'3. Pauses 24h'!$B$11:$B$102,"*"&amp; $B13 &amp;"*",#REF!,"Oui"),"")</f>
        <v>#REF!</v>
      </c>
      <c r="P13" s="559" t="e">
        <f t="shared" si="3"/>
        <v>#REF!</v>
      </c>
      <c r="Q13" s="353" t="e">
        <f>IF($C13&gt;0,AVERAGEIFS('7. Pause minimal'!$D$11:$D$102,'7. Pause minimal'!$B$11:$B$102,"*"&amp; $B13 &amp;"*",#REF!,"Oui"),"")</f>
        <v>#REF!</v>
      </c>
      <c r="R13" s="567" t="e">
        <f t="shared" si="4"/>
        <v>#REF!</v>
      </c>
      <c r="S13" s="353" t="e">
        <f>IF($C13&gt;0,AVERAGEIFS('5. Jours sans travailler'!$D$11:$D$102,'5. Jours sans travailler'!$B$11:$B$102,"*"&amp; $B13 &amp;"*",#REF!,"Oui"),"")</f>
        <v>#REF!</v>
      </c>
      <c r="T13" s="567" t="e">
        <f t="shared" si="5"/>
        <v>#REF!</v>
      </c>
      <c r="U13" s="353" t="e">
        <f>IF($C13&gt;0,AVERAGEIFS('6. Postes nuit'!$D$11:$D$102,'6. Postes nuit'!$B$11:$B$102,"*"&amp; $B13 &amp;"*",#REF!,"Oui"),"")</f>
        <v>#REF!</v>
      </c>
      <c r="V13" s="567" t="e">
        <f t="shared" si="6"/>
        <v>#REF!</v>
      </c>
      <c r="W13" s="570" t="e">
        <f>IF($C13&gt;0,AVERAGEIFS('4. Heures nocturnes'!$D$11:$D$102,'4. Heures nocturnes'!$B$11:$B$102,"*"&amp; $B13 &amp;"*",#REF!,"Oui"),"")</f>
        <v>#REF!</v>
      </c>
      <c r="X13" s="567" t="e">
        <f t="shared" si="7"/>
        <v>#REF!</v>
      </c>
      <c r="Y13" s="572" t="e">
        <f>IF($C13&gt;0,AVERAGEIFS('8. Heures sociales'!$D$11:$D$102,'8. Heures sociales'!$B$11:$B$102,"*"&amp; $B13 &amp;"*",#REF!,"Oui"),"")</f>
        <v>#REF!</v>
      </c>
      <c r="AA13" s="574" t="e">
        <f>IF(C13&gt;0,SUMIFS(#REF!,#REF!,"*"&amp; B13 &amp;"*",#REF!,"Oui"),"")</f>
        <v>#REF!</v>
      </c>
      <c r="AB13" s="575" t="e">
        <f>IF(C13&gt;0,SUMIFS(#REF!,#REF!,"*"&amp; B13 &amp;"*",#REF!,"Oui"),"")</f>
        <v>#REF!</v>
      </c>
      <c r="AC13" s="576" t="e">
        <f t="shared" si="8"/>
        <v>#REF!</v>
      </c>
    </row>
    <row r="14" spans="2:29" x14ac:dyDescent="0.35">
      <c r="B14" s="529" t="s">
        <v>1083</v>
      </c>
      <c r="C14" s="538" t="e">
        <f>COUNTIFS(#REF!,"*"&amp; B14 &amp;"*",#REF!,"Oui")</f>
        <v>#REF!</v>
      </c>
      <c r="D14" s="539"/>
      <c r="E14" s="539"/>
      <c r="F14" s="539" t="e" cm="1">
        <f t="array" ref="F14">IF(C14&gt;0,MEDIAN(IF((MID(#REF!,4,3)=B14)*(#REF!="Oui"),#REF!),IF((MID(#REF!,8,3)=B14)*(#REF!="Oui"),#REF!)),"")</f>
        <v>#REF!</v>
      </c>
      <c r="G14" s="540" t="e">
        <f>IF(C14&gt;0,AVERAGEIFS(#REF!,#REF!,"*"&amp; B14 &amp;"*",#REF!,"Oui"),"")</f>
        <v>#REF!</v>
      </c>
      <c r="H14" s="539"/>
      <c r="I14" s="541" t="e">
        <f>MAX(I11:I13)</f>
        <v>#REF!</v>
      </c>
      <c r="J14" s="559">
        <f t="shared" si="0"/>
        <v>0</v>
      </c>
      <c r="K14" s="560">
        <f>AVERAGE(plageHEHheurestot)</f>
        <v>35.806401384083046</v>
      </c>
      <c r="L14" s="559" t="e">
        <f t="shared" si="1"/>
        <v>#REF!</v>
      </c>
      <c r="M14" s="500" t="e">
        <f>IF($C14&gt;0,AVERAGEIFS('2. Duree poste'!$D$11:$D$102,'2. Duree poste'!$B$11:$B$102,"*"&amp; $B14 &amp;"*",#REF!,"Oui"),"")</f>
        <v>#REF!</v>
      </c>
      <c r="N14" s="559" t="e">
        <f t="shared" si="2"/>
        <v>#REF!</v>
      </c>
      <c r="O14" s="353" t="e">
        <f>IF($C14&gt;0,AVERAGEIFS('3. Pauses 24h'!$D$11:$D$102,'3. Pauses 24h'!$B$11:$B$102,"*"&amp; $B14 &amp;"*",#REF!,"Oui"),"")</f>
        <v>#REF!</v>
      </c>
      <c r="P14" s="559" t="e">
        <f t="shared" si="3"/>
        <v>#REF!</v>
      </c>
      <c r="Q14" s="353" t="e">
        <f>IF($C14&gt;0,AVERAGEIFS('7. Pause minimal'!$D$11:$D$102,'7. Pause minimal'!$B$11:$B$102,"*"&amp; $B14 &amp;"*",#REF!,"Oui"),"")</f>
        <v>#REF!</v>
      </c>
      <c r="R14" s="567" t="e">
        <f t="shared" si="4"/>
        <v>#REF!</v>
      </c>
      <c r="S14" s="353" t="e">
        <f>IF($C14&gt;0,AVERAGEIFS('5. Jours sans travailler'!$D$11:$D$102,'5. Jours sans travailler'!$B$11:$B$102,"*"&amp; $B14 &amp;"*",#REF!,"Oui"),"")</f>
        <v>#REF!</v>
      </c>
      <c r="T14" s="567" t="e">
        <f t="shared" si="5"/>
        <v>#REF!</v>
      </c>
      <c r="U14" s="353" t="e">
        <f>IF($C14&gt;0,AVERAGEIFS('6. Postes nuit'!$D$11:$D$102,'6. Postes nuit'!$B$11:$B$102,"*"&amp; $B14 &amp;"*",#REF!,"Oui"),"")</f>
        <v>#REF!</v>
      </c>
      <c r="V14" s="567" t="e">
        <f t="shared" si="6"/>
        <v>#REF!</v>
      </c>
      <c r="W14" s="570" t="e">
        <f>IF($C14&gt;0,AVERAGEIFS('4. Heures nocturnes'!$D$11:$D$102,'4. Heures nocturnes'!$B$11:$B$102,"*"&amp; $B14 &amp;"*",#REF!,"Oui"),"")</f>
        <v>#REF!</v>
      </c>
      <c r="X14" s="567" t="e">
        <f t="shared" si="7"/>
        <v>#REF!</v>
      </c>
      <c r="Y14" s="572" t="e">
        <f>IF($C14&gt;0,AVERAGEIFS('8. Heures sociales'!$D$11:$D$102,'8. Heures sociales'!$B$11:$B$102,"*"&amp; $B14 &amp;"*",#REF!,"Oui"),"")</f>
        <v>#REF!</v>
      </c>
      <c r="AA14" s="574" t="e">
        <f>IF(C14&gt;0,SUMIFS(#REF!,#REF!,"*"&amp; B14 &amp;"*",#REF!,"Oui"),"")</f>
        <v>#REF!</v>
      </c>
      <c r="AB14" s="575" t="e">
        <f>IF(C14&gt;0,SUMIFS(#REF!,#REF!,"*"&amp; B14 &amp;"*",#REF!,"Oui"),"")</f>
        <v>#REF!</v>
      </c>
      <c r="AC14" s="576" t="e">
        <f t="shared" si="8"/>
        <v>#REF!</v>
      </c>
    </row>
    <row r="15" spans="2:29" s="478" customFormat="1" x14ac:dyDescent="0.35">
      <c r="B15" s="530"/>
      <c r="C15" s="504"/>
      <c r="D15" s="505" t="str" cm="1">
        <f t="array" ref="D15">IF($C15&gt;0,MIN(IF((LEFT(#REF!,LEN($B15))=$B15)*(#REF!="Oui"),#REF!)),"")</f>
        <v/>
      </c>
      <c r="E15" s="505" t="str" cm="1">
        <f t="array" ref="E15">IF($C15&gt;0,QUARTILE(IF((LEFT(#REF!,LEN(B15))=B15)*(#REF!="Oui"),#REF!),1),"")</f>
        <v/>
      </c>
      <c r="F15" s="505" t="str" cm="1">
        <f t="array" ref="F15">IF(C15&gt;0,MEDIAN(IF((LEFT(#REF!,LEN(B15))=B15)*(#REF!="Oui"),#REF!)),"")</f>
        <v/>
      </c>
      <c r="G15" s="506"/>
      <c r="H15" s="505" t="str" cm="1">
        <f t="array" ref="H15">IF($C15&gt;0,QUARTILE(IF((LEFT(#REF!,LEN(B15))=B15)*(#REF!="Oui"),#REF!),3),"")</f>
        <v/>
      </c>
      <c r="I15" s="507" t="str" cm="1">
        <f t="array" ref="I15">IF(C15&gt;0,MAX(IF((LEFT(#REF!,LEN(B15))=B15)*(#REF!="Oui"),#REF!)),"")</f>
        <v/>
      </c>
      <c r="J15" s="559"/>
      <c r="K15" s="560"/>
      <c r="L15" s="559"/>
      <c r="M15" s="500" t="str">
        <f>IF($C15&gt;0,AVERAGEIFS('2. Duree poste'!$D$11:$D$102,'2. Duree poste'!$B$11:$B$102,"*"&amp; $B15 &amp;"*",#REF!,"Oui"),"")</f>
        <v/>
      </c>
      <c r="N15" s="559"/>
      <c r="O15" s="353" t="str">
        <f>IF($C15&gt;0,AVERAGEIFS('3. Pauses 24h'!$D$11:$D$102,'3. Pauses 24h'!$B$11:$B$102,"*"&amp; $B15 &amp;"*",#REF!,"Oui"),"")</f>
        <v/>
      </c>
      <c r="P15" s="559"/>
      <c r="Q15" s="353" t="str">
        <f>IF($C15&gt;0,AVERAGEIFS('7. Pause minimal'!$D$11:$D$102,'7. Pause minimal'!$B$11:$B$102,"*"&amp; $B15 &amp;"*",#REF!,"Oui"),"")</f>
        <v/>
      </c>
      <c r="R15" s="567">
        <f t="shared" si="4"/>
        <v>0</v>
      </c>
      <c r="S15" s="353" t="str">
        <f>IF($C15&gt;0,AVERAGEIFS('5. Jours sans travailler'!$D$11:$D$102,'5. Jours sans travailler'!$B$11:$B$102,"*"&amp; $B15 &amp;"*",#REF!,"Oui"),"")</f>
        <v/>
      </c>
      <c r="T15" s="567">
        <f t="shared" si="5"/>
        <v>2</v>
      </c>
      <c r="U15" s="353" t="str">
        <f>IF($C15&gt;0,AVERAGEIFS('6. Postes nuit'!$D$11:$D$102,'6. Postes nuit'!$B$11:$B$102,"*"&amp; $B15 &amp;"*",#REF!,"Oui"),"")</f>
        <v/>
      </c>
      <c r="V15" s="567">
        <f t="shared" si="6"/>
        <v>2</v>
      </c>
      <c r="W15" s="570" t="str">
        <f>IF($C15&gt;0,AVERAGEIFS('4. Heures nocturnes'!$D$11:$D$102,'4. Heures nocturnes'!$B$11:$B$102,"*"&amp; $B15 &amp;"*",#REF!,"Oui"),"")</f>
        <v/>
      </c>
      <c r="X15" s="567">
        <f t="shared" si="7"/>
        <v>2</v>
      </c>
      <c r="Y15" s="572" t="str">
        <f>IF($C15&gt;0,AVERAGEIFS('8. Heures sociales'!$D$11:$D$102,'8. Heures sociales'!$B$11:$B$102,"*"&amp; $B15 &amp;"*",#REF!,"Oui"),"")</f>
        <v/>
      </c>
      <c r="AA15" s="574" t="str">
        <f>IF(C15&gt;0,SUMIFS(#REF!,#REF!,"*"&amp; B15 &amp;"*",#REF!,"Oui"),"")</f>
        <v/>
      </c>
      <c r="AB15" s="575" t="str">
        <f>IF(C15&gt;0,SUMIFS(#REF!,#REF!,"*"&amp; B15 &amp;"*",#REF!,"Oui"),"")</f>
        <v/>
      </c>
      <c r="AC15" s="576"/>
    </row>
    <row r="16" spans="2:29" x14ac:dyDescent="0.35">
      <c r="B16" s="529" t="s">
        <v>680</v>
      </c>
      <c r="C16" s="538" t="e">
        <f>COUNTIF(#REF!,"Oui")</f>
        <v>#REF!</v>
      </c>
      <c r="D16" s="539" t="e" cm="1">
        <f t="array" ref="D16">IF(C16&gt;0,MIN(IF((#REF!="Oui"),#REF!)),"")</f>
        <v>#REF!</v>
      </c>
      <c r="E16" s="539" t="e" cm="1">
        <f t="array" ref="E16">IF(C16&gt;0,QUARTILE(IF((#REF!="Oui"),#REF!),1),"")</f>
        <v>#REF!</v>
      </c>
      <c r="F16" s="539" t="e" cm="1">
        <f t="array" ref="F16">IF(C16&gt;0,MEDIAN(IF((#REF!="Oui"),#REF!)),"")</f>
        <v>#REF!</v>
      </c>
      <c r="G16" s="540" t="e">
        <f>AVERAGEIFS(#REF!,#REF!,"Oui")</f>
        <v>#REF!</v>
      </c>
      <c r="H16" s="539" t="e" cm="1">
        <f t="array" ref="H16">IF(C16&gt;0,QUARTILE(IF((#REF!="Oui"),#REF!),3),"")</f>
        <v>#REF!</v>
      </c>
      <c r="I16" s="541" t="e">
        <f>MAX(I14,I9)</f>
        <v>#REF!</v>
      </c>
      <c r="J16" s="559">
        <f t="shared" si="0"/>
        <v>0</v>
      </c>
      <c r="K16" s="560">
        <f>AVERAGE(plagetotalHeurestot)</f>
        <v>29.982101826097473</v>
      </c>
      <c r="L16" s="559"/>
      <c r="M16" s="500"/>
      <c r="N16" s="559"/>
      <c r="O16" s="353"/>
      <c r="P16" s="559"/>
      <c r="Q16" s="353"/>
      <c r="R16" s="567"/>
      <c r="S16" s="353"/>
      <c r="T16" s="567"/>
      <c r="U16" s="353"/>
      <c r="V16" s="567"/>
      <c r="W16" s="570"/>
      <c r="X16" s="567"/>
      <c r="Y16" s="572"/>
      <c r="AA16" s="574" t="e">
        <f>IF(C16&gt;0,SUMIFS(#REF!,#REF!,"*"&amp; B16 &amp;"*",#REF!,"Oui"),"")</f>
        <v>#REF!</v>
      </c>
      <c r="AB16" s="575" t="e">
        <f>IF(C16&gt;0,SUMIFS(#REF!,#REF!,"*"&amp; B16 &amp;"*",#REF!,"Oui"),"")</f>
        <v>#REF!</v>
      </c>
      <c r="AC16" s="576"/>
    </row>
    <row r="17" spans="2:29" x14ac:dyDescent="0.35">
      <c r="B17" s="528" t="s">
        <v>1066</v>
      </c>
      <c r="C17" s="534" t="e">
        <f>COUNTIFS(#REF!,"*"&amp; B17 &amp;"*",#REF!,"Oui")</f>
        <v>#REF!</v>
      </c>
      <c r="D17" s="535" t="e" cm="1">
        <f t="array" ref="D17">IF($C17&gt;0,MIN(IF((LEFT(#REF!,LEN($B17))=$B17)*(#REF!="Oui"),#REF!)),"")</f>
        <v>#REF!</v>
      </c>
      <c r="E17" s="535" t="e" cm="1">
        <f t="array" ref="E17">IF($C17&gt;0,QUARTILE(IF((LEFT(#REF!,LEN(B17))=B17)*(#REF!="Oui"),#REF!),1),"")</f>
        <v>#REF!</v>
      </c>
      <c r="F17" s="535" t="e" cm="1">
        <f t="array" ref="F17">IF(C17&gt;0,MEDIAN(IF((LEFT(#REF!,LEN(B17))=B17)*(#REF!="Oui"),#REF!)),"")</f>
        <v>#REF!</v>
      </c>
      <c r="G17" s="536" t="e">
        <f>IF(C17&gt;0,AVERAGEIFS(#REF!,#REF!,"*"&amp; B17 &amp;"*",#REF!,"Oui"),"")</f>
        <v>#REF!</v>
      </c>
      <c r="H17" s="535" t="e" cm="1">
        <f t="array" ref="H17">IF($C17&gt;0,QUARTILE(IF((LEFT(#REF!,LEN(B17))=B17)*(#REF!="Oui"),#REF!),3),"")</f>
        <v>#REF!</v>
      </c>
      <c r="I17" s="537" t="e">
        <f>MAX(I11,I6)</f>
        <v>#REF!</v>
      </c>
      <c r="J17" s="559" t="e">
        <f t="shared" si="0"/>
        <v>#REF!</v>
      </c>
      <c r="K17" s="560" t="e">
        <f>IF(C17&gt;0,AVERAGEIFS('1. Heures totales'!D$11:D$153,'1. Heures totales'!$B$11:B$153,"*"&amp; B17 &amp;"*",#REF!,"Oui"),"")</f>
        <v>#REF!</v>
      </c>
      <c r="L17" s="559" t="e">
        <f t="shared" si="1"/>
        <v>#REF!</v>
      </c>
      <c r="M17" s="500" t="e">
        <f>IF($C17&gt;0,AVERAGEIFS('2. Duree poste'!$D$11:$D$102,'2. Duree poste'!$B$11:$B$102,"*"&amp; $B17 &amp;"*",#REF!,"Oui"),"")</f>
        <v>#REF!</v>
      </c>
      <c r="N17" s="559" t="e">
        <f t="shared" si="2"/>
        <v>#REF!</v>
      </c>
      <c r="O17" s="353" t="e">
        <f>IF($C17&gt;0,AVERAGEIFS('3. Pauses 24h'!$D$11:$D$102,'3. Pauses 24h'!$B$11:$B$102,"*"&amp; $B17 &amp;"*",#REF!,"Oui"),"")</f>
        <v>#REF!</v>
      </c>
      <c r="P17" s="559" t="e">
        <f t="shared" si="3"/>
        <v>#REF!</v>
      </c>
      <c r="Q17" s="353" t="e">
        <f>IF($C17&gt;0,AVERAGEIFS('7. Pause minimal'!$D$11:$D$102,'7. Pause minimal'!$B$11:$B$102,"*"&amp; $B17 &amp;"*",#REF!,"Oui"),"")</f>
        <v>#REF!</v>
      </c>
      <c r="R17" s="567" t="e">
        <f t="shared" si="4"/>
        <v>#REF!</v>
      </c>
      <c r="S17" s="353" t="e">
        <f>IF($C17&gt;0,AVERAGEIFS('5. Jours sans travailler'!$D$11:$D$102,'5. Jours sans travailler'!$B$11:$B$102,"*"&amp; $B17 &amp;"*",#REF!,"Oui"),"")</f>
        <v>#REF!</v>
      </c>
      <c r="T17" s="567" t="e">
        <f t="shared" si="5"/>
        <v>#REF!</v>
      </c>
      <c r="U17" s="353" t="e">
        <f>IF($C17&gt;0,AVERAGEIFS('6. Postes nuit'!$D$11:$D$102,'6. Postes nuit'!$B$11:$B$102,"*"&amp; $B17 &amp;"*",#REF!,"Oui"),"")</f>
        <v>#REF!</v>
      </c>
      <c r="V17" s="567" t="e">
        <f t="shared" si="6"/>
        <v>#REF!</v>
      </c>
      <c r="W17" s="570" t="e">
        <f>IF($C17&gt;0,AVERAGEIFS('4. Heures nocturnes'!$D$11:$D$102,'4. Heures nocturnes'!$B$11:$B$102,"*"&amp; $B17 &amp;"*",#REF!,"Oui"),"")</f>
        <v>#REF!</v>
      </c>
      <c r="X17" s="567" t="e">
        <f t="shared" si="7"/>
        <v>#REF!</v>
      </c>
      <c r="Y17" s="572" t="e">
        <f>IF($C17&gt;0,AVERAGEIFS('8. Heures sociales'!$D$11:$D$102,'8. Heures sociales'!$B$11:$B$102,"*"&amp; $B17 &amp;"*",#REF!,"Oui"),"")</f>
        <v>#REF!</v>
      </c>
      <c r="AA17" s="574" t="e">
        <f>IF(C17&gt;0,SUMIFS(#REF!,#REF!,"*"&amp; B17 &amp;"*",#REF!,"Oui"),"")</f>
        <v>#REF!</v>
      </c>
      <c r="AB17" s="575" t="e">
        <f>IF(C17&gt;0,SUMIFS(#REF!,#REF!,"*"&amp; B17 &amp;"*",#REF!,"Oui"),"")</f>
        <v>#REF!</v>
      </c>
      <c r="AC17" s="576" t="e">
        <f t="shared" si="8"/>
        <v>#REF!</v>
      </c>
    </row>
    <row r="18" spans="2:29" x14ac:dyDescent="0.35">
      <c r="B18" s="528" t="s">
        <v>1259</v>
      </c>
      <c r="C18" s="534" t="e">
        <f>COUNTIFS(#REF!,"*"&amp; B18 &amp;"*",#REF!,"Oui")</f>
        <v>#REF!</v>
      </c>
      <c r="D18" s="535" t="e" cm="1">
        <f t="array" ref="D18">IF($C18&gt;0,MIN(IF((LEFT(#REF!,LEN($B18))=$B18)*(#REF!="Oui"),#REF!)),"")</f>
        <v>#REF!</v>
      </c>
      <c r="E18" s="535" t="e" cm="1">
        <f t="array" ref="E18">IF($C18&gt;0,QUARTILE(IF((LEFT(#REF!,LEN(B18))=B18)*(#REF!="Oui"),#REF!),1),"")</f>
        <v>#REF!</v>
      </c>
      <c r="F18" s="535" t="e" cm="1">
        <f t="array" ref="F18">IF(C18&gt;0,MEDIAN(IF((LEFT(#REF!,LEN(B18))=B18)*(#REF!="Oui"),#REF!)),"")</f>
        <v>#REF!</v>
      </c>
      <c r="G18" s="536" t="e">
        <f>IF(C18&gt;0,AVERAGEIFS(#REF!,#REF!,"*"&amp; B18 &amp;"*",#REF!,"Oui"),"")</f>
        <v>#REF!</v>
      </c>
      <c r="H18" s="535" t="e" cm="1">
        <f t="array" ref="H18">IF($C18&gt;0,QUARTILE(IF((LEFT(#REF!,LEN(B18))=B18)*(#REF!="Oui"),#REF!),3),"")</f>
        <v>#REF!</v>
      </c>
      <c r="I18" s="537" t="e">
        <f>MAX(I12,I7)</f>
        <v>#REF!</v>
      </c>
      <c r="J18" s="559" t="e">
        <f t="shared" si="0"/>
        <v>#REF!</v>
      </c>
      <c r="K18" s="560" t="e">
        <f>IF(C18&gt;0,AVERAGEIFS('1. Heures totales'!D$11:D$153,'1. Heures totales'!$B$11:B$153,"*"&amp; B18 &amp;"*",#REF!,"Oui"),"")</f>
        <v>#REF!</v>
      </c>
      <c r="L18" s="559" t="e">
        <f t="shared" si="1"/>
        <v>#REF!</v>
      </c>
      <c r="M18" s="500" t="e">
        <f>IF($C18&gt;0,AVERAGEIFS('2. Duree poste'!$D$11:$D$102,'2. Duree poste'!$B$11:$B$102,"*"&amp; $B18 &amp;"*",#REF!,"Oui"),"")</f>
        <v>#REF!</v>
      </c>
      <c r="N18" s="559" t="e">
        <f t="shared" si="2"/>
        <v>#REF!</v>
      </c>
      <c r="O18" s="353" t="e">
        <f>IF($C18&gt;0,AVERAGEIFS('3. Pauses 24h'!$D$11:$D$102,'3. Pauses 24h'!$B$11:$B$102,"*"&amp; $B18 &amp;"*",#REF!,"Oui"),"")</f>
        <v>#REF!</v>
      </c>
      <c r="P18" s="559" t="e">
        <f t="shared" si="3"/>
        <v>#REF!</v>
      </c>
      <c r="Q18" s="353" t="e">
        <f>IF($C18&gt;0,AVERAGEIFS('7. Pause minimal'!$D$11:$D$102,'7. Pause minimal'!$B$11:$B$102,"*"&amp; $B18 &amp;"*",#REF!,"Oui"),"")</f>
        <v>#REF!</v>
      </c>
      <c r="R18" s="567" t="e">
        <f t="shared" si="4"/>
        <v>#REF!</v>
      </c>
      <c r="S18" s="353" t="e">
        <f>IF($C18&gt;0,AVERAGEIFS('5. Jours sans travailler'!$D$11:$D$102,'5. Jours sans travailler'!$B$11:$B$102,"*"&amp; $B18 &amp;"*",#REF!,"Oui"),"")</f>
        <v>#REF!</v>
      </c>
      <c r="T18" s="567" t="e">
        <f t="shared" si="5"/>
        <v>#REF!</v>
      </c>
      <c r="U18" s="353" t="e">
        <f>IF($C18&gt;0,AVERAGEIFS('6. Postes nuit'!$D$11:$D$102,'6. Postes nuit'!$B$11:$B$102,"*"&amp; $B18 &amp;"*",#REF!,"Oui"),"")</f>
        <v>#REF!</v>
      </c>
      <c r="V18" s="567" t="e">
        <f t="shared" si="6"/>
        <v>#REF!</v>
      </c>
      <c r="W18" s="570" t="e">
        <f>IF($C18&gt;0,AVERAGEIFS('4. Heures nocturnes'!$D$11:$D$102,'4. Heures nocturnes'!$B$11:$B$102,"*"&amp; $B18 &amp;"*",#REF!,"Oui"),"")</f>
        <v>#REF!</v>
      </c>
      <c r="X18" s="567" t="e">
        <f t="shared" si="7"/>
        <v>#REF!</v>
      </c>
      <c r="Y18" s="572" t="e">
        <f>IF($C18&gt;0,AVERAGEIFS('8. Heures sociales'!$D$11:$D$102,'8. Heures sociales'!$B$11:$B$102,"*"&amp; $B18 &amp;"*",#REF!,"Oui"),"")</f>
        <v>#REF!</v>
      </c>
      <c r="AA18" s="574" t="e">
        <f>IF(C18&gt;0,SUMIFS(#REF!,#REF!,"*"&amp; B18 &amp;"*",#REF!,"Oui"),"")</f>
        <v>#REF!</v>
      </c>
      <c r="AB18" s="575" t="e">
        <f>IF(C18&gt;0,SUMIFS(#REF!,#REF!,"*"&amp; B18 &amp;"*",#REF!,"Oui"),"")</f>
        <v>#REF!</v>
      </c>
      <c r="AC18" s="576" t="e">
        <f t="shared" si="8"/>
        <v>#REF!</v>
      </c>
    </row>
    <row r="19" spans="2:29" ht="15" thickBot="1" x14ac:dyDescent="0.4">
      <c r="B19" s="531" t="s">
        <v>1260</v>
      </c>
      <c r="C19" s="542" t="e">
        <f>COUNTIFS(#REF!,"*"&amp; B19 &amp;"*",#REF!,"Oui")</f>
        <v>#REF!</v>
      </c>
      <c r="D19" s="543" t="e" cm="1">
        <f t="array" ref="D19">IF($C19&gt;0,MIN(IF((LEFT(#REF!,LEN($B19))=$B19)*(#REF!="Oui"),#REF!)),"")</f>
        <v>#REF!</v>
      </c>
      <c r="E19" s="543" t="e" cm="1">
        <f t="array" ref="E19">IF($C19&gt;0,QUARTILE(IF((LEFT(#REF!,LEN(B19))=B19)*(#REF!="Oui"),#REF!),1),"")</f>
        <v>#REF!</v>
      </c>
      <c r="F19" s="543" t="e" cm="1">
        <f t="array" ref="F19">IF(C19&gt;0,MEDIAN(IF((LEFT(#REF!,LEN(B19))=B19)*(#REF!="Oui"),#REF!)),"")</f>
        <v>#REF!</v>
      </c>
      <c r="G19" s="544" t="e">
        <f>IF(C19&gt;0,AVERAGEIFS(#REF!,#REF!,"*"&amp; B19 &amp;"*",#REF!,"Oui"),"")</f>
        <v>#REF!</v>
      </c>
      <c r="H19" s="543" t="e" cm="1">
        <f t="array" ref="H19">IF($C19&gt;0,QUARTILE(IF((LEFT(#REF!,LEN(B19))=B19)*(#REF!="Oui"),#REF!),3),"")</f>
        <v>#REF!</v>
      </c>
      <c r="I19" s="545" t="e">
        <f>MAX(I13,I8)</f>
        <v>#REF!</v>
      </c>
      <c r="J19" s="501"/>
      <c r="K19" s="561"/>
      <c r="L19" s="558"/>
      <c r="M19" s="502"/>
      <c r="N19" s="503"/>
      <c r="O19" s="354"/>
      <c r="P19" s="503"/>
      <c r="Q19" s="201"/>
      <c r="R19" s="568"/>
      <c r="S19" s="354"/>
      <c r="T19" s="568"/>
      <c r="U19" s="354"/>
      <c r="V19" s="568"/>
      <c r="W19" s="571"/>
      <c r="X19" s="568"/>
      <c r="Y19" s="573"/>
      <c r="AA19" s="577" t="e">
        <f>IF(C19&gt;0,SUMIFS(#REF!,#REF!,"*"&amp; B19 &amp;"*",#REF!,"Oui"),"")</f>
        <v>#REF!</v>
      </c>
      <c r="AB19" s="578" t="e">
        <f>IF(C19&gt;0,SUMIFS(#REF!,#REF!,"*"&amp; B19 &amp;"*",#REF!,"Oui"),"")</f>
        <v>#REF!</v>
      </c>
      <c r="AC19" s="579" t="e">
        <f t="shared" si="8"/>
        <v>#REF!</v>
      </c>
    </row>
    <row r="20" spans="2:29" x14ac:dyDescent="0.35">
      <c r="C20" s="478"/>
      <c r="J20" s="179"/>
      <c r="K20" s="179"/>
      <c r="L20" s="179"/>
      <c r="M20" s="179"/>
    </row>
    <row r="21" spans="2:29" x14ac:dyDescent="0.35">
      <c r="C21" s="478"/>
    </row>
    <row r="48" spans="2:3" x14ac:dyDescent="0.35">
      <c r="B48" s="829" t="s">
        <v>709</v>
      </c>
      <c r="C48" s="829"/>
    </row>
    <row r="49" spans="2:17" x14ac:dyDescent="0.35">
      <c r="B49" s="829"/>
      <c r="C49" s="829"/>
    </row>
    <row r="50" spans="2:17" ht="15" thickBot="1" x14ac:dyDescent="0.4">
      <c r="B50" s="347" t="s">
        <v>1064</v>
      </c>
      <c r="C50" s="347"/>
      <c r="D50" s="828" t="str">
        <f>TEXT("[" &amp; D51 &amp; ";" &amp; E51 &amp; "[",)</f>
        <v>[0;4[</v>
      </c>
      <c r="E50" s="828"/>
      <c r="F50" s="828" t="str">
        <f>TEXT("[" &amp; F51 &amp; ";" &amp; G51 &amp; "[",)</f>
        <v>[4;8[</v>
      </c>
      <c r="G50" s="828"/>
      <c r="H50" s="828" t="str">
        <f>TEXT("[" &amp; H51 &amp; ";" &amp; I51 &amp; "[",)</f>
        <v>[8;12[</v>
      </c>
      <c r="I50" s="828"/>
      <c r="J50" s="553"/>
      <c r="K50" s="553" t="e">
        <f>TEXT("[" &amp; K51 &amp; ";" &amp;#REF! &amp; "[",)</f>
        <v>#REF!</v>
      </c>
      <c r="L50" s="553"/>
      <c r="M50" s="553" t="e">
        <f>TEXT("[" &amp; M51 &amp; ";" &amp;#REF! &amp; "[",)</f>
        <v>#REF!</v>
      </c>
      <c r="N50" s="828" t="e">
        <f>TEXT("[" &amp; N51 &amp; ";" &amp; O51 &amp; "[",)</f>
        <v>#REF!</v>
      </c>
      <c r="O50" s="828"/>
      <c r="P50" s="828"/>
      <c r="Q50" s="828"/>
    </row>
    <row r="51" spans="2:17" x14ac:dyDescent="0.35">
      <c r="B51" s="348" t="s">
        <v>1063</v>
      </c>
      <c r="C51" s="349">
        <v>4</v>
      </c>
      <c r="D51" s="350">
        <v>0</v>
      </c>
      <c r="E51" s="352">
        <f>D51+$C$51</f>
        <v>4</v>
      </c>
      <c r="F51" s="350">
        <f>E51</f>
        <v>4</v>
      </c>
      <c r="G51" s="351">
        <f>F51+$C$51</f>
        <v>8</v>
      </c>
      <c r="H51" s="350">
        <f>G51</f>
        <v>8</v>
      </c>
      <c r="I51" s="351">
        <f>H51+$C$51</f>
        <v>12</v>
      </c>
      <c r="J51" s="351" t="e">
        <f>#REF!+$C$51</f>
        <v>#REF!</v>
      </c>
      <c r="K51" s="350" t="e">
        <f>J51</f>
        <v>#REF!</v>
      </c>
      <c r="L51" s="351" t="e">
        <f>#REF!+$C$51</f>
        <v>#REF!</v>
      </c>
      <c r="M51" s="350" t="e">
        <f>L51</f>
        <v>#REF!</v>
      </c>
      <c r="N51" s="350" t="e">
        <f>#REF!</f>
        <v>#REF!</v>
      </c>
      <c r="O51" s="351" t="e">
        <f>N51+$C$51</f>
        <v>#REF!</v>
      </c>
      <c r="P51" s="350"/>
      <c r="Q51" s="351"/>
    </row>
    <row r="52" spans="2:17" x14ac:dyDescent="0.35">
      <c r="B52" s="816" t="s">
        <v>1059</v>
      </c>
      <c r="C52" s="824"/>
      <c r="D52" s="825">
        <f>COUNTIFS('1. Heures totales'!$U$11:$DA$71,"&gt;=" &amp; D$51,'1. Heures totales'!$U$11:$DA$71,"&lt;" &amp; E$51)/COUNTIFS('1. Heures totales'!$U$11:$DA$71,"&gt;=" &amp; 0)</f>
        <v>0.20285908781484002</v>
      </c>
      <c r="E52" s="826"/>
      <c r="F52" s="825">
        <f>COUNTIFS('1. Heures totales'!$U$11:$DA$71,"&gt;=" &amp; F$51,'1. Heures totales'!$U$11:$DA$71,"&lt;" &amp; G$51)/COUNTIFS('1. Heures totales'!$U$11:$DA$71,"&gt;=" &amp; 0)</f>
        <v>1.0891763104152484E-2</v>
      </c>
      <c r="G52" s="827"/>
      <c r="H52" s="825">
        <f>COUNTIFS('1. Heures totales'!$U$11:$DA$71,"&gt;=" &amp; H$51,'1. Heures totales'!$U$11:$DA$71,"&lt;" &amp; I$51)/COUNTIFS('1. Heures totales'!$U$11:$DA$71,"&gt;=" &amp; 0)</f>
        <v>0.11640571817562968</v>
      </c>
      <c r="I52" s="827"/>
      <c r="J52" s="557"/>
      <c r="K52" s="556">
        <f>COUNTIFS('1. Heures totales'!$U$11:$DA$71,"&gt;=" &amp; K$51,'1. Heures totales'!$U$11:$DA$71,"&lt;" &amp;#REF!)/COUNTIFS('1. Heures totales'!$U$11:$DA$71,"&gt;=" &amp; 0)</f>
        <v>0</v>
      </c>
      <c r="L52" s="557"/>
      <c r="M52" s="556">
        <f>COUNTIFS('1. Heures totales'!$U$11:$DA$71,"&gt;=" &amp; M$51,'1. Heures totales'!$U$11:$DA$71,"&lt;" &amp;#REF!)/COUNTIFS('1. Heures totales'!$U$11:$DA$71,"&gt;=" &amp; 0)</f>
        <v>0</v>
      </c>
      <c r="N52" s="825">
        <f>COUNTIFS('1. Heures totales'!$U$11:$DA$71,"&gt;=" &amp; N$51,'1. Heures totales'!$U$11:$DA$71,"&lt;" &amp; O$51)/COUNTIFS('1. Heures totales'!$U$11:$DA$71,"&gt;=" &amp; 0)</f>
        <v>0</v>
      </c>
      <c r="O52" s="827"/>
      <c r="P52" s="834"/>
      <c r="Q52" s="835"/>
    </row>
    <row r="53" spans="2:17" x14ac:dyDescent="0.35">
      <c r="B53" s="816" t="s">
        <v>1060</v>
      </c>
      <c r="C53" s="824"/>
      <c r="D53" s="825">
        <f>COUNTIFS('1. Heures totales'!$U$73:$DA$78,"&gt;=" &amp; D$51,'1. Heures totales'!$U$73:$DA$78,"&lt;" &amp; E$51)/COUNTIFS('1. Heures totales'!$U$73:$DA$78,"&gt;=" &amp; 0)</f>
        <v>2.7450980392156862E-2</v>
      </c>
      <c r="E53" s="826"/>
      <c r="F53" s="825">
        <f>COUNTIFS('1. Heures totales'!$U$73:$DA$78,"&gt;=" &amp; F$51,'1. Heures totales'!$U$73:$DA$78,"&lt;" &amp; G$51)/COUNTIFS('1. Heures totales'!$U$73:$DA$78,"&gt;=" &amp; 0)</f>
        <v>0</v>
      </c>
      <c r="G53" s="827"/>
      <c r="H53" s="825">
        <f>COUNTIFS('1. Heures totales'!$U$73:$DA$78,"&gt;=" &amp; H$51,'1. Heures totales'!$U$73:$DA$78,"&lt;" &amp; I$51)/COUNTIFS('1. Heures totales'!$U$73:$DA$78,"&gt;=" &amp; 0)</f>
        <v>4.3137254901960784E-2</v>
      </c>
      <c r="I53" s="827"/>
      <c r="J53" s="557"/>
      <c r="K53" s="556">
        <f>COUNTIFS('1. Heures totales'!$U$73:$DA$78,"&gt;=" &amp; K$51,'1. Heures totales'!$U$73:$DA$78,"&lt;" &amp;#REF!)/COUNTIFS('1. Heures totales'!$U$73:$DA$78,"&gt;=" &amp; 0)</f>
        <v>0</v>
      </c>
      <c r="L53" s="557"/>
      <c r="M53" s="556">
        <f>COUNTIFS('1. Heures totales'!$U$73:$DA$78,"&gt;=" &amp; M$51,'1. Heures totales'!$U$73:$DA$78,"&lt;" &amp;#REF!)/COUNTIFS('1. Heures totales'!$U$73:$DA$78,"&gt;=" &amp; 0)</f>
        <v>0</v>
      </c>
      <c r="N53" s="825">
        <f>COUNTIFS('1. Heures totales'!$U$73:$DA$78,"&gt;=" &amp; N$51,'1. Heures totales'!$U$73:$DA$78,"&lt;" &amp; O$51)/COUNTIFS('1. Heures totales'!$U$73:$DA$78,"&gt;=" &amp; 0)</f>
        <v>0</v>
      </c>
      <c r="O53" s="827"/>
      <c r="P53" s="834"/>
      <c r="Q53" s="835"/>
    </row>
    <row r="54" spans="2:17" x14ac:dyDescent="0.35">
      <c r="B54" s="816" t="s">
        <v>1061</v>
      </c>
      <c r="C54" s="824"/>
      <c r="D54" s="825">
        <f>COUNTIFS('1. Heures totales'!$U$79:$DA$87,"&gt;=" &amp; D$51,'1. Heures totales'!$U$79:$DA$87,"&lt;" &amp; E$51)/COUNTIFS('1. Heures totales'!$U$79:$DA$87,"&gt;=" &amp; 0)</f>
        <v>3.3986928104575161E-2</v>
      </c>
      <c r="E54" s="826"/>
      <c r="F54" s="825">
        <f>COUNTIFS('1. Heures totales'!$U$79:$DA$87,"&gt;=" &amp; F$51,'1. Heures totales'!$U$79:$DA$87,"&lt;" &amp; G$51)/COUNTIFS('1. Heures totales'!$U$79:$DA$87,"&gt;=" &amp; 0)</f>
        <v>6.5359477124183009E-3</v>
      </c>
      <c r="G54" s="827"/>
      <c r="H54" s="825">
        <f>COUNTIFS('1. Heures totales'!$U$79:$DA$87,"&gt;=" &amp; H$51,'1. Heures totales'!$U$79:$DA$87,"&lt;" &amp; I$51)/COUNTIFS('1. Heures totales'!$U$79:$DA$87,"&gt;=" &amp; 0)</f>
        <v>4.3137254901960784E-2</v>
      </c>
      <c r="I54" s="827"/>
      <c r="J54" s="557"/>
      <c r="K54" s="556">
        <f>COUNTIFS('1. Heures totales'!$U$79:$DA$87,"&gt;=" &amp; K$51,'1. Heures totales'!$U$79:$DA$87,"&lt;" &amp;#REF!)/COUNTIFS('1. Heures totales'!$U$79:$DA$87,"&gt;=" &amp; 0)</f>
        <v>0</v>
      </c>
      <c r="L54" s="557"/>
      <c r="M54" s="556">
        <f>COUNTIFS('1. Heures totales'!$U$79:$DA$87,"&gt;=" &amp; M$51,'1. Heures totales'!$U$79:$DA$87,"&lt;" &amp;#REF!)/COUNTIFS('1. Heures totales'!$U$79:$DA$87,"&gt;=" &amp; 0)</f>
        <v>0</v>
      </c>
      <c r="N54" s="825">
        <f>COUNTIFS('1. Heures totales'!$U$79:$DA$87,"&gt;=" &amp; N$51,'1. Heures totales'!$U$79:$DA$87,"&lt;" &amp; O$51)/COUNTIFS('1. Heures totales'!$U$79:$DA$87,"&gt;=" &amp; 0)</f>
        <v>0</v>
      </c>
      <c r="O54" s="827"/>
      <c r="P54" s="834"/>
      <c r="Q54" s="835"/>
    </row>
    <row r="55" spans="2:17" ht="15" thickBot="1" x14ac:dyDescent="0.4">
      <c r="B55" s="818" t="s">
        <v>1062</v>
      </c>
      <c r="C55" s="822"/>
      <c r="D55" s="814">
        <f>COUNTIFS('1. Heures totales'!$U$88:$DA$98,"&gt;=" &amp; D$51,'1. Heures totales'!$U$88:$DA$98,"&lt;" &amp; E$51)/COUNTIFS('1. Heures totales'!$U$88:$DA$98,"&gt;=" &amp; 0)</f>
        <v>5.8823529411764705E-2</v>
      </c>
      <c r="E55" s="823"/>
      <c r="F55" s="814">
        <f>COUNTIFS('1. Heures totales'!$U$88:$DA$98,"&gt;=" &amp; F$51,'1. Heures totales'!$U$88:$DA$98,"&lt;" &amp; G$51)/COUNTIFS('1. Heures totales'!$U$88:$DA$98,"&gt;=" &amp; 0)</f>
        <v>4.2780748663101605E-3</v>
      </c>
      <c r="G55" s="815"/>
      <c r="H55" s="814">
        <f>COUNTIFS('1. Heures totales'!$U$88:$DA$98,"&gt;=" &amp; H$51,'1. Heures totales'!$U$88:$DA$98,"&lt;" &amp; I$51)/COUNTIFS('1. Heures totales'!$U$88:$DA$98,"&gt;=" &amp; 0)</f>
        <v>3.2085561497326207E-2</v>
      </c>
      <c r="I55" s="815"/>
      <c r="J55" s="555"/>
      <c r="K55" s="554">
        <f>COUNTIFS('1. Heures totales'!$U$88:$DA$98,"&gt;=" &amp; K$51,'1. Heures totales'!$U$88:$DA$98,"&lt;" &amp;#REF!)/COUNTIFS('1. Heures totales'!$U$88:$DA$98,"&gt;=" &amp; 0)</f>
        <v>0</v>
      </c>
      <c r="L55" s="555"/>
      <c r="M55" s="554">
        <f>COUNTIFS('1. Heures totales'!$U$88:$DA$98,"&gt;=" &amp; M$51,'1. Heures totales'!$U$88:$DA$98,"&lt;" &amp;#REF!)/COUNTIFS('1. Heures totales'!$U$88:$DA$98,"&gt;=" &amp; 0)</f>
        <v>0</v>
      </c>
      <c r="N55" s="814">
        <f>COUNTIFS('1. Heures totales'!$U$88:$DA$98,"&gt;=" &amp; N$51,'1. Heures totales'!$U$88:$DA$98,"&lt;" &amp; O$51)/COUNTIFS('1. Heures totales'!$U$88:$DA$98,"&gt;=" &amp; 0)</f>
        <v>0</v>
      </c>
      <c r="O55" s="815"/>
      <c r="P55" s="832"/>
      <c r="Q55" s="833"/>
    </row>
    <row r="57" spans="2:17" ht="15" thickBot="1" x14ac:dyDescent="0.4"/>
    <row r="58" spans="2:17" ht="15.5" x14ac:dyDescent="0.35">
      <c r="B58" s="820" t="s">
        <v>1065</v>
      </c>
      <c r="C58" s="821"/>
      <c r="D58" s="197" t="s">
        <v>682</v>
      </c>
      <c r="E58" s="197" t="s">
        <v>683</v>
      </c>
      <c r="F58" s="197" t="s">
        <v>1066</v>
      </c>
      <c r="G58" s="197" t="s">
        <v>1067</v>
      </c>
      <c r="H58" s="197" t="s">
        <v>684</v>
      </c>
      <c r="I58" s="199" t="s">
        <v>685</v>
      </c>
    </row>
    <row r="59" spans="2:17" x14ac:dyDescent="0.35">
      <c r="B59" s="816" t="s">
        <v>1059</v>
      </c>
      <c r="C59" s="817"/>
      <c r="D59" s="353">
        <f ca="1">QUARTILE(INDIRECT("'"&amp;$B48&amp;"'!$K$11:$CQ$21"),0)</f>
        <v>0</v>
      </c>
      <c r="E59" s="353">
        <f ca="1">QUARTILE(INDIRECT("'"&amp;$B48&amp;"'!$K$11:$CQ$21"),1)</f>
        <v>10</v>
      </c>
      <c r="F59" s="353">
        <f ca="1">QUARTILE(INDIRECT("'"&amp;$B48&amp;"'!$K$11:$CQ$21"),2)</f>
        <v>22</v>
      </c>
      <c r="G59" s="353">
        <f ca="1">AVERAGE(INDIRECT("'"&amp;B48&amp;"'!$K$11:$CQ$25"))</f>
        <v>21.815283842794759</v>
      </c>
      <c r="H59" s="353">
        <f ca="1">QUARTILE(INDIRECT("'"&amp;$B48&amp;"'!$K$11:$CQ$21"),3)</f>
        <v>35</v>
      </c>
      <c r="I59" s="353">
        <f ca="1">QUARTILE(INDIRECT("'"&amp;$B48&amp;"'!$K$11:$CQ$21"),4)</f>
        <v>58</v>
      </c>
    </row>
    <row r="60" spans="2:17" x14ac:dyDescent="0.35">
      <c r="B60" s="816" t="s">
        <v>1060</v>
      </c>
      <c r="C60" s="817"/>
      <c r="D60" s="353">
        <f ca="1">QUARTILE(INDIRECT("'"&amp;$B48&amp;"'!$K$22:$CQ$27"),0)</f>
        <v>0</v>
      </c>
      <c r="E60" s="353">
        <f ca="1">QUARTILE(INDIRECT("'"&amp;$B48&amp;"'!$K$22:$CQ$27"),1)</f>
        <v>14</v>
      </c>
      <c r="F60" s="353">
        <f ca="1">QUARTILE(INDIRECT("'"&amp;$B48&amp;"'!$K$22:$CQ$27"),2)</f>
        <v>24.5</v>
      </c>
      <c r="G60" s="353">
        <f ca="1">AVERAGE(INDIRECT("'"&amp;B48&amp;"'!$K$26:$CQ$31"))</f>
        <v>34.553333333333335</v>
      </c>
      <c r="H60" s="353">
        <f ca="1">QUARTILE(INDIRECT("'"&amp;$B48&amp;"'!$K$22:$CQ$27"),3)</f>
        <v>35</v>
      </c>
      <c r="I60" s="353">
        <f ca="1">QUARTILE(INDIRECT("'"&amp;$B48&amp;"'!$K$22:$CQ$27"),4)</f>
        <v>61</v>
      </c>
    </row>
    <row r="61" spans="2:17" x14ac:dyDescent="0.35">
      <c r="B61" s="816" t="s">
        <v>1061</v>
      </c>
      <c r="C61" s="817"/>
      <c r="D61" s="353">
        <f ca="1">QUARTILE(INDIRECT("'"&amp;$B48&amp;"'!$K$28:$CQ$36"),0)</f>
        <v>0</v>
      </c>
      <c r="E61" s="353">
        <f ca="1">QUARTILE(INDIRECT("'"&amp;$B48&amp;"'!$K$28:$CQ$36"),1)</f>
        <v>8.5</v>
      </c>
      <c r="F61" s="353">
        <f ca="1">QUARTILE(INDIRECT("'"&amp;$B48&amp;"'!$K$28:$CQ$36"),2)</f>
        <v>14</v>
      </c>
      <c r="G61" s="353">
        <f ca="1">AVERAGE(INDIRECT("'"&amp;B48&amp;"'!$K$32:$CQ$40"))</f>
        <v>12.393333333333333</v>
      </c>
      <c r="H61" s="353">
        <f ca="1">QUARTILE(INDIRECT("'"&amp;$B48&amp;"'!$K$28:$CQ$36"),3)</f>
        <v>14</v>
      </c>
      <c r="I61" s="353">
        <f ca="1">QUARTILE(INDIRECT("'"&amp;$B48&amp;"'!$K$28:$CQ$36"),4)</f>
        <v>28</v>
      </c>
    </row>
    <row r="62" spans="2:17" ht="15" thickBot="1" x14ac:dyDescent="0.4">
      <c r="B62" s="818" t="s">
        <v>1062</v>
      </c>
      <c r="C62" s="819"/>
      <c r="D62" s="354" t="e">
        <f ca="1">QUARTILE(INDIRECT("'"&amp;$B48&amp;"'!$K$37:$CQ$47"),0)</f>
        <v>#NUM!</v>
      </c>
      <c r="E62" s="354" t="e">
        <f ca="1">QUARTILE(INDIRECT("'"&amp;$B48&amp;"'!$K$37:$CQ$47"),1)</f>
        <v>#NUM!</v>
      </c>
      <c r="F62" s="354" t="e">
        <f ca="1">QUARTILE(INDIRECT("'"&amp;$B48&amp;"'!$K$37:$CQ$47"),2)</f>
        <v>#NUM!</v>
      </c>
      <c r="G62" s="354" t="e">
        <f ca="1">AVERAGE(INDIRECT("'"&amp;B48&amp;"'!$K$41:$CQ$51"))</f>
        <v>#DIV/0!</v>
      </c>
      <c r="H62" s="354" t="e">
        <f ca="1">QUARTILE(INDIRECT("'"&amp;$B48&amp;"'!$K$37:$CQ$47"),3)</f>
        <v>#NUM!</v>
      </c>
      <c r="I62" s="354" t="e">
        <f ca="1">QUARTILE(INDIRECT("'"&amp;$B48&amp;"'!$K$37:$CQ$47"),4)</f>
        <v>#NUM!</v>
      </c>
    </row>
    <row r="63" spans="2:17" x14ac:dyDescent="0.35">
      <c r="B63" s="831" t="s">
        <v>1084</v>
      </c>
      <c r="C63" s="831"/>
      <c r="D63" s="372">
        <f ca="1">QUARTILE(INDIRECT("'"&amp;$B48&amp;"'!$K$11:$CQ$27"),0)</f>
        <v>0</v>
      </c>
      <c r="E63" s="372">
        <f ca="1">QUARTILE(INDIRECT("'"&amp;$B48&amp;"'!$K$11:$CQ$27"),1)</f>
        <v>10.5</v>
      </c>
      <c r="F63" s="372">
        <f ca="1">QUARTILE(INDIRECT("'"&amp;$B48&amp;"'!$K$11:$CQ$27"),2)</f>
        <v>22</v>
      </c>
      <c r="G63" s="372"/>
      <c r="H63" s="372">
        <f ca="1">QUARTILE(INDIRECT("'"&amp;$B48&amp;"'!$K$11:$CQ$27"),3)</f>
        <v>35</v>
      </c>
      <c r="I63" s="372">
        <f ca="1">QUARTILE(INDIRECT("'"&amp;$B48&amp;"'!$K$11:$CQ$27"),4)</f>
        <v>61</v>
      </c>
    </row>
    <row r="64" spans="2:17" x14ac:dyDescent="0.35">
      <c r="B64" s="813" t="s">
        <v>1083</v>
      </c>
      <c r="C64" s="813"/>
      <c r="D64" s="372">
        <f ca="1">QUARTILE(INDIRECT("'"&amp;$B48&amp;"'!$K$28:$CQ$47"),0)</f>
        <v>0</v>
      </c>
      <c r="E64" s="372">
        <f ca="1">QUARTILE(INDIRECT("'"&amp;$B48&amp;"'!$K$28:$CQ$47"),1)</f>
        <v>8.5</v>
      </c>
      <c r="F64" s="372">
        <f ca="1">QUARTILE(INDIRECT("'"&amp;$B48&amp;"'!$K$28:$CQ$47"),2)</f>
        <v>14</v>
      </c>
      <c r="G64" s="372"/>
      <c r="H64" s="372">
        <f ca="1">QUARTILE(INDIRECT("'"&amp;$B48&amp;"'!$K$28:$CQ$47"),3)</f>
        <v>14</v>
      </c>
      <c r="I64" s="372">
        <f ca="1">QUARTILE(INDIRECT("'"&amp;$B48&amp;"'!$K$28:$CQ$47"),4)</f>
        <v>28</v>
      </c>
    </row>
    <row r="65" spans="2:9" x14ac:dyDescent="0.35">
      <c r="B65" s="371"/>
      <c r="C65" s="371"/>
      <c r="D65" s="372"/>
      <c r="E65" s="372"/>
      <c r="F65" s="372"/>
      <c r="G65" s="372"/>
      <c r="H65" s="372"/>
      <c r="I65" s="372"/>
    </row>
    <row r="66" spans="2:9" x14ac:dyDescent="0.35">
      <c r="B66" s="371"/>
      <c r="C66" s="371"/>
      <c r="D66" s="372"/>
      <c r="E66" s="372"/>
      <c r="F66" s="372"/>
      <c r="G66" s="372"/>
      <c r="H66" s="372"/>
      <c r="I66" s="372"/>
    </row>
    <row r="84" spans="2:9" x14ac:dyDescent="0.35">
      <c r="B84" s="829" t="s">
        <v>710</v>
      </c>
      <c r="C84" s="829"/>
    </row>
    <row r="85" spans="2:9" ht="15" customHeight="1" x14ac:dyDescent="0.35">
      <c r="B85" s="829"/>
      <c r="C85" s="829"/>
    </row>
    <row r="86" spans="2:9" ht="16" customHeight="1" thickBot="1" x14ac:dyDescent="0.4">
      <c r="B86" s="830"/>
      <c r="C86" s="830"/>
    </row>
    <row r="87" spans="2:9" ht="15" thickBot="1" x14ac:dyDescent="0.4">
      <c r="B87" s="348"/>
      <c r="C87" s="349"/>
      <c r="D87" s="358">
        <v>0</v>
      </c>
      <c r="E87" s="359">
        <v>1</v>
      </c>
      <c r="F87" s="359">
        <v>2</v>
      </c>
      <c r="G87" s="359">
        <v>3</v>
      </c>
      <c r="H87" s="359">
        <v>4</v>
      </c>
      <c r="I87" s="359">
        <v>5</v>
      </c>
    </row>
    <row r="88" spans="2:9" x14ac:dyDescent="0.35">
      <c r="B88" s="816" t="s">
        <v>1059</v>
      </c>
      <c r="C88" s="824"/>
      <c r="D88" s="365">
        <f>COUNTIF('2. Duree poste'!$U$11:$DA$21,D87)/COUNTIF('2. Duree poste'!$U$11:$DA$21,"&gt;=" &amp; 0)</f>
        <v>0.24812834224598931</v>
      </c>
      <c r="E88" s="366">
        <f>COUNTIF('2. Duree poste'!$U$11:$DA$21,E87)/COUNTIF('2. Duree poste'!$U$11:$DA$21,"&gt;=" &amp; 0)</f>
        <v>0.21711229946524063</v>
      </c>
      <c r="F88" s="366">
        <f>COUNTIF('2. Duree poste'!$U$11:$DA$21,F87)/COUNTIF('2. Duree poste'!$U$11:$DA$21,"&gt;=" &amp; 0)</f>
        <v>0.20748663101604278</v>
      </c>
      <c r="G88" s="366">
        <f>COUNTIF('2. Duree poste'!$U$11:$DA$21,G87)/COUNTIF('2. Duree poste'!$U$11:$DA$21,"&gt;=" &amp; 0)</f>
        <v>0.18823529411764706</v>
      </c>
      <c r="H88" s="366">
        <f>COUNTIF('2. Duree poste'!$U$11:$DA$21,H87)/COUNTIF('2. Duree poste'!$U$11:$DA$21,"&gt;=" &amp; 0)</f>
        <v>0.11122994652406418</v>
      </c>
      <c r="I88" s="366">
        <f>COUNTIF('2. Duree poste'!$U$11:$DA$21,I87)/COUNTIF('2. Duree poste'!$U$11:$DA$21,"&gt;=" &amp; 0)</f>
        <v>2.7807486631016044E-2</v>
      </c>
    </row>
    <row r="89" spans="2:9" x14ac:dyDescent="0.35">
      <c r="B89" s="816" t="s">
        <v>1060</v>
      </c>
      <c r="C89" s="824"/>
      <c r="D89" s="361">
        <f>COUNTIF('2. Duree poste'!$U$22:$DA$27,D87)/COUNTIF('2. Duree poste'!$U$22:$DA$27,"&gt;=" &amp; 0)</f>
        <v>0.11176470588235295</v>
      </c>
      <c r="E89" s="362">
        <f>COUNTIF('2. Duree poste'!$U$22:$DA$27,E87)/COUNTIF('2. Duree poste'!$U$22:$DA$27,"&gt;=" &amp; 0)</f>
        <v>0.15098039215686274</v>
      </c>
      <c r="F89" s="362">
        <f>COUNTIF('2. Duree poste'!$U$22:$DA$27,F87)/COUNTIF('2. Duree poste'!$U$22:$DA$27,"&gt;=" &amp; 0)</f>
        <v>0.26470588235294118</v>
      </c>
      <c r="G89" s="362">
        <f>COUNTIF('2. Duree poste'!$U$22:$DA$27,G87)/COUNTIF('2. Duree poste'!$U$22:$DA$27,"&gt;=" &amp; 0)</f>
        <v>0.22745098039215686</v>
      </c>
      <c r="H89" s="362">
        <f>COUNTIF('2. Duree poste'!$U$22:$DA$27,H87)/COUNTIF('2. Duree poste'!$U$22:$DA$27,"&gt;=" &amp; 0)</f>
        <v>0.14117647058823529</v>
      </c>
      <c r="I89" s="362">
        <f>COUNTIF('2. Duree poste'!$U$22:$DA$27,I87)/COUNTIF('2. Duree poste'!$U$22:$DA$27,"&gt;=" &amp; 0)</f>
        <v>0.10196078431372549</v>
      </c>
    </row>
    <row r="90" spans="2:9" x14ac:dyDescent="0.35">
      <c r="B90" s="816" t="s">
        <v>1061</v>
      </c>
      <c r="C90" s="824"/>
      <c r="D90" s="361">
        <f>COUNTIF('2. Duree poste'!$U$28:$DA$36,D87)/COUNTIF('2. Duree poste'!$U$28:$DA$36,"&gt;=" &amp; 0)</f>
        <v>8.2352941176470587E-2</v>
      </c>
      <c r="E90" s="362">
        <f>COUNTIF('2. Duree poste'!$U$28:$DA$36,E87)/COUNTIF('2. Duree poste'!$U$28:$DA$36,"&gt;=" &amp; 0)</f>
        <v>0.22745098039215686</v>
      </c>
      <c r="F90" s="362">
        <f>COUNTIF('2. Duree poste'!$U$28:$DA$36,F87)/COUNTIF('2. Duree poste'!$U$28:$DA$36,"&gt;=" &amp; 0)</f>
        <v>0.27712418300653596</v>
      </c>
      <c r="G90" s="362">
        <f>COUNTIF('2. Duree poste'!$U$28:$DA$36,G87)/COUNTIF('2. Duree poste'!$U$28:$DA$36,"&gt;=" &amp; 0)</f>
        <v>0.23790849673202613</v>
      </c>
      <c r="H90" s="362">
        <f>COUNTIF('2. Duree poste'!$U$28:$DA$36,H87)/COUNTIF('2. Duree poste'!$U$28:$DA$36,"&gt;=" &amp; 0)</f>
        <v>0.13986928104575164</v>
      </c>
      <c r="I90" s="362">
        <f>COUNTIF('2. Duree poste'!$U$28:$DA$36,I87)/COUNTIF('2. Duree poste'!$U$28:$DA$36,"&gt;=" &amp; 0)</f>
        <v>3.1372549019607843E-2</v>
      </c>
    </row>
    <row r="91" spans="2:9" ht="15" thickBot="1" x14ac:dyDescent="0.4">
      <c r="B91" s="818" t="s">
        <v>1062</v>
      </c>
      <c r="C91" s="822"/>
      <c r="D91" s="363">
        <f>COUNTIF('2. Duree poste'!$U$37:$DA$47,D87)/COUNTIF('2. Duree poste'!$U$37:$DA$47,"&gt;=" &amp; 0)</f>
        <v>7.2727272727272724E-2</v>
      </c>
      <c r="E91" s="364">
        <f>COUNTIF('2. Duree poste'!$U$37:$DA$47,E87)/COUNTIF('2. Duree poste'!$U$37:$DA$47,"&gt;=" &amp; 0)</f>
        <v>0.11764705882352941</v>
      </c>
      <c r="F91" s="364">
        <f>COUNTIF('2. Duree poste'!$U$37:$DA$47,F87)/COUNTIF('2. Duree poste'!$U$37:$DA$47,"&gt;=" &amp; 0)</f>
        <v>0.21176470588235294</v>
      </c>
      <c r="G91" s="364">
        <f>COUNTIF('2. Duree poste'!$U$37:$DA$47,G87)/COUNTIF('2. Duree poste'!$U$37:$DA$47,"&gt;=" &amp; 0)</f>
        <v>0.29090909090909089</v>
      </c>
      <c r="H91" s="364">
        <f>COUNTIF('2. Duree poste'!$U$37:$DA$47,H87)/COUNTIF('2. Duree poste'!$U$37:$DA$47,"&gt;=" &amp; 0)</f>
        <v>0.2106951871657754</v>
      </c>
      <c r="I91" s="364">
        <f>COUNTIF('2. Duree poste'!$U$37:$DA$47,I87)/COUNTIF('2. Duree poste'!$U$37:$DA$47,"&gt;=" &amp; 0)</f>
        <v>6.2032085561497328E-2</v>
      </c>
    </row>
    <row r="93" spans="2:9" ht="15" thickBot="1" x14ac:dyDescent="0.4"/>
    <row r="94" spans="2:9" ht="15.5" x14ac:dyDescent="0.35">
      <c r="B94" s="820" t="s">
        <v>1065</v>
      </c>
      <c r="C94" s="821"/>
      <c r="D94" s="197" t="s">
        <v>682</v>
      </c>
      <c r="E94" s="197" t="s">
        <v>683</v>
      </c>
      <c r="F94" s="197" t="s">
        <v>1066</v>
      </c>
      <c r="G94" s="197" t="s">
        <v>1067</v>
      </c>
      <c r="H94" s="197" t="s">
        <v>684</v>
      </c>
      <c r="I94" s="199" t="s">
        <v>685</v>
      </c>
    </row>
    <row r="95" spans="2:9" x14ac:dyDescent="0.35">
      <c r="B95" s="816" t="s">
        <v>1059</v>
      </c>
      <c r="C95" s="817"/>
      <c r="D95" s="353">
        <f ca="1">QUARTILE(INDIRECT("'"&amp;$B84&amp;"'!$K$11:$CQ$21"),0)</f>
        <v>0</v>
      </c>
      <c r="E95" s="353">
        <f ca="1">QUARTILE(INDIRECT("'"&amp;$B84&amp;"'!$K$11:$CQ$21"),1)</f>
        <v>1</v>
      </c>
      <c r="F95" s="353">
        <f ca="1">QUARTILE(INDIRECT("'"&amp;$B84&amp;"'!$K$11:$CQ$21"),2)</f>
        <v>2</v>
      </c>
      <c r="G95" s="353">
        <f ca="1">AVERAGE(INDIRECT("'"&amp;B84&amp;"'!$K$11:$CQ$25"))</f>
        <v>1.8555555555555556</v>
      </c>
      <c r="H95" s="353">
        <f ca="1">QUARTILE(INDIRECT("'"&amp;$B84&amp;"'!$K$11:$CQ$21"),3)</f>
        <v>3</v>
      </c>
      <c r="I95" s="353">
        <f ca="1">QUARTILE(INDIRECT("'"&amp;$B84&amp;"'!$K$11:$CQ$21"),4)</f>
        <v>5</v>
      </c>
    </row>
    <row r="96" spans="2:9" x14ac:dyDescent="0.35">
      <c r="B96" s="816" t="s">
        <v>1060</v>
      </c>
      <c r="C96" s="817"/>
      <c r="D96" s="353">
        <f ca="1">QUARTILE(INDIRECT("'"&amp;$B84&amp;"'!$K$22:$CQ$27"),0)</f>
        <v>0</v>
      </c>
      <c r="E96" s="353">
        <f ca="1">QUARTILE(INDIRECT("'"&amp;$B84&amp;"'!$K$22:$CQ$27"),1)</f>
        <v>1</v>
      </c>
      <c r="F96" s="353">
        <f ca="1">QUARTILE(INDIRECT("'"&amp;$B84&amp;"'!$K$22:$CQ$27"),2)</f>
        <v>2</v>
      </c>
      <c r="G96" s="353">
        <f ca="1">AVERAGE(INDIRECT("'"&amp;B84&amp;"'!$K$26:$CQ$31"))</f>
        <v>2.5341880341880341</v>
      </c>
      <c r="H96" s="353">
        <f ca="1">QUARTILE(INDIRECT("'"&amp;$B84&amp;"'!$K$22:$CQ$27"),3)</f>
        <v>3</v>
      </c>
      <c r="I96" s="353">
        <f ca="1">QUARTILE(INDIRECT("'"&amp;$B84&amp;"'!$K$22:$CQ$27"),4)</f>
        <v>6</v>
      </c>
    </row>
    <row r="97" spans="2:9" x14ac:dyDescent="0.35">
      <c r="B97" s="816" t="s">
        <v>1061</v>
      </c>
      <c r="C97" s="817"/>
      <c r="D97" s="353">
        <f ca="1">QUARTILE(INDIRECT("'"&amp;$B84&amp;"'!$K$28:$CQ$36"),0)</f>
        <v>0</v>
      </c>
      <c r="E97" s="353">
        <f ca="1">QUARTILE(INDIRECT("'"&amp;$B84&amp;"'!$K$28:$CQ$36"),1)</f>
        <v>1</v>
      </c>
      <c r="F97" s="353">
        <f ca="1">QUARTILE(INDIRECT("'"&amp;$B84&amp;"'!$K$28:$CQ$36"),2)</f>
        <v>2</v>
      </c>
      <c r="G97" s="353">
        <f ca="1">AVERAGE(INDIRECT("'"&amp;B84&amp;"'!$K$32:$CQ$40"))</f>
        <v>2.3547008547008548</v>
      </c>
      <c r="H97" s="353">
        <f ca="1">QUARTILE(INDIRECT("'"&amp;$B84&amp;"'!$K$28:$CQ$36"),3)</f>
        <v>3</v>
      </c>
      <c r="I97" s="353">
        <f ca="1">QUARTILE(INDIRECT("'"&amp;$B84&amp;"'!$K$28:$CQ$36"),4)</f>
        <v>6</v>
      </c>
    </row>
    <row r="98" spans="2:9" ht="15" thickBot="1" x14ac:dyDescent="0.4">
      <c r="B98" s="818" t="s">
        <v>1062</v>
      </c>
      <c r="C98" s="819"/>
      <c r="D98" s="354">
        <f ca="1">QUARTILE(INDIRECT("'"&amp;$B84&amp;"'!$K$37:$CQ$47"),0)</f>
        <v>0</v>
      </c>
      <c r="E98" s="354">
        <f ca="1">QUARTILE(INDIRECT("'"&amp;$B84&amp;"'!$K$37:$CQ$47"),1)</f>
        <v>2</v>
      </c>
      <c r="F98" s="354">
        <f ca="1">QUARTILE(INDIRECT("'"&amp;$B84&amp;"'!$K$37:$CQ$47"),2)</f>
        <v>3</v>
      </c>
      <c r="G98" s="354">
        <f ca="1">AVERAGE(INDIRECT("'"&amp;B84&amp;"'!$K$41:$CQ$51"))</f>
        <v>3.114219114219114</v>
      </c>
      <c r="H98" s="354">
        <f ca="1">QUARTILE(INDIRECT("'"&amp;$B84&amp;"'!$K$37:$CQ$47"),3)</f>
        <v>4</v>
      </c>
      <c r="I98" s="354">
        <f ca="1">QUARTILE(INDIRECT("'"&amp;$B84&amp;"'!$K$37:$CQ$47"),4)</f>
        <v>7</v>
      </c>
    </row>
    <row r="115" spans="2:9" x14ac:dyDescent="0.35">
      <c r="B115" s="829" t="s">
        <v>1068</v>
      </c>
      <c r="C115" s="829"/>
    </row>
    <row r="116" spans="2:9" ht="15" customHeight="1" x14ac:dyDescent="0.35">
      <c r="B116" s="829"/>
      <c r="C116" s="829"/>
    </row>
    <row r="117" spans="2:9" ht="16" customHeight="1" thickBot="1" x14ac:dyDescent="0.4">
      <c r="B117" s="830"/>
      <c r="C117" s="830"/>
    </row>
    <row r="118" spans="2:9" x14ac:dyDescent="0.35">
      <c r="B118" s="348"/>
      <c r="C118" s="349"/>
      <c r="D118" s="356">
        <v>0</v>
      </c>
      <c r="E118" s="357">
        <v>1</v>
      </c>
      <c r="F118" s="357">
        <v>2</v>
      </c>
      <c r="G118" s="357">
        <v>3</v>
      </c>
      <c r="H118" s="357">
        <v>4</v>
      </c>
      <c r="I118" s="357">
        <v>5</v>
      </c>
    </row>
    <row r="119" spans="2:9" x14ac:dyDescent="0.35">
      <c r="B119" s="816" t="s">
        <v>1059</v>
      </c>
      <c r="C119" s="824"/>
      <c r="D119" s="361">
        <f ca="1">COUNTIF(INDIRECT("'"&amp;$B115&amp;"'!$K$11:$CQ$21"),D118)/COUNTIF(INDIRECT("'"&amp;$B115&amp;"'!$K$11:$CQ$21"),"&gt;=" &amp; 0)</f>
        <v>0</v>
      </c>
      <c r="E119" s="362">
        <f t="shared" ref="E119:I119" ca="1" si="9">COUNTIF(INDIRECT("'"&amp;$B115&amp;"'!$K$11:$CQ$21"),E118)/COUNTIF(INDIRECT("'"&amp;$B115&amp;"'!$K$11:$CQ$21"),"&gt;=" &amp; 0)</f>
        <v>1.7482517482517484E-2</v>
      </c>
      <c r="F119" s="362">
        <f t="shared" ca="1" si="9"/>
        <v>8.7412587412587409E-2</v>
      </c>
      <c r="G119" s="362">
        <f t="shared" ca="1" si="9"/>
        <v>0.175990675990676</v>
      </c>
      <c r="H119" s="362">
        <f t="shared" ca="1" si="9"/>
        <v>0.17249417249417248</v>
      </c>
      <c r="I119" s="362">
        <f t="shared" ca="1" si="9"/>
        <v>0.175990675990676</v>
      </c>
    </row>
    <row r="120" spans="2:9" x14ac:dyDescent="0.35">
      <c r="B120" s="816" t="s">
        <v>1060</v>
      </c>
      <c r="C120" s="824"/>
      <c r="D120" s="361">
        <f ca="1">COUNTIF(INDIRECT("'"&amp;$B115&amp;"'!$K$22:$CQ$27"),D118)/COUNTIF(INDIRECT("'"&amp;$B115&amp;"'!$K$22:$CQ$27"),"&gt;=" &amp; 0)</f>
        <v>2.136752136752137E-3</v>
      </c>
      <c r="E120" s="362">
        <f t="shared" ref="E120:I120" ca="1" si="10">COUNTIF(INDIRECT("'"&amp;$B115&amp;"'!$K$22:$CQ$27"),E118)/COUNTIF(INDIRECT("'"&amp;$B115&amp;"'!$K$22:$CQ$27"),"&gt;=" &amp; 0)</f>
        <v>0.1047008547008547</v>
      </c>
      <c r="F120" s="362">
        <f t="shared" ca="1" si="10"/>
        <v>0.1388888888888889</v>
      </c>
      <c r="G120" s="362">
        <f t="shared" ca="1" si="10"/>
        <v>0.18376068376068377</v>
      </c>
      <c r="H120" s="362">
        <f t="shared" ca="1" si="10"/>
        <v>0.19230769230769232</v>
      </c>
      <c r="I120" s="362">
        <f t="shared" ca="1" si="10"/>
        <v>0.16452991452991453</v>
      </c>
    </row>
    <row r="121" spans="2:9" x14ac:dyDescent="0.35">
      <c r="B121" s="816" t="s">
        <v>1061</v>
      </c>
      <c r="C121" s="824"/>
      <c r="D121" s="361">
        <f ca="1">COUNTIF(INDIRECT("'"&amp;$B115&amp;"'!$K$28:$CQ$36"),D118)/COUNTIF(INDIRECT("'"&amp;$B115&amp;"'!$K$28:$CQ$36"),"&gt;=" &amp; 0)</f>
        <v>1.7094017094017096E-2</v>
      </c>
      <c r="E121" s="362">
        <f t="shared" ref="E121:I121" ca="1" si="11">COUNTIF(INDIRECT("'"&amp;$B115&amp;"'!$K$28:$CQ$36"),E118)/COUNTIF(INDIRECT("'"&amp;$B115&amp;"'!$K$28:$CQ$36"),"&gt;=" &amp; 0)</f>
        <v>8.9743589743589744E-2</v>
      </c>
      <c r="F121" s="362">
        <f t="shared" ca="1" si="11"/>
        <v>0.14529914529914531</v>
      </c>
      <c r="G121" s="362">
        <f t="shared" ca="1" si="11"/>
        <v>0.20512820512820512</v>
      </c>
      <c r="H121" s="362">
        <f t="shared" ca="1" si="11"/>
        <v>0.18091168091168092</v>
      </c>
      <c r="I121" s="362">
        <f t="shared" ca="1" si="11"/>
        <v>0.16096866096866097</v>
      </c>
    </row>
    <row r="122" spans="2:9" ht="15" thickBot="1" x14ac:dyDescent="0.4">
      <c r="B122" s="818" t="s">
        <v>1062</v>
      </c>
      <c r="C122" s="822"/>
      <c r="D122" s="363">
        <f ca="1">COUNTIF(INDIRECT("'"&amp;$B115&amp;"'!$K$37:$CQ$47"),D118)/COUNTIF(INDIRECT("'"&amp;$B115&amp;"'!$K$37:$CQ$47"),"&gt;=" &amp; 0)</f>
        <v>4.195804195804196E-2</v>
      </c>
      <c r="E122" s="364">
        <f t="shared" ref="E122:I122" ca="1" si="12">COUNTIF(INDIRECT("'"&amp;$B115&amp;"'!$K$37:$CQ$47"),E118)/COUNTIF(INDIRECT("'"&amp;$B115&amp;"'!$K$37:$CQ$47"),"&gt;=" &amp; 0)</f>
        <v>7.6923076923076927E-2</v>
      </c>
      <c r="F122" s="364">
        <f t="shared" ca="1" si="12"/>
        <v>0.16317016317016317</v>
      </c>
      <c r="G122" s="364">
        <f t="shared" ca="1" si="12"/>
        <v>0.22144522144522144</v>
      </c>
      <c r="H122" s="364">
        <f t="shared" ca="1" si="12"/>
        <v>0.23193473193473194</v>
      </c>
      <c r="I122" s="364">
        <f t="shared" ca="1" si="12"/>
        <v>0.12820512820512819</v>
      </c>
    </row>
    <row r="124" spans="2:9" ht="15" thickBot="1" x14ac:dyDescent="0.4"/>
    <row r="125" spans="2:9" ht="15.5" x14ac:dyDescent="0.35">
      <c r="B125" s="820" t="s">
        <v>1065</v>
      </c>
      <c r="C125" s="821"/>
      <c r="D125" s="197" t="s">
        <v>682</v>
      </c>
      <c r="E125" s="197" t="s">
        <v>683</v>
      </c>
      <c r="F125" s="197" t="s">
        <v>1066</v>
      </c>
      <c r="G125" s="197" t="s">
        <v>1067</v>
      </c>
      <c r="H125" s="197" t="s">
        <v>684</v>
      </c>
      <c r="I125" s="199" t="s">
        <v>685</v>
      </c>
    </row>
    <row r="126" spans="2:9" x14ac:dyDescent="0.35">
      <c r="B126" s="816" t="s">
        <v>1059</v>
      </c>
      <c r="C126" s="817"/>
      <c r="D126" s="353">
        <f ca="1">QUARTILE(INDIRECT("'"&amp;$B115&amp;"'!$K$11:$CQ$21"),0)</f>
        <v>1</v>
      </c>
      <c r="E126" s="353">
        <f ca="1">QUARTILE(INDIRECT("'"&amp;$B115&amp;"'!$K$11:$CQ$21"),1)</f>
        <v>3</v>
      </c>
      <c r="F126" s="353">
        <f ca="1">QUARTILE(INDIRECT("'"&amp;$B115&amp;"'!$K$11:$CQ$21"),2)</f>
        <v>5</v>
      </c>
      <c r="G126" s="353">
        <f ca="1">AVERAGE(INDIRECT("'"&amp;B115&amp;"'!$K$11:$CQ$25"))</f>
        <v>4.6538461538461542</v>
      </c>
      <c r="H126" s="353">
        <f ca="1">QUARTILE(INDIRECT("'"&amp;$B115&amp;"'!$K$11:$CQ$21"),3)</f>
        <v>6</v>
      </c>
      <c r="I126" s="353">
        <f ca="1">QUARTILE(INDIRECT("'"&amp;$B115&amp;"'!$K$11:$CQ$21"),4)</f>
        <v>7</v>
      </c>
    </row>
    <row r="127" spans="2:9" x14ac:dyDescent="0.35">
      <c r="B127" s="816" t="s">
        <v>1060</v>
      </c>
      <c r="C127" s="817"/>
      <c r="D127" s="353">
        <f ca="1">QUARTILE(INDIRECT("'"&amp;$B115&amp;"'!$K$22:$CQ$27"),0)</f>
        <v>0</v>
      </c>
      <c r="E127" s="353">
        <f ca="1">QUARTILE(INDIRECT("'"&amp;$B115&amp;"'!$K$22:$CQ$27"),1)</f>
        <v>3</v>
      </c>
      <c r="F127" s="353">
        <f ca="1">QUARTILE(INDIRECT("'"&amp;$B115&amp;"'!$K$22:$CQ$27"),2)</f>
        <v>4</v>
      </c>
      <c r="G127" s="353">
        <f ca="1">AVERAGE(INDIRECT("'"&amp;B115&amp;"'!$K$26:$CQ$31"))</f>
        <v>3.299145299145299</v>
      </c>
      <c r="H127" s="353">
        <f ca="1">QUARTILE(INDIRECT("'"&amp;$B115&amp;"'!$K$22:$CQ$27"),3)</f>
        <v>5</v>
      </c>
      <c r="I127" s="353">
        <f ca="1">QUARTILE(INDIRECT("'"&amp;$B115&amp;"'!$K$22:$CQ$27"),4)</f>
        <v>7</v>
      </c>
    </row>
    <row r="128" spans="2:9" x14ac:dyDescent="0.35">
      <c r="B128" s="816" t="s">
        <v>1061</v>
      </c>
      <c r="C128" s="817"/>
      <c r="D128" s="353">
        <f ca="1">QUARTILE(INDIRECT("'"&amp;$B115&amp;"'!$K$28:$CQ$36"),0)</f>
        <v>0</v>
      </c>
      <c r="E128" s="353">
        <f ca="1">QUARTILE(INDIRECT("'"&amp;$B115&amp;"'!$K$28:$CQ$36"),1)</f>
        <v>2</v>
      </c>
      <c r="F128" s="353">
        <f ca="1">QUARTILE(INDIRECT("'"&amp;$B115&amp;"'!$K$28:$CQ$36"),2)</f>
        <v>4</v>
      </c>
      <c r="G128" s="353">
        <f ca="1">AVERAGE(INDIRECT("'"&amp;B115&amp;"'!$K$32:$CQ$40"))</f>
        <v>3.8988603988603989</v>
      </c>
      <c r="H128" s="353">
        <f ca="1">QUARTILE(INDIRECT("'"&amp;$B115&amp;"'!$K$28:$CQ$36"),3)</f>
        <v>5</v>
      </c>
      <c r="I128" s="353">
        <f ca="1">QUARTILE(INDIRECT("'"&amp;$B115&amp;"'!$K$28:$CQ$36"),4)</f>
        <v>7</v>
      </c>
    </row>
    <row r="129" spans="2:9" ht="15" thickBot="1" x14ac:dyDescent="0.4">
      <c r="B129" s="818" t="s">
        <v>1062</v>
      </c>
      <c r="C129" s="819"/>
      <c r="D129" s="354">
        <f ca="1">QUARTILE(INDIRECT("'"&amp;$B115&amp;"'!$K$37:$CQ$47"),0)</f>
        <v>0</v>
      </c>
      <c r="E129" s="354">
        <f ca="1">QUARTILE(INDIRECT("'"&amp;$B115&amp;"'!$K$37:$CQ$47"),1)</f>
        <v>2</v>
      </c>
      <c r="F129" s="354">
        <f ca="1">QUARTILE(INDIRECT("'"&amp;$B115&amp;"'!$K$37:$CQ$47"),2)</f>
        <v>3</v>
      </c>
      <c r="G129" s="354">
        <f ca="1">AVERAGE(INDIRECT("'"&amp;B115&amp;"'!$K$41:$CQ$51"))</f>
        <v>3.3554778554778553</v>
      </c>
      <c r="H129" s="354">
        <f ca="1">QUARTILE(INDIRECT("'"&amp;$B115&amp;"'!$K$37:$CQ$47"),3)</f>
        <v>5</v>
      </c>
      <c r="I129" s="354">
        <f ca="1">QUARTILE(INDIRECT("'"&amp;$B115&amp;"'!$K$37:$CQ$47"),4)</f>
        <v>7</v>
      </c>
    </row>
    <row r="148" spans="1:17" ht="15" customHeight="1" x14ac:dyDescent="0.35">
      <c r="B148" s="829" t="s">
        <v>712</v>
      </c>
      <c r="C148" s="829"/>
    </row>
    <row r="149" spans="1:17" ht="15" customHeight="1" x14ac:dyDescent="0.35">
      <c r="B149" s="829"/>
      <c r="C149" s="829"/>
    </row>
    <row r="150" spans="1:17" ht="15" thickBot="1" x14ac:dyDescent="0.4">
      <c r="B150" s="347" t="s">
        <v>1064</v>
      </c>
      <c r="C150" s="347"/>
      <c r="D150" s="828" t="str">
        <f>TEXT("[" &amp; D151 &amp; ";" &amp; E151 &amp; "[",)</f>
        <v>[0;2[</v>
      </c>
      <c r="E150" s="828"/>
      <c r="F150" s="828" t="str">
        <f>TEXT("[" &amp; F151 &amp; ";" &amp; G151 &amp; "[",)</f>
        <v>[2;4[</v>
      </c>
      <c r="G150" s="828"/>
      <c r="H150" s="828" t="str">
        <f>TEXT("[" &amp; H151 &amp; ";" &amp; I151 &amp; "[",)</f>
        <v>[4;6[</v>
      </c>
      <c r="I150" s="828"/>
      <c r="J150" s="553"/>
      <c r="K150" s="553" t="e">
        <f>TEXT("[" &amp; K151 &amp; ";" &amp;#REF! &amp; "[",)</f>
        <v>#REF!</v>
      </c>
      <c r="L150" s="553"/>
      <c r="M150" s="553" t="e">
        <f>TEXT("[" &amp; M151 &amp; ";" &amp;#REF! &amp; "[",)</f>
        <v>#REF!</v>
      </c>
      <c r="N150" s="828" t="e">
        <f>TEXT("[" &amp; N151 &amp; ";" &amp; O151 &amp; "[",)</f>
        <v>#REF!</v>
      </c>
      <c r="O150" s="828"/>
      <c r="P150" s="828" t="e">
        <f>TEXT("[" &amp; P151 &amp; ";" &amp; Q151 &amp; "[",)</f>
        <v>#REF!</v>
      </c>
      <c r="Q150" s="828"/>
    </row>
    <row r="151" spans="1:17" x14ac:dyDescent="0.35">
      <c r="B151" s="348" t="s">
        <v>1063</v>
      </c>
      <c r="C151" s="349">
        <v>2</v>
      </c>
      <c r="D151" s="350">
        <v>0</v>
      </c>
      <c r="E151" s="352">
        <f>D151+$C151</f>
        <v>2</v>
      </c>
      <c r="F151" s="350">
        <f>E151</f>
        <v>2</v>
      </c>
      <c r="G151" s="351">
        <f>F151+$C151</f>
        <v>4</v>
      </c>
      <c r="H151" s="350">
        <f>G151</f>
        <v>4</v>
      </c>
      <c r="I151" s="351">
        <f>H151+$C151</f>
        <v>6</v>
      </c>
      <c r="J151" s="351" t="e">
        <f>#REF!+$C151</f>
        <v>#REF!</v>
      </c>
      <c r="K151" s="350" t="e">
        <f>J151</f>
        <v>#REF!</v>
      </c>
      <c r="L151" s="351" t="e">
        <f>#REF!+$C151</f>
        <v>#REF!</v>
      </c>
      <c r="M151" s="350" t="e">
        <f>L151</f>
        <v>#REF!</v>
      </c>
      <c r="N151" s="350" t="e">
        <f>#REF!</f>
        <v>#REF!</v>
      </c>
      <c r="O151" s="351" t="e">
        <f>N151+$C151</f>
        <v>#REF!</v>
      </c>
      <c r="P151" s="350" t="e">
        <f>#REF!</f>
        <v>#REF!</v>
      </c>
      <c r="Q151" s="351" t="e">
        <f>P151+$C151</f>
        <v>#REF!</v>
      </c>
    </row>
    <row r="152" spans="1:17" x14ac:dyDescent="0.35">
      <c r="A152" s="369">
        <f>SUM(D152:Q152)</f>
        <v>0.95508021390374331</v>
      </c>
      <c r="B152" s="816" t="s">
        <v>1059</v>
      </c>
      <c r="C152" s="824"/>
      <c r="D152" s="825">
        <f>COUNTIFS('4. Heures nocturnes'!$U$11:$DA$21,"&gt;=" &amp; D$51,'4. Heures nocturnes'!$U$11:$DA$21,"&lt;" &amp; E$51)/COUNTIFS('4. Heures nocturnes'!$U$11:$DA$21,"&gt;=" &amp; 0)</f>
        <v>0.60427807486631013</v>
      </c>
      <c r="E152" s="826"/>
      <c r="F152" s="825">
        <f>COUNTIFS('4. Heures nocturnes'!$U$11:$DA$21,"&gt;=" &amp; F$51,'4. Heures nocturnes'!$U$11:$DA$21,"&lt;" &amp; G$51)/COUNTIFS('4. Heures nocturnes'!$U$11:$DA$21,"&gt;=" &amp; 0)</f>
        <v>4.5989304812834225E-2</v>
      </c>
      <c r="G152" s="827"/>
      <c r="H152" s="825">
        <f>COUNTIFS('4. Heures nocturnes'!$U$11:$DA$21,"&gt;=" &amp; H$51,'4. Heures nocturnes'!$U$11:$DA$21,"&lt;" &amp; I$51)/COUNTIFS('4. Heures nocturnes'!$U$11:$DA$21,"&gt;=" &amp; 0)</f>
        <v>0.30481283422459893</v>
      </c>
      <c r="I152" s="827"/>
      <c r="J152" s="557"/>
      <c r="K152" s="556">
        <f>COUNTIFS('4. Heures nocturnes'!$U$11:$DA$21,"&gt;=" &amp; K$51,'4. Heures nocturnes'!$U$11:$DA$21,"&lt;" &amp;#REF!)/COUNTIFS('4. Heures nocturnes'!$U$11:$DA$21,"&gt;=" &amp; 0)</f>
        <v>0</v>
      </c>
      <c r="L152" s="557"/>
      <c r="M152" s="556">
        <f>COUNTIFS('4. Heures nocturnes'!$U$11:$DA$21,"&gt;=" &amp; M$51,'4. Heures nocturnes'!$U$11:$DA$21,"&lt;" &amp;#REF!)/COUNTIFS('4. Heures nocturnes'!$U$11:$DA$21,"&gt;=" &amp; 0)</f>
        <v>0</v>
      </c>
      <c r="N152" s="825">
        <f>COUNTIFS('4. Heures nocturnes'!$U$11:$DA$21,"&gt;=" &amp; N$51,'4. Heures nocturnes'!$U$11:$DA$21,"&lt;" &amp; O$51)/COUNTIFS('4. Heures nocturnes'!$U$11:$DA$21,"&gt;=" &amp; 0)</f>
        <v>0</v>
      </c>
      <c r="O152" s="827"/>
      <c r="P152" s="825">
        <f>COUNTIFS('4. Heures nocturnes'!$U$11:$DA$21,"&gt;=" &amp; P$51,'4. Heures nocturnes'!$U$11:$DA$21,"&lt;" &amp; Q$51)/COUNTIFS('4. Heures nocturnes'!$U$11:$DA$21,"&gt;=" &amp; 0)</f>
        <v>0</v>
      </c>
      <c r="Q152" s="827"/>
    </row>
    <row r="153" spans="1:17" x14ac:dyDescent="0.35">
      <c r="A153" s="369">
        <f>SUM(D153:Q153)</f>
        <v>0.9137254901960784</v>
      </c>
      <c r="B153" s="816" t="s">
        <v>1060</v>
      </c>
      <c r="C153" s="824"/>
      <c r="D153" s="825">
        <f>COUNTIFS('4. Heures nocturnes'!$U$22:$DA$27,"&gt;=" &amp; D$51,'4. Heures nocturnes'!$U$22:$DA$27,"&lt;" &amp; E$51)/COUNTIFS('4. Heures nocturnes'!$U$22:$DA$27,"&gt;=" &amp; 0)</f>
        <v>0.46078431372549017</v>
      </c>
      <c r="E153" s="826"/>
      <c r="F153" s="825">
        <f>COUNTIFS('4. Heures nocturnes'!$U$22:$DA$27,"&gt;=" &amp; F$51,'4. Heures nocturnes'!$U$22:$DA$27,"&lt;" &amp; G$51)/COUNTIFS('4. Heures nocturnes'!$U$22:$DA$27,"&gt;=" &amp; 0)</f>
        <v>5.2941176470588235E-2</v>
      </c>
      <c r="G153" s="827"/>
      <c r="H153" s="825">
        <f>COUNTIFS('4. Heures nocturnes'!$U$22:$DA$27,"&gt;=" &amp; H$51,'4. Heures nocturnes'!$U$22:$DA$27,"&lt;" &amp; I$51)/COUNTIFS('4. Heures nocturnes'!$U$22:$DA$27,"&gt;=" &amp; 0)</f>
        <v>0.4</v>
      </c>
      <c r="I153" s="827"/>
      <c r="J153" s="557"/>
      <c r="K153" s="556">
        <f>COUNTIFS('4. Heures nocturnes'!$U$22:$DA$27,"&gt;=" &amp; K$51,'4. Heures nocturnes'!$U$22:$DA$27,"&lt;" &amp;#REF!)/COUNTIFS('4. Heures nocturnes'!$U$22:$DA$27,"&gt;=" &amp; 0)</f>
        <v>0</v>
      </c>
      <c r="L153" s="557"/>
      <c r="M153" s="556">
        <f>COUNTIFS('4. Heures nocturnes'!$U$22:$DA$27,"&gt;=" &amp; M$51,'4. Heures nocturnes'!$U$22:$DA$27,"&lt;" &amp;#REF!)/COUNTIFS('4. Heures nocturnes'!$U$22:$DA$27,"&gt;=" &amp; 0)</f>
        <v>0</v>
      </c>
      <c r="N153" s="825">
        <f>COUNTIFS('4. Heures nocturnes'!$U$22:$DA$27,"&gt;=" &amp; N$51,'4. Heures nocturnes'!$U$22:$DA$27,"&lt;" &amp; O$51)/COUNTIFS('4. Heures nocturnes'!$U$22:$DA$27,"&gt;=" &amp; 0)</f>
        <v>0</v>
      </c>
      <c r="O153" s="827"/>
      <c r="P153" s="825">
        <f>COUNTIFS('4. Heures nocturnes'!$U$22:$DA$27,"&gt;=" &amp; P$51,'4. Heures nocturnes'!$U$22:$DA$27,"&lt;" &amp; Q$51)/COUNTIFS('4. Heures nocturnes'!$U$22:$DA$27,"&gt;=" &amp; 0)</f>
        <v>0</v>
      </c>
      <c r="Q153" s="827"/>
    </row>
    <row r="154" spans="1:17" x14ac:dyDescent="0.35">
      <c r="A154" s="369">
        <f>SUM(D154:Q154)</f>
        <v>0.69934640522875813</v>
      </c>
      <c r="B154" s="816" t="s">
        <v>1061</v>
      </c>
      <c r="C154" s="824"/>
      <c r="D154" s="825">
        <f>COUNTIFS('4. Heures nocturnes'!$U$28:$DA$36,"&gt;=" &amp; D$51,'4. Heures nocturnes'!$U$28:$DA$36,"&lt;" &amp; E$51)/COUNTIFS('4. Heures nocturnes'!$U$28:$DA$36,"&gt;=" &amp; 0)</f>
        <v>0.25490196078431371</v>
      </c>
      <c r="E154" s="826"/>
      <c r="F154" s="825">
        <f>COUNTIFS('4. Heures nocturnes'!$U$28:$DA$36,"&gt;=" &amp; F$51,'4. Heures nocturnes'!$U$28:$DA$36,"&lt;" &amp; G$51)/COUNTIFS('4. Heures nocturnes'!$U$28:$DA$36,"&gt;=" &amp; 0)</f>
        <v>4.5751633986928102E-2</v>
      </c>
      <c r="G154" s="827"/>
      <c r="H154" s="825">
        <f>COUNTIFS('4. Heures nocturnes'!$U$28:$DA$36,"&gt;=" &amp; H$51,'4. Heures nocturnes'!$U$28:$DA$36,"&lt;" &amp; I$51)/COUNTIFS('4. Heures nocturnes'!$U$28:$DA$36,"&gt;=" &amp; 0)</f>
        <v>0.39869281045751637</v>
      </c>
      <c r="I154" s="827"/>
      <c r="J154" s="557"/>
      <c r="K154" s="556">
        <f>COUNTIFS('4. Heures nocturnes'!$U$28:$DA$36,"&gt;=" &amp; K$51,'4. Heures nocturnes'!$U$28:$DA$36,"&lt;" &amp;#REF!)/COUNTIFS('4. Heures nocturnes'!$U$28:$DA$36,"&gt;=" &amp; 0)</f>
        <v>0</v>
      </c>
      <c r="L154" s="557"/>
      <c r="M154" s="556">
        <f>COUNTIFS('4. Heures nocturnes'!$U$28:$DA$36,"&gt;=" &amp; M$51,'4. Heures nocturnes'!$U$28:$DA$36,"&lt;" &amp;#REF!)/COUNTIFS('4. Heures nocturnes'!$U$28:$DA$36,"&gt;=" &amp; 0)</f>
        <v>0</v>
      </c>
      <c r="N154" s="825">
        <f>COUNTIFS('4. Heures nocturnes'!$U$28:$DA$36,"&gt;=" &amp; N$51,'4. Heures nocturnes'!$U$28:$DA$36,"&lt;" &amp; O$51)/COUNTIFS('4. Heures nocturnes'!$U$28:$DA$36,"&gt;=" &amp; 0)</f>
        <v>0</v>
      </c>
      <c r="O154" s="827"/>
      <c r="P154" s="825">
        <f>COUNTIFS('4. Heures nocturnes'!$U$28:$DA$36,"&gt;=" &amp; P$51,'4. Heures nocturnes'!$U$28:$DA$36,"&lt;" &amp; Q$51)/COUNTIFS('4. Heures nocturnes'!$U$28:$DA$36,"&gt;=" &amp; 0)</f>
        <v>0</v>
      </c>
      <c r="Q154" s="827"/>
    </row>
    <row r="155" spans="1:17" ht="15" thickBot="1" x14ac:dyDescent="0.4">
      <c r="A155" s="369">
        <f>SUM(D155:Q155)</f>
        <v>0.7122994652406418</v>
      </c>
      <c r="B155" s="818" t="s">
        <v>1062</v>
      </c>
      <c r="C155" s="822"/>
      <c r="D155" s="814">
        <f>COUNTIFS('4. Heures nocturnes'!$U$37:$DA$47,"&gt;=" &amp; D$51,'4. Heures nocturnes'!$U$37:$DA$47,"&lt;" &amp; E$51)/COUNTIFS('4. Heures nocturnes'!$U$37:$DA$47,"&gt;=" &amp; 0)</f>
        <v>0.41711229946524064</v>
      </c>
      <c r="E155" s="823"/>
      <c r="F155" s="814">
        <f>COUNTIFS('4. Heures nocturnes'!$U$37:$DA$47,"&gt;=" &amp; F$51,'4. Heures nocturnes'!$U$37:$DA$47,"&lt;" &amp; G$51)/COUNTIFS('4. Heures nocturnes'!$U$37:$DA$47,"&gt;=" &amp; 0)</f>
        <v>3.6363636363636362E-2</v>
      </c>
      <c r="G155" s="815"/>
      <c r="H155" s="814">
        <f>COUNTIFS('4. Heures nocturnes'!$U$37:$DA$47,"&gt;=" &amp; H$51,'4. Heures nocturnes'!$U$37:$DA$47,"&lt;" &amp; I$51)/COUNTIFS('4. Heures nocturnes'!$U$37:$DA$47,"&gt;=" &amp; 0)</f>
        <v>0.25882352941176473</v>
      </c>
      <c r="I155" s="815"/>
      <c r="J155" s="555"/>
      <c r="K155" s="554">
        <f>COUNTIFS('4. Heures nocturnes'!$U$37:$DA$47,"&gt;=" &amp; K$51,'4. Heures nocturnes'!$U$37:$DA$47,"&lt;" &amp;#REF!)/COUNTIFS('4. Heures nocturnes'!$U$37:$DA$47,"&gt;=" &amp; 0)</f>
        <v>0</v>
      </c>
      <c r="L155" s="555"/>
      <c r="M155" s="554">
        <f>COUNTIFS('4. Heures nocturnes'!$U$37:$DA$47,"&gt;=" &amp; M$51,'4. Heures nocturnes'!$U$37:$DA$47,"&lt;" &amp;#REF!)/COUNTIFS('4. Heures nocturnes'!$U$37:$DA$47,"&gt;=" &amp; 0)</f>
        <v>0</v>
      </c>
      <c r="N155" s="814">
        <f>COUNTIFS('4. Heures nocturnes'!$U$37:$DA$47,"&gt;=" &amp; N$51,'4. Heures nocturnes'!$U$37:$DA$47,"&lt;" &amp; O$51)/COUNTIFS('4. Heures nocturnes'!$U$37:$DA$47,"&gt;=" &amp; 0)</f>
        <v>0</v>
      </c>
      <c r="O155" s="815"/>
      <c r="P155" s="814">
        <f>COUNTIFS('4. Heures nocturnes'!$U$37:$DA$47,"&gt;=" &amp; P$51,'4. Heures nocturnes'!$U$37:$DA$47,"&lt;" &amp; Q$51)/COUNTIFS('4. Heures nocturnes'!$U$37:$DA$47,"&gt;=" &amp; 0)</f>
        <v>0</v>
      </c>
      <c r="Q155" s="815"/>
    </row>
    <row r="157" spans="1:17" ht="15" thickBot="1" x14ac:dyDescent="0.4"/>
    <row r="158" spans="1:17" ht="15.5" x14ac:dyDescent="0.35">
      <c r="B158" s="820" t="s">
        <v>1065</v>
      </c>
      <c r="C158" s="821"/>
      <c r="D158" s="197" t="s">
        <v>682</v>
      </c>
      <c r="E158" s="197" t="s">
        <v>683</v>
      </c>
      <c r="F158" s="197" t="s">
        <v>1066</v>
      </c>
      <c r="G158" s="197" t="s">
        <v>1067</v>
      </c>
      <c r="H158" s="197" t="s">
        <v>684</v>
      </c>
      <c r="I158" s="199" t="s">
        <v>685</v>
      </c>
    </row>
    <row r="159" spans="1:17" x14ac:dyDescent="0.35">
      <c r="B159" s="816" t="s">
        <v>1059</v>
      </c>
      <c r="C159" s="817"/>
      <c r="D159" s="353">
        <f ca="1">QUARTILE(INDIRECT("'"&amp;$B148&amp;"'!$K$11:$CQ$21"),0)</f>
        <v>0</v>
      </c>
      <c r="E159" s="353">
        <f ca="1">QUARTILE(INDIRECT("'"&amp;$B148&amp;"'!$K$11:$CQ$21"),1)</f>
        <v>0</v>
      </c>
      <c r="F159" s="353">
        <f ca="1">QUARTILE(INDIRECT("'"&amp;$B148&amp;"'!$K$11:$CQ$21"),2)</f>
        <v>0</v>
      </c>
      <c r="G159" s="353">
        <f ca="1">AVERAGE(INDIRECT("'"&amp;B148&amp;"'!$K$11:$CQ$25"))</f>
        <v>3.5408333333333335</v>
      </c>
      <c r="H159" s="353">
        <f ca="1">QUARTILE(INDIRECT("'"&amp;$B148&amp;"'!$K$11:$CQ$21"),3)</f>
        <v>8</v>
      </c>
      <c r="I159" s="353">
        <f ca="1">QUARTILE(INDIRECT("'"&amp;$B148&amp;"'!$K$11:$CQ$21"),4)</f>
        <v>23</v>
      </c>
    </row>
    <row r="160" spans="1:17" x14ac:dyDescent="0.35">
      <c r="B160" s="816" t="s">
        <v>1060</v>
      </c>
      <c r="C160" s="817"/>
      <c r="D160" s="353">
        <f ca="1">QUARTILE(INDIRECT("'"&amp;$B148&amp;"'!$K$22:$CQ$27"),0)</f>
        <v>0</v>
      </c>
      <c r="E160" s="353">
        <f ca="1">QUARTILE(INDIRECT("'"&amp;$B148&amp;"'!$K$22:$CQ$27"),1)</f>
        <v>0</v>
      </c>
      <c r="F160" s="353">
        <f ca="1">QUARTILE(INDIRECT("'"&amp;$B148&amp;"'!$K$22:$CQ$27"),2)</f>
        <v>4</v>
      </c>
      <c r="G160" s="353">
        <f ca="1">AVERAGE(INDIRECT("'"&amp;B148&amp;"'!$K$26:$CQ$31"))</f>
        <v>7.2458333333333336</v>
      </c>
      <c r="H160" s="353">
        <f ca="1">QUARTILE(INDIRECT("'"&amp;$B148&amp;"'!$K$22:$CQ$27"),3)</f>
        <v>8</v>
      </c>
      <c r="I160" s="353">
        <f ca="1">QUARTILE(INDIRECT("'"&amp;$B148&amp;"'!$K$22:$CQ$27"),4)</f>
        <v>16</v>
      </c>
    </row>
    <row r="161" spans="2:9" x14ac:dyDescent="0.35">
      <c r="B161" s="816" t="s">
        <v>1061</v>
      </c>
      <c r="C161" s="817"/>
      <c r="D161" s="353">
        <f ca="1">QUARTILE(INDIRECT("'"&amp;$B148&amp;"'!$K$28:$CQ$36"),0)</f>
        <v>0</v>
      </c>
      <c r="E161" s="353">
        <f ca="1">QUARTILE(INDIRECT("'"&amp;$B148&amp;"'!$K$28:$CQ$36"),1)</f>
        <v>1</v>
      </c>
      <c r="F161" s="353">
        <f ca="1">QUARTILE(INDIRECT("'"&amp;$B148&amp;"'!$K$28:$CQ$36"),2)</f>
        <v>8</v>
      </c>
      <c r="G161" s="353">
        <f ca="1">AVERAGE(INDIRECT("'"&amp;B148&amp;"'!$K$32:$CQ$40"))</f>
        <v>8.1861111111111118</v>
      </c>
      <c r="H161" s="353">
        <f ca="1">QUARTILE(INDIRECT("'"&amp;$B148&amp;"'!$K$28:$CQ$36"),3)</f>
        <v>15</v>
      </c>
      <c r="I161" s="353">
        <f ca="1">QUARTILE(INDIRECT("'"&amp;$B148&amp;"'!$K$28:$CQ$36"),4)</f>
        <v>31</v>
      </c>
    </row>
    <row r="162" spans="2:9" ht="15" thickBot="1" x14ac:dyDescent="0.4">
      <c r="B162" s="818" t="s">
        <v>1062</v>
      </c>
      <c r="C162" s="819"/>
      <c r="D162" s="354">
        <f ca="1">QUARTILE(INDIRECT("'"&amp;$B148&amp;"'!$K$37:$CQ$47"),0)</f>
        <v>0</v>
      </c>
      <c r="E162" s="354">
        <f ca="1">QUARTILE(INDIRECT("'"&amp;$B148&amp;"'!$K$37:$CQ$47"),1)</f>
        <v>0</v>
      </c>
      <c r="F162" s="354">
        <f ca="1">QUARTILE(INDIRECT("'"&amp;$B148&amp;"'!$K$37:$CQ$47"),2)</f>
        <v>7</v>
      </c>
      <c r="G162" s="354">
        <f ca="1">AVERAGE(INDIRECT("'"&amp;B148&amp;"'!$K$41:$CQ$51"))</f>
        <v>5.5136363636363637</v>
      </c>
      <c r="H162" s="354">
        <f ca="1">QUARTILE(INDIRECT("'"&amp;$B148&amp;"'!$K$37:$CQ$47"),3)</f>
        <v>15</v>
      </c>
      <c r="I162" s="354">
        <f ca="1">QUARTILE(INDIRECT("'"&amp;$B148&amp;"'!$K$37:$CQ$47"),4)</f>
        <v>31</v>
      </c>
    </row>
    <row r="179" spans="1:9" x14ac:dyDescent="0.35">
      <c r="B179" s="829" t="s">
        <v>1069</v>
      </c>
      <c r="C179" s="829"/>
    </row>
    <row r="180" spans="1:9" ht="15" customHeight="1" x14ac:dyDescent="0.35">
      <c r="B180" s="829"/>
      <c r="C180" s="829"/>
    </row>
    <row r="181" spans="1:9" ht="16" customHeight="1" thickBot="1" x14ac:dyDescent="0.4">
      <c r="B181" s="830"/>
      <c r="C181" s="830"/>
    </row>
    <row r="182" spans="1:9" x14ac:dyDescent="0.35">
      <c r="B182" s="348"/>
      <c r="C182" s="349"/>
      <c r="D182" s="356">
        <v>0</v>
      </c>
      <c r="E182" s="357">
        <v>1</v>
      </c>
      <c r="F182" s="357">
        <v>2</v>
      </c>
      <c r="G182" s="357">
        <v>3</v>
      </c>
      <c r="H182" s="357">
        <v>4</v>
      </c>
      <c r="I182" s="357">
        <v>5</v>
      </c>
    </row>
    <row r="183" spans="1:9" x14ac:dyDescent="0.35">
      <c r="B183" s="816" t="s">
        <v>1059</v>
      </c>
      <c r="C183" s="824"/>
      <c r="D183" s="361">
        <f t="shared" ref="D183:I183" ca="1" si="13">COUNTIF(INDIRECT("'"&amp;$B179&amp;"'!$K$11:$CQ$21"),D182)/COUNTIF(INDIRECT("'"&amp;$B179&amp;"'!$K$11:$CQ$21"),"&gt;=" &amp; 0)</f>
        <v>6.25E-2</v>
      </c>
      <c r="E183" s="362">
        <f t="shared" ca="1" si="13"/>
        <v>2.0454545454545454E-2</v>
      </c>
      <c r="F183" s="362">
        <f t="shared" ca="1" si="13"/>
        <v>9.4318181818181815E-2</v>
      </c>
      <c r="G183" s="362">
        <f t="shared" ca="1" si="13"/>
        <v>0.15568181818181817</v>
      </c>
      <c r="H183" s="362">
        <f t="shared" ca="1" si="13"/>
        <v>0.15113636363636362</v>
      </c>
      <c r="I183" s="362">
        <f t="shared" ca="1" si="13"/>
        <v>0.19545454545454546</v>
      </c>
    </row>
    <row r="184" spans="1:9" x14ac:dyDescent="0.35">
      <c r="B184" s="816" t="s">
        <v>1060</v>
      </c>
      <c r="C184" s="824"/>
      <c r="D184" s="361">
        <f ca="1">COUNTIF(INDIRECT("'"&amp;$B179&amp;"'!$K$22:$CQ$27"),D182)/COUNTIF(INDIRECT("'"&amp;$B179&amp;"'!$K$22:$CQ$27"),"&gt;=" &amp; 0)</f>
        <v>6.8750000000000006E-2</v>
      </c>
      <c r="E184" s="362">
        <f t="shared" ref="E184:I184" ca="1" si="14">COUNTIF(INDIRECT("'"&amp;$B179&amp;"'!$K$22:$CQ$27"),E182)/COUNTIF(INDIRECT("'"&amp;$B179&amp;"'!$K$22:$CQ$27"),"&gt;=" &amp; 0)</f>
        <v>0.1</v>
      </c>
      <c r="F184" s="362">
        <f t="shared" ca="1" si="14"/>
        <v>0.12916666666666668</v>
      </c>
      <c r="G184" s="362">
        <f t="shared" ca="1" si="14"/>
        <v>0.17083333333333334</v>
      </c>
      <c r="H184" s="362">
        <f t="shared" ca="1" si="14"/>
        <v>0.17499999999999999</v>
      </c>
      <c r="I184" s="362">
        <f t="shared" ca="1" si="14"/>
        <v>0.16041666666666668</v>
      </c>
    </row>
    <row r="185" spans="1:9" x14ac:dyDescent="0.35">
      <c r="A185">
        <f ca="1">SUM(D185:I185)</f>
        <v>0.88055555555555554</v>
      </c>
      <c r="B185" s="816" t="s">
        <v>1061</v>
      </c>
      <c r="C185" s="824"/>
      <c r="D185" s="361">
        <f ca="1">COUNTIF(INDIRECT("'"&amp;$B179&amp;"'!$K$28:$CQ$36"),D182)/COUNTIF(INDIRECT("'"&amp;$B179&amp;"'!$K$28:$CQ$36"),"&gt;=" &amp; 0)</f>
        <v>9.3055555555555558E-2</v>
      </c>
      <c r="E185" s="362">
        <f t="shared" ref="E185:I185" ca="1" si="15">COUNTIF(INDIRECT("'"&amp;$B179&amp;"'!$K$28:$CQ$36"),E182)/COUNTIF(INDIRECT("'"&amp;$B179&amp;"'!$K$28:$CQ$36"),"&gt;=" &amp; 0)</f>
        <v>0.10138888888888889</v>
      </c>
      <c r="F185" s="362">
        <f t="shared" ca="1" si="15"/>
        <v>0.15555555555555556</v>
      </c>
      <c r="G185" s="362">
        <f t="shared" ca="1" si="15"/>
        <v>0.2</v>
      </c>
      <c r="H185" s="362">
        <f t="shared" ca="1" si="15"/>
        <v>0.15972222222222221</v>
      </c>
      <c r="I185" s="362">
        <f t="shared" ca="1" si="15"/>
        <v>0.17083333333333334</v>
      </c>
    </row>
    <row r="186" spans="1:9" ht="15" thickBot="1" x14ac:dyDescent="0.4">
      <c r="B186" s="818" t="s">
        <v>1062</v>
      </c>
      <c r="C186" s="822"/>
      <c r="D186" s="363">
        <f ca="1">COUNTIF(INDIRECT("'"&amp;$B179&amp;"'!$K$37:$CQ$47"),D182)/COUNTIF(INDIRECT("'"&amp;$B179&amp;"'!$K$37:$CQ$47"),"&gt;=" &amp; 0)</f>
        <v>0.11477272727272728</v>
      </c>
      <c r="E186" s="364">
        <f t="shared" ref="E186:I186" ca="1" si="16">COUNTIF(INDIRECT("'"&amp;$B179&amp;"'!$K$37:$CQ$47"),E182)/COUNTIF(INDIRECT("'"&amp;$B179&amp;"'!$K$37:$CQ$47"),"&gt;=" &amp; 0)</f>
        <v>0.12272727272727273</v>
      </c>
      <c r="F186" s="364">
        <f t="shared" ca="1" si="16"/>
        <v>0.15795454545454546</v>
      </c>
      <c r="G186" s="364">
        <f t="shared" ca="1" si="16"/>
        <v>0.2034090909090909</v>
      </c>
      <c r="H186" s="364">
        <f t="shared" ca="1" si="16"/>
        <v>0.1875</v>
      </c>
      <c r="I186" s="364">
        <f t="shared" ca="1" si="16"/>
        <v>0.10568181818181818</v>
      </c>
    </row>
    <row r="188" spans="1:9" ht="15" thickBot="1" x14ac:dyDescent="0.4"/>
    <row r="189" spans="1:9" ht="15.5" x14ac:dyDescent="0.35">
      <c r="B189" s="820" t="s">
        <v>1065</v>
      </c>
      <c r="C189" s="821"/>
      <c r="D189" s="197" t="s">
        <v>682</v>
      </c>
      <c r="E189" s="197" t="s">
        <v>683</v>
      </c>
      <c r="F189" s="197" t="s">
        <v>1066</v>
      </c>
      <c r="G189" s="197" t="s">
        <v>1067</v>
      </c>
      <c r="H189" s="197" t="s">
        <v>684</v>
      </c>
      <c r="I189" s="199" t="s">
        <v>685</v>
      </c>
    </row>
    <row r="190" spans="1:9" x14ac:dyDescent="0.35">
      <c r="B190" s="816" t="s">
        <v>1059</v>
      </c>
      <c r="C190" s="817"/>
      <c r="D190" s="353">
        <f ca="1">QUARTILE(INDIRECT("'"&amp;$B179&amp;"'!$K$11:$CQ$21"),0)</f>
        <v>0</v>
      </c>
      <c r="E190" s="353">
        <f ca="1">QUARTILE(INDIRECT("'"&amp;$B179&amp;"'!$K$11:$CQ$21"),1)</f>
        <v>3</v>
      </c>
      <c r="F190" s="353">
        <f ca="1">QUARTILE(INDIRECT("'"&amp;$B179&amp;"'!$K$11:$CQ$21"),2)</f>
        <v>5</v>
      </c>
      <c r="G190" s="353">
        <f ca="1">AVERAGE(INDIRECT("'"&amp;B179&amp;"'!$K$11:$CQ$25"))</f>
        <v>4.3150000000000004</v>
      </c>
      <c r="H190" s="353">
        <f ca="1">QUARTILE(INDIRECT("'"&amp;$B179&amp;"'!$K$11:$CQ$21"),3)</f>
        <v>6</v>
      </c>
      <c r="I190" s="353">
        <f ca="1">QUARTILE(INDIRECT("'"&amp;$B179&amp;"'!$K$11:$CQ$21"),4)</f>
        <v>7</v>
      </c>
    </row>
    <row r="191" spans="1:9" x14ac:dyDescent="0.35">
      <c r="B191" s="816" t="s">
        <v>1060</v>
      </c>
      <c r="C191" s="817"/>
      <c r="D191" s="353">
        <f ca="1">QUARTILE(INDIRECT("'"&amp;$B179&amp;"'!$K$22:$CQ$27"),0)</f>
        <v>0</v>
      </c>
      <c r="E191" s="353">
        <f ca="1">QUARTILE(INDIRECT("'"&amp;$B179&amp;"'!$K$22:$CQ$27"),1)</f>
        <v>2</v>
      </c>
      <c r="F191" s="353">
        <f ca="1">QUARTILE(INDIRECT("'"&amp;$B179&amp;"'!$K$22:$CQ$27"),2)</f>
        <v>4</v>
      </c>
      <c r="G191" s="353">
        <f ca="1">AVERAGE(INDIRECT("'"&amp;B179&amp;"'!$K$26:$CQ$31"))</f>
        <v>2.9791666666666665</v>
      </c>
      <c r="H191" s="353">
        <f ca="1">QUARTILE(INDIRECT("'"&amp;$B179&amp;"'!$K$22:$CQ$27"),3)</f>
        <v>5</v>
      </c>
      <c r="I191" s="353">
        <f ca="1">QUARTILE(INDIRECT("'"&amp;$B179&amp;"'!$K$22:$CQ$27"),4)</f>
        <v>7</v>
      </c>
    </row>
    <row r="192" spans="1:9" x14ac:dyDescent="0.35">
      <c r="B192" s="816" t="s">
        <v>1061</v>
      </c>
      <c r="C192" s="817"/>
      <c r="D192" s="353">
        <f ca="1">QUARTILE(INDIRECT("'"&amp;$B179&amp;"'!$K$28:$CQ$36"),0)</f>
        <v>0</v>
      </c>
      <c r="E192" s="353">
        <f ca="1">QUARTILE(INDIRECT("'"&amp;$B179&amp;"'!$K$28:$CQ$36"),1)</f>
        <v>2</v>
      </c>
      <c r="F192" s="353">
        <f ca="1">QUARTILE(INDIRECT("'"&amp;$B179&amp;"'!$K$28:$CQ$36"),2)</f>
        <v>3</v>
      </c>
      <c r="G192" s="353">
        <f ca="1">AVERAGE(INDIRECT("'"&amp;B179&amp;"'!$K$32:$CQ$40"))</f>
        <v>3.3583333333333334</v>
      </c>
      <c r="H192" s="353">
        <f ca="1">QUARTILE(INDIRECT("'"&amp;$B179&amp;"'!$K$28:$CQ$36"),3)</f>
        <v>5</v>
      </c>
      <c r="I192" s="353">
        <f ca="1">QUARTILE(INDIRECT("'"&amp;$B179&amp;"'!$K$28:$CQ$36"),4)</f>
        <v>7</v>
      </c>
    </row>
    <row r="193" spans="2:9" ht="15" thickBot="1" x14ac:dyDescent="0.4">
      <c r="B193" s="818" t="s">
        <v>1062</v>
      </c>
      <c r="C193" s="819"/>
      <c r="D193" s="354">
        <f ca="1">QUARTILE(INDIRECT("'"&amp;$B179&amp;"'!$K$37:$CQ$47"),0)</f>
        <v>0</v>
      </c>
      <c r="E193" s="354">
        <f ca="1">QUARTILE(INDIRECT("'"&amp;$B179&amp;"'!$K$37:$CQ$47"),1)</f>
        <v>2</v>
      </c>
      <c r="F193" s="354">
        <f ca="1">QUARTILE(INDIRECT("'"&amp;$B179&amp;"'!$K$37:$CQ$47"),2)</f>
        <v>3</v>
      </c>
      <c r="G193" s="354">
        <f ca="1">AVERAGE(INDIRECT("'"&amp;B179&amp;"'!$K$41:$CQ$51"))</f>
        <v>2.8761363636363635</v>
      </c>
      <c r="H193" s="354">
        <f ca="1">QUARTILE(INDIRECT("'"&amp;$B179&amp;"'!$K$37:$CQ$47"),3)</f>
        <v>4</v>
      </c>
      <c r="I193" s="354">
        <f ca="1">QUARTILE(INDIRECT("'"&amp;$B179&amp;"'!$K$37:$CQ$47"),4)</f>
        <v>7</v>
      </c>
    </row>
    <row r="210" spans="2:9" x14ac:dyDescent="0.35">
      <c r="B210" s="829" t="s">
        <v>1070</v>
      </c>
      <c r="C210" s="829"/>
    </row>
    <row r="211" spans="2:9" ht="15" customHeight="1" x14ac:dyDescent="0.35">
      <c r="B211" s="829"/>
      <c r="C211" s="829"/>
    </row>
    <row r="212" spans="2:9" ht="16" customHeight="1" thickBot="1" x14ac:dyDescent="0.4">
      <c r="B212" s="830"/>
      <c r="C212" s="830"/>
    </row>
    <row r="213" spans="2:9" x14ac:dyDescent="0.35">
      <c r="B213" s="348"/>
      <c r="C213" s="349"/>
      <c r="D213" s="356">
        <v>0</v>
      </c>
      <c r="E213" s="357">
        <v>1</v>
      </c>
      <c r="F213" s="357">
        <v>2</v>
      </c>
      <c r="G213" s="357">
        <v>3</v>
      </c>
      <c r="H213" s="357">
        <v>4</v>
      </c>
      <c r="I213" s="357">
        <v>5</v>
      </c>
    </row>
    <row r="214" spans="2:9" x14ac:dyDescent="0.35">
      <c r="B214" s="816" t="s">
        <v>1059</v>
      </c>
      <c r="C214" s="824"/>
      <c r="D214" s="361">
        <f t="shared" ref="D214:I214" ca="1" si="17">COUNTIF(INDIRECT("'"&amp;$B210&amp;"'!$K$11:$CQ$21"),D213)/COUNTIF(INDIRECT("'"&amp;$B210&amp;"'!$K$11:$CQ$21"),"&gt;=" &amp; 0)</f>
        <v>0.61818181818181817</v>
      </c>
      <c r="E214" s="362">
        <f t="shared" ca="1" si="17"/>
        <v>0.34204545454545454</v>
      </c>
      <c r="F214" s="362">
        <f t="shared" ca="1" si="17"/>
        <v>3.8636363636363635E-2</v>
      </c>
      <c r="G214" s="362">
        <f t="shared" ca="1" si="17"/>
        <v>1.1363636363636363E-3</v>
      </c>
      <c r="H214" s="362">
        <f t="shared" ca="1" si="17"/>
        <v>0</v>
      </c>
      <c r="I214" s="362">
        <f t="shared" ca="1" si="17"/>
        <v>0</v>
      </c>
    </row>
    <row r="215" spans="2:9" x14ac:dyDescent="0.35">
      <c r="B215" s="816" t="s">
        <v>1060</v>
      </c>
      <c r="C215" s="824"/>
      <c r="D215" s="361">
        <f ca="1">COUNTIF(INDIRECT("'"&amp;$B210&amp;"'!$K$22:$CQ$27"),D213)/COUNTIF(INDIRECT("'"&amp;$B210&amp;"'!$K$22:$CQ$27"),"&gt;=" &amp; 0)</f>
        <v>0.47916666666666669</v>
      </c>
      <c r="E215" s="362">
        <f t="shared" ref="E215:I215" ca="1" si="18">COUNTIF(INDIRECT("'"&amp;$B210&amp;"'!$K$22:$CQ$27"),E213)/COUNTIF(INDIRECT("'"&amp;$B210&amp;"'!$K$22:$CQ$27"),"&gt;=" &amp; 0)</f>
        <v>0.41041666666666665</v>
      </c>
      <c r="F215" s="362">
        <f t="shared" ca="1" si="18"/>
        <v>0.11041666666666666</v>
      </c>
      <c r="G215" s="362">
        <f t="shared" ca="1" si="18"/>
        <v>0</v>
      </c>
      <c r="H215" s="362">
        <f t="shared" ca="1" si="18"/>
        <v>0</v>
      </c>
      <c r="I215" s="362">
        <f t="shared" ca="1" si="18"/>
        <v>0</v>
      </c>
    </row>
    <row r="216" spans="2:9" x14ac:dyDescent="0.35">
      <c r="B216" s="816" t="s">
        <v>1061</v>
      </c>
      <c r="C216" s="824"/>
      <c r="D216" s="361">
        <f ca="1">COUNTIF(INDIRECT("'"&amp;$B210&amp;"'!$K$28:$CQ$36"),D213)/COUNTIF(INDIRECT("'"&amp;$B210&amp;"'!$K$28:$CQ$36"),"&gt;=" &amp; 0)</f>
        <v>0.29305555555555557</v>
      </c>
      <c r="E216" s="362">
        <f t="shared" ref="E216:I216" ca="1" si="19">COUNTIF(INDIRECT("'"&amp;$B210&amp;"'!$K$28:$CQ$36"),E213)/COUNTIF(INDIRECT("'"&amp;$B210&amp;"'!$K$28:$CQ$36"),"&gt;=" &amp; 0)</f>
        <v>0.39305555555555555</v>
      </c>
      <c r="F216" s="362">
        <f t="shared" ca="1" si="19"/>
        <v>0.24861111111111112</v>
      </c>
      <c r="G216" s="362">
        <f t="shared" ca="1" si="19"/>
        <v>5.9722222222222225E-2</v>
      </c>
      <c r="H216" s="362">
        <f t="shared" ca="1" si="19"/>
        <v>5.5555555555555558E-3</v>
      </c>
      <c r="I216" s="362">
        <f t="shared" ca="1" si="19"/>
        <v>0</v>
      </c>
    </row>
    <row r="217" spans="2:9" ht="15" thickBot="1" x14ac:dyDescent="0.4">
      <c r="B217" s="818" t="s">
        <v>1062</v>
      </c>
      <c r="C217" s="822"/>
      <c r="D217" s="363">
        <f ca="1">COUNTIF(INDIRECT("'"&amp;$B210&amp;"'!$K$37:$CQ$47"),D213)/COUNTIF(INDIRECT("'"&amp;$B210&amp;"'!$K$37:$CQ$47"),"&gt;=" &amp; 0)</f>
        <v>0.45227272727272727</v>
      </c>
      <c r="E217" s="364">
        <f t="shared" ref="E217:I217" ca="1" si="20">COUNTIF(INDIRECT("'"&amp;$B210&amp;"'!$K$37:$CQ$47"),E213)/COUNTIF(INDIRECT("'"&amp;$B210&amp;"'!$K$37:$CQ$47"),"&gt;=" &amp; 0)</f>
        <v>0.26818181818181819</v>
      </c>
      <c r="F217" s="364">
        <f t="shared" ca="1" si="20"/>
        <v>0.19431818181818181</v>
      </c>
      <c r="G217" s="364">
        <f t="shared" ca="1" si="20"/>
        <v>7.4999999999999997E-2</v>
      </c>
      <c r="H217" s="364">
        <f t="shared" ca="1" si="20"/>
        <v>1.0227272727272727E-2</v>
      </c>
      <c r="I217" s="364">
        <f t="shared" ca="1" si="20"/>
        <v>0</v>
      </c>
    </row>
    <row r="219" spans="2:9" ht="15" thickBot="1" x14ac:dyDescent="0.4"/>
    <row r="220" spans="2:9" ht="15.5" x14ac:dyDescent="0.35">
      <c r="B220" s="820" t="s">
        <v>1065</v>
      </c>
      <c r="C220" s="821"/>
      <c r="D220" s="197" t="s">
        <v>682</v>
      </c>
      <c r="E220" s="197" t="s">
        <v>683</v>
      </c>
      <c r="F220" s="197" t="s">
        <v>1066</v>
      </c>
      <c r="G220" s="197" t="s">
        <v>1067</v>
      </c>
      <c r="H220" s="197" t="s">
        <v>684</v>
      </c>
      <c r="I220" s="199" t="s">
        <v>685</v>
      </c>
    </row>
    <row r="221" spans="2:9" x14ac:dyDescent="0.35">
      <c r="B221" s="816" t="s">
        <v>1059</v>
      </c>
      <c r="C221" s="817"/>
      <c r="D221" s="353">
        <f ca="1">QUARTILE(INDIRECT("'"&amp;$B210&amp;"'!$K$11:$CQ$21"),0)</f>
        <v>0</v>
      </c>
      <c r="E221" s="353">
        <f ca="1">QUARTILE(INDIRECT("'"&amp;$B210&amp;"'!$K$11:$CQ$21"),1)</f>
        <v>0</v>
      </c>
      <c r="F221" s="353">
        <f ca="1">QUARTILE(INDIRECT("'"&amp;$B210&amp;"'!$K$11:$CQ$21"),2)</f>
        <v>0</v>
      </c>
      <c r="G221" s="353">
        <f ca="1">AVERAGE(INDIRECT("'"&amp;B210&amp;"'!$K$11:$CQ$25"))</f>
        <v>0.46083333333333332</v>
      </c>
      <c r="H221" s="353">
        <f ca="1">QUARTILE(INDIRECT("'"&amp;$B210&amp;"'!$K$11:$CQ$21"),3)</f>
        <v>1</v>
      </c>
      <c r="I221" s="353">
        <f ca="1">QUARTILE(INDIRECT("'"&amp;$B210&amp;"'!$K$11:$CQ$21"),4)</f>
        <v>3</v>
      </c>
    </row>
    <row r="222" spans="2:9" x14ac:dyDescent="0.35">
      <c r="B222" s="816" t="s">
        <v>1060</v>
      </c>
      <c r="C222" s="817"/>
      <c r="D222" s="353">
        <f ca="1">QUARTILE(INDIRECT("'"&amp;$B210&amp;"'!$K$22:$CQ$27"),0)</f>
        <v>0</v>
      </c>
      <c r="E222" s="353">
        <f ca="1">QUARTILE(INDIRECT("'"&amp;$B210&amp;"'!$K$22:$CQ$27"),1)</f>
        <v>0</v>
      </c>
      <c r="F222" s="353">
        <f ca="1">QUARTILE(INDIRECT("'"&amp;$B210&amp;"'!$K$22:$CQ$27"),2)</f>
        <v>1</v>
      </c>
      <c r="G222" s="353">
        <f ca="1">AVERAGE(INDIRECT("'"&amp;B210&amp;"'!$K$26:$CQ$31"))</f>
        <v>0.91666666666666663</v>
      </c>
      <c r="H222" s="353">
        <f ca="1">QUARTILE(INDIRECT("'"&amp;$B210&amp;"'!$K$22:$CQ$27"),3)</f>
        <v>1</v>
      </c>
      <c r="I222" s="353">
        <f ca="1">QUARTILE(INDIRECT("'"&amp;$B210&amp;"'!$K$22:$CQ$27"),4)</f>
        <v>2</v>
      </c>
    </row>
    <row r="223" spans="2:9" x14ac:dyDescent="0.35">
      <c r="B223" s="816" t="s">
        <v>1061</v>
      </c>
      <c r="C223" s="817"/>
      <c r="D223" s="353">
        <f ca="1">QUARTILE(INDIRECT("'"&amp;$B210&amp;"'!$K$28:$CQ$36"),0)</f>
        <v>0</v>
      </c>
      <c r="E223" s="353">
        <f ca="1">QUARTILE(INDIRECT("'"&amp;$B210&amp;"'!$K$28:$CQ$36"),1)</f>
        <v>0</v>
      </c>
      <c r="F223" s="353">
        <f ca="1">QUARTILE(INDIRECT("'"&amp;$B210&amp;"'!$K$28:$CQ$36"),2)</f>
        <v>1</v>
      </c>
      <c r="G223" s="353">
        <f ca="1">AVERAGE(INDIRECT("'"&amp;B210&amp;"'!$K$32:$CQ$40"))</f>
        <v>1.0888888888888888</v>
      </c>
      <c r="H223" s="353">
        <f ca="1">QUARTILE(INDIRECT("'"&amp;$B210&amp;"'!$K$28:$CQ$36"),3)</f>
        <v>2</v>
      </c>
      <c r="I223" s="353">
        <f ca="1">QUARTILE(INDIRECT("'"&amp;$B210&amp;"'!$K$28:$CQ$36"),4)</f>
        <v>4</v>
      </c>
    </row>
    <row r="224" spans="2:9" ht="15" thickBot="1" x14ac:dyDescent="0.4">
      <c r="B224" s="818" t="s">
        <v>1062</v>
      </c>
      <c r="C224" s="819"/>
      <c r="D224" s="354">
        <f ca="1">QUARTILE(INDIRECT("'"&amp;$B210&amp;"'!$K$37:$CQ$47"),0)</f>
        <v>0</v>
      </c>
      <c r="E224" s="354">
        <f ca="1">QUARTILE(INDIRECT("'"&amp;$B210&amp;"'!$K$37:$CQ$47"),1)</f>
        <v>0</v>
      </c>
      <c r="F224" s="354">
        <f ca="1">QUARTILE(INDIRECT("'"&amp;$B210&amp;"'!$K$37:$CQ$47"),2)</f>
        <v>1</v>
      </c>
      <c r="G224" s="354">
        <f ca="1">AVERAGE(INDIRECT("'"&amp;B210&amp;"'!$K$41:$CQ$51"))</f>
        <v>0.75681818181818183</v>
      </c>
      <c r="H224" s="354">
        <f ca="1">QUARTILE(INDIRECT("'"&amp;$B210&amp;"'!$K$37:$CQ$47"),3)</f>
        <v>2</v>
      </c>
      <c r="I224" s="354">
        <f ca="1">QUARTILE(INDIRECT("'"&amp;$B210&amp;"'!$K$37:$CQ$47"),4)</f>
        <v>4</v>
      </c>
    </row>
    <row r="242" spans="2:9" x14ac:dyDescent="0.35">
      <c r="B242" s="829" t="s">
        <v>1071</v>
      </c>
      <c r="C242" s="829"/>
    </row>
    <row r="243" spans="2:9" ht="15" customHeight="1" x14ac:dyDescent="0.35">
      <c r="B243" s="829"/>
      <c r="C243" s="829"/>
    </row>
    <row r="244" spans="2:9" ht="16" customHeight="1" thickBot="1" x14ac:dyDescent="0.4">
      <c r="B244" s="830"/>
      <c r="C244" s="830"/>
    </row>
    <row r="245" spans="2:9" x14ac:dyDescent="0.35">
      <c r="B245" s="348"/>
      <c r="C245" s="349"/>
      <c r="D245" s="356">
        <v>0</v>
      </c>
      <c r="E245" s="357">
        <v>1</v>
      </c>
      <c r="F245" s="357">
        <v>2</v>
      </c>
      <c r="G245" s="357">
        <v>3</v>
      </c>
      <c r="H245" s="357">
        <v>4</v>
      </c>
      <c r="I245" s="357">
        <v>5</v>
      </c>
    </row>
    <row r="246" spans="2:9" x14ac:dyDescent="0.35">
      <c r="B246" s="816" t="s">
        <v>1059</v>
      </c>
      <c r="C246" s="824"/>
      <c r="D246" s="361">
        <f t="shared" ref="D246:I246" ca="1" si="21">COUNTIF(INDIRECT("'"&amp;$B242&amp;"'!$K$11:$CQ$21"),D245)/COUNTIF(INDIRECT("'"&amp;$B242&amp;"'!$K$11:$CQ$21"),"&gt;=" &amp; 0)</f>
        <v>1</v>
      </c>
      <c r="E246" s="362">
        <f t="shared" ca="1" si="21"/>
        <v>0</v>
      </c>
      <c r="F246" s="362">
        <f t="shared" ca="1" si="21"/>
        <v>0</v>
      </c>
      <c r="G246" s="362">
        <f t="shared" ca="1" si="21"/>
        <v>0</v>
      </c>
      <c r="H246" s="362">
        <f t="shared" ca="1" si="21"/>
        <v>0</v>
      </c>
      <c r="I246" s="362">
        <f t="shared" ca="1" si="21"/>
        <v>0</v>
      </c>
    </row>
    <row r="247" spans="2:9" x14ac:dyDescent="0.35">
      <c r="B247" s="816" t="s">
        <v>1060</v>
      </c>
      <c r="C247" s="824"/>
      <c r="D247" s="361">
        <f ca="1">COUNTIF(INDIRECT("'"&amp;$B242&amp;"'!$K$22:$CQ$27"),D245)/COUNTIF(INDIRECT("'"&amp;$B242&amp;"'!$K$22:$CQ$27"),"&gt;=" &amp; 0)</f>
        <v>1</v>
      </c>
      <c r="E247" s="362">
        <f t="shared" ref="E247:I247" ca="1" si="22">COUNTIF(INDIRECT("'"&amp;$B242&amp;"'!$K$22:$CQ$27"),E245)/COUNTIF(INDIRECT("'"&amp;$B242&amp;"'!$K$22:$CQ$27"),"&gt;=" &amp; 0)</f>
        <v>0</v>
      </c>
      <c r="F247" s="362">
        <f t="shared" ca="1" si="22"/>
        <v>0</v>
      </c>
      <c r="G247" s="362">
        <f t="shared" ca="1" si="22"/>
        <v>0</v>
      </c>
      <c r="H247" s="362">
        <f t="shared" ca="1" si="22"/>
        <v>0</v>
      </c>
      <c r="I247" s="362">
        <f t="shared" ca="1" si="22"/>
        <v>0</v>
      </c>
    </row>
    <row r="248" spans="2:9" x14ac:dyDescent="0.35">
      <c r="B248" s="816" t="s">
        <v>1061</v>
      </c>
      <c r="C248" s="824"/>
      <c r="D248" s="361">
        <f ca="1">COUNTIF(INDIRECT("'"&amp;$B242&amp;"'!$K$28:$CQ$36"),D245)/COUNTIF(INDIRECT("'"&amp;$B242&amp;"'!$K$28:$CQ$36"),"&gt;=" &amp; 0)</f>
        <v>0.85138888888888886</v>
      </c>
      <c r="E248" s="362">
        <f t="shared" ref="E248:I248" ca="1" si="23">COUNTIF(INDIRECT("'"&amp;$B242&amp;"'!$K$28:$CQ$36"),E245)/COUNTIF(INDIRECT("'"&amp;$B242&amp;"'!$K$28:$CQ$36"),"&gt;=" &amp; 0)</f>
        <v>0.14027777777777778</v>
      </c>
      <c r="F248" s="362">
        <f t="shared" ca="1" si="23"/>
        <v>8.3333333333333332E-3</v>
      </c>
      <c r="G248" s="362">
        <f t="shared" ca="1" si="23"/>
        <v>0</v>
      </c>
      <c r="H248" s="362">
        <f t="shared" ca="1" si="23"/>
        <v>0</v>
      </c>
      <c r="I248" s="362">
        <f t="shared" ca="1" si="23"/>
        <v>0</v>
      </c>
    </row>
    <row r="249" spans="2:9" ht="15" thickBot="1" x14ac:dyDescent="0.4">
      <c r="B249" s="818" t="s">
        <v>1062</v>
      </c>
      <c r="C249" s="822"/>
      <c r="D249" s="363">
        <f ca="1">COUNTIF(INDIRECT("'"&amp;$B242&amp;"'!$K$37:$CQ$47"),D245)/COUNTIF(INDIRECT("'"&amp;$B242&amp;"'!$K$37:$CQ$47"),"&gt;=" &amp; 0)</f>
        <v>0.81022727272727268</v>
      </c>
      <c r="E249" s="364">
        <f t="shared" ref="E249:I249" ca="1" si="24">COUNTIF(INDIRECT("'"&amp;$B242&amp;"'!$K$37:$CQ$47"),E245)/COUNTIF(INDIRECT("'"&amp;$B242&amp;"'!$K$37:$CQ$47"),"&gt;=" &amp; 0)</f>
        <v>0.15227272727272728</v>
      </c>
      <c r="F249" s="364">
        <f t="shared" ca="1" si="24"/>
        <v>3.2954545454545452E-2</v>
      </c>
      <c r="G249" s="364">
        <f t="shared" ca="1" si="24"/>
        <v>4.5454545454545452E-3</v>
      </c>
      <c r="H249" s="364">
        <f t="shared" ca="1" si="24"/>
        <v>0</v>
      </c>
      <c r="I249" s="364">
        <f t="shared" ca="1" si="24"/>
        <v>0</v>
      </c>
    </row>
    <row r="251" spans="2:9" ht="15" thickBot="1" x14ac:dyDescent="0.4"/>
    <row r="252" spans="2:9" ht="15.5" x14ac:dyDescent="0.35">
      <c r="B252" s="820" t="s">
        <v>1065</v>
      </c>
      <c r="C252" s="821"/>
      <c r="D252" s="197" t="s">
        <v>682</v>
      </c>
      <c r="E252" s="197" t="s">
        <v>683</v>
      </c>
      <c r="F252" s="197" t="s">
        <v>1066</v>
      </c>
      <c r="G252" s="197" t="s">
        <v>1067</v>
      </c>
      <c r="H252" s="197" t="s">
        <v>684</v>
      </c>
      <c r="I252" s="199" t="s">
        <v>685</v>
      </c>
    </row>
    <row r="253" spans="2:9" x14ac:dyDescent="0.35">
      <c r="B253" s="816" t="s">
        <v>1059</v>
      </c>
      <c r="C253" s="817"/>
      <c r="D253" s="353">
        <f ca="1">QUARTILE(INDIRECT("'"&amp;$B242&amp;"'!$K$11:$CQ$21"),0)</f>
        <v>0</v>
      </c>
      <c r="E253" s="353">
        <f ca="1">QUARTILE(INDIRECT("'"&amp;$B242&amp;"'!$K$11:$CQ$21"),1)</f>
        <v>0</v>
      </c>
      <c r="F253" s="353">
        <f ca="1">QUARTILE(INDIRECT("'"&amp;$B242&amp;"'!$K$11:$CQ$21"),2)</f>
        <v>0</v>
      </c>
      <c r="G253" s="353">
        <f ca="1">AVERAGE(INDIRECT("'"&amp;B242&amp;"'!$K$11:$CQ$25"))</f>
        <v>0</v>
      </c>
      <c r="H253" s="353">
        <f ca="1">QUARTILE(INDIRECT("'"&amp;$B242&amp;"'!$K$11:$CQ$21"),3)</f>
        <v>0</v>
      </c>
      <c r="I253" s="353">
        <f ca="1">QUARTILE(INDIRECT("'"&amp;$B242&amp;"'!$K$11:$CQ$21"),4)</f>
        <v>0</v>
      </c>
    </row>
    <row r="254" spans="2:9" x14ac:dyDescent="0.35">
      <c r="B254" s="816" t="s">
        <v>1060</v>
      </c>
      <c r="C254" s="817"/>
      <c r="D254" s="353">
        <f ca="1">QUARTILE(INDIRECT("'"&amp;$B242&amp;"'!$K$22:$CQ$27"),0)</f>
        <v>0</v>
      </c>
      <c r="E254" s="353">
        <f ca="1">QUARTILE(INDIRECT("'"&amp;$B242&amp;"'!$K$22:$CQ$27"),1)</f>
        <v>0</v>
      </c>
      <c r="F254" s="353">
        <f ca="1">QUARTILE(INDIRECT("'"&amp;$B242&amp;"'!$K$22:$CQ$27"),2)</f>
        <v>0</v>
      </c>
      <c r="G254" s="353">
        <f ca="1">AVERAGE(INDIRECT("'"&amp;B242&amp;"'!$K$26:$CQ$31"))</f>
        <v>0.10208333333333333</v>
      </c>
      <c r="H254" s="353">
        <f ca="1">QUARTILE(INDIRECT("'"&amp;$B242&amp;"'!$K$22:$CQ$27"),3)</f>
        <v>0</v>
      </c>
      <c r="I254" s="353">
        <f ca="1">QUARTILE(INDIRECT("'"&amp;$B242&amp;"'!$K$22:$CQ$27"),4)</f>
        <v>0</v>
      </c>
    </row>
    <row r="255" spans="2:9" x14ac:dyDescent="0.35">
      <c r="B255" s="816" t="s">
        <v>1061</v>
      </c>
      <c r="C255" s="817"/>
      <c r="D255" s="353">
        <f ca="1">QUARTILE(INDIRECT("'"&amp;$B242&amp;"'!$K$28:$CQ$36"),0)</f>
        <v>0</v>
      </c>
      <c r="E255" s="353">
        <f ca="1">QUARTILE(INDIRECT("'"&amp;$B242&amp;"'!$K$28:$CQ$36"),1)</f>
        <v>0</v>
      </c>
      <c r="F255" s="353">
        <f ca="1">QUARTILE(INDIRECT("'"&amp;$B242&amp;"'!$K$28:$CQ$36"),2)</f>
        <v>0</v>
      </c>
      <c r="G255" s="353">
        <f ca="1">AVERAGE(INDIRECT("'"&amp;B242&amp;"'!$K$32:$CQ$40"))</f>
        <v>0.31805555555555554</v>
      </c>
      <c r="H255" s="353">
        <f ca="1">QUARTILE(INDIRECT("'"&amp;$B242&amp;"'!$K$28:$CQ$36"),3)</f>
        <v>0</v>
      </c>
      <c r="I255" s="353">
        <f ca="1">QUARTILE(INDIRECT("'"&amp;$B242&amp;"'!$K$28:$CQ$36"),4)</f>
        <v>2</v>
      </c>
    </row>
    <row r="256" spans="2:9" ht="15" thickBot="1" x14ac:dyDescent="0.4">
      <c r="B256" s="818" t="s">
        <v>1062</v>
      </c>
      <c r="C256" s="819"/>
      <c r="D256" s="354">
        <f ca="1">QUARTILE(INDIRECT("'"&amp;$B242&amp;"'!$K$37:$CQ$47"),0)</f>
        <v>0</v>
      </c>
      <c r="E256" s="354">
        <f ca="1">QUARTILE(INDIRECT("'"&amp;$B242&amp;"'!$K$37:$CQ$47"),1)</f>
        <v>0</v>
      </c>
      <c r="F256" s="354">
        <f ca="1">QUARTILE(INDIRECT("'"&amp;$B242&amp;"'!$K$37:$CQ$47"),2)</f>
        <v>0</v>
      </c>
      <c r="G256" s="354">
        <f ca="1">AVERAGE(INDIRECT("'"&amp;B242&amp;"'!$K$41:$CQ$51"))</f>
        <v>4.4318181818181819E-2</v>
      </c>
      <c r="H256" s="354">
        <f ca="1">QUARTILE(INDIRECT("'"&amp;$B242&amp;"'!$K$37:$CQ$47"),3)</f>
        <v>0</v>
      </c>
      <c r="I256" s="354">
        <f ca="1">QUARTILE(INDIRECT("'"&amp;$B242&amp;"'!$K$37:$CQ$47"),4)</f>
        <v>3</v>
      </c>
    </row>
    <row r="275" spans="2:17" x14ac:dyDescent="0.35">
      <c r="B275" s="829" t="s">
        <v>1072</v>
      </c>
      <c r="C275" s="829"/>
    </row>
    <row r="276" spans="2:17" x14ac:dyDescent="0.35">
      <c r="B276" s="829"/>
      <c r="C276" s="829"/>
    </row>
    <row r="277" spans="2:17" ht="15" thickBot="1" x14ac:dyDescent="0.4">
      <c r="B277" s="347" t="s">
        <v>1064</v>
      </c>
      <c r="C277" s="347"/>
      <c r="D277" s="828" t="str">
        <f>TEXT("[" &amp; D278 &amp; ";" &amp; E278 &amp; "[",)</f>
        <v>[0;2[</v>
      </c>
      <c r="E277" s="828"/>
      <c r="F277" s="828" t="str">
        <f>TEXT("[" &amp; F278 &amp; ";" &amp; G278 &amp; "[",)</f>
        <v>[2;4[</v>
      </c>
      <c r="G277" s="828"/>
      <c r="H277" s="828" t="str">
        <f>TEXT("[" &amp; H278 &amp; ";" &amp; I278 &amp; "[",)</f>
        <v>[4;6[</v>
      </c>
      <c r="I277" s="828"/>
      <c r="J277" s="553"/>
      <c r="K277" s="553" t="e">
        <f>TEXT("[" &amp; K278 &amp; ";" &amp;#REF! &amp; "[",)</f>
        <v>#REF!</v>
      </c>
      <c r="L277" s="553"/>
      <c r="M277" s="553" t="e">
        <f>TEXT("[" &amp; M278 &amp; ";" &amp;#REF! &amp; "[",)</f>
        <v>#REF!</v>
      </c>
      <c r="N277" s="813"/>
      <c r="O277" s="813"/>
      <c r="P277" s="813"/>
      <c r="Q277" s="813"/>
    </row>
    <row r="278" spans="2:17" x14ac:dyDescent="0.35">
      <c r="B278" s="348" t="s">
        <v>1063</v>
      </c>
      <c r="C278" s="349">
        <v>2</v>
      </c>
      <c r="D278" s="350">
        <v>0</v>
      </c>
      <c r="E278" s="352">
        <f>D278+$C278</f>
        <v>2</v>
      </c>
      <c r="F278" s="350">
        <f>E278</f>
        <v>2</v>
      </c>
      <c r="G278" s="351">
        <f>F278+$C278</f>
        <v>4</v>
      </c>
      <c r="H278" s="350">
        <f>G278</f>
        <v>4</v>
      </c>
      <c r="I278" s="351">
        <f>H278+$C278</f>
        <v>6</v>
      </c>
      <c r="J278" s="351" t="e">
        <f>#REF!+$C278</f>
        <v>#REF!</v>
      </c>
      <c r="K278" s="350" t="e">
        <f>J278</f>
        <v>#REF!</v>
      </c>
      <c r="L278" s="351" t="e">
        <f>#REF!+$C278</f>
        <v>#REF!</v>
      </c>
      <c r="M278" s="350" t="e">
        <f>L278</f>
        <v>#REF!</v>
      </c>
      <c r="N278" s="355"/>
      <c r="O278" s="355"/>
      <c r="P278" s="355"/>
      <c r="Q278" s="355"/>
    </row>
    <row r="279" spans="2:17" x14ac:dyDescent="0.35">
      <c r="B279" s="816" t="s">
        <v>1059</v>
      </c>
      <c r="C279" s="824"/>
      <c r="D279" s="825">
        <f>COUNTIFS('8. Heures sociales'!$U$11:$DA$21,"&gt;=" &amp; D$51,'8. Heures sociales'!$U$11:$DA$21,"&lt;" &amp; E$51)/COUNTIFS('8. Heures sociales'!$U$11:$DA$21,"&gt;=" &amp; 0)</f>
        <v>0.36363636363636365</v>
      </c>
      <c r="E279" s="826"/>
      <c r="F279" s="825">
        <f>COUNTIFS('8. Heures sociales'!$U$11:$DA$21,"&gt;=" &amp; F$51,'8. Heures sociales'!$U$11:$DA$21,"&lt;" &amp; G$51)/COUNTIFS('8. Heures sociales'!$U$11:$DA$21,"&gt;=" &amp; 0)</f>
        <v>0.25775401069518716</v>
      </c>
      <c r="G279" s="827"/>
      <c r="H279" s="825">
        <f>COUNTIFS('8. Heures sociales'!$U$11:$DA$21,"&gt;=" &amp; H$51,'8. Heures sociales'!$U$11:$DA$21,"&lt;" &amp; I$51)/COUNTIFS('8. Heures sociales'!$U$11:$DA$21,"&gt;=" &amp; 0)</f>
        <v>0.1358288770053476</v>
      </c>
      <c r="I279" s="827"/>
      <c r="J279" s="557"/>
      <c r="K279" s="556">
        <f>COUNTIFS('8. Heures sociales'!$U$11:$DA$21,"&gt;=" &amp; K$51,'8. Heures sociales'!$U$11:$DA$21,"&lt;" &amp;#REF!)/COUNTIFS('8. Heures sociales'!$U$11:$DA$21,"&gt;=" &amp; 0)</f>
        <v>0</v>
      </c>
      <c r="L279" s="557"/>
      <c r="M279" s="556">
        <f>COUNTIFS('8. Heures sociales'!$U$11:$DA$21,"&gt;=" &amp; M$51,'8. Heures sociales'!$U$11:$DA$21,"&lt;" &amp;#REF!)/COUNTIFS('8. Heures sociales'!$U$11:$DA$21,"&gt;=" &amp; 0)</f>
        <v>0</v>
      </c>
      <c r="N279" s="813"/>
      <c r="O279" s="813"/>
      <c r="P279" s="813"/>
      <c r="Q279" s="813"/>
    </row>
    <row r="280" spans="2:17" x14ac:dyDescent="0.35">
      <c r="B280" s="816" t="s">
        <v>1060</v>
      </c>
      <c r="C280" s="824"/>
      <c r="D280" s="825">
        <f>COUNTIFS('8. Heures sociales'!$U$22:$DA$27,"&gt;=" &amp; D$51,'8. Heures sociales'!$U$22:$DA$27,"&lt;" &amp; E$51)/COUNTIFS('8. Heures sociales'!$U$22:$DA$27,"&gt;=" &amp; 0)</f>
        <v>0.29803921568627451</v>
      </c>
      <c r="E280" s="826"/>
      <c r="F280" s="825">
        <f>COUNTIFS('8. Heures sociales'!$U$22:$DA$27,"&gt;=" &amp; F$51,'8. Heures sociales'!$U$22:$DA$27,"&lt;" &amp; G$51)/COUNTIFS('8. Heures sociales'!$U$22:$DA$27,"&gt;=" &amp; 0)</f>
        <v>0.25882352941176473</v>
      </c>
      <c r="G280" s="827"/>
      <c r="H280" s="825">
        <f>COUNTIFS('8. Heures sociales'!$U$22:$DA$27,"&gt;=" &amp; H$51,'8. Heures sociales'!$U$22:$DA$27,"&lt;" &amp; I$51)/COUNTIFS('8. Heures sociales'!$U$22:$DA$27,"&gt;=" &amp; 0)</f>
        <v>0.13921568627450981</v>
      </c>
      <c r="I280" s="827"/>
      <c r="J280" s="557"/>
      <c r="K280" s="556">
        <f>COUNTIFS('8. Heures sociales'!$U$22:$DA$27,"&gt;=" &amp; K$51,'8. Heures sociales'!$U$22:$DA$27,"&lt;" &amp;#REF!)/COUNTIFS('8. Heures sociales'!$U$22:$DA$27,"&gt;=" &amp; 0)</f>
        <v>0</v>
      </c>
      <c r="L280" s="557"/>
      <c r="M280" s="556">
        <f>COUNTIFS('8. Heures sociales'!$U$22:$DA$27,"&gt;=" &amp; M$51,'8. Heures sociales'!$U$22:$DA$27,"&lt;" &amp;#REF!)/COUNTIFS('8. Heures sociales'!$U$22:$DA$27,"&gt;=" &amp; 0)</f>
        <v>0</v>
      </c>
      <c r="N280" s="813"/>
      <c r="O280" s="813"/>
      <c r="P280" s="813"/>
      <c r="Q280" s="813"/>
    </row>
    <row r="281" spans="2:17" x14ac:dyDescent="0.35">
      <c r="B281" s="816" t="s">
        <v>1061</v>
      </c>
      <c r="C281" s="824"/>
      <c r="D281" s="825">
        <f>COUNTIFS('8. Heures sociales'!$U$28:$DA$36,"&gt;=" &amp; D$51,'8. Heures sociales'!$U$28:$DA$36,"&lt;" &amp; E$51)/COUNTIFS('8. Heures sociales'!$U$28:$DA$36,"&gt;=" &amp; 0)</f>
        <v>0.13071895424836602</v>
      </c>
      <c r="E281" s="826"/>
      <c r="F281" s="825">
        <f>COUNTIFS('8. Heures sociales'!$U$28:$DA$36,"&gt;=" &amp; F$51,'8. Heures sociales'!$U$28:$DA$36,"&lt;" &amp; G$51)/COUNTIFS('8. Heures sociales'!$U$28:$DA$36,"&gt;=" &amp; 0)</f>
        <v>0.33333333333333331</v>
      </c>
      <c r="G281" s="827"/>
      <c r="H281" s="825">
        <f>COUNTIFS('8. Heures sociales'!$U$28:$DA$36,"&gt;=" &amp; H$51,'8. Heures sociales'!$U$28:$DA$36,"&lt;" &amp; I$51)/COUNTIFS('8. Heures sociales'!$U$28:$DA$36,"&gt;=" &amp; 0)</f>
        <v>0.1869281045751634</v>
      </c>
      <c r="I281" s="827"/>
      <c r="J281" s="557"/>
      <c r="K281" s="556">
        <f>COUNTIFS('8. Heures sociales'!$U$28:$DA$36,"&gt;=" &amp; K$51,'8. Heures sociales'!$U$28:$DA$36,"&lt;" &amp;#REF!)/COUNTIFS('8. Heures sociales'!$U$28:$DA$36,"&gt;=" &amp; 0)</f>
        <v>0</v>
      </c>
      <c r="L281" s="557"/>
      <c r="M281" s="556">
        <f>COUNTIFS('8. Heures sociales'!$U$28:$DA$36,"&gt;=" &amp; M$51,'8. Heures sociales'!$U$28:$DA$36,"&lt;" &amp;#REF!)/COUNTIFS('8. Heures sociales'!$U$28:$DA$36,"&gt;=" &amp; 0)</f>
        <v>0</v>
      </c>
      <c r="N281" s="813"/>
      <c r="O281" s="813"/>
      <c r="P281" s="813"/>
      <c r="Q281" s="813"/>
    </row>
    <row r="282" spans="2:17" ht="15" thickBot="1" x14ac:dyDescent="0.4">
      <c r="B282" s="818" t="s">
        <v>1062</v>
      </c>
      <c r="C282" s="822"/>
      <c r="D282" s="814">
        <f>COUNTIFS('8. Heures sociales'!$U$37:$DA$47,"&gt;=" &amp; D$51,'8. Heures sociales'!$U$37:$DA$47,"&lt;" &amp; E$51)/COUNTIFS('8. Heures sociales'!$U$37:$DA$47,"&gt;=" &amp; 0)</f>
        <v>0.13903743315508021</v>
      </c>
      <c r="E282" s="823"/>
      <c r="F282" s="814">
        <f>COUNTIFS('8. Heures sociales'!$U$37:$DA$47,"&gt;=" &amp; F$51,'8. Heures sociales'!$U$37:$DA$47,"&lt;" &amp; G$51)/COUNTIFS('8. Heures sociales'!$U$37:$DA$47,"&gt;=" &amp; 0)</f>
        <v>0.22566844919786097</v>
      </c>
      <c r="G282" s="815"/>
      <c r="H282" s="814">
        <f>COUNTIFS('8. Heures sociales'!$U$37:$DA$47,"&gt;=" &amp; H$51,'8. Heures sociales'!$U$37:$DA$47,"&lt;" &amp; I$51)/COUNTIFS('8. Heures sociales'!$U$37:$DA$47,"&gt;=" &amp; 0)</f>
        <v>0.15401069518716579</v>
      </c>
      <c r="I282" s="815"/>
      <c r="J282" s="555"/>
      <c r="K282" s="554">
        <f>COUNTIFS('8. Heures sociales'!$U$37:$DA$47,"&gt;=" &amp; K$51,'8. Heures sociales'!$U$37:$DA$47,"&lt;" &amp;#REF!)/COUNTIFS('8. Heures sociales'!$U$37:$DA$47,"&gt;=" &amp; 0)</f>
        <v>0</v>
      </c>
      <c r="L282" s="555"/>
      <c r="M282" s="554">
        <f>COUNTIFS('8. Heures sociales'!$U$37:$DA$47,"&gt;=" &amp; M$51,'8. Heures sociales'!$U$37:$DA$47,"&lt;" &amp;#REF!)/COUNTIFS('8. Heures sociales'!$U$37:$DA$47,"&gt;=" &amp; 0)</f>
        <v>0</v>
      </c>
      <c r="N282" s="813"/>
      <c r="O282" s="813"/>
      <c r="P282" s="813"/>
      <c r="Q282" s="813"/>
    </row>
    <row r="283" spans="2:17" x14ac:dyDescent="0.35">
      <c r="N283" s="187"/>
      <c r="O283" s="187"/>
      <c r="P283" s="187"/>
      <c r="Q283" s="187"/>
    </row>
    <row r="284" spans="2:17" ht="15" thickBot="1" x14ac:dyDescent="0.4">
      <c r="N284" s="187"/>
      <c r="O284" s="187"/>
      <c r="P284" s="187"/>
      <c r="Q284" s="187"/>
    </row>
    <row r="285" spans="2:17" ht="15.5" x14ac:dyDescent="0.35">
      <c r="B285" s="820" t="s">
        <v>1065</v>
      </c>
      <c r="C285" s="821"/>
      <c r="D285" s="197" t="s">
        <v>682</v>
      </c>
      <c r="E285" s="197" t="s">
        <v>683</v>
      </c>
      <c r="F285" s="197" t="s">
        <v>1066</v>
      </c>
      <c r="G285" s="197" t="s">
        <v>1067</v>
      </c>
      <c r="H285" s="197" t="s">
        <v>684</v>
      </c>
      <c r="I285" s="199" t="s">
        <v>685</v>
      </c>
    </row>
    <row r="286" spans="2:17" x14ac:dyDescent="0.35">
      <c r="B286" s="816" t="s">
        <v>1059</v>
      </c>
      <c r="C286" s="817"/>
      <c r="D286" s="353">
        <f ca="1">QUARTILE(INDIRECT("'"&amp;$B275&amp;"'!$K$11:$CQ$21"),0)</f>
        <v>0</v>
      </c>
      <c r="E286" s="353">
        <f ca="1">QUARTILE(INDIRECT("'"&amp;$B275&amp;"'!$K$11:$CQ$21"),1)</f>
        <v>0</v>
      </c>
      <c r="F286" s="353">
        <f ca="1">QUARTILE(INDIRECT("'"&amp;$B275&amp;"'!$K$11:$CQ$21"),2)</f>
        <v>4</v>
      </c>
      <c r="G286" s="353">
        <f ca="1">AVERAGE(INDIRECT("'"&amp;B275&amp;"'!$K$11:$CQ$25"))</f>
        <v>6.8983333333333334</v>
      </c>
      <c r="H286" s="353">
        <f ca="1">QUARTILE(INDIRECT("'"&amp;$B275&amp;"'!$K$11:$CQ$21"),3)</f>
        <v>11</v>
      </c>
      <c r="I286" s="353">
        <f ca="1">QUARTILE(INDIRECT("'"&amp;$B275&amp;"'!$K$11:$CQ$21"),4)</f>
        <v>30</v>
      </c>
    </row>
    <row r="287" spans="2:17" x14ac:dyDescent="0.35">
      <c r="B287" s="816" t="s">
        <v>1060</v>
      </c>
      <c r="C287" s="817"/>
      <c r="D287" s="353">
        <f ca="1">QUARTILE(INDIRECT("'"&amp;$B275&amp;"'!$K$22:$CQ$27"),0)</f>
        <v>0</v>
      </c>
      <c r="E287" s="353">
        <f ca="1">QUARTILE(INDIRECT("'"&amp;$B275&amp;"'!$K$22:$CQ$27"),1)</f>
        <v>2</v>
      </c>
      <c r="F287" s="353">
        <f ca="1">QUARTILE(INDIRECT("'"&amp;$B275&amp;"'!$K$22:$CQ$27"),2)</f>
        <v>6</v>
      </c>
      <c r="G287" s="353">
        <f ca="1">AVERAGE(INDIRECT("'"&amp;B275&amp;"'!$K$26:$CQ$31"))</f>
        <v>10.74375</v>
      </c>
      <c r="H287" s="353">
        <f ca="1">QUARTILE(INDIRECT("'"&amp;$B275&amp;"'!$K$22:$CQ$27"),3)</f>
        <v>14.5</v>
      </c>
      <c r="I287" s="353">
        <f ca="1">QUARTILE(INDIRECT("'"&amp;$B275&amp;"'!$K$22:$CQ$27"),4)</f>
        <v>32</v>
      </c>
    </row>
    <row r="288" spans="2:17" x14ac:dyDescent="0.35">
      <c r="B288" s="816" t="s">
        <v>1061</v>
      </c>
      <c r="C288" s="817"/>
      <c r="D288" s="353">
        <f ca="1">QUARTILE(INDIRECT("'"&amp;$B275&amp;"'!$K$28:$CQ$36"),0)</f>
        <v>0</v>
      </c>
      <c r="E288" s="353">
        <f ca="1">QUARTILE(INDIRECT("'"&amp;$B275&amp;"'!$K$28:$CQ$36"),1)</f>
        <v>4</v>
      </c>
      <c r="F288" s="353">
        <f ca="1">QUARTILE(INDIRECT("'"&amp;$B275&amp;"'!$K$28:$CQ$36"),2)</f>
        <v>7.5</v>
      </c>
      <c r="G288" s="353">
        <f ca="1">AVERAGE(INDIRECT("'"&amp;B275&amp;"'!$K$32:$CQ$40"))</f>
        <v>10.00625</v>
      </c>
      <c r="H288" s="353">
        <f ca="1">QUARTILE(INDIRECT("'"&amp;$B275&amp;"'!$K$28:$CQ$36"),3)</f>
        <v>16</v>
      </c>
      <c r="I288" s="353">
        <f ca="1">QUARTILE(INDIRECT("'"&amp;$B275&amp;"'!$K$28:$CQ$36"),4)</f>
        <v>33</v>
      </c>
    </row>
    <row r="289" spans="2:9" ht="15" thickBot="1" x14ac:dyDescent="0.4">
      <c r="B289" s="818" t="s">
        <v>1062</v>
      </c>
      <c r="C289" s="819"/>
      <c r="D289" s="354">
        <f ca="1">QUARTILE(INDIRECT("'"&amp;$B275&amp;"'!$K$37:$CQ$47"),0)</f>
        <v>0</v>
      </c>
      <c r="E289" s="354">
        <f ca="1">QUARTILE(INDIRECT("'"&amp;$B275&amp;"'!$K$37:$CQ$47"),1)</f>
        <v>4.5</v>
      </c>
      <c r="F289" s="354">
        <f ca="1">QUARTILE(INDIRECT("'"&amp;$B275&amp;"'!$K$37:$CQ$47"),2)</f>
        <v>9.5</v>
      </c>
      <c r="G289" s="354">
        <f ca="1">AVERAGE(INDIRECT("'"&amp;B275&amp;"'!$K$41:$CQ$51"))</f>
        <v>11.420454545454545</v>
      </c>
      <c r="H289" s="354">
        <f ca="1">QUARTILE(INDIRECT("'"&amp;$B275&amp;"'!$K$37:$CQ$47"),3)</f>
        <v>18</v>
      </c>
      <c r="I289" s="354">
        <f ca="1">QUARTILE(INDIRECT("'"&amp;$B275&amp;"'!$K$37:$CQ$47"),4)</f>
        <v>33</v>
      </c>
    </row>
  </sheetData>
  <mergeCells count="170">
    <mergeCell ref="C3:I4"/>
    <mergeCell ref="J3:K3"/>
    <mergeCell ref="AA4:AA5"/>
    <mergeCell ref="AB4:AB5"/>
    <mergeCell ref="AC4:AC5"/>
    <mergeCell ref="J4:K4"/>
    <mergeCell ref="L4:M4"/>
    <mergeCell ref="N4:O4"/>
    <mergeCell ref="P4:Q4"/>
    <mergeCell ref="R4:S4"/>
    <mergeCell ref="T4:U4"/>
    <mergeCell ref="V4:W4"/>
    <mergeCell ref="X4:Y4"/>
    <mergeCell ref="N50:O50"/>
    <mergeCell ref="B48:C49"/>
    <mergeCell ref="P50:Q50"/>
    <mergeCell ref="D50:E50"/>
    <mergeCell ref="F50:G50"/>
    <mergeCell ref="H50:I50"/>
    <mergeCell ref="P55:Q55"/>
    <mergeCell ref="N55:O55"/>
    <mergeCell ref="P54:Q54"/>
    <mergeCell ref="P53:Q53"/>
    <mergeCell ref="P52:Q52"/>
    <mergeCell ref="N53:O53"/>
    <mergeCell ref="H54:I54"/>
    <mergeCell ref="N54:O54"/>
    <mergeCell ref="H53:I53"/>
    <mergeCell ref="N52:O52"/>
    <mergeCell ref="F52:G52"/>
    <mergeCell ref="F53:G53"/>
    <mergeCell ref="F54:G54"/>
    <mergeCell ref="F55:G55"/>
    <mergeCell ref="H52:I52"/>
    <mergeCell ref="H55:I55"/>
    <mergeCell ref="B52:C52"/>
    <mergeCell ref="B53:C53"/>
    <mergeCell ref="B54:C54"/>
    <mergeCell ref="B55:C55"/>
    <mergeCell ref="B59:C59"/>
    <mergeCell ref="B60:C60"/>
    <mergeCell ref="D52:E52"/>
    <mergeCell ref="D53:E53"/>
    <mergeCell ref="D54:E54"/>
    <mergeCell ref="D55:E55"/>
    <mergeCell ref="B95:C95"/>
    <mergeCell ref="B96:C96"/>
    <mergeCell ref="B97:C97"/>
    <mergeCell ref="B98:C98"/>
    <mergeCell ref="B119:C119"/>
    <mergeCell ref="B91:C91"/>
    <mergeCell ref="B58:C58"/>
    <mergeCell ref="B94:C94"/>
    <mergeCell ref="B89:C89"/>
    <mergeCell ref="B90:C90"/>
    <mergeCell ref="B61:C61"/>
    <mergeCell ref="B62:C62"/>
    <mergeCell ref="B88:C88"/>
    <mergeCell ref="B84:C86"/>
    <mergeCell ref="B115:C117"/>
    <mergeCell ref="B63:C63"/>
    <mergeCell ref="B64:C64"/>
    <mergeCell ref="B126:C126"/>
    <mergeCell ref="B127:C127"/>
    <mergeCell ref="B128:C128"/>
    <mergeCell ref="B129:C129"/>
    <mergeCell ref="B148:C149"/>
    <mergeCell ref="D150:E150"/>
    <mergeCell ref="B120:C120"/>
    <mergeCell ref="B121:C121"/>
    <mergeCell ref="B122:C122"/>
    <mergeCell ref="B125:C125"/>
    <mergeCell ref="B152:C152"/>
    <mergeCell ref="D152:E152"/>
    <mergeCell ref="F152:G152"/>
    <mergeCell ref="H152:I152"/>
    <mergeCell ref="N150:O150"/>
    <mergeCell ref="F150:G150"/>
    <mergeCell ref="H150:I150"/>
    <mergeCell ref="P150:Q150"/>
    <mergeCell ref="P152:Q152"/>
    <mergeCell ref="N152:O152"/>
    <mergeCell ref="P153:Q153"/>
    <mergeCell ref="P154:Q154"/>
    <mergeCell ref="N154:O154"/>
    <mergeCell ref="B158:C158"/>
    <mergeCell ref="N155:O155"/>
    <mergeCell ref="B155:C155"/>
    <mergeCell ref="D155:E155"/>
    <mergeCell ref="F155:G155"/>
    <mergeCell ref="H155:I155"/>
    <mergeCell ref="B154:C154"/>
    <mergeCell ref="D154:E154"/>
    <mergeCell ref="F154:G154"/>
    <mergeCell ref="H154:I154"/>
    <mergeCell ref="N153:O153"/>
    <mergeCell ref="B153:C153"/>
    <mergeCell ref="D153:E153"/>
    <mergeCell ref="F153:G153"/>
    <mergeCell ref="H153:I153"/>
    <mergeCell ref="B159:C159"/>
    <mergeCell ref="B160:C160"/>
    <mergeCell ref="B161:C161"/>
    <mergeCell ref="B162:C162"/>
    <mergeCell ref="B183:C183"/>
    <mergeCell ref="P155:Q155"/>
    <mergeCell ref="B179:C181"/>
    <mergeCell ref="B190:C190"/>
    <mergeCell ref="B191:C191"/>
    <mergeCell ref="B192:C192"/>
    <mergeCell ref="B193:C193"/>
    <mergeCell ref="B214:C214"/>
    <mergeCell ref="B184:C184"/>
    <mergeCell ref="B185:C185"/>
    <mergeCell ref="B186:C186"/>
    <mergeCell ref="B189:C189"/>
    <mergeCell ref="B210:C212"/>
    <mergeCell ref="B221:C221"/>
    <mergeCell ref="B222:C222"/>
    <mergeCell ref="B223:C223"/>
    <mergeCell ref="B224:C224"/>
    <mergeCell ref="B246:C246"/>
    <mergeCell ref="B215:C215"/>
    <mergeCell ref="B216:C216"/>
    <mergeCell ref="B217:C217"/>
    <mergeCell ref="B220:C220"/>
    <mergeCell ref="B242:C244"/>
    <mergeCell ref="B253:C253"/>
    <mergeCell ref="B254:C254"/>
    <mergeCell ref="B255:C255"/>
    <mergeCell ref="B256:C256"/>
    <mergeCell ref="B275:C276"/>
    <mergeCell ref="D277:E277"/>
    <mergeCell ref="B247:C247"/>
    <mergeCell ref="B248:C248"/>
    <mergeCell ref="B249:C249"/>
    <mergeCell ref="B252:C252"/>
    <mergeCell ref="B279:C279"/>
    <mergeCell ref="D279:E279"/>
    <mergeCell ref="F279:G279"/>
    <mergeCell ref="H279:I279"/>
    <mergeCell ref="N277:O277"/>
    <mergeCell ref="F277:G277"/>
    <mergeCell ref="H277:I277"/>
    <mergeCell ref="P277:Q277"/>
    <mergeCell ref="P279:Q279"/>
    <mergeCell ref="N279:O279"/>
    <mergeCell ref="P280:Q280"/>
    <mergeCell ref="P281:Q281"/>
    <mergeCell ref="F282:G282"/>
    <mergeCell ref="H282:I282"/>
    <mergeCell ref="N281:O281"/>
    <mergeCell ref="B286:C286"/>
    <mergeCell ref="B287:C287"/>
    <mergeCell ref="B288:C288"/>
    <mergeCell ref="B289:C289"/>
    <mergeCell ref="P282:Q282"/>
    <mergeCell ref="B285:C285"/>
    <mergeCell ref="N282:O282"/>
    <mergeCell ref="B282:C282"/>
    <mergeCell ref="D282:E282"/>
    <mergeCell ref="B281:C281"/>
    <mergeCell ref="D281:E281"/>
    <mergeCell ref="F281:G281"/>
    <mergeCell ref="H281:I281"/>
    <mergeCell ref="N280:O280"/>
    <mergeCell ref="B280:C280"/>
    <mergeCell ref="D280:E280"/>
    <mergeCell ref="F280:G280"/>
    <mergeCell ref="H280:I280"/>
  </mergeCells>
  <pageMargins left="0.7" right="0.7" top="0.75" bottom="0.75" header="0.3" footer="0.3"/>
  <ignoredErrors>
    <ignoredError sqref="F1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317B0-990E-C444-8393-79D525823F60}">
  <sheetPr codeName="Feuil12"/>
  <dimension ref="A3:KO261"/>
  <sheetViews>
    <sheetView topLeftCell="A7" workbookViewId="0">
      <pane xSplit="2" ySplit="4" topLeftCell="C153" activePane="bottomRight" state="frozen"/>
      <selection activeCell="A7" sqref="A7"/>
      <selection pane="topRight" activeCell="C7" sqref="C7"/>
      <selection pane="bottomLeft" activeCell="A11" sqref="A11"/>
      <selection pane="bottomRight" activeCell="D167" sqref="D167"/>
    </sheetView>
  </sheetViews>
  <sheetFormatPr baseColWidth="10" defaultRowHeight="14.5" outlineLevelCol="1" x14ac:dyDescent="0.35"/>
  <cols>
    <col min="2" max="2" width="14.1796875" bestFit="1" customWidth="1"/>
    <col min="5" max="8" width="10.81640625" hidden="1" customWidth="1" outlineLevel="1"/>
    <col min="9" max="18" width="10.81640625" style="478" hidden="1" customWidth="1" outlineLevel="1"/>
    <col min="19" max="20" width="10.81640625" hidden="1" customWidth="1" outlineLevel="1"/>
    <col min="21" max="21" width="10.81640625" collapsed="1"/>
    <col min="22" max="22" width="11.453125" customWidth="1"/>
  </cols>
  <sheetData>
    <row r="3" spans="1:164" ht="18.5" x14ac:dyDescent="0.35">
      <c r="B3" s="204" t="s">
        <v>708</v>
      </c>
      <c r="C3" s="829" t="s">
        <v>735</v>
      </c>
      <c r="D3" s="829"/>
    </row>
    <row r="7" spans="1:164" x14ac:dyDescent="0.35">
      <c r="D7" t="s">
        <v>1085</v>
      </c>
      <c r="U7" t="s">
        <v>1086</v>
      </c>
      <c r="V7" t="s">
        <v>1087</v>
      </c>
      <c r="W7" t="s">
        <v>1088</v>
      </c>
    </row>
    <row r="8" spans="1:164" x14ac:dyDescent="0.35">
      <c r="D8" s="180" t="e">
        <f>AVERAGE(D11:D71)</f>
        <v>#DIV/0!</v>
      </c>
      <c r="U8" s="180">
        <f>AVERAGE(D73:D78)</f>
        <v>39.405882352941184</v>
      </c>
      <c r="V8" s="180">
        <f>AVERAGE(D79:D87)</f>
        <v>35.647712418300657</v>
      </c>
      <c r="W8" s="180">
        <f>AVERAGE(D88:D98)</f>
        <v>35.950802139037435</v>
      </c>
    </row>
    <row r="10" spans="1:164" ht="15" thickBot="1" x14ac:dyDescent="0.4">
      <c r="B10" t="s">
        <v>735</v>
      </c>
      <c r="C10" t="s">
        <v>623</v>
      </c>
      <c r="D10" t="s">
        <v>264</v>
      </c>
      <c r="E10" s="163">
        <f>BILAN!B18</f>
        <v>44636</v>
      </c>
      <c r="F10" s="163">
        <f>DATE(YEAR(E10),MONTH(E10),DAY(E10)+1)</f>
        <v>44637</v>
      </c>
      <c r="G10" s="163">
        <f t="shared" ref="G10:CB10" si="0">DATE(YEAR(F10),MONTH(F10),DAY(F10)+1)</f>
        <v>44638</v>
      </c>
      <c r="H10" s="163">
        <f t="shared" si="0"/>
        <v>44639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>
        <f>DATE(YEAR(H10),MONTH(H10),DAY(H10)+1)</f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1:164" x14ac:dyDescent="0.35">
      <c r="A11" t="e">
        <f>#REF!</f>
        <v>#REF!</v>
      </c>
      <c r="B11" s="182" t="e">
        <f>#REF!</f>
        <v>#REF!</v>
      </c>
      <c r="C11" s="183"/>
      <c r="D11" s="206">
        <f t="shared" ref="D11:D125" si="3">AVERAGE($U11:$DA11)</f>
        <v>31.829411764705881</v>
      </c>
      <c r="E11" s="184">
        <f>IF('1. Heures totales'!$C$3="Score",,)</f>
        <v>0</v>
      </c>
      <c r="F11" s="183">
        <f>IF('1. Heures totales'!$C$3="Score",,)</f>
        <v>0</v>
      </c>
      <c r="G11" s="184">
        <f>IF('1. Heures totales'!$C$3="Score",,)</f>
        <v>0</v>
      </c>
      <c r="H11" s="184">
        <f>IF('1. Heures totales'!$C$3="Score",,)</f>
        <v>0</v>
      </c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>
        <f>IF('1. Heures totales'!$C$3="Score",,)</f>
        <v>0</v>
      </c>
      <c r="T11" s="183">
        <f>IF('1. Heures totales'!$C$3="Score",,)</f>
        <v>0</v>
      </c>
      <c r="U11" s="185">
        <f>IF('1. Heures totales'!$C$3="Score",0,24.5)</f>
        <v>24.5</v>
      </c>
      <c r="V11" s="185">
        <f>IF('1. Heures totales'!$C$3="Score",0,14)</f>
        <v>14</v>
      </c>
      <c r="W11" s="185">
        <f>IF('1. Heures totales'!$C$3="Score",0,8.5)</f>
        <v>8.5</v>
      </c>
      <c r="X11" s="185">
        <f>IF('1. Heures totales'!$C$3="Score",0,0)</f>
        <v>0</v>
      </c>
      <c r="Y11" s="185">
        <f>IF('1. Heures totales'!$C$3="Score",0,0)</f>
        <v>0</v>
      </c>
      <c r="Z11" s="185">
        <f>IF('1. Heures totales'!$C$3="Score",0,0)</f>
        <v>0</v>
      </c>
      <c r="AA11" s="185">
        <f>IF('1. Heures totales'!$C$3="Score",0,0)</f>
        <v>0</v>
      </c>
      <c r="AB11" s="185">
        <f>IF('1. Heures totales'!$C$3="Score",0,5.5)</f>
        <v>5.5</v>
      </c>
      <c r="AC11" s="185">
        <f>IF('1. Heures totales'!$C$3="Score",0,14)</f>
        <v>14</v>
      </c>
      <c r="AD11" s="185">
        <f>IF('1. Heures totales'!$C$3="Score",0,24.5)</f>
        <v>24.5</v>
      </c>
      <c r="AE11" s="185">
        <f>IF('1. Heures totales'!$C$3="Score",0,35)</f>
        <v>35</v>
      </c>
      <c r="AF11" s="185">
        <f>IF('1. Heures totales'!$C$3="Score",1,45.5)</f>
        <v>45.5</v>
      </c>
      <c r="AG11" s="185">
        <f>IF('1. Heures totales'!$C$3="Score",1,45.5)</f>
        <v>45.5</v>
      </c>
      <c r="AH11" s="185">
        <f>IF('1. Heures totales'!$C$3="Score",1,45.5)</f>
        <v>45.5</v>
      </c>
      <c r="AI11" s="185">
        <f>IF('1. Heures totales'!$C$3="Score",2,50.5)</f>
        <v>50.5</v>
      </c>
      <c r="AJ11" s="185">
        <f>IF('1. Heures totales'!$C$3="Score",1,47.5)</f>
        <v>47.5</v>
      </c>
      <c r="AK11" s="185">
        <f>IF('1. Heures totales'!$C$3="Score",1,45.5)</f>
        <v>45.5</v>
      </c>
      <c r="AL11" s="185">
        <f>IF('1. Heures totales'!$C$3="Score",1,45.5)</f>
        <v>45.5</v>
      </c>
      <c r="AM11" s="185">
        <f>IF('1. Heures totales'!$C$3="Score",0,35)</f>
        <v>35</v>
      </c>
      <c r="AN11" s="185">
        <f>IF('1. Heures totales'!$C$3="Score",1,45.5)</f>
        <v>45.5</v>
      </c>
      <c r="AO11" s="185">
        <f>IF('1. Heures totales'!$C$3="Score",1,45.5)</f>
        <v>45.5</v>
      </c>
      <c r="AP11" s="185">
        <f>IF('1. Heures totales'!$C$3="Score",1,45.5)</f>
        <v>45.5</v>
      </c>
      <c r="AQ11" s="185">
        <f>IF('1. Heures totales'!$C$3="Score",2,50.5)</f>
        <v>50.5</v>
      </c>
      <c r="AR11" s="185">
        <f>IF('1. Heures totales'!$C$3="Score",1,47.5)</f>
        <v>47.5</v>
      </c>
      <c r="AS11" s="194">
        <f>IF('1. Heures totales'!$C$3="Score",0,38.5)</f>
        <v>38.5</v>
      </c>
      <c r="AT11" s="4">
        <f>IF('1. Heures totales'!$C$3="Score",0,33)</f>
        <v>33</v>
      </c>
      <c r="AU11" s="4">
        <f>IF('1. Heures totales'!$C$3="Score",0,24.5)</f>
        <v>24.5</v>
      </c>
      <c r="AV11" s="4">
        <f>IF('1. Heures totales'!$C$3="Score",0,24.5)</f>
        <v>24.5</v>
      </c>
      <c r="AW11" s="4">
        <f>IF('1. Heures totales'!$C$3="Score",0,24.5)</f>
        <v>24.5</v>
      </c>
      <c r="AX11" s="4">
        <f>IF('1. Heures totales'!$C$3="Score",0,19.5)</f>
        <v>19.5</v>
      </c>
      <c r="AY11" s="4">
        <f>IF('1. Heures totales'!$C$3="Score",0,22.5)</f>
        <v>22.5</v>
      </c>
      <c r="AZ11" s="4">
        <f>IF('1. Heures totales'!$C$3="Score",0,14)</f>
        <v>14</v>
      </c>
      <c r="BA11" s="4">
        <f>IF('1. Heures totales'!$C$3="Score",0,14)</f>
        <v>14</v>
      </c>
      <c r="BB11" s="4">
        <f>IF('1. Heures totales'!$C$3="Score",0,14)</f>
        <v>14</v>
      </c>
      <c r="BC11" s="4">
        <f>IF('1. Heures totales'!$C$3="Score",0,24.5)</f>
        <v>24.5</v>
      </c>
      <c r="BD11" s="4">
        <f>IF('1. Heures totales'!$C$3="Score",0,35)</f>
        <v>35</v>
      </c>
      <c r="BE11" s="4">
        <f>IF('1. Heures totales'!$C$3="Score",0,29.5)</f>
        <v>29.5</v>
      </c>
      <c r="BF11" s="4">
        <f>IF('1. Heures totales'!$C$3="Score",0,21)</f>
        <v>21</v>
      </c>
      <c r="BG11" s="4">
        <f>IF('1. Heures totales'!$C$3="Score",0,31.5)</f>
        <v>31.5</v>
      </c>
      <c r="BH11" s="4">
        <f>IF('1. Heures totales'!$C$3="Score",0,37)</f>
        <v>37</v>
      </c>
      <c r="BI11" s="4">
        <f>IF('1. Heures totales'!$C$3="Score",1,45.5)</f>
        <v>45.5</v>
      </c>
      <c r="BJ11" s="4">
        <f>IF('1. Heures totales'!$C$3="Score",0,35)</f>
        <v>35</v>
      </c>
      <c r="BK11" s="4">
        <f>IF('1. Heures totales'!$C$3="Score",0,24.5)</f>
        <v>24.5</v>
      </c>
      <c r="BL11" s="4">
        <f>IF('1. Heures totales'!$C$3="Score",0,24.5)</f>
        <v>24.5</v>
      </c>
      <c r="BM11" s="4">
        <f>IF('1. Heures totales'!$C$3="Score",0,24.5)</f>
        <v>24.5</v>
      </c>
      <c r="BN11" s="4">
        <f>IF('1. Heures totales'!$C$3="Score",0,14)</f>
        <v>14</v>
      </c>
      <c r="BO11" s="4">
        <f>IF('1. Heures totales'!$C$3="Score",0,8.5)</f>
        <v>8.5</v>
      </c>
      <c r="BP11" s="4">
        <f>IF('1. Heures totales'!$C$3="Score",0,0)</f>
        <v>0</v>
      </c>
      <c r="BQ11" s="4">
        <f>IF('1. Heures totales'!$C$3="Score",0,0)</f>
        <v>0</v>
      </c>
      <c r="BR11" s="4">
        <f>IF('1. Heures totales'!$C$3="Score",0,0)</f>
        <v>0</v>
      </c>
      <c r="BS11" s="4">
        <f>IF('1. Heures totales'!$C$3="Score",0,0)</f>
        <v>0</v>
      </c>
      <c r="BT11" s="4">
        <f>IF('1. Heures totales'!$C$3="Score",0,5.5)</f>
        <v>5.5</v>
      </c>
      <c r="BU11" s="4">
        <f>IF('1. Heures totales'!$C$3="Score",0,14)</f>
        <v>14</v>
      </c>
      <c r="BV11" s="4">
        <f>IF('1. Heures totales'!$C$3="Score",0,24.5)</f>
        <v>24.5</v>
      </c>
      <c r="BW11" s="4">
        <f>IF('1. Heures totales'!$C$3="Score",0,35)</f>
        <v>35</v>
      </c>
      <c r="BX11" s="4">
        <f>IF('1. Heures totales'!$C$3="Score",1,45.5)</f>
        <v>45.5</v>
      </c>
      <c r="BY11">
        <f>IF('1. Heures totales'!$C$3="Score",1,45.5)</f>
        <v>45.5</v>
      </c>
      <c r="BZ11">
        <f>IF('1. Heures totales'!$C$3="Score",1,45.5)</f>
        <v>45.5</v>
      </c>
      <c r="CA11">
        <f>IF('1. Heures totales'!$C$3="Score",2,50.5)</f>
        <v>50.5</v>
      </c>
      <c r="CB11">
        <f>IF('1. Heures totales'!$C$3="Score",1,47.5)</f>
        <v>47.5</v>
      </c>
      <c r="CC11">
        <f>IF('1. Heures totales'!$C$3="Score",1,45.5)</f>
        <v>45.5</v>
      </c>
      <c r="CD11">
        <f>IF('1. Heures totales'!$C$3="Score",1,45.5)</f>
        <v>45.5</v>
      </c>
      <c r="CE11">
        <f>IF('1. Heures totales'!$C$3="Score",0,35)</f>
        <v>35</v>
      </c>
      <c r="CF11">
        <f>IF('1. Heures totales'!$C$3="Score",1,45.5)</f>
        <v>45.5</v>
      </c>
      <c r="CG11">
        <f>IF('1. Heures totales'!$C$3="Score",1,45.5)</f>
        <v>45.5</v>
      </c>
      <c r="CH11">
        <f>IF('1. Heures totales'!$C$3="Score",1,45.5)</f>
        <v>45.5</v>
      </c>
      <c r="CI11">
        <f>IF('1. Heures totales'!$C$3="Score",2,50.5)</f>
        <v>50.5</v>
      </c>
      <c r="CJ11">
        <f>IF('1. Heures totales'!$C$3="Score",1,47.5)</f>
        <v>47.5</v>
      </c>
      <c r="CK11">
        <f>IF('1. Heures totales'!$C$3="Score",1,45.5)</f>
        <v>45.5</v>
      </c>
      <c r="CL11">
        <f>IF('1. Heures totales'!$C$3="Score",1,45.5)</f>
        <v>45.5</v>
      </c>
      <c r="CM11">
        <f>IF('1. Heures totales'!$C$3="Score",0,35)</f>
        <v>35</v>
      </c>
      <c r="CN11">
        <f>IF('1. Heures totales'!$C$3="Score",0,35)</f>
        <v>35</v>
      </c>
      <c r="CO11">
        <f>IF('1. Heures totales'!$C$3="Score",0,35)</f>
        <v>35</v>
      </c>
      <c r="CP11">
        <f>IF('1. Heures totales'!$C$3="Score",0,35)</f>
        <v>35</v>
      </c>
      <c r="CQ11">
        <f>IF('1. Heures totales'!$C$3="Score",1,40)</f>
        <v>40</v>
      </c>
      <c r="CR11">
        <f>IF('1. Heures totales'!$C$3="Score",0,31.5)</f>
        <v>31.5</v>
      </c>
      <c r="CS11">
        <f>IF('1. Heures totales'!$C$3="Score",1,42)</f>
        <v>42</v>
      </c>
      <c r="CT11">
        <f>IF('1. Heures totales'!$C$3="Score",2,52.5)</f>
        <v>52.5</v>
      </c>
      <c r="CU11">
        <f>IF('1. Heures totales'!$C$3="Score",2,52.5)</f>
        <v>52.5</v>
      </c>
      <c r="CV11">
        <f>IF('1. Heures totales'!$C$3="Score",1,47.5)</f>
        <v>47.5</v>
      </c>
      <c r="CW11">
        <f>IF('1. Heures totales'!$C$3="Score",1,45.5)</f>
        <v>45.5</v>
      </c>
      <c r="CX11">
        <f>IF('1. Heures totales'!$C$3="Score",1,45.5)</f>
        <v>45.5</v>
      </c>
      <c r="CY11">
        <f>IF('1. Heures totales'!$C$3="Score",2,51)</f>
        <v>51</v>
      </c>
      <c r="CZ11">
        <f>IF('1. Heures totales'!$C$3="Score",2,49)</f>
        <v>49</v>
      </c>
      <c r="DA11">
        <f>IF('1. Heures totales'!$C$3="Score",0,38.5)</f>
        <v>38.5</v>
      </c>
    </row>
    <row r="12" spans="1:164" x14ac:dyDescent="0.35">
      <c r="A12" t="e">
        <f>#REF!</f>
        <v>#REF!</v>
      </c>
      <c r="B12" s="186" t="e">
        <f>#REF!</f>
        <v>#REF!</v>
      </c>
      <c r="C12" s="187"/>
      <c r="D12" s="207">
        <f t="shared" si="3"/>
        <v>9.5647058823529409</v>
      </c>
      <c r="E12" s="188">
        <f>IF('1. Heures totales'!$C$3="Score",,)</f>
        <v>0</v>
      </c>
      <c r="F12" s="188">
        <f>IF('1. Heures totales'!$C$3="Score",,)</f>
        <v>0</v>
      </c>
      <c r="G12" s="188">
        <f>IF('1. Heures totales'!$C$3="Score",,)</f>
        <v>0</v>
      </c>
      <c r="H12" s="188">
        <f>IF('1. Heures totales'!$C$3="Score",,)</f>
        <v>0</v>
      </c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>
        <f>IF('1. Heures totales'!$C$3="Score",,)</f>
        <v>0</v>
      </c>
      <c r="T12" s="187">
        <f>IF('1. Heures totales'!$C$3="Score",,)</f>
        <v>0</v>
      </c>
      <c r="U12" s="172">
        <f>IF('1. Heures totales'!$C$3="Score",0,16.5)</f>
        <v>16.5</v>
      </c>
      <c r="V12" s="172">
        <f>IF('1. Heures totales'!$C$3="Score",0,16.5)</f>
        <v>16.5</v>
      </c>
      <c r="W12" s="172">
        <f>IF('1. Heures totales'!$C$3="Score",0,11)</f>
        <v>11</v>
      </c>
      <c r="X12" s="172">
        <f>IF('1. Heures totales'!$C$3="Score",0,16.5)</f>
        <v>16.5</v>
      </c>
      <c r="Y12" s="172">
        <f>IF('1. Heures totales'!$C$3="Score",0,25)</f>
        <v>25</v>
      </c>
      <c r="Z12" s="172">
        <f>IF('1. Heures totales'!$C$3="Score",0,36)</f>
        <v>36</v>
      </c>
      <c r="AA12" s="172">
        <f>IF('1. Heures totales'!$C$3="Score",0,36)</f>
        <v>36</v>
      </c>
      <c r="AB12" s="172">
        <f>IF('1. Heures totales'!$C$3="Score",0,36)</f>
        <v>36</v>
      </c>
      <c r="AC12" s="172">
        <f>IF('1. Heures totales'!$C$3="Score",0,25)</f>
        <v>25</v>
      </c>
      <c r="AD12" s="172">
        <f>IF('1. Heures totales'!$C$3="Score",0,25)</f>
        <v>25</v>
      </c>
      <c r="AE12" s="172">
        <f>IF('1. Heures totales'!$C$3="Score",0,19.5)</f>
        <v>19.5</v>
      </c>
      <c r="AF12" s="172">
        <f>IF('1. Heures totales'!$C$3="Score",0,22)</f>
        <v>22</v>
      </c>
      <c r="AG12" s="172">
        <f>IF('1. Heures totales'!$C$3="Score",0,22)</f>
        <v>22</v>
      </c>
      <c r="AH12" s="172">
        <f>IF('1. Heures totales'!$C$3="Score",0,22)</f>
        <v>22</v>
      </c>
      <c r="AI12" s="172">
        <f>IF('1. Heures totales'!$C$3="Score",0,22)</f>
        <v>22</v>
      </c>
      <c r="AJ12" s="172">
        <f>IF('1. Heures totales'!$C$3="Score",0,22)</f>
        <v>22</v>
      </c>
      <c r="AK12" s="172">
        <f>IF('1. Heures totales'!$C$3="Score",0,22)</f>
        <v>22</v>
      </c>
      <c r="AL12" s="172">
        <f>IF('1. Heures totales'!$C$3="Score",0,22)</f>
        <v>22</v>
      </c>
      <c r="AM12" s="172">
        <f>IF('1. Heures totales'!$C$3="Score",0,11)</f>
        <v>11</v>
      </c>
      <c r="AN12" s="172">
        <f>IF('1. Heures totales'!$C$3="Score",0,0)</f>
        <v>0</v>
      </c>
      <c r="AO12" s="172">
        <f>IF('1. Heures totales'!$C$3="Score",0,0)</f>
        <v>0</v>
      </c>
      <c r="AP12" s="172">
        <f>IF('1. Heures totales'!$C$3="Score",0,0)</f>
        <v>0</v>
      </c>
      <c r="AQ12" s="172">
        <f>IF('1. Heures totales'!$C$3="Score",0,0)</f>
        <v>0</v>
      </c>
      <c r="AR12" s="172">
        <f>IF('1. Heures totales'!$C$3="Score",0,0)</f>
        <v>0</v>
      </c>
      <c r="AS12" s="189">
        <f>IF('1. Heures totales'!$C$3="Score",0,0)</f>
        <v>0</v>
      </c>
      <c r="AT12" s="4">
        <f>IF('1. Heures totales'!$C$3="Score",0,0)</f>
        <v>0</v>
      </c>
      <c r="AU12" s="4">
        <f>IF('1. Heures totales'!$C$3="Score",0,0)</f>
        <v>0</v>
      </c>
      <c r="AV12" s="4">
        <f>IF('1. Heures totales'!$C$3="Score",0,0)</f>
        <v>0</v>
      </c>
      <c r="AW12" s="4">
        <f>IF('1. Heures totales'!$C$3="Score",0,0)</f>
        <v>0</v>
      </c>
      <c r="AX12" s="4">
        <f>IF('1. Heures totales'!$C$3="Score",0,0)</f>
        <v>0</v>
      </c>
      <c r="AY12" s="4">
        <f>IF('1. Heures totales'!$C$3="Score",0,11)</f>
        <v>11</v>
      </c>
      <c r="AZ12" s="4">
        <f>IF('1. Heures totales'!$C$3="Score",0,11)</f>
        <v>11</v>
      </c>
      <c r="BA12" s="4">
        <f>IF('1. Heures totales'!$C$3="Score",0,22)</f>
        <v>22</v>
      </c>
      <c r="BB12" s="4">
        <f>IF('1. Heures totales'!$C$3="Score",0,33)</f>
        <v>33</v>
      </c>
      <c r="BC12" s="4">
        <f>IF('1. Heures totales'!$C$3="Score",0,33)</f>
        <v>33</v>
      </c>
      <c r="BD12" s="4">
        <f>IF('1. Heures totales'!$C$3="Score",0,33)</f>
        <v>33</v>
      </c>
      <c r="BE12" s="4">
        <f>IF('1. Heures totales'!$C$3="Score",0,33)</f>
        <v>33</v>
      </c>
      <c r="BF12" s="4">
        <f>IF('1. Heures totales'!$C$3="Score",0,22)</f>
        <v>22</v>
      </c>
      <c r="BG12" s="4">
        <f>IF('1. Heures totales'!$C$3="Score",0,22)</f>
        <v>22</v>
      </c>
      <c r="BH12" s="4">
        <f>IF('1. Heures totales'!$C$3="Score",0,11)</f>
        <v>11</v>
      </c>
      <c r="BI12" s="4">
        <f>IF('1. Heures totales'!$C$3="Score",0,0)</f>
        <v>0</v>
      </c>
      <c r="BJ12" s="4">
        <f>IF('1. Heures totales'!$C$3="Score",0,11)</f>
        <v>11</v>
      </c>
      <c r="BK12" s="4">
        <f>IF('1. Heures totales'!$C$3="Score",0,22)</f>
        <v>22</v>
      </c>
      <c r="BL12" s="4">
        <f>IF('1. Heures totales'!$C$3="Score",0,22)</f>
        <v>22</v>
      </c>
      <c r="BM12" s="4">
        <f>IF('1. Heures totales'!$C$3="Score",0,22)</f>
        <v>22</v>
      </c>
      <c r="BN12" s="4">
        <f>IF('1. Heures totales'!$C$3="Score",0,22)</f>
        <v>22</v>
      </c>
      <c r="BO12" s="4">
        <f>IF('1. Heures totales'!$C$3="Score",0,22)</f>
        <v>22</v>
      </c>
      <c r="BP12" s="4">
        <f>IF('1. Heures totales'!$C$3="Score",0,22)</f>
        <v>22</v>
      </c>
      <c r="BQ12" s="4">
        <f>IF('1. Heures totales'!$C$3="Score",0,11)</f>
        <v>11</v>
      </c>
      <c r="BR12" s="4">
        <f>IF('1. Heures totales'!$C$3="Score",0,0)</f>
        <v>0</v>
      </c>
      <c r="BS12" s="4">
        <f>IF('1. Heures totales'!$C$3="Score",0,0)</f>
        <v>0</v>
      </c>
      <c r="BT12" s="4">
        <f>IF('1. Heures totales'!$C$3="Score",0,0)</f>
        <v>0</v>
      </c>
      <c r="BU12" s="4">
        <f>IF('1. Heures totales'!$C$3="Score",0,0)</f>
        <v>0</v>
      </c>
      <c r="BV12" s="4">
        <f>IF('1. Heures totales'!$C$3="Score",0,0)</f>
        <v>0</v>
      </c>
      <c r="BW12" s="4">
        <f>IF('1. Heures totales'!$C$3="Score",0,0)</f>
        <v>0</v>
      </c>
      <c r="BX12" s="4">
        <f>IF('1. Heures totales'!$C$3="Score",0,0)</f>
        <v>0</v>
      </c>
      <c r="BY12">
        <f>IF('1. Heures totales'!$C$3="Score",0,0)</f>
        <v>0</v>
      </c>
      <c r="BZ12">
        <f>IF('1. Heures totales'!$C$3="Score",0,0)</f>
        <v>0</v>
      </c>
      <c r="CA12">
        <f>IF('1. Heures totales'!$C$3="Score",0,0)</f>
        <v>0</v>
      </c>
      <c r="CB12">
        <f>IF('1. Heures totales'!$C$3="Score",0,0)</f>
        <v>0</v>
      </c>
      <c r="CC12">
        <f>IF('1. Heures totales'!$C$3="Score",0,0)</f>
        <v>0</v>
      </c>
      <c r="CD12">
        <f>IF('1. Heures totales'!$C$3="Score",0,0)</f>
        <v>0</v>
      </c>
      <c r="CE12">
        <f>IF('1. Heures totales'!$C$3="Score",0,0)</f>
        <v>0</v>
      </c>
      <c r="CF12">
        <f>IF('1. Heures totales'!$C$3="Score",0,0)</f>
        <v>0</v>
      </c>
      <c r="CG12">
        <f>IF('1. Heures totales'!$C$3="Score",0,0)</f>
        <v>0</v>
      </c>
      <c r="CH12">
        <f>IF('1. Heures totales'!$C$3="Score",0,0)</f>
        <v>0</v>
      </c>
      <c r="CI12">
        <f>IF('1. Heures totales'!$C$3="Score",0,0)</f>
        <v>0</v>
      </c>
      <c r="CJ12">
        <f>IF('1. Heures totales'!$C$3="Score",0,0)</f>
        <v>0</v>
      </c>
      <c r="CK12">
        <f>IF('1. Heures totales'!$C$3="Score",0,0)</f>
        <v>0</v>
      </c>
      <c r="CL12">
        <f>IF('1. Heures totales'!$C$3="Score",0,0)</f>
        <v>0</v>
      </c>
      <c r="CM12">
        <f>IF('1. Heures totales'!$C$3="Score",0,0)</f>
        <v>0</v>
      </c>
      <c r="CN12">
        <f>IF('1. Heures totales'!$C$3="Score",0,0)</f>
        <v>0</v>
      </c>
      <c r="CO12">
        <f>IF('1. Heures totales'!$C$3="Score",0,0)</f>
        <v>0</v>
      </c>
      <c r="CP12">
        <f>IF('1. Heures totales'!$C$3="Score",0,0)</f>
        <v>0</v>
      </c>
      <c r="CQ12">
        <f>IF('1. Heures totales'!$C$3="Score",0,0)</f>
        <v>0</v>
      </c>
      <c r="CR12">
        <f>IF('1. Heures totales'!$C$3="Score",0,0)</f>
        <v>0</v>
      </c>
      <c r="CS12">
        <f>IF('1. Heures totales'!$C$3="Score",0,0)</f>
        <v>0</v>
      </c>
      <c r="CT12">
        <f>IF('1. Heures totales'!$C$3="Score",0,0)</f>
        <v>0</v>
      </c>
      <c r="CU12">
        <f>IF('1. Heures totales'!$C$3="Score",0,0)</f>
        <v>0</v>
      </c>
      <c r="CV12">
        <f>IF('1. Heures totales'!$C$3="Score",0,0)</f>
        <v>0</v>
      </c>
      <c r="CW12">
        <f>IF('1. Heures totales'!$C$3="Score",0,0)</f>
        <v>0</v>
      </c>
      <c r="CX12">
        <f>IF('1. Heures totales'!$C$3="Score",0,0)</f>
        <v>0</v>
      </c>
      <c r="CY12">
        <f>IF('1. Heures totales'!$C$3="Score",0,0)</f>
        <v>0</v>
      </c>
      <c r="CZ12">
        <f>IF('1. Heures totales'!$C$3="Score",0,0)</f>
        <v>0</v>
      </c>
      <c r="DA12">
        <f>IF('1. Heures totales'!$C$3="Score",0,0)</f>
        <v>0</v>
      </c>
    </row>
    <row r="13" spans="1:164" x14ac:dyDescent="0.35">
      <c r="A13" s="478" t="e">
        <f>#REF!</f>
        <v>#REF!</v>
      </c>
      <c r="B13" s="186" t="e">
        <f>#REF!</f>
        <v>#REF!</v>
      </c>
      <c r="C13" s="187"/>
      <c r="D13" s="207">
        <f t="shared" si="3"/>
        <v>11.776470588235295</v>
      </c>
      <c r="E13" s="187">
        <f>IF('1. Heures totales'!$C$3="Score",,)</f>
        <v>0</v>
      </c>
      <c r="F13" s="187">
        <f>IF('1. Heures totales'!$C$3="Score",,)</f>
        <v>0</v>
      </c>
      <c r="G13" s="187">
        <f>IF('1. Heures totales'!$C$3="Score",,)</f>
        <v>0</v>
      </c>
      <c r="H13" s="187">
        <f>IF('1. Heures totales'!$C$3="Score",,)</f>
        <v>0</v>
      </c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>
        <f>IF('1. Heures totales'!$C$3="Score",,)</f>
        <v>0</v>
      </c>
      <c r="T13" s="187">
        <f>IF('1. Heures totales'!$C$3="Score",,)</f>
        <v>0</v>
      </c>
      <c r="U13" s="172">
        <f>IF('1. Heures totales'!$C$3="Score",0,33)</f>
        <v>33</v>
      </c>
      <c r="V13" s="172">
        <f>IF('1. Heures totales'!$C$3="Score",0,22)</f>
        <v>22</v>
      </c>
      <c r="W13" s="172">
        <f>IF('1. Heures totales'!$C$3="Score",0,22)</f>
        <v>22</v>
      </c>
      <c r="X13" s="172">
        <f>IF('1. Heures totales'!$C$3="Score",0,22)</f>
        <v>22</v>
      </c>
      <c r="Y13" s="172">
        <f>IF('1. Heures totales'!$C$3="Score",0,11)</f>
        <v>11</v>
      </c>
      <c r="Z13" s="172">
        <f>IF('1. Heures totales'!$C$3="Score",0,22)</f>
        <v>22</v>
      </c>
      <c r="AA13" s="172">
        <f>IF('1. Heures totales'!$C$3="Score",0,11)</f>
        <v>11</v>
      </c>
      <c r="AB13" s="172">
        <f>IF('1. Heures totales'!$C$3="Score",0,11)</f>
        <v>11</v>
      </c>
      <c r="AC13" s="172">
        <f>IF('1. Heures totales'!$C$3="Score",0,11)</f>
        <v>11</v>
      </c>
      <c r="AD13" s="172">
        <f>IF('1. Heures totales'!$C$3="Score",0,11)</f>
        <v>11</v>
      </c>
      <c r="AE13" s="172">
        <f>IF('1. Heures totales'!$C$3="Score",0,11)</f>
        <v>11</v>
      </c>
      <c r="AF13" s="172">
        <f>IF('1. Heures totales'!$C$3="Score",0,11)</f>
        <v>11</v>
      </c>
      <c r="AG13" s="172">
        <f>IF('1. Heures totales'!$C$3="Score",0,0)</f>
        <v>0</v>
      </c>
      <c r="AH13" s="172">
        <f>IF('1. Heures totales'!$C$3="Score",0,0)</f>
        <v>0</v>
      </c>
      <c r="AI13" s="172">
        <f>IF('1. Heures totales'!$C$3="Score",0,0)</f>
        <v>0</v>
      </c>
      <c r="AJ13" s="172">
        <f>IF('1. Heures totales'!$C$3="Score",0,0)</f>
        <v>0</v>
      </c>
      <c r="AK13" s="172">
        <f>IF('1. Heures totales'!$C$3="Score",0,0)</f>
        <v>0</v>
      </c>
      <c r="AL13" s="172">
        <f>IF('1. Heures totales'!$C$3="Score",0,0)</f>
        <v>0</v>
      </c>
      <c r="AM13" s="172">
        <f>IF('1. Heures totales'!$C$3="Score",0,0)</f>
        <v>0</v>
      </c>
      <c r="AN13" s="172">
        <f>IF('1. Heures totales'!$C$3="Score",0,11)</f>
        <v>11</v>
      </c>
      <c r="AO13" s="172">
        <f>IF('1. Heures totales'!$C$3="Score",0,22)</f>
        <v>22</v>
      </c>
      <c r="AP13" s="172">
        <f>IF('1. Heures totales'!$C$3="Score",0,22)</f>
        <v>22</v>
      </c>
      <c r="AQ13" s="172">
        <f>IF('1. Heures totales'!$C$3="Score",0,22)</f>
        <v>22</v>
      </c>
      <c r="AR13" s="172">
        <f>IF('1. Heures totales'!$C$3="Score",0,22)</f>
        <v>22</v>
      </c>
      <c r="AS13" s="189">
        <f>IF('1. Heures totales'!$C$3="Score",0,22)</f>
        <v>22</v>
      </c>
      <c r="AT13" s="4">
        <f>IF('1. Heures totales'!$C$3="Score",0,22)</f>
        <v>22</v>
      </c>
      <c r="AU13" s="4">
        <f>IF('1. Heures totales'!$C$3="Score",0,22)</f>
        <v>22</v>
      </c>
      <c r="AV13" s="4">
        <f>IF('1. Heures totales'!$C$3="Score",0,11)</f>
        <v>11</v>
      </c>
      <c r="AW13" s="4">
        <f>IF('1. Heures totales'!$C$3="Score",0,11)</f>
        <v>11</v>
      </c>
      <c r="AX13" s="4">
        <f>IF('1. Heures totales'!$C$3="Score",0,11)</f>
        <v>11</v>
      </c>
      <c r="AY13" s="4">
        <f>IF('1. Heures totales'!$C$3="Score",0,11)</f>
        <v>11</v>
      </c>
      <c r="AZ13" s="4">
        <f>IF('1. Heures totales'!$C$3="Score",0,11)</f>
        <v>11</v>
      </c>
      <c r="BA13" s="4">
        <f>IF('1. Heures totales'!$C$3="Score",0,11)</f>
        <v>11</v>
      </c>
      <c r="BB13" s="4">
        <f>IF('1. Heures totales'!$C$3="Score",0,0)</f>
        <v>0</v>
      </c>
      <c r="BC13" s="4">
        <f>IF('1. Heures totales'!$C$3="Score",0,0)</f>
        <v>0</v>
      </c>
      <c r="BD13" s="4">
        <f>IF('1. Heures totales'!$C$3="Score",0,11)</f>
        <v>11</v>
      </c>
      <c r="BE13" s="4">
        <f>IF('1. Heures totales'!$C$3="Score",0,11)</f>
        <v>11</v>
      </c>
      <c r="BF13" s="4">
        <f>IF('1. Heures totales'!$C$3="Score",0,11)</f>
        <v>11</v>
      </c>
      <c r="BG13" s="4">
        <f>IF('1. Heures totales'!$C$3="Score",0,11)</f>
        <v>11</v>
      </c>
      <c r="BH13" s="4">
        <f>IF('1. Heures totales'!$C$3="Score",0,11)</f>
        <v>11</v>
      </c>
      <c r="BI13" s="4">
        <f>IF('1. Heures totales'!$C$3="Score",0,22)</f>
        <v>22</v>
      </c>
      <c r="BJ13" s="4">
        <f>IF('1. Heures totales'!$C$3="Score",0,22)</f>
        <v>22</v>
      </c>
      <c r="BK13" s="4">
        <f>IF('1. Heures totales'!$C$3="Score",0,11)</f>
        <v>11</v>
      </c>
      <c r="BL13" s="4">
        <f>IF('1. Heures totales'!$C$3="Score",0,11)</f>
        <v>11</v>
      </c>
      <c r="BM13" s="4">
        <f>IF('1. Heures totales'!$C$3="Score",0,11)</f>
        <v>11</v>
      </c>
      <c r="BN13" s="4">
        <f>IF('1. Heures totales'!$C$3="Score",0,11)</f>
        <v>11</v>
      </c>
      <c r="BO13" s="4">
        <f>IF('1. Heures totales'!$C$3="Score",0,11)</f>
        <v>11</v>
      </c>
      <c r="BP13" s="4">
        <f>IF('1. Heures totales'!$C$3="Score",0,0)</f>
        <v>0</v>
      </c>
      <c r="BQ13" s="4">
        <f>IF('1. Heures totales'!$C$3="Score",0,0)</f>
        <v>0</v>
      </c>
      <c r="BR13" s="4">
        <f>IF('1. Heures totales'!$C$3="Score",0,0)</f>
        <v>0</v>
      </c>
      <c r="BS13" s="4">
        <f>IF('1. Heures totales'!$C$3="Score",0,0)</f>
        <v>0</v>
      </c>
      <c r="BT13" s="4">
        <f>IF('1. Heures totales'!$C$3="Score",0,0)</f>
        <v>0</v>
      </c>
      <c r="BU13" s="4">
        <f>IF('1. Heures totales'!$C$3="Score",0,0)</f>
        <v>0</v>
      </c>
      <c r="BV13" s="4">
        <f>IF('1. Heures totales'!$C$3="Score",0,0)</f>
        <v>0</v>
      </c>
      <c r="BW13" s="4">
        <f>IF('1. Heures totales'!$C$3="Score",0,0)</f>
        <v>0</v>
      </c>
      <c r="BX13" s="4">
        <f>IF('1. Heures totales'!$C$3="Score",0,0)</f>
        <v>0</v>
      </c>
      <c r="BY13">
        <f>IF('1. Heures totales'!$C$3="Score",0,0)</f>
        <v>0</v>
      </c>
      <c r="BZ13">
        <f>IF('1. Heures totales'!$C$3="Score",0,0)</f>
        <v>0</v>
      </c>
      <c r="CA13">
        <f>IF('1. Heures totales'!$C$3="Score",0,0)</f>
        <v>0</v>
      </c>
      <c r="CB13">
        <f>IF('1. Heures totales'!$C$3="Score",0,0)</f>
        <v>0</v>
      </c>
      <c r="CC13">
        <f>IF('1. Heures totales'!$C$3="Score",0,0)</f>
        <v>0</v>
      </c>
      <c r="CD13">
        <f>IF('1. Heures totales'!$C$3="Score",0,11)</f>
        <v>11</v>
      </c>
      <c r="CE13">
        <f>IF('1. Heures totales'!$C$3="Score",0,11)</f>
        <v>11</v>
      </c>
      <c r="CF13">
        <f>IF('1. Heures totales'!$C$3="Score",0,11)</f>
        <v>11</v>
      </c>
      <c r="CG13">
        <f>IF('1. Heures totales'!$C$3="Score",0,11)</f>
        <v>11</v>
      </c>
      <c r="CH13">
        <f>IF('1. Heures totales'!$C$3="Score",0,11)</f>
        <v>11</v>
      </c>
      <c r="CI13">
        <f>IF('1. Heures totales'!$C$3="Score",0,11)</f>
        <v>11</v>
      </c>
      <c r="CJ13">
        <f>IF('1. Heures totales'!$C$3="Score",0,11)</f>
        <v>11</v>
      </c>
      <c r="CK13">
        <f>IF('1. Heures totales'!$C$3="Score",0,11)</f>
        <v>11</v>
      </c>
      <c r="CL13">
        <f>IF('1. Heures totales'!$C$3="Score",0,22)</f>
        <v>22</v>
      </c>
      <c r="CM13">
        <f>IF('1. Heures totales'!$C$3="Score",0,33)</f>
        <v>33</v>
      </c>
      <c r="CN13">
        <f>IF('1. Heures totales'!$C$3="Score",0,33)</f>
        <v>33</v>
      </c>
      <c r="CO13">
        <f>IF('1. Heures totales'!$C$3="Score",0,33)</f>
        <v>33</v>
      </c>
      <c r="CP13">
        <f>IF('1. Heures totales'!$C$3="Score",0,33)</f>
        <v>33</v>
      </c>
      <c r="CQ13">
        <f>IF('1. Heures totales'!$C$3="Score",0,33)</f>
        <v>33</v>
      </c>
      <c r="CR13">
        <f>IF('1. Heures totales'!$C$3="Score",0,33)</f>
        <v>33</v>
      </c>
      <c r="CS13">
        <f>IF('1. Heures totales'!$C$3="Score",0,22)</f>
        <v>22</v>
      </c>
      <c r="CT13">
        <f>IF('1. Heures totales'!$C$3="Score",0,11)</f>
        <v>11</v>
      </c>
      <c r="CU13">
        <f>IF('1. Heures totales'!$C$3="Score",0,11)</f>
        <v>11</v>
      </c>
      <c r="CV13">
        <f>IF('1. Heures totales'!$C$3="Score",0,11)</f>
        <v>11</v>
      </c>
      <c r="CW13">
        <f>IF('1. Heures totales'!$C$3="Score",0,11)</f>
        <v>11</v>
      </c>
      <c r="CX13">
        <f>IF('1. Heures totales'!$C$3="Score",0,11)</f>
        <v>11</v>
      </c>
      <c r="CY13">
        <f>IF('1. Heures totales'!$C$3="Score",0,11)</f>
        <v>11</v>
      </c>
      <c r="CZ13">
        <f>IF('1. Heures totales'!$C$3="Score",0,11)</f>
        <v>11</v>
      </c>
      <c r="DA13">
        <f>IF('1. Heures totales'!$C$3="Score",0,11)</f>
        <v>11</v>
      </c>
    </row>
    <row r="14" spans="1:164" x14ac:dyDescent="0.35">
      <c r="A14" s="478" t="e">
        <f>#REF!</f>
        <v>#REF!</v>
      </c>
      <c r="B14" s="186" t="e">
        <f>#REF!</f>
        <v>#REF!</v>
      </c>
      <c r="C14" s="172"/>
      <c r="D14" s="207">
        <f>AVERAGE($U14:$DA14)</f>
        <v>35.388235294117649</v>
      </c>
      <c r="E14" s="188">
        <f>IF('1. Heures totales'!$C$3="Score",,)</f>
        <v>0</v>
      </c>
      <c r="F14" s="188">
        <f>IF('1. Heures totales'!$C$3="Score",,)</f>
        <v>0</v>
      </c>
      <c r="G14" s="188">
        <f>IF('1. Heures totales'!$C$3="Score",,)</f>
        <v>0</v>
      </c>
      <c r="H14" s="187">
        <f>IF('1. Heures totales'!$C$3="Score",,)</f>
        <v>0</v>
      </c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8">
        <f>IF('1. Heures totales'!$C$3="Score",,)</f>
        <v>0</v>
      </c>
      <c r="T14" s="187">
        <f>IF('1. Heures totales'!$C$3="Score",,)</f>
        <v>0</v>
      </c>
      <c r="U14" s="172">
        <f>IF('1. Heures totales'!$C$3="Score",1,44)</f>
        <v>44</v>
      </c>
      <c r="V14" s="172">
        <f>IF('1. Heures totales'!$C$3="Score",0,33)</f>
        <v>33</v>
      </c>
      <c r="W14" s="172">
        <f>IF('1. Heures totales'!$C$3="Score",1,44)</f>
        <v>44</v>
      </c>
      <c r="X14" s="172">
        <f>IF('1. Heures totales'!$C$3="Score",1,44)</f>
        <v>44</v>
      </c>
      <c r="Y14" s="172">
        <f>IF('1. Heures totales'!$C$3="Score",0,38.5)</f>
        <v>38.5</v>
      </c>
      <c r="Z14" s="172">
        <f>IF('1. Heures totales'!$C$3="Score",0,36)</f>
        <v>36</v>
      </c>
      <c r="AA14" s="172">
        <f>IF('1. Heures totales'!$C$3="Score",0,36)</f>
        <v>36</v>
      </c>
      <c r="AB14" s="172">
        <f>IF('1. Heures totales'!$C$3="Score",0,25)</f>
        <v>25</v>
      </c>
      <c r="AC14" s="172">
        <f>IF('1. Heures totales'!$C$3="Score",0,25)</f>
        <v>25</v>
      </c>
      <c r="AD14" s="172">
        <f>IF('1. Heures totales'!$C$3="Score",0,14)</f>
        <v>14</v>
      </c>
      <c r="AE14" s="172">
        <f>IF('1. Heures totales'!$C$3="Score",0,14)</f>
        <v>14</v>
      </c>
      <c r="AF14" s="172">
        <f>IF('1. Heures totales'!$C$3="Score",0,8.5)</f>
        <v>8.5</v>
      </c>
      <c r="AG14" s="172">
        <f>IF('1. Heures totales'!$C$3="Score",0,0)</f>
        <v>0</v>
      </c>
      <c r="AH14" s="172">
        <f>IF('1. Heures totales'!$C$3="Score",0,11)</f>
        <v>11</v>
      </c>
      <c r="AI14" s="172">
        <f>IF('1. Heures totales'!$C$3="Score",0,11)</f>
        <v>11</v>
      </c>
      <c r="AJ14" s="172">
        <f>IF('1. Heures totales'!$C$3="Score",0,16.5)</f>
        <v>16.5</v>
      </c>
      <c r="AK14" s="172">
        <f>IF('1. Heures totales'!$C$3="Score",0,25)</f>
        <v>25</v>
      </c>
      <c r="AL14" s="172">
        <f>IF('1. Heures totales'!$C$3="Score",0,25)</f>
        <v>25</v>
      </c>
      <c r="AM14" s="172">
        <f>IF('1. Heures totales'!$C$3="Score",0,36)</f>
        <v>36</v>
      </c>
      <c r="AN14" s="172">
        <f>IF('1. Heures totales'!$C$3="Score",1,47)</f>
        <v>47</v>
      </c>
      <c r="AO14" s="172">
        <f>IF('1. Heures totales'!$C$3="Score",0,36)</f>
        <v>36</v>
      </c>
      <c r="AP14" s="172">
        <f>IF('1. Heures totales'!$C$3="Score",0,36)</f>
        <v>36</v>
      </c>
      <c r="AQ14" s="172">
        <f>IF('1. Heures totales'!$C$3="Score",1,41.5)</f>
        <v>41.5</v>
      </c>
      <c r="AR14" s="172">
        <f>IF('1. Heures totales'!$C$3="Score",1,44)</f>
        <v>44</v>
      </c>
      <c r="AS14" s="189">
        <f>IF('1. Heures totales'!$C$3="Score",1,44)</f>
        <v>44</v>
      </c>
      <c r="AT14" s="4">
        <f>IF('1. Heures totales'!$C$3="Score",1,44)</f>
        <v>44</v>
      </c>
      <c r="AU14" s="4">
        <f>IF('1. Heures totales'!$C$3="Score",0,33)</f>
        <v>33</v>
      </c>
      <c r="AV14" s="4">
        <f>IF('1. Heures totales'!$C$3="Score",0,33)</f>
        <v>33</v>
      </c>
      <c r="AW14" s="4">
        <f>IF('1. Heures totales'!$C$3="Score",1,44)</f>
        <v>44</v>
      </c>
      <c r="AX14" s="4">
        <f>IF('1. Heures totales'!$C$3="Score",1,44)</f>
        <v>44</v>
      </c>
      <c r="AY14" s="4">
        <f>IF('1. Heures totales'!$C$3="Score",1,44)</f>
        <v>44</v>
      </c>
      <c r="AZ14" s="4">
        <f>IF('1. Heures totales'!$C$3="Score",1,44)</f>
        <v>44</v>
      </c>
      <c r="BA14" s="4">
        <f>IF('1. Heures totales'!$C$3="Score",0,33)</f>
        <v>33</v>
      </c>
      <c r="BB14" s="4">
        <f>IF('1. Heures totales'!$C$3="Score",1,44)</f>
        <v>44</v>
      </c>
      <c r="BC14" s="4">
        <f>IF('1. Heures totales'!$C$3="Score",2,55)</f>
        <v>55</v>
      </c>
      <c r="BD14" s="4">
        <f>IF('1. Heures totales'!$C$3="Score",1,44)</f>
        <v>44</v>
      </c>
      <c r="BE14" s="4">
        <f>IF('1. Heures totales'!$C$3="Score",1,44)</f>
        <v>44</v>
      </c>
      <c r="BF14" s="4">
        <f>IF('1. Heures totales'!$C$3="Score",0,33)</f>
        <v>33</v>
      </c>
      <c r="BG14" s="4">
        <f>IF('1. Heures totales'!$C$3="Score",0,38.5)</f>
        <v>38.5</v>
      </c>
      <c r="BH14" s="4">
        <f>IF('1. Heures totales'!$C$3="Score",1,47)</f>
        <v>47</v>
      </c>
      <c r="BI14" s="4">
        <f>IF('1. Heures totales'!$C$3="Score",1,47)</f>
        <v>47</v>
      </c>
      <c r="BJ14" s="4">
        <f>IF('1. Heures totales'!$C$3="Score",0,36)</f>
        <v>36</v>
      </c>
      <c r="BK14" s="4">
        <f>IF('1. Heures totales'!$C$3="Score",0,36)</f>
        <v>36</v>
      </c>
      <c r="BL14" s="4">
        <f>IF('1. Heures totales'!$C$3="Score",0,36)</f>
        <v>36</v>
      </c>
      <c r="BM14" s="4">
        <f>IF('1. Heures totales'!$C$3="Score",0,36)</f>
        <v>36</v>
      </c>
      <c r="BN14" s="4">
        <f>IF('1. Heures totales'!$C$3="Score",0,30.5)</f>
        <v>30.5</v>
      </c>
      <c r="BO14" s="4">
        <f>IF('1. Heures totales'!$C$3="Score",0,33)</f>
        <v>33</v>
      </c>
      <c r="BP14" s="4">
        <f>IF('1. Heures totales'!$C$3="Score",0,33)</f>
        <v>33</v>
      </c>
      <c r="BQ14" s="4">
        <f>IF('1. Heures totales'!$C$3="Score",1,44)</f>
        <v>44</v>
      </c>
      <c r="BR14" s="4">
        <f>IF('1. Heures totales'!$C$3="Score",1,44)</f>
        <v>44</v>
      </c>
      <c r="BS14" s="4">
        <f>IF('1. Heures totales'!$C$3="Score",1,44)</f>
        <v>44</v>
      </c>
      <c r="BT14" s="4">
        <f>IF('1. Heures totales'!$C$3="Score",2,55)</f>
        <v>55</v>
      </c>
      <c r="BU14" s="4">
        <f>IF('1. Heures totales'!$C$3="Score",2,55)</f>
        <v>55</v>
      </c>
      <c r="BV14" s="4">
        <f>IF('1. Heures totales'!$C$3="Score",1,44)</f>
        <v>44</v>
      </c>
      <c r="BW14" s="4">
        <f>IF('1. Heures totales'!$C$3="Score",1,44)</f>
        <v>44</v>
      </c>
      <c r="BX14" s="4">
        <f>IF('1. Heures totales'!$C$3="Score",1,44)</f>
        <v>44</v>
      </c>
      <c r="BY14">
        <f>IF('1. Heures totales'!$C$3="Score",2,49.5)</f>
        <v>49.5</v>
      </c>
      <c r="BZ14">
        <f>IF('1. Heures totales'!$C$3="Score",1,47)</f>
        <v>47</v>
      </c>
      <c r="CA14">
        <f>IF('1. Heures totales'!$C$3="Score",1,47)</f>
        <v>47</v>
      </c>
      <c r="CB14">
        <f>IF('1. Heures totales'!$C$3="Score",1,47)</f>
        <v>47</v>
      </c>
      <c r="CC14">
        <f>IF('1. Heures totales'!$C$3="Score",2,58)</f>
        <v>58</v>
      </c>
      <c r="CD14">
        <f>IF('1. Heures totales'!$C$3="Score",2,58)</f>
        <v>58</v>
      </c>
      <c r="CE14">
        <f>IF('1. Heures totales'!$C$3="Score",1,47)</f>
        <v>47</v>
      </c>
      <c r="CF14">
        <f>IF('1. Heures totales'!$C$3="Score",1,41.5)</f>
        <v>41.5</v>
      </c>
      <c r="CG14">
        <f>IF('1. Heures totales'!$C$3="Score",0,38.5)</f>
        <v>38.5</v>
      </c>
      <c r="CH14">
        <f>IF('1. Heures totales'!$C$3="Score",0,36)</f>
        <v>36</v>
      </c>
      <c r="CI14">
        <f>IF('1. Heures totales'!$C$3="Score",0,36)</f>
        <v>36</v>
      </c>
      <c r="CJ14">
        <f>IF('1. Heures totales'!$C$3="Score",0,36)</f>
        <v>36</v>
      </c>
      <c r="CK14">
        <f>IF('1. Heures totales'!$C$3="Score",0,36)</f>
        <v>36</v>
      </c>
      <c r="CL14">
        <f>IF('1. Heures totales'!$C$3="Score",0,36)</f>
        <v>36</v>
      </c>
      <c r="CM14">
        <f>IF('1. Heures totales'!$C$3="Score",0,36)</f>
        <v>36</v>
      </c>
      <c r="CN14">
        <f>IF('1. Heures totales'!$C$3="Score",0,36)</f>
        <v>36</v>
      </c>
      <c r="CO14">
        <f>IF('1. Heures totales'!$C$3="Score",0,36)</f>
        <v>36</v>
      </c>
      <c r="CP14">
        <f>IF('1. Heures totales'!$C$3="Score",0,36)</f>
        <v>36</v>
      </c>
      <c r="CQ14">
        <f>IF('1. Heures totales'!$C$3="Score",0,36)</f>
        <v>36</v>
      </c>
      <c r="CR14">
        <f>IF('1. Heures totales'!$C$3="Score",0,36)</f>
        <v>36</v>
      </c>
      <c r="CS14">
        <f>IF('1. Heures totales'!$C$3="Score",0,36)</f>
        <v>36</v>
      </c>
      <c r="CT14">
        <f>IF('1. Heures totales'!$C$3="Score",0,36)</f>
        <v>36</v>
      </c>
      <c r="CU14">
        <f>IF('1. Heures totales'!$C$3="Score",0,30.5)</f>
        <v>30.5</v>
      </c>
      <c r="CV14">
        <f>IF('1. Heures totales'!$C$3="Score",0,22)</f>
        <v>22</v>
      </c>
      <c r="CW14">
        <f>IF('1. Heures totales'!$C$3="Score",0,22)</f>
        <v>22</v>
      </c>
      <c r="CX14">
        <f>IF('1. Heures totales'!$C$3="Score",0,11)</f>
        <v>11</v>
      </c>
      <c r="CY14">
        <f>IF('1. Heures totales'!$C$3="Score",0,0)</f>
        <v>0</v>
      </c>
      <c r="CZ14">
        <f>IF('1. Heures totales'!$C$3="Score",0,0)</f>
        <v>0</v>
      </c>
      <c r="DA14">
        <f>IF('1. Heures totales'!$C$3="Score",0,0)</f>
        <v>0</v>
      </c>
    </row>
    <row r="15" spans="1:164" x14ac:dyDescent="0.35">
      <c r="A15" s="478" t="e">
        <f>#REF!</f>
        <v>#REF!</v>
      </c>
      <c r="B15" s="186" t="e">
        <f>#REF!</f>
        <v>#REF!</v>
      </c>
      <c r="C15" s="172"/>
      <c r="D15" s="207">
        <f t="shared" si="3"/>
        <v>34.129411764705885</v>
      </c>
      <c r="E15" s="188">
        <f>IF('1. Heures totales'!$C$3="Score",,)</f>
        <v>0</v>
      </c>
      <c r="F15" s="187">
        <f>IF('1. Heures totales'!$C$3="Score",,)</f>
        <v>0</v>
      </c>
      <c r="G15" s="188">
        <f>IF('1. Heures totales'!$C$3="Score",,)</f>
        <v>0</v>
      </c>
      <c r="H15" s="188">
        <f>IF('1. Heures totales'!$C$3="Score",,)</f>
        <v>0</v>
      </c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7">
        <f>IF('1. Heures totales'!$C$3="Score",,)</f>
        <v>0</v>
      </c>
      <c r="T15" s="187">
        <f>IF('1. Heures totales'!$C$3="Score",,)</f>
        <v>0</v>
      </c>
      <c r="U15" s="172">
        <f>IF('1. Heures totales'!$C$3="Score",2,50)</f>
        <v>50</v>
      </c>
      <c r="V15" s="172">
        <f>IF('1. Heures totales'!$C$3="Score",0,39)</f>
        <v>39</v>
      </c>
      <c r="W15" s="172">
        <f>IF('1. Heures totales'!$C$3="Score",1,44.5)</f>
        <v>44.5</v>
      </c>
      <c r="X15" s="172">
        <f>IF('1. Heures totales'!$C$3="Score",0,36)</f>
        <v>36</v>
      </c>
      <c r="Y15" s="172">
        <f>IF('1. Heures totales'!$C$3="Score",0,36)</f>
        <v>36</v>
      </c>
      <c r="Z15" s="172">
        <f>IF('1. Heures totales'!$C$3="Score",0,30.5)</f>
        <v>30.5</v>
      </c>
      <c r="AA15" s="172">
        <f>IF('1. Heures totales'!$C$3="Score",0,33)</f>
        <v>33</v>
      </c>
      <c r="AB15" s="172">
        <f>IF('1. Heures totales'!$C$3="Score",0,27.5)</f>
        <v>27.5</v>
      </c>
      <c r="AC15" s="172">
        <f>IF('1. Heures totales'!$C$3="Score",0,36)</f>
        <v>36</v>
      </c>
      <c r="AD15" s="172">
        <f>IF('1. Heures totales'!$C$3="Score",0,36)</f>
        <v>36</v>
      </c>
      <c r="AE15" s="172">
        <f>IF('1. Heures totales'!$C$3="Score",0,36)</f>
        <v>36</v>
      </c>
      <c r="AF15" s="172">
        <f>IF('1. Heures totales'!$C$3="Score",1,47)</f>
        <v>47</v>
      </c>
      <c r="AG15" s="172">
        <f>IF('1. Heures totales'!$C$3="Score",2,58)</f>
        <v>58</v>
      </c>
      <c r="AH15" s="172">
        <f>IF('1. Heures totales'!$C$3="Score",1,47)</f>
        <v>47</v>
      </c>
      <c r="AI15" s="172">
        <f>IF('1. Heures totales'!$C$3="Score",1,41.5)</f>
        <v>41.5</v>
      </c>
      <c r="AJ15" s="172">
        <f>IF('1. Heures totales'!$C$3="Score",0,38.5)</f>
        <v>38.5</v>
      </c>
      <c r="AK15" s="172">
        <f>IF('1. Heures totales'!$C$3="Score",0,36)</f>
        <v>36</v>
      </c>
      <c r="AL15" s="172">
        <f>IF('1. Heures totales'!$C$3="Score",0,36)</f>
        <v>36</v>
      </c>
      <c r="AM15" s="172">
        <f>IF('1. Heures totales'!$C$3="Score",0,36)</f>
        <v>36</v>
      </c>
      <c r="AN15" s="172">
        <f>IF('1. Heures totales'!$C$3="Score",0,36)</f>
        <v>36</v>
      </c>
      <c r="AO15" s="172">
        <f>IF('1. Heures totales'!$C$3="Score",1,41.5)</f>
        <v>41.5</v>
      </c>
      <c r="AP15" s="172">
        <f>IF('1. Heures totales'!$C$3="Score",2,50)</f>
        <v>50</v>
      </c>
      <c r="AQ15" s="172">
        <f>IF('1. Heures totales'!$C$3="Score",1,44.5)</f>
        <v>44.5</v>
      </c>
      <c r="AR15" s="172">
        <f>IF('1. Heures totales'!$C$3="Score",1,47)</f>
        <v>47</v>
      </c>
      <c r="AS15" s="189">
        <f>IF('1. Heures totales'!$C$3="Score",2,58)</f>
        <v>58</v>
      </c>
      <c r="AT15" s="4">
        <f>IF('1. Heures totales'!$C$3="Score",2,52.5)</f>
        <v>52.5</v>
      </c>
      <c r="AU15" s="4">
        <f>IF('1. Heures totales'!$C$3="Score",2,50)</f>
        <v>50</v>
      </c>
      <c r="AV15" s="4">
        <f>IF('1. Heures totales'!$C$3="Score",1,44.5)</f>
        <v>44.5</v>
      </c>
      <c r="AW15" s="4">
        <f>IF('1. Heures totales'!$C$3="Score",0,36)</f>
        <v>36</v>
      </c>
      <c r="AX15" s="4">
        <f>IF('1. Heures totales'!$C$3="Score",1,47)</f>
        <v>47</v>
      </c>
      <c r="AY15" s="4">
        <f>IF('1. Heures totales'!$C$3="Score",0,36)</f>
        <v>36</v>
      </c>
      <c r="AZ15" s="4">
        <f>IF('1. Heures totales'!$C$3="Score",0,25)</f>
        <v>25</v>
      </c>
      <c r="BA15" s="4">
        <f>IF('1. Heures totales'!$C$3="Score",0,19.5)</f>
        <v>19.5</v>
      </c>
      <c r="BB15" s="4">
        <f>IF('1. Heures totales'!$C$3="Score",0,22)</f>
        <v>22</v>
      </c>
      <c r="BC15" s="4">
        <f>IF('1. Heures totales'!$C$3="Score",0,33)</f>
        <v>33</v>
      </c>
      <c r="BD15" s="4">
        <f>IF('1. Heures totales'!$C$3="Score",1,44)</f>
        <v>44</v>
      </c>
      <c r="BE15" s="4">
        <f>IF('1. Heures totales'!$C$3="Score",0,33)</f>
        <v>33</v>
      </c>
      <c r="BF15" s="4">
        <f>IF('1. Heures totales'!$C$3="Score",0,33)</f>
        <v>33</v>
      </c>
      <c r="BG15" s="4">
        <f>IF('1. Heures totales'!$C$3="Score",0,33)</f>
        <v>33</v>
      </c>
      <c r="BH15" s="4">
        <f>IF('1. Heures totales'!$C$3="Score",0,33)</f>
        <v>33</v>
      </c>
      <c r="BI15" s="4">
        <f>IF('1. Heures totales'!$C$3="Score",0,22)</f>
        <v>22</v>
      </c>
      <c r="BJ15" s="4">
        <f>IF('1. Heures totales'!$C$3="Score",0,11)</f>
        <v>11</v>
      </c>
      <c r="BK15" s="4">
        <f>IF('1. Heures totales'!$C$3="Score",0,0)</f>
        <v>0</v>
      </c>
      <c r="BL15" s="4">
        <f>IF('1. Heures totales'!$C$3="Score",0,0)</f>
        <v>0</v>
      </c>
      <c r="BM15" s="4">
        <f>IF('1. Heures totales'!$C$3="Score",0,0)</f>
        <v>0</v>
      </c>
      <c r="BN15" s="4">
        <f>IF('1. Heures totales'!$C$3="Score",0,0)</f>
        <v>0</v>
      </c>
      <c r="BO15" s="4">
        <f>IF('1. Heures totales'!$C$3="Score",0,0)</f>
        <v>0</v>
      </c>
      <c r="BP15" s="4">
        <f>IF('1. Heures totales'!$C$3="Score",0,0)</f>
        <v>0</v>
      </c>
      <c r="BQ15" s="4">
        <f>IF('1. Heures totales'!$C$3="Score",0,0)</f>
        <v>0</v>
      </c>
      <c r="BR15" s="4">
        <f>IF('1. Heures totales'!$C$3="Score",0,0)</f>
        <v>0</v>
      </c>
      <c r="BS15" s="4">
        <f>IF('1. Heures totales'!$C$3="Score",0,0)</f>
        <v>0</v>
      </c>
      <c r="BT15" s="4">
        <f>IF('1. Heures totales'!$C$3="Score",0,11)</f>
        <v>11</v>
      </c>
      <c r="BU15" s="4">
        <f>IF('1. Heures totales'!$C$3="Score",0,22)</f>
        <v>22</v>
      </c>
      <c r="BV15" s="4">
        <f>IF('1. Heures totales'!$C$3="Score",0,27.5)</f>
        <v>27.5</v>
      </c>
      <c r="BW15" s="4">
        <f>IF('1. Heures totales'!$C$3="Score",0,36)</f>
        <v>36</v>
      </c>
      <c r="BX15" s="4">
        <f>IF('1. Heures totales'!$C$3="Score",0,36)</f>
        <v>36</v>
      </c>
      <c r="BY15">
        <f>IF('1. Heures totales'!$C$3="Score",1,47)</f>
        <v>47</v>
      </c>
      <c r="BZ15">
        <f>IF('1. Heures totales'!$C$3="Score",2,52.5)</f>
        <v>52.5</v>
      </c>
      <c r="CA15">
        <f>IF('1. Heures totales'!$C$3="Score",2,50)</f>
        <v>50</v>
      </c>
      <c r="CB15">
        <f>IF('1. Heures totales'!$C$3="Score",1,44.5)</f>
        <v>44.5</v>
      </c>
      <c r="CC15">
        <f>IF('1. Heures totales'!$C$3="Score",1,47.5)</f>
        <v>47.5</v>
      </c>
      <c r="CD15">
        <f>IF('1. Heures totales'!$C$3="Score",0,39)</f>
        <v>39</v>
      </c>
      <c r="CE15">
        <f>IF('1. Heures totales'!$C$3="Score",0,39)</f>
        <v>39</v>
      </c>
      <c r="CF15">
        <f>IF('1. Heures totales'!$C$3="Score",0,28)</f>
        <v>28</v>
      </c>
      <c r="CG15">
        <f>IF('1. Heures totales'!$C$3="Score",0,33.5)</f>
        <v>33.5</v>
      </c>
      <c r="CH15">
        <f>IF('1. Heures totales'!$C$3="Score",0,25)</f>
        <v>25</v>
      </c>
      <c r="CI15">
        <f>IF('1. Heures totales'!$C$3="Score",0,19.5)</f>
        <v>19.5</v>
      </c>
      <c r="CJ15">
        <f>IF('1. Heures totales'!$C$3="Score",0,11)</f>
        <v>11</v>
      </c>
      <c r="CK15">
        <f>IF('1. Heures totales'!$C$3="Score",0,22)</f>
        <v>22</v>
      </c>
      <c r="CL15">
        <f>IF('1. Heures totales'!$C$3="Score",0,33)</f>
        <v>33</v>
      </c>
      <c r="CM15">
        <f>IF('1. Heures totales'!$C$3="Score",1,44)</f>
        <v>44</v>
      </c>
      <c r="CN15">
        <f>IF('1. Heures totales'!$C$3="Score",1,44)</f>
        <v>44</v>
      </c>
      <c r="CO15">
        <f>IF('1. Heures totales'!$C$3="Score",1,44)</f>
        <v>44</v>
      </c>
      <c r="CP15">
        <f>IF('1. Heures totales'!$C$3="Score",2,55)</f>
        <v>55</v>
      </c>
      <c r="CQ15">
        <f>IF('1. Heures totales'!$C$3="Score",2,55)</f>
        <v>55</v>
      </c>
      <c r="CR15">
        <f>IF('1. Heures totales'!$C$3="Score",1,44)</f>
        <v>44</v>
      </c>
      <c r="CS15">
        <f>IF('1. Heures totales'!$C$3="Score",1,44)</f>
        <v>44</v>
      </c>
      <c r="CT15">
        <f>IF('1. Heures totales'!$C$3="Score",0,38.5)</f>
        <v>38.5</v>
      </c>
      <c r="CU15">
        <f>IF('1. Heures totales'!$C$3="Score",0,36)</f>
        <v>36</v>
      </c>
      <c r="CV15">
        <f>IF('1. Heures totales'!$C$3="Score",1,47)</f>
        <v>47</v>
      </c>
      <c r="CW15">
        <f>IF('1. Heures totales'!$C$3="Score",0,36)</f>
        <v>36</v>
      </c>
      <c r="CX15">
        <f>IF('1. Heures totales'!$C$3="Score",1,47)</f>
        <v>47</v>
      </c>
      <c r="CY15">
        <f>IF('1. Heures totales'!$C$3="Score",2,58)</f>
        <v>58</v>
      </c>
      <c r="CZ15">
        <f>IF('1. Heures totales'!$C$3="Score",1,47)</f>
        <v>47</v>
      </c>
      <c r="DA15">
        <f>IF('1. Heures totales'!$C$3="Score",1,41.5)</f>
        <v>41.5</v>
      </c>
    </row>
    <row r="16" spans="1:164" x14ac:dyDescent="0.35">
      <c r="A16" s="478" t="e">
        <f>#REF!</f>
        <v>#REF!</v>
      </c>
      <c r="B16" s="186" t="e">
        <f>#REF!</f>
        <v>#REF!</v>
      </c>
      <c r="C16" s="172"/>
      <c r="D16" s="207">
        <f t="shared" si="3"/>
        <v>20.388235294117646</v>
      </c>
      <c r="E16" s="188">
        <f>IF('1. Heures totales'!$C$3="Score",,)</f>
        <v>0</v>
      </c>
      <c r="F16" s="188">
        <f>IF('1. Heures totales'!$C$3="Score",,)</f>
        <v>0</v>
      </c>
      <c r="G16" s="188">
        <f>IF('1. Heures totales'!$C$3="Score",,)</f>
        <v>0</v>
      </c>
      <c r="H16" s="187">
        <f>IF('1. Heures totales'!$C$3="Score",,)</f>
        <v>0</v>
      </c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8">
        <f>IF('1. Heures totales'!$C$3="Score",,)</f>
        <v>0</v>
      </c>
      <c r="T16" s="187">
        <f>IF('1. Heures totales'!$C$3="Score",,)</f>
        <v>0</v>
      </c>
      <c r="U16" s="172">
        <f>IF('1. Heures totales'!$C$3="Score",0,11)</f>
        <v>11</v>
      </c>
      <c r="V16" s="172">
        <f>IF('1. Heures totales'!$C$3="Score",0,11)</f>
        <v>11</v>
      </c>
      <c r="W16" s="172">
        <f>IF('1. Heures totales'!$C$3="Score",0,22)</f>
        <v>22</v>
      </c>
      <c r="X16" s="172">
        <f>IF('1. Heures totales'!$C$3="Score",0,22)</f>
        <v>22</v>
      </c>
      <c r="Y16" s="172">
        <f>IF('1. Heures totales'!$C$3="Score",0,22)</f>
        <v>22</v>
      </c>
      <c r="Z16" s="172">
        <f>IF('1. Heures totales'!$C$3="Score",0,22)</f>
        <v>22</v>
      </c>
      <c r="AA16" s="172">
        <f>IF('1. Heures totales'!$C$3="Score",0,22)</f>
        <v>22</v>
      </c>
      <c r="AB16" s="172">
        <f>IF('1. Heures totales'!$C$3="Score",0,22)</f>
        <v>22</v>
      </c>
      <c r="AC16" s="172">
        <f>IF('1. Heures totales'!$C$3="Score",0,22)</f>
        <v>22</v>
      </c>
      <c r="AD16" s="172">
        <f>IF('1. Heures totales'!$C$3="Score",0,11)</f>
        <v>11</v>
      </c>
      <c r="AE16" s="172">
        <f>IF('1. Heures totales'!$C$3="Score",0,11)</f>
        <v>11</v>
      </c>
      <c r="AF16" s="172">
        <f>IF('1. Heures totales'!$C$3="Score",0,11)</f>
        <v>11</v>
      </c>
      <c r="AG16" s="172">
        <f>IF('1. Heures totales'!$C$3="Score",0,16.5)</f>
        <v>16.5</v>
      </c>
      <c r="AH16" s="172">
        <f>IF('1. Heures totales'!$C$3="Score",0,25)</f>
        <v>25</v>
      </c>
      <c r="AI16" s="172">
        <f>IF('1. Heures totales'!$C$3="Score",0,36)</f>
        <v>36</v>
      </c>
      <c r="AJ16" s="172">
        <f>IF('1. Heures totales'!$C$3="Score",0,25)</f>
        <v>25</v>
      </c>
      <c r="AK16" s="172">
        <f>IF('1. Heures totales'!$C$3="Score",0,25)</f>
        <v>25</v>
      </c>
      <c r="AL16" s="172">
        <f>IF('1. Heures totales'!$C$3="Score",0,25)</f>
        <v>25</v>
      </c>
      <c r="AM16" s="172">
        <f>IF('1. Heures totales'!$C$3="Score",0,25)</f>
        <v>25</v>
      </c>
      <c r="AN16" s="172">
        <f>IF('1. Heures totales'!$C$3="Score",0,19.5)</f>
        <v>19.5</v>
      </c>
      <c r="AO16" s="172">
        <f>IF('1. Heures totales'!$C$3="Score",0,11)</f>
        <v>11</v>
      </c>
      <c r="AP16" s="172">
        <f>IF('1. Heures totales'!$C$3="Score",0,0)</f>
        <v>0</v>
      </c>
      <c r="AQ16" s="172">
        <f>IF('1. Heures totales'!$C$3="Score",0,11)</f>
        <v>11</v>
      </c>
      <c r="AR16" s="172">
        <f>IF('1. Heures totales'!$C$3="Score",0,11)</f>
        <v>11</v>
      </c>
      <c r="AS16" s="189">
        <f>IF('1. Heures totales'!$C$3="Score",0,11)</f>
        <v>11</v>
      </c>
      <c r="AT16" s="4">
        <f>IF('1. Heures totales'!$C$3="Score",0,11)</f>
        <v>11</v>
      </c>
      <c r="AU16" s="4">
        <f>IF('1. Heures totales'!$C$3="Score",0,11)</f>
        <v>11</v>
      </c>
      <c r="AV16" s="4">
        <f>IF('1. Heures totales'!$C$3="Score",0,11)</f>
        <v>11</v>
      </c>
      <c r="AW16" s="4">
        <f>IF('1. Heures totales'!$C$3="Score",0,11)</f>
        <v>11</v>
      </c>
      <c r="AX16" s="4">
        <f>IF('1. Heures totales'!$C$3="Score",0,0)</f>
        <v>0</v>
      </c>
      <c r="AY16" s="4">
        <f>IF('1. Heures totales'!$C$3="Score",0,0)</f>
        <v>0</v>
      </c>
      <c r="AZ16" s="4">
        <f>IF('1. Heures totales'!$C$3="Score",0,0)</f>
        <v>0</v>
      </c>
      <c r="BA16" s="4">
        <f>IF('1. Heures totales'!$C$3="Score",0,0)</f>
        <v>0</v>
      </c>
      <c r="BB16" s="4">
        <f>IF('1. Heures totales'!$C$3="Score",0,0)</f>
        <v>0</v>
      </c>
      <c r="BC16" s="4">
        <f>IF('1. Heures totales'!$C$3="Score",0,5.5)</f>
        <v>5.5</v>
      </c>
      <c r="BD16" s="4">
        <f>IF('1. Heures totales'!$C$3="Score",0,14)</f>
        <v>14</v>
      </c>
      <c r="BE16" s="4">
        <f>IF('1. Heures totales'!$C$3="Score",0,25)</f>
        <v>25</v>
      </c>
      <c r="BF16" s="4">
        <f>IF('1. Heures totales'!$C$3="Score",0,36)</f>
        <v>36</v>
      </c>
      <c r="BG16" s="4">
        <f>IF('1. Heures totales'!$C$3="Score",0,36)</f>
        <v>36</v>
      </c>
      <c r="BH16" s="4">
        <f>IF('1. Heures totales'!$C$3="Score",0,36)</f>
        <v>36</v>
      </c>
      <c r="BI16" s="4">
        <f>IF('1. Heures totales'!$C$3="Score",0,36)</f>
        <v>36</v>
      </c>
      <c r="BJ16" s="4">
        <f>IF('1. Heures totales'!$C$3="Score",0,30.5)</f>
        <v>30.5</v>
      </c>
      <c r="BK16" s="4">
        <f>IF('1. Heures totales'!$C$3="Score",0,22)</f>
        <v>22</v>
      </c>
      <c r="BL16" s="4">
        <f>IF('1. Heures totales'!$C$3="Score",0,16.5)</f>
        <v>16.5</v>
      </c>
      <c r="BM16" s="4">
        <f>IF('1. Heures totales'!$C$3="Score",0,14)</f>
        <v>14</v>
      </c>
      <c r="BN16" s="4">
        <f>IF('1. Heures totales'!$C$3="Score",0,14)</f>
        <v>14</v>
      </c>
      <c r="BO16" s="4">
        <f>IF('1. Heures totales'!$C$3="Score",0,14)</f>
        <v>14</v>
      </c>
      <c r="BP16" s="4">
        <f>IF('1. Heures totales'!$C$3="Score",0,19.5)</f>
        <v>19.5</v>
      </c>
      <c r="BQ16" s="4">
        <f>IF('1. Heures totales'!$C$3="Score",0,28)</f>
        <v>28</v>
      </c>
      <c r="BR16" s="4">
        <f>IF('1. Heures totales'!$C$3="Score",0,39)</f>
        <v>39</v>
      </c>
      <c r="BS16" s="4">
        <f>IF('1. Heures totales'!$C$3="Score",1,44.5)</f>
        <v>44.5</v>
      </c>
      <c r="BT16" s="4">
        <f>IF('1. Heures totales'!$C$3="Score",1,47)</f>
        <v>47</v>
      </c>
      <c r="BU16" s="4">
        <f>IF('1. Heures totales'!$C$3="Score",1,47)</f>
        <v>47</v>
      </c>
      <c r="BV16" s="4">
        <f>IF('1. Heures totales'!$C$3="Score",1,47)</f>
        <v>47</v>
      </c>
      <c r="BW16" s="4">
        <f>IF('1. Heures totales'!$C$3="Score",1,41.5)</f>
        <v>41.5</v>
      </c>
      <c r="BX16" s="4">
        <f>IF('1. Heures totales'!$C$3="Score",0,33)</f>
        <v>33</v>
      </c>
      <c r="BY16">
        <f>IF('1. Heures totales'!$C$3="Score",0,22)</f>
        <v>22</v>
      </c>
      <c r="BZ16">
        <f>IF('1. Heures totales'!$C$3="Score",0,22)</f>
        <v>22</v>
      </c>
      <c r="CA16">
        <f>IF('1. Heures totales'!$C$3="Score",0,11)</f>
        <v>11</v>
      </c>
      <c r="CB16">
        <f>IF('1. Heures totales'!$C$3="Score",0,11)</f>
        <v>11</v>
      </c>
      <c r="CC16">
        <f>IF('1. Heures totales'!$C$3="Score",0,11)</f>
        <v>11</v>
      </c>
      <c r="CD16">
        <f>IF('1. Heures totales'!$C$3="Score",0,11)</f>
        <v>11</v>
      </c>
      <c r="CE16">
        <f>IF('1. Heures totales'!$C$3="Score",0,22)</f>
        <v>22</v>
      </c>
      <c r="CF16">
        <f>IF('1. Heures totales'!$C$3="Score",0,22)</f>
        <v>22</v>
      </c>
      <c r="CG16">
        <f>IF('1. Heures totales'!$C$3="Score",0,22)</f>
        <v>22</v>
      </c>
      <c r="CH16">
        <f>IF('1. Heures totales'!$C$3="Score",0,33)</f>
        <v>33</v>
      </c>
      <c r="CI16">
        <f>IF('1. Heures totales'!$C$3="Score",0,33)</f>
        <v>33</v>
      </c>
      <c r="CJ16">
        <f>IF('1. Heures totales'!$C$3="Score",0,33)</f>
        <v>33</v>
      </c>
      <c r="CK16">
        <f>IF('1. Heures totales'!$C$3="Score",0,33)</f>
        <v>33</v>
      </c>
      <c r="CL16">
        <f>IF('1. Heures totales'!$C$3="Score",0,22)</f>
        <v>22</v>
      </c>
      <c r="CM16">
        <f>IF('1. Heures totales'!$C$3="Score",0,22)</f>
        <v>22</v>
      </c>
      <c r="CN16">
        <f>IF('1. Heures totales'!$C$3="Score",0,11)</f>
        <v>11</v>
      </c>
      <c r="CO16">
        <f>IF('1. Heures totales'!$C$3="Score",0,5.5)</f>
        <v>5.5</v>
      </c>
      <c r="CP16">
        <f>IF('1. Heures totales'!$C$3="Score",0,14)</f>
        <v>14</v>
      </c>
      <c r="CQ16">
        <f>IF('1. Heures totales'!$C$3="Score",0,14)</f>
        <v>14</v>
      </c>
      <c r="CR16">
        <f>IF('1. Heures totales'!$C$3="Score",0,14)</f>
        <v>14</v>
      </c>
      <c r="CS16">
        <f>IF('1. Heures totales'!$C$3="Score",0,25)</f>
        <v>25</v>
      </c>
      <c r="CT16">
        <f>IF('1. Heures totales'!$C$3="Score",0,36)</f>
        <v>36</v>
      </c>
      <c r="CU16">
        <f>IF('1. Heures totales'!$C$3="Score",0,36)</f>
        <v>36</v>
      </c>
      <c r="CV16">
        <f>IF('1. Heures totales'!$C$3="Score",0,30.5)</f>
        <v>30.5</v>
      </c>
      <c r="CW16">
        <f>IF('1. Heures totales'!$C$3="Score",0,22)</f>
        <v>22</v>
      </c>
      <c r="CX16">
        <f>IF('1. Heures totales'!$C$3="Score",0,22)</f>
        <v>22</v>
      </c>
      <c r="CY16">
        <f>IF('1. Heures totales'!$C$3="Score",0,22)</f>
        <v>22</v>
      </c>
      <c r="CZ16">
        <f>IF('1. Heures totales'!$C$3="Score",0,11)</f>
        <v>11</v>
      </c>
      <c r="DA16">
        <f>IF('1. Heures totales'!$C$3="Score",0,0)</f>
        <v>0</v>
      </c>
    </row>
    <row r="17" spans="1:105" x14ac:dyDescent="0.35">
      <c r="A17" s="478" t="e">
        <f>#REF!</f>
        <v>#REF!</v>
      </c>
      <c r="B17" s="186" t="e">
        <f>#REF!</f>
        <v>#REF!</v>
      </c>
      <c r="C17" s="172"/>
      <c r="D17" s="207">
        <f t="shared" si="3"/>
        <v>22.529411764705884</v>
      </c>
      <c r="E17" s="188">
        <f>IF('1. Heures totales'!$C$3="Score",,)</f>
        <v>0</v>
      </c>
      <c r="F17" s="188">
        <f>IF('1. Heures totales'!$C$3="Score",,)</f>
        <v>0</v>
      </c>
      <c r="G17" s="187">
        <f>IF('1. Heures totales'!$C$3="Score",,)</f>
        <v>0</v>
      </c>
      <c r="H17" s="188">
        <f>IF('1. Heures totales'!$C$3="Score",,)</f>
        <v>0</v>
      </c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>
        <f>IF('1. Heures totales'!$C$3="Score",,)</f>
        <v>0</v>
      </c>
      <c r="T17" s="188">
        <f>IF('1. Heures totales'!$C$3="Score",,)</f>
        <v>0</v>
      </c>
      <c r="U17" s="172">
        <f>IF('1. Heures totales'!$C$3="Score",0,36)</f>
        <v>36</v>
      </c>
      <c r="V17" s="172">
        <f>IF('1. Heures totales'!$C$3="Score",0,34.5)</f>
        <v>34.5</v>
      </c>
      <c r="W17" s="172">
        <f>IF('1. Heures totales'!$C$3="Score",0,34.5)</f>
        <v>34.5</v>
      </c>
      <c r="X17" s="172">
        <f>IF('1. Heures totales'!$C$3="Score",0,34.5)</f>
        <v>34.5</v>
      </c>
      <c r="Y17" s="172">
        <f>IF('1. Heures totales'!$C$3="Score",1,45)</f>
        <v>45</v>
      </c>
      <c r="Z17" s="172">
        <f>IF('1. Heures totales'!$C$3="Score",0,35)</f>
        <v>35</v>
      </c>
      <c r="AA17" s="172">
        <f>IF('1. Heures totales'!$C$3="Score",0,24.5)</f>
        <v>24.5</v>
      </c>
      <c r="AB17" s="172">
        <f>IF('1. Heures totales'!$C$3="Score",0,19)</f>
        <v>19</v>
      </c>
      <c r="AC17" s="172">
        <f>IF('1. Heures totales'!$C$3="Score",0,21)</f>
        <v>21</v>
      </c>
      <c r="AD17" s="172">
        <f>IF('1. Heures totales'!$C$3="Score",0,21)</f>
        <v>21</v>
      </c>
      <c r="AE17" s="172">
        <f>IF('1. Heures totales'!$C$3="Score",0,31.5)</f>
        <v>31.5</v>
      </c>
      <c r="AF17" s="172">
        <f>IF('1. Heures totales'!$C$3="Score",0,31.5)</f>
        <v>31.5</v>
      </c>
      <c r="AG17" s="172">
        <f>IF('1. Heures totales'!$C$3="Score",1,41.5)</f>
        <v>41.5</v>
      </c>
      <c r="AH17" s="172">
        <f>IF('1. Heures totales'!$C$3="Score",1,41.5)</f>
        <v>41.5</v>
      </c>
      <c r="AI17" s="172">
        <f>IF('1. Heures totales'!$C$3="Score",1,41.5)</f>
        <v>41.5</v>
      </c>
      <c r="AJ17" s="172">
        <f>IF('1. Heures totales'!$C$3="Score",0,31)</f>
        <v>31</v>
      </c>
      <c r="AK17" s="172">
        <f>IF('1. Heures totales'!$C$3="Score",0,31)</f>
        <v>31</v>
      </c>
      <c r="AL17" s="172">
        <f>IF('1. Heures totales'!$C$3="Score",0,20.5)</f>
        <v>20.5</v>
      </c>
      <c r="AM17" s="172">
        <f>IF('1. Heures totales'!$C$3="Score",0,10)</f>
        <v>10</v>
      </c>
      <c r="AN17" s="172">
        <f>IF('1. Heures totales'!$C$3="Score",0,0)</f>
        <v>0</v>
      </c>
      <c r="AO17" s="172">
        <f>IF('1. Heures totales'!$C$3="Score",0,0)</f>
        <v>0</v>
      </c>
      <c r="AP17" s="172">
        <f>IF('1. Heures totales'!$C$3="Score",0,0)</f>
        <v>0</v>
      </c>
      <c r="AQ17" s="172">
        <f>IF('1. Heures totales'!$C$3="Score",0,10)</f>
        <v>10</v>
      </c>
      <c r="AR17" s="172">
        <f>IF('1. Heures totales'!$C$3="Score",0,15.5)</f>
        <v>15.5</v>
      </c>
      <c r="AS17" s="189">
        <f>IF('1. Heures totales'!$C$3="Score",0,24)</f>
        <v>24</v>
      </c>
      <c r="AT17" s="4">
        <f>IF('1. Heures totales'!$C$3="Score",0,24)</f>
        <v>24</v>
      </c>
      <c r="AU17" s="4">
        <f>IF('1. Heures totales'!$C$3="Score",0,34.5)</f>
        <v>34.5</v>
      </c>
      <c r="AV17" s="4">
        <f>IF('1. Heures totales'!$C$3="Score",0,34.5)</f>
        <v>34.5</v>
      </c>
      <c r="AW17" s="4">
        <f>IF('1. Heures totales'!$C$3="Score",0,34.5)</f>
        <v>34.5</v>
      </c>
      <c r="AX17" s="4">
        <f>IF('1. Heures totales'!$C$3="Score",0,24.5)</f>
        <v>24.5</v>
      </c>
      <c r="AY17" s="4">
        <f>IF('1. Heures totales'!$C$3="Score",0,19)</f>
        <v>19</v>
      </c>
      <c r="AZ17" s="4">
        <f>IF('1. Heures totales'!$C$3="Score",0,10.5)</f>
        <v>10.5</v>
      </c>
      <c r="BA17" s="4">
        <f>IF('1. Heures totales'!$C$3="Score",0,16)</f>
        <v>16</v>
      </c>
      <c r="BB17" s="4">
        <f>IF('1. Heures totales'!$C$3="Score",0,14)</f>
        <v>14</v>
      </c>
      <c r="BC17" s="4">
        <f>IF('1. Heures totales'!$C$3="Score",0,14)</f>
        <v>14</v>
      </c>
      <c r="BD17" s="4">
        <f>IF('1. Heures totales'!$C$3="Score",0,14)</f>
        <v>14</v>
      </c>
      <c r="BE17" s="4">
        <f>IF('1. Heures totales'!$C$3="Score",0,24)</f>
        <v>24</v>
      </c>
      <c r="BF17" s="4">
        <f>IF('1. Heures totales'!$C$3="Score",0,24)</f>
        <v>24</v>
      </c>
      <c r="BG17" s="4">
        <f>IF('1. Heures totales'!$C$3="Score",0,24)</f>
        <v>24</v>
      </c>
      <c r="BH17" s="4">
        <f>IF('1. Heures totales'!$C$3="Score",0,18.5)</f>
        <v>18.5</v>
      </c>
      <c r="BI17" s="4">
        <f>IF('1. Heures totales'!$C$3="Score",0,20)</f>
        <v>20</v>
      </c>
      <c r="BJ17" s="4">
        <f>IF('1. Heures totales'!$C$3="Score",0,20)</f>
        <v>20</v>
      </c>
      <c r="BK17" s="4">
        <f>IF('1. Heures totales'!$C$3="Score",0,20)</f>
        <v>20</v>
      </c>
      <c r="BL17" s="4">
        <f>IF('1. Heures totales'!$C$3="Score",0,10)</f>
        <v>10</v>
      </c>
      <c r="BM17" s="4">
        <f>IF('1. Heures totales'!$C$3="Score",0,15.5)</f>
        <v>15.5</v>
      </c>
      <c r="BN17" s="4">
        <f>IF('1. Heures totales'!$C$3="Score",0,24)</f>
        <v>24</v>
      </c>
      <c r="BO17" s="4">
        <f>IF('1. Heures totales'!$C$3="Score",0,24)</f>
        <v>24</v>
      </c>
      <c r="BP17" s="4">
        <f>IF('1. Heures totales'!$C$3="Score",0,24.5)</f>
        <v>24.5</v>
      </c>
      <c r="BQ17" s="4">
        <f>IF('1. Heures totales'!$C$3="Score",0,30)</f>
        <v>30</v>
      </c>
      <c r="BR17" s="4">
        <f>IF('1. Heures totales'!$C$3="Score",0,38.5)</f>
        <v>38.5</v>
      </c>
      <c r="BS17" s="4">
        <f>IF('1. Heures totales'!$C$3="Score",2,48.5)</f>
        <v>48.5</v>
      </c>
      <c r="BT17" s="4">
        <f>IF('1. Heures totales'!$C$3="Score",1,43)</f>
        <v>43</v>
      </c>
      <c r="BU17" s="4">
        <f>IF('1. Heures totales'!$C$3="Score",1,40)</f>
        <v>40</v>
      </c>
      <c r="BV17" s="4">
        <f>IF('1. Heures totales'!$C$3="Score",2,48.5)</f>
        <v>48.5</v>
      </c>
      <c r="BW17" s="4">
        <f>IF('1. Heures totales'!$C$3="Score",2,48.5)</f>
        <v>48.5</v>
      </c>
      <c r="BX17" s="4">
        <f>IF('1. Heures totales'!$C$3="Score",1,43)</f>
        <v>43</v>
      </c>
      <c r="BY17">
        <f>IF('1. Heures totales'!$C$3="Score",0,34.5)</f>
        <v>34.5</v>
      </c>
      <c r="BZ17">
        <f>IF('1. Heures totales'!$C$3="Score",0,24.5)</f>
        <v>24.5</v>
      </c>
      <c r="CA17">
        <f>IF('1. Heures totales'!$C$3="Score",0,24.5)</f>
        <v>24.5</v>
      </c>
      <c r="CB17">
        <f>IF('1. Heures totales'!$C$3="Score",0,19)</f>
        <v>19</v>
      </c>
      <c r="CC17">
        <f>IF('1. Heures totales'!$C$3="Score",0,16)</f>
        <v>16</v>
      </c>
      <c r="CD17">
        <f>IF('1. Heures totales'!$C$3="Score",0,14)</f>
        <v>14</v>
      </c>
      <c r="CE17">
        <f>IF('1. Heures totales'!$C$3="Score",0,24.5)</f>
        <v>24.5</v>
      </c>
      <c r="CF17">
        <f>IF('1. Heures totales'!$C$3="Score",0,24.5)</f>
        <v>24.5</v>
      </c>
      <c r="CG17">
        <f>IF('1. Heures totales'!$C$3="Score",0,24.5)</f>
        <v>24.5</v>
      </c>
      <c r="CH17">
        <f>IF('1. Heures totales'!$C$3="Score",0,24.5)</f>
        <v>24.5</v>
      </c>
      <c r="CI17">
        <f>IF('1. Heures totales'!$C$3="Score",0,24.5)</f>
        <v>24.5</v>
      </c>
      <c r="CJ17">
        <f>IF('1. Heures totales'!$C$3="Score",0,19)</f>
        <v>19</v>
      </c>
      <c r="CK17">
        <f>IF('1. Heures totales'!$C$3="Score",0,10.5)</f>
        <v>10.5</v>
      </c>
      <c r="CL17">
        <f>IF('1. Heures totales'!$C$3="Score",0,0)</f>
        <v>0</v>
      </c>
      <c r="CM17">
        <f>IF('1. Heures totales'!$C$3="Score",0,0)</f>
        <v>0</v>
      </c>
      <c r="CN17">
        <f>IF('1. Heures totales'!$C$3="Score",0,0)</f>
        <v>0</v>
      </c>
      <c r="CO17">
        <f>IF('1. Heures totales'!$C$3="Score",0,0)</f>
        <v>0</v>
      </c>
      <c r="CP17">
        <f>IF('1. Heures totales'!$C$3="Score",0,5.5)</f>
        <v>5.5</v>
      </c>
      <c r="CQ17">
        <f>IF('1. Heures totales'!$C$3="Score",0,14)</f>
        <v>14</v>
      </c>
      <c r="CR17">
        <f>IF('1. Heures totales'!$C$3="Score",0,24)</f>
        <v>24</v>
      </c>
      <c r="CS17">
        <f>IF('1. Heures totales'!$C$3="Score",0,24)</f>
        <v>24</v>
      </c>
      <c r="CT17">
        <f>IF('1. Heures totales'!$C$3="Score",0,24)</f>
        <v>24</v>
      </c>
      <c r="CU17">
        <f>IF('1. Heures totales'!$C$3="Score",0,24)</f>
        <v>24</v>
      </c>
      <c r="CV17">
        <f>IF('1. Heures totales'!$C$3="Score",0,24)</f>
        <v>24</v>
      </c>
      <c r="CW17">
        <f>IF('1. Heures totales'!$C$3="Score",0,18.5)</f>
        <v>18.5</v>
      </c>
      <c r="CX17">
        <f>IF('1. Heures totales'!$C$3="Score",0,10)</f>
        <v>10</v>
      </c>
      <c r="CY17">
        <f>IF('1. Heures totales'!$C$3="Score",0,0)</f>
        <v>0</v>
      </c>
      <c r="CZ17">
        <f>IF('1. Heures totales'!$C$3="Score",0,0)</f>
        <v>0</v>
      </c>
      <c r="DA17">
        <f>IF('1. Heures totales'!$C$3="Score",0,0)</f>
        <v>0</v>
      </c>
    </row>
    <row r="18" spans="1:105" x14ac:dyDescent="0.35">
      <c r="A18" s="478" t="e">
        <f>#REF!</f>
        <v>#REF!</v>
      </c>
      <c r="B18" s="186" t="e">
        <f>#REF!</f>
        <v>#REF!</v>
      </c>
      <c r="C18" s="172"/>
      <c r="D18" s="207">
        <f t="shared" si="3"/>
        <v>16.676470588235293</v>
      </c>
      <c r="E18" s="188">
        <f>IF('1. Heures totales'!$C$3="Score",,)</f>
        <v>0</v>
      </c>
      <c r="F18" s="188">
        <f>IF('1. Heures totales'!$C$3="Score",,)</f>
        <v>0</v>
      </c>
      <c r="G18" s="187">
        <f>IF('1. Heures totales'!$C$3="Score",,)</f>
        <v>0</v>
      </c>
      <c r="H18" s="188">
        <f>IF('1. Heures totales'!$C$3="Score",,)</f>
        <v>0</v>
      </c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>
        <f>IF('1. Heures totales'!$C$3="Score",,)</f>
        <v>0</v>
      </c>
      <c r="T18" s="188">
        <f>IF('1. Heures totales'!$C$3="Score",,)</f>
        <v>0</v>
      </c>
      <c r="U18" s="172">
        <f>IF('1. Heures totales'!$C$3="Score",0,14)</f>
        <v>14</v>
      </c>
      <c r="V18" s="172">
        <f>IF('1. Heures totales'!$C$3="Score",0,14)</f>
        <v>14</v>
      </c>
      <c r="W18" s="172">
        <f>IF('1. Heures totales'!$C$3="Score",0,14)</f>
        <v>14</v>
      </c>
      <c r="X18" s="172">
        <f>IF('1. Heures totales'!$C$3="Score",0,14)</f>
        <v>14</v>
      </c>
      <c r="Y18" s="172">
        <f>IF('1. Heures totales'!$C$3="Score",0,14)</f>
        <v>14</v>
      </c>
      <c r="Z18" s="172">
        <f>IF('1. Heures totales'!$C$3="Score",0,24.5)</f>
        <v>24.5</v>
      </c>
      <c r="AA18" s="172">
        <f>IF('1. Heures totales'!$C$3="Score",0,30)</f>
        <v>30</v>
      </c>
      <c r="AB18" s="172">
        <f>IF('1. Heures totales'!$C$3="Score",0,38.5)</f>
        <v>38.5</v>
      </c>
      <c r="AC18" s="172">
        <f>IF('1. Heures totales'!$C$3="Score",0,33)</f>
        <v>33</v>
      </c>
      <c r="AD18" s="172">
        <f>IF('1. Heures totales'!$C$3="Score",0,24.5)</f>
        <v>24.5</v>
      </c>
      <c r="AE18" s="172">
        <f>IF('1. Heures totales'!$C$3="Score",0,24.5)</f>
        <v>24.5</v>
      </c>
      <c r="AF18" s="172">
        <f>IF('1. Heures totales'!$C$3="Score",0,24.5)</f>
        <v>24.5</v>
      </c>
      <c r="AG18" s="172">
        <f>IF('1. Heures totales'!$C$3="Score",0,14)</f>
        <v>14</v>
      </c>
      <c r="AH18" s="172">
        <f>IF('1. Heures totales'!$C$3="Score",0,8.5)</f>
        <v>8.5</v>
      </c>
      <c r="AI18" s="172">
        <f>IF('1. Heures totales'!$C$3="Score",0,0)</f>
        <v>0</v>
      </c>
      <c r="AJ18" s="172">
        <f>IF('1. Heures totales'!$C$3="Score",0,0)</f>
        <v>0</v>
      </c>
      <c r="AK18" s="172">
        <f>IF('1. Heures totales'!$C$3="Score",0,0)</f>
        <v>0</v>
      </c>
      <c r="AL18" s="172">
        <f>IF('1. Heures totales'!$C$3="Score",0,0)</f>
        <v>0</v>
      </c>
      <c r="AM18" s="172">
        <f>IF('1. Heures totales'!$C$3="Score",0,0)</f>
        <v>0</v>
      </c>
      <c r="AN18" s="172">
        <f>IF('1. Heures totales'!$C$3="Score",0,0)</f>
        <v>0</v>
      </c>
      <c r="AO18" s="172">
        <f>IF('1. Heures totales'!$C$3="Score",0,0)</f>
        <v>0</v>
      </c>
      <c r="AP18" s="172">
        <f>IF('1. Heures totales'!$C$3="Score",0,0)</f>
        <v>0</v>
      </c>
      <c r="AQ18" s="172">
        <f>IF('1. Heures totales'!$C$3="Score",0,0)</f>
        <v>0</v>
      </c>
      <c r="AR18" s="172">
        <f>IF('1. Heures totales'!$C$3="Score",0,0)</f>
        <v>0</v>
      </c>
      <c r="AS18" s="189">
        <f>IF('1. Heures totales'!$C$3="Score",0,0)</f>
        <v>0</v>
      </c>
      <c r="AT18" s="4">
        <f>IF('1. Heures totales'!$C$3="Score",0,0)</f>
        <v>0</v>
      </c>
      <c r="AU18" s="4">
        <f>IF('1. Heures totales'!$C$3="Score",0,10.5)</f>
        <v>10.5</v>
      </c>
      <c r="AV18" s="4">
        <f>IF('1. Heures totales'!$C$3="Score",0,16)</f>
        <v>16</v>
      </c>
      <c r="AW18" s="4">
        <f>IF('1. Heures totales'!$C$3="Score",0,24.5)</f>
        <v>24.5</v>
      </c>
      <c r="AX18" s="4">
        <f>IF('1. Heures totales'!$C$3="Score",0,24.5)</f>
        <v>24.5</v>
      </c>
      <c r="AY18" s="4">
        <f>IF('1. Heures totales'!$C$3="Score",0,30)</f>
        <v>30</v>
      </c>
      <c r="AZ18" s="4">
        <f>IF('1. Heures totales'!$C$3="Score",0,38.5)</f>
        <v>38.5</v>
      </c>
      <c r="BA18" s="4">
        <f>IF('1. Heures totales'!$C$3="Score",0,38.5)</f>
        <v>38.5</v>
      </c>
      <c r="BB18" s="4">
        <f>IF('1. Heures totales'!$C$3="Score",0,28)</f>
        <v>28</v>
      </c>
      <c r="BC18" s="4">
        <f>IF('1. Heures totales'!$C$3="Score",0,22.5)</f>
        <v>22.5</v>
      </c>
      <c r="BD18" s="4">
        <f>IF('1. Heures totales'!$C$3="Score",0,14)</f>
        <v>14</v>
      </c>
      <c r="BE18" s="4">
        <f>IF('1. Heures totales'!$C$3="Score",0,14)</f>
        <v>14</v>
      </c>
      <c r="BF18" s="4">
        <f>IF('1. Heures totales'!$C$3="Score",0,14)</f>
        <v>14</v>
      </c>
      <c r="BG18" s="4">
        <f>IF('1. Heures totales'!$C$3="Score",0,14)</f>
        <v>14</v>
      </c>
      <c r="BH18" s="4">
        <f>IF('1. Heures totales'!$C$3="Score",0,14)</f>
        <v>14</v>
      </c>
      <c r="BI18" s="4">
        <f>IF('1. Heures totales'!$C$3="Score",0,14)</f>
        <v>14</v>
      </c>
      <c r="BJ18" s="4">
        <f>IF('1. Heures totales'!$C$3="Score",0,14)</f>
        <v>14</v>
      </c>
      <c r="BK18" s="4">
        <f>IF('1. Heures totales'!$C$3="Score",0,14)</f>
        <v>14</v>
      </c>
      <c r="BL18" s="4">
        <f>IF('1. Heures totales'!$C$3="Score",0,14)</f>
        <v>14</v>
      </c>
      <c r="BM18" s="4">
        <f>IF('1. Heures totales'!$C$3="Score",0,19)</f>
        <v>19</v>
      </c>
      <c r="BN18" s="4">
        <f>IF('1. Heures totales'!$C$3="Score",0,21)</f>
        <v>21</v>
      </c>
      <c r="BO18" s="4">
        <f>IF('1. Heures totales'!$C$3="Score",0,31.5)</f>
        <v>31.5</v>
      </c>
      <c r="BP18" s="4">
        <f>IF('1. Heures totales'!$C$3="Score",0,31.5)</f>
        <v>31.5</v>
      </c>
      <c r="BQ18" s="4">
        <f>IF('1. Heures totales'!$C$3="Score",0,31.5)</f>
        <v>31.5</v>
      </c>
      <c r="BR18" s="4">
        <f>IF('1. Heures totales'!$C$3="Score",0,31.5)</f>
        <v>31.5</v>
      </c>
      <c r="BS18" s="4">
        <f>IF('1. Heures totales'!$C$3="Score",0,31.5)</f>
        <v>31.5</v>
      </c>
      <c r="BT18" s="4">
        <f>IF('1. Heures totales'!$C$3="Score",0,21)</f>
        <v>21</v>
      </c>
      <c r="BU18" s="4">
        <f>IF('1. Heures totales'!$C$3="Score",0,10.5)</f>
        <v>10.5</v>
      </c>
      <c r="BV18" s="4">
        <f>IF('1. Heures totales'!$C$3="Score",0,10.5)</f>
        <v>10.5</v>
      </c>
      <c r="BW18" s="4">
        <f>IF('1. Heures totales'!$C$3="Score",0,10.5)</f>
        <v>10.5</v>
      </c>
      <c r="BX18" s="4">
        <f>IF('1. Heures totales'!$C$3="Score",0,10.5)</f>
        <v>10.5</v>
      </c>
      <c r="BY18">
        <f>IF('1. Heures totales'!$C$3="Score",0,10.5)</f>
        <v>10.5</v>
      </c>
      <c r="BZ18">
        <f>IF('1. Heures totales'!$C$3="Score",0,21)</f>
        <v>21</v>
      </c>
      <c r="CA18">
        <f>IF('1. Heures totales'!$C$3="Score",0,21)</f>
        <v>21</v>
      </c>
      <c r="CB18">
        <f>IF('1. Heures totales'!$C$3="Score",0,21)</f>
        <v>21</v>
      </c>
      <c r="CC18">
        <f>IF('1. Heures totales'!$C$3="Score",0,21)</f>
        <v>21</v>
      </c>
      <c r="CD18">
        <f>IF('1. Heures totales'!$C$3="Score",0,31.5)</f>
        <v>31.5</v>
      </c>
      <c r="CE18">
        <f>IF('1. Heures totales'!$C$3="Score",0,37)</f>
        <v>37</v>
      </c>
      <c r="CF18">
        <f>IF('1. Heures totales'!$C$3="Score",1,45.5)</f>
        <v>45.5</v>
      </c>
      <c r="CG18">
        <f>IF('1. Heures totales'!$C$3="Score",0,35)</f>
        <v>35</v>
      </c>
      <c r="CH18">
        <f>IF('1. Heures totales'!$C$3="Score",0,35)</f>
        <v>35</v>
      </c>
      <c r="CI18">
        <f>IF('1. Heures totales'!$C$3="Score",0,35)</f>
        <v>35</v>
      </c>
      <c r="CJ18">
        <f>IF('1. Heures totales'!$C$3="Score",0,30)</f>
        <v>30</v>
      </c>
      <c r="CK18">
        <f>IF('1. Heures totales'!$C$3="Score",0,28)</f>
        <v>28</v>
      </c>
      <c r="CL18">
        <f>IF('1. Heures totales'!$C$3="Score",0,22.5)</f>
        <v>22.5</v>
      </c>
      <c r="CM18">
        <f>IF('1. Heures totales'!$C$3="Score",0,14)</f>
        <v>14</v>
      </c>
      <c r="CN18">
        <f>IF('1. Heures totales'!$C$3="Score",0,14)</f>
        <v>14</v>
      </c>
      <c r="CO18">
        <f>IF('1. Heures totales'!$C$3="Score",0,14)</f>
        <v>14</v>
      </c>
      <c r="CP18">
        <f>IF('1. Heures totales'!$C$3="Score",0,14)</f>
        <v>14</v>
      </c>
      <c r="CQ18">
        <f>IF('1. Heures totales'!$C$3="Score",0,8.5)</f>
        <v>8.5</v>
      </c>
      <c r="CR18">
        <f>IF('1. Heures totales'!$C$3="Score",0,0)</f>
        <v>0</v>
      </c>
      <c r="CS18">
        <f>IF('1. Heures totales'!$C$3="Score",0,0)</f>
        <v>0</v>
      </c>
      <c r="CT18">
        <f>IF('1. Heures totales'!$C$3="Score",0,0)</f>
        <v>0</v>
      </c>
      <c r="CU18">
        <f>IF('1. Heures totales'!$C$3="Score",0,0)</f>
        <v>0</v>
      </c>
      <c r="CV18">
        <f>IF('1. Heures totales'!$C$3="Score",0,0)</f>
        <v>0</v>
      </c>
      <c r="CW18">
        <f>IF('1. Heures totales'!$C$3="Score",0,0)</f>
        <v>0</v>
      </c>
      <c r="CX18">
        <f>IF('1. Heures totales'!$C$3="Score",0,5.5)</f>
        <v>5.5</v>
      </c>
      <c r="CY18">
        <f>IF('1. Heures totales'!$C$3="Score",0,14)</f>
        <v>14</v>
      </c>
      <c r="CZ18">
        <f>IF('1. Heures totales'!$C$3="Score",0,14)</f>
        <v>14</v>
      </c>
      <c r="DA18">
        <f>IF('1. Heures totales'!$C$3="Score",0,14)</f>
        <v>14</v>
      </c>
    </row>
    <row r="19" spans="1:105" x14ac:dyDescent="0.35">
      <c r="A19" s="478" t="e">
        <f>#REF!</f>
        <v>#REF!</v>
      </c>
      <c r="B19" s="186" t="e">
        <f>#REF!</f>
        <v>#REF!</v>
      </c>
      <c r="C19" s="172"/>
      <c r="D19" s="207">
        <f t="shared" si="3"/>
        <v>2.4058823529411764</v>
      </c>
      <c r="E19" s="188">
        <f>IF('1. Heures totales'!$C$3="Score",,)</f>
        <v>0</v>
      </c>
      <c r="F19" s="188">
        <f>IF('1. Heures totales'!$C$3="Score",,)</f>
        <v>0</v>
      </c>
      <c r="G19" s="187">
        <f>IF('1. Heures totales'!$C$3="Score",,)</f>
        <v>0</v>
      </c>
      <c r="H19" s="188">
        <f>IF('1. Heures totales'!$C$3="Score",,)</f>
        <v>0</v>
      </c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>
        <f>IF('1. Heures totales'!$C$3="Score",,)</f>
        <v>0</v>
      </c>
      <c r="T19" s="188">
        <f>IF('1. Heures totales'!$C$3="Score",,)</f>
        <v>0</v>
      </c>
      <c r="U19" s="172">
        <f>IF('1. Heures totales'!$C$3="Score",0,14)</f>
        <v>14</v>
      </c>
      <c r="V19" s="172">
        <f>IF('1. Heures totales'!$C$3="Score",0,8.5)</f>
        <v>8.5</v>
      </c>
      <c r="W19" s="172">
        <f>IF('1. Heures totales'!$C$3="Score",0,5.5)</f>
        <v>5.5</v>
      </c>
      <c r="X19" s="172">
        <f>IF('1. Heures totales'!$C$3="Score",0,14)</f>
        <v>14</v>
      </c>
      <c r="Y19" s="172">
        <f>IF('1. Heures totales'!$C$3="Score",0,14)</f>
        <v>14</v>
      </c>
      <c r="Z19" s="172">
        <f>IF('1. Heures totales'!$C$3="Score",0,14)</f>
        <v>14</v>
      </c>
      <c r="AA19" s="172">
        <f>IF('1. Heures totales'!$C$3="Score",0,14)</f>
        <v>14</v>
      </c>
      <c r="AB19" s="172">
        <f>IF('1. Heures totales'!$C$3="Score",0,14)</f>
        <v>14</v>
      </c>
      <c r="AC19" s="172">
        <f>IF('1. Heures totales'!$C$3="Score",0,14)</f>
        <v>14</v>
      </c>
      <c r="AD19" s="172">
        <f>IF('1. Heures totales'!$C$3="Score",0,8.5)</f>
        <v>8.5</v>
      </c>
      <c r="AE19" s="172">
        <f>IF('1. Heures totales'!$C$3="Score",0,0)</f>
        <v>0</v>
      </c>
      <c r="AF19" s="172">
        <f>IF('1. Heures totales'!$C$3="Score",0,0)</f>
        <v>0</v>
      </c>
      <c r="AG19" s="172">
        <f>IF('1. Heures totales'!$C$3="Score",0,0)</f>
        <v>0</v>
      </c>
      <c r="AH19" s="172">
        <f>IF('1. Heures totales'!$C$3="Score",0,0)</f>
        <v>0</v>
      </c>
      <c r="AI19" s="172">
        <f>IF('1. Heures totales'!$C$3="Score",0,0)</f>
        <v>0</v>
      </c>
      <c r="AJ19" s="172">
        <f>IF('1. Heures totales'!$C$3="Score",0,0)</f>
        <v>0</v>
      </c>
      <c r="AK19" s="172">
        <f>IF('1. Heures totales'!$C$3="Score",0,0)</f>
        <v>0</v>
      </c>
      <c r="AL19" s="172">
        <f>IF('1. Heures totales'!$C$3="Score",0,0)</f>
        <v>0</v>
      </c>
      <c r="AM19" s="172">
        <f>IF('1. Heures totales'!$C$3="Score",0,0)</f>
        <v>0</v>
      </c>
      <c r="AN19" s="172">
        <f>IF('1. Heures totales'!$C$3="Score",0,0)</f>
        <v>0</v>
      </c>
      <c r="AO19" s="172">
        <f>IF('1. Heures totales'!$C$3="Score",0,0)</f>
        <v>0</v>
      </c>
      <c r="AP19" s="172">
        <f>IF('1. Heures totales'!$C$3="Score",0,0)</f>
        <v>0</v>
      </c>
      <c r="AQ19" s="172">
        <f>IF('1. Heures totales'!$C$3="Score",0,0)</f>
        <v>0</v>
      </c>
      <c r="AR19" s="172">
        <f>IF('1. Heures totales'!$C$3="Score",0,0)</f>
        <v>0</v>
      </c>
      <c r="AS19" s="189">
        <f>IF('1. Heures totales'!$C$3="Score",0,0)</f>
        <v>0</v>
      </c>
      <c r="AT19" s="4">
        <f>IF('1. Heures totales'!$C$3="Score",0,0)</f>
        <v>0</v>
      </c>
      <c r="AU19" s="4">
        <f>IF('1. Heures totales'!$C$3="Score",0,0)</f>
        <v>0</v>
      </c>
      <c r="AV19" s="4">
        <f>IF('1. Heures totales'!$C$3="Score",0,0)</f>
        <v>0</v>
      </c>
      <c r="AW19" s="4">
        <f>IF('1. Heures totales'!$C$3="Score",0,0)</f>
        <v>0</v>
      </c>
      <c r="AX19" s="4">
        <f>IF('1. Heures totales'!$C$3="Score",0,0)</f>
        <v>0</v>
      </c>
      <c r="AY19" s="4">
        <f>IF('1. Heures totales'!$C$3="Score",0,0)</f>
        <v>0</v>
      </c>
      <c r="AZ19" s="4">
        <f>IF('1. Heures totales'!$C$3="Score",0,0)</f>
        <v>0</v>
      </c>
      <c r="BA19" s="4">
        <f>IF('1. Heures totales'!$C$3="Score",0,0)</f>
        <v>0</v>
      </c>
      <c r="BB19" s="4">
        <f>IF('1. Heures totales'!$C$3="Score",0,0)</f>
        <v>0</v>
      </c>
      <c r="BC19" s="4">
        <f>IF('1. Heures totales'!$C$3="Score",0,0)</f>
        <v>0</v>
      </c>
      <c r="BD19" s="4">
        <f>IF('1. Heures totales'!$C$3="Score",0,0)</f>
        <v>0</v>
      </c>
      <c r="BE19" s="4">
        <f>IF('1. Heures totales'!$C$3="Score",0,0)</f>
        <v>0</v>
      </c>
      <c r="BF19" s="4">
        <f>IF('1. Heures totales'!$C$3="Score",0,0)</f>
        <v>0</v>
      </c>
      <c r="BG19" s="4">
        <f>IF('1. Heures totales'!$C$3="Score",0,0)</f>
        <v>0</v>
      </c>
      <c r="BH19" s="4">
        <f>IF('1. Heures totales'!$C$3="Score",0,0)</f>
        <v>0</v>
      </c>
      <c r="BI19" s="4">
        <f>IF('1. Heures totales'!$C$3="Score",0,0)</f>
        <v>0</v>
      </c>
      <c r="BJ19" s="4">
        <f>IF('1. Heures totales'!$C$3="Score",0,3.5)</f>
        <v>3.5</v>
      </c>
      <c r="BK19" s="4">
        <f>IF('1. Heures totales'!$C$3="Score",0,12)</f>
        <v>12</v>
      </c>
      <c r="BL19" s="4">
        <f>IF('1. Heures totales'!$C$3="Score",0,12)</f>
        <v>12</v>
      </c>
      <c r="BM19" s="4">
        <f>IF('1. Heures totales'!$C$3="Score",0,12)</f>
        <v>12</v>
      </c>
      <c r="BN19" s="4">
        <f>IF('1. Heures totales'!$C$3="Score",0,12)</f>
        <v>12</v>
      </c>
      <c r="BO19" s="4">
        <f>IF('1. Heures totales'!$C$3="Score",0,12)</f>
        <v>12</v>
      </c>
      <c r="BP19" s="4">
        <f>IF('1. Heures totales'!$C$3="Score",0,12)</f>
        <v>12</v>
      </c>
      <c r="BQ19" s="4">
        <f>IF('1. Heures totales'!$C$3="Score",0,8.5)</f>
        <v>8.5</v>
      </c>
      <c r="BR19" s="4">
        <f>IF('1. Heures totales'!$C$3="Score",0,0)</f>
        <v>0</v>
      </c>
      <c r="BS19" s="4">
        <f>IF('1. Heures totales'!$C$3="Score",0,0)</f>
        <v>0</v>
      </c>
      <c r="BT19" s="4">
        <f>IF('1. Heures totales'!$C$3="Score",0,0)</f>
        <v>0</v>
      </c>
      <c r="BU19" s="4">
        <f>IF('1. Heures totales'!$C$3="Score",0,0)</f>
        <v>0</v>
      </c>
      <c r="BV19" s="4">
        <f>IF('1. Heures totales'!$C$3="Score",0,0)</f>
        <v>0</v>
      </c>
      <c r="BW19" s="4">
        <f>IF('1. Heures totales'!$C$3="Score",0,0)</f>
        <v>0</v>
      </c>
      <c r="BX19" s="4">
        <f>IF('1. Heures totales'!$C$3="Score",0,0)</f>
        <v>0</v>
      </c>
      <c r="BY19">
        <f>IF('1. Heures totales'!$C$3="Score",0,0)</f>
        <v>0</v>
      </c>
      <c r="BZ19">
        <f>IF('1. Heures totales'!$C$3="Score",0,0)</f>
        <v>0</v>
      </c>
      <c r="CA19">
        <f>IF('1. Heures totales'!$C$3="Score",0,0)</f>
        <v>0</v>
      </c>
      <c r="CB19">
        <f>IF('1. Heures totales'!$C$3="Score",0,0)</f>
        <v>0</v>
      </c>
      <c r="CC19">
        <f>IF('1. Heures totales'!$C$3="Score",0,0)</f>
        <v>0</v>
      </c>
      <c r="CD19">
        <f>IF('1. Heures totales'!$C$3="Score",0,0)</f>
        <v>0</v>
      </c>
      <c r="CE19">
        <f>IF('1. Heures totales'!$C$3="Score",0,0)</f>
        <v>0</v>
      </c>
      <c r="CF19">
        <f>IF('1. Heures totales'!$C$3="Score",0,0)</f>
        <v>0</v>
      </c>
      <c r="CG19">
        <f>IF('1. Heures totales'!$C$3="Score",0,0)</f>
        <v>0</v>
      </c>
      <c r="CH19">
        <f>IF('1. Heures totales'!$C$3="Score",0,0)</f>
        <v>0</v>
      </c>
      <c r="CI19">
        <f>IF('1. Heures totales'!$C$3="Score",0,0)</f>
        <v>0</v>
      </c>
      <c r="CJ19">
        <f>IF('1. Heures totales'!$C$3="Score",0,0)</f>
        <v>0</v>
      </c>
      <c r="CK19">
        <f>IF('1. Heures totales'!$C$3="Score",0,0)</f>
        <v>0</v>
      </c>
      <c r="CL19">
        <f>IF('1. Heures totales'!$C$3="Score",0,0)</f>
        <v>0</v>
      </c>
      <c r="CM19">
        <f>IF('1. Heures totales'!$C$3="Score",0,0)</f>
        <v>0</v>
      </c>
      <c r="CN19">
        <f>IF('1. Heures totales'!$C$3="Score",0,0)</f>
        <v>0</v>
      </c>
      <c r="CO19">
        <f>IF('1. Heures totales'!$C$3="Score",0,0)</f>
        <v>0</v>
      </c>
      <c r="CP19">
        <f>IF('1. Heures totales'!$C$3="Score",0,0)</f>
        <v>0</v>
      </c>
      <c r="CQ19">
        <f>IF('1. Heures totales'!$C$3="Score",0,0)</f>
        <v>0</v>
      </c>
      <c r="CR19">
        <f>IF('1. Heures totales'!$C$3="Score",0,0)</f>
        <v>0</v>
      </c>
      <c r="CS19">
        <f>IF('1. Heures totales'!$C$3="Score",0,0)</f>
        <v>0</v>
      </c>
      <c r="CT19">
        <f>IF('1. Heures totales'!$C$3="Score",0,0)</f>
        <v>0</v>
      </c>
      <c r="CU19">
        <f>IF('1. Heures totales'!$C$3="Score",0,0)</f>
        <v>0</v>
      </c>
      <c r="CV19">
        <f>IF('1. Heures totales'!$C$3="Score",0,0)</f>
        <v>0</v>
      </c>
      <c r="CW19">
        <f>IF('1. Heures totales'!$C$3="Score",0,0)</f>
        <v>0</v>
      </c>
      <c r="CX19">
        <f>IF('1. Heures totales'!$C$3="Score",0,0)</f>
        <v>0</v>
      </c>
      <c r="CY19">
        <f>IF('1. Heures totales'!$C$3="Score",0,0)</f>
        <v>0</v>
      </c>
      <c r="CZ19">
        <f>IF('1. Heures totales'!$C$3="Score",0,0)</f>
        <v>0</v>
      </c>
      <c r="DA19">
        <f>IF('1. Heures totales'!$C$3="Score",0,0)</f>
        <v>0</v>
      </c>
    </row>
    <row r="20" spans="1:105" x14ac:dyDescent="0.35">
      <c r="A20" s="478" t="e">
        <f>#REF!</f>
        <v>#REF!</v>
      </c>
      <c r="B20" s="186" t="e">
        <f>#REF!</f>
        <v>#REF!</v>
      </c>
      <c r="C20" s="172"/>
      <c r="D20" s="207">
        <f t="shared" si="3"/>
        <v>16.023529411764706</v>
      </c>
      <c r="E20" s="188">
        <f>IF('1. Heures totales'!$C$3="Score",,)</f>
        <v>0</v>
      </c>
      <c r="F20" s="188">
        <f>IF('1. Heures totales'!$C$3="Score",,)</f>
        <v>0</v>
      </c>
      <c r="G20" s="187">
        <f>IF('1. Heures totales'!$C$3="Score",,)</f>
        <v>0</v>
      </c>
      <c r="H20" s="188">
        <f>IF('1. Heures totales'!$C$3="Score",,)</f>
        <v>0</v>
      </c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>
        <f>IF('1. Heures totales'!$C$3="Score",,)</f>
        <v>0</v>
      </c>
      <c r="T20" s="188">
        <f>IF('1. Heures totales'!$C$3="Score",,)</f>
        <v>0</v>
      </c>
      <c r="U20" s="172">
        <f>IF('1. Heures totales'!$C$3="Score",0,16.5)</f>
        <v>16.5</v>
      </c>
      <c r="V20" s="172">
        <f>IF('1. Heures totales'!$C$3="Score",0,22)</f>
        <v>22</v>
      </c>
      <c r="W20" s="172">
        <f>IF('1. Heures totales'!$C$3="Score",0,22)</f>
        <v>22</v>
      </c>
      <c r="X20" s="172">
        <f>IF('1. Heures totales'!$C$3="Score",0,22)</f>
        <v>22</v>
      </c>
      <c r="Y20" s="172">
        <f>IF('1. Heures totales'!$C$3="Score",0,11)</f>
        <v>11</v>
      </c>
      <c r="Z20" s="172">
        <f>IF('1. Heures totales'!$C$3="Score",0,11)</f>
        <v>11</v>
      </c>
      <c r="AA20" s="172">
        <f>IF('1. Heures totales'!$C$3="Score",0,11)</f>
        <v>11</v>
      </c>
      <c r="AB20" s="172">
        <f>IF('1. Heures totales'!$C$3="Score",0,11)</f>
        <v>11</v>
      </c>
      <c r="AC20" s="172">
        <f>IF('1. Heures totales'!$C$3="Score",0,0)</f>
        <v>0</v>
      </c>
      <c r="AD20" s="172">
        <f>IF('1. Heures totales'!$C$3="Score",0,0)</f>
        <v>0</v>
      </c>
      <c r="AE20" s="172">
        <f>IF('1. Heures totales'!$C$3="Score",0,0)</f>
        <v>0</v>
      </c>
      <c r="AF20" s="172">
        <f>IF('1. Heures totales'!$C$3="Score",0,0)</f>
        <v>0</v>
      </c>
      <c r="AG20" s="172">
        <f>IF('1. Heures totales'!$C$3="Score",0,0)</f>
        <v>0</v>
      </c>
      <c r="AH20" s="172">
        <f>IF('1. Heures totales'!$C$3="Score",0,0)</f>
        <v>0</v>
      </c>
      <c r="AI20" s="172">
        <f>IF('1. Heures totales'!$C$3="Score",0,0)</f>
        <v>0</v>
      </c>
      <c r="AJ20" s="172">
        <f>IF('1. Heures totales'!$C$3="Score",0,0)</f>
        <v>0</v>
      </c>
      <c r="AK20" s="172">
        <f>IF('1. Heures totales'!$C$3="Score",0,11)</f>
        <v>11</v>
      </c>
      <c r="AL20" s="172">
        <f>IF('1. Heures totales'!$C$3="Score",0,11)</f>
        <v>11</v>
      </c>
      <c r="AM20" s="172">
        <f>IF('1. Heures totales'!$C$3="Score",0,22)</f>
        <v>22</v>
      </c>
      <c r="AN20" s="172">
        <f>IF('1. Heures totales'!$C$3="Score",0,22)</f>
        <v>22</v>
      </c>
      <c r="AO20" s="172">
        <f>IF('1. Heures totales'!$C$3="Score",0,22)</f>
        <v>22</v>
      </c>
      <c r="AP20" s="172">
        <f>IF('1. Heures totales'!$C$3="Score",0,27.5)</f>
        <v>27.5</v>
      </c>
      <c r="AQ20" s="172">
        <f>IF('1. Heures totales'!$C$3="Score",0,36)</f>
        <v>36</v>
      </c>
      <c r="AR20" s="172">
        <f>IF('1. Heures totales'!$C$3="Score",0,25)</f>
        <v>25</v>
      </c>
      <c r="AS20" s="189">
        <f>IF('1. Heures totales'!$C$3="Score",0,25)</f>
        <v>25</v>
      </c>
      <c r="AT20" s="4">
        <f>IF('1. Heures totales'!$C$3="Score",0,25)</f>
        <v>25</v>
      </c>
      <c r="AU20" s="4">
        <f>IF('1. Heures totales'!$C$3="Score",0,25)</f>
        <v>25</v>
      </c>
      <c r="AV20" s="4">
        <f>IF('1. Heures totales'!$C$3="Score",0,25)</f>
        <v>25</v>
      </c>
      <c r="AW20" s="4">
        <f>IF('1. Heures totales'!$C$3="Score",0,19.5)</f>
        <v>19.5</v>
      </c>
      <c r="AX20" s="4">
        <f>IF('1. Heures totales'!$C$3="Score",0,22)</f>
        <v>22</v>
      </c>
      <c r="AY20" s="4">
        <f>IF('1. Heures totales'!$C$3="Score",0,22)</f>
        <v>22</v>
      </c>
      <c r="AZ20" s="4">
        <f>IF('1. Heures totales'!$C$3="Score",0,22)</f>
        <v>22</v>
      </c>
      <c r="BA20" s="4">
        <f>IF('1. Heures totales'!$C$3="Score",0,11)</f>
        <v>11</v>
      </c>
      <c r="BB20" s="4">
        <f>IF('1. Heures totales'!$C$3="Score",0,11)</f>
        <v>11</v>
      </c>
      <c r="BC20" s="4">
        <f>IF('1. Heures totales'!$C$3="Score",0,11)</f>
        <v>11</v>
      </c>
      <c r="BD20" s="4">
        <f>IF('1. Heures totales'!$C$3="Score",0,22)</f>
        <v>22</v>
      </c>
      <c r="BE20" s="4">
        <f>IF('1. Heures totales'!$C$3="Score",0,11)</f>
        <v>11</v>
      </c>
      <c r="BF20" s="4">
        <f>IF('1. Heures totales'!$C$3="Score",0,11)</f>
        <v>11</v>
      </c>
      <c r="BG20" s="4">
        <f>IF('1. Heures totales'!$C$3="Score",0,11)</f>
        <v>11</v>
      </c>
      <c r="BH20" s="4">
        <f>IF('1. Heures totales'!$C$3="Score",0,22)</f>
        <v>22</v>
      </c>
      <c r="BI20" s="4">
        <f>IF('1. Heures totales'!$C$3="Score",0,22)</f>
        <v>22</v>
      </c>
      <c r="BJ20" s="4">
        <f>IF('1. Heures totales'!$C$3="Score",0,22)</f>
        <v>22</v>
      </c>
      <c r="BK20" s="4">
        <f>IF('1. Heures totales'!$C$3="Score",0,11)</f>
        <v>11</v>
      </c>
      <c r="BL20" s="4">
        <f>IF('1. Heures totales'!$C$3="Score",0,22)</f>
        <v>22</v>
      </c>
      <c r="BM20" s="4">
        <f>IF('1. Heures totales'!$C$3="Score",0,22)</f>
        <v>22</v>
      </c>
      <c r="BN20" s="4">
        <f>IF('1. Heures totales'!$C$3="Score",0,22)</f>
        <v>22</v>
      </c>
      <c r="BO20" s="4">
        <f>IF('1. Heures totales'!$C$3="Score",0,22)</f>
        <v>22</v>
      </c>
      <c r="BP20" s="4">
        <f>IF('1. Heures totales'!$C$3="Score",0,22)</f>
        <v>22</v>
      </c>
      <c r="BQ20" s="4">
        <f>IF('1. Heures totales'!$C$3="Score",0,22)</f>
        <v>22</v>
      </c>
      <c r="BR20" s="4">
        <f>IF('1. Heures totales'!$C$3="Score",0,27.5)</f>
        <v>27.5</v>
      </c>
      <c r="BS20" s="4">
        <f>IF('1. Heures totales'!$C$3="Score",0,25)</f>
        <v>25</v>
      </c>
      <c r="BT20" s="4">
        <f>IF('1. Heures totales'!$C$3="Score",0,25)</f>
        <v>25</v>
      </c>
      <c r="BU20" s="4">
        <f>IF('1. Heures totales'!$C$3="Score",0,25)</f>
        <v>25</v>
      </c>
      <c r="BV20" s="4">
        <f>IF('1. Heures totales'!$C$3="Score",0,25)</f>
        <v>25</v>
      </c>
      <c r="BW20" s="4">
        <f>IF('1. Heures totales'!$C$3="Score",0,25)</f>
        <v>25</v>
      </c>
      <c r="BX20" s="4">
        <f>IF('1. Heures totales'!$C$3="Score",0,25)</f>
        <v>25</v>
      </c>
      <c r="BY20">
        <f>IF('1. Heures totales'!$C$3="Score",0,19.5)</f>
        <v>19.5</v>
      </c>
      <c r="BZ20">
        <f>IF('1. Heures totales'!$C$3="Score",0,22)</f>
        <v>22</v>
      </c>
      <c r="CA20">
        <f>IF('1. Heures totales'!$C$3="Score",0,22)</f>
        <v>22</v>
      </c>
      <c r="CB20">
        <f>IF('1. Heures totales'!$C$3="Score",0,22)</f>
        <v>22</v>
      </c>
      <c r="CC20">
        <f>IF('1. Heures totales'!$C$3="Score",0,11)</f>
        <v>11</v>
      </c>
      <c r="CD20">
        <f>IF('1. Heures totales'!$C$3="Score",0,11)</f>
        <v>11</v>
      </c>
      <c r="CE20">
        <f>IF('1. Heures totales'!$C$3="Score",0,11)</f>
        <v>11</v>
      </c>
      <c r="CF20">
        <f>IF('1. Heures totales'!$C$3="Score",0,22)</f>
        <v>22</v>
      </c>
      <c r="CG20">
        <f>IF('1. Heures totales'!$C$3="Score",0,22)</f>
        <v>22</v>
      </c>
      <c r="CH20">
        <f>IF('1. Heures totales'!$C$3="Score",0,22)</f>
        <v>22</v>
      </c>
      <c r="CI20">
        <f>IF('1. Heures totales'!$C$3="Score",0,22)</f>
        <v>22</v>
      </c>
      <c r="CJ20">
        <f>IF('1. Heures totales'!$C$3="Score",0,22)</f>
        <v>22</v>
      </c>
      <c r="CK20">
        <f>IF('1. Heures totales'!$C$3="Score",0,22)</f>
        <v>22</v>
      </c>
      <c r="CL20">
        <f>IF('1. Heures totales'!$C$3="Score",0,22)</f>
        <v>22</v>
      </c>
      <c r="CM20">
        <f>IF('1. Heures totales'!$C$3="Score",0,11)</f>
        <v>11</v>
      </c>
      <c r="CN20">
        <f>IF('1. Heures totales'!$C$3="Score",0,0)</f>
        <v>0</v>
      </c>
      <c r="CO20">
        <f>IF('1. Heures totales'!$C$3="Score",0,0)</f>
        <v>0</v>
      </c>
      <c r="CP20">
        <f>IF('1. Heures totales'!$C$3="Score",0,0)</f>
        <v>0</v>
      </c>
      <c r="CQ20">
        <f>IF('1. Heures totales'!$C$3="Score",0,0)</f>
        <v>0</v>
      </c>
      <c r="CR20">
        <f>IF('1. Heures totales'!$C$3="Score",0,0)</f>
        <v>0</v>
      </c>
      <c r="CS20">
        <f>IF('1. Heures totales'!$C$3="Score",0,0)</f>
        <v>0</v>
      </c>
      <c r="CT20">
        <f>IF('1. Heures totales'!$C$3="Score",0,0)</f>
        <v>0</v>
      </c>
      <c r="CU20">
        <f>IF('1. Heures totales'!$C$3="Score",0,0)</f>
        <v>0</v>
      </c>
      <c r="CV20">
        <f>IF('1. Heures totales'!$C$3="Score",0,11)</f>
        <v>11</v>
      </c>
      <c r="CW20">
        <f>IF('1. Heures totales'!$C$3="Score",0,11)</f>
        <v>11</v>
      </c>
      <c r="CX20">
        <f>IF('1. Heures totales'!$C$3="Score",0,22)</f>
        <v>22</v>
      </c>
      <c r="CY20">
        <f>IF('1. Heures totales'!$C$3="Score",0,22)</f>
        <v>22</v>
      </c>
      <c r="CZ20">
        <f>IF('1. Heures totales'!$C$3="Score",0,22)</f>
        <v>22</v>
      </c>
      <c r="DA20">
        <f>IF('1. Heures totales'!$C$3="Score",0,27.5)</f>
        <v>27.5</v>
      </c>
    </row>
    <row r="21" spans="1:105" s="478" customFormat="1" x14ac:dyDescent="0.35">
      <c r="A21" s="478" t="e">
        <f>#REF!</f>
        <v>#REF!</v>
      </c>
      <c r="B21" s="186" t="e">
        <f>#REF!</f>
        <v>#REF!</v>
      </c>
      <c r="C21" s="172"/>
      <c r="D21" s="207">
        <f t="shared" si="3"/>
        <v>33.423529411764704</v>
      </c>
      <c r="E21" s="188"/>
      <c r="F21" s="188"/>
      <c r="G21" s="187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72">
        <f>IF('1. Heures totales'!$C$3="Score",0,33)</f>
        <v>33</v>
      </c>
      <c r="V21" s="172">
        <f>IF('1. Heures totales'!$C$3="Score",1,44)</f>
        <v>44</v>
      </c>
      <c r="W21" s="172">
        <f>IF('1. Heures totales'!$C$3="Score",0,33)</f>
        <v>33</v>
      </c>
      <c r="X21" s="172">
        <f>IF('1. Heures totales'!$C$3="Score",0,33)</f>
        <v>33</v>
      </c>
      <c r="Y21" s="172">
        <f>IF('1. Heures totales'!$C$3="Score",1,44)</f>
        <v>44</v>
      </c>
      <c r="Z21" s="172">
        <f>IF('1. Heures totales'!$C$3="Score",0,38.5)</f>
        <v>38.5</v>
      </c>
      <c r="AA21" s="172">
        <f>IF('1. Heures totales'!$C$3="Score",1,47)</f>
        <v>47</v>
      </c>
      <c r="AB21" s="172">
        <f>IF('1. Heures totales'!$C$3="Score",1,47)</f>
        <v>47</v>
      </c>
      <c r="AC21" s="172">
        <f>IF('1. Heures totales'!$C$3="Score",0,36)</f>
        <v>36</v>
      </c>
      <c r="AD21" s="172">
        <f>IF('1. Heures totales'!$C$3="Score",0,36)</f>
        <v>36</v>
      </c>
      <c r="AE21" s="172">
        <f>IF('1. Heures totales'!$C$3="Score",0,25)</f>
        <v>25</v>
      </c>
      <c r="AF21" s="172">
        <f>IF('1. Heures totales'!$C$3="Score",0,14)</f>
        <v>14</v>
      </c>
      <c r="AG21" s="172">
        <f>IF('1. Heures totales'!$C$3="Score",0,8.5)</f>
        <v>8.5</v>
      </c>
      <c r="AH21" s="172">
        <f>IF('1. Heures totales'!$C$3="Score",0,0)</f>
        <v>0</v>
      </c>
      <c r="AI21" s="172">
        <f>IF('1. Heures totales'!$C$3="Score",0,0)</f>
        <v>0</v>
      </c>
      <c r="AJ21" s="172">
        <f>IF('1. Heures totales'!$C$3="Score",0,11)</f>
        <v>11</v>
      </c>
      <c r="AK21" s="172">
        <f>IF('1. Heures totales'!$C$3="Score",0,22)</f>
        <v>22</v>
      </c>
      <c r="AL21" s="172">
        <f>IF('1. Heures totales'!$C$3="Score",0,27.5)</f>
        <v>27.5</v>
      </c>
      <c r="AM21" s="172">
        <f>IF('1. Heures totales'!$C$3="Score",0,36)</f>
        <v>36</v>
      </c>
      <c r="AN21" s="172">
        <f>IF('1. Heures totales'!$C$3="Score",0,36)</f>
        <v>36</v>
      </c>
      <c r="AO21" s="172">
        <f>IF('1. Heures totales'!$C$3="Score",0,36)</f>
        <v>36</v>
      </c>
      <c r="AP21" s="172">
        <f>IF('1. Heures totales'!$C$3="Score",0,36)</f>
        <v>36</v>
      </c>
      <c r="AQ21" s="172">
        <f>IF('1. Heures totales'!$C$3="Score",0,36)</f>
        <v>36</v>
      </c>
      <c r="AR21" s="172">
        <f>IF('1. Heures totales'!$C$3="Score",0,36)</f>
        <v>36</v>
      </c>
      <c r="AS21" s="189">
        <f>IF('1. Heures totales'!$C$3="Score",0,30.5)</f>
        <v>30.5</v>
      </c>
      <c r="AT21" s="4">
        <f>IF('1. Heures totales'!$C$3="Score",0,22)</f>
        <v>22</v>
      </c>
      <c r="AU21" s="4">
        <f>IF('1. Heures totales'!$C$3="Score",0,22)</f>
        <v>22</v>
      </c>
      <c r="AV21" s="4">
        <f>IF('1. Heures totales'!$C$3="Score",0,33)</f>
        <v>33</v>
      </c>
      <c r="AW21" s="4">
        <f>IF('1. Heures totales'!$C$3="Score",0,33)</f>
        <v>33</v>
      </c>
      <c r="AX21" s="4">
        <f>IF('1. Heures totales'!$C$3="Score",0,33)</f>
        <v>33</v>
      </c>
      <c r="AY21" s="4">
        <f>IF('1. Heures totales'!$C$3="Score",0,33)</f>
        <v>33</v>
      </c>
      <c r="AZ21" s="4">
        <f>IF('1. Heures totales'!$C$3="Score",0,38.5)</f>
        <v>38.5</v>
      </c>
      <c r="BA21" s="4">
        <f>IF('1. Heures totales'!$C$3="Score",1,47)</f>
        <v>47</v>
      </c>
      <c r="BB21" s="4">
        <f>IF('1. Heures totales'!$C$3="Score",1,47)</f>
        <v>47</v>
      </c>
      <c r="BC21" s="4">
        <f>IF('1. Heures totales'!$C$3="Score",1,47)</f>
        <v>47</v>
      </c>
      <c r="BD21" s="4">
        <f>IF('1. Heures totales'!$C$3="Score",1,47)</f>
        <v>47</v>
      </c>
      <c r="BE21" s="4">
        <f>IF('1. Heures totales'!$C$3="Score",1,41.5)</f>
        <v>41.5</v>
      </c>
      <c r="BF21" s="4">
        <f>IF('1. Heures totales'!$C$3="Score",0,39)</f>
        <v>39</v>
      </c>
      <c r="BG21" s="4">
        <f>IF('1. Heures totales'!$C$3="Score",0,33.5)</f>
        <v>33.5</v>
      </c>
      <c r="BH21" s="4">
        <f>IF('1. Heures totales'!$C$3="Score",0,36)</f>
        <v>36</v>
      </c>
      <c r="BI21" s="4">
        <f>IF('1. Heures totales'!$C$3="Score",1,47)</f>
        <v>47</v>
      </c>
      <c r="BJ21" s="4">
        <f>IF('1. Heures totales'!$C$3="Score",0,36)</f>
        <v>36</v>
      </c>
      <c r="BK21" s="4">
        <f>IF('1. Heures totales'!$C$3="Score",0,36)</f>
        <v>36</v>
      </c>
      <c r="BL21" s="4">
        <f>IF('1. Heures totales'!$C$3="Score",1,41.5)</f>
        <v>41.5</v>
      </c>
      <c r="BM21" s="4">
        <f>IF('1. Heures totales'!$C$3="Score",1,44)</f>
        <v>44</v>
      </c>
      <c r="BN21" s="4">
        <f>IF('1. Heures totales'!$C$3="Score",1,44)</f>
        <v>44</v>
      </c>
      <c r="BO21" s="4">
        <f>IF('1. Heures totales'!$C$3="Score",0,33)</f>
        <v>33</v>
      </c>
      <c r="BP21" s="4">
        <f>IF('1. Heures totales'!$C$3="Score",0,33)</f>
        <v>33</v>
      </c>
      <c r="BQ21" s="4">
        <f>IF('1. Heures totales'!$C$3="Score",0,33)</f>
        <v>33</v>
      </c>
      <c r="BR21" s="4">
        <f>IF('1. Heures totales'!$C$3="Score",0,33)</f>
        <v>33</v>
      </c>
      <c r="BS21" s="4">
        <f>IF('1. Heures totales'!$C$3="Score",0,33)</f>
        <v>33</v>
      </c>
      <c r="BT21" s="4">
        <f>IF('1. Heures totales'!$C$3="Score",0,27.5)</f>
        <v>27.5</v>
      </c>
      <c r="BU21" s="4">
        <f>IF('1. Heures totales'!$C$3="Score",0,36)</f>
        <v>36</v>
      </c>
      <c r="BV21" s="4">
        <f>IF('1. Heures totales'!$C$3="Score",0,36)</f>
        <v>36</v>
      </c>
      <c r="BW21" s="4">
        <f>IF('1. Heures totales'!$C$3="Score",0,36)</f>
        <v>36</v>
      </c>
      <c r="BX21" s="4">
        <f>IF('1. Heures totales'!$C$3="Score",1,47)</f>
        <v>47</v>
      </c>
      <c r="BY21" s="478">
        <f>IF('1. Heures totales'!$C$3="Score",2,58)</f>
        <v>58</v>
      </c>
      <c r="BZ21" s="478">
        <f>IF('1. Heures totales'!$C$3="Score",1,47)</f>
        <v>47</v>
      </c>
      <c r="CA21" s="478">
        <f>IF('1. Heures totales'!$C$3="Score",1,41.5)</f>
        <v>41.5</v>
      </c>
      <c r="CB21" s="478">
        <f>IF('1. Heures totales'!$C$3="Score",1,44)</f>
        <v>44</v>
      </c>
      <c r="CC21" s="478">
        <f>IF('1. Heures totales'!$C$3="Score",2,55)</f>
        <v>55</v>
      </c>
      <c r="CD21" s="478">
        <f>IF('1. Heures totales'!$C$3="Score",2,49.5)</f>
        <v>49.5</v>
      </c>
      <c r="CE21" s="478">
        <f>IF('1. Heures totales'!$C$3="Score",1,47)</f>
        <v>47</v>
      </c>
      <c r="CF21" s="478">
        <f>IF('1. Heures totales'!$C$3="Score",0,36)</f>
        <v>36</v>
      </c>
      <c r="CG21" s="478">
        <f>IF('1. Heures totales'!$C$3="Score",1,47)</f>
        <v>47</v>
      </c>
      <c r="CH21" s="478">
        <f>IF('1. Heures totales'!$C$3="Score",2,58)</f>
        <v>58</v>
      </c>
      <c r="CI21" s="478">
        <f>IF('1. Heures totales'!$C$3="Score",2,58)</f>
        <v>58</v>
      </c>
      <c r="CJ21" s="478">
        <f>IF('1. Heures totales'!$C$3="Score",1,47)</f>
        <v>47</v>
      </c>
      <c r="CK21" s="478">
        <f>IF('1. Heures totales'!$C$3="Score",1,41.5)</f>
        <v>41.5</v>
      </c>
      <c r="CL21" s="478">
        <f>IF('1. Heures totales'!$C$3="Score",0,33)</f>
        <v>33</v>
      </c>
      <c r="CM21" s="478">
        <f>IF('1. Heures totales'!$C$3="Score",0,33)</f>
        <v>33</v>
      </c>
      <c r="CN21" s="478">
        <f>IF('1. Heures totales'!$C$3="Score",0,27.5)</f>
        <v>27.5</v>
      </c>
      <c r="CO21" s="478">
        <f>IF('1. Heures totales'!$C$3="Score",0,25)</f>
        <v>25</v>
      </c>
      <c r="CP21" s="478">
        <f>IF('1. Heures totales'!$C$3="Score",0,14)</f>
        <v>14</v>
      </c>
      <c r="CQ21" s="478">
        <f>IF('1. Heures totales'!$C$3="Score",0,19.5)</f>
        <v>19.5</v>
      </c>
      <c r="CR21" s="478">
        <f>IF('1. Heures totales'!$C$3="Score",0,28)</f>
        <v>28</v>
      </c>
      <c r="CS21" s="478">
        <f>IF('1. Heures totales'!$C$3="Score",0,28)</f>
        <v>28</v>
      </c>
      <c r="CT21" s="478">
        <f>IF('1. Heures totales'!$C$3="Score",0,28)</f>
        <v>28</v>
      </c>
      <c r="CU21" s="478">
        <f>IF('1. Heures totales'!$C$3="Score",0,22.5)</f>
        <v>22.5</v>
      </c>
      <c r="CV21" s="478">
        <f>IF('1. Heures totales'!$C$3="Score",0,14)</f>
        <v>14</v>
      </c>
      <c r="CW21" s="478">
        <f>IF('1. Heures totales'!$C$3="Score",0,14)</f>
        <v>14</v>
      </c>
      <c r="CX21" s="478">
        <f>IF('1. Heures totales'!$C$3="Score",0,8.5)</f>
        <v>8.5</v>
      </c>
      <c r="CY21" s="478">
        <f>IF('1. Heures totales'!$C$3="Score",0,0)</f>
        <v>0</v>
      </c>
      <c r="CZ21" s="478">
        <f>IF('1. Heures totales'!$C$3="Score",0,11)</f>
        <v>11</v>
      </c>
      <c r="DA21" s="478">
        <f>IF('1. Heures totales'!$C$3="Score",0,11)</f>
        <v>11</v>
      </c>
    </row>
    <row r="22" spans="1:105" s="478" customFormat="1" x14ac:dyDescent="0.35">
      <c r="A22" s="478" t="e">
        <f>#REF!</f>
        <v>#REF!</v>
      </c>
      <c r="B22" s="186" t="e">
        <f>#REF!</f>
        <v>#REF!</v>
      </c>
      <c r="C22" s="172"/>
      <c r="D22" s="207">
        <f t="shared" si="3"/>
        <v>26.588235294117649</v>
      </c>
      <c r="E22" s="188"/>
      <c r="F22" s="188"/>
      <c r="G22" s="187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72">
        <f>IF('1. Heures totales'!$C$3="Score",0,30)</f>
        <v>30</v>
      </c>
      <c r="V22" s="172">
        <f>IF('1. Heures totales'!$C$3="Score",0,30)</f>
        <v>30</v>
      </c>
      <c r="W22" s="172">
        <f>IF('1. Heures totales'!$C$3="Score",0,19.5)</f>
        <v>19.5</v>
      </c>
      <c r="X22" s="172">
        <f>IF('1. Heures totales'!$C$3="Score",0,24.5)</f>
        <v>24.5</v>
      </c>
      <c r="Y22" s="172">
        <f>IF('1. Heures totales'!$C$3="Score",0,29.5)</f>
        <v>29.5</v>
      </c>
      <c r="Z22" s="172">
        <f>IF('1. Heures totales'!$C$3="Score",0,26.5)</f>
        <v>26.5</v>
      </c>
      <c r="AA22" s="172">
        <f>IF('1. Heures totales'!$C$3="Score",0,26.5)</f>
        <v>26.5</v>
      </c>
      <c r="AB22" s="172">
        <f>IF('1. Heures totales'!$C$3="Score",0,37)</f>
        <v>37</v>
      </c>
      <c r="AC22" s="172">
        <f>IF('1. Heures totales'!$C$3="Score",1,47.5)</f>
        <v>47.5</v>
      </c>
      <c r="AD22" s="172">
        <f>IF('1. Heures totales'!$C$3="Score",2,53)</f>
        <v>53</v>
      </c>
      <c r="AE22" s="172">
        <f>IF('1. Heures totales'!$C$3="Score",2,51)</f>
        <v>51</v>
      </c>
      <c r="AF22" s="172">
        <f>IF('1. Heures totales'!$C$3="Score",1,40.5)</f>
        <v>40.5</v>
      </c>
      <c r="AG22" s="172">
        <f>IF('1. Heures totales'!$C$3="Score",0,35)</f>
        <v>35</v>
      </c>
      <c r="AH22" s="172">
        <f>IF('1. Heures totales'!$C$3="Score",0,35)</f>
        <v>35</v>
      </c>
      <c r="AI22" s="172">
        <f>IF('1. Heures totales'!$C$3="Score",0,24.5)</f>
        <v>24.5</v>
      </c>
      <c r="AJ22" s="172">
        <f>IF('1. Heures totales'!$C$3="Score",0,24.5)</f>
        <v>24.5</v>
      </c>
      <c r="AK22" s="172">
        <f>IF('1. Heures totales'!$C$3="Score",0,29.5)</f>
        <v>29.5</v>
      </c>
      <c r="AL22" s="172">
        <f>IF('1. Heures totales'!$C$3="Score",0,21)</f>
        <v>21</v>
      </c>
      <c r="AM22" s="172">
        <f>IF('1. Heures totales'!$C$3="Score",0,26.5)</f>
        <v>26.5</v>
      </c>
      <c r="AN22" s="172">
        <f>IF('1. Heures totales'!$C$3="Score",0,35)</f>
        <v>35</v>
      </c>
      <c r="AO22" s="172">
        <f>IF('1. Heures totales'!$C$3="Score",0,35)</f>
        <v>35</v>
      </c>
      <c r="AP22" s="172">
        <f>IF('1. Heures totales'!$C$3="Score",0,35)</f>
        <v>35</v>
      </c>
      <c r="AQ22" s="172">
        <f>IF('1. Heures totales'!$C$3="Score",0,30)</f>
        <v>30</v>
      </c>
      <c r="AR22" s="172">
        <f>IF('1. Heures totales'!$C$3="Score",0,28)</f>
        <v>28</v>
      </c>
      <c r="AS22" s="189">
        <f>IF('1. Heures totales'!$C$3="Score",0,28)</f>
        <v>28</v>
      </c>
      <c r="AT22" s="4">
        <f>IF('1. Heures totales'!$C$3="Score",0,33)</f>
        <v>33</v>
      </c>
      <c r="AU22" s="4">
        <f>IF('1. Heures totales'!$C$3="Score",0,24.5)</f>
        <v>24.5</v>
      </c>
      <c r="AV22" s="4">
        <f>IF('1. Heures totales'!$C$3="Score",0,24.5)</f>
        <v>24.5</v>
      </c>
      <c r="AW22" s="4">
        <f>IF('1. Heures totales'!$C$3="Score",0,30)</f>
        <v>30</v>
      </c>
      <c r="AX22" s="4">
        <f>IF('1. Heures totales'!$C$3="Score",0,33)</f>
        <v>33</v>
      </c>
      <c r="AY22" s="4">
        <f>IF('1. Heures totales'!$C$3="Score",0,24.5)</f>
        <v>24.5</v>
      </c>
      <c r="AZ22" s="4">
        <f>IF('1. Heures totales'!$C$3="Score",0,24.5)</f>
        <v>24.5</v>
      </c>
      <c r="BA22" s="4">
        <f>IF('1. Heures totales'!$C$3="Score",0,24.5)</f>
        <v>24.5</v>
      </c>
      <c r="BB22" s="4">
        <f>IF('1. Heures totales'!$C$3="Score",0,24.5)</f>
        <v>24.5</v>
      </c>
      <c r="BC22" s="4">
        <f>IF('1. Heures totales'!$C$3="Score",0,24.5)</f>
        <v>24.5</v>
      </c>
      <c r="BD22" s="4">
        <f>IF('1. Heures totales'!$C$3="Score",0,19)</f>
        <v>19</v>
      </c>
      <c r="BE22" s="4">
        <f>IF('1. Heures totales'!$C$3="Score",0,10.5)</f>
        <v>10.5</v>
      </c>
      <c r="BF22" s="4">
        <f>IF('1. Heures totales'!$C$3="Score",0,10.5)</f>
        <v>10.5</v>
      </c>
      <c r="BG22" s="4">
        <f>IF('1. Heures totales'!$C$3="Score",0,10.5)</f>
        <v>10.5</v>
      </c>
      <c r="BH22" s="4">
        <f>IF('1. Heures totales'!$C$3="Score",0,0)</f>
        <v>0</v>
      </c>
      <c r="BI22" s="4">
        <f>IF('1. Heures totales'!$C$3="Score",0,0)</f>
        <v>0</v>
      </c>
      <c r="BJ22" s="4">
        <f>IF('1. Heures totales'!$C$3="Score",0,10.5)</f>
        <v>10.5</v>
      </c>
      <c r="BK22" s="4">
        <f>IF('1. Heures totales'!$C$3="Score",0,16)</f>
        <v>16</v>
      </c>
      <c r="BL22" s="4">
        <f>IF('1. Heures totales'!$C$3="Score",0,24.5)</f>
        <v>24.5</v>
      </c>
      <c r="BM22" s="4">
        <f>IF('1. Heures totales'!$C$3="Score",0,24.5)</f>
        <v>24.5</v>
      </c>
      <c r="BN22" s="4">
        <f>IF('1. Heures totales'!$C$3="Score",0,24.5)</f>
        <v>24.5</v>
      </c>
      <c r="BO22" s="4">
        <f>IF('1. Heures totales'!$C$3="Score",0,24.5)</f>
        <v>24.5</v>
      </c>
      <c r="BP22" s="4">
        <f>IF('1. Heures totales'!$C$3="Score",0,35)</f>
        <v>35</v>
      </c>
      <c r="BQ22" s="4">
        <f>IF('1. Heures totales'!$C$3="Score",0,35)</f>
        <v>35</v>
      </c>
      <c r="BR22" s="4">
        <f>IF('1. Heures totales'!$C$3="Score",0,29.5)</f>
        <v>29.5</v>
      </c>
      <c r="BS22" s="4">
        <f>IF('1. Heures totales'!$C$3="Score",0,21)</f>
        <v>21</v>
      </c>
      <c r="BT22" s="4">
        <f>IF('1. Heures totales'!$C$3="Score",0,21)</f>
        <v>21</v>
      </c>
      <c r="BU22" s="4">
        <f>IF('1. Heures totales'!$C$3="Score",0,21)</f>
        <v>21</v>
      </c>
      <c r="BV22" s="4">
        <f>IF('1. Heures totales'!$C$3="Score",0,21)</f>
        <v>21</v>
      </c>
      <c r="BW22" s="4">
        <f>IF('1. Heures totales'!$C$3="Score",0,10.5)</f>
        <v>10.5</v>
      </c>
      <c r="BX22" s="4">
        <f>IF('1. Heures totales'!$C$3="Score",0,0)</f>
        <v>0</v>
      </c>
      <c r="BY22" s="478">
        <f>IF('1. Heures totales'!$C$3="Score",0,0)</f>
        <v>0</v>
      </c>
      <c r="BZ22" s="478">
        <f>IF('1. Heures totales'!$C$3="Score",0,10.5)</f>
        <v>10.5</v>
      </c>
      <c r="CA22" s="478">
        <f>IF('1. Heures totales'!$C$3="Score",0,16)</f>
        <v>16</v>
      </c>
      <c r="CB22" s="478">
        <f>IF('1. Heures totales'!$C$3="Score",0,24.5)</f>
        <v>24.5</v>
      </c>
      <c r="CC22" s="478">
        <f>IF('1. Heures totales'!$C$3="Score",0,35)</f>
        <v>35</v>
      </c>
      <c r="CD22" s="478">
        <f>IF('1. Heures totales'!$C$3="Score",0,35)</f>
        <v>35</v>
      </c>
      <c r="CE22" s="478">
        <f>IF('1. Heures totales'!$C$3="Score",0,35)</f>
        <v>35</v>
      </c>
      <c r="CF22" s="478">
        <f>IF('1. Heures totales'!$C$3="Score",0,35)</f>
        <v>35</v>
      </c>
      <c r="CG22" s="478">
        <f>IF('1. Heures totales'!$C$3="Score",0,24.5)</f>
        <v>24.5</v>
      </c>
      <c r="CH22" s="478">
        <f>IF('1. Heures totales'!$C$3="Score",0,19)</f>
        <v>19</v>
      </c>
      <c r="CI22" s="478">
        <f>IF('1. Heures totales'!$C$3="Score",0,21)</f>
        <v>21</v>
      </c>
      <c r="CJ22" s="478">
        <f>IF('1. Heures totales'!$C$3="Score",0,10.5)</f>
        <v>10.5</v>
      </c>
      <c r="CK22" s="478">
        <f>IF('1. Heures totales'!$C$3="Score",0,16)</f>
        <v>16</v>
      </c>
      <c r="CL22" s="478">
        <f>IF('1. Heures totales'!$C$3="Score",0,24.5)</f>
        <v>24.5</v>
      </c>
      <c r="CM22" s="478">
        <f>IF('1. Heures totales'!$C$3="Score",0,30)</f>
        <v>30</v>
      </c>
      <c r="CN22" s="478">
        <f>IF('1. Heures totales'!$C$3="Score",0,38.5)</f>
        <v>38.5</v>
      </c>
      <c r="CO22" s="478">
        <f>IF('1. Heures totales'!$C$3="Score",0,38.5)</f>
        <v>38.5</v>
      </c>
      <c r="CP22" s="478">
        <f>IF('1. Heures totales'!$C$3="Score",0,38.5)</f>
        <v>38.5</v>
      </c>
      <c r="CQ22" s="478">
        <f>IF('1. Heures totales'!$C$3="Score",0,38.5)</f>
        <v>38.5</v>
      </c>
      <c r="CR22" s="478">
        <f>IF('1. Heures totales'!$C$3="Score",1,43.5)</f>
        <v>43.5</v>
      </c>
      <c r="CS22" s="478">
        <f>IF('1. Heures totales'!$C$3="Score",0,35)</f>
        <v>35</v>
      </c>
      <c r="CT22" s="478">
        <f>IF('1. Heures totales'!$C$3="Score",0,29.5)</f>
        <v>29.5</v>
      </c>
      <c r="CU22" s="478">
        <f>IF('1. Heures totales'!$C$3="Score",0,31.5)</f>
        <v>31.5</v>
      </c>
      <c r="CV22" s="478">
        <f>IF('1. Heures totales'!$C$3="Score",0,31.5)</f>
        <v>31.5</v>
      </c>
      <c r="CW22" s="478">
        <f>IF('1. Heures totales'!$C$3="Score",0,31.5)</f>
        <v>31.5</v>
      </c>
      <c r="CX22" s="478">
        <f>IF('1. Heures totales'!$C$3="Score",0,31.5)</f>
        <v>31.5</v>
      </c>
      <c r="CY22" s="478">
        <f>IF('1. Heures totales'!$C$3="Score",0,26.5)</f>
        <v>26.5</v>
      </c>
      <c r="CZ22" s="478">
        <f>IF('1. Heures totales'!$C$3="Score",0,35)</f>
        <v>35</v>
      </c>
      <c r="DA22" s="478">
        <f>IF('1. Heures totales'!$C$3="Score",0,35)</f>
        <v>35</v>
      </c>
    </row>
    <row r="23" spans="1:105" s="478" customFormat="1" x14ac:dyDescent="0.35">
      <c r="A23" s="478" t="e">
        <f>#REF!</f>
        <v>#REF!</v>
      </c>
      <c r="B23" s="186" t="e">
        <f>#REF!</f>
        <v>#REF!</v>
      </c>
      <c r="C23" s="172"/>
      <c r="D23" s="207">
        <f t="shared" si="3"/>
        <v>31.5</v>
      </c>
      <c r="E23" s="188"/>
      <c r="F23" s="188"/>
      <c r="G23" s="187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72">
        <f>IF('1. Heures totales'!$C$3="Score",0,22)</f>
        <v>22</v>
      </c>
      <c r="V23" s="172">
        <f>IF('1. Heures totales'!$C$3="Score",0,22)</f>
        <v>22</v>
      </c>
      <c r="W23" s="172">
        <f>IF('1. Heures totales'!$C$3="Score",0,11)</f>
        <v>11</v>
      </c>
      <c r="X23" s="172">
        <f>IF('1. Heures totales'!$C$3="Score",0,5.5)</f>
        <v>5.5</v>
      </c>
      <c r="Y23" s="172">
        <f>IF('1. Heures totales'!$C$3="Score",0,14)</f>
        <v>14</v>
      </c>
      <c r="Z23" s="172">
        <f>IF('1. Heures totales'!$C$3="Score",0,25)</f>
        <v>25</v>
      </c>
      <c r="AA23" s="172">
        <f>IF('1. Heures totales'!$C$3="Score",0,25)</f>
        <v>25</v>
      </c>
      <c r="AB23" s="172">
        <f>IF('1. Heures totales'!$C$3="Score",0,25)</f>
        <v>25</v>
      </c>
      <c r="AC23" s="172">
        <f>IF('1. Heures totales'!$C$3="Score",0,25)</f>
        <v>25</v>
      </c>
      <c r="AD23" s="172">
        <f>IF('1. Heures totales'!$C$3="Score",0,36)</f>
        <v>36</v>
      </c>
      <c r="AE23" s="172">
        <f>IF('1. Heures totales'!$C$3="Score",0,36)</f>
        <v>36</v>
      </c>
      <c r="AF23" s="172">
        <f>IF('1. Heures totales'!$C$3="Score",0,36)</f>
        <v>36</v>
      </c>
      <c r="AG23" s="172">
        <f>IF('1. Heures totales'!$C$3="Score",0,36)</f>
        <v>36</v>
      </c>
      <c r="AH23" s="172">
        <f>IF('1. Heures totales'!$C$3="Score",0,36)</f>
        <v>36</v>
      </c>
      <c r="AI23" s="172">
        <f>IF('1. Heures totales'!$C$3="Score",1,47)</f>
        <v>47</v>
      </c>
      <c r="AJ23" s="172">
        <f>IF('1. Heures totales'!$C$3="Score",1,47)</f>
        <v>47</v>
      </c>
      <c r="AK23" s="172">
        <f>IF('1. Heures totales'!$C$3="Score",1,41.5)</f>
        <v>41.5</v>
      </c>
      <c r="AL23" s="172">
        <f>IF('1. Heures totales'!$C$3="Score",1,44.5)</f>
        <v>44.5</v>
      </c>
      <c r="AM23" s="172">
        <f>IF('1. Heures totales'!$C$3="Score",1,47)</f>
        <v>47</v>
      </c>
      <c r="AN23" s="172">
        <f>IF('1. Heures totales'!$C$3="Score",1,47)</f>
        <v>47</v>
      </c>
      <c r="AO23" s="172">
        <f>IF('1. Heures totales'!$C$3="Score",2,58)</f>
        <v>58</v>
      </c>
      <c r="AP23" s="172">
        <f>IF('1. Heures totales'!$C$3="Score",1,47)</f>
        <v>47</v>
      </c>
      <c r="AQ23" s="172">
        <f>IF('1. Heures totales'!$C$3="Score",2,58)</f>
        <v>58</v>
      </c>
      <c r="AR23" s="172">
        <f>IF('1. Heures totales'!$C$3="Score",2,52.5)</f>
        <v>52.5</v>
      </c>
      <c r="AS23" s="189">
        <f>IF('1. Heures totales'!$C$3="Score",1,44)</f>
        <v>44</v>
      </c>
      <c r="AT23" s="4">
        <f>IF('1. Heures totales'!$C$3="Score",0,38.5)</f>
        <v>38.5</v>
      </c>
      <c r="AU23" s="4">
        <f>IF('1. Heures totales'!$C$3="Score",0,36)</f>
        <v>36</v>
      </c>
      <c r="AV23" s="4">
        <f>IF('1. Heures totales'!$C$3="Score",0,25)</f>
        <v>25</v>
      </c>
      <c r="AW23" s="4">
        <f>IF('1. Heures totales'!$C$3="Score",0,25)</f>
        <v>25</v>
      </c>
      <c r="AX23" s="4">
        <f>IF('1. Heures totales'!$C$3="Score",0,14)</f>
        <v>14</v>
      </c>
      <c r="AY23" s="4">
        <f>IF('1. Heures totales'!$C$3="Score",0,14)</f>
        <v>14</v>
      </c>
      <c r="AZ23" s="4">
        <f>IF('1. Heures totales'!$C$3="Score",0,14)</f>
        <v>14</v>
      </c>
      <c r="BA23" s="4">
        <f>IF('1. Heures totales'!$C$3="Score",0,19.5)</f>
        <v>19.5</v>
      </c>
      <c r="BB23" s="4">
        <f>IF('1. Heures totales'!$C$3="Score",0,22)</f>
        <v>22</v>
      </c>
      <c r="BC23" s="4">
        <f>IF('1. Heures totales'!$C$3="Score",0,22)</f>
        <v>22</v>
      </c>
      <c r="BD23" s="4">
        <f>IF('1. Heures totales'!$C$3="Score",0,22)</f>
        <v>22</v>
      </c>
      <c r="BE23" s="4">
        <f>IF('1. Heures totales'!$C$3="Score",0,22)</f>
        <v>22</v>
      </c>
      <c r="BF23" s="4">
        <f>IF('1. Heures totales'!$C$3="Score",0,22)</f>
        <v>22</v>
      </c>
      <c r="BG23" s="4">
        <f>IF('1. Heures totales'!$C$3="Score",0,22)</f>
        <v>22</v>
      </c>
      <c r="BH23" s="4">
        <f>IF('1. Heures totales'!$C$3="Score",0,11)</f>
        <v>11</v>
      </c>
      <c r="BI23" s="4">
        <f>IF('1. Heures totales'!$C$3="Score",0,0)</f>
        <v>0</v>
      </c>
      <c r="BJ23" s="4">
        <f>IF('1. Heures totales'!$C$3="Score",0,0)</f>
        <v>0</v>
      </c>
      <c r="BK23" s="4">
        <f>IF('1. Heures totales'!$C$3="Score",0,0)</f>
        <v>0</v>
      </c>
      <c r="BL23" s="4">
        <f>IF('1. Heures totales'!$C$3="Score",0,5.5)</f>
        <v>5.5</v>
      </c>
      <c r="BM23" s="4">
        <f>IF('1. Heures totales'!$C$3="Score",0,14)</f>
        <v>14</v>
      </c>
      <c r="BN23" s="4">
        <f>IF('1. Heures totales'!$C$3="Score",0,25)</f>
        <v>25</v>
      </c>
      <c r="BO23" s="4">
        <f>IF('1. Heures totales'!$C$3="Score",0,25)</f>
        <v>25</v>
      </c>
      <c r="BP23" s="4">
        <f>IF('1. Heures totales'!$C$3="Score",0,25)</f>
        <v>25</v>
      </c>
      <c r="BQ23" s="4">
        <f>IF('1. Heures totales'!$C$3="Score",0,25)</f>
        <v>25</v>
      </c>
      <c r="BR23" s="4">
        <f>IF('1. Heures totales'!$C$3="Score",0,30.5)</f>
        <v>30.5</v>
      </c>
      <c r="BS23" s="4">
        <f>IF('1. Heures totales'!$C$3="Score",0,33.5)</f>
        <v>33.5</v>
      </c>
      <c r="BT23" s="4">
        <f>IF('1. Heures totales'!$C$3="Score",0,36)</f>
        <v>36</v>
      </c>
      <c r="BU23" s="4">
        <f>IF('1. Heures totales'!$C$3="Score",0,36)</f>
        <v>36</v>
      </c>
      <c r="BV23" s="4">
        <f>IF('1. Heures totales'!$C$3="Score",1,47)</f>
        <v>47</v>
      </c>
      <c r="BW23" s="4">
        <f>IF('1. Heures totales'!$C$3="Score",2,52.5)</f>
        <v>52.5</v>
      </c>
      <c r="BX23" s="4">
        <f>IF('1. Heures totales'!$C$3="Score",2,61)</f>
        <v>61</v>
      </c>
      <c r="BY23" s="478">
        <f>IF('1. Heures totales'!$C$3="Score",2,55.5)</f>
        <v>55.5</v>
      </c>
      <c r="BZ23" s="478">
        <f>IF('1. Heures totales'!$C$3="Score",1,47)</f>
        <v>47</v>
      </c>
      <c r="CA23" s="478">
        <f>IF('1. Heures totales'!$C$3="Score",0,36)</f>
        <v>36</v>
      </c>
      <c r="CB23" s="478">
        <f>IF('1. Heures totales'!$C$3="Score",0,36)</f>
        <v>36</v>
      </c>
      <c r="CC23" s="478">
        <f>IF('1. Heures totales'!$C$3="Score",0,25)</f>
        <v>25</v>
      </c>
      <c r="CD23" s="478">
        <f>IF('1. Heures totales'!$C$3="Score",0,19.5)</f>
        <v>19.5</v>
      </c>
      <c r="CE23" s="478">
        <f>IF('1. Heures totales'!$C$3="Score",0,22)</f>
        <v>22</v>
      </c>
      <c r="CF23" s="478">
        <f>IF('1. Heures totales'!$C$3="Score",0,27.5)</f>
        <v>27.5</v>
      </c>
      <c r="CG23" s="478">
        <f>IF('1. Heures totales'!$C$3="Score",0,36)</f>
        <v>36</v>
      </c>
      <c r="CH23" s="478">
        <f>IF('1. Heures totales'!$C$3="Score",1,41.5)</f>
        <v>41.5</v>
      </c>
      <c r="CI23" s="478">
        <f>IF('1. Heures totales'!$C$3="Score",0,39)</f>
        <v>39</v>
      </c>
      <c r="CJ23" s="478">
        <f>IF('1. Heures totales'!$C$3="Score",2,50)</f>
        <v>50</v>
      </c>
      <c r="CK23" s="478">
        <f>IF('1. Heures totales'!$C$3="Score",2,61)</f>
        <v>61</v>
      </c>
      <c r="CL23" s="478">
        <f>IF('1. Heures totales'!$C$3="Score",2,61)</f>
        <v>61</v>
      </c>
      <c r="CM23" s="478">
        <f>IF('1. Heures totales'!$C$3="Score",2,55.5)</f>
        <v>55.5</v>
      </c>
      <c r="CN23" s="478">
        <f>IF('1. Heures totales'!$C$3="Score",1,47)</f>
        <v>47</v>
      </c>
      <c r="CO23" s="478">
        <f>IF('1. Heures totales'!$C$3="Score",2,52.5)</f>
        <v>52.5</v>
      </c>
      <c r="CP23" s="478">
        <f>IF('1. Heures totales'!$C$3="Score",1,44)</f>
        <v>44</v>
      </c>
      <c r="CQ23" s="478">
        <f>IF('1. Heures totales'!$C$3="Score",0,38.5)</f>
        <v>38.5</v>
      </c>
      <c r="CR23" s="478">
        <f>IF('1. Heures totales'!$C$3="Score",0,36)</f>
        <v>36</v>
      </c>
      <c r="CS23" s="478">
        <f>IF('1. Heures totales'!$C$3="Score",0,25)</f>
        <v>25</v>
      </c>
      <c r="CT23" s="478">
        <f>IF('1. Heures totales'!$C$3="Score",0,25)</f>
        <v>25</v>
      </c>
      <c r="CU23" s="478">
        <f>IF('1. Heures totales'!$C$3="Score",0,25)</f>
        <v>25</v>
      </c>
      <c r="CV23" s="478">
        <f>IF('1. Heures totales'!$C$3="Score",0,14)</f>
        <v>14</v>
      </c>
      <c r="CW23" s="478">
        <f>IF('1. Heures totales'!$C$3="Score",0,25)</f>
        <v>25</v>
      </c>
      <c r="CX23" s="478">
        <f>IF('1. Heures totales'!$C$3="Score",0,25)</f>
        <v>25</v>
      </c>
      <c r="CY23" s="478">
        <f>IF('1. Heures totales'!$C$3="Score",0,25)</f>
        <v>25</v>
      </c>
      <c r="CZ23" s="478">
        <f>IF('1. Heures totales'!$C$3="Score",0,25)</f>
        <v>25</v>
      </c>
      <c r="DA23" s="478">
        <f>IF('1. Heures totales'!$C$3="Score",0,25)</f>
        <v>25</v>
      </c>
    </row>
    <row r="24" spans="1:105" s="478" customFormat="1" x14ac:dyDescent="0.35">
      <c r="A24" s="478" t="e">
        <f>#REF!</f>
        <v>#REF!</v>
      </c>
      <c r="B24" s="186" t="e">
        <f>#REF!</f>
        <v>#REF!</v>
      </c>
      <c r="C24" s="172"/>
      <c r="D24" s="207">
        <f t="shared" si="3"/>
        <v>15.935294117647059</v>
      </c>
      <c r="E24" s="188"/>
      <c r="F24" s="188"/>
      <c r="G24" s="187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72">
        <f>IF('1. Heures totales'!$C$3="Score",0,31.5)</f>
        <v>31.5</v>
      </c>
      <c r="V24" s="172">
        <f>IF('1. Heures totales'!$C$3="Score",1,42)</f>
        <v>42</v>
      </c>
      <c r="W24" s="172">
        <f>IF('1. Heures totales'!$C$3="Score",0,31.5)</f>
        <v>31.5</v>
      </c>
      <c r="X24" s="172">
        <f>IF('1. Heures totales'!$C$3="Score",0,21)</f>
        <v>21</v>
      </c>
      <c r="Y24" s="172">
        <f>IF('1. Heures totales'!$C$3="Score",0,26.5)</f>
        <v>26.5</v>
      </c>
      <c r="Z24" s="172">
        <f>IF('1. Heures totales'!$C$3="Score",0,35)</f>
        <v>35</v>
      </c>
      <c r="AA24" s="172">
        <f>IF('1. Heures totales'!$C$3="Score",0,24.5)</f>
        <v>24.5</v>
      </c>
      <c r="AB24" s="172">
        <f>IF('1. Heures totales'!$C$3="Score",0,24.5)</f>
        <v>24.5</v>
      </c>
      <c r="AC24" s="172">
        <f>IF('1. Heures totales'!$C$3="Score",0,14)</f>
        <v>14</v>
      </c>
      <c r="AD24" s="172">
        <f>IF('1. Heures totales'!$C$3="Score",0,14)</f>
        <v>14</v>
      </c>
      <c r="AE24" s="172">
        <f>IF('1. Heures totales'!$C$3="Score",0,14)</f>
        <v>14</v>
      </c>
      <c r="AF24" s="172">
        <f>IF('1. Heures totales'!$C$3="Score",0,8.5)</f>
        <v>8.5</v>
      </c>
      <c r="AG24" s="172">
        <f>IF('1. Heures totales'!$C$3="Score",0,0)</f>
        <v>0</v>
      </c>
      <c r="AH24" s="172">
        <f>IF('1. Heures totales'!$C$3="Score",0,0)</f>
        <v>0</v>
      </c>
      <c r="AI24" s="172">
        <f>IF('1. Heures totales'!$C$3="Score",0,0)</f>
        <v>0</v>
      </c>
      <c r="AJ24" s="172">
        <f>IF('1. Heures totales'!$C$3="Score",0,0)</f>
        <v>0</v>
      </c>
      <c r="AK24" s="172">
        <f>IF('1. Heures totales'!$C$3="Score",0,10.5)</f>
        <v>10.5</v>
      </c>
      <c r="AL24" s="172">
        <f>IF('1. Heures totales'!$C$3="Score",0,21)</f>
        <v>21</v>
      </c>
      <c r="AM24" s="172">
        <f>IF('1. Heures totales'!$C$3="Score",0,21)</f>
        <v>21</v>
      </c>
      <c r="AN24" s="172">
        <f>IF('1. Heures totales'!$C$3="Score",0,21)</f>
        <v>21</v>
      </c>
      <c r="AO24" s="172">
        <f>IF('1. Heures totales'!$C$3="Score",0,21)</f>
        <v>21</v>
      </c>
      <c r="AP24" s="172">
        <f>IF('1. Heures totales'!$C$3="Score",0,21)</f>
        <v>21</v>
      </c>
      <c r="AQ24" s="172">
        <f>IF('1. Heures totales'!$C$3="Score",0,21)</f>
        <v>21</v>
      </c>
      <c r="AR24" s="172">
        <f>IF('1. Heures totales'!$C$3="Score",0,10.5)</f>
        <v>10.5</v>
      </c>
      <c r="AS24" s="189">
        <f>IF('1. Heures totales'!$C$3="Score",0,10.5)</f>
        <v>10.5</v>
      </c>
      <c r="AT24" s="4">
        <f>IF('1. Heures totales'!$C$3="Score",0,21)</f>
        <v>21</v>
      </c>
      <c r="AU24" s="4">
        <f>IF('1. Heures totales'!$C$3="Score",0,21)</f>
        <v>21</v>
      </c>
      <c r="AV24" s="4">
        <f>IF('1. Heures totales'!$C$3="Score",0,21)</f>
        <v>21</v>
      </c>
      <c r="AW24" s="4">
        <f>IF('1. Heures totales'!$C$3="Score",0,21)</f>
        <v>21</v>
      </c>
      <c r="AX24" s="4">
        <f>IF('1. Heures totales'!$C$3="Score",0,21)</f>
        <v>21</v>
      </c>
      <c r="AY24" s="4">
        <f>IF('1. Heures totales'!$C$3="Score",0,31.5)</f>
        <v>31.5</v>
      </c>
      <c r="AZ24" s="4">
        <f>IF('1. Heures totales'!$C$3="Score",0,21)</f>
        <v>21</v>
      </c>
      <c r="BA24" s="4">
        <f>IF('1. Heures totales'!$C$3="Score",0,10.5)</f>
        <v>10.5</v>
      </c>
      <c r="BB24" s="4">
        <f>IF('1. Heures totales'!$C$3="Score",0,16)</f>
        <v>16</v>
      </c>
      <c r="BC24" s="4">
        <f>IF('1. Heures totales'!$C$3="Score",0,24.5)</f>
        <v>24.5</v>
      </c>
      <c r="BD24" s="4">
        <f>IF('1. Heures totales'!$C$3="Score",0,24.5)</f>
        <v>24.5</v>
      </c>
      <c r="BE24" s="4">
        <f>IF('1. Heures totales'!$C$3="Score",0,24.5)</f>
        <v>24.5</v>
      </c>
      <c r="BF24" s="4">
        <f>IF('1. Heures totales'!$C$3="Score",0,24.5)</f>
        <v>24.5</v>
      </c>
      <c r="BG24" s="4">
        <f>IF('1. Heures totales'!$C$3="Score",0,35)</f>
        <v>35</v>
      </c>
      <c r="BH24" s="4">
        <f>IF('1. Heures totales'!$C$3="Score",0,35)</f>
        <v>35</v>
      </c>
      <c r="BI24" s="4">
        <f>IF('1. Heures totales'!$C$3="Score",0,29.5)</f>
        <v>29.5</v>
      </c>
      <c r="BJ24" s="4">
        <f>IF('1. Heures totales'!$C$3="Score",0,21)</f>
        <v>21</v>
      </c>
      <c r="BK24" s="4">
        <f>IF('1. Heures totales'!$C$3="Score",0,21)</f>
        <v>21</v>
      </c>
      <c r="BL24" s="4">
        <f>IF('1. Heures totales'!$C$3="Score",0,21)</f>
        <v>21</v>
      </c>
      <c r="BM24" s="4">
        <f>IF('1. Heures totales'!$C$3="Score",0,10.5)</f>
        <v>10.5</v>
      </c>
      <c r="BN24" s="4">
        <f>IF('1. Heures totales'!$C$3="Score",0,0)</f>
        <v>0</v>
      </c>
      <c r="BO24" s="4">
        <f>IF('1. Heures totales'!$C$3="Score",0,0)</f>
        <v>0</v>
      </c>
      <c r="BP24" s="4">
        <f>IF('1. Heures totales'!$C$3="Score",0,0)</f>
        <v>0</v>
      </c>
      <c r="BQ24" s="4">
        <f>IF('1. Heures totales'!$C$3="Score",0,0)</f>
        <v>0</v>
      </c>
      <c r="BR24" s="4">
        <f>IF('1. Heures totales'!$C$3="Score",0,0)</f>
        <v>0</v>
      </c>
      <c r="BS24" s="4">
        <f>IF('1. Heures totales'!$C$3="Score",0,0)</f>
        <v>0</v>
      </c>
      <c r="BT24" s="4">
        <f>IF('1. Heures totales'!$C$3="Score",0,0)</f>
        <v>0</v>
      </c>
      <c r="BU24" s="4">
        <f>IF('1. Heures totales'!$C$3="Score",0,0)</f>
        <v>0</v>
      </c>
      <c r="BV24" s="4">
        <f>IF('1. Heures totales'!$C$3="Score",0,0)</f>
        <v>0</v>
      </c>
      <c r="BW24" s="4">
        <f>IF('1. Heures totales'!$C$3="Score",0,0)</f>
        <v>0</v>
      </c>
      <c r="BX24" s="4">
        <f>IF('1. Heures totales'!$C$3="Score",0,5.5)</f>
        <v>5.5</v>
      </c>
      <c r="BY24" s="478">
        <f>IF('1. Heures totales'!$C$3="Score",0,14)</f>
        <v>14</v>
      </c>
      <c r="BZ24" s="478">
        <f>IF('1. Heures totales'!$C$3="Score",0,14)</f>
        <v>14</v>
      </c>
      <c r="CA24" s="478">
        <f>IF('1. Heures totales'!$C$3="Score",0,24.5)</f>
        <v>24.5</v>
      </c>
      <c r="CB24" s="478">
        <f>IF('1. Heures totales'!$C$3="Score",0,24.5)</f>
        <v>24.5</v>
      </c>
      <c r="CC24" s="478">
        <f>IF('1. Heures totales'!$C$3="Score",0,35)</f>
        <v>35</v>
      </c>
      <c r="CD24" s="478">
        <f>IF('1. Heures totales'!$C$3="Score",0,35)</f>
        <v>35</v>
      </c>
      <c r="CE24" s="478">
        <f>IF('1. Heures totales'!$C$3="Score",0,29.5)</f>
        <v>29.5</v>
      </c>
      <c r="CF24" s="478">
        <f>IF('1. Heures totales'!$C$3="Score",0,21)</f>
        <v>21</v>
      </c>
      <c r="CG24" s="478">
        <f>IF('1. Heures totales'!$C$3="Score",0,31.5)</f>
        <v>31.5</v>
      </c>
      <c r="CH24" s="478">
        <f>IF('1. Heures totales'!$C$3="Score",0,21)</f>
        <v>21</v>
      </c>
      <c r="CI24" s="478">
        <f>IF('1. Heures totales'!$C$3="Score",0,21)</f>
        <v>21</v>
      </c>
      <c r="CJ24" s="478">
        <f>IF('1. Heures totales'!$C$3="Score",0,10.5)</f>
        <v>10.5</v>
      </c>
      <c r="CK24" s="478">
        <f>IF('1. Heures totales'!$C$3="Score",0,10.5)</f>
        <v>10.5</v>
      </c>
      <c r="CL24" s="478">
        <f>IF('1. Heures totales'!$C$3="Score",0,10.5)</f>
        <v>10.5</v>
      </c>
      <c r="CM24" s="478">
        <f>IF('1. Heures totales'!$C$3="Score",0,10.5)</f>
        <v>10.5</v>
      </c>
      <c r="CN24" s="478">
        <f>IF('1. Heures totales'!$C$3="Score",0,0)</f>
        <v>0</v>
      </c>
      <c r="CO24" s="478">
        <f>IF('1. Heures totales'!$C$3="Score",0,0)</f>
        <v>0</v>
      </c>
      <c r="CP24" s="478">
        <f>IF('1. Heures totales'!$C$3="Score",0,0)</f>
        <v>0</v>
      </c>
      <c r="CQ24" s="478">
        <f>IF('1. Heures totales'!$C$3="Score",0,0)</f>
        <v>0</v>
      </c>
      <c r="CR24" s="478">
        <f>IF('1. Heures totales'!$C$3="Score",0,0)</f>
        <v>0</v>
      </c>
      <c r="CS24" s="478">
        <f>IF('1. Heures totales'!$C$3="Score",0,0)</f>
        <v>0</v>
      </c>
      <c r="CT24" s="478">
        <f>IF('1. Heures totales'!$C$3="Score",0,0)</f>
        <v>0</v>
      </c>
      <c r="CU24" s="478">
        <f>IF('1. Heures totales'!$C$3="Score",0,10.5)</f>
        <v>10.5</v>
      </c>
      <c r="CV24" s="478">
        <f>IF('1. Heures totales'!$C$3="Score",0,21)</f>
        <v>21</v>
      </c>
      <c r="CW24" s="478">
        <f>IF('1. Heures totales'!$C$3="Score",0,21)</f>
        <v>21</v>
      </c>
      <c r="CX24" s="478">
        <f>IF('1. Heures totales'!$C$3="Score",0,21)</f>
        <v>21</v>
      </c>
      <c r="CY24" s="478">
        <f>IF('1. Heures totales'!$C$3="Score",0,21)</f>
        <v>21</v>
      </c>
      <c r="CZ24" s="478">
        <f>IF('1. Heures totales'!$C$3="Score",0,21)</f>
        <v>21</v>
      </c>
      <c r="DA24" s="478">
        <f>IF('1. Heures totales'!$C$3="Score",0,21)</f>
        <v>21</v>
      </c>
    </row>
    <row r="25" spans="1:105" s="478" customFormat="1" x14ac:dyDescent="0.35">
      <c r="A25" s="478" t="e">
        <f>#REF!</f>
        <v>#REF!</v>
      </c>
      <c r="B25" s="186" t="e">
        <f>#REF!</f>
        <v>#REF!</v>
      </c>
      <c r="C25" s="172"/>
      <c r="D25" s="207">
        <f t="shared" si="3"/>
        <v>18.405882352941177</v>
      </c>
      <c r="E25" s="188"/>
      <c r="F25" s="188"/>
      <c r="G25" s="187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72">
        <f>IF('1. Heures totales'!$C$3="Score",0,31.5)</f>
        <v>31.5</v>
      </c>
      <c r="V25" s="172">
        <f>IF('1. Heures totales'!$C$3="Score",0,37)</f>
        <v>37</v>
      </c>
      <c r="W25" s="172">
        <f>IF('1. Heures totales'!$C$3="Score",0,32)</f>
        <v>32</v>
      </c>
      <c r="X25" s="172">
        <f>IF('1. Heures totales'!$C$3="Score",0,21.5)</f>
        <v>21.5</v>
      </c>
      <c r="Y25" s="172">
        <f>IF('1. Heures totales'!$C$3="Score",0,21.5)</f>
        <v>21.5</v>
      </c>
      <c r="Z25" s="172">
        <f>IF('1. Heures totales'!$C$3="Score",0,21.5)</f>
        <v>21.5</v>
      </c>
      <c r="AA25" s="172">
        <f>IF('1. Heures totales'!$C$3="Score",0,21.5)</f>
        <v>21.5</v>
      </c>
      <c r="AB25" s="172">
        <f>IF('1. Heures totales'!$C$3="Score",0,11)</f>
        <v>11</v>
      </c>
      <c r="AC25" s="172">
        <f>IF('1. Heures totales'!$C$3="Score",0,16)</f>
        <v>16</v>
      </c>
      <c r="AD25" s="172">
        <f>IF('1. Heures totales'!$C$3="Score",0,21)</f>
        <v>21</v>
      </c>
      <c r="AE25" s="172">
        <f>IF('1. Heures totales'!$C$3="Score",0,21)</f>
        <v>21</v>
      </c>
      <c r="AF25" s="172">
        <f>IF('1. Heures totales'!$C$3="Score",0,21)</f>
        <v>21</v>
      </c>
      <c r="AG25" s="172">
        <f>IF('1. Heures totales'!$C$3="Score",0,31.5)</f>
        <v>31.5</v>
      </c>
      <c r="AH25" s="172">
        <f>IF('1. Heures totales'!$C$3="Score",1,42)</f>
        <v>42</v>
      </c>
      <c r="AI25" s="172">
        <f>IF('1. Heures totales'!$C$3="Score",2,52.5)</f>
        <v>52.5</v>
      </c>
      <c r="AJ25" s="172">
        <f>IF('1. Heures totales'!$C$3="Score",1,42)</f>
        <v>42</v>
      </c>
      <c r="AK25" s="172">
        <f>IF('1. Heures totales'!$C$3="Score",0,31.5)</f>
        <v>31.5</v>
      </c>
      <c r="AL25" s="172">
        <f>IF('1. Heures totales'!$C$3="Score",1,42)</f>
        <v>42</v>
      </c>
      <c r="AM25" s="172">
        <f>IF('1. Heures totales'!$C$3="Score",1,42)</f>
        <v>42</v>
      </c>
      <c r="AN25" s="172">
        <f>IF('1. Heures totales'!$C$3="Score",1,42)</f>
        <v>42</v>
      </c>
      <c r="AO25" s="172">
        <f>IF('1. Heures totales'!$C$3="Score",0,31.5)</f>
        <v>31.5</v>
      </c>
      <c r="AP25" s="172">
        <f>IF('1. Heures totales'!$C$3="Score",0,21)</f>
        <v>21</v>
      </c>
      <c r="AQ25" s="172">
        <f>IF('1. Heures totales'!$C$3="Score",0,21)</f>
        <v>21</v>
      </c>
      <c r="AR25" s="172">
        <f>IF('1. Heures totales'!$C$3="Score",0,21)</f>
        <v>21</v>
      </c>
      <c r="AS25" s="189">
        <f>IF('1. Heures totales'!$C$3="Score",0,10.5)</f>
        <v>10.5</v>
      </c>
      <c r="AT25" s="4">
        <f>IF('1. Heures totales'!$C$3="Score",0,10.5)</f>
        <v>10.5</v>
      </c>
      <c r="AU25" s="4">
        <f>IF('1. Heures totales'!$C$3="Score",0,10.5)</f>
        <v>10.5</v>
      </c>
      <c r="AV25" s="4">
        <f>IF('1. Heures totales'!$C$3="Score",0,21)</f>
        <v>21</v>
      </c>
      <c r="AW25" s="4">
        <f>IF('1. Heures totales'!$C$3="Score",0,31.5)</f>
        <v>31.5</v>
      </c>
      <c r="AX25" s="4">
        <f>IF('1. Heures totales'!$C$3="Score",0,31.5)</f>
        <v>31.5</v>
      </c>
      <c r="AY25" s="4">
        <f>IF('1. Heures totales'!$C$3="Score",0,37)</f>
        <v>37</v>
      </c>
      <c r="AZ25" s="4">
        <f>IF('1. Heures totales'!$C$3="Score",1,45.5)</f>
        <v>45.5</v>
      </c>
      <c r="BA25" s="4">
        <f>IF('1. Heures totales'!$C$3="Score",1,45.5)</f>
        <v>45.5</v>
      </c>
      <c r="BB25" s="4">
        <f>IF('1. Heures totales'!$C$3="Score",0,35)</f>
        <v>35</v>
      </c>
      <c r="BC25" s="4">
        <f>IF('1. Heures totales'!$C$3="Score",0,24.5)</f>
        <v>24.5</v>
      </c>
      <c r="BD25" s="4">
        <f>IF('1. Heures totales'!$C$3="Score",0,19.5)</f>
        <v>19.5</v>
      </c>
      <c r="BE25" s="4">
        <f>IF('1. Heures totales'!$C$3="Score",0,28)</f>
        <v>28</v>
      </c>
      <c r="BF25" s="4">
        <f>IF('1. Heures totales'!$C$3="Score",0,22.5)</f>
        <v>22.5</v>
      </c>
      <c r="BG25" s="4">
        <f>IF('1. Heures totales'!$C$3="Score",0,14)</f>
        <v>14</v>
      </c>
      <c r="BH25" s="4">
        <f>IF('1. Heures totales'!$C$3="Score",0,24.5)</f>
        <v>24.5</v>
      </c>
      <c r="BI25" s="4">
        <f>IF('1. Heures totales'!$C$3="Score",0,35)</f>
        <v>35</v>
      </c>
      <c r="BJ25" s="4">
        <f>IF('1. Heures totales'!$C$3="Score",0,35)</f>
        <v>35</v>
      </c>
      <c r="BK25" s="4">
        <f>IF('1. Heures totales'!$C$3="Score",0,29.5)</f>
        <v>29.5</v>
      </c>
      <c r="BL25" s="4">
        <f>IF('1. Heures totales'!$C$3="Score",0,21)</f>
        <v>21</v>
      </c>
      <c r="BM25" s="4">
        <f>IF('1. Heures totales'!$C$3="Score",0,21)</f>
        <v>21</v>
      </c>
      <c r="BN25" s="4">
        <f>IF('1. Heures totales'!$C$3="Score",0,21)</f>
        <v>21</v>
      </c>
      <c r="BO25" s="4">
        <f>IF('1. Heures totales'!$C$3="Score",0,10.5)</f>
        <v>10.5</v>
      </c>
      <c r="BP25" s="4">
        <f>IF('1. Heures totales'!$C$3="Score",0,0)</f>
        <v>0</v>
      </c>
      <c r="BQ25" s="4">
        <f>IF('1. Heures totales'!$C$3="Score",0,0)</f>
        <v>0</v>
      </c>
      <c r="BR25" s="4">
        <f>IF('1. Heures totales'!$C$3="Score",0,0)</f>
        <v>0</v>
      </c>
      <c r="BS25" s="4">
        <f>IF('1. Heures totales'!$C$3="Score",0,0)</f>
        <v>0</v>
      </c>
      <c r="BT25" s="4">
        <f>IF('1. Heures totales'!$C$3="Score",0,0)</f>
        <v>0</v>
      </c>
      <c r="BU25" s="4">
        <f>IF('1. Heures totales'!$C$3="Score",0,10.5)</f>
        <v>10.5</v>
      </c>
      <c r="BV25" s="4">
        <f>IF('1. Heures totales'!$C$3="Score",0,10.5)</f>
        <v>10.5</v>
      </c>
      <c r="BW25" s="4">
        <f>IF('1. Heures totales'!$C$3="Score",0,10.5)</f>
        <v>10.5</v>
      </c>
      <c r="BX25" s="4">
        <f>IF('1. Heures totales'!$C$3="Score",0,10.5)</f>
        <v>10.5</v>
      </c>
      <c r="BY25" s="478">
        <f>IF('1. Heures totales'!$C$3="Score",0,10.5)</f>
        <v>10.5</v>
      </c>
      <c r="BZ25" s="478">
        <f>IF('1. Heures totales'!$C$3="Score",0,10.5)</f>
        <v>10.5</v>
      </c>
      <c r="CA25" s="478">
        <f>IF('1. Heures totales'!$C$3="Score",0,21)</f>
        <v>21</v>
      </c>
      <c r="CB25" s="478">
        <f>IF('1. Heures totales'!$C$3="Score",0,10.5)</f>
        <v>10.5</v>
      </c>
      <c r="CC25" s="478">
        <f>IF('1. Heures totales'!$C$3="Score",0,10.5)</f>
        <v>10.5</v>
      </c>
      <c r="CD25" s="478">
        <f>IF('1. Heures totales'!$C$3="Score",0,10.5)</f>
        <v>10.5</v>
      </c>
      <c r="CE25" s="478">
        <f>IF('1. Heures totales'!$C$3="Score",0,10.5)</f>
        <v>10.5</v>
      </c>
      <c r="CF25" s="478">
        <f>IF('1. Heures totales'!$C$3="Score",0,10.5)</f>
        <v>10.5</v>
      </c>
      <c r="CG25" s="478">
        <f>IF('1. Heures totales'!$C$3="Score",0,10.5)</f>
        <v>10.5</v>
      </c>
      <c r="CH25" s="478">
        <f>IF('1. Heures totales'!$C$3="Score",0,0)</f>
        <v>0</v>
      </c>
      <c r="CI25" s="478">
        <f>IF('1. Heures totales'!$C$3="Score",0,0)</f>
        <v>0</v>
      </c>
      <c r="CJ25" s="478">
        <f>IF('1. Heures totales'!$C$3="Score",0,0)</f>
        <v>0</v>
      </c>
      <c r="CK25" s="478">
        <f>IF('1. Heures totales'!$C$3="Score",0,0)</f>
        <v>0</v>
      </c>
      <c r="CL25" s="478">
        <f>IF('1. Heures totales'!$C$3="Score",0,0)</f>
        <v>0</v>
      </c>
      <c r="CM25" s="478">
        <f>IF('1. Heures totales'!$C$3="Score",0,0)</f>
        <v>0</v>
      </c>
      <c r="CN25" s="478">
        <f>IF('1. Heures totales'!$C$3="Score",0,0)</f>
        <v>0</v>
      </c>
      <c r="CO25" s="478">
        <f>IF('1. Heures totales'!$C$3="Score",0,0)</f>
        <v>0</v>
      </c>
      <c r="CP25" s="478">
        <f>IF('1. Heures totales'!$C$3="Score",0,0)</f>
        <v>0</v>
      </c>
      <c r="CQ25" s="478">
        <f>IF('1. Heures totales'!$C$3="Score",0,0)</f>
        <v>0</v>
      </c>
      <c r="CR25" s="478">
        <f>IF('1. Heures totales'!$C$3="Score",0,10.5)</f>
        <v>10.5</v>
      </c>
      <c r="CS25" s="478">
        <f>IF('1. Heures totales'!$C$3="Score",0,10.5)</f>
        <v>10.5</v>
      </c>
      <c r="CT25" s="478">
        <f>IF('1. Heures totales'!$C$3="Score",0,10.5)</f>
        <v>10.5</v>
      </c>
      <c r="CU25" s="478">
        <f>IF('1. Heures totales'!$C$3="Score",0,10.5)</f>
        <v>10.5</v>
      </c>
      <c r="CV25" s="478">
        <f>IF('1. Heures totales'!$C$3="Score",0,10.5)</f>
        <v>10.5</v>
      </c>
      <c r="CW25" s="478">
        <f>IF('1. Heures totales'!$C$3="Score",0,10.5)</f>
        <v>10.5</v>
      </c>
      <c r="CX25" s="478">
        <f>IF('1. Heures totales'!$C$3="Score",0,10.5)</f>
        <v>10.5</v>
      </c>
      <c r="CY25" s="478">
        <f>IF('1. Heures totales'!$C$3="Score",0,10.5)</f>
        <v>10.5</v>
      </c>
      <c r="CZ25" s="478">
        <f>IF('1. Heures totales'!$C$3="Score",0,21)</f>
        <v>21</v>
      </c>
      <c r="DA25" s="478">
        <f>IF('1. Heures totales'!$C$3="Score",0,31.5)</f>
        <v>31.5</v>
      </c>
    </row>
    <row r="26" spans="1:105" s="478" customFormat="1" x14ac:dyDescent="0.35">
      <c r="A26" s="478" t="e">
        <f>#REF!</f>
        <v>#REF!</v>
      </c>
      <c r="B26" s="186" t="e">
        <f>#REF!</f>
        <v>#REF!</v>
      </c>
      <c r="C26" s="172"/>
      <c r="D26" s="207">
        <f t="shared" si="3"/>
        <v>36.582352941176474</v>
      </c>
      <c r="E26" s="188"/>
      <c r="F26" s="188"/>
      <c r="G26" s="187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72">
        <f>IF('1. Heures totales'!$C$3="Score",1,45.5)</f>
        <v>45.5</v>
      </c>
      <c r="V26" s="172">
        <f>IF('1. Heures totales'!$C$3="Score",2,56)</f>
        <v>56</v>
      </c>
      <c r="W26" s="172">
        <f>IF('1. Heures totales'!$C$3="Score",2,56)</f>
        <v>56</v>
      </c>
      <c r="X26" s="172">
        <f>IF('1. Heures totales'!$C$3="Score",2,56)</f>
        <v>56</v>
      </c>
      <c r="Y26" s="172">
        <f>IF('1. Heures totales'!$C$3="Score",2,56)</f>
        <v>56</v>
      </c>
      <c r="Z26" s="172">
        <f>IF('1. Heures totales'!$C$3="Score",2,56)</f>
        <v>56</v>
      </c>
      <c r="AA26" s="172">
        <f>IF('1. Heures totales'!$C$3="Score",2,50.5)</f>
        <v>50.5</v>
      </c>
      <c r="AB26" s="172">
        <f>IF('1. Heures totales'!$C$3="Score",1,42)</f>
        <v>42</v>
      </c>
      <c r="AC26" s="172">
        <f>IF('1. Heures totales'!$C$3="Score",0,31.5)</f>
        <v>31.5</v>
      </c>
      <c r="AD26" s="172">
        <f>IF('1. Heures totales'!$C$3="Score",0,31.5)</f>
        <v>31.5</v>
      </c>
      <c r="AE26" s="172">
        <f>IF('1. Heures totales'!$C$3="Score",0,31.5)</f>
        <v>31.5</v>
      </c>
      <c r="AF26" s="172">
        <f>IF('1. Heures totales'!$C$3="Score",0,26.5)</f>
        <v>26.5</v>
      </c>
      <c r="AG26" s="172">
        <f>IF('1. Heures totales'!$C$3="Score",0,35)</f>
        <v>35</v>
      </c>
      <c r="AH26" s="172">
        <f>IF('1. Heures totales'!$C$3="Score",0,35)</f>
        <v>35</v>
      </c>
      <c r="AI26" s="172">
        <f>IF('1. Heures totales'!$C$3="Score",0,35)</f>
        <v>35</v>
      </c>
      <c r="AJ26" s="172">
        <f>IF('1. Heures totales'!$C$3="Score",1,45.5)</f>
        <v>45.5</v>
      </c>
      <c r="AK26" s="172">
        <f>IF('1. Heures totales'!$C$3="Score",0,35)</f>
        <v>35</v>
      </c>
      <c r="AL26" s="172">
        <f>IF('1. Heures totales'!$C$3="Score",0,35)</f>
        <v>35</v>
      </c>
      <c r="AM26" s="172">
        <f>IF('1. Heures totales'!$C$3="Score",1,40)</f>
        <v>40</v>
      </c>
      <c r="AN26" s="172">
        <f>IF('1. Heures totales'!$C$3="Score",0,37)</f>
        <v>37</v>
      </c>
      <c r="AO26" s="172">
        <f>IF('1. Heures totales'!$C$3="Score",1,45.5)</f>
        <v>45.5</v>
      </c>
      <c r="AP26" s="172">
        <f>IF('1. Heures totales'!$C$3="Score",1,45.5)</f>
        <v>45.5</v>
      </c>
      <c r="AQ26" s="172">
        <f>IF('1. Heures totales'!$C$3="Score",0,35)</f>
        <v>35</v>
      </c>
      <c r="AR26" s="172">
        <f>IF('1. Heures totales'!$C$3="Score",0,35)</f>
        <v>35</v>
      </c>
      <c r="AS26" s="189">
        <f>IF('1. Heures totales'!$C$3="Score",0,24.5)</f>
        <v>24.5</v>
      </c>
      <c r="AT26" s="4">
        <f>IF('1. Heures totales'!$C$3="Score",0,14)</f>
        <v>14</v>
      </c>
      <c r="AU26" s="4">
        <f>IF('1. Heures totales'!$C$3="Score",0,8.5)</f>
        <v>8.5</v>
      </c>
      <c r="AV26" s="4">
        <f>IF('1. Heures totales'!$C$3="Score",0,0)</f>
        <v>0</v>
      </c>
      <c r="AW26" s="4">
        <f>IF('1. Heures totales'!$C$3="Score",0,0)</f>
        <v>0</v>
      </c>
      <c r="AX26" s="4">
        <f>IF('1. Heures totales'!$C$3="Score",0,0)</f>
        <v>0</v>
      </c>
      <c r="AY26" s="4">
        <f>IF('1. Heures totales'!$C$3="Score",0,10.5)</f>
        <v>10.5</v>
      </c>
      <c r="AZ26" s="4">
        <f>IF('1. Heures totales'!$C$3="Score",0,21)</f>
        <v>21</v>
      </c>
      <c r="BA26" s="4">
        <f>IF('1. Heures totales'!$C$3="Score",0,21)</f>
        <v>21</v>
      </c>
      <c r="BB26" s="4">
        <f>IF('1. Heures totales'!$C$3="Score",0,31)</f>
        <v>31</v>
      </c>
      <c r="BC26" s="4">
        <f>IF('1. Heures totales'!$C$3="Score",0,31)</f>
        <v>31</v>
      </c>
      <c r="BD26" s="4">
        <f>IF('1. Heures totales'!$C$3="Score",0,36.5)</f>
        <v>36.5</v>
      </c>
      <c r="BE26" s="4">
        <f>IF('1. Heures totales'!$C$3="Score",1,45)</f>
        <v>45</v>
      </c>
      <c r="BF26" s="4">
        <f>IF('1. Heures totales'!$C$3="Score",1,45)</f>
        <v>45</v>
      </c>
      <c r="BG26" s="4">
        <f>IF('1. Heures totales'!$C$3="Score",1,45)</f>
        <v>45</v>
      </c>
      <c r="BH26" s="4">
        <f>IF('1. Heures totales'!$C$3="Score",2,55.5)</f>
        <v>55.5</v>
      </c>
      <c r="BI26" s="4">
        <f>IF('1. Heures totales'!$C$3="Score",1,45.5)</f>
        <v>45.5</v>
      </c>
      <c r="BJ26" s="4">
        <f>IF('1. Heures totales'!$C$3="Score",1,45.5)</f>
        <v>45.5</v>
      </c>
      <c r="BK26" s="4">
        <f>IF('1. Heures totales'!$C$3="Score",1,40)</f>
        <v>40</v>
      </c>
      <c r="BL26" s="4">
        <f>IF('1. Heures totales'!$C$3="Score",0,31.5)</f>
        <v>31.5</v>
      </c>
      <c r="BM26" s="4">
        <f>IF('1. Heures totales'!$C$3="Score",0,31.5)</f>
        <v>31.5</v>
      </c>
      <c r="BN26" s="4">
        <f>IF('1. Heures totales'!$C$3="Score",0,31.5)</f>
        <v>31.5</v>
      </c>
      <c r="BO26" s="4">
        <f>IF('1. Heures totales'!$C$3="Score",0,21)</f>
        <v>21</v>
      </c>
      <c r="BP26" s="4">
        <f>IF('1. Heures totales'!$C$3="Score",0,21)</f>
        <v>21</v>
      </c>
      <c r="BQ26" s="4">
        <f>IF('1. Heures totales'!$C$3="Score",0,31.5)</f>
        <v>31.5</v>
      </c>
      <c r="BR26" s="4">
        <f>IF('1. Heures totales'!$C$3="Score",1,42)</f>
        <v>42</v>
      </c>
      <c r="BS26" s="4">
        <f>IF('1. Heures totales'!$C$3="Score",2,52.5)</f>
        <v>52.5</v>
      </c>
      <c r="BT26" s="4">
        <f>IF('1. Heures totales'!$C$3="Score",1,42)</f>
        <v>42</v>
      </c>
      <c r="BU26" s="4">
        <f>IF('1. Heures totales'!$C$3="Score",1,42)</f>
        <v>42</v>
      </c>
      <c r="BV26" s="4">
        <f>IF('1. Heures totales'!$C$3="Score",2,52.5)</f>
        <v>52.5</v>
      </c>
      <c r="BW26" s="4">
        <f>IF('1. Heures totales'!$C$3="Score",2,58)</f>
        <v>58</v>
      </c>
      <c r="BX26" s="4">
        <f>IF('1. Heures totales'!$C$3="Score",2,56)</f>
        <v>56</v>
      </c>
      <c r="BY26" s="478">
        <f>IF('1. Heures totales'!$C$3="Score",1,45.5)</f>
        <v>45.5</v>
      </c>
      <c r="BZ26" s="478">
        <f>IF('1. Heures totales'!$C$3="Score",0,35)</f>
        <v>35</v>
      </c>
      <c r="CA26" s="478">
        <f>IF('1. Heures totales'!$C$3="Score",0,35)</f>
        <v>35</v>
      </c>
      <c r="CB26" s="478">
        <f>IF('1. Heures totales'!$C$3="Score",0,24.5)</f>
        <v>24.5</v>
      </c>
      <c r="CC26" s="478">
        <f>IF('1. Heures totales'!$C$3="Score",0,14)</f>
        <v>14</v>
      </c>
      <c r="CD26" s="478">
        <f>IF('1. Heures totales'!$C$3="Score",0,8.5)</f>
        <v>8.5</v>
      </c>
      <c r="CE26" s="478">
        <f>IF('1. Heures totales'!$C$3="Score",0,0)</f>
        <v>0</v>
      </c>
      <c r="CF26" s="478">
        <f>IF('1. Heures totales'!$C$3="Score",0,0)</f>
        <v>0</v>
      </c>
      <c r="CG26" s="478">
        <f>IF('1. Heures totales'!$C$3="Score",0,0)</f>
        <v>0</v>
      </c>
      <c r="CH26" s="478">
        <f>IF('1. Heures totales'!$C$3="Score",0,10.5)</f>
        <v>10.5</v>
      </c>
      <c r="CI26" s="478">
        <f>IF('1. Heures totales'!$C$3="Score",0,21)</f>
        <v>21</v>
      </c>
      <c r="CJ26" s="478">
        <f>IF('1. Heures totales'!$C$3="Score",0,31.5)</f>
        <v>31.5</v>
      </c>
      <c r="CK26" s="478">
        <f>IF('1. Heures totales'!$C$3="Score",0,31.5)</f>
        <v>31.5</v>
      </c>
      <c r="CL26" s="478">
        <f>IF('1. Heures totales'!$C$3="Score",1,42)</f>
        <v>42</v>
      </c>
      <c r="CM26" s="478">
        <f>IF('1. Heures totales'!$C$3="Score",2,52.5)</f>
        <v>52.5</v>
      </c>
      <c r="CN26" s="478">
        <f>IF('1. Heures totales'!$C$3="Score",2,52.5)</f>
        <v>52.5</v>
      </c>
      <c r="CO26" s="478">
        <f>IF('1. Heures totales'!$C$3="Score",2,52.5)</f>
        <v>52.5</v>
      </c>
      <c r="CP26" s="478">
        <f>IF('1. Heures totales'!$C$3="Score",2,52.5)</f>
        <v>52.5</v>
      </c>
      <c r="CQ26" s="478">
        <f>IF('1. Heures totales'!$C$3="Score",2,52.5)</f>
        <v>52.5</v>
      </c>
      <c r="CR26" s="478">
        <f>IF('1. Heures totales'!$C$3="Score",2,52.5)</f>
        <v>52.5</v>
      </c>
      <c r="CS26" s="478">
        <f>IF('1. Heures totales'!$C$3="Score",1,47.5)</f>
        <v>47.5</v>
      </c>
      <c r="CT26" s="478">
        <f>IF('1. Heures totales'!$C$3="Score",1,45.5)</f>
        <v>45.5</v>
      </c>
      <c r="CU26" s="478">
        <f>IF('1. Heures totales'!$C$3="Score",2,56)</f>
        <v>56</v>
      </c>
      <c r="CV26" s="478">
        <f>IF('1. Heures totales'!$C$3="Score",2,56)</f>
        <v>56</v>
      </c>
      <c r="CW26" s="478">
        <f>IF('1. Heures totales'!$C$3="Score",2,56)</f>
        <v>56</v>
      </c>
      <c r="CX26" s="478">
        <f>IF('1. Heures totales'!$C$3="Score",2,56)</f>
        <v>56</v>
      </c>
      <c r="CY26" s="478">
        <f>IF('1. Heures totales'!$C$3="Score",2,56)</f>
        <v>56</v>
      </c>
      <c r="CZ26" s="478">
        <f>IF('1. Heures totales'!$C$3="Score",2,50.5)</f>
        <v>50.5</v>
      </c>
      <c r="DA26" s="478">
        <f>IF('1. Heures totales'!$C$3="Score",1,42)</f>
        <v>42</v>
      </c>
    </row>
    <row r="27" spans="1:105" s="478" customFormat="1" x14ac:dyDescent="0.35">
      <c r="A27" s="478" t="e">
        <f>#REF!</f>
        <v>#REF!</v>
      </c>
      <c r="B27" s="186" t="e">
        <f>#REF!</f>
        <v>#REF!</v>
      </c>
      <c r="C27" s="172"/>
      <c r="D27" s="207" t="e">
        <f t="shared" si="3"/>
        <v>#DIV/0!</v>
      </c>
      <c r="E27" s="188"/>
      <c r="F27" s="188"/>
      <c r="G27" s="187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89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</row>
    <row r="28" spans="1:105" s="478" customFormat="1" x14ac:dyDescent="0.35">
      <c r="A28" s="478" t="e">
        <f>#REF!</f>
        <v>#REF!</v>
      </c>
      <c r="B28" s="186" t="e">
        <f>#REF!</f>
        <v>#REF!</v>
      </c>
      <c r="C28" s="172"/>
      <c r="D28" s="207" t="e">
        <f t="shared" si="3"/>
        <v>#DIV/0!</v>
      </c>
      <c r="E28" s="188"/>
      <c r="F28" s="188"/>
      <c r="G28" s="187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89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</row>
    <row r="29" spans="1:105" s="478" customFormat="1" x14ac:dyDescent="0.35">
      <c r="A29" s="478" t="e">
        <f>#REF!</f>
        <v>#REF!</v>
      </c>
      <c r="B29" s="186" t="e">
        <f>#REF!</f>
        <v>#REF!</v>
      </c>
      <c r="C29" s="172"/>
      <c r="D29" s="207" t="e">
        <f t="shared" si="3"/>
        <v>#DIV/0!</v>
      </c>
      <c r="E29" s="188"/>
      <c r="F29" s="188"/>
      <c r="G29" s="187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89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</row>
    <row r="30" spans="1:105" s="478" customFormat="1" x14ac:dyDescent="0.35">
      <c r="A30" s="478" t="e">
        <f>#REF!</f>
        <v>#REF!</v>
      </c>
      <c r="B30" s="186" t="e">
        <f>#REF!</f>
        <v>#REF!</v>
      </c>
      <c r="C30" s="172"/>
      <c r="D30" s="207" t="e">
        <f t="shared" si="3"/>
        <v>#DIV/0!</v>
      </c>
      <c r="E30" s="188"/>
      <c r="F30" s="188"/>
      <c r="G30" s="187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2"/>
      <c r="AS30" s="189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</row>
    <row r="31" spans="1:105" s="478" customFormat="1" x14ac:dyDescent="0.35">
      <c r="A31" s="478" t="e">
        <f>#REF!</f>
        <v>#REF!</v>
      </c>
      <c r="B31" s="186" t="e">
        <f>#REF!</f>
        <v>#REF!</v>
      </c>
      <c r="C31" s="172"/>
      <c r="D31" s="207" t="e">
        <f t="shared" si="3"/>
        <v>#DIV/0!</v>
      </c>
      <c r="E31" s="188"/>
      <c r="F31" s="188"/>
      <c r="G31" s="187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89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</row>
    <row r="32" spans="1:105" s="478" customFormat="1" x14ac:dyDescent="0.35">
      <c r="A32" s="478" t="e">
        <f>#REF!</f>
        <v>#REF!</v>
      </c>
      <c r="B32" s="186" t="e">
        <f>#REF!</f>
        <v>#REF!</v>
      </c>
      <c r="C32" s="172"/>
      <c r="D32" s="207">
        <f t="shared" si="3"/>
        <v>13.011764705882353</v>
      </c>
      <c r="E32" s="188"/>
      <c r="F32" s="188"/>
      <c r="G32" s="187"/>
      <c r="H32" s="188"/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S32" s="188"/>
      <c r="T32" s="188"/>
      <c r="U32" s="172">
        <f>IF('1. Heures totales'!$C$3="Score",0,14)</f>
        <v>14</v>
      </c>
      <c r="V32" s="172">
        <f>IF('1. Heures totales'!$C$3="Score",0,14)</f>
        <v>14</v>
      </c>
      <c r="W32" s="172">
        <f>IF('1. Heures totales'!$C$3="Score",0,14)</f>
        <v>14</v>
      </c>
      <c r="X32" s="172">
        <f>IF('1. Heures totales'!$C$3="Score",0,14)</f>
        <v>14</v>
      </c>
      <c r="Y32" s="172">
        <f>IF('1. Heures totales'!$C$3="Score",0,8.5)</f>
        <v>8.5</v>
      </c>
      <c r="Z32" s="172">
        <f>IF('1. Heures totales'!$C$3="Score",0,0)</f>
        <v>0</v>
      </c>
      <c r="AA32" s="172">
        <f>IF('1. Heures totales'!$C$3="Score",0,0)</f>
        <v>0</v>
      </c>
      <c r="AB32" s="172">
        <f>IF('1. Heures totales'!$C$3="Score",0,5.5)</f>
        <v>5.5</v>
      </c>
      <c r="AC32" s="172">
        <f>IF('1. Heures totales'!$C$3="Score",0,14)</f>
        <v>14</v>
      </c>
      <c r="AD32" s="172">
        <f>IF('1. Heures totales'!$C$3="Score",0,14)</f>
        <v>14</v>
      </c>
      <c r="AE32" s="172">
        <f>IF('1. Heures totales'!$C$3="Score",0,14)</f>
        <v>14</v>
      </c>
      <c r="AF32" s="172">
        <f>IF('1. Heures totales'!$C$3="Score",0,14)</f>
        <v>14</v>
      </c>
      <c r="AG32" s="172">
        <f>IF('1. Heures totales'!$C$3="Score",0,14)</f>
        <v>14</v>
      </c>
      <c r="AH32" s="172">
        <f>IF('1. Heures totales'!$C$3="Score",0,14)</f>
        <v>14</v>
      </c>
      <c r="AI32" s="172">
        <f>IF('1. Heures totales'!$C$3="Score",0,8.5)</f>
        <v>8.5</v>
      </c>
      <c r="AJ32" s="172">
        <f>IF('1. Heures totales'!$C$3="Score",0,0)</f>
        <v>0</v>
      </c>
      <c r="AK32" s="172">
        <f>IF('1. Heures totales'!$C$3="Score",0,0)</f>
        <v>0</v>
      </c>
      <c r="AL32" s="172">
        <f>IF('1. Heures totales'!$C$3="Score",0,5.5)</f>
        <v>5.5</v>
      </c>
      <c r="AM32" s="172">
        <f>IF('1. Heures totales'!$C$3="Score",0,14)</f>
        <v>14</v>
      </c>
      <c r="AN32" s="172">
        <f>IF('1. Heures totales'!$C$3="Score",0,14)</f>
        <v>14</v>
      </c>
      <c r="AO32" s="172">
        <f>IF('1. Heures totales'!$C$3="Score",0,14)</f>
        <v>14</v>
      </c>
      <c r="AP32" s="172">
        <f>IF('1. Heures totales'!$C$3="Score",0,14)</f>
        <v>14</v>
      </c>
      <c r="AQ32" s="172">
        <f>IF('1. Heures totales'!$C$3="Score",0,14)</f>
        <v>14</v>
      </c>
      <c r="AR32" s="172">
        <f>IF('1. Heures totales'!$C$3="Score",0,14)</f>
        <v>14</v>
      </c>
      <c r="AS32" s="189">
        <f>IF('1. Heures totales'!$C$3="Score",0,8.5)</f>
        <v>8.5</v>
      </c>
      <c r="AT32" s="4">
        <f>IF('1. Heures totales'!$C$3="Score",0,0)</f>
        <v>0</v>
      </c>
      <c r="AU32" s="4">
        <f>IF('1. Heures totales'!$C$3="Score",0,0)</f>
        <v>0</v>
      </c>
      <c r="AV32" s="4">
        <f>IF('1. Heures totales'!$C$3="Score",0,0)</f>
        <v>0</v>
      </c>
      <c r="AW32" s="4">
        <f>IF('1. Heures totales'!$C$3="Score",0,5.5)</f>
        <v>5.5</v>
      </c>
      <c r="AX32" s="4">
        <f>IF('1. Heures totales'!$C$3="Score",0,14)</f>
        <v>14</v>
      </c>
      <c r="AY32" s="4">
        <f>IF('1. Heures totales'!$C$3="Score",0,14)</f>
        <v>14</v>
      </c>
      <c r="AZ32" s="4">
        <f>IF('1. Heures totales'!$C$3="Score",0,14)</f>
        <v>14</v>
      </c>
      <c r="BA32" s="4">
        <f>IF('1. Heures totales'!$C$3="Score",0,19.5)</f>
        <v>19.5</v>
      </c>
      <c r="BB32" s="4">
        <f>IF('1. Heures totales'!$C$3="Score",0,28)</f>
        <v>28</v>
      </c>
      <c r="BC32" s="4">
        <f>IF('1. Heures totales'!$C$3="Score",0,28)</f>
        <v>28</v>
      </c>
      <c r="BD32" s="4">
        <f>IF('1. Heures totales'!$C$3="Score",0,22.5)</f>
        <v>22.5</v>
      </c>
      <c r="BE32" s="4">
        <f>IF('1. Heures totales'!$C$3="Score",0,14)</f>
        <v>14</v>
      </c>
      <c r="BF32" s="4">
        <f>IF('1. Heures totales'!$C$3="Score",0,14)</f>
        <v>14</v>
      </c>
      <c r="BG32" s="4">
        <f>IF('1. Heures totales'!$C$3="Score",0,14)</f>
        <v>14</v>
      </c>
      <c r="BH32" s="4">
        <f>IF('1. Heures totales'!$C$3="Score",0,8.5)</f>
        <v>8.5</v>
      </c>
      <c r="BI32" s="4">
        <f>IF('1. Heures totales'!$C$3="Score",0,0)</f>
        <v>0</v>
      </c>
      <c r="BJ32" s="4">
        <f>IF('1. Heures totales'!$C$3="Score",0,0)</f>
        <v>0</v>
      </c>
      <c r="BK32" s="4">
        <f>IF('1. Heures totales'!$C$3="Score",0,5.5)</f>
        <v>5.5</v>
      </c>
      <c r="BL32" s="4">
        <f>IF('1. Heures totales'!$C$3="Score",0,14)</f>
        <v>14</v>
      </c>
      <c r="BM32" s="4">
        <f>IF('1. Heures totales'!$C$3="Score",0,14)</f>
        <v>14</v>
      </c>
      <c r="BN32" s="4">
        <f>IF('1. Heures totales'!$C$3="Score",0,19.5)</f>
        <v>19.5</v>
      </c>
      <c r="BO32" s="4">
        <f>IF('1. Heures totales'!$C$3="Score",0,28)</f>
        <v>28</v>
      </c>
      <c r="BP32" s="4">
        <f>IF('1. Heures totales'!$C$3="Score",0,28)</f>
        <v>28</v>
      </c>
      <c r="BQ32" s="4">
        <f>IF('1. Heures totales'!$C$3="Score",0,28)</f>
        <v>28</v>
      </c>
      <c r="BR32" s="4">
        <f>IF('1. Heures totales'!$C$3="Score",0,22.5)</f>
        <v>22.5</v>
      </c>
      <c r="BS32" s="4">
        <f>IF('1. Heures totales'!$C$3="Score",0,14)</f>
        <v>14</v>
      </c>
      <c r="BT32" s="4">
        <f>IF('1. Heures totales'!$C$3="Score",0,14)</f>
        <v>14</v>
      </c>
      <c r="BU32" s="4">
        <f>IF('1. Heures totales'!$C$3="Score",0,14)</f>
        <v>14</v>
      </c>
      <c r="BV32" s="4">
        <f>IF('1. Heures totales'!$C$3="Score",0,14)</f>
        <v>14</v>
      </c>
      <c r="BW32" s="4">
        <f>IF('1. Heures totales'!$C$3="Score",0,14)</f>
        <v>14</v>
      </c>
      <c r="BX32" s="4">
        <f>IF('1. Heures totales'!$C$3="Score",0,14)</f>
        <v>14</v>
      </c>
      <c r="BY32" s="478">
        <f>IF('1. Heures totales'!$C$3="Score",0,14)</f>
        <v>14</v>
      </c>
      <c r="BZ32" s="478">
        <f>IF('1. Heures totales'!$C$3="Score",0,14)</f>
        <v>14</v>
      </c>
      <c r="CA32" s="478">
        <f>IF('1. Heures totales'!$C$3="Score",0,14)</f>
        <v>14</v>
      </c>
      <c r="CB32" s="478">
        <f>IF('1. Heures totales'!$C$3="Score",0,8.5)</f>
        <v>8.5</v>
      </c>
      <c r="CC32" s="478">
        <f>IF('1. Heures totales'!$C$3="Score",0,5.5)</f>
        <v>5.5</v>
      </c>
      <c r="CD32" s="478">
        <f>IF('1. Heures totales'!$C$3="Score",0,14)</f>
        <v>14</v>
      </c>
      <c r="CE32" s="478">
        <f>IF('1. Heures totales'!$C$3="Score",0,14)</f>
        <v>14</v>
      </c>
      <c r="CF32" s="478">
        <f>IF('1. Heures totales'!$C$3="Score",0,14)</f>
        <v>14</v>
      </c>
      <c r="CG32" s="478">
        <f>IF('1. Heures totales'!$C$3="Score",0,14)</f>
        <v>14</v>
      </c>
      <c r="CH32" s="478">
        <f>IF('1. Heures totales'!$C$3="Score",0,14)</f>
        <v>14</v>
      </c>
      <c r="CI32" s="478">
        <f>IF('1. Heures totales'!$C$3="Score",0,14)</f>
        <v>14</v>
      </c>
      <c r="CJ32" s="478">
        <f>IF('1. Heures totales'!$C$3="Score",0,8.5)</f>
        <v>8.5</v>
      </c>
      <c r="CK32" s="478">
        <f>IF('1. Heures totales'!$C$3="Score",0,0)</f>
        <v>0</v>
      </c>
      <c r="CL32" s="478">
        <f>IF('1. Heures totales'!$C$3="Score",0,0)</f>
        <v>0</v>
      </c>
      <c r="CM32" s="478">
        <f>IF('1. Heures totales'!$C$3="Score",0,5.5)</f>
        <v>5.5</v>
      </c>
      <c r="CN32" s="478">
        <f>IF('1. Heures totales'!$C$3="Score",0,14)</f>
        <v>14</v>
      </c>
      <c r="CO32" s="478">
        <f>IF('1. Heures totales'!$C$3="Score",0,14)</f>
        <v>14</v>
      </c>
      <c r="CP32" s="478">
        <f>IF('1. Heures totales'!$C$3="Score",0,19.5)</f>
        <v>19.5</v>
      </c>
      <c r="CQ32" s="478">
        <f>IF('1. Heures totales'!$C$3="Score",0,28)</f>
        <v>28</v>
      </c>
      <c r="CR32" s="478">
        <f>IF('1. Heures totales'!$C$3="Score",0,28)</f>
        <v>28</v>
      </c>
      <c r="CS32" s="478">
        <f>IF('1. Heures totales'!$C$3="Score",0,28)</f>
        <v>28</v>
      </c>
      <c r="CT32" s="478">
        <f>IF('1. Heures totales'!$C$3="Score",0,22.5)</f>
        <v>22.5</v>
      </c>
      <c r="CU32" s="478">
        <f>IF('1. Heures totales'!$C$3="Score",0,14)</f>
        <v>14</v>
      </c>
      <c r="CV32" s="478">
        <f>IF('1. Heures totales'!$C$3="Score",0,14)</f>
        <v>14</v>
      </c>
      <c r="CW32" s="478">
        <f>IF('1. Heures totales'!$C$3="Score",0,14)</f>
        <v>14</v>
      </c>
      <c r="CX32" s="478">
        <f>IF('1. Heures totales'!$C$3="Score",0,14)</f>
        <v>14</v>
      </c>
      <c r="CY32" s="478">
        <f>IF('1. Heures totales'!$C$3="Score",0,14)</f>
        <v>14</v>
      </c>
      <c r="CZ32" s="478">
        <f>IF('1. Heures totales'!$C$3="Score",0,14)</f>
        <v>14</v>
      </c>
      <c r="DA32" s="478">
        <f>IF('1. Heures totales'!$C$3="Score",0,14)</f>
        <v>14</v>
      </c>
    </row>
    <row r="33" spans="1:76" s="478" customFormat="1" x14ac:dyDescent="0.35">
      <c r="A33" s="478" t="e">
        <f>#REF!</f>
        <v>#REF!</v>
      </c>
      <c r="B33" s="186" t="e">
        <f>#REF!</f>
        <v>#REF!</v>
      </c>
      <c r="C33" s="172"/>
      <c r="D33" s="207" t="e">
        <f t="shared" si="3"/>
        <v>#DIV/0!</v>
      </c>
      <c r="E33" s="188"/>
      <c r="F33" s="188"/>
      <c r="G33" s="187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89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</row>
    <row r="34" spans="1:76" s="478" customFormat="1" x14ac:dyDescent="0.35">
      <c r="A34" s="478" t="e">
        <f>#REF!</f>
        <v>#REF!</v>
      </c>
      <c r="B34" s="186" t="e">
        <f>#REF!</f>
        <v>#REF!</v>
      </c>
      <c r="C34" s="172"/>
      <c r="D34" s="207" t="e">
        <f t="shared" si="3"/>
        <v>#DIV/0!</v>
      </c>
      <c r="E34" s="188"/>
      <c r="F34" s="188"/>
      <c r="G34" s="187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89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</row>
    <row r="35" spans="1:76" s="478" customFormat="1" x14ac:dyDescent="0.35">
      <c r="A35" s="478" t="e">
        <f>#REF!</f>
        <v>#REF!</v>
      </c>
      <c r="B35" s="186" t="e">
        <f>#REF!</f>
        <v>#REF!</v>
      </c>
      <c r="C35" s="172"/>
      <c r="D35" s="207" t="e">
        <f t="shared" si="3"/>
        <v>#DIV/0!</v>
      </c>
      <c r="E35" s="188"/>
      <c r="F35" s="188"/>
      <c r="G35" s="187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89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</row>
    <row r="36" spans="1:76" s="478" customFormat="1" x14ac:dyDescent="0.35">
      <c r="A36" s="478" t="e">
        <f>#REF!</f>
        <v>#REF!</v>
      </c>
      <c r="B36" s="186" t="e">
        <f>#REF!</f>
        <v>#REF!</v>
      </c>
      <c r="C36" s="172"/>
      <c r="D36" s="207" t="e">
        <f t="shared" si="3"/>
        <v>#DIV/0!</v>
      </c>
      <c r="E36" s="188"/>
      <c r="F36" s="188"/>
      <c r="G36" s="187"/>
      <c r="H36" s="188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89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</row>
    <row r="37" spans="1:76" s="478" customFormat="1" x14ac:dyDescent="0.35">
      <c r="A37" s="478" t="e">
        <f>#REF!</f>
        <v>#REF!</v>
      </c>
      <c r="B37" s="186" t="e">
        <f>#REF!</f>
        <v>#REF!</v>
      </c>
      <c r="C37" s="172"/>
      <c r="D37" s="207" t="e">
        <f t="shared" si="3"/>
        <v>#DIV/0!</v>
      </c>
      <c r="E37" s="188"/>
      <c r="F37" s="188"/>
      <c r="G37" s="187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S37" s="188"/>
      <c r="T37" s="188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89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478" customFormat="1" x14ac:dyDescent="0.35">
      <c r="A38" s="478" t="e">
        <f>#REF!</f>
        <v>#REF!</v>
      </c>
      <c r="B38" s="186" t="e">
        <f>#REF!</f>
        <v>#REF!</v>
      </c>
      <c r="C38" s="172"/>
      <c r="D38" s="207" t="e">
        <f t="shared" si="3"/>
        <v>#DIV/0!</v>
      </c>
      <c r="E38" s="188"/>
      <c r="F38" s="188"/>
      <c r="G38" s="187"/>
      <c r="H38" s="188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89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</row>
    <row r="39" spans="1:76" s="478" customFormat="1" x14ac:dyDescent="0.35">
      <c r="A39" s="478" t="e">
        <f>#REF!</f>
        <v>#REF!</v>
      </c>
      <c r="B39" s="186" t="e">
        <f>#REF!</f>
        <v>#REF!</v>
      </c>
      <c r="C39" s="172"/>
      <c r="D39" s="207" t="e">
        <f t="shared" si="3"/>
        <v>#DIV/0!</v>
      </c>
      <c r="E39" s="188"/>
      <c r="F39" s="188"/>
      <c r="G39" s="187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89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</row>
    <row r="40" spans="1:76" s="478" customFormat="1" x14ac:dyDescent="0.35">
      <c r="A40" s="478" t="e">
        <f>#REF!</f>
        <v>#REF!</v>
      </c>
      <c r="B40" s="186" t="e">
        <f>#REF!</f>
        <v>#REF!</v>
      </c>
      <c r="C40" s="172"/>
      <c r="D40" s="207" t="e">
        <f t="shared" si="3"/>
        <v>#DIV/0!</v>
      </c>
      <c r="E40" s="188"/>
      <c r="F40" s="188"/>
      <c r="G40" s="187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89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</row>
    <row r="41" spans="1:76" s="478" customFormat="1" x14ac:dyDescent="0.35">
      <c r="A41" s="478" t="e">
        <f>#REF!</f>
        <v>#REF!</v>
      </c>
      <c r="B41" s="186" t="e">
        <f>#REF!</f>
        <v>#REF!</v>
      </c>
      <c r="C41" s="172"/>
      <c r="D41" s="207" t="e">
        <f t="shared" si="3"/>
        <v>#DIV/0!</v>
      </c>
      <c r="E41" s="188"/>
      <c r="F41" s="188"/>
      <c r="G41" s="187"/>
      <c r="H41" s="188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89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</row>
    <row r="42" spans="1:76" s="478" customFormat="1" x14ac:dyDescent="0.35">
      <c r="A42" s="478" t="e">
        <f>#REF!</f>
        <v>#REF!</v>
      </c>
      <c r="B42" s="186" t="e">
        <f>#REF!</f>
        <v>#REF!</v>
      </c>
      <c r="C42" s="172"/>
      <c r="D42" s="207" t="e">
        <f t="shared" si="3"/>
        <v>#DIV/0!</v>
      </c>
      <c r="E42" s="188"/>
      <c r="F42" s="188"/>
      <c r="G42" s="187"/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72"/>
      <c r="AM42" s="172"/>
      <c r="AN42" s="172"/>
      <c r="AO42" s="172"/>
      <c r="AP42" s="172"/>
      <c r="AQ42" s="172"/>
      <c r="AR42" s="172"/>
      <c r="AS42" s="189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</row>
    <row r="43" spans="1:76" s="478" customFormat="1" x14ac:dyDescent="0.35">
      <c r="A43" s="478" t="e">
        <f>#REF!</f>
        <v>#REF!</v>
      </c>
      <c r="B43" s="186" t="e">
        <f>#REF!</f>
        <v>#REF!</v>
      </c>
      <c r="C43" s="172"/>
      <c r="D43" s="207" t="e">
        <f t="shared" si="3"/>
        <v>#DIV/0!</v>
      </c>
      <c r="E43" s="188"/>
      <c r="F43" s="188"/>
      <c r="G43" s="187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188"/>
      <c r="S43" s="188"/>
      <c r="T43" s="188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89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78" customFormat="1" x14ac:dyDescent="0.35">
      <c r="A44" s="478" t="e">
        <f>#REF!</f>
        <v>#REF!</v>
      </c>
      <c r="B44" s="186" t="e">
        <f>#REF!</f>
        <v>#REF!</v>
      </c>
      <c r="C44" s="172"/>
      <c r="D44" s="207" t="e">
        <f t="shared" si="3"/>
        <v>#DIV/0!</v>
      </c>
      <c r="E44" s="188"/>
      <c r="F44" s="188"/>
      <c r="G44" s="187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89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</row>
    <row r="45" spans="1:76" s="478" customFormat="1" x14ac:dyDescent="0.35">
      <c r="A45" s="478" t="e">
        <f>#REF!</f>
        <v>#REF!</v>
      </c>
      <c r="B45" s="186" t="e">
        <f>#REF!</f>
        <v>#REF!</v>
      </c>
      <c r="C45" s="172"/>
      <c r="D45" s="207" t="e">
        <f t="shared" si="3"/>
        <v>#DIV/0!</v>
      </c>
      <c r="E45" s="188"/>
      <c r="F45" s="188"/>
      <c r="G45" s="187"/>
      <c r="H45" s="188"/>
      <c r="I45" s="188"/>
      <c r="J45" s="188"/>
      <c r="K45" s="188"/>
      <c r="L45" s="188"/>
      <c r="M45" s="188"/>
      <c r="N45" s="188"/>
      <c r="O45" s="188"/>
      <c r="P45" s="188"/>
      <c r="Q45" s="188"/>
      <c r="R45" s="188"/>
      <c r="S45" s="188"/>
      <c r="T45" s="188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89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</row>
    <row r="46" spans="1:76" s="478" customFormat="1" x14ac:dyDescent="0.35">
      <c r="A46" s="478" t="e">
        <f>#REF!</f>
        <v>#REF!</v>
      </c>
      <c r="B46" s="186" t="e">
        <f>#REF!</f>
        <v>#REF!</v>
      </c>
      <c r="C46" s="172"/>
      <c r="D46" s="207" t="e">
        <f t="shared" si="3"/>
        <v>#DIV/0!</v>
      </c>
      <c r="E46" s="188"/>
      <c r="F46" s="188"/>
      <c r="G46" s="187"/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89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</row>
    <row r="47" spans="1:76" s="478" customFormat="1" x14ac:dyDescent="0.35">
      <c r="A47" s="478" t="e">
        <f>#REF!</f>
        <v>#REF!</v>
      </c>
      <c r="B47" s="186" t="e">
        <f>#REF!</f>
        <v>#REF!</v>
      </c>
      <c r="C47" s="172"/>
      <c r="D47" s="207" t="e">
        <f t="shared" si="3"/>
        <v>#DIV/0!</v>
      </c>
      <c r="E47" s="188"/>
      <c r="F47" s="188"/>
      <c r="G47" s="187"/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89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</row>
    <row r="48" spans="1:76" s="478" customFormat="1" x14ac:dyDescent="0.35">
      <c r="A48" s="478" t="e">
        <f>#REF!</f>
        <v>#REF!</v>
      </c>
      <c r="B48" s="186" t="e">
        <f>#REF!</f>
        <v>#REF!</v>
      </c>
      <c r="C48" s="172"/>
      <c r="D48" s="207" t="e">
        <f t="shared" si="3"/>
        <v>#DIV/0!</v>
      </c>
      <c r="E48" s="188"/>
      <c r="F48" s="188"/>
      <c r="G48" s="187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89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</row>
    <row r="49" spans="1:76" s="478" customFormat="1" x14ac:dyDescent="0.35">
      <c r="A49" s="478" t="e">
        <f>#REF!</f>
        <v>#REF!</v>
      </c>
      <c r="B49" s="186" t="e">
        <f>#REF!</f>
        <v>#REF!</v>
      </c>
      <c r="C49" s="172"/>
      <c r="D49" s="207" t="e">
        <f t="shared" si="3"/>
        <v>#DIV/0!</v>
      </c>
      <c r="E49" s="188"/>
      <c r="F49" s="188"/>
      <c r="G49" s="187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89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</row>
    <row r="50" spans="1:76" s="478" customFormat="1" x14ac:dyDescent="0.35">
      <c r="A50" s="478" t="e">
        <f>#REF!</f>
        <v>#REF!</v>
      </c>
      <c r="B50" s="186" t="e">
        <f>#REF!</f>
        <v>#REF!</v>
      </c>
      <c r="C50" s="172"/>
      <c r="D50" s="207" t="e">
        <f t="shared" si="3"/>
        <v>#DIV/0!</v>
      </c>
      <c r="E50" s="188"/>
      <c r="F50" s="188"/>
      <c r="G50" s="187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89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</row>
    <row r="51" spans="1:76" s="478" customFormat="1" x14ac:dyDescent="0.35">
      <c r="A51" s="478" t="e">
        <f>#REF!</f>
        <v>#REF!</v>
      </c>
      <c r="B51" s="186" t="e">
        <f>#REF!</f>
        <v>#REF!</v>
      </c>
      <c r="C51" s="172"/>
      <c r="D51" s="207" t="e">
        <f t="shared" si="3"/>
        <v>#DIV/0!</v>
      </c>
      <c r="E51" s="188"/>
      <c r="F51" s="188"/>
      <c r="G51" s="187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89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</row>
    <row r="52" spans="1:76" s="478" customFormat="1" x14ac:dyDescent="0.35">
      <c r="A52" s="478" t="e">
        <f>#REF!</f>
        <v>#REF!</v>
      </c>
      <c r="B52" s="186" t="e">
        <f>#REF!</f>
        <v>#REF!</v>
      </c>
      <c r="C52" s="172"/>
      <c r="D52" s="207" t="e">
        <f t="shared" si="3"/>
        <v>#DIV/0!</v>
      </c>
      <c r="E52" s="188"/>
      <c r="F52" s="188"/>
      <c r="G52" s="187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89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</row>
    <row r="53" spans="1:76" s="478" customFormat="1" x14ac:dyDescent="0.35">
      <c r="A53" s="478" t="e">
        <f>#REF!</f>
        <v>#REF!</v>
      </c>
      <c r="B53" s="186" t="e">
        <f>#REF!</f>
        <v>#REF!</v>
      </c>
      <c r="C53" s="172"/>
      <c r="D53" s="207" t="e">
        <f t="shared" si="3"/>
        <v>#DIV/0!</v>
      </c>
      <c r="E53" s="188"/>
      <c r="F53" s="188"/>
      <c r="G53" s="187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89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</row>
    <row r="54" spans="1:76" s="478" customFormat="1" x14ac:dyDescent="0.35">
      <c r="A54" s="478" t="e">
        <f>#REF!</f>
        <v>#REF!</v>
      </c>
      <c r="B54" s="186" t="e">
        <f>#REF!</f>
        <v>#REF!</v>
      </c>
      <c r="C54" s="172"/>
      <c r="D54" s="207" t="e">
        <f t="shared" si="3"/>
        <v>#DIV/0!</v>
      </c>
      <c r="E54" s="188"/>
      <c r="F54" s="188"/>
      <c r="G54" s="187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89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</row>
    <row r="55" spans="1:76" s="478" customFormat="1" x14ac:dyDescent="0.35">
      <c r="A55" s="478" t="e">
        <f>#REF!</f>
        <v>#REF!</v>
      </c>
      <c r="B55" s="186" t="e">
        <f>#REF!</f>
        <v>#REF!</v>
      </c>
      <c r="C55" s="172"/>
      <c r="D55" s="207" t="e">
        <f t="shared" si="3"/>
        <v>#DIV/0!</v>
      </c>
      <c r="E55" s="188"/>
      <c r="F55" s="188"/>
      <c r="G55" s="187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89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</row>
    <row r="56" spans="1:76" s="478" customFormat="1" x14ac:dyDescent="0.35">
      <c r="A56" s="478" t="e">
        <f>#REF!</f>
        <v>#REF!</v>
      </c>
      <c r="B56" s="186" t="e">
        <f>#REF!</f>
        <v>#REF!</v>
      </c>
      <c r="C56" s="172"/>
      <c r="D56" s="207" t="e">
        <f t="shared" si="3"/>
        <v>#DIV/0!</v>
      </c>
      <c r="E56" s="188"/>
      <c r="F56" s="188"/>
      <c r="G56" s="187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89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</row>
    <row r="57" spans="1:76" s="478" customFormat="1" x14ac:dyDescent="0.35">
      <c r="A57" s="478" t="e">
        <f>#REF!</f>
        <v>#REF!</v>
      </c>
      <c r="B57" s="186" t="e">
        <f>#REF!</f>
        <v>#REF!</v>
      </c>
      <c r="C57" s="172"/>
      <c r="D57" s="207" t="e">
        <f t="shared" si="3"/>
        <v>#DIV/0!</v>
      </c>
      <c r="E57" s="188"/>
      <c r="F57" s="188"/>
      <c r="G57" s="187"/>
      <c r="H57" s="188"/>
      <c r="I57" s="188"/>
      <c r="J57" s="188"/>
      <c r="K57" s="188"/>
      <c r="L57" s="188"/>
      <c r="M57" s="188"/>
      <c r="N57" s="188"/>
      <c r="O57" s="188"/>
      <c r="P57" s="188"/>
      <c r="Q57" s="188"/>
      <c r="R57" s="188"/>
      <c r="S57" s="188"/>
      <c r="T57" s="188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89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</row>
    <row r="58" spans="1:76" s="478" customFormat="1" x14ac:dyDescent="0.35">
      <c r="A58" s="478" t="e">
        <f>#REF!</f>
        <v>#REF!</v>
      </c>
      <c r="B58" s="186" t="e">
        <f>#REF!</f>
        <v>#REF!</v>
      </c>
      <c r="C58" s="172"/>
      <c r="D58" s="207" t="e">
        <f t="shared" si="3"/>
        <v>#DIV/0!</v>
      </c>
      <c r="E58" s="188"/>
      <c r="F58" s="188"/>
      <c r="G58" s="187"/>
      <c r="H58" s="188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89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</row>
    <row r="59" spans="1:76" s="478" customFormat="1" x14ac:dyDescent="0.35">
      <c r="A59" s="478" t="e">
        <f>#REF!</f>
        <v>#REF!</v>
      </c>
      <c r="B59" s="186" t="e">
        <f>#REF!</f>
        <v>#REF!</v>
      </c>
      <c r="C59" s="172"/>
      <c r="D59" s="207" t="e">
        <f t="shared" si="3"/>
        <v>#DIV/0!</v>
      </c>
      <c r="E59" s="188"/>
      <c r="F59" s="188"/>
      <c r="G59" s="187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89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</row>
    <row r="60" spans="1:76" s="478" customFormat="1" x14ac:dyDescent="0.35">
      <c r="A60" s="478" t="e">
        <f>#REF!</f>
        <v>#REF!</v>
      </c>
      <c r="B60" s="186" t="e">
        <f>#REF!</f>
        <v>#REF!</v>
      </c>
      <c r="C60" s="172"/>
      <c r="D60" s="207" t="e">
        <f t="shared" si="3"/>
        <v>#DIV/0!</v>
      </c>
      <c r="E60" s="188"/>
      <c r="F60" s="188"/>
      <c r="G60" s="187"/>
      <c r="H60" s="188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89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</row>
    <row r="61" spans="1:76" s="478" customFormat="1" x14ac:dyDescent="0.35">
      <c r="A61" s="478" t="e">
        <f>#REF!</f>
        <v>#REF!</v>
      </c>
      <c r="B61" s="186" t="e">
        <f>#REF!</f>
        <v>#REF!</v>
      </c>
      <c r="C61" s="172"/>
      <c r="D61" s="207">
        <f t="shared" si="3"/>
        <v>0</v>
      </c>
      <c r="E61" s="188"/>
      <c r="F61" s="188"/>
      <c r="G61" s="187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72">
        <f>IF('1. Heures totales'!$C$3="Score",0,0)</f>
        <v>0</v>
      </c>
      <c r="V61" s="172">
        <f>IF('1. Heures totales'!$C$3="Score",0,0)</f>
        <v>0</v>
      </c>
      <c r="W61" s="172">
        <f>IF('1. Heures totales'!$C$3="Score",0,0)</f>
        <v>0</v>
      </c>
      <c r="X61" s="172">
        <f>IF('1. Heures totales'!$C$3="Score",0,0)</f>
        <v>0</v>
      </c>
      <c r="Y61" s="172">
        <f>IF('1. Heures totales'!$C$3="Score",0,0)</f>
        <v>0</v>
      </c>
      <c r="Z61" s="172">
        <f>IF('1. Heures totales'!$C$3="Score",0,0)</f>
        <v>0</v>
      </c>
      <c r="AA61" s="172">
        <f>IF('1. Heures totales'!$C$3="Score",0,0)</f>
        <v>0</v>
      </c>
      <c r="AB61" s="172">
        <f>IF('1. Heures totales'!$C$3="Score",0,0)</f>
        <v>0</v>
      </c>
      <c r="AC61" s="172">
        <f>IF('1. Heures totales'!$C$3="Score",0,0)</f>
        <v>0</v>
      </c>
      <c r="AD61" s="172">
        <f>IF('1. Heures totales'!$C$3="Score",0,0)</f>
        <v>0</v>
      </c>
      <c r="AE61" s="172">
        <f>IF('1. Heures totales'!$C$3="Score",0,0)</f>
        <v>0</v>
      </c>
      <c r="AF61" s="172">
        <f>IF('1. Heures totales'!$C$3="Score",0,0)</f>
        <v>0</v>
      </c>
      <c r="AG61" s="172">
        <f>IF('1. Heures totales'!$C$3="Score",0,0)</f>
        <v>0</v>
      </c>
      <c r="AH61" s="172">
        <f>IF('1. Heures totales'!$C$3="Score",0,0)</f>
        <v>0</v>
      </c>
      <c r="AI61" s="172">
        <f>IF('1. Heures totales'!$C$3="Score",0,0)</f>
        <v>0</v>
      </c>
      <c r="AJ61" s="172">
        <f>IF('1. Heures totales'!$C$3="Score",0,0)</f>
        <v>0</v>
      </c>
      <c r="AK61" s="172">
        <f>IF('1. Heures totales'!$C$3="Score",0,0)</f>
        <v>0</v>
      </c>
      <c r="AL61" s="172">
        <f>IF('1. Heures totales'!$C$3="Score",0,0)</f>
        <v>0</v>
      </c>
      <c r="AM61" s="172">
        <f>IF('1. Heures totales'!$C$3="Score",0,0)</f>
        <v>0</v>
      </c>
      <c r="AN61" s="172">
        <f>IF('1. Heures totales'!$C$3="Score",0,0)</f>
        <v>0</v>
      </c>
      <c r="AO61" s="172">
        <f>IF('1. Heures totales'!$C$3="Score",0,0)</f>
        <v>0</v>
      </c>
      <c r="AP61" s="172">
        <f>IF('1. Heures totales'!$C$3="Score",0,0)</f>
        <v>0</v>
      </c>
      <c r="AQ61" s="172">
        <f>IF('1. Heures totales'!$C$3="Score",0,0)</f>
        <v>0</v>
      </c>
      <c r="AR61" s="172">
        <f>IF('1. Heures totales'!$C$3="Score",0,0)</f>
        <v>0</v>
      </c>
      <c r="AS61" s="189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</row>
    <row r="62" spans="1:76" s="478" customFormat="1" x14ac:dyDescent="0.35">
      <c r="A62" s="478" t="e">
        <f>#REF!</f>
        <v>#REF!</v>
      </c>
      <c r="B62" s="186" t="e">
        <f>#REF!</f>
        <v>#REF!</v>
      </c>
      <c r="C62" s="172"/>
      <c r="D62" s="207" t="e">
        <f t="shared" si="3"/>
        <v>#DIV/0!</v>
      </c>
      <c r="E62" s="188"/>
      <c r="F62" s="188"/>
      <c r="G62" s="187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89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</row>
    <row r="63" spans="1:76" s="478" customFormat="1" x14ac:dyDescent="0.35">
      <c r="A63" s="478" t="e">
        <f>#REF!</f>
        <v>#REF!</v>
      </c>
      <c r="B63" s="186" t="e">
        <f>#REF!</f>
        <v>#REF!</v>
      </c>
      <c r="C63" s="172"/>
      <c r="D63" s="207" t="e">
        <f t="shared" si="3"/>
        <v>#DIV/0!</v>
      </c>
      <c r="E63" s="188"/>
      <c r="F63" s="188"/>
      <c r="G63" s="187"/>
      <c r="H63" s="188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89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</row>
    <row r="64" spans="1:76" s="478" customFormat="1" x14ac:dyDescent="0.35">
      <c r="A64" s="478" t="e">
        <f>#REF!</f>
        <v>#REF!</v>
      </c>
      <c r="B64" s="186" t="e">
        <f>#REF!</f>
        <v>#REF!</v>
      </c>
      <c r="C64" s="172"/>
      <c r="D64" s="207" t="e">
        <f t="shared" si="3"/>
        <v>#DIV/0!</v>
      </c>
      <c r="E64" s="188"/>
      <c r="F64" s="188"/>
      <c r="G64" s="187"/>
      <c r="H64" s="188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  <c r="AI64" s="172"/>
      <c r="AJ64" s="172"/>
      <c r="AK64" s="172"/>
      <c r="AL64" s="172"/>
      <c r="AM64" s="172"/>
      <c r="AN64" s="172"/>
      <c r="AO64" s="172"/>
      <c r="AP64" s="172"/>
      <c r="AQ64" s="172"/>
      <c r="AR64" s="172"/>
      <c r="AS64" s="189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</row>
    <row r="65" spans="1:105" s="478" customFormat="1" x14ac:dyDescent="0.35">
      <c r="A65" s="478" t="e">
        <f>#REF!</f>
        <v>#REF!</v>
      </c>
      <c r="B65" s="186" t="e">
        <f>#REF!</f>
        <v>#REF!</v>
      </c>
      <c r="C65" s="172"/>
      <c r="D65" s="207" t="e">
        <f t="shared" si="3"/>
        <v>#DIV/0!</v>
      </c>
      <c r="E65" s="188"/>
      <c r="F65" s="188"/>
      <c r="G65" s="187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89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</row>
    <row r="66" spans="1:105" s="478" customFormat="1" x14ac:dyDescent="0.35">
      <c r="A66" s="478" t="e">
        <f>#REF!</f>
        <v>#REF!</v>
      </c>
      <c r="B66" s="186" t="e">
        <f>#REF!</f>
        <v>#REF!</v>
      </c>
      <c r="C66" s="172"/>
      <c r="D66" s="207" t="e">
        <f t="shared" si="3"/>
        <v>#DIV/0!</v>
      </c>
      <c r="E66" s="188"/>
      <c r="F66" s="188"/>
      <c r="G66" s="187"/>
      <c r="H66" s="18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89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</row>
    <row r="67" spans="1:105" s="478" customFormat="1" x14ac:dyDescent="0.35">
      <c r="A67" s="478" t="e">
        <f>#REF!</f>
        <v>#REF!</v>
      </c>
      <c r="B67" s="186" t="e">
        <f>#REF!</f>
        <v>#REF!</v>
      </c>
      <c r="C67" s="172"/>
      <c r="D67" s="207" t="e">
        <f t="shared" si="3"/>
        <v>#DIV/0!</v>
      </c>
      <c r="E67" s="188"/>
      <c r="F67" s="188"/>
      <c r="G67" s="187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89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</row>
    <row r="68" spans="1:105" s="478" customFormat="1" x14ac:dyDescent="0.35">
      <c r="A68" s="478" t="e">
        <f>#REF!</f>
        <v>#REF!</v>
      </c>
      <c r="B68" s="186" t="e">
        <f>#REF!</f>
        <v>#REF!</v>
      </c>
      <c r="C68" s="172"/>
      <c r="D68" s="207" t="e">
        <f t="shared" si="3"/>
        <v>#DIV/0!</v>
      </c>
      <c r="E68" s="188"/>
      <c r="F68" s="188"/>
      <c r="G68" s="187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89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</row>
    <row r="69" spans="1:105" s="478" customFormat="1" x14ac:dyDescent="0.35">
      <c r="A69" s="478" t="e">
        <f>#REF!</f>
        <v>#REF!</v>
      </c>
      <c r="B69" s="186" t="e">
        <f>#REF!</f>
        <v>#REF!</v>
      </c>
      <c r="C69" s="172"/>
      <c r="D69" s="207" t="e">
        <f t="shared" si="3"/>
        <v>#DIV/0!</v>
      </c>
      <c r="E69" s="188"/>
      <c r="F69" s="188"/>
      <c r="G69" s="187"/>
      <c r="H69" s="188"/>
      <c r="I69" s="188"/>
      <c r="J69" s="188"/>
      <c r="K69" s="188"/>
      <c r="L69" s="188"/>
      <c r="M69" s="188"/>
      <c r="N69" s="188"/>
      <c r="O69" s="188"/>
      <c r="P69" s="188"/>
      <c r="Q69" s="188"/>
      <c r="R69" s="188"/>
      <c r="S69" s="188"/>
      <c r="T69" s="188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89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</row>
    <row r="70" spans="1:105" s="478" customFormat="1" x14ac:dyDescent="0.35">
      <c r="A70" s="478" t="e">
        <f>#REF!</f>
        <v>#REF!</v>
      </c>
      <c r="B70" s="186" t="e">
        <f>#REF!</f>
        <v>#REF!</v>
      </c>
      <c r="C70" s="172"/>
      <c r="D70" s="207" t="e">
        <f t="shared" si="3"/>
        <v>#DIV/0!</v>
      </c>
      <c r="E70" s="188"/>
      <c r="F70" s="188"/>
      <c r="G70" s="187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89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</row>
    <row r="71" spans="1:105" x14ac:dyDescent="0.35">
      <c r="A71" s="478" t="e">
        <f>#REF!</f>
        <v>#REF!</v>
      </c>
      <c r="B71" s="186" t="e">
        <f>#REF!</f>
        <v>#REF!</v>
      </c>
      <c r="C71" s="172"/>
      <c r="D71" s="207" t="e">
        <f t="shared" si="3"/>
        <v>#DIV/0!</v>
      </c>
      <c r="E71" s="188"/>
      <c r="F71" s="188"/>
      <c r="G71" s="187"/>
      <c r="H71" s="18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89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</row>
    <row r="72" spans="1:105" s="478" customFormat="1" ht="15" thickBot="1" x14ac:dyDescent="0.4">
      <c r="A72" s="478" t="e">
        <f>#REF!</f>
        <v>#REF!</v>
      </c>
      <c r="B72" s="186" t="e">
        <f>#REF!</f>
        <v>#REF!</v>
      </c>
      <c r="C72" s="172"/>
      <c r="D72" s="207" t="e">
        <f t="shared" si="3"/>
        <v>#DIV/0!</v>
      </c>
      <c r="E72" s="188"/>
      <c r="F72" s="188"/>
      <c r="G72" s="187"/>
      <c r="H72" s="18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89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</row>
    <row r="73" spans="1:105" x14ac:dyDescent="0.35">
      <c r="A73" s="478" t="e">
        <f>#REF!</f>
        <v>#REF!</v>
      </c>
      <c r="B73" s="186" t="e">
        <f>#REF!</f>
        <v>#REF!</v>
      </c>
      <c r="C73" s="183">
        <v>1</v>
      </c>
      <c r="D73" s="207">
        <f t="shared" si="3"/>
        <v>37.888235294117649</v>
      </c>
      <c r="E73" s="184">
        <f>IF('1. Heures totales'!$C$3="Score",,)</f>
        <v>0</v>
      </c>
      <c r="F73" s="183">
        <f>IF('1. Heures totales'!$C$3="Score",,)</f>
        <v>0</v>
      </c>
      <c r="G73" s="184">
        <f>IF('1. Heures totales'!$C$3="Score",,)</f>
        <v>0</v>
      </c>
      <c r="H73" s="183">
        <f>IF('1. Heures totales'!$C$3="Score",,)</f>
        <v>0</v>
      </c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>
        <f>IF('1. Heures totales'!$C$3="Score",,)</f>
        <v>0</v>
      </c>
      <c r="T73" s="183">
        <f>IF('1. Heures totales'!$C$3="Score",,)</f>
        <v>0</v>
      </c>
      <c r="U73" s="185">
        <f>IF('1. Heures totales'!$C$3="Score",0,33)</f>
        <v>33</v>
      </c>
      <c r="V73" s="185">
        <f>IF('1. Heures totales'!$C$3="Score",0,38.5)</f>
        <v>38.5</v>
      </c>
      <c r="W73" s="185">
        <f>IF('1. Heures totales'!$C$3="Score",1,47)</f>
        <v>47</v>
      </c>
      <c r="X73" s="185">
        <f>IF('1. Heures totales'!$C$3="Score",1,47)</f>
        <v>47</v>
      </c>
      <c r="Y73" s="185">
        <f>IF('1. Heures totales'!$C$3="Score",0,36)</f>
        <v>36</v>
      </c>
      <c r="Z73" s="185">
        <f>IF('1. Heures totales'!$C$3="Score",0,36)</f>
        <v>36</v>
      </c>
      <c r="AA73" s="185">
        <f>IF('1. Heures totales'!$C$3="Score",0,36)</f>
        <v>36</v>
      </c>
      <c r="AB73" s="185">
        <f>IF('1. Heures totales'!$C$3="Score",0,25)</f>
        <v>25</v>
      </c>
      <c r="AC73" s="185">
        <f>IF('1. Heures totales'!$C$3="Score",0,30.5)</f>
        <v>30.5</v>
      </c>
      <c r="AD73" s="185">
        <f>IF('1. Heures totales'!$C$3="Score",0,27.5)</f>
        <v>27.5</v>
      </c>
      <c r="AE73" s="185">
        <f>IF('1. Heures totales'!$C$3="Score",0,36)</f>
        <v>36</v>
      </c>
      <c r="AF73" s="185">
        <f>IF('1. Heures totales'!$C$3="Score",0,36)</f>
        <v>36</v>
      </c>
      <c r="AG73" s="185">
        <f>IF('1. Heures totales'!$C$3="Score",0,25)</f>
        <v>25</v>
      </c>
      <c r="AH73" s="185">
        <f>IF('1. Heures totales'!$C$3="Score",0,36)</f>
        <v>36</v>
      </c>
      <c r="AI73" s="185">
        <f>IF('1. Heures totales'!$C$3="Score",1,47)</f>
        <v>47</v>
      </c>
      <c r="AJ73" s="185">
        <f>IF('1. Heures totales'!$C$3="Score",0,36)</f>
        <v>36</v>
      </c>
      <c r="AK73" s="185">
        <f>IF('1. Heures totales'!$C$3="Score",1,41.5)</f>
        <v>41.5</v>
      </c>
      <c r="AL73" s="185">
        <f>IF('1. Heures totales'!$C$3="Score",0,38.5)</f>
        <v>38.5</v>
      </c>
      <c r="AM73" s="185">
        <f>IF('1. Heures totales'!$C$3="Score",1,47)</f>
        <v>47</v>
      </c>
      <c r="AN73" s="185">
        <f>IF('1. Heures totales'!$C$3="Score",1,47)</f>
        <v>47</v>
      </c>
      <c r="AO73" s="185">
        <f>IF('1. Heures totales'!$C$3="Score",1,47)</f>
        <v>47</v>
      </c>
      <c r="AP73" s="185">
        <f>IF('1. Heures totales'!$C$3="Score",1,47)</f>
        <v>47</v>
      </c>
      <c r="AQ73" s="185">
        <f>IF('1. Heures totales'!$C$3="Score",1,47)</f>
        <v>47</v>
      </c>
      <c r="AR73" s="185">
        <f>IF('1. Heures totales'!$C$3="Score",0,36)</f>
        <v>36</v>
      </c>
      <c r="AS73" s="194">
        <f>IF('1. Heures totales'!$C$3="Score",1,41.5)</f>
        <v>41.5</v>
      </c>
      <c r="AT73" s="4">
        <f>IF('1. Heures totales'!$C$3="Score",0,38.5)</f>
        <v>38.5</v>
      </c>
      <c r="AU73" s="4">
        <f>IF('1. Heures totales'!$C$3="Score",1,47)</f>
        <v>47</v>
      </c>
      <c r="AV73" s="4">
        <f>IF('1. Heures totales'!$C$3="Score",0,36)</f>
        <v>36</v>
      </c>
      <c r="AW73" s="4">
        <f>IF('1. Heures totales'!$C$3="Score",0,25)</f>
        <v>25</v>
      </c>
      <c r="AX73" s="4">
        <f>IF('1. Heures totales'!$C$3="Score",0,36)</f>
        <v>36</v>
      </c>
      <c r="AY73" s="4">
        <f>IF('1. Heures totales'!$C$3="Score",1,47)</f>
        <v>47</v>
      </c>
      <c r="AZ73" s="4">
        <f>IF('1. Heures totales'!$C$3="Score",0,36)</f>
        <v>36</v>
      </c>
      <c r="BA73" s="4">
        <f>IF('1. Heures totales'!$C$3="Score",1,41.5)</f>
        <v>41.5</v>
      </c>
      <c r="BB73" s="4">
        <f>IF('1. Heures totales'!$C$3="Score",0,38.5)</f>
        <v>38.5</v>
      </c>
      <c r="BC73" s="4">
        <f>IF('1. Heures totales'!$C$3="Score",1,47)</f>
        <v>47</v>
      </c>
      <c r="BD73" s="4">
        <f>IF('1. Heures totales'!$C$3="Score",1,47)</f>
        <v>47</v>
      </c>
      <c r="BE73" s="4">
        <f>IF('1. Heures totales'!$C$3="Score",0,36)</f>
        <v>36</v>
      </c>
      <c r="BF73" s="4">
        <f>IF('1. Heures totales'!$C$3="Score",0,25)</f>
        <v>25</v>
      </c>
      <c r="BG73" s="4">
        <f>IF('1. Heures totales'!$C$3="Score",0,25)</f>
        <v>25</v>
      </c>
      <c r="BH73" s="4">
        <f>IF('1. Heures totales'!$C$3="Score",0,14)</f>
        <v>14</v>
      </c>
      <c r="BI73" s="4">
        <f>IF('1. Heures totales'!$C$3="Score",0,8.5)</f>
        <v>8.5</v>
      </c>
      <c r="BJ73" s="4">
        <f>IF('1. Heures totales'!$C$3="Score",0,0)</f>
        <v>0</v>
      </c>
      <c r="BK73" s="4">
        <f>IF('1. Heures totales'!$C$3="Score",0,0)</f>
        <v>0</v>
      </c>
      <c r="BL73" s="4">
        <f>IF('1. Heures totales'!$C$3="Score",0,11)</f>
        <v>11</v>
      </c>
      <c r="BM73" s="4">
        <f>IF('1. Heures totales'!$C$3="Score",0,22)</f>
        <v>22</v>
      </c>
      <c r="BN73" s="4">
        <f>IF('1. Heures totales'!$C$3="Score",0,33)</f>
        <v>33</v>
      </c>
      <c r="BO73" s="4">
        <f>IF('1. Heures totales'!$C$3="Score",0,33)</f>
        <v>33</v>
      </c>
      <c r="BP73" s="4">
        <f>IF('1. Heures totales'!$C$3="Score",1,44)</f>
        <v>44</v>
      </c>
      <c r="BQ73" s="4">
        <f>IF('1. Heures totales'!$C$3="Score",2,49.5)</f>
        <v>49.5</v>
      </c>
      <c r="BR73" s="4">
        <f>IF('1. Heures totales'!$C$3="Score",2,58)</f>
        <v>58</v>
      </c>
      <c r="BS73" s="4">
        <f>IF('1. Heures totales'!$C$3="Score",1,47)</f>
        <v>47</v>
      </c>
      <c r="BT73" s="4">
        <f>IF('1. Heures totales'!$C$3="Score",0,36)</f>
        <v>36</v>
      </c>
      <c r="BU73" s="4">
        <f>IF('1. Heures totales'!$C$3="Score",0,36)</f>
        <v>36</v>
      </c>
      <c r="BV73" s="4">
        <f>IF('1. Heures totales'!$C$3="Score",1,47)</f>
        <v>47</v>
      </c>
      <c r="BW73" s="4">
        <f>IF('1. Heures totales'!$C$3="Score",0,36)</f>
        <v>36</v>
      </c>
      <c r="BX73" s="4">
        <f>IF('1. Heures totales'!$C$3="Score",1,41.5)</f>
        <v>41.5</v>
      </c>
      <c r="BY73">
        <f>IF('1. Heures totales'!$C$3="Score",0,38.5)</f>
        <v>38.5</v>
      </c>
      <c r="BZ73">
        <f>IF('1. Heures totales'!$C$3="Score",1,47)</f>
        <v>47</v>
      </c>
      <c r="CA73">
        <f>IF('1. Heures totales'!$C$3="Score",1,47)</f>
        <v>47</v>
      </c>
      <c r="CB73">
        <f>IF('1. Heures totales'!$C$3="Score",0,36)</f>
        <v>36</v>
      </c>
      <c r="CC73">
        <f>IF('1. Heures totales'!$C$3="Score",0,36)</f>
        <v>36</v>
      </c>
      <c r="CD73">
        <f>IF('1. Heures totales'!$C$3="Score",1,47)</f>
        <v>47</v>
      </c>
      <c r="CE73">
        <f>IF('1. Heures totales'!$C$3="Score",0,36)</f>
        <v>36</v>
      </c>
      <c r="CF73">
        <f>IF('1. Heures totales'!$C$3="Score",1,41.5)</f>
        <v>41.5</v>
      </c>
      <c r="CG73">
        <f>IF('1. Heures totales'!$C$3="Score",0,38.5)</f>
        <v>38.5</v>
      </c>
      <c r="CH73">
        <f>IF('1. Heures totales'!$C$3="Score",1,47)</f>
        <v>47</v>
      </c>
      <c r="CI73">
        <f>IF('1. Heures totales'!$C$3="Score",1,47)</f>
        <v>47</v>
      </c>
      <c r="CJ73">
        <f>IF('1. Heures totales'!$C$3="Score",0,36)</f>
        <v>36</v>
      </c>
      <c r="CK73">
        <f>IF('1. Heures totales'!$C$3="Score",0,36)</f>
        <v>36</v>
      </c>
      <c r="CL73">
        <f>IF('1. Heures totales'!$C$3="Score",1,47)</f>
        <v>47</v>
      </c>
      <c r="CM73">
        <f>IF('1. Heures totales'!$C$3="Score",0,36)</f>
        <v>36</v>
      </c>
      <c r="CN73">
        <f>IF('1. Heures totales'!$C$3="Score",1,41.5)</f>
        <v>41.5</v>
      </c>
      <c r="CO73">
        <f>IF('1. Heures totales'!$C$3="Score",0,38.5)</f>
        <v>38.5</v>
      </c>
      <c r="CP73">
        <f>IF('1. Heures totales'!$C$3="Score",1,47)</f>
        <v>47</v>
      </c>
      <c r="CQ73">
        <f>IF('1. Heures totales'!$C$3="Score",1,47)</f>
        <v>47</v>
      </c>
      <c r="CR73">
        <f>IF('1. Heures totales'!$C$3="Score",0,36)</f>
        <v>36</v>
      </c>
      <c r="CS73">
        <f>IF('1. Heures totales'!$C$3="Score",0,36)</f>
        <v>36</v>
      </c>
      <c r="CT73">
        <f>IF('1. Heures totales'!$C$3="Score",1,47)</f>
        <v>47</v>
      </c>
      <c r="CU73">
        <f>IF('1. Heures totales'!$C$3="Score",0,36)</f>
        <v>36</v>
      </c>
      <c r="CV73">
        <f>IF('1. Heures totales'!$C$3="Score",1,41.5)</f>
        <v>41.5</v>
      </c>
      <c r="CW73">
        <f>IF('1. Heures totales'!$C$3="Score",0,38.5)</f>
        <v>38.5</v>
      </c>
      <c r="CX73">
        <f>IF('1. Heures totales'!$C$3="Score",1,47)</f>
        <v>47</v>
      </c>
      <c r="CY73">
        <f>IF('1. Heures totales'!$C$3="Score",1,47)</f>
        <v>47</v>
      </c>
      <c r="CZ73">
        <f>IF('1. Heures totales'!$C$3="Score",1,47)</f>
        <v>47</v>
      </c>
      <c r="DA73">
        <f>IF('1. Heures totales'!$C$3="Score",1,47)</f>
        <v>47</v>
      </c>
    </row>
    <row r="74" spans="1:105" x14ac:dyDescent="0.35">
      <c r="A74" s="478" t="e">
        <f>#REF!</f>
        <v>#REF!</v>
      </c>
      <c r="B74" s="186" t="e">
        <f>#REF!</f>
        <v>#REF!</v>
      </c>
      <c r="C74" s="172">
        <v>1</v>
      </c>
      <c r="D74" s="207">
        <f t="shared" si="3"/>
        <v>36.888235294117649</v>
      </c>
      <c r="E74" s="187">
        <f>IF('1. Heures totales'!$C$3="Score",,)</f>
        <v>0</v>
      </c>
      <c r="F74" s="188">
        <f>IF('1. Heures totales'!$C$3="Score",,)</f>
        <v>0</v>
      </c>
      <c r="G74" s="188">
        <f>IF('1. Heures totales'!$C$3="Score",,)</f>
        <v>0</v>
      </c>
      <c r="H74" s="188">
        <f>IF('1. Heures totales'!$C$3="Score",,)</f>
        <v>0</v>
      </c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7">
        <f>IF('1. Heures totales'!$C$3="Score",,)</f>
        <v>0</v>
      </c>
      <c r="T74" s="187">
        <f>IF('1. Heures totales'!$C$3="Score",,)</f>
        <v>0</v>
      </c>
      <c r="U74" s="172">
        <f>IF('1. Heures totales'!$C$3="Score",0,38.5)</f>
        <v>38.5</v>
      </c>
      <c r="V74" s="172">
        <f>IF('1. Heures totales'!$C$3="Score",1,47)</f>
        <v>47</v>
      </c>
      <c r="W74" s="172">
        <f>IF('1. Heures totales'!$C$3="Score",1,47)</f>
        <v>47</v>
      </c>
      <c r="X74" s="172">
        <f>IF('1. Heures totales'!$C$3="Score",0,36)</f>
        <v>36</v>
      </c>
      <c r="Y74" s="172">
        <f>IF('1. Heures totales'!$C$3="Score",0,36)</f>
        <v>36</v>
      </c>
      <c r="Z74" s="172">
        <f>IF('1. Heures totales'!$C$3="Score",1,47)</f>
        <v>47</v>
      </c>
      <c r="AA74" s="172">
        <f>IF('1. Heures totales'!$C$3="Score",0,36)</f>
        <v>36</v>
      </c>
      <c r="AB74" s="172">
        <f>IF('1. Heures totales'!$C$3="Score",1,41.5)</f>
        <v>41.5</v>
      </c>
      <c r="AC74" s="172">
        <f>IF('1. Heures totales'!$C$3="Score",0,38.5)</f>
        <v>38.5</v>
      </c>
      <c r="AD74" s="172">
        <f>IF('1. Heures totales'!$C$3="Score",1,47)</f>
        <v>47</v>
      </c>
      <c r="AE74" s="172">
        <f>IF('1. Heures totales'!$C$3="Score",1,47)</f>
        <v>47</v>
      </c>
      <c r="AF74" s="172">
        <f>IF('1. Heures totales'!$C$3="Score",0,36)</f>
        <v>36</v>
      </c>
      <c r="AG74" s="172">
        <f>IF('1. Heures totales'!$C$3="Score",0,36)</f>
        <v>36</v>
      </c>
      <c r="AH74" s="172">
        <f>IF('1. Heures totales'!$C$3="Score",0,36)</f>
        <v>36</v>
      </c>
      <c r="AI74" s="172">
        <f>IF('1. Heures totales'!$C$3="Score",0,25)</f>
        <v>25</v>
      </c>
      <c r="AJ74" s="172">
        <f>IF('1. Heures totales'!$C$3="Score",0,30.5)</f>
        <v>30.5</v>
      </c>
      <c r="AK74" s="172">
        <f>IF('1. Heures totales'!$C$3="Score",0,27.5)</f>
        <v>27.5</v>
      </c>
      <c r="AL74" s="172">
        <f>IF('1. Heures totales'!$C$3="Score",0,36)</f>
        <v>36</v>
      </c>
      <c r="AM74" s="172">
        <f>IF('1. Heures totales'!$C$3="Score",0,36)</f>
        <v>36</v>
      </c>
      <c r="AN74" s="172">
        <f>IF('1. Heures totales'!$C$3="Score",0,25)</f>
        <v>25</v>
      </c>
      <c r="AO74" s="172">
        <f>IF('1. Heures totales'!$C$3="Score",0,36)</f>
        <v>36</v>
      </c>
      <c r="AP74" s="172">
        <f>IF('1. Heures totales'!$C$3="Score",1,47)</f>
        <v>47</v>
      </c>
      <c r="AQ74" s="172">
        <f>IF('1. Heures totales'!$C$3="Score",0,36)</f>
        <v>36</v>
      </c>
      <c r="AR74" s="172">
        <f>IF('1. Heures totales'!$C$3="Score",1,41.5)</f>
        <v>41.5</v>
      </c>
      <c r="AS74" s="189">
        <f>IF('1. Heures totales'!$C$3="Score",0,38.5)</f>
        <v>38.5</v>
      </c>
      <c r="AT74" s="4">
        <f>IF('1. Heures totales'!$C$3="Score",1,47)</f>
        <v>47</v>
      </c>
      <c r="AU74" s="4">
        <f>IF('1. Heures totales'!$C$3="Score",1,47)</f>
        <v>47</v>
      </c>
      <c r="AV74" s="4">
        <f>IF('1. Heures totales'!$C$3="Score",1,47)</f>
        <v>47</v>
      </c>
      <c r="AW74" s="4">
        <f>IF('1. Heures totales'!$C$3="Score",1,47)</f>
        <v>47</v>
      </c>
      <c r="AX74" s="4">
        <f>IF('1. Heures totales'!$C$3="Score",1,47)</f>
        <v>47</v>
      </c>
      <c r="AY74" s="4">
        <f>IF('1. Heures totales'!$C$3="Score",0,36)</f>
        <v>36</v>
      </c>
      <c r="AZ74" s="4">
        <f>IF('1. Heures totales'!$C$3="Score",1,41.5)</f>
        <v>41.5</v>
      </c>
      <c r="BA74" s="4">
        <f>IF('1. Heures totales'!$C$3="Score",0,38.5)</f>
        <v>38.5</v>
      </c>
      <c r="BB74" s="4">
        <f>IF('1. Heures totales'!$C$3="Score",1,47)</f>
        <v>47</v>
      </c>
      <c r="BC74" s="4">
        <f>IF('1. Heures totales'!$C$3="Score",0,36)</f>
        <v>36</v>
      </c>
      <c r="BD74" s="4">
        <f>IF('1. Heures totales'!$C$3="Score",0,25)</f>
        <v>25</v>
      </c>
      <c r="BE74" s="4">
        <f>IF('1. Heures totales'!$C$3="Score",0,36)</f>
        <v>36</v>
      </c>
      <c r="BF74" s="4">
        <f>IF('1. Heures totales'!$C$3="Score",1,47)</f>
        <v>47</v>
      </c>
      <c r="BG74" s="4">
        <f>IF('1. Heures totales'!$C$3="Score",0,36)</f>
        <v>36</v>
      </c>
      <c r="BH74" s="4">
        <f>IF('1. Heures totales'!$C$3="Score",1,41.5)</f>
        <v>41.5</v>
      </c>
      <c r="BI74" s="4">
        <f>IF('1. Heures totales'!$C$3="Score",0,38.5)</f>
        <v>38.5</v>
      </c>
      <c r="BJ74" s="4">
        <f>IF('1. Heures totales'!$C$3="Score",1,47)</f>
        <v>47</v>
      </c>
      <c r="BK74" s="4">
        <f>IF('1. Heures totales'!$C$3="Score",1,47)</f>
        <v>47</v>
      </c>
      <c r="BL74" s="4">
        <f>IF('1. Heures totales'!$C$3="Score",0,36)</f>
        <v>36</v>
      </c>
      <c r="BM74" s="4">
        <f>IF('1. Heures totales'!$C$3="Score",0,25)</f>
        <v>25</v>
      </c>
      <c r="BN74" s="4">
        <f>IF('1. Heures totales'!$C$3="Score",0,25)</f>
        <v>25</v>
      </c>
      <c r="BO74" s="4">
        <f>IF('1. Heures totales'!$C$3="Score",0,14)</f>
        <v>14</v>
      </c>
      <c r="BP74" s="4">
        <f>IF('1. Heures totales'!$C$3="Score",0,8.5)</f>
        <v>8.5</v>
      </c>
      <c r="BQ74" s="4">
        <f>IF('1. Heures totales'!$C$3="Score",0,0)</f>
        <v>0</v>
      </c>
      <c r="BR74" s="4">
        <f>IF('1. Heures totales'!$C$3="Score",0,0)</f>
        <v>0</v>
      </c>
      <c r="BS74" s="4">
        <f>IF('1. Heures totales'!$C$3="Score",0,11)</f>
        <v>11</v>
      </c>
      <c r="BT74" s="4">
        <f>IF('1. Heures totales'!$C$3="Score",0,22)</f>
        <v>22</v>
      </c>
      <c r="BU74" s="4">
        <f>IF('1. Heures totales'!$C$3="Score",0,33)</f>
        <v>33</v>
      </c>
      <c r="BV74" s="4">
        <f>IF('1. Heures totales'!$C$3="Score",0,33)</f>
        <v>33</v>
      </c>
      <c r="BW74" s="4">
        <f>IF('1. Heures totales'!$C$3="Score",1,44)</f>
        <v>44</v>
      </c>
      <c r="BX74" s="4">
        <f>IF('1. Heures totales'!$C$3="Score",2,49.5)</f>
        <v>49.5</v>
      </c>
      <c r="BY74">
        <f>IF('1. Heures totales'!$C$3="Score",2,58)</f>
        <v>58</v>
      </c>
      <c r="BZ74">
        <f>IF('1. Heures totales'!$C$3="Score",1,47)</f>
        <v>47</v>
      </c>
      <c r="CA74">
        <f>IF('1. Heures totales'!$C$3="Score",0,36)</f>
        <v>36</v>
      </c>
      <c r="CB74">
        <f>IF('1. Heures totales'!$C$3="Score",0,36)</f>
        <v>36</v>
      </c>
      <c r="CC74">
        <f>IF('1. Heures totales'!$C$3="Score",1,47)</f>
        <v>47</v>
      </c>
      <c r="CD74">
        <f>IF('1. Heures totales'!$C$3="Score",0,36)</f>
        <v>36</v>
      </c>
      <c r="CE74">
        <f>IF('1. Heures totales'!$C$3="Score",1,41.5)</f>
        <v>41.5</v>
      </c>
      <c r="CF74">
        <f>IF('1. Heures totales'!$C$3="Score",0,38.5)</f>
        <v>38.5</v>
      </c>
      <c r="CG74">
        <f>IF('1. Heures totales'!$C$3="Score",1,47)</f>
        <v>47</v>
      </c>
      <c r="CH74">
        <f>IF('1. Heures totales'!$C$3="Score",1,47)</f>
        <v>47</v>
      </c>
      <c r="CI74">
        <f>IF('1. Heures totales'!$C$3="Score",0,36)</f>
        <v>36</v>
      </c>
      <c r="CJ74">
        <f>IF('1. Heures totales'!$C$3="Score",0,36)</f>
        <v>36</v>
      </c>
      <c r="CK74">
        <f>IF('1. Heures totales'!$C$3="Score",1,47)</f>
        <v>47</v>
      </c>
      <c r="CL74">
        <f>IF('1. Heures totales'!$C$3="Score",0,36)</f>
        <v>36</v>
      </c>
      <c r="CM74">
        <f>IF('1. Heures totales'!$C$3="Score",1,41.5)</f>
        <v>41.5</v>
      </c>
      <c r="CN74">
        <f>IF('1. Heures totales'!$C$3="Score",0,38.5)</f>
        <v>38.5</v>
      </c>
      <c r="CO74">
        <f>IF('1. Heures totales'!$C$3="Score",1,47)</f>
        <v>47</v>
      </c>
      <c r="CP74">
        <f>IF('1. Heures totales'!$C$3="Score",1,47)</f>
        <v>47</v>
      </c>
      <c r="CQ74">
        <f>IF('1. Heures totales'!$C$3="Score",0,36)</f>
        <v>36</v>
      </c>
      <c r="CR74">
        <f>IF('1. Heures totales'!$C$3="Score",0,36)</f>
        <v>36</v>
      </c>
      <c r="CS74">
        <f>IF('1. Heures totales'!$C$3="Score",0,36)</f>
        <v>36</v>
      </c>
      <c r="CT74">
        <f>IF('1. Heures totales'!$C$3="Score",0,25)</f>
        <v>25</v>
      </c>
      <c r="CU74">
        <f>IF('1. Heures totales'!$C$3="Score",0,30.5)</f>
        <v>30.5</v>
      </c>
      <c r="CV74">
        <f>IF('1. Heures totales'!$C$3="Score",0,27.5)</f>
        <v>27.5</v>
      </c>
      <c r="CW74">
        <f>IF('1. Heures totales'!$C$3="Score",0,36)</f>
        <v>36</v>
      </c>
      <c r="CX74">
        <f>IF('1. Heures totales'!$C$3="Score",0,36)</f>
        <v>36</v>
      </c>
      <c r="CY74">
        <f>IF('1. Heures totales'!$C$3="Score",0,25)</f>
        <v>25</v>
      </c>
      <c r="CZ74">
        <f>IF('1. Heures totales'!$C$3="Score",0,36)</f>
        <v>36</v>
      </c>
      <c r="DA74">
        <f>IF('1. Heures totales'!$C$3="Score",1,47)</f>
        <v>47</v>
      </c>
    </row>
    <row r="75" spans="1:105" x14ac:dyDescent="0.35">
      <c r="A75" s="478" t="e">
        <f>#REF!</f>
        <v>#REF!</v>
      </c>
      <c r="B75" s="186" t="e">
        <f>#REF!</f>
        <v>#REF!</v>
      </c>
      <c r="C75" s="172">
        <v>1</v>
      </c>
      <c r="D75" s="207">
        <f t="shared" si="3"/>
        <v>38.77058823529412</v>
      </c>
      <c r="E75" s="187">
        <f>IF('1. Heures totales'!$C$3="Score",,)</f>
        <v>0</v>
      </c>
      <c r="F75" s="187">
        <f>IF('1. Heures totales'!$C$3="Score",,)</f>
        <v>0</v>
      </c>
      <c r="G75" s="187">
        <f>IF('1. Heures totales'!$C$3="Score",,)</f>
        <v>0</v>
      </c>
      <c r="H75" s="188">
        <f>IF('1. Heures totales'!$C$3="Score",,)</f>
        <v>0</v>
      </c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>
        <f>IF('1. Heures totales'!$C$3="Score",,)</f>
        <v>0</v>
      </c>
      <c r="T75" s="187">
        <f>IF('1. Heures totales'!$C$3="Score",,)</f>
        <v>0</v>
      </c>
      <c r="U75" s="172">
        <f>IF('1. Heures totales'!$C$3="Score",2,58)</f>
        <v>58</v>
      </c>
      <c r="V75" s="172">
        <f>IF('1. Heures totales'!$C$3="Score",1,47)</f>
        <v>47</v>
      </c>
      <c r="W75" s="172">
        <f>IF('1. Heures totales'!$C$3="Score",1,47)</f>
        <v>47</v>
      </c>
      <c r="X75" s="172">
        <f>IF('1. Heures totales'!$C$3="Score",1,47)</f>
        <v>47</v>
      </c>
      <c r="Y75" s="172">
        <f>IF('1. Heures totales'!$C$3="Score",2,58)</f>
        <v>58</v>
      </c>
      <c r="Z75" s="172">
        <f>IF('1. Heures totales'!$C$3="Score",1,47)</f>
        <v>47</v>
      </c>
      <c r="AA75" s="172">
        <f>IF('1. Heures totales'!$C$3="Score",2,52.5)</f>
        <v>52.5</v>
      </c>
      <c r="AB75" s="172">
        <f>IF('1. Heures totales'!$C$3="Score",2,49.5)</f>
        <v>49.5</v>
      </c>
      <c r="AC75" s="172">
        <f>IF('1. Heures totales'!$C$3="Score",2,58)</f>
        <v>58</v>
      </c>
      <c r="AD75" s="172">
        <f>IF('1. Heures totales'!$C$3="Score",1,47)</f>
        <v>47</v>
      </c>
      <c r="AE75" s="172">
        <f>IF('1. Heures totales'!$C$3="Score",0,36)</f>
        <v>36</v>
      </c>
      <c r="AF75" s="172">
        <f>IF('1. Heures totales'!$C$3="Score",0,36)</f>
        <v>36</v>
      </c>
      <c r="AG75" s="172">
        <f>IF('1. Heures totales'!$C$3="Score",1,47)</f>
        <v>47</v>
      </c>
      <c r="AH75" s="172">
        <f>IF('1. Heures totales'!$C$3="Score",0,36)</f>
        <v>36</v>
      </c>
      <c r="AI75" s="172">
        <f>IF('1. Heures totales'!$C$3="Score",1,41.5)</f>
        <v>41.5</v>
      </c>
      <c r="AJ75" s="172">
        <f>IF('1. Heures totales'!$C$3="Score",0,38.5)</f>
        <v>38.5</v>
      </c>
      <c r="AK75" s="172">
        <f>IF('1. Heures totales'!$C$3="Score",1,47)</f>
        <v>47</v>
      </c>
      <c r="AL75" s="172">
        <f>IF('1. Heures totales'!$C$3="Score",1,47)</f>
        <v>47</v>
      </c>
      <c r="AM75" s="172">
        <f>IF('1. Heures totales'!$C$3="Score",0,36)</f>
        <v>36</v>
      </c>
      <c r="AN75" s="172">
        <f>IF('1. Heures totales'!$C$3="Score",0,36)</f>
        <v>36</v>
      </c>
      <c r="AO75" s="172">
        <f>IF('1. Heures totales'!$C$3="Score",0,36)</f>
        <v>36</v>
      </c>
      <c r="AP75" s="172">
        <f>IF('1. Heures totales'!$C$3="Score",0,25)</f>
        <v>25</v>
      </c>
      <c r="AQ75" s="172">
        <f>IF('1. Heures totales'!$C$3="Score",0,30.5)</f>
        <v>30.5</v>
      </c>
      <c r="AR75" s="172">
        <f>IF('1. Heures totales'!$C$3="Score",0,27.5)</f>
        <v>27.5</v>
      </c>
      <c r="AS75" s="189">
        <f>IF('1. Heures totales'!$C$3="Score",0,36)</f>
        <v>36</v>
      </c>
      <c r="AT75" s="4">
        <f>IF('1. Heures totales'!$C$3="Score",0,36)</f>
        <v>36</v>
      </c>
      <c r="AU75" s="4">
        <f>IF('1. Heures totales'!$C$3="Score",0,25)</f>
        <v>25</v>
      </c>
      <c r="AV75" s="4">
        <f>IF('1. Heures totales'!$C$3="Score",0,36)</f>
        <v>36</v>
      </c>
      <c r="AW75" s="4">
        <f>IF('1. Heures totales'!$C$3="Score",1,47)</f>
        <v>47</v>
      </c>
      <c r="AX75" s="4">
        <f>IF('1. Heures totales'!$C$3="Score",0,36)</f>
        <v>36</v>
      </c>
      <c r="AY75" s="4">
        <f>IF('1. Heures totales'!$C$3="Score",1,41.5)</f>
        <v>41.5</v>
      </c>
      <c r="AZ75" s="4">
        <f>IF('1. Heures totales'!$C$3="Score",0,38.5)</f>
        <v>38.5</v>
      </c>
      <c r="BA75" s="4">
        <f>IF('1. Heures totales'!$C$3="Score",1,47)</f>
        <v>47</v>
      </c>
      <c r="BB75" s="4">
        <f>IF('1. Heures totales'!$C$3="Score",1,47)</f>
        <v>47</v>
      </c>
      <c r="BC75" s="4">
        <f>IF('1. Heures totales'!$C$3="Score",1,47)</f>
        <v>47</v>
      </c>
      <c r="BD75" s="4">
        <f>IF('1. Heures totales'!$C$3="Score",1,47)</f>
        <v>47</v>
      </c>
      <c r="BE75" s="4">
        <f>IF('1. Heures totales'!$C$3="Score",1,47)</f>
        <v>47</v>
      </c>
      <c r="BF75" s="4">
        <f>IF('1. Heures totales'!$C$3="Score",0,36)</f>
        <v>36</v>
      </c>
      <c r="BG75" s="4">
        <f>IF('1. Heures totales'!$C$3="Score",1,41.5)</f>
        <v>41.5</v>
      </c>
      <c r="BH75" s="4">
        <f>IF('1. Heures totales'!$C$3="Score",0,38.5)</f>
        <v>38.5</v>
      </c>
      <c r="BI75" s="4">
        <f>IF('1. Heures totales'!$C$3="Score",1,47)</f>
        <v>47</v>
      </c>
      <c r="BJ75" s="4">
        <f>IF('1. Heures totales'!$C$3="Score",0,36)</f>
        <v>36</v>
      </c>
      <c r="BK75" s="4">
        <f>IF('1. Heures totales'!$C$3="Score",0,25)</f>
        <v>25</v>
      </c>
      <c r="BL75" s="4">
        <f>IF('1. Heures totales'!$C$3="Score",0,36)</f>
        <v>36</v>
      </c>
      <c r="BM75" s="4">
        <f>IF('1. Heures totales'!$C$3="Score",1,47)</f>
        <v>47</v>
      </c>
      <c r="BN75" s="4">
        <f>IF('1. Heures totales'!$C$3="Score",0,36)</f>
        <v>36</v>
      </c>
      <c r="BO75" s="4">
        <f>IF('1. Heures totales'!$C$3="Score",1,41.5)</f>
        <v>41.5</v>
      </c>
      <c r="BP75" s="4">
        <f>IF('1. Heures totales'!$C$3="Score",0,38.5)</f>
        <v>38.5</v>
      </c>
      <c r="BQ75" s="4">
        <f>IF('1. Heures totales'!$C$3="Score",1,47)</f>
        <v>47</v>
      </c>
      <c r="BR75" s="4">
        <f>IF('1. Heures totales'!$C$3="Score",1,47)</f>
        <v>47</v>
      </c>
      <c r="BS75" s="4">
        <f>IF('1. Heures totales'!$C$3="Score",0,36)</f>
        <v>36</v>
      </c>
      <c r="BT75" s="4">
        <f>IF('1. Heures totales'!$C$3="Score",0,25)</f>
        <v>25</v>
      </c>
      <c r="BU75" s="4">
        <f>IF('1. Heures totales'!$C$3="Score",0,25)</f>
        <v>25</v>
      </c>
      <c r="BV75" s="4">
        <f>IF('1. Heures totales'!$C$3="Score",0,14)</f>
        <v>14</v>
      </c>
      <c r="BW75" s="4">
        <f>IF('1. Heures totales'!$C$3="Score",0,8.5)</f>
        <v>8.5</v>
      </c>
      <c r="BX75" s="4">
        <f>IF('1. Heures totales'!$C$3="Score",0,0)</f>
        <v>0</v>
      </c>
      <c r="BY75">
        <f>IF('1. Heures totales'!$C$3="Score",0,0)</f>
        <v>0</v>
      </c>
      <c r="BZ75">
        <f>IF('1. Heures totales'!$C$3="Score",0,11)</f>
        <v>11</v>
      </c>
      <c r="CA75">
        <f>IF('1. Heures totales'!$C$3="Score",0,22)</f>
        <v>22</v>
      </c>
      <c r="CB75">
        <f>IF('1. Heures totales'!$C$3="Score",0,33)</f>
        <v>33</v>
      </c>
      <c r="CC75">
        <f>IF('1. Heures totales'!$C$3="Score",0,33)</f>
        <v>33</v>
      </c>
      <c r="CD75">
        <f>IF('1. Heures totales'!$C$3="Score",1,44)</f>
        <v>44</v>
      </c>
      <c r="CE75">
        <f>IF('1. Heures totales'!$C$3="Score",2,49.5)</f>
        <v>49.5</v>
      </c>
      <c r="CF75">
        <f>IF('1. Heures totales'!$C$3="Score",2,58)</f>
        <v>58</v>
      </c>
      <c r="CG75">
        <f>IF('1. Heures totales'!$C$3="Score",1,47)</f>
        <v>47</v>
      </c>
      <c r="CH75">
        <f>IF('1. Heures totales'!$C$3="Score",0,36)</f>
        <v>36</v>
      </c>
      <c r="CI75">
        <f>IF('1. Heures totales'!$C$3="Score",0,36)</f>
        <v>36</v>
      </c>
      <c r="CJ75">
        <f>IF('1. Heures totales'!$C$3="Score",1,47)</f>
        <v>47</v>
      </c>
      <c r="CK75">
        <f>IF('1. Heures totales'!$C$3="Score",0,36)</f>
        <v>36</v>
      </c>
      <c r="CL75">
        <f>IF('1. Heures totales'!$C$3="Score",1,41.5)</f>
        <v>41.5</v>
      </c>
      <c r="CM75">
        <f>IF('1. Heures totales'!$C$3="Score",0,38.5)</f>
        <v>38.5</v>
      </c>
      <c r="CN75">
        <f>IF('1. Heures totales'!$C$3="Score",1,47)</f>
        <v>47</v>
      </c>
      <c r="CO75">
        <f>IF('1. Heures totales'!$C$3="Score",1,47)</f>
        <v>47</v>
      </c>
      <c r="CP75">
        <f>IF('1. Heures totales'!$C$3="Score",0,36)</f>
        <v>36</v>
      </c>
      <c r="CQ75">
        <f>IF('1. Heures totales'!$C$3="Score",0,36)</f>
        <v>36</v>
      </c>
      <c r="CR75">
        <f>IF('1. Heures totales'!$C$3="Score",1,47)</f>
        <v>47</v>
      </c>
      <c r="CS75">
        <f>IF('1. Heures totales'!$C$3="Score",0,36)</f>
        <v>36</v>
      </c>
      <c r="CT75">
        <f>IF('1. Heures totales'!$C$3="Score",1,41.5)</f>
        <v>41.5</v>
      </c>
      <c r="CU75">
        <f>IF('1. Heures totales'!$C$3="Score",0,38.5)</f>
        <v>38.5</v>
      </c>
      <c r="CV75">
        <f>IF('1. Heures totales'!$C$3="Score",1,47)</f>
        <v>47</v>
      </c>
      <c r="CW75">
        <f>IF('1. Heures totales'!$C$3="Score",1,47)</f>
        <v>47</v>
      </c>
      <c r="CX75">
        <f>IF('1. Heures totales'!$C$3="Score",0,36)</f>
        <v>36</v>
      </c>
      <c r="CY75">
        <f>IF('1. Heures totales'!$C$3="Score",0,36)</f>
        <v>36</v>
      </c>
      <c r="CZ75">
        <f>IF('1. Heures totales'!$C$3="Score",1,41.5)</f>
        <v>41.5</v>
      </c>
      <c r="DA75">
        <f>IF('1. Heures totales'!$C$3="Score",0,39)</f>
        <v>39</v>
      </c>
    </row>
    <row r="76" spans="1:105" x14ac:dyDescent="0.35">
      <c r="A76" s="478" t="e">
        <f>#REF!</f>
        <v>#REF!</v>
      </c>
      <c r="B76" s="186" t="e">
        <f>#REF!</f>
        <v>#REF!</v>
      </c>
      <c r="C76" s="172">
        <v>1</v>
      </c>
      <c r="D76" s="207">
        <f t="shared" si="3"/>
        <v>40.135294117647057</v>
      </c>
      <c r="E76" s="188">
        <f>IF('1. Heures totales'!$C$3="Score",,)</f>
        <v>0</v>
      </c>
      <c r="F76" s="187">
        <f>IF('1. Heures totales'!$C$3="Score",,)</f>
        <v>0</v>
      </c>
      <c r="G76" s="187">
        <f>IF('1. Heures totales'!$C$3="Score",,)</f>
        <v>0</v>
      </c>
      <c r="H76" s="188">
        <f>IF('1. Heures totales'!$C$3="Score",,)</f>
        <v>0</v>
      </c>
      <c r="I76" s="188"/>
      <c r="J76" s="188"/>
      <c r="K76" s="188"/>
      <c r="L76" s="188"/>
      <c r="M76" s="188"/>
      <c r="N76" s="188"/>
      <c r="O76" s="188"/>
      <c r="P76" s="188"/>
      <c r="Q76" s="188"/>
      <c r="R76" s="188"/>
      <c r="S76" s="188">
        <f>IF('1. Heures totales'!$C$3="Score",,)</f>
        <v>0</v>
      </c>
      <c r="T76" s="187">
        <f>IF('1. Heures totales'!$C$3="Score",,)</f>
        <v>0</v>
      </c>
      <c r="U76" s="172">
        <f>IF('1. Heures totales'!$C$3="Score",0,25)</f>
        <v>25</v>
      </c>
      <c r="V76" s="172">
        <f>IF('1. Heures totales'!$C$3="Score",0,14)</f>
        <v>14</v>
      </c>
      <c r="W76" s="172">
        <f>IF('1. Heures totales'!$C$3="Score",0,8.5)</f>
        <v>8.5</v>
      </c>
      <c r="X76" s="172">
        <f>IF('1. Heures totales'!$C$3="Score",0,0)</f>
        <v>0</v>
      </c>
      <c r="Y76" s="172">
        <f>IF('1. Heures totales'!$C$3="Score",0,11)</f>
        <v>11</v>
      </c>
      <c r="Z76" s="172">
        <f>IF('1. Heures totales'!$C$3="Score",0,22)</f>
        <v>22</v>
      </c>
      <c r="AA76" s="172">
        <f>IF('1. Heures totales'!$C$3="Score",0,27.5)</f>
        <v>27.5</v>
      </c>
      <c r="AB76" s="172">
        <f>IF('1. Heures totales'!$C$3="Score",0,36)</f>
        <v>36</v>
      </c>
      <c r="AC76" s="172">
        <f>IF('1. Heures totales'!$C$3="Score",0,36)</f>
        <v>36</v>
      </c>
      <c r="AD76" s="172">
        <f>IF('1. Heures totales'!$C$3="Score",1,47)</f>
        <v>47</v>
      </c>
      <c r="AE76" s="172">
        <f>IF('1. Heures totales'!$C$3="Score",2,58)</f>
        <v>58</v>
      </c>
      <c r="AF76" s="172">
        <f>IF('1. Heures totales'!$C$3="Score",2,52.5)</f>
        <v>52.5</v>
      </c>
      <c r="AG76" s="172">
        <f>IF('1. Heures totales'!$C$3="Score",2,50)</f>
        <v>50</v>
      </c>
      <c r="AH76" s="172">
        <f>IF('1. Heures totales'!$C$3="Score",1,44.5)</f>
        <v>44.5</v>
      </c>
      <c r="AI76" s="172">
        <f>IF('1. Heures totales'!$C$3="Score",1,47)</f>
        <v>47</v>
      </c>
      <c r="AJ76" s="172">
        <f>IF('1. Heures totales'!$C$3="Score",2,58)</f>
        <v>58</v>
      </c>
      <c r="AK76" s="172">
        <f>IF('1. Heures totales'!$C$3="Score",2,52.5)</f>
        <v>52.5</v>
      </c>
      <c r="AL76" s="172">
        <f>IF('1. Heures totales'!$C$3="Score",2,50)</f>
        <v>50</v>
      </c>
      <c r="AM76" s="172">
        <f>IF('1. Heures totales'!$C$3="Score",1,44.5)</f>
        <v>44.5</v>
      </c>
      <c r="AN76" s="172">
        <f>IF('1. Heures totales'!$C$3="Score",1,47)</f>
        <v>47</v>
      </c>
      <c r="AO76" s="172">
        <f>IF('1. Heures totales'!$C$3="Score",2,58)</f>
        <v>58</v>
      </c>
      <c r="AP76" s="172">
        <f>IF('1. Heures totales'!$C$3="Score",2,52.5)</f>
        <v>52.5</v>
      </c>
      <c r="AQ76" s="172">
        <f>IF('1. Heures totales'!$C$3="Score",2,50)</f>
        <v>50</v>
      </c>
      <c r="AR76" s="172">
        <f>IF('1. Heures totales'!$C$3="Score",1,44.5)</f>
        <v>44.5</v>
      </c>
      <c r="AS76" s="189">
        <f>IF('1. Heures totales'!$C$3="Score",1,47)</f>
        <v>47</v>
      </c>
      <c r="AT76" s="4">
        <f>IF('1. Heures totales'!$C$3="Score",2,58)</f>
        <v>58</v>
      </c>
      <c r="AU76" s="4">
        <f>IF('1. Heures totales'!$C$3="Score",2,52.5)</f>
        <v>52.5</v>
      </c>
      <c r="AV76" s="4">
        <f>IF('1. Heures totales'!$C$3="Score",2,50)</f>
        <v>50</v>
      </c>
      <c r="AW76" s="4">
        <f>IF('1. Heures totales'!$C$3="Score",1,44.5)</f>
        <v>44.5</v>
      </c>
      <c r="AX76" s="4">
        <f>IF('1. Heures totales'!$C$3="Score",1,47)</f>
        <v>47</v>
      </c>
      <c r="AY76" s="4">
        <f>IF('1. Heures totales'!$C$3="Score",2,58)</f>
        <v>58</v>
      </c>
      <c r="AZ76" s="4">
        <f>IF('1. Heures totales'!$C$3="Score",2,52.5)</f>
        <v>52.5</v>
      </c>
      <c r="BA76" s="4">
        <f>IF('1. Heures totales'!$C$3="Score",2,50)</f>
        <v>50</v>
      </c>
      <c r="BB76" s="4">
        <f>IF('1. Heures totales'!$C$3="Score",1,44.5)</f>
        <v>44.5</v>
      </c>
      <c r="BC76" s="4">
        <f>IF('1. Heures totales'!$C$3="Score",0,36)</f>
        <v>36</v>
      </c>
      <c r="BD76" s="4">
        <f>IF('1. Heures totales'!$C$3="Score",0,36)</f>
        <v>36</v>
      </c>
      <c r="BE76" s="4">
        <f>IF('1. Heures totales'!$C$3="Score",0,25)</f>
        <v>25</v>
      </c>
      <c r="BF76" s="4">
        <f>IF('1. Heures totales'!$C$3="Score",0,14)</f>
        <v>14</v>
      </c>
      <c r="BG76" s="4">
        <f>IF('1. Heures totales'!$C$3="Score",0,8.5)</f>
        <v>8.5</v>
      </c>
      <c r="BH76" s="4">
        <f>IF('1. Heures totales'!$C$3="Score",0,0)</f>
        <v>0</v>
      </c>
      <c r="BI76" s="4">
        <f>IF('1. Heures totales'!$C$3="Score",0,11)</f>
        <v>11</v>
      </c>
      <c r="BJ76" s="4">
        <f>IF('1. Heures totales'!$C$3="Score",0,22)</f>
        <v>22</v>
      </c>
      <c r="BK76" s="4">
        <f>IF('1. Heures totales'!$C$3="Score",0,27.5)</f>
        <v>27.5</v>
      </c>
      <c r="BL76" s="4">
        <f>IF('1. Heures totales'!$C$3="Score",0,36)</f>
        <v>36</v>
      </c>
      <c r="BM76" s="4">
        <f>IF('1. Heures totales'!$C$3="Score",0,36)</f>
        <v>36</v>
      </c>
      <c r="BN76" s="4">
        <f>IF('1. Heures totales'!$C$3="Score",1,47)</f>
        <v>47</v>
      </c>
      <c r="BO76" s="4">
        <f>IF('1. Heures totales'!$C$3="Score",2,58)</f>
        <v>58</v>
      </c>
      <c r="BP76" s="4">
        <f>IF('1. Heures totales'!$C$3="Score",2,52.5)</f>
        <v>52.5</v>
      </c>
      <c r="BQ76" s="4">
        <f>IF('1. Heures totales'!$C$3="Score",2,50)</f>
        <v>50</v>
      </c>
      <c r="BR76" s="4">
        <f>IF('1. Heures totales'!$C$3="Score",1,44.5)</f>
        <v>44.5</v>
      </c>
      <c r="BS76" s="4">
        <f>IF('1. Heures totales'!$C$3="Score",1,47)</f>
        <v>47</v>
      </c>
      <c r="BT76" s="4">
        <f>IF('1. Heures totales'!$C$3="Score",2,58)</f>
        <v>58</v>
      </c>
      <c r="BU76" s="4">
        <f>IF('1. Heures totales'!$C$3="Score",2,52.5)</f>
        <v>52.5</v>
      </c>
      <c r="BV76" s="4">
        <f>IF('1. Heures totales'!$C$3="Score",2,50)</f>
        <v>50</v>
      </c>
      <c r="BW76" s="4">
        <f>IF('1. Heures totales'!$C$3="Score",1,44.5)</f>
        <v>44.5</v>
      </c>
      <c r="BX76" s="4">
        <f>IF('1. Heures totales'!$C$3="Score",1,47)</f>
        <v>47</v>
      </c>
      <c r="BY76">
        <f>IF('1. Heures totales'!$C$3="Score",2,58)</f>
        <v>58</v>
      </c>
      <c r="BZ76">
        <f>IF('1. Heures totales'!$C$3="Score",2,52.5)</f>
        <v>52.5</v>
      </c>
      <c r="CA76">
        <f>IF('1. Heures totales'!$C$3="Score",2,50)</f>
        <v>50</v>
      </c>
      <c r="CB76">
        <f>IF('1. Heures totales'!$C$3="Score",1,44.5)</f>
        <v>44.5</v>
      </c>
      <c r="CC76">
        <f>IF('1. Heures totales'!$C$3="Score",1,47)</f>
        <v>47</v>
      </c>
      <c r="CD76">
        <f>IF('1. Heures totales'!$C$3="Score",2,58)</f>
        <v>58</v>
      </c>
      <c r="CE76">
        <f>IF('1. Heures totales'!$C$3="Score",2,52.5)</f>
        <v>52.5</v>
      </c>
      <c r="CF76">
        <f>IF('1. Heures totales'!$C$3="Score",2,50)</f>
        <v>50</v>
      </c>
      <c r="CG76">
        <f>IF('1. Heures totales'!$C$3="Score",1,44.5)</f>
        <v>44.5</v>
      </c>
      <c r="CH76">
        <f>IF('1. Heures totales'!$C$3="Score",1,47)</f>
        <v>47</v>
      </c>
      <c r="CI76">
        <f>IF('1. Heures totales'!$C$3="Score",2,58)</f>
        <v>58</v>
      </c>
      <c r="CJ76">
        <f>IF('1. Heures totales'!$C$3="Score",2,52.5)</f>
        <v>52.5</v>
      </c>
      <c r="CK76">
        <f>IF('1. Heures totales'!$C$3="Score",2,50)</f>
        <v>50</v>
      </c>
      <c r="CL76">
        <f>IF('1. Heures totales'!$C$3="Score",1,44.5)</f>
        <v>44.5</v>
      </c>
      <c r="CM76">
        <f>IF('1. Heures totales'!$C$3="Score",0,36)</f>
        <v>36</v>
      </c>
      <c r="CN76">
        <f>IF('1. Heures totales'!$C$3="Score",0,36)</f>
        <v>36</v>
      </c>
      <c r="CO76">
        <f>IF('1. Heures totales'!$C$3="Score",0,25)</f>
        <v>25</v>
      </c>
      <c r="CP76">
        <f>IF('1. Heures totales'!$C$3="Score",0,14)</f>
        <v>14</v>
      </c>
      <c r="CQ76">
        <f>IF('1. Heures totales'!$C$3="Score",0,8.5)</f>
        <v>8.5</v>
      </c>
      <c r="CR76">
        <f>IF('1. Heures totales'!$C$3="Score",0,0)</f>
        <v>0</v>
      </c>
      <c r="CS76">
        <f>IF('1. Heures totales'!$C$3="Score",0,11)</f>
        <v>11</v>
      </c>
      <c r="CT76">
        <f>IF('1. Heures totales'!$C$3="Score",0,22)</f>
        <v>22</v>
      </c>
      <c r="CU76">
        <f>IF('1. Heures totales'!$C$3="Score",0,27.5)</f>
        <v>27.5</v>
      </c>
      <c r="CV76">
        <f>IF('1. Heures totales'!$C$3="Score",0,36)</f>
        <v>36</v>
      </c>
      <c r="CW76">
        <f>IF('1. Heures totales'!$C$3="Score",0,36)</f>
        <v>36</v>
      </c>
      <c r="CX76">
        <f>IF('1. Heures totales'!$C$3="Score",1,47)</f>
        <v>47</v>
      </c>
      <c r="CY76">
        <f>IF('1. Heures totales'!$C$3="Score",2,58)</f>
        <v>58</v>
      </c>
      <c r="CZ76">
        <f>IF('1. Heures totales'!$C$3="Score",2,52.5)</f>
        <v>52.5</v>
      </c>
      <c r="DA76">
        <f>IF('1. Heures totales'!$C$3="Score",2,50)</f>
        <v>50</v>
      </c>
    </row>
    <row r="77" spans="1:105" x14ac:dyDescent="0.35">
      <c r="A77" s="478" t="e">
        <f>#REF!</f>
        <v>#REF!</v>
      </c>
      <c r="B77" s="186" t="e">
        <f>#REF!</f>
        <v>#REF!</v>
      </c>
      <c r="C77" s="172">
        <v>1</v>
      </c>
      <c r="D77" s="207">
        <f t="shared" si="3"/>
        <v>40.10588235294118</v>
      </c>
      <c r="E77" s="188">
        <f>IF('1. Heures totales'!$C$3="Score",,)</f>
        <v>0</v>
      </c>
      <c r="F77" s="188">
        <f>IF('1. Heures totales'!$C$3="Score",,)</f>
        <v>0</v>
      </c>
      <c r="G77" s="187">
        <f>IF('1. Heures totales'!$C$3="Score",,)</f>
        <v>0</v>
      </c>
      <c r="H77" s="187">
        <f>IF('1. Heures totales'!$C$3="Score",,)</f>
        <v>0</v>
      </c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8">
        <f>IF('1. Heures totales'!$C$3="Score",,)</f>
        <v>0</v>
      </c>
      <c r="T77" s="188">
        <f>IF('1. Heures totales'!$C$3="Score",,)</f>
        <v>0</v>
      </c>
      <c r="U77" s="172">
        <f>IF('1. Heures totales'!$C$3="Score",2,58)</f>
        <v>58</v>
      </c>
      <c r="V77" s="172">
        <f>IF('1. Heures totales'!$C$3="Score",2,52.5)</f>
        <v>52.5</v>
      </c>
      <c r="W77" s="172">
        <f>IF('1. Heures totales'!$C$3="Score",2,50)</f>
        <v>50</v>
      </c>
      <c r="X77" s="172">
        <f>IF('1. Heures totales'!$C$3="Score",1,44.5)</f>
        <v>44.5</v>
      </c>
      <c r="Y77" s="172">
        <f>IF('1. Heures totales'!$C$3="Score",0,36)</f>
        <v>36</v>
      </c>
      <c r="Z77" s="172">
        <f>IF('1. Heures totales'!$C$3="Score",0,36)</f>
        <v>36</v>
      </c>
      <c r="AA77" s="172">
        <f>IF('1. Heures totales'!$C$3="Score",0,25)</f>
        <v>25</v>
      </c>
      <c r="AB77" s="172">
        <f>IF('1. Heures totales'!$C$3="Score",0,14)</f>
        <v>14</v>
      </c>
      <c r="AC77" s="172">
        <f>IF('1. Heures totales'!$C$3="Score",0,8.5)</f>
        <v>8.5</v>
      </c>
      <c r="AD77" s="172">
        <f>IF('1. Heures totales'!$C$3="Score",0,0)</f>
        <v>0</v>
      </c>
      <c r="AE77" s="172">
        <f>IF('1. Heures totales'!$C$3="Score",0,11)</f>
        <v>11</v>
      </c>
      <c r="AF77" s="172">
        <f>IF('1. Heures totales'!$C$3="Score",0,22)</f>
        <v>22</v>
      </c>
      <c r="AG77" s="172">
        <f>IF('1. Heures totales'!$C$3="Score",0,27.5)</f>
        <v>27.5</v>
      </c>
      <c r="AH77" s="172">
        <f>IF('1. Heures totales'!$C$3="Score",0,36)</f>
        <v>36</v>
      </c>
      <c r="AI77" s="172">
        <f>IF('1. Heures totales'!$C$3="Score",0,36)</f>
        <v>36</v>
      </c>
      <c r="AJ77" s="172">
        <f>IF('1. Heures totales'!$C$3="Score",1,47)</f>
        <v>47</v>
      </c>
      <c r="AK77" s="172">
        <f>IF('1. Heures totales'!$C$3="Score",2,58)</f>
        <v>58</v>
      </c>
      <c r="AL77" s="172">
        <f>IF('1. Heures totales'!$C$3="Score",2,52.5)</f>
        <v>52.5</v>
      </c>
      <c r="AM77" s="172">
        <f>IF('1. Heures totales'!$C$3="Score",2,50)</f>
        <v>50</v>
      </c>
      <c r="AN77" s="172">
        <f>IF('1. Heures totales'!$C$3="Score",1,44.5)</f>
        <v>44.5</v>
      </c>
      <c r="AO77" s="172">
        <f>IF('1. Heures totales'!$C$3="Score",1,47)</f>
        <v>47</v>
      </c>
      <c r="AP77" s="172">
        <f>IF('1. Heures totales'!$C$3="Score",2,58)</f>
        <v>58</v>
      </c>
      <c r="AQ77" s="172">
        <f>IF('1. Heures totales'!$C$3="Score",2,52.5)</f>
        <v>52.5</v>
      </c>
      <c r="AR77" s="172">
        <f>IF('1. Heures totales'!$C$3="Score",2,50)</f>
        <v>50</v>
      </c>
      <c r="AS77" s="189">
        <f>IF('1. Heures totales'!$C$3="Score",1,44.5)</f>
        <v>44.5</v>
      </c>
      <c r="AT77" s="4">
        <f>IF('1. Heures totales'!$C$3="Score",1,47)</f>
        <v>47</v>
      </c>
      <c r="AU77" s="4">
        <f>IF('1. Heures totales'!$C$3="Score",2,58)</f>
        <v>58</v>
      </c>
      <c r="AV77" s="4">
        <f>IF('1. Heures totales'!$C$3="Score",2,52.5)</f>
        <v>52.5</v>
      </c>
      <c r="AW77" s="4">
        <f>IF('1. Heures totales'!$C$3="Score",2,50)</f>
        <v>50</v>
      </c>
      <c r="AX77" s="4">
        <f>IF('1. Heures totales'!$C$3="Score",1,44.5)</f>
        <v>44.5</v>
      </c>
      <c r="AY77" s="4">
        <f>IF('1. Heures totales'!$C$3="Score",1,47)</f>
        <v>47</v>
      </c>
      <c r="AZ77" s="4">
        <f>IF('1. Heures totales'!$C$3="Score",2,58)</f>
        <v>58</v>
      </c>
      <c r="BA77" s="4">
        <f>IF('1. Heures totales'!$C$3="Score",2,52.5)</f>
        <v>52.5</v>
      </c>
      <c r="BB77" s="4">
        <f>IF('1. Heures totales'!$C$3="Score",2,50)</f>
        <v>50</v>
      </c>
      <c r="BC77" s="4">
        <f>IF('1. Heures totales'!$C$3="Score",1,44.5)</f>
        <v>44.5</v>
      </c>
      <c r="BD77" s="4">
        <f>IF('1. Heures totales'!$C$3="Score",1,47)</f>
        <v>47</v>
      </c>
      <c r="BE77" s="4">
        <f>IF('1. Heures totales'!$C$3="Score",2,58)</f>
        <v>58</v>
      </c>
      <c r="BF77" s="4">
        <f>IF('1. Heures totales'!$C$3="Score",2,52.5)</f>
        <v>52.5</v>
      </c>
      <c r="BG77" s="4">
        <f>IF('1. Heures totales'!$C$3="Score",2,50)</f>
        <v>50</v>
      </c>
      <c r="BH77" s="4">
        <f>IF('1. Heures totales'!$C$3="Score",1,44.5)</f>
        <v>44.5</v>
      </c>
      <c r="BI77" s="4">
        <f>IF('1. Heures totales'!$C$3="Score",0,36)</f>
        <v>36</v>
      </c>
      <c r="BJ77" s="4">
        <f>IF('1. Heures totales'!$C$3="Score",0,36)</f>
        <v>36</v>
      </c>
      <c r="BK77" s="4">
        <f>IF('1. Heures totales'!$C$3="Score",0,25)</f>
        <v>25</v>
      </c>
      <c r="BL77" s="4">
        <f>IF('1. Heures totales'!$C$3="Score",0,14)</f>
        <v>14</v>
      </c>
      <c r="BM77" s="4">
        <f>IF('1. Heures totales'!$C$3="Score",0,8.5)</f>
        <v>8.5</v>
      </c>
      <c r="BN77" s="4">
        <f>IF('1. Heures totales'!$C$3="Score",0,0)</f>
        <v>0</v>
      </c>
      <c r="BO77" s="4">
        <f>IF('1. Heures totales'!$C$3="Score",0,11)</f>
        <v>11</v>
      </c>
      <c r="BP77" s="4">
        <f>IF('1. Heures totales'!$C$3="Score",0,22)</f>
        <v>22</v>
      </c>
      <c r="BQ77" s="4">
        <f>IF('1. Heures totales'!$C$3="Score",0,27.5)</f>
        <v>27.5</v>
      </c>
      <c r="BR77" s="4">
        <f>IF('1. Heures totales'!$C$3="Score",0,36)</f>
        <v>36</v>
      </c>
      <c r="BS77" s="4">
        <f>IF('1. Heures totales'!$C$3="Score",0,36)</f>
        <v>36</v>
      </c>
      <c r="BT77" s="4">
        <f>IF('1. Heures totales'!$C$3="Score",1,47)</f>
        <v>47</v>
      </c>
      <c r="BU77" s="4">
        <f>IF('1. Heures totales'!$C$3="Score",2,58)</f>
        <v>58</v>
      </c>
      <c r="BV77" s="4">
        <f>IF('1. Heures totales'!$C$3="Score",2,52.5)</f>
        <v>52.5</v>
      </c>
      <c r="BW77" s="4">
        <f>IF('1. Heures totales'!$C$3="Score",2,50)</f>
        <v>50</v>
      </c>
      <c r="BX77" s="4">
        <f>IF('1. Heures totales'!$C$3="Score",1,44.5)</f>
        <v>44.5</v>
      </c>
      <c r="BY77">
        <f>IF('1. Heures totales'!$C$3="Score",1,47)</f>
        <v>47</v>
      </c>
      <c r="BZ77">
        <f>IF('1. Heures totales'!$C$3="Score",2,58)</f>
        <v>58</v>
      </c>
      <c r="CA77">
        <f>IF('1. Heures totales'!$C$3="Score",2,52.5)</f>
        <v>52.5</v>
      </c>
      <c r="CB77">
        <f>IF('1. Heures totales'!$C$3="Score",2,50)</f>
        <v>50</v>
      </c>
      <c r="CC77">
        <f>IF('1. Heures totales'!$C$3="Score",1,44.5)</f>
        <v>44.5</v>
      </c>
      <c r="CD77">
        <f>IF('1. Heures totales'!$C$3="Score",1,47)</f>
        <v>47</v>
      </c>
      <c r="CE77">
        <f>IF('1. Heures totales'!$C$3="Score",2,58)</f>
        <v>58</v>
      </c>
      <c r="CF77">
        <f>IF('1. Heures totales'!$C$3="Score",2,52.5)</f>
        <v>52.5</v>
      </c>
      <c r="CG77">
        <f>IF('1. Heures totales'!$C$3="Score",2,50)</f>
        <v>50</v>
      </c>
      <c r="CH77">
        <f>IF('1. Heures totales'!$C$3="Score",1,44.5)</f>
        <v>44.5</v>
      </c>
      <c r="CI77">
        <f>IF('1. Heures totales'!$C$3="Score",1,47)</f>
        <v>47</v>
      </c>
      <c r="CJ77">
        <f>IF('1. Heures totales'!$C$3="Score",2,58)</f>
        <v>58</v>
      </c>
      <c r="CK77">
        <f>IF('1. Heures totales'!$C$3="Score",2,52.5)</f>
        <v>52.5</v>
      </c>
      <c r="CL77">
        <f>IF('1. Heures totales'!$C$3="Score",2,50)</f>
        <v>50</v>
      </c>
      <c r="CM77">
        <f>IF('1. Heures totales'!$C$3="Score",1,44.5)</f>
        <v>44.5</v>
      </c>
      <c r="CN77">
        <f>IF('1. Heures totales'!$C$3="Score",1,47)</f>
        <v>47</v>
      </c>
      <c r="CO77">
        <f>IF('1. Heures totales'!$C$3="Score",2,58)</f>
        <v>58</v>
      </c>
      <c r="CP77">
        <f>IF('1. Heures totales'!$C$3="Score",2,52.5)</f>
        <v>52.5</v>
      </c>
      <c r="CQ77">
        <f>IF('1. Heures totales'!$C$3="Score",2,50)</f>
        <v>50</v>
      </c>
      <c r="CR77">
        <f>IF('1. Heures totales'!$C$3="Score",1,44.5)</f>
        <v>44.5</v>
      </c>
      <c r="CS77">
        <f>IF('1. Heures totales'!$C$3="Score",0,36)</f>
        <v>36</v>
      </c>
      <c r="CT77">
        <f>IF('1. Heures totales'!$C$3="Score",0,36)</f>
        <v>36</v>
      </c>
      <c r="CU77">
        <f>IF('1. Heures totales'!$C$3="Score",0,25)</f>
        <v>25</v>
      </c>
      <c r="CV77">
        <f>IF('1. Heures totales'!$C$3="Score",0,14)</f>
        <v>14</v>
      </c>
      <c r="CW77">
        <f>IF('1. Heures totales'!$C$3="Score",0,8.5)</f>
        <v>8.5</v>
      </c>
      <c r="CX77">
        <f>IF('1. Heures totales'!$C$3="Score",0,0)</f>
        <v>0</v>
      </c>
      <c r="CY77">
        <f>IF('1. Heures totales'!$C$3="Score",0,11)</f>
        <v>11</v>
      </c>
      <c r="CZ77">
        <f>IF('1. Heures totales'!$C$3="Score",0,22)</f>
        <v>22</v>
      </c>
      <c r="DA77">
        <f>IF('1. Heures totales'!$C$3="Score",0,27.5)</f>
        <v>27.5</v>
      </c>
    </row>
    <row r="78" spans="1:105" ht="15" thickBot="1" x14ac:dyDescent="0.4">
      <c r="A78" s="478" t="e">
        <f>#REF!</f>
        <v>#REF!</v>
      </c>
      <c r="B78" s="186" t="e">
        <f>#REF!</f>
        <v>#REF!</v>
      </c>
      <c r="C78" s="187">
        <v>1</v>
      </c>
      <c r="D78" s="207">
        <f t="shared" si="3"/>
        <v>42.647058823529413</v>
      </c>
      <c r="E78" s="187">
        <f>IF('1. Heures totales'!$C$3="Score",,)</f>
        <v>0</v>
      </c>
      <c r="F78" s="187">
        <f>IF('1. Heures totales'!$C$3="Score",,)</f>
        <v>0</v>
      </c>
      <c r="G78" s="187">
        <f>IF('1. Heures totales'!$C$3="Score",,)</f>
        <v>0</v>
      </c>
      <c r="H78" s="187">
        <f>IF('1. Heures totales'!$C$3="Score",,)</f>
        <v>0</v>
      </c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>
        <f>IF('1. Heures totales'!$C$3="Score",,)</f>
        <v>0</v>
      </c>
      <c r="T78" s="188">
        <f>IF('1. Heures totales'!$C$3="Score",,)</f>
        <v>0</v>
      </c>
      <c r="U78" s="172">
        <f>IF('1. Heures totales'!$C$3="Score",1,47)</f>
        <v>47</v>
      </c>
      <c r="V78" s="172">
        <f>IF('1. Heures totales'!$C$3="Score",2,58)</f>
        <v>58</v>
      </c>
      <c r="W78" s="172">
        <f>IF('1. Heures totales'!$C$3="Score",2,52.5)</f>
        <v>52.5</v>
      </c>
      <c r="X78" s="172">
        <f>IF('1. Heures totales'!$C$3="Score",2,50)</f>
        <v>50</v>
      </c>
      <c r="Y78" s="172">
        <f>IF('1. Heures totales'!$C$3="Score",1,44.5)</f>
        <v>44.5</v>
      </c>
      <c r="Z78" s="172">
        <f>IF('1. Heures totales'!$C$3="Score",1,47)</f>
        <v>47</v>
      </c>
      <c r="AA78" s="172">
        <f>IF('1. Heures totales'!$C$3="Score",2,58)</f>
        <v>58</v>
      </c>
      <c r="AB78" s="172">
        <f>IF('1. Heures totales'!$C$3="Score",2,52.5)</f>
        <v>52.5</v>
      </c>
      <c r="AC78" s="172">
        <f>IF('1. Heures totales'!$C$3="Score",2,50)</f>
        <v>50</v>
      </c>
      <c r="AD78" s="172">
        <f>IF('1. Heures totales'!$C$3="Score",1,44.5)</f>
        <v>44.5</v>
      </c>
      <c r="AE78" s="172">
        <f>IF('1. Heures totales'!$C$3="Score",0,36)</f>
        <v>36</v>
      </c>
      <c r="AF78" s="172">
        <f>IF('1. Heures totales'!$C$3="Score",0,36)</f>
        <v>36</v>
      </c>
      <c r="AG78" s="172">
        <f>IF('1. Heures totales'!$C$3="Score",0,25)</f>
        <v>25</v>
      </c>
      <c r="AH78" s="172">
        <f>IF('1. Heures totales'!$C$3="Score",0,14)</f>
        <v>14</v>
      </c>
      <c r="AI78" s="172">
        <f>IF('1. Heures totales'!$C$3="Score",0,8.5)</f>
        <v>8.5</v>
      </c>
      <c r="AJ78" s="172">
        <f>IF('1. Heures totales'!$C$3="Score",0,0)</f>
        <v>0</v>
      </c>
      <c r="AK78" s="172">
        <f>IF('1. Heures totales'!$C$3="Score",0,11)</f>
        <v>11</v>
      </c>
      <c r="AL78" s="172">
        <f>IF('1. Heures totales'!$C$3="Score",0,22)</f>
        <v>22</v>
      </c>
      <c r="AM78" s="172">
        <f>IF('1. Heures totales'!$C$3="Score",0,27.5)</f>
        <v>27.5</v>
      </c>
      <c r="AN78" s="172">
        <f>IF('1. Heures totales'!$C$3="Score",0,36)</f>
        <v>36</v>
      </c>
      <c r="AO78" s="172">
        <f>IF('1. Heures totales'!$C$3="Score",0,36)</f>
        <v>36</v>
      </c>
      <c r="AP78" s="172">
        <f>IF('1. Heures totales'!$C$3="Score",1,47)</f>
        <v>47</v>
      </c>
      <c r="AQ78" s="172">
        <f>IF('1. Heures totales'!$C$3="Score",2,58)</f>
        <v>58</v>
      </c>
      <c r="AR78" s="172">
        <f>IF('1. Heures totales'!$C$3="Score",2,52.5)</f>
        <v>52.5</v>
      </c>
      <c r="AS78" s="189">
        <f>IF('1. Heures totales'!$C$3="Score",2,50)</f>
        <v>50</v>
      </c>
      <c r="AT78" s="4">
        <f>IF('1. Heures totales'!$C$3="Score",1,44.5)</f>
        <v>44.5</v>
      </c>
      <c r="AU78" s="4">
        <f>IF('1. Heures totales'!$C$3="Score",1,47)</f>
        <v>47</v>
      </c>
      <c r="AV78" s="4">
        <f>IF('1. Heures totales'!$C$3="Score",2,58)</f>
        <v>58</v>
      </c>
      <c r="AW78" s="4">
        <f>IF('1. Heures totales'!$C$3="Score",2,52.5)</f>
        <v>52.5</v>
      </c>
      <c r="AX78" s="4">
        <f>IF('1. Heures totales'!$C$3="Score",2,50)</f>
        <v>50</v>
      </c>
      <c r="AY78" s="4">
        <f>IF('1. Heures totales'!$C$3="Score",1,44.5)</f>
        <v>44.5</v>
      </c>
      <c r="AZ78" s="4">
        <f>IF('1. Heures totales'!$C$3="Score",1,47)</f>
        <v>47</v>
      </c>
      <c r="BA78" s="4">
        <f>IF('1. Heures totales'!$C$3="Score",2,58)</f>
        <v>58</v>
      </c>
      <c r="BB78" s="4">
        <f>IF('1. Heures totales'!$C$3="Score",2,52.5)</f>
        <v>52.5</v>
      </c>
      <c r="BC78" s="4">
        <f>IF('1. Heures totales'!$C$3="Score",2,50)</f>
        <v>50</v>
      </c>
      <c r="BD78" s="4">
        <f>IF('1. Heures totales'!$C$3="Score",1,44.5)</f>
        <v>44.5</v>
      </c>
      <c r="BE78" s="4">
        <f>IF('1. Heures totales'!$C$3="Score",1,47)</f>
        <v>47</v>
      </c>
      <c r="BF78" s="4">
        <f>IF('1. Heures totales'!$C$3="Score",2,58)</f>
        <v>58</v>
      </c>
      <c r="BG78" s="4">
        <f>IF('1. Heures totales'!$C$3="Score",2,52.5)</f>
        <v>52.5</v>
      </c>
      <c r="BH78" s="4">
        <f>IF('1. Heures totales'!$C$3="Score",2,50)</f>
        <v>50</v>
      </c>
      <c r="BI78" s="4">
        <f>IF('1. Heures totales'!$C$3="Score",1,44.5)</f>
        <v>44.5</v>
      </c>
      <c r="BJ78" s="4">
        <f>IF('1. Heures totales'!$C$3="Score",1,47)</f>
        <v>47</v>
      </c>
      <c r="BK78" s="4">
        <f>IF('1. Heures totales'!$C$3="Score",2,58)</f>
        <v>58</v>
      </c>
      <c r="BL78" s="4">
        <f>IF('1. Heures totales'!$C$3="Score",2,52.5)</f>
        <v>52.5</v>
      </c>
      <c r="BM78" s="4">
        <f>IF('1. Heures totales'!$C$3="Score",2,50)</f>
        <v>50</v>
      </c>
      <c r="BN78" s="4">
        <f>IF('1. Heures totales'!$C$3="Score",1,44.5)</f>
        <v>44.5</v>
      </c>
      <c r="BO78" s="4">
        <f>IF('1. Heures totales'!$C$3="Score",0,36)</f>
        <v>36</v>
      </c>
      <c r="BP78" s="4">
        <f>IF('1. Heures totales'!$C$3="Score",0,36)</f>
        <v>36</v>
      </c>
      <c r="BQ78" s="4">
        <f>IF('1. Heures totales'!$C$3="Score",0,25)</f>
        <v>25</v>
      </c>
      <c r="BR78" s="4">
        <f>IF('1. Heures totales'!$C$3="Score",0,14)</f>
        <v>14</v>
      </c>
      <c r="BS78" s="4">
        <f>IF('1. Heures totales'!$C$3="Score",0,8.5)</f>
        <v>8.5</v>
      </c>
      <c r="BT78" s="4">
        <f>IF('1. Heures totales'!$C$3="Score",0,0)</f>
        <v>0</v>
      </c>
      <c r="BU78" s="4">
        <f>IF('1. Heures totales'!$C$3="Score",0,11)</f>
        <v>11</v>
      </c>
      <c r="BV78" s="4">
        <f>IF('1. Heures totales'!$C$3="Score",0,22)</f>
        <v>22</v>
      </c>
      <c r="BW78" s="4">
        <f>IF('1. Heures totales'!$C$3="Score",0,27.5)</f>
        <v>27.5</v>
      </c>
      <c r="BX78" s="4">
        <f>IF('1. Heures totales'!$C$3="Score",0,36)</f>
        <v>36</v>
      </c>
      <c r="BY78">
        <f>IF('1. Heures totales'!$C$3="Score",0,36)</f>
        <v>36</v>
      </c>
      <c r="BZ78">
        <f>IF('1. Heures totales'!$C$3="Score",1,47)</f>
        <v>47</v>
      </c>
      <c r="CA78">
        <f>IF('1. Heures totales'!$C$3="Score",2,58)</f>
        <v>58</v>
      </c>
      <c r="CB78">
        <f>IF('1. Heures totales'!$C$3="Score",2,52.5)</f>
        <v>52.5</v>
      </c>
      <c r="CC78">
        <f>IF('1. Heures totales'!$C$3="Score",2,50)</f>
        <v>50</v>
      </c>
      <c r="CD78">
        <f>IF('1. Heures totales'!$C$3="Score",1,44.5)</f>
        <v>44.5</v>
      </c>
      <c r="CE78">
        <f>IF('1. Heures totales'!$C$3="Score",1,47)</f>
        <v>47</v>
      </c>
      <c r="CF78">
        <f>IF('1. Heures totales'!$C$3="Score",2,58)</f>
        <v>58</v>
      </c>
      <c r="CG78">
        <f>IF('1. Heures totales'!$C$3="Score",2,52.5)</f>
        <v>52.5</v>
      </c>
      <c r="CH78">
        <f>IF('1. Heures totales'!$C$3="Score",2,50)</f>
        <v>50</v>
      </c>
      <c r="CI78">
        <f>IF('1. Heures totales'!$C$3="Score",1,44.5)</f>
        <v>44.5</v>
      </c>
      <c r="CJ78">
        <f>IF('1. Heures totales'!$C$3="Score",1,47)</f>
        <v>47</v>
      </c>
      <c r="CK78">
        <f>IF('1. Heures totales'!$C$3="Score",2,58)</f>
        <v>58</v>
      </c>
      <c r="CL78">
        <f>IF('1. Heures totales'!$C$3="Score",2,52.5)</f>
        <v>52.5</v>
      </c>
      <c r="CM78">
        <f>IF('1. Heures totales'!$C$3="Score",2,50)</f>
        <v>50</v>
      </c>
      <c r="CN78">
        <f>IF('1. Heures totales'!$C$3="Score",1,44.5)</f>
        <v>44.5</v>
      </c>
      <c r="CO78">
        <f>IF('1. Heures totales'!$C$3="Score",1,47)</f>
        <v>47</v>
      </c>
      <c r="CP78">
        <f>IF('1. Heures totales'!$C$3="Score",2,58)</f>
        <v>58</v>
      </c>
      <c r="CQ78">
        <f>IF('1. Heures totales'!$C$3="Score",2,52.5)</f>
        <v>52.5</v>
      </c>
      <c r="CR78">
        <f>IF('1. Heures totales'!$C$3="Score",2,50)</f>
        <v>50</v>
      </c>
      <c r="CS78">
        <f>IF('1. Heures totales'!$C$3="Score",1,44.5)</f>
        <v>44.5</v>
      </c>
      <c r="CT78">
        <f>IF('1. Heures totales'!$C$3="Score",1,47)</f>
        <v>47</v>
      </c>
      <c r="CU78">
        <f>IF('1. Heures totales'!$C$3="Score",2,58)</f>
        <v>58</v>
      </c>
      <c r="CV78">
        <f>IF('1. Heures totales'!$C$3="Score",2,52.5)</f>
        <v>52.5</v>
      </c>
      <c r="CW78">
        <f>IF('1. Heures totales'!$C$3="Score",2,50)</f>
        <v>50</v>
      </c>
      <c r="CX78">
        <f>IF('1. Heures totales'!$C$3="Score",1,44.5)</f>
        <v>44.5</v>
      </c>
      <c r="CY78">
        <f>IF('1. Heures totales'!$C$3="Score",0,36)</f>
        <v>36</v>
      </c>
      <c r="CZ78">
        <f>IF('1. Heures totales'!$C$3="Score",0,36)</f>
        <v>36</v>
      </c>
      <c r="DA78">
        <f>IF('1. Heures totales'!$C$3="Score",0,25)</f>
        <v>25</v>
      </c>
    </row>
    <row r="79" spans="1:105" x14ac:dyDescent="0.35">
      <c r="A79" s="478" t="e">
        <f>#REF!</f>
        <v>#REF!</v>
      </c>
      <c r="B79" s="186" t="e">
        <f>#REF!</f>
        <v>#REF!</v>
      </c>
      <c r="C79" s="183">
        <v>1</v>
      </c>
      <c r="D79" s="207">
        <f t="shared" si="3"/>
        <v>39.123529411764707</v>
      </c>
      <c r="E79" s="183">
        <f>IF('1. Heures totales'!$C$3="Score",,)</f>
        <v>0</v>
      </c>
      <c r="F79" s="183">
        <f>IF('1. Heures totales'!$C$3="Score",,)</f>
        <v>0</v>
      </c>
      <c r="G79" s="184">
        <f>IF('1. Heures totales'!$C$3="Score",,)</f>
        <v>0</v>
      </c>
      <c r="H79" s="183">
        <f>IF('1. Heures totales'!$C$3="Score",,)</f>
        <v>0</v>
      </c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4">
        <f>IF('1. Heures totales'!$C$3="Score",,)</f>
        <v>0</v>
      </c>
      <c r="T79" s="183">
        <f>IF('1. Heures totales'!$C$3="Score",,)</f>
        <v>0</v>
      </c>
      <c r="U79" s="185">
        <f>IF('1. Heures totales'!$C$3="Score",0,36)</f>
        <v>36</v>
      </c>
      <c r="V79" s="185">
        <f>IF('1. Heures totales'!$C$3="Score",0,31.5)</f>
        <v>31.5</v>
      </c>
      <c r="W79" s="185">
        <f>IF('1. Heures totales'!$C$3="Score",1,41.5)</f>
        <v>41.5</v>
      </c>
      <c r="X79" s="185">
        <f>IF('1. Heures totales'!$C$3="Score",1,41)</f>
        <v>41</v>
      </c>
      <c r="Y79" s="185">
        <f>IF('1. Heures totales'!$C$3="Score",0,30.5)</f>
        <v>30.5</v>
      </c>
      <c r="Z79" s="185">
        <f>IF('1. Heures totales'!$C$3="Score",1,42.5)</f>
        <v>42.5</v>
      </c>
      <c r="AA79" s="185">
        <f>IF('1. Heures totales'!$C$3="Score",2,58.5)</f>
        <v>58.5</v>
      </c>
      <c r="AB79" s="185">
        <f>IF('1. Heures totales'!$C$3="Score",2,66.5)</f>
        <v>66.5</v>
      </c>
      <c r="AC79" s="185">
        <f>IF('1. Heures totales'!$C$3="Score",2,56)</f>
        <v>56</v>
      </c>
      <c r="AD79" s="185">
        <f>IF('1. Heures totales'!$C$3="Score",2,51.5)</f>
        <v>51.5</v>
      </c>
      <c r="AE79" s="185">
        <f>IF('1. Heures totales'!$C$3="Score",2,50)</f>
        <v>50</v>
      </c>
      <c r="AF79" s="185">
        <f>IF('1. Heures totales'!$C$3="Score",2,60.5)</f>
        <v>60.5</v>
      </c>
      <c r="AG79" s="185">
        <f>IF('1. Heures totales'!$C$3="Score",2,48.5)</f>
        <v>48.5</v>
      </c>
      <c r="AH79" s="185">
        <f>IF('1. Heures totales'!$C$3="Score",0,32.5)</f>
        <v>32.5</v>
      </c>
      <c r="AI79" s="185">
        <f>IF('1. Heures totales'!$C$3="Score",0,24.5)</f>
        <v>24.5</v>
      </c>
      <c r="AJ79" s="185">
        <f>IF('1. Heures totales'!$C$3="Score",0,24.5)</f>
        <v>24.5</v>
      </c>
      <c r="AK79" s="185">
        <f>IF('1. Heures totales'!$C$3="Score",0,19)</f>
        <v>19</v>
      </c>
      <c r="AL79" s="185">
        <f>IF('1. Heures totales'!$C$3="Score",0,10.5)</f>
        <v>10.5</v>
      </c>
      <c r="AM79" s="185">
        <f>IF('1. Heures totales'!$C$3="Score",0,10)</f>
        <v>10</v>
      </c>
      <c r="AN79" s="185">
        <f>IF('1. Heures totales'!$C$3="Score",0,20)</f>
        <v>20</v>
      </c>
      <c r="AO79" s="185">
        <f>IF('1. Heures totales'!$C$3="Score",0,32)</f>
        <v>32</v>
      </c>
      <c r="AP79" s="185">
        <f>IF('1. Heures totales'!$C$3="Score",1,44)</f>
        <v>44</v>
      </c>
      <c r="AQ79" s="185">
        <f>IF('1. Heures totales'!$C$3="Score",1,48)</f>
        <v>48</v>
      </c>
      <c r="AR79" s="185">
        <f>IF('1. Heures totales'!$C$3="Score",2,56)</f>
        <v>56</v>
      </c>
      <c r="AS79" s="194">
        <f>IF('1. Heures totales'!$C$3="Score",2,56)</f>
        <v>56</v>
      </c>
      <c r="AT79" s="185">
        <f>IF('1. Heures totales'!$C$3="Score",2,58)</f>
        <v>58</v>
      </c>
      <c r="AU79" s="185">
        <f>IF('1. Heures totales'!$C$3="Score",1,48)</f>
        <v>48</v>
      </c>
      <c r="AV79" s="185">
        <f>IF('1. Heures totales'!$C$3="Score",1,41.5)</f>
        <v>41.5</v>
      </c>
      <c r="AW79" s="185">
        <f>IF('1. Heures totales'!$C$3="Score",0,29.5)</f>
        <v>29.5</v>
      </c>
      <c r="AX79" s="185">
        <f>IF('1. Heures totales'!$C$3="Score",0,35.5)</f>
        <v>35.5</v>
      </c>
      <c r="AY79" s="185">
        <f>IF('1. Heures totales'!$C$3="Score",0,38)</f>
        <v>38</v>
      </c>
      <c r="AZ79" s="185">
        <f>IF('1. Heures totales'!$C$3="Score",2,50)</f>
        <v>50</v>
      </c>
      <c r="BA79" s="185">
        <f>IF('1. Heures totales'!$C$3="Score",0,38)</f>
        <v>38</v>
      </c>
      <c r="BB79" s="185">
        <f>IF('1. Heures totales'!$C$3="Score",0,38)</f>
        <v>38</v>
      </c>
      <c r="BC79" s="185">
        <f>IF('1. Heures totales'!$C$3="Score",0,32.5)</f>
        <v>32.5</v>
      </c>
      <c r="BD79" s="185">
        <f>IF('1. Heures totales'!$C$3="Score",0,32.5)</f>
        <v>32.5</v>
      </c>
      <c r="BE79" s="185">
        <f>IF('1. Heures totales'!$C$3="Score",0,28)</f>
        <v>28</v>
      </c>
      <c r="BF79" s="185">
        <f>IF('1. Heures totales'!$C$3="Score",0,26)</f>
        <v>26</v>
      </c>
      <c r="BG79" s="185">
        <f>IF('1. Heures totales'!$C$3="Score",0,26)</f>
        <v>26</v>
      </c>
      <c r="BH79" s="185">
        <f>IF('1. Heures totales'!$C$3="Score",0,30)</f>
        <v>30</v>
      </c>
      <c r="BI79" s="185">
        <f>IF('1. Heures totales'!$C$3="Score",0,38)</f>
        <v>38</v>
      </c>
      <c r="BJ79" s="185">
        <f>IF('1. Heures totales'!$C$3="Score",2,48.5)</f>
        <v>48.5</v>
      </c>
      <c r="BK79" s="185">
        <f>IF('1. Heures totales'!$C$3="Score",2,54)</f>
        <v>54</v>
      </c>
      <c r="BL79" s="185">
        <f>IF('1. Heures totales'!$C$3="Score",2,57)</f>
        <v>57</v>
      </c>
      <c r="BM79" s="185">
        <f>IF('1. Heures totales'!$C$3="Score",2,48.5)</f>
        <v>48.5</v>
      </c>
      <c r="BN79" s="185">
        <f>IF('1. Heures totales'!$C$3="Score",1,47)</f>
        <v>47</v>
      </c>
      <c r="BO79" s="185">
        <f>IF('1. Heures totales'!$C$3="Score",2,53)</f>
        <v>53</v>
      </c>
      <c r="BP79" s="185">
        <f>IF('1. Heures totales'!$C$3="Score",2,55)</f>
        <v>55</v>
      </c>
      <c r="BQ79" s="185">
        <f>IF('1. Heures totales'!$C$3="Score",2,50)</f>
        <v>50</v>
      </c>
      <c r="BR79" s="185">
        <f>IF('1. Heures totales'!$C$3="Score",2,53)</f>
        <v>53</v>
      </c>
      <c r="BS79" s="185">
        <f>IF('1. Heures totales'!$C$3="Score",1,44.5)</f>
        <v>44.5</v>
      </c>
      <c r="BT79" s="185">
        <f>IF('1. Heures totales'!$C$3="Score",2,55)</f>
        <v>55</v>
      </c>
      <c r="BU79" s="185">
        <f>IF('1. Heures totales'!$C$3="Score",2,60.5)</f>
        <v>60.5</v>
      </c>
      <c r="BV79" s="185">
        <f>IF('1. Heures totales'!$C$3="Score",2,58.5)</f>
        <v>58.5</v>
      </c>
      <c r="BW79" s="185">
        <f>IF('1. Heures totales'!$C$3="Score",2,48.5)</f>
        <v>48.5</v>
      </c>
      <c r="BX79" s="185">
        <f>IF('1. Heures totales'!$C$3="Score",1,43)</f>
        <v>43</v>
      </c>
      <c r="BY79" s="185">
        <f>IF('1. Heures totales'!$C$3="Score",0,34.5)</f>
        <v>34.5</v>
      </c>
      <c r="BZ79" s="185">
        <f>IF('1. Heures totales'!$C$3="Score",0,34.5)</f>
        <v>34.5</v>
      </c>
      <c r="CA79" s="185">
        <f>IF('1. Heures totales'!$C$3="Score",0,34)</f>
        <v>34</v>
      </c>
      <c r="CB79" s="185">
        <f>IF('1. Heures totales'!$C$3="Score",0,28)</f>
        <v>28</v>
      </c>
      <c r="CC79" s="185">
        <f>IF('1. Heures totales'!$C$3="Score",0,24)</f>
        <v>24</v>
      </c>
      <c r="CD79" s="185">
        <f>IF('1. Heures totales'!$C$3="Score",0,32)</f>
        <v>32</v>
      </c>
      <c r="CE79" s="185">
        <f>IF('1. Heures totales'!$C$3="Score",0,32)</f>
        <v>32</v>
      </c>
      <c r="CF79" s="185">
        <f>IF('1. Heures totales'!$C$3="Score",0,32)</f>
        <v>32</v>
      </c>
      <c r="CG79" s="185">
        <f>IF('1. Heures totales'!$C$3="Score",0,32)</f>
        <v>32</v>
      </c>
      <c r="CH79" s="185">
        <f>IF('1. Heures totales'!$C$3="Score",0,22)</f>
        <v>22</v>
      </c>
      <c r="CI79" s="185">
        <f>IF('1. Heures totales'!$C$3="Score",0,12)</f>
        <v>12</v>
      </c>
      <c r="CJ79" s="185">
        <f>IF('1. Heures totales'!$C$3="Score",0,8)</f>
        <v>8</v>
      </c>
      <c r="CK79" s="185">
        <f>IF('1. Heures totales'!$C$3="Score",0,0)</f>
        <v>0</v>
      </c>
      <c r="CL79" s="185">
        <f>IF('1. Heures totales'!$C$3="Score",0,0)</f>
        <v>0</v>
      </c>
      <c r="CM79" s="185">
        <f>IF('1. Heures totales'!$C$3="Score",0,0)</f>
        <v>0</v>
      </c>
      <c r="CN79" s="185">
        <f>IF('1. Heures totales'!$C$3="Score",0,10.5)</f>
        <v>10.5</v>
      </c>
      <c r="CO79" s="185">
        <f>IF('1. Heures totales'!$C$3="Score",0,20.5)</f>
        <v>20.5</v>
      </c>
      <c r="CP79" s="185">
        <f>IF('1. Heures totales'!$C$3="Score",0,30.5)</f>
        <v>30.5</v>
      </c>
      <c r="CQ79" s="185">
        <f>IF('1. Heures totales'!$C$3="Score",1,41)</f>
        <v>41</v>
      </c>
      <c r="CR79" s="185">
        <f>IF('1. Heures totales'!$C$3="Score",2,53)</f>
        <v>53</v>
      </c>
      <c r="CS79" s="185">
        <f>IF('1. Heures totales'!$C$3="Score",2,53)</f>
        <v>53</v>
      </c>
      <c r="CT79" s="185">
        <f>IF('1. Heures totales'!$C$3="Score",2,65)</f>
        <v>65</v>
      </c>
      <c r="CU79" s="185">
        <f>IF('1. Heures totales'!$C$3="Score",2,65)</f>
        <v>65</v>
      </c>
      <c r="CV79" s="185">
        <f>IF('1. Heures totales'!$C$3="Score",2,65.5)</f>
        <v>65.5</v>
      </c>
      <c r="CW79" s="185">
        <f>IF('1. Heures totales'!$C$3="Score",2,65.5)</f>
        <v>65.5</v>
      </c>
      <c r="CX79" s="185">
        <f>IF('1. Heures totales'!$C$3="Score",2,55)</f>
        <v>55</v>
      </c>
      <c r="CY79" s="185">
        <f>IF('1. Heures totales'!$C$3="Score",1,43)</f>
        <v>43</v>
      </c>
      <c r="CZ79" s="185">
        <f>IF('1. Heures totales'!$C$3="Score",1,44)</f>
        <v>44</v>
      </c>
      <c r="DA79" s="374">
        <f>IF('1. Heures totales'!$C$3="Score",0,32)</f>
        <v>32</v>
      </c>
    </row>
    <row r="80" spans="1:105" x14ac:dyDescent="0.35">
      <c r="A80" s="478" t="e">
        <f>#REF!</f>
        <v>#REF!</v>
      </c>
      <c r="B80" s="186" t="e">
        <f>#REF!</f>
        <v>#REF!</v>
      </c>
      <c r="C80" s="187">
        <v>1</v>
      </c>
      <c r="D80" s="207">
        <f t="shared" si="3"/>
        <v>34.352941176470587</v>
      </c>
      <c r="E80" s="187">
        <f>IF('1. Heures totales'!$C$3="Score",,)</f>
        <v>0</v>
      </c>
      <c r="F80" s="188">
        <f>IF('1. Heures totales'!$C$3="Score",,)</f>
        <v>0</v>
      </c>
      <c r="G80" s="187">
        <f>IF('1. Heures totales'!$C$3="Score",,)</f>
        <v>0</v>
      </c>
      <c r="H80" s="187">
        <f>IF('1. Heures totales'!$C$3="Score",,)</f>
        <v>0</v>
      </c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8">
        <f>IF('1. Heures totales'!$C$3="Score",,)</f>
        <v>0</v>
      </c>
      <c r="T80" s="188">
        <f>IF('1. Heures totales'!$C$3="Score",,)</f>
        <v>0</v>
      </c>
      <c r="U80" s="172">
        <f>IF('1. Heures totales'!$C$3="Score",2,62.5)</f>
        <v>62.5</v>
      </c>
      <c r="V80" s="172">
        <f>IF('1. Heures totales'!$C$3="Score",2,70.5)</f>
        <v>70.5</v>
      </c>
      <c r="W80" s="172">
        <f>IF('1. Heures totales'!$C$3="Score",2,65)</f>
        <v>65</v>
      </c>
      <c r="X80" s="172">
        <f>IF('1. Heures totales'!$C$3="Score",2,57)</f>
        <v>57</v>
      </c>
      <c r="Y80" s="172">
        <f>IF('1. Heures totales'!$C$3="Score",2,58.5)</f>
        <v>58.5</v>
      </c>
      <c r="Z80" s="172">
        <f>IF('1. Heures totales'!$C$3="Score",2,54.5)</f>
        <v>54.5</v>
      </c>
      <c r="AA80" s="172">
        <f>IF('1. Heures totales'!$C$3="Score",1,46.5)</f>
        <v>46.5</v>
      </c>
      <c r="AB80" s="172">
        <f>IF('1. Heures totales'!$C$3="Score",0,30.5)</f>
        <v>30.5</v>
      </c>
      <c r="AC80" s="172">
        <f>IF('1. Heures totales'!$C$3="Score",0,26.5)</f>
        <v>26.5</v>
      </c>
      <c r="AD80" s="172">
        <f>IF('1. Heures totales'!$C$3="Score",0,24)</f>
        <v>24</v>
      </c>
      <c r="AE80" s="172">
        <f>IF('1. Heures totales'!$C$3="Score",0,36)</f>
        <v>36</v>
      </c>
      <c r="AF80" s="172">
        <f>IF('1. Heures totales'!$C$3="Score",0,24)</f>
        <v>24</v>
      </c>
      <c r="AG80" s="172">
        <f>IF('1. Heures totales'!$C$3="Score",0,36)</f>
        <v>36</v>
      </c>
      <c r="AH80" s="172">
        <f>IF('1. Heures totales'!$C$3="Score",0,36)</f>
        <v>36</v>
      </c>
      <c r="AI80" s="172">
        <f>IF('1. Heures totales'!$C$3="Score",0,36)</f>
        <v>36</v>
      </c>
      <c r="AJ80" s="172">
        <f>IF('1. Heures totales'!$C$3="Score",0,32)</f>
        <v>32</v>
      </c>
      <c r="AK80" s="172">
        <f>IF('1. Heures totales'!$C$3="Score",0,24)</f>
        <v>24</v>
      </c>
      <c r="AL80" s="172">
        <f>IF('1. Heures totales'!$C$3="Score",0,12)</f>
        <v>12</v>
      </c>
      <c r="AM80" s="172">
        <f>IF('1. Heures totales'!$C$3="Score",0,12)</f>
        <v>12</v>
      </c>
      <c r="AN80" s="172">
        <f>IF('1. Heures totales'!$C$3="Score",0,10.5)</f>
        <v>10.5</v>
      </c>
      <c r="AO80" s="172">
        <f>IF('1. Heures totales'!$C$3="Score",0,10.5)</f>
        <v>10.5</v>
      </c>
      <c r="AP80" s="172">
        <f>IF('1. Heures totales'!$C$3="Score",0,10.5)</f>
        <v>10.5</v>
      </c>
      <c r="AQ80" s="172">
        <f>IF('1. Heures totales'!$C$3="Score",0,10.5)</f>
        <v>10.5</v>
      </c>
      <c r="AR80" s="172">
        <f>IF('1. Heures totales'!$C$3="Score",0,22.5)</f>
        <v>22.5</v>
      </c>
      <c r="AS80" s="189">
        <f>IF('1. Heures totales'!$C$3="Score",0,33)</f>
        <v>33</v>
      </c>
      <c r="AT80" s="172">
        <f>IF('1. Heures totales'!$C$3="Score",0,33)</f>
        <v>33</v>
      </c>
      <c r="AU80" s="172">
        <f>IF('1. Heures totales'!$C$3="Score",0,22.5)</f>
        <v>22.5</v>
      </c>
      <c r="AV80" s="172">
        <f>IF('1. Heures totales'!$C$3="Score",0,38.5)</f>
        <v>38.5</v>
      </c>
      <c r="AW80" s="172">
        <f>IF('1. Heures totales'!$C$3="Score",1,46.5)</f>
        <v>46.5</v>
      </c>
      <c r="AX80" s="172">
        <f>IF('1. Heures totales'!$C$3="Score",2,52)</f>
        <v>52</v>
      </c>
      <c r="AY80" s="172">
        <f>IF('1. Heures totales'!$C$3="Score",2,48.5)</f>
        <v>48.5</v>
      </c>
      <c r="AZ80" s="172">
        <f>IF('1. Heures totales'!$C$3="Score",0,38)</f>
        <v>38</v>
      </c>
      <c r="BA80" s="172">
        <f>IF('1. Heures totales'!$C$3="Score",0,38)</f>
        <v>38</v>
      </c>
      <c r="BB80" s="172">
        <f>IF('1. Heures totales'!$C$3="Score",2,54)</f>
        <v>54</v>
      </c>
      <c r="BC80" s="172">
        <f>IF('1. Heures totales'!$C$3="Score",1,46)</f>
        <v>46</v>
      </c>
      <c r="BD80" s="172">
        <f>IF('1. Heures totales'!$C$3="Score",2,54)</f>
        <v>54</v>
      </c>
      <c r="BE80" s="172">
        <f>IF('1. Heures totales'!$C$3="Score",2,56.5)</f>
        <v>56.5</v>
      </c>
      <c r="BF80" s="172">
        <f>IF('1. Heures totales'!$C$3="Score",2,52)</f>
        <v>52</v>
      </c>
      <c r="BG80" s="172">
        <f>IF('1. Heures totales'!$C$3="Score",2,60)</f>
        <v>60</v>
      </c>
      <c r="BH80" s="172">
        <f>IF('1. Heures totales'!$C$3="Score",2,60)</f>
        <v>60</v>
      </c>
      <c r="BI80" s="172">
        <f>IF('1. Heures totales'!$C$3="Score",1,44)</f>
        <v>44</v>
      </c>
      <c r="BJ80" s="172">
        <f>IF('1. Heures totales'!$C$3="Score",0,36)</f>
        <v>36</v>
      </c>
      <c r="BK80" s="172">
        <f>IF('1. Heures totales'!$C$3="Score",0,20)</f>
        <v>20</v>
      </c>
      <c r="BL80" s="172">
        <f>IF('1. Heures totales'!$C$3="Score",0,12)</f>
        <v>12</v>
      </c>
      <c r="BM80" s="172">
        <f>IF('1. Heures totales'!$C$3="Score",0,8)</f>
        <v>8</v>
      </c>
      <c r="BN80" s="172">
        <f>IF('1. Heures totales'!$C$3="Score",0,12)</f>
        <v>12</v>
      </c>
      <c r="BO80" s="172">
        <f>IF('1. Heures totales'!$C$3="Score",0,22.5)</f>
        <v>22.5</v>
      </c>
      <c r="BP80" s="172">
        <f>IF('1. Heures totales'!$C$3="Score",0,22.5)</f>
        <v>22.5</v>
      </c>
      <c r="BQ80" s="172">
        <f>IF('1. Heures totales'!$C$3="Score",0,22.5)</f>
        <v>22.5</v>
      </c>
      <c r="BR80" s="172">
        <f>IF('1. Heures totales'!$C$3="Score",0,22.5)</f>
        <v>22.5</v>
      </c>
      <c r="BS80" s="172">
        <f>IF('1. Heures totales'!$C$3="Score",0,26.5)</f>
        <v>26.5</v>
      </c>
      <c r="BT80" s="172">
        <f>IF('1. Heures totales'!$C$3="Score",0,34.5)</f>
        <v>34.5</v>
      </c>
      <c r="BU80" s="172">
        <f>IF('1. Heures totales'!$C$3="Score",0,22.5)</f>
        <v>22.5</v>
      </c>
      <c r="BV80" s="172">
        <f>IF('1. Heures totales'!$C$3="Score",0,22.5)</f>
        <v>22.5</v>
      </c>
      <c r="BW80" s="172">
        <f>IF('1. Heures totales'!$C$3="Score",0,22.5)</f>
        <v>22.5</v>
      </c>
      <c r="BX80" s="172">
        <f>IF('1. Heures totales'!$C$3="Score",0,34.5)</f>
        <v>34.5</v>
      </c>
      <c r="BY80" s="172">
        <f>IF('1. Heures totales'!$C$3="Score",2,50.5)</f>
        <v>50.5</v>
      </c>
      <c r="BZ80" s="172">
        <f>IF('1. Heures totales'!$C$3="Score",2,54.5)</f>
        <v>54.5</v>
      </c>
      <c r="CA80" s="172">
        <f>IF('1. Heures totales'!$C$3="Score",1,46.5)</f>
        <v>46.5</v>
      </c>
      <c r="CB80" s="172">
        <f>IF('1. Heures totales'!$C$3="Score",2,58.5)</f>
        <v>58.5</v>
      </c>
      <c r="CC80" s="172">
        <f>IF('1. Heures totales'!$C$3="Score",1,48)</f>
        <v>48</v>
      </c>
      <c r="CD80" s="172">
        <f>IF('1. Heures totales'!$C$3="Score",1,48)</f>
        <v>48</v>
      </c>
      <c r="CE80" s="172">
        <f>IF('1. Heures totales'!$C$3="Score",1,41.5)</f>
        <v>41.5</v>
      </c>
      <c r="CF80" s="172">
        <f>IF('1. Heures totales'!$C$3="Score",0,34)</f>
        <v>34</v>
      </c>
      <c r="CG80" s="172">
        <f>IF('1. Heures totales'!$C$3="Score",0,26)</f>
        <v>26</v>
      </c>
      <c r="CH80" s="172">
        <f>IF('1. Heures totales'!$C$3="Score",0,26)</f>
        <v>26</v>
      </c>
      <c r="CI80" s="172">
        <f>IF('1. Heures totales'!$C$3="Score",0,14)</f>
        <v>14</v>
      </c>
      <c r="CJ80" s="172">
        <f>IF('1. Heures totales'!$C$3="Score",0,14)</f>
        <v>14</v>
      </c>
      <c r="CK80" s="172">
        <f>IF('1. Heures totales'!$C$3="Score",0,14)</f>
        <v>14</v>
      </c>
      <c r="CL80" s="172">
        <f>IF('1. Heures totales'!$C$3="Score",0,8.5)</f>
        <v>8.5</v>
      </c>
      <c r="CM80" s="172">
        <f>IF('1. Heures totales'!$C$3="Score",0,0)</f>
        <v>0</v>
      </c>
      <c r="CN80" s="172">
        <f>IF('1. Heures totales'!$C$3="Score",0,16)</f>
        <v>16</v>
      </c>
      <c r="CO80" s="172">
        <f>IF('1. Heures totales'!$C$3="Score",0,24)</f>
        <v>24</v>
      </c>
      <c r="CP80" s="172">
        <f>IF('1. Heures totales'!$C$3="Score",0,24)</f>
        <v>24</v>
      </c>
      <c r="CQ80" s="172">
        <f>IF('1. Heures totales'!$C$3="Score",1,40)</f>
        <v>40</v>
      </c>
      <c r="CR80" s="172">
        <f>IF('1. Heures totales'!$C$3="Score",1,48)</f>
        <v>48</v>
      </c>
      <c r="CS80" s="172">
        <f>IF('1. Heures totales'!$C$3="Score",1,48)</f>
        <v>48</v>
      </c>
      <c r="CT80" s="172">
        <f>IF('1. Heures totales'!$C$3="Score",1,48)</f>
        <v>48</v>
      </c>
      <c r="CU80" s="172">
        <f>IF('1. Heures totales'!$C$3="Score",1,42.5)</f>
        <v>42.5</v>
      </c>
      <c r="CV80" s="172">
        <f>IF('1. Heures totales'!$C$3="Score",0,38.5)</f>
        <v>38.5</v>
      </c>
      <c r="CW80" s="172">
        <f>IF('1. Heures totales'!$C$3="Score",1,46.5)</f>
        <v>46.5</v>
      </c>
      <c r="CX80" s="172">
        <f>IF('1. Heures totales'!$C$3="Score",0,30.5)</f>
        <v>30.5</v>
      </c>
      <c r="CY80" s="172">
        <f>IF('1. Heures totales'!$C$3="Score",0,34.5)</f>
        <v>34.5</v>
      </c>
      <c r="CZ80" s="172">
        <f>IF('1. Heures totales'!$C$3="Score",0,35)</f>
        <v>35</v>
      </c>
      <c r="DA80" s="375">
        <f>IF('1. Heures totales'!$C$3="Score",0,35)</f>
        <v>35</v>
      </c>
    </row>
    <row r="81" spans="1:105" x14ac:dyDescent="0.35">
      <c r="A81" s="478" t="e">
        <f>#REF!</f>
        <v>#REF!</v>
      </c>
      <c r="B81" s="186" t="e">
        <f>#REF!</f>
        <v>#REF!</v>
      </c>
      <c r="C81" s="187">
        <v>1</v>
      </c>
      <c r="D81" s="207">
        <f t="shared" si="3"/>
        <v>35.858823529411765</v>
      </c>
      <c r="E81" s="188">
        <f>IF('1. Heures totales'!$C$3="Score",,)</f>
        <v>0</v>
      </c>
      <c r="F81" s="187">
        <f>IF('1. Heures totales'!$C$3="Score",,)</f>
        <v>0</v>
      </c>
      <c r="G81" s="187">
        <f>IF('1. Heures totales'!$C$3="Score",,)</f>
        <v>0</v>
      </c>
      <c r="H81" s="187">
        <f>IF('1. Heures totales'!$C$3="Score",,)</f>
        <v>0</v>
      </c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>
        <f>IF('1. Heures totales'!$C$3="Score",,)</f>
        <v>0</v>
      </c>
      <c r="T81" s="187">
        <f>IF('1. Heures totales'!$C$3="Score",,)</f>
        <v>0</v>
      </c>
      <c r="U81" s="172">
        <f>IF('1. Heures totales'!$C$3="Score",1,42.5)</f>
        <v>42.5</v>
      </c>
      <c r="V81" s="172">
        <f>IF('1. Heures totales'!$C$3="Score",0,32.5)</f>
        <v>32.5</v>
      </c>
      <c r="W81" s="172">
        <f>IF('1. Heures totales'!$C$3="Score",0,22.5)</f>
        <v>22.5</v>
      </c>
      <c r="X81" s="172">
        <f>IF('1. Heures totales'!$C$3="Score",0,18.5)</f>
        <v>18.5</v>
      </c>
      <c r="Y81" s="172">
        <f>IF('1. Heures totales'!$C$3="Score",0,10.5)</f>
        <v>10.5</v>
      </c>
      <c r="Z81" s="172">
        <f>IF('1. Heures totales'!$C$3="Score",0,0)</f>
        <v>0</v>
      </c>
      <c r="AA81" s="172">
        <f>IF('1. Heures totales'!$C$3="Score",0,0)</f>
        <v>0</v>
      </c>
      <c r="AB81" s="172">
        <f>IF('1. Heures totales'!$C$3="Score",0,0)</f>
        <v>0</v>
      </c>
      <c r="AC81" s="172">
        <f>IF('1. Heures totales'!$C$3="Score",0,10)</f>
        <v>10</v>
      </c>
      <c r="AD81" s="172">
        <f>IF('1. Heures totales'!$C$3="Score",0,20)</f>
        <v>20</v>
      </c>
      <c r="AE81" s="172">
        <f>IF('1. Heures totales'!$C$3="Score",0,24)</f>
        <v>24</v>
      </c>
      <c r="AF81" s="172">
        <f>IF('1. Heures totales'!$C$3="Score",0,32)</f>
        <v>32</v>
      </c>
      <c r="AG81" s="172">
        <f>IF('1. Heures totales'!$C$3="Score",1,42)</f>
        <v>42</v>
      </c>
      <c r="AH81" s="172">
        <f>IF('1. Heures totales'!$C$3="Score",2,58)</f>
        <v>58</v>
      </c>
      <c r="AI81" s="172">
        <f>IF('1. Heures totales'!$C$3="Score",2,66)</f>
        <v>66</v>
      </c>
      <c r="AJ81" s="172">
        <f>IF('1. Heures totales'!$C$3="Score",2,66.5)</f>
        <v>66.5</v>
      </c>
      <c r="AK81" s="172">
        <f>IF('1. Heures totales'!$C$3="Score",2,68.5)</f>
        <v>68.5</v>
      </c>
      <c r="AL81" s="172">
        <f>IF('1. Heures totales'!$C$3="Score",2,64.5)</f>
        <v>64.5</v>
      </c>
      <c r="AM81" s="172">
        <f>IF('1. Heures totales'!$C$3="Score",2,62)</f>
        <v>62</v>
      </c>
      <c r="AN81" s="172">
        <f>IF('1. Heures totales'!$C$3="Score",2,60.5)</f>
        <v>60.5</v>
      </c>
      <c r="AO81" s="172">
        <f>IF('1. Heures totales'!$C$3="Score",2,55)</f>
        <v>55</v>
      </c>
      <c r="AP81" s="172">
        <f>IF('1. Heures totales'!$C$3="Score",2,52.5)</f>
        <v>52.5</v>
      </c>
      <c r="AQ81" s="172">
        <f>IF('1. Heures totales'!$C$3="Score",2,50.5)</f>
        <v>50.5</v>
      </c>
      <c r="AR81" s="172">
        <f>IF('1. Heures totales'!$C$3="Score",2,49)</f>
        <v>49</v>
      </c>
      <c r="AS81" s="189">
        <f>IF('1. Heures totales'!$C$3="Score",2,49)</f>
        <v>49</v>
      </c>
      <c r="AT81" s="172">
        <f>IF('1. Heures totales'!$C$3="Score",1,43.5)</f>
        <v>43.5</v>
      </c>
      <c r="AU81" s="172">
        <f>IF('1. Heures totales'!$C$3="Score",1,45.5)</f>
        <v>45.5</v>
      </c>
      <c r="AV81" s="172">
        <f>IF('1. Heures totales'!$C$3="Score",1,45.5)</f>
        <v>45.5</v>
      </c>
      <c r="AW81" s="172">
        <f>IF('1. Heures totales'!$C$3="Score",1,40)</f>
        <v>40</v>
      </c>
      <c r="AX81" s="172">
        <f>IF('1. Heures totales'!$C$3="Score",1,43.5)</f>
        <v>43.5</v>
      </c>
      <c r="AY81" s="172">
        <f>IF('1. Heures totales'!$C$3="Score",1,45)</f>
        <v>45</v>
      </c>
      <c r="AZ81" s="172">
        <f>IF('1. Heures totales'!$C$3="Score",1,45)</f>
        <v>45</v>
      </c>
      <c r="BA81" s="172">
        <f>IF('1. Heures totales'!$C$3="Score",2,50.5)</f>
        <v>50.5</v>
      </c>
      <c r="BB81" s="172">
        <f>IF('1. Heures totales'!$C$3="Score",2,48.5)</f>
        <v>48.5</v>
      </c>
      <c r="BC81" s="172">
        <f>IF('1. Heures totales'!$C$3="Score",0,38)</f>
        <v>38</v>
      </c>
      <c r="BD81" s="172">
        <f>IF('1. Heures totales'!$C$3="Score",0,38)</f>
        <v>38</v>
      </c>
      <c r="BE81" s="172">
        <f>IF('1. Heures totales'!$C$3="Score",0,26)</f>
        <v>26</v>
      </c>
      <c r="BF81" s="172">
        <f>IF('1. Heures totales'!$C$3="Score",0,24.5)</f>
        <v>24.5</v>
      </c>
      <c r="BG81" s="172">
        <f>IF('1. Heures totales'!$C$3="Score",0,24.5)</f>
        <v>24.5</v>
      </c>
      <c r="BH81" s="172">
        <f>IF('1. Heures totales'!$C$3="Score",0,29.5)</f>
        <v>29.5</v>
      </c>
      <c r="BI81" s="172">
        <f>IF('1. Heures totales'!$C$3="Score",0,31)</f>
        <v>31</v>
      </c>
      <c r="BJ81" s="172">
        <f>IF('1. Heures totales'!$C$3="Score",0,36.5)</f>
        <v>36.5</v>
      </c>
      <c r="BK81" s="172">
        <f>IF('1. Heures totales'!$C$3="Score",0,36.5)</f>
        <v>36.5</v>
      </c>
      <c r="BL81" s="172">
        <f>IF('1. Heures totales'!$C$3="Score",1,42)</f>
        <v>42</v>
      </c>
      <c r="BM81" s="172">
        <f>IF('1. Heures totales'!$C$3="Score",1,40)</f>
        <v>40</v>
      </c>
      <c r="BN81" s="172">
        <f>IF('1. Heures totales'!$C$3="Score",1,40)</f>
        <v>40</v>
      </c>
      <c r="BO81" s="172">
        <f>IF('1. Heures totales'!$C$3="Score",0,29.5)</f>
        <v>29.5</v>
      </c>
      <c r="BP81" s="172">
        <f>IF('1. Heures totales'!$C$3="Score",0,23.5)</f>
        <v>23.5</v>
      </c>
      <c r="BQ81" s="172">
        <f>IF('1. Heures totales'!$C$3="Score",0,26)</f>
        <v>26</v>
      </c>
      <c r="BR81" s="172">
        <f>IF('1. Heures totales'!$C$3="Score",1,42)</f>
        <v>42</v>
      </c>
      <c r="BS81" s="172">
        <f>IF('1. Heures totales'!$C$3="Score",1,44.5)</f>
        <v>44.5</v>
      </c>
      <c r="BT81" s="172">
        <f>IF('1. Heures totales'!$C$3="Score",1,46.5)</f>
        <v>46.5</v>
      </c>
      <c r="BU81" s="172">
        <f>IF('1. Heures totales'!$C$3="Score",1,46.5)</f>
        <v>46.5</v>
      </c>
      <c r="BV81" s="172">
        <f>IF('1. Heures totales'!$C$3="Score",1,46.5)</f>
        <v>46.5</v>
      </c>
      <c r="BW81" s="172">
        <f>IF('1. Heures totales'!$C$3="Score",1,42.5)</f>
        <v>42.5</v>
      </c>
      <c r="BX81" s="172">
        <f>IF('1. Heures totales'!$C$3="Score",0,34.5)</f>
        <v>34.5</v>
      </c>
      <c r="BY81" s="172">
        <f>IF('1. Heures totales'!$C$3="Score",0,18.5)</f>
        <v>18.5</v>
      </c>
      <c r="BZ81" s="172">
        <f>IF('1. Heures totales'!$C$3="Score",0,21)</f>
        <v>21</v>
      </c>
      <c r="CA81" s="172">
        <f>IF('1. Heures totales'!$C$3="Score",0,10.5)</f>
        <v>10.5</v>
      </c>
      <c r="CB81" s="172">
        <f>IF('1. Heures totales'!$C$3="Score",0,10.5)</f>
        <v>10.5</v>
      </c>
      <c r="CC81" s="172">
        <f>IF('1. Heures totales'!$C$3="Score",0,20.5)</f>
        <v>20.5</v>
      </c>
      <c r="CD81" s="172">
        <f>IF('1. Heures totales'!$C$3="Score",0,30.5)</f>
        <v>30.5</v>
      </c>
      <c r="CE81" s="172">
        <f>IF('1. Heures totales'!$C$3="Score",0,30.5)</f>
        <v>30.5</v>
      </c>
      <c r="CF81" s="172">
        <f>IF('1. Heures totales'!$C$3="Score",0,36)</f>
        <v>36</v>
      </c>
      <c r="CG81" s="172">
        <f>IF('1. Heures totales'!$C$3="Score",0,34)</f>
        <v>34</v>
      </c>
      <c r="CH81" s="172">
        <f>IF('1. Heures totales'!$C$3="Score",1,44.5)</f>
        <v>44.5</v>
      </c>
      <c r="CI81" s="172">
        <f>IF('1. Heures totales'!$C$3="Score",1,44.5)</f>
        <v>44.5</v>
      </c>
      <c r="CJ81" s="172">
        <f>IF('1. Heures totales'!$C$3="Score",1,46.5)</f>
        <v>46.5</v>
      </c>
      <c r="CK81" s="172">
        <f>IF('1. Heures totales'!$C$3="Score",1,40.5)</f>
        <v>40.5</v>
      </c>
      <c r="CL81" s="172">
        <f>IF('1. Heures totales'!$C$3="Score",2,48.5)</f>
        <v>48.5</v>
      </c>
      <c r="CM81" s="172">
        <f>IF('1. Heures totales'!$C$3="Score",2,59)</f>
        <v>59</v>
      </c>
      <c r="CN81" s="172">
        <f>IF('1. Heures totales'!$C$3="Score",2,58.5)</f>
        <v>58.5</v>
      </c>
      <c r="CO81" s="172">
        <f>IF('1. Heures totales'!$C$3="Score",1,48)</f>
        <v>48</v>
      </c>
      <c r="CP81" s="172">
        <f>IF('1. Heures totales'!$C$3="Score",1,48)</f>
        <v>48</v>
      </c>
      <c r="CQ81" s="172">
        <f>IF('1. Heures totales'!$C$3="Score",0,36)</f>
        <v>36</v>
      </c>
      <c r="CR81" s="172">
        <f>IF('1. Heures totales'!$C$3="Score",0,32)</f>
        <v>32</v>
      </c>
      <c r="CS81" s="172">
        <f>IF('1. Heures totales'!$C$3="Score",0,24)</f>
        <v>24</v>
      </c>
      <c r="CT81" s="172">
        <f>IF('1. Heures totales'!$C$3="Score",0,8)</f>
        <v>8</v>
      </c>
      <c r="CU81" s="172">
        <f>IF('1. Heures totales'!$C$3="Score",0,4)</f>
        <v>4</v>
      </c>
      <c r="CV81" s="172">
        <f>IF('1. Heures totales'!$C$3="Score",0,12)</f>
        <v>12</v>
      </c>
      <c r="CW81" s="172">
        <f>IF('1. Heures totales'!$C$3="Score",0,12)</f>
        <v>12</v>
      </c>
      <c r="CX81" s="172">
        <f>IF('1. Heures totales'!$C$3="Score",0,22)</f>
        <v>22</v>
      </c>
      <c r="CY81" s="172">
        <f>IF('1. Heures totales'!$C$3="Score",0,32)</f>
        <v>32</v>
      </c>
      <c r="CZ81" s="172">
        <f>IF('1. Heures totales'!$C$3="Score",0,32)</f>
        <v>32</v>
      </c>
      <c r="DA81" s="375">
        <f>IF('1. Heures totales'!$C$3="Score",0,32)</f>
        <v>32</v>
      </c>
    </row>
    <row r="82" spans="1:105" x14ac:dyDescent="0.35">
      <c r="A82" s="478" t="e">
        <f>#REF!</f>
        <v>#REF!</v>
      </c>
      <c r="B82" s="186" t="e">
        <f>#REF!</f>
        <v>#REF!</v>
      </c>
      <c r="C82" s="172">
        <v>1</v>
      </c>
      <c r="D82" s="207">
        <f t="shared" si="3"/>
        <v>28.78235294117647</v>
      </c>
      <c r="E82" s="188">
        <f>IF('1. Heures totales'!$C$3="Score",,)</f>
        <v>0</v>
      </c>
      <c r="F82" s="188">
        <f>IF('1. Heures totales'!$C$3="Score",,)</f>
        <v>0</v>
      </c>
      <c r="G82" s="187">
        <f>IF('1. Heures totales'!$C$3="Score",,)</f>
        <v>0</v>
      </c>
      <c r="H82" s="187">
        <f>IF('1. Heures totales'!$C$3="Score",,)</f>
        <v>0</v>
      </c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8">
        <f>IF('1. Heures totales'!$C$3="Score",,)</f>
        <v>0</v>
      </c>
      <c r="T82" s="188">
        <f>IF('1. Heures totales'!$C$3="Score",,)</f>
        <v>0</v>
      </c>
      <c r="U82" s="172">
        <f>IF('1. Heures totales'!$C$3="Score",0,22.5)</f>
        <v>22.5</v>
      </c>
      <c r="V82" s="172">
        <f>IF('1. Heures totales'!$C$3="Score",0,18.5)</f>
        <v>18.5</v>
      </c>
      <c r="W82" s="172">
        <f>IF('1. Heures totales'!$C$3="Score",0,26.5)</f>
        <v>26.5</v>
      </c>
      <c r="X82" s="172">
        <f>IF('1. Heures totales'!$C$3="Score",0,34.5)</f>
        <v>34.5</v>
      </c>
      <c r="Y82" s="172">
        <f>IF('1. Heures totales'!$C$3="Score",0,34.5)</f>
        <v>34.5</v>
      </c>
      <c r="Z82" s="172">
        <f>IF('1. Heures totales'!$C$3="Score",0,24)</f>
        <v>24</v>
      </c>
      <c r="AA82" s="172">
        <f>IF('1. Heures totales'!$C$3="Score",0,36)</f>
        <v>36</v>
      </c>
      <c r="AB82" s="172">
        <f>IF('1. Heures totales'!$C$3="Score",0,36)</f>
        <v>36</v>
      </c>
      <c r="AC82" s="172">
        <f>IF('1. Heures totales'!$C$3="Score",1,41.5)</f>
        <v>41.5</v>
      </c>
      <c r="AD82" s="172">
        <f>IF('1. Heures totales'!$C$3="Score",0,34)</f>
        <v>34</v>
      </c>
      <c r="AE82" s="172">
        <f>IF('1. Heures totales'!$C$3="Score",0,26)</f>
        <v>26</v>
      </c>
      <c r="AF82" s="172">
        <f>IF('1. Heures totales'!$C$3="Score",0,32.5)</f>
        <v>32.5</v>
      </c>
      <c r="AG82" s="172">
        <f>IF('1. Heures totales'!$C$3="Score",0,32.5)</f>
        <v>32.5</v>
      </c>
      <c r="AH82" s="172">
        <f>IF('1. Heures totales'!$C$3="Score",0,20.5)</f>
        <v>20.5</v>
      </c>
      <c r="AI82" s="172">
        <f>IF('1. Heures totales'!$C$3="Score",0,26)</f>
        <v>26</v>
      </c>
      <c r="AJ82" s="172">
        <f>IF('1. Heures totales'!$C$3="Score",0,29)</f>
        <v>29</v>
      </c>
      <c r="AK82" s="172">
        <f>IF('1. Heures totales'!$C$3="Score",0,31)</f>
        <v>31</v>
      </c>
      <c r="AL82" s="172">
        <f>IF('1. Heures totales'!$C$3="Score",0,31)</f>
        <v>31</v>
      </c>
      <c r="AM82" s="172">
        <f>IF('1. Heures totales'!$C$3="Score",0,24.5)</f>
        <v>24.5</v>
      </c>
      <c r="AN82" s="172">
        <f>IF('1. Heures totales'!$C$3="Score",0,35.5)</f>
        <v>35.5</v>
      </c>
      <c r="AO82" s="172">
        <f>IF('1. Heures totales'!$C$3="Score",0,35.5)</f>
        <v>35.5</v>
      </c>
      <c r="AP82" s="172">
        <f>IF('1. Heures totales'!$C$3="Score",0,30)</f>
        <v>30</v>
      </c>
      <c r="AQ82" s="172">
        <f>IF('1. Heures totales'!$C$3="Score",0,21.5)</f>
        <v>21.5</v>
      </c>
      <c r="AR82" s="172">
        <f>IF('1. Heures totales'!$C$3="Score",0,21.5)</f>
        <v>21.5</v>
      </c>
      <c r="AS82" s="189">
        <f>IF('1. Heures totales'!$C$3="Score",0,21.5)</f>
        <v>21.5</v>
      </c>
      <c r="AT82" s="172">
        <f>IF('1. Heures totales'!$C$3="Score",0,27)</f>
        <v>27</v>
      </c>
      <c r="AU82" s="172">
        <f>IF('1. Heures totales'!$C$3="Score",0,16)</f>
        <v>16</v>
      </c>
      <c r="AV82" s="172">
        <f>IF('1. Heures totales'!$C$3="Score",0,16)</f>
        <v>16</v>
      </c>
      <c r="AW82" s="172">
        <f>IF('1. Heures totales'!$C$3="Score",0,16)</f>
        <v>16</v>
      </c>
      <c r="AX82" s="172">
        <f>IF('1. Heures totales'!$C$3="Score",0,16)</f>
        <v>16</v>
      </c>
      <c r="AY82" s="172">
        <f>IF('1. Heures totales'!$C$3="Score",0,5.5)</f>
        <v>5.5</v>
      </c>
      <c r="AZ82" s="172">
        <f>IF('1. Heures totales'!$C$3="Score",0,9.5)</f>
        <v>9.5</v>
      </c>
      <c r="BA82" s="172">
        <f>IF('1. Heures totales'!$C$3="Score",0,12)</f>
        <v>12</v>
      </c>
      <c r="BB82" s="172">
        <f>IF('1. Heures totales'!$C$3="Score",0,24)</f>
        <v>24</v>
      </c>
      <c r="BC82" s="172">
        <f>IF('1. Heures totales'!$C$3="Score",1,40)</f>
        <v>40</v>
      </c>
      <c r="BD82" s="172">
        <f>IF('1. Heures totales'!$C$3="Score",1,48)</f>
        <v>48</v>
      </c>
      <c r="BE82" s="172">
        <f>IF('1. Heures totales'!$C$3="Score",1,48)</f>
        <v>48</v>
      </c>
      <c r="BF82" s="172">
        <f>IF('1. Heures totales'!$C$3="Score",2,58.5)</f>
        <v>58.5</v>
      </c>
      <c r="BG82" s="172">
        <f>IF('1. Heures totales'!$C$3="Score",2,54.5)</f>
        <v>54.5</v>
      </c>
      <c r="BH82" s="172">
        <f>IF('1. Heures totales'!$C$3="Score",2,52)</f>
        <v>52</v>
      </c>
      <c r="BI82" s="172">
        <f>IF('1. Heures totales'!$C$3="Score",2,48.5)</f>
        <v>48.5</v>
      </c>
      <c r="BJ82" s="172">
        <f>IF('1. Heures totales'!$C$3="Score",0,32.5)</f>
        <v>32.5</v>
      </c>
      <c r="BK82" s="172">
        <f>IF('1. Heures totales'!$C$3="Score",0,24.5)</f>
        <v>24.5</v>
      </c>
      <c r="BL82" s="172">
        <f>IF('1. Heures totales'!$C$3="Score",0,24.5)</f>
        <v>24.5</v>
      </c>
      <c r="BM82" s="172">
        <f>IF('1. Heures totales'!$C$3="Score",0,14)</f>
        <v>14</v>
      </c>
      <c r="BN82" s="172">
        <f>IF('1. Heures totales'!$C$3="Score",0,14)</f>
        <v>14</v>
      </c>
      <c r="BO82" s="172">
        <f>IF('1. Heures totales'!$C$3="Score",0,8.5)</f>
        <v>8.5</v>
      </c>
      <c r="BP82" s="172">
        <f>IF('1. Heures totales'!$C$3="Score",0,0)</f>
        <v>0</v>
      </c>
      <c r="BQ82" s="172">
        <f>IF('1. Heures totales'!$C$3="Score",0,0)</f>
        <v>0</v>
      </c>
      <c r="BR82" s="172">
        <f>IF('1. Heures totales'!$C$3="Score",0,5.5)</f>
        <v>5.5</v>
      </c>
      <c r="BS82" s="172">
        <f>IF('1. Heures totales'!$C$3="Score",0,14)</f>
        <v>14</v>
      </c>
      <c r="BT82" s="172">
        <f>IF('1. Heures totales'!$C$3="Score",0,14)</f>
        <v>14</v>
      </c>
      <c r="BU82" s="172">
        <f>IF('1. Heures totales'!$C$3="Score",0,19.5)</f>
        <v>19.5</v>
      </c>
      <c r="BV82" s="172">
        <f>IF('1. Heures totales'!$C$3="Score",0,28)</f>
        <v>28</v>
      </c>
      <c r="BW82" s="172">
        <f>IF('1. Heures totales'!$C$3="Score",0,28)</f>
        <v>28</v>
      </c>
      <c r="BX82" s="172">
        <f>IF('1. Heures totales'!$C$3="Score",0,28)</f>
        <v>28</v>
      </c>
      <c r="BY82" s="172">
        <f>IF('1. Heures totales'!$C$3="Score",0,22.5)</f>
        <v>22.5</v>
      </c>
      <c r="BZ82" s="172">
        <f>IF('1. Heures totales'!$C$3="Score",0,14)</f>
        <v>14</v>
      </c>
      <c r="CA82" s="172">
        <f>IF('1. Heures totales'!$C$3="Score",0,14)</f>
        <v>14</v>
      </c>
      <c r="CB82" s="172">
        <f>IF('1. Heures totales'!$C$3="Score",0,8.5)</f>
        <v>8.5</v>
      </c>
      <c r="CC82" s="172">
        <f>IF('1. Heures totales'!$C$3="Score",0,0)</f>
        <v>0</v>
      </c>
      <c r="CD82" s="172">
        <f>IF('1. Heures totales'!$C$3="Score",0,16)</f>
        <v>16</v>
      </c>
      <c r="CE82" s="172">
        <f>IF('1. Heures totales'!$C$3="Score",0,24)</f>
        <v>24</v>
      </c>
      <c r="CF82" s="172">
        <f>IF('1. Heures totales'!$C$3="Score",1,40)</f>
        <v>40</v>
      </c>
      <c r="CG82" s="172">
        <f>IF('1. Heures totales'!$C$3="Score",1,48)</f>
        <v>48</v>
      </c>
      <c r="CH82" s="172">
        <f>IF('1. Heures totales'!$C$3="Score",2,52)</f>
        <v>52</v>
      </c>
      <c r="CI82" s="172">
        <f>IF('1. Heures totales'!$C$3="Score",2,60)</f>
        <v>60</v>
      </c>
      <c r="CJ82" s="172">
        <f>IF('1. Heures totales'!$C$3="Score",2,65.5)</f>
        <v>65.5</v>
      </c>
      <c r="CK82" s="172">
        <f>IF('1. Heures totales'!$C$3="Score",2,58)</f>
        <v>58</v>
      </c>
      <c r="CL82" s="172">
        <f>IF('1. Heures totales'!$C$3="Score",2,50)</f>
        <v>50</v>
      </c>
      <c r="CM82" s="172">
        <f>IF('1. Heures totales'!$C$3="Score",0,34)</f>
        <v>34</v>
      </c>
      <c r="CN82" s="172">
        <f>IF('1. Heures totales'!$C$3="Score",0,26)</f>
        <v>26</v>
      </c>
      <c r="CO82" s="172">
        <f>IF('1. Heures totales'!$C$3="Score",0,27.5)</f>
        <v>27.5</v>
      </c>
      <c r="CP82" s="172">
        <f>IF('1. Heures totales'!$C$3="Score",0,28)</f>
        <v>28</v>
      </c>
      <c r="CQ82" s="172">
        <f>IF('1. Heures totales'!$C$3="Score",0,22.5)</f>
        <v>22.5</v>
      </c>
      <c r="CR82" s="172">
        <f>IF('1. Heures totales'!$C$3="Score",0,26)</f>
        <v>26</v>
      </c>
      <c r="CS82" s="172">
        <f>IF('1. Heures totales'!$C$3="Score",0,31.5)</f>
        <v>31.5</v>
      </c>
      <c r="CT82" s="172">
        <f>IF('1. Heures totales'!$C$3="Score",1,40)</f>
        <v>40</v>
      </c>
      <c r="CU82" s="172">
        <f>IF('1. Heures totales'!$C$3="Score",2,52)</f>
        <v>52</v>
      </c>
      <c r="CV82" s="172">
        <f>IF('1. Heures totales'!$C$3="Score",1,46.5)</f>
        <v>46.5</v>
      </c>
      <c r="CW82" s="172">
        <f>IF('1. Heures totales'!$C$3="Score",0,38)</f>
        <v>38</v>
      </c>
      <c r="CX82" s="172">
        <f>IF('1. Heures totales'!$C$3="Score",0,38)</f>
        <v>38</v>
      </c>
      <c r="CY82" s="172">
        <f>IF('1. Heures totales'!$C$3="Score",0,36.5)</f>
        <v>36.5</v>
      </c>
      <c r="CZ82" s="172">
        <f>IF('1. Heures totales'!$C$3="Score",0,31.5)</f>
        <v>31.5</v>
      </c>
      <c r="DA82" s="375">
        <f>IF('1. Heures totales'!$C$3="Score",0,23)</f>
        <v>23</v>
      </c>
    </row>
    <row r="83" spans="1:105" ht="15.5" x14ac:dyDescent="0.35">
      <c r="A83" s="478" t="e">
        <f>#REF!</f>
        <v>#REF!</v>
      </c>
      <c r="B83" s="186" t="e">
        <f>#REF!</f>
        <v>#REF!</v>
      </c>
      <c r="C83" s="172">
        <v>1</v>
      </c>
      <c r="D83" s="207">
        <f t="shared" si="3"/>
        <v>34.352941176470587</v>
      </c>
      <c r="E83" s="187">
        <f>IF('1. Heures totales'!$C$3="Score",,)</f>
        <v>0</v>
      </c>
      <c r="F83" s="188">
        <f>IF('1. Heures totales'!$C$3="Score",,)</f>
        <v>0</v>
      </c>
      <c r="G83" s="187">
        <f>IF('1. Heures totales'!$C$3="Score",,)</f>
        <v>0</v>
      </c>
      <c r="H83" s="188">
        <f>IF('1. Heures totales'!$C$3="Score",,)</f>
        <v>0</v>
      </c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7">
        <f>IF('1. Heures totales'!$C$3="Score",,)</f>
        <v>0</v>
      </c>
      <c r="T83" s="188">
        <f>IF('1. Heures totales'!$C$3="Score",,)</f>
        <v>0</v>
      </c>
      <c r="U83" s="172">
        <f>IF('1. Heures totales'!$C$3="Score",2,62.5)</f>
        <v>62.5</v>
      </c>
      <c r="V83" s="172">
        <f>IF('1. Heures totales'!$C$3="Score",2,70.5)</f>
        <v>70.5</v>
      </c>
      <c r="W83" s="172">
        <f>IF('1. Heures totales'!$C$3="Score",2,65)</f>
        <v>65</v>
      </c>
      <c r="X83" s="172">
        <f>IF('1. Heures totales'!$C$3="Score",2,57)</f>
        <v>57</v>
      </c>
      <c r="Y83" s="172">
        <f>IF('1. Heures totales'!$C$3="Score",2,58.5)</f>
        <v>58.5</v>
      </c>
      <c r="Z83" s="172">
        <f>IF('1. Heures totales'!$C$3="Score",2,54.5)</f>
        <v>54.5</v>
      </c>
      <c r="AA83" s="172">
        <f>IF('1. Heures totales'!$C$3="Score",1,46.5)</f>
        <v>46.5</v>
      </c>
      <c r="AB83" s="172">
        <f>IF('1. Heures totales'!$C$3="Score",0,30.5)</f>
        <v>30.5</v>
      </c>
      <c r="AC83" s="172">
        <f>IF('1. Heures totales'!$C$3="Score",0,26.5)</f>
        <v>26.5</v>
      </c>
      <c r="AD83" s="172">
        <f>IF('1. Heures totales'!$C$3="Score",0,24)</f>
        <v>24</v>
      </c>
      <c r="AE83" s="172">
        <f>IF('1. Heures totales'!$C$3="Score",0,36)</f>
        <v>36</v>
      </c>
      <c r="AF83" s="172">
        <f>IF('1. Heures totales'!$C$3="Score",0,24)</f>
        <v>24</v>
      </c>
      <c r="AG83" s="172">
        <f>IF('1. Heures totales'!$C$3="Score",0,36)</f>
        <v>36</v>
      </c>
      <c r="AH83" s="172">
        <f>IF('1. Heures totales'!$C$3="Score",0,36)</f>
        <v>36</v>
      </c>
      <c r="AI83" s="172">
        <f>IF('1. Heures totales'!$C$3="Score",0,36)</f>
        <v>36</v>
      </c>
      <c r="AJ83" s="172">
        <f>IF('1. Heures totales'!$C$3="Score",0,32)</f>
        <v>32</v>
      </c>
      <c r="AK83" s="172">
        <f>IF('1. Heures totales'!$C$3="Score",0,24)</f>
        <v>24</v>
      </c>
      <c r="AL83" s="172">
        <f>IF('1. Heures totales'!$C$3="Score",0,12)</f>
        <v>12</v>
      </c>
      <c r="AM83" s="172">
        <f>IF('1. Heures totales'!$C$3="Score",0,12)</f>
        <v>12</v>
      </c>
      <c r="AN83" s="172">
        <f>IF('1. Heures totales'!$C$3="Score",0,10.5)</f>
        <v>10.5</v>
      </c>
      <c r="AO83" s="172">
        <f>IF('1. Heures totales'!$C$3="Score",0,10.5)</f>
        <v>10.5</v>
      </c>
      <c r="AP83" s="172">
        <f>IF('1. Heures totales'!$C$3="Score",0,10.5)</f>
        <v>10.5</v>
      </c>
      <c r="AQ83" s="172">
        <f>IF('1. Heures totales'!$C$3="Score",0,10.5)</f>
        <v>10.5</v>
      </c>
      <c r="AR83" s="172">
        <f>IF('1. Heures totales'!$C$3="Score",0,22.5)</f>
        <v>22.5</v>
      </c>
      <c r="AS83" s="189">
        <f>IF('1. Heures totales'!$C$3="Score",0,33)</f>
        <v>33</v>
      </c>
      <c r="AT83" s="172">
        <f>IF('1. Heures totales'!$C$3="Score",0,33)</f>
        <v>33</v>
      </c>
      <c r="AU83" s="172">
        <f>IF('1. Heures totales'!$C$3="Score",0,22.5)</f>
        <v>22.5</v>
      </c>
      <c r="AV83" s="172">
        <f>IF('1. Heures totales'!$C$3="Score",0,38.5)</f>
        <v>38.5</v>
      </c>
      <c r="AW83" s="172">
        <f>IF('1. Heures totales'!$C$3="Score",1,46.5)</f>
        <v>46.5</v>
      </c>
      <c r="AX83" s="172">
        <f>IF('1. Heures totales'!$C$3="Score",2,52)</f>
        <v>52</v>
      </c>
      <c r="AY83" s="172">
        <f>IF('1. Heures totales'!$C$3="Score",2,48.5)</f>
        <v>48.5</v>
      </c>
      <c r="AZ83" s="172">
        <f>IF('1. Heures totales'!$C$3="Score",0,38)</f>
        <v>38</v>
      </c>
      <c r="BA83" s="172">
        <f>IF('1. Heures totales'!$C$3="Score",0,38)</f>
        <v>38</v>
      </c>
      <c r="BB83" s="172">
        <f>IF('1. Heures totales'!$C$3="Score",2,54)</f>
        <v>54</v>
      </c>
      <c r="BC83" s="172">
        <f>IF('1. Heures totales'!$C$3="Score",1,46)</f>
        <v>46</v>
      </c>
      <c r="BD83" s="172">
        <f>IF('1. Heures totales'!$C$3="Score",2,54)</f>
        <v>54</v>
      </c>
      <c r="BE83" s="172">
        <f>IF('1. Heures totales'!$C$3="Score",2,56.5)</f>
        <v>56.5</v>
      </c>
      <c r="BF83" s="172">
        <f>IF('1. Heures totales'!$C$3="Score",2,52)</f>
        <v>52</v>
      </c>
      <c r="BG83" s="172">
        <f>IF('1. Heures totales'!$C$3="Score",2,60)</f>
        <v>60</v>
      </c>
      <c r="BH83" s="172">
        <f>IF('1. Heures totales'!$C$3="Score",2,60)</f>
        <v>60</v>
      </c>
      <c r="BI83" s="172">
        <f>IF('1. Heures totales'!$C$3="Score",1,44)</f>
        <v>44</v>
      </c>
      <c r="BJ83" s="377">
        <f>IF('1. Heures totales'!$C$3="Score",0,36)</f>
        <v>36</v>
      </c>
      <c r="BK83" s="172">
        <f>IF('1. Heures totales'!$C$3="Score",0,20)</f>
        <v>20</v>
      </c>
      <c r="BL83" s="172">
        <f>IF('1. Heures totales'!$C$3="Score",0,12)</f>
        <v>12</v>
      </c>
      <c r="BM83" s="172">
        <f>IF('1. Heures totales'!$C$3="Score",0,8)</f>
        <v>8</v>
      </c>
      <c r="BN83" s="172">
        <f>IF('1. Heures totales'!$C$3="Score",0,12)</f>
        <v>12</v>
      </c>
      <c r="BO83" s="172">
        <f>IF('1. Heures totales'!$C$3="Score",0,22.5)</f>
        <v>22.5</v>
      </c>
      <c r="BP83" s="172">
        <f>IF('1. Heures totales'!$C$3="Score",0,22.5)</f>
        <v>22.5</v>
      </c>
      <c r="BQ83" s="172">
        <f>IF('1. Heures totales'!$C$3="Score",0,22.5)</f>
        <v>22.5</v>
      </c>
      <c r="BR83" s="172">
        <f>IF('1. Heures totales'!$C$3="Score",0,22.5)</f>
        <v>22.5</v>
      </c>
      <c r="BS83" s="172">
        <f>IF('1. Heures totales'!$C$3="Score",0,26.5)</f>
        <v>26.5</v>
      </c>
      <c r="BT83" s="172">
        <f>IF('1. Heures totales'!$C$3="Score",0,34.5)</f>
        <v>34.5</v>
      </c>
      <c r="BU83" s="172">
        <f>IF('1. Heures totales'!$C$3="Score",0,22.5)</f>
        <v>22.5</v>
      </c>
      <c r="BV83" s="172">
        <f>IF('1. Heures totales'!$C$3="Score",0,22.5)</f>
        <v>22.5</v>
      </c>
      <c r="BW83" s="172">
        <f>IF('1. Heures totales'!$C$3="Score",0,22.5)</f>
        <v>22.5</v>
      </c>
      <c r="BX83" s="172">
        <f>IF('1. Heures totales'!$C$3="Score",0,34.5)</f>
        <v>34.5</v>
      </c>
      <c r="BY83" s="172">
        <f>IF('1. Heures totales'!$C$3="Score",2,50.5)</f>
        <v>50.5</v>
      </c>
      <c r="BZ83" s="172">
        <f>IF('1. Heures totales'!$C$3="Score",2,54.5)</f>
        <v>54.5</v>
      </c>
      <c r="CA83" s="172">
        <f>IF('1. Heures totales'!$C$3="Score",1,46.5)</f>
        <v>46.5</v>
      </c>
      <c r="CB83" s="172">
        <f>IF('1. Heures totales'!$C$3="Score",2,58.5)</f>
        <v>58.5</v>
      </c>
      <c r="CC83" s="172">
        <f>IF('1. Heures totales'!$C$3="Score",1,48)</f>
        <v>48</v>
      </c>
      <c r="CD83" s="172">
        <f>IF('1. Heures totales'!$C$3="Score",1,48)</f>
        <v>48</v>
      </c>
      <c r="CE83" s="172">
        <f>IF('1. Heures totales'!$C$3="Score",1,41.5)</f>
        <v>41.5</v>
      </c>
      <c r="CF83" s="172">
        <f>IF('1. Heures totales'!$C$3="Score",0,34)</f>
        <v>34</v>
      </c>
      <c r="CG83" s="172">
        <f>IF('1. Heures totales'!$C$3="Score",0,26)</f>
        <v>26</v>
      </c>
      <c r="CH83" s="172">
        <f>IF('1. Heures totales'!$C$3="Score",0,26)</f>
        <v>26</v>
      </c>
      <c r="CI83" s="172">
        <f>IF('1. Heures totales'!$C$3="Score",0,14)</f>
        <v>14</v>
      </c>
      <c r="CJ83" s="172">
        <f>IF('1. Heures totales'!$C$3="Score",0,14)</f>
        <v>14</v>
      </c>
      <c r="CK83" s="172">
        <f>IF('1. Heures totales'!$C$3="Score",0,14)</f>
        <v>14</v>
      </c>
      <c r="CL83" s="172">
        <f>IF('1. Heures totales'!$C$3="Score",0,8.5)</f>
        <v>8.5</v>
      </c>
      <c r="CM83" s="172">
        <f>IF('1. Heures totales'!$C$3="Score",0,0)</f>
        <v>0</v>
      </c>
      <c r="CN83" s="172">
        <f>IF('1. Heures totales'!$C$3="Score",0,16)</f>
        <v>16</v>
      </c>
      <c r="CO83" s="172">
        <f>IF('1. Heures totales'!$C$3="Score",0,24)</f>
        <v>24</v>
      </c>
      <c r="CP83" s="172">
        <f>IF('1. Heures totales'!$C$3="Score",0,24)</f>
        <v>24</v>
      </c>
      <c r="CQ83" s="172">
        <f>IF('1. Heures totales'!$C$3="Score",1,40)</f>
        <v>40</v>
      </c>
      <c r="CR83" s="172">
        <f>IF('1. Heures totales'!$C$3="Score",1,48)</f>
        <v>48</v>
      </c>
      <c r="CS83" s="172">
        <f>IF('1. Heures totales'!$C$3="Score",1,48)</f>
        <v>48</v>
      </c>
      <c r="CT83" s="172">
        <f>IF('1. Heures totales'!$C$3="Score",1,48)</f>
        <v>48</v>
      </c>
      <c r="CU83" s="172">
        <f>IF('1. Heures totales'!$C$3="Score",1,42.5)</f>
        <v>42.5</v>
      </c>
      <c r="CV83" s="172">
        <f>IF('1. Heures totales'!$C$3="Score",0,38.5)</f>
        <v>38.5</v>
      </c>
      <c r="CW83" s="172">
        <f>IF('1. Heures totales'!$C$3="Score",1,46.5)</f>
        <v>46.5</v>
      </c>
      <c r="CX83" s="172">
        <f>IF('1. Heures totales'!$C$3="Score",0,30.5)</f>
        <v>30.5</v>
      </c>
      <c r="CY83" s="172">
        <f>IF('1. Heures totales'!$C$3="Score",0,34.5)</f>
        <v>34.5</v>
      </c>
      <c r="CZ83" s="172">
        <f>IF('1. Heures totales'!$C$3="Score",0,35)</f>
        <v>35</v>
      </c>
      <c r="DA83" s="375">
        <f>IF('1. Heures totales'!$C$3="Score",0,35)</f>
        <v>35</v>
      </c>
    </row>
    <row r="84" spans="1:105" x14ac:dyDescent="0.35">
      <c r="A84" s="478" t="e">
        <f>#REF!</f>
        <v>#REF!</v>
      </c>
      <c r="B84" s="186" t="e">
        <f>#REF!</f>
        <v>#REF!</v>
      </c>
      <c r="C84" s="172">
        <v>1</v>
      </c>
      <c r="D84" s="207">
        <f t="shared" si="3"/>
        <v>35.77058823529412</v>
      </c>
      <c r="E84" s="187">
        <f>IF('1. Heures totales'!$C$3="Score",,)</f>
        <v>0</v>
      </c>
      <c r="F84" s="188">
        <f>IF('1. Heures totales'!$C$3="Score",,)</f>
        <v>0</v>
      </c>
      <c r="G84" s="188">
        <f>IF('1. Heures totales'!$C$3="Score",,)</f>
        <v>0</v>
      </c>
      <c r="H84" s="188">
        <f>IF('1. Heures totales'!$C$3="Score",,)</f>
        <v>0</v>
      </c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>
        <f>IF('1. Heures totales'!$C$3="Score",,)</f>
        <v>0</v>
      </c>
      <c r="T84" s="188">
        <f>IF('1. Heures totales'!$C$3="Score",,)</f>
        <v>0</v>
      </c>
      <c r="U84" s="172">
        <f>IF('1. Heures totales'!$C$3="Score",0,24)</f>
        <v>24</v>
      </c>
      <c r="V84" s="172">
        <f>IF('1. Heures totales'!$C$3="Score",1,40)</f>
        <v>40</v>
      </c>
      <c r="W84" s="172">
        <f>IF('1. Heures totales'!$C$3="Score",1,40)</f>
        <v>40</v>
      </c>
      <c r="X84" s="172">
        <f>IF('1. Heures totales'!$C$3="Score",2,52)</f>
        <v>52</v>
      </c>
      <c r="Y84" s="172">
        <f>IF('1. Heures totales'!$C$3="Score",2,66.5)</f>
        <v>66.5</v>
      </c>
      <c r="Z84" s="172">
        <f>IF('1. Heures totales'!$C$3="Score",2,62.5)</f>
        <v>62.5</v>
      </c>
      <c r="AA84" s="172">
        <f>IF('1. Heures totales'!$C$3="Score",2,62.5)</f>
        <v>62.5</v>
      </c>
      <c r="AB84" s="172">
        <f>IF('1. Heures totales'!$C$3="Score",2,50.5)</f>
        <v>50.5</v>
      </c>
      <c r="AC84" s="172">
        <f>IF('1. Heures totales'!$C$3="Score",0,34.5)</f>
        <v>34.5</v>
      </c>
      <c r="AD84" s="172">
        <f>IF('1. Heures totales'!$C$3="Score",0,34.5)</f>
        <v>34.5</v>
      </c>
      <c r="AE84" s="172">
        <f>IF('1. Heures totales'!$C$3="Score",0,22.5)</f>
        <v>22.5</v>
      </c>
      <c r="AF84" s="172">
        <f>IF('1. Heures totales'!$C$3="Score",0,8)</f>
        <v>8</v>
      </c>
      <c r="AG84" s="172">
        <f>IF('1. Heures totales'!$C$3="Score",0,0)</f>
        <v>0</v>
      </c>
      <c r="AH84" s="172">
        <f>IF('1. Heures totales'!$C$3="Score",0,0)</f>
        <v>0</v>
      </c>
      <c r="AI84" s="172">
        <f>IF('1. Heures totales'!$C$3="Score",0,0)</f>
        <v>0</v>
      </c>
      <c r="AJ84" s="172">
        <f>IF('1. Heures totales'!$C$3="Score",0,14.5)</f>
        <v>14.5</v>
      </c>
      <c r="AK84" s="172">
        <f>IF('1. Heures totales'!$C$3="Score",0,22.5)</f>
        <v>22.5</v>
      </c>
      <c r="AL84" s="172">
        <f>IF('1. Heures totales'!$C$3="Score",0,22.5)</f>
        <v>22.5</v>
      </c>
      <c r="AM84" s="172">
        <f>IF('1. Heures totales'!$C$3="Score",0,34.5)</f>
        <v>34.5</v>
      </c>
      <c r="AN84" s="172">
        <f>IF('1. Heures totales'!$C$3="Score",1,46.5)</f>
        <v>46.5</v>
      </c>
      <c r="AO84" s="172">
        <f>IF('1. Heures totales'!$C$3="Score",1,46.5)</f>
        <v>46.5</v>
      </c>
      <c r="AP84" s="172">
        <f>IF('1. Heures totales'!$C$3="Score",2,50.5)</f>
        <v>50.5</v>
      </c>
      <c r="AQ84" s="172">
        <f>IF('1. Heures totales'!$C$3="Score",1,44)</f>
        <v>44</v>
      </c>
      <c r="AR84" s="172">
        <f>IF('1. Heures totales'!$C$3="Score",1,46.5)</f>
        <v>46.5</v>
      </c>
      <c r="AS84" s="189">
        <f>IF('1. Heures totales'!$C$3="Score",1,46.5)</f>
        <v>46.5</v>
      </c>
      <c r="AT84" s="172">
        <f>IF('1. Heures totales'!$C$3="Score",0,34.5)</f>
        <v>34.5</v>
      </c>
      <c r="AU84" s="172">
        <f>IF('1. Heures totales'!$C$3="Score",0,26.5)</f>
        <v>26.5</v>
      </c>
      <c r="AV84" s="172">
        <f>IF('1. Heures totales'!$C$3="Score",0,34.5)</f>
        <v>34.5</v>
      </c>
      <c r="AW84" s="172">
        <f>IF('1. Heures totales'!$C$3="Score",0,34.5)</f>
        <v>34.5</v>
      </c>
      <c r="AX84" s="172">
        <f>IF('1. Heures totales'!$C$3="Score",0,34.5)</f>
        <v>34.5</v>
      </c>
      <c r="AY84" s="172">
        <f>IF('1. Heures totales'!$C$3="Score",0,24)</f>
        <v>24</v>
      </c>
      <c r="AZ84" s="172">
        <f>IF('1. Heures totales'!$C$3="Score",0,24)</f>
        <v>24</v>
      </c>
      <c r="BA84" s="172">
        <f>IF('1. Heures totales'!$C$3="Score",0,24)</f>
        <v>24</v>
      </c>
      <c r="BB84" s="172">
        <f>IF('1. Heures totales'!$C$3="Score",0,32)</f>
        <v>32</v>
      </c>
      <c r="BC84" s="172">
        <f>IF('1. Heures totales'!$C$3="Score",0,24)</f>
        <v>24</v>
      </c>
      <c r="BD84" s="172">
        <f>IF('1. Heures totales'!$C$3="Score",0,20)</f>
        <v>20</v>
      </c>
      <c r="BE84" s="172">
        <f>IF('1. Heures totales'!$C$3="Score",0,26.5)</f>
        <v>26.5</v>
      </c>
      <c r="BF84" s="172">
        <f>IF('1. Heures totales'!$C$3="Score",0,34.5)</f>
        <v>34.5</v>
      </c>
      <c r="BG84" s="172">
        <f>IF('1. Heures totales'!$C$3="Score",1,46.5)</f>
        <v>46.5</v>
      </c>
      <c r="BH84" s="172">
        <f>IF('1. Heures totales'!$C$3="Score",1,46.5)</f>
        <v>46.5</v>
      </c>
      <c r="BI84" s="172">
        <f>IF('1. Heures totales'!$C$3="Score",1,46.5)</f>
        <v>46.5</v>
      </c>
      <c r="BJ84" s="172">
        <f>IF('1. Heures totales'!$C$3="Score",2,50.5)</f>
        <v>50.5</v>
      </c>
      <c r="BK84" s="172">
        <f>IF('1. Heures totales'!$C$3="Score",2,58.5)</f>
        <v>58.5</v>
      </c>
      <c r="BL84" s="172">
        <f>IF('1. Heures totales'!$C$3="Score",2,49.5)</f>
        <v>49.5</v>
      </c>
      <c r="BM84" s="172">
        <f>IF('1. Heures totales'!$C$3="Score",2,50)</f>
        <v>50</v>
      </c>
      <c r="BN84" s="172">
        <f>IF('1. Heures totales'!$C$3="Score",0,38)</f>
        <v>38</v>
      </c>
      <c r="BO84" s="172">
        <f>IF('1. Heures totales'!$C$3="Score",2,50)</f>
        <v>50</v>
      </c>
      <c r="BP84" s="172">
        <f>IF('1. Heures totales'!$C$3="Score",0,38)</f>
        <v>38</v>
      </c>
      <c r="BQ84" s="172">
        <f>IF('1. Heures totales'!$C$3="Score",0,34)</f>
        <v>34</v>
      </c>
      <c r="BR84" s="172">
        <f>IF('1. Heures totales'!$C$3="Score",0,26)</f>
        <v>26</v>
      </c>
      <c r="BS84" s="172">
        <f>IF('1. Heures totales'!$C$3="Score",0,24.5)</f>
        <v>24.5</v>
      </c>
      <c r="BT84" s="172">
        <f>IF('1. Heures totales'!$C$3="Score",0,24)</f>
        <v>24</v>
      </c>
      <c r="BU84" s="172">
        <f>IF('1. Heures totales'!$C$3="Score",0,36)</f>
        <v>36</v>
      </c>
      <c r="BV84" s="172">
        <f>IF('1. Heures totales'!$C$3="Score",0,36)</f>
        <v>36</v>
      </c>
      <c r="BW84" s="172">
        <f>IF('1. Heures totales'!$C$3="Score",0,36)</f>
        <v>36</v>
      </c>
      <c r="BX84" s="172">
        <f>IF('1. Heures totales'!$C$3="Score",0,36)</f>
        <v>36</v>
      </c>
      <c r="BY84" s="172">
        <f>IF('1. Heures totales'!$C$3="Score",0,36)</f>
        <v>36</v>
      </c>
      <c r="BZ84" s="172">
        <f>IF('1. Heures totales'!$C$3="Score",0,32)</f>
        <v>32</v>
      </c>
      <c r="CA84" s="172">
        <f>IF('1. Heures totales'!$C$3="Score",0,24)</f>
        <v>24</v>
      </c>
      <c r="CB84" s="172">
        <f>IF('1. Heures totales'!$C$3="Score",0,12)</f>
        <v>12</v>
      </c>
      <c r="CC84" s="172">
        <f>IF('1. Heures totales'!$C$3="Score",0,0)</f>
        <v>0</v>
      </c>
      <c r="CD84" s="172">
        <f>IF('1. Heures totales'!$C$3="Score",0,0)</f>
        <v>0</v>
      </c>
      <c r="CE84" s="172">
        <f>IF('1. Heures totales'!$C$3="Score",0,14.5)</f>
        <v>14.5</v>
      </c>
      <c r="CF84" s="172">
        <f>IF('1. Heures totales'!$C$3="Score",0,22.5)</f>
        <v>22.5</v>
      </c>
      <c r="CG84" s="172">
        <f>IF('1. Heures totales'!$C$3="Score",0,34.5)</f>
        <v>34.5</v>
      </c>
      <c r="CH84" s="172">
        <f>IF('1. Heures totales'!$C$3="Score",2,49)</f>
        <v>49</v>
      </c>
      <c r="CI84" s="172">
        <f>IF('1. Heures totales'!$C$3="Score",2,57)</f>
        <v>57</v>
      </c>
      <c r="CJ84" s="172">
        <f>IF('1. Heures totales'!$C$3="Score",2,57)</f>
        <v>57</v>
      </c>
      <c r="CK84" s="172">
        <f>IF('1. Heures totales'!$C$3="Score",2,57)</f>
        <v>57</v>
      </c>
      <c r="CL84" s="172">
        <f>IF('1. Heures totales'!$C$3="Score",1,42.5)</f>
        <v>42.5</v>
      </c>
      <c r="CM84" s="172">
        <f>IF('1. Heures totales'!$C$3="Score",0,34.5)</f>
        <v>34.5</v>
      </c>
      <c r="CN84" s="172">
        <f>IF('1. Heures totales'!$C$3="Score",0,22.5)</f>
        <v>22.5</v>
      </c>
      <c r="CO84" s="172">
        <f>IF('1. Heures totales'!$C$3="Score",0,20)</f>
        <v>20</v>
      </c>
      <c r="CP84" s="172">
        <f>IF('1. Heures totales'!$C$3="Score",0,26.5)</f>
        <v>26.5</v>
      </c>
      <c r="CQ84" s="172">
        <f>IF('1. Heures totales'!$C$3="Score",0,34.5)</f>
        <v>34.5</v>
      </c>
      <c r="CR84" s="172">
        <f>IF('1. Heures totales'!$C$3="Score",0,38.5)</f>
        <v>38.5</v>
      </c>
      <c r="CS84" s="172">
        <f>IF('1. Heures totales'!$C$3="Score",1,46.5)</f>
        <v>46.5</v>
      </c>
      <c r="CT84" s="172">
        <f>IF('1. Heures totales'!$C$3="Score",2,58.5)</f>
        <v>58.5</v>
      </c>
      <c r="CU84" s="172">
        <f>IF('1. Heures totales'!$C$3="Score",2,58.5)</f>
        <v>58.5</v>
      </c>
      <c r="CV84" s="172">
        <f>IF('1. Heures totales'!$C$3="Score",2,58.5)</f>
        <v>58.5</v>
      </c>
      <c r="CW84" s="172">
        <f>IF('1. Heures totales'!$C$3="Score",1,44)</f>
        <v>44</v>
      </c>
      <c r="CX84" s="172">
        <f>IF('1. Heures totales'!$C$3="Score",2,50.5)</f>
        <v>50.5</v>
      </c>
      <c r="CY84" s="172">
        <f>IF('1. Heures totales'!$C$3="Score",2,54.5)</f>
        <v>54.5</v>
      </c>
      <c r="CZ84" s="172">
        <f>IF('1. Heures totales'!$C$3="Score",1,47.5)</f>
        <v>47.5</v>
      </c>
      <c r="DA84" s="375">
        <f>IF('1. Heures totales'!$C$3="Score",0,35.5)</f>
        <v>35.5</v>
      </c>
    </row>
    <row r="85" spans="1:105" x14ac:dyDescent="0.35">
      <c r="A85" s="478" t="e">
        <f>#REF!</f>
        <v>#REF!</v>
      </c>
      <c r="B85" s="186" t="e">
        <f>#REF!</f>
        <v>#REF!</v>
      </c>
      <c r="C85" s="172">
        <v>1</v>
      </c>
      <c r="D85" s="207">
        <f t="shared" si="3"/>
        <v>36.870588235294115</v>
      </c>
      <c r="E85" s="188">
        <f>IF('1. Heures totales'!$C$3="Score",,)</f>
        <v>0</v>
      </c>
      <c r="F85" s="188">
        <f>IF('1. Heures totales'!$C$3="Score",,)</f>
        <v>0</v>
      </c>
      <c r="G85" s="187">
        <f>IF('1. Heures totales'!$C$3="Score",,)</f>
        <v>0</v>
      </c>
      <c r="H85" s="187">
        <f>IF('1. Heures totales'!$C$3="Score",,)</f>
        <v>0</v>
      </c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8">
        <f>IF('1. Heures totales'!$C$3="Score",,)</f>
        <v>0</v>
      </c>
      <c r="T85" s="188">
        <f>IF('1. Heures totales'!$C$3="Score",,)</f>
        <v>0</v>
      </c>
      <c r="U85" s="172">
        <f>IF('1. Heures totales'!$C$3="Score",0,28)</f>
        <v>28</v>
      </c>
      <c r="V85" s="172">
        <f>IF('1. Heures totales'!$C$3="Score",0,36)</f>
        <v>36</v>
      </c>
      <c r="W85" s="172">
        <f>IF('1. Heures totales'!$C$3="Score",1,46.5)</f>
        <v>46.5</v>
      </c>
      <c r="X85" s="172">
        <f>IF('1. Heures totales'!$C$3="Score",2,50.5)</f>
        <v>50.5</v>
      </c>
      <c r="Y85" s="172">
        <f>IF('1. Heures totales'!$C$3="Score",2,58.5)</f>
        <v>58.5</v>
      </c>
      <c r="Z85" s="172">
        <f>IF('1. Heures totales'!$C$3="Score",2,50.5)</f>
        <v>50.5</v>
      </c>
      <c r="AA85" s="172">
        <f>IF('1. Heures totales'!$C$3="Score",2,58.5)</f>
        <v>58.5</v>
      </c>
      <c r="AB85" s="172">
        <f>IF('1. Heures totales'!$C$3="Score",2,53)</f>
        <v>53</v>
      </c>
      <c r="AC85" s="172">
        <f>IF('1. Heures totales'!$C$3="Score",1,45)</f>
        <v>45</v>
      </c>
      <c r="AD85" s="172">
        <f>IF('1. Heures totales'!$C$3="Score",1,45)</f>
        <v>45</v>
      </c>
      <c r="AE85" s="172">
        <f>IF('1. Heures totales'!$C$3="Score",1,46.5)</f>
        <v>46.5</v>
      </c>
      <c r="AF85" s="172">
        <f>IF('1. Heures totales'!$C$3="Score",1,47)</f>
        <v>47</v>
      </c>
      <c r="AG85" s="172">
        <f>IF('1. Heures totales'!$C$3="Score",2,48.5)</f>
        <v>48.5</v>
      </c>
      <c r="AH85" s="172">
        <f>IF('1. Heures totales'!$C$3="Score",2,49)</f>
        <v>49</v>
      </c>
      <c r="AI85" s="172">
        <f>IF('1. Heures totales'!$C$3="Score",0,38.5)</f>
        <v>38.5</v>
      </c>
      <c r="AJ85" s="172">
        <f>IF('1. Heures totales'!$C$3="Score",0,38.5)</f>
        <v>38.5</v>
      </c>
      <c r="AK85" s="172">
        <f>IF('1. Heures totales'!$C$3="Score",0,28)</f>
        <v>28</v>
      </c>
      <c r="AL85" s="172">
        <f>IF('1. Heures totales'!$C$3="Score",0,22.5)</f>
        <v>22.5</v>
      </c>
      <c r="AM85" s="172">
        <f>IF('1. Heures totales'!$C$3="Score",0,14)</f>
        <v>14</v>
      </c>
      <c r="AN85" s="172">
        <f>IF('1. Heures totales'!$C$3="Score",0,8.5)</f>
        <v>8.5</v>
      </c>
      <c r="AO85" s="172">
        <f>IF('1. Heures totales'!$C$3="Score",0,0)</f>
        <v>0</v>
      </c>
      <c r="AP85" s="172">
        <f>IF('1. Heures totales'!$C$3="Score",0,0)</f>
        <v>0</v>
      </c>
      <c r="AQ85" s="172">
        <f>IF('1. Heures totales'!$C$3="Score",0,10.5)</f>
        <v>10.5</v>
      </c>
      <c r="AR85" s="172">
        <f>IF('1. Heures totales'!$C$3="Score",0,21)</f>
        <v>21</v>
      </c>
      <c r="AS85" s="189">
        <f>IF('1. Heures totales'!$C$3="Score",0,26.5)</f>
        <v>26.5</v>
      </c>
      <c r="AT85" s="172">
        <f>IF('1. Heures totales'!$C$3="Score",0,26.5)</f>
        <v>26.5</v>
      </c>
      <c r="AU85" s="172">
        <f>IF('1. Heures totales'!$C$3="Score",0,26.5)</f>
        <v>26.5</v>
      </c>
      <c r="AV85" s="172">
        <f>IF('1. Heures totales'!$C$3="Score",0,32)</f>
        <v>32</v>
      </c>
      <c r="AW85" s="172">
        <f>IF('1. Heures totales'!$C$3="Score",1,40.5)</f>
        <v>40.5</v>
      </c>
      <c r="AX85" s="172">
        <f>IF('1. Heures totales'!$C$3="Score",1,40.5)</f>
        <v>40.5</v>
      </c>
      <c r="AY85" s="172">
        <f>IF('1. Heures totales'!$C$3="Score",1,46)</f>
        <v>46</v>
      </c>
      <c r="AZ85" s="172">
        <f>IF('1. Heures totales'!$C$3="Score",2,48.5)</f>
        <v>48.5</v>
      </c>
      <c r="BA85" s="172">
        <f>IF('1. Heures totales'!$C$3="Score",2,59)</f>
        <v>59</v>
      </c>
      <c r="BB85" s="172">
        <f>IF('1. Heures totales'!$C$3="Score",2,64.5)</f>
        <v>64.5</v>
      </c>
      <c r="BC85" s="172">
        <f>IF('1. Heures totales'!$C$3="Score",2,67.5)</f>
        <v>67.5</v>
      </c>
      <c r="BD85" s="172">
        <f>IF('1. Heures totales'!$C$3="Score",2,59)</f>
        <v>59</v>
      </c>
      <c r="BE85" s="172">
        <f>IF('1. Heures totales'!$C$3="Score",2,59)</f>
        <v>59</v>
      </c>
      <c r="BF85" s="172">
        <f>IF('1. Heures totales'!$C$3="Score",1,43)</f>
        <v>43</v>
      </c>
      <c r="BG85" s="172">
        <f>IF('1. Heures totales'!$C$3="Score",1,47)</f>
        <v>47</v>
      </c>
      <c r="BH85" s="172">
        <f>IF('1. Heures totales'!$C$3="Score",1,42)</f>
        <v>42</v>
      </c>
      <c r="BI85" s="172">
        <f>IF('1. Heures totales'!$C$3="Score",1,45)</f>
        <v>45</v>
      </c>
      <c r="BJ85" s="172">
        <f>IF('1. Heures totales'!$C$3="Score",0,36.5)</f>
        <v>36.5</v>
      </c>
      <c r="BK85" s="172">
        <f>IF('1. Heures totales'!$C$3="Score",0,36.5)</f>
        <v>36.5</v>
      </c>
      <c r="BL85" s="172">
        <f>IF('1. Heures totales'!$C$3="Score",0,26)</f>
        <v>26</v>
      </c>
      <c r="BM85" s="172">
        <f>IF('1. Heures totales'!$C$3="Score",0,36.5)</f>
        <v>36.5</v>
      </c>
      <c r="BN85" s="172">
        <f>IF('1. Heures totales'!$C$3="Score",0,24.5)</f>
        <v>24.5</v>
      </c>
      <c r="BO85" s="172">
        <f>IF('1. Heures totales'!$C$3="Score",0,19)</f>
        <v>19</v>
      </c>
      <c r="BP85" s="172">
        <f>IF('1. Heures totales'!$C$3="Score",0,10.5)</f>
        <v>10.5</v>
      </c>
      <c r="BQ85" s="172">
        <f>IF('1. Heures totales'!$C$3="Score",0,22.5)</f>
        <v>22.5</v>
      </c>
      <c r="BR85" s="172">
        <f>IF('1. Heures totales'!$C$3="Score",0,22.5)</f>
        <v>22.5</v>
      </c>
      <c r="BS85" s="172">
        <f>IF('1. Heures totales'!$C$3="Score",0,34.5)</f>
        <v>34.5</v>
      </c>
      <c r="BT85" s="172">
        <f>IF('1. Heures totales'!$C$3="Score",0,24)</f>
        <v>24</v>
      </c>
      <c r="BU85" s="172">
        <f>IF('1. Heures totales'!$C$3="Score",0,24)</f>
        <v>24</v>
      </c>
      <c r="BV85" s="172">
        <f>IF('1. Heures totales'!$C$3="Score",0,24)</f>
        <v>24</v>
      </c>
      <c r="BW85" s="172">
        <f>IF('1. Heures totales'!$C$3="Score",0,36)</f>
        <v>36</v>
      </c>
      <c r="BX85" s="172">
        <f>IF('1. Heures totales'!$C$3="Score",0,29.5)</f>
        <v>29.5</v>
      </c>
      <c r="BY85" s="172">
        <f>IF('1. Heures totales'!$C$3="Score",0,38)</f>
        <v>38</v>
      </c>
      <c r="BZ85" s="172">
        <f>IF('1. Heures totales'!$C$3="Score",0,36.5)</f>
        <v>36.5</v>
      </c>
      <c r="CA85" s="172">
        <f>IF('1. Heures totales'!$C$3="Score",0,36.5)</f>
        <v>36.5</v>
      </c>
      <c r="CB85" s="172">
        <f>IF('1. Heures totales'!$C$3="Score",0,36.5)</f>
        <v>36.5</v>
      </c>
      <c r="CC85" s="172">
        <f>IF('1. Heures totales'!$C$3="Score",0,36.5)</f>
        <v>36.5</v>
      </c>
      <c r="CD85" s="172">
        <f>IF('1. Heures totales'!$C$3="Score",0,24.5)</f>
        <v>24.5</v>
      </c>
      <c r="CE85" s="172">
        <f>IF('1. Heures totales'!$C$3="Score",0,19)</f>
        <v>19</v>
      </c>
      <c r="CF85" s="172">
        <f>IF('1. Heures totales'!$C$3="Score",0,10.5)</f>
        <v>10.5</v>
      </c>
      <c r="CG85" s="172">
        <f>IF('1. Heures totales'!$C$3="Score",0,0)</f>
        <v>0</v>
      </c>
      <c r="CH85" s="172">
        <f>IF('1. Heures totales'!$C$3="Score",0,10.5)</f>
        <v>10.5</v>
      </c>
      <c r="CI85" s="172">
        <f>IF('1. Heures totales'!$C$3="Score",0,22.5)</f>
        <v>22.5</v>
      </c>
      <c r="CJ85" s="172">
        <f>IF('1. Heures totales'!$C$3="Score",0,22.5)</f>
        <v>22.5</v>
      </c>
      <c r="CK85" s="172">
        <f>IF('1. Heures totales'!$C$3="Score",0,33)</f>
        <v>33</v>
      </c>
      <c r="CL85" s="172">
        <f>IF('1. Heures totales'!$C$3="Score",2,49)</f>
        <v>49</v>
      </c>
      <c r="CM85" s="172">
        <f>IF('1. Heures totales'!$C$3="Score",2,57)</f>
        <v>57</v>
      </c>
      <c r="CN85" s="172">
        <f>IF('1. Heures totales'!$C$3="Score",2,67.5)</f>
        <v>67.5</v>
      </c>
      <c r="CO85" s="172">
        <f>IF('1. Heures totales'!$C$3="Score",2,57)</f>
        <v>57</v>
      </c>
      <c r="CP85" s="172">
        <f>IF('1. Heures totales'!$C$3="Score",2,61)</f>
        <v>61</v>
      </c>
      <c r="CQ85" s="172">
        <f>IF('1. Heures totales'!$C$3="Score",2,69)</f>
        <v>69</v>
      </c>
      <c r="CR85" s="172">
        <f>IF('1. Heures totales'!$C$3="Score",2,74.5)</f>
        <v>74.5</v>
      </c>
      <c r="CS85" s="172">
        <f>IF('1. Heures totales'!$C$3="Score",2,66.5)</f>
        <v>66.5</v>
      </c>
      <c r="CT85" s="172">
        <f>IF('1. Heures totales'!$C$3="Score",2,58.5)</f>
        <v>58.5</v>
      </c>
      <c r="CU85" s="172">
        <f>IF('1. Heures totales'!$C$3="Score",1,48)</f>
        <v>48</v>
      </c>
      <c r="CV85" s="172">
        <f>IF('1. Heures totales'!$C$3="Score",1,48)</f>
        <v>48</v>
      </c>
      <c r="CW85" s="172">
        <f>IF('1. Heures totales'!$C$3="Score",0,32)</f>
        <v>32</v>
      </c>
      <c r="CX85" s="172">
        <f>IF('1. Heures totales'!$C$3="Score",0,24)</f>
        <v>24</v>
      </c>
      <c r="CY85" s="172">
        <f>IF('1. Heures totales'!$C$3="Score",0,24)</f>
        <v>24</v>
      </c>
      <c r="CZ85" s="172">
        <f>IF('1. Heures totales'!$C$3="Score",0,24)</f>
        <v>24</v>
      </c>
      <c r="DA85" s="375">
        <f>IF('1. Heures totales'!$C$3="Score",0,24)</f>
        <v>24</v>
      </c>
    </row>
    <row r="86" spans="1:105" x14ac:dyDescent="0.35">
      <c r="A86" s="478" t="e">
        <f>#REF!</f>
        <v>#REF!</v>
      </c>
      <c r="B86" s="186" t="e">
        <f>#REF!</f>
        <v>#REF!</v>
      </c>
      <c r="C86" s="172">
        <v>1</v>
      </c>
      <c r="D86" s="207">
        <f t="shared" si="3"/>
        <v>39.788235294117648</v>
      </c>
      <c r="E86" s="188">
        <f>IF('1. Heures totales'!$C$3="Score",,)</f>
        <v>0</v>
      </c>
      <c r="F86" s="188">
        <f>IF('1. Heures totales'!$C$3="Score",,)</f>
        <v>0</v>
      </c>
      <c r="G86" s="188">
        <f>IF('1. Heures totales'!$C$3="Score",,)</f>
        <v>0</v>
      </c>
      <c r="H86" s="188">
        <f>IF('1. Heures totales'!$C$3="Score",,)</f>
        <v>0</v>
      </c>
      <c r="I86" s="188"/>
      <c r="J86" s="188"/>
      <c r="K86" s="188"/>
      <c r="L86" s="188"/>
      <c r="M86" s="188"/>
      <c r="N86" s="188"/>
      <c r="O86" s="188"/>
      <c r="P86" s="188"/>
      <c r="Q86" s="188"/>
      <c r="R86" s="188"/>
      <c r="S86" s="187">
        <f>IF('1. Heures totales'!$C$3="Score",,)</f>
        <v>0</v>
      </c>
      <c r="T86" s="187">
        <f>IF('1. Heures totales'!$C$3="Score",,)</f>
        <v>0</v>
      </c>
      <c r="U86" s="172">
        <f>IF('1. Heures totales'!$C$3="Score",0,35)</f>
        <v>35</v>
      </c>
      <c r="V86" s="172">
        <f>IF('1. Heures totales'!$C$3="Score",2,51)</f>
        <v>51</v>
      </c>
      <c r="W86" s="172">
        <f>IF('1. Heures totales'!$C$3="Score",0,39)</f>
        <v>39</v>
      </c>
      <c r="X86" s="172">
        <f>IF('1. Heures totales'!$C$3="Score",0,38.5)</f>
        <v>38.5</v>
      </c>
      <c r="Y86" s="172">
        <f>IF('1. Heures totales'!$C$3="Score",0,34.5)</f>
        <v>34.5</v>
      </c>
      <c r="Z86" s="172">
        <f>IF('1. Heures totales'!$C$3="Score",1,42.5)</f>
        <v>42.5</v>
      </c>
      <c r="AA86" s="172">
        <f>IF('1. Heures totales'!$C$3="Score",2,50.5)</f>
        <v>50.5</v>
      </c>
      <c r="AB86" s="172">
        <f>IF('1. Heures totales'!$C$3="Score",2,66.5)</f>
        <v>66.5</v>
      </c>
      <c r="AC86" s="172">
        <f>IF('1. Heures totales'!$C$3="Score",2,58.5)</f>
        <v>58.5</v>
      </c>
      <c r="AD86" s="172">
        <f>IF('1. Heures totales'!$C$3="Score",2,69)</f>
        <v>69</v>
      </c>
      <c r="AE86" s="172">
        <f>IF('1. Heures totales'!$C$3="Score",2,58.5)</f>
        <v>58.5</v>
      </c>
      <c r="AF86" s="172">
        <f>IF('1. Heures totales'!$C$3="Score",2,64)</f>
        <v>64</v>
      </c>
      <c r="AG86" s="172">
        <f>IF('1. Heures totales'!$C$3="Score",2,56.5)</f>
        <v>56.5</v>
      </c>
      <c r="AH86" s="172">
        <f>IF('1. Heures totales'!$C$3="Score",2,54)</f>
        <v>54</v>
      </c>
      <c r="AI86" s="172">
        <f>IF('1. Heures totales'!$C$3="Score",1,46.5)</f>
        <v>46.5</v>
      </c>
      <c r="AJ86" s="172">
        <f>IF('1. Heures totales'!$C$3="Score",0,38.5)</f>
        <v>38.5</v>
      </c>
      <c r="AK86" s="172">
        <f>IF('1. Heures totales'!$C$3="Score",0,28)</f>
        <v>28</v>
      </c>
      <c r="AL86" s="172">
        <f>IF('1. Heures totales'!$C$3="Score",0,33.5)</f>
        <v>33.5</v>
      </c>
      <c r="AM86" s="172">
        <f>IF('1. Heures totales'!$C$3="Score",0,36.5)</f>
        <v>36.5</v>
      </c>
      <c r="AN86" s="172">
        <f>IF('1. Heures totales'!$C$3="Score",0,28)</f>
        <v>28</v>
      </c>
      <c r="AO86" s="172">
        <f>IF('1. Heures totales'!$C$3="Score",0,22.5)</f>
        <v>22.5</v>
      </c>
      <c r="AP86" s="172">
        <f>IF('1. Heures totales'!$C$3="Score",0,14)</f>
        <v>14</v>
      </c>
      <c r="AQ86" s="172">
        <f>IF('1. Heures totales'!$C$3="Score",0,14)</f>
        <v>14</v>
      </c>
      <c r="AR86" s="172">
        <f>IF('1. Heures totales'!$C$3="Score",0,14)</f>
        <v>14</v>
      </c>
      <c r="AS86" s="189">
        <f>IF('1. Heures totales'!$C$3="Score",0,8.5)</f>
        <v>8.5</v>
      </c>
      <c r="AT86" s="172">
        <f>IF('1. Heures totales'!$C$3="Score",0,0)</f>
        <v>0</v>
      </c>
      <c r="AU86" s="172">
        <f>IF('1. Heures totales'!$C$3="Score",0,0)</f>
        <v>0</v>
      </c>
      <c r="AV86" s="172">
        <f>IF('1. Heures totales'!$C$3="Score",0,0)</f>
        <v>0</v>
      </c>
      <c r="AW86" s="172">
        <f>IF('1. Heures totales'!$C$3="Score",0,0)</f>
        <v>0</v>
      </c>
      <c r="AX86" s="172">
        <f>IF('1. Heures totales'!$C$3="Score",0,0)</f>
        <v>0</v>
      </c>
      <c r="AY86" s="172">
        <f>IF('1. Heures totales'!$C$3="Score",0,5.5)</f>
        <v>5.5</v>
      </c>
      <c r="AZ86" s="172">
        <f>IF('1. Heures totales'!$C$3="Score",0,14)</f>
        <v>14</v>
      </c>
      <c r="BA86" s="172">
        <f>IF('1. Heures totales'!$C$3="Score",0,30)</f>
        <v>30</v>
      </c>
      <c r="BB86" s="172">
        <f>IF('1. Heures totales'!$C$3="Score",0,38)</f>
        <v>38</v>
      </c>
      <c r="BC86" s="172">
        <f>IF('1. Heures totales'!$C$3="Score",0,38)</f>
        <v>38</v>
      </c>
      <c r="BD86" s="172">
        <f>IF('1. Heures totales'!$C$3="Score",2,54)</f>
        <v>54</v>
      </c>
      <c r="BE86" s="172">
        <f>IF('1. Heures totales'!$C$3="Score",2,62)</f>
        <v>62</v>
      </c>
      <c r="BF86" s="172">
        <f>IF('1. Heures totales'!$C$3="Score",2,72.5)</f>
        <v>72.5</v>
      </c>
      <c r="BG86" s="172">
        <f>IF('1. Heures totales'!$C$3="Score",2,72)</f>
        <v>72</v>
      </c>
      <c r="BH86" s="172">
        <f>IF('1. Heures totales'!$C$3="Score",2,56)</f>
        <v>56</v>
      </c>
      <c r="BI86" s="172">
        <f>IF('1. Heures totales'!$C$3="Score",1,48)</f>
        <v>48</v>
      </c>
      <c r="BJ86" s="172">
        <f>IF('1. Heures totales'!$C$3="Score",1,48)</f>
        <v>48</v>
      </c>
      <c r="BK86" s="172">
        <f>IF('1. Heures totales'!$C$3="Score",0,32)</f>
        <v>32</v>
      </c>
      <c r="BL86" s="172">
        <f>IF('1. Heures totales'!$C$3="Score",1,40)</f>
        <v>40</v>
      </c>
      <c r="BM86" s="172">
        <f>IF('1. Heures totales'!$C$3="Score",0,24)</f>
        <v>24</v>
      </c>
      <c r="BN86" s="172">
        <f>IF('1. Heures totales'!$C$3="Score",0,21.5)</f>
        <v>21.5</v>
      </c>
      <c r="BO86" s="172">
        <f>IF('1. Heures totales'!$C$3="Score",0,30)</f>
        <v>30</v>
      </c>
      <c r="BP86" s="172">
        <f>IF('1. Heures totales'!$C$3="Score",1,40.5)</f>
        <v>40.5</v>
      </c>
      <c r="BQ86" s="172">
        <f>IF('1. Heures totales'!$C$3="Score",2,51)</f>
        <v>51</v>
      </c>
      <c r="BR86" s="172">
        <f>IF('1. Heures totales'!$C$3="Score",2,63)</f>
        <v>63</v>
      </c>
      <c r="BS86" s="172">
        <f>IF('1. Heures totales'!$C$3="Score",2,52.5)</f>
        <v>52.5</v>
      </c>
      <c r="BT86" s="172">
        <f>IF('1. Heures totales'!$C$3="Score",2,61)</f>
        <v>61</v>
      </c>
      <c r="BU86" s="172">
        <f>IF('1. Heures totales'!$C$3="Score",2,66)</f>
        <v>66</v>
      </c>
      <c r="BV86" s="172">
        <f>IF('1. Heures totales'!$C$3="Score",2,69.5)</f>
        <v>69.5</v>
      </c>
      <c r="BW86" s="172">
        <f>IF('1. Heures totales'!$C$3="Score",2,59)</f>
        <v>59</v>
      </c>
      <c r="BX86" s="172">
        <f>IF('1. Heures totales'!$C$3="Score",2,48.5)</f>
        <v>48.5</v>
      </c>
      <c r="BY86" s="172">
        <f>IF('1. Heures totales'!$C$3="Score",0,36.5)</f>
        <v>36.5</v>
      </c>
      <c r="BZ86" s="172">
        <f>IF('1. Heures totales'!$C$3="Score",0,31)</f>
        <v>31</v>
      </c>
      <c r="CA86" s="172">
        <f>IF('1. Heures totales'!$C$3="Score",0,22.5)</f>
        <v>22.5</v>
      </c>
      <c r="CB86" s="172">
        <f>IF('1. Heures totales'!$C$3="Score",0,22.5)</f>
        <v>22.5</v>
      </c>
      <c r="CC86" s="172">
        <f>IF('1. Heures totales'!$C$3="Score",0,21)</f>
        <v>21</v>
      </c>
      <c r="CD86" s="172">
        <f>IF('1. Heures totales'!$C$3="Score",0,25.5)</f>
        <v>25.5</v>
      </c>
      <c r="CE86" s="172">
        <f>IF('1. Heures totales'!$C$3="Score",0,25.5)</f>
        <v>25.5</v>
      </c>
      <c r="CF86" s="172">
        <f>IF('1. Heures totales'!$C$3="Score",0,37.5)</f>
        <v>37.5</v>
      </c>
      <c r="CG86" s="172">
        <f>IF('1. Heures totales'!$C$3="Score",0,37.5)</f>
        <v>37.5</v>
      </c>
      <c r="CH86" s="172">
        <f>IF('1. Heures totales'!$C$3="Score",2,49.5)</f>
        <v>49.5</v>
      </c>
      <c r="CI86" s="172">
        <f>IF('1. Heures totales'!$C$3="Score",0,39)</f>
        <v>39</v>
      </c>
      <c r="CJ86" s="172">
        <f>IF('1. Heures totales'!$C$3="Score",1,40.5)</f>
        <v>40.5</v>
      </c>
      <c r="CK86" s="172">
        <f>IF('1. Heures totales'!$C$3="Score",0,36)</f>
        <v>36</v>
      </c>
      <c r="CL86" s="172">
        <f>IF('1. Heures totales'!$C$3="Score",1,46.5)</f>
        <v>46.5</v>
      </c>
      <c r="CM86" s="172">
        <f>IF('1. Heures totales'!$C$3="Score",1,46.5)</f>
        <v>46.5</v>
      </c>
      <c r="CN86" s="172">
        <f>IF('1. Heures totales'!$C$3="Score",2,58.5)</f>
        <v>58.5</v>
      </c>
      <c r="CO86" s="172">
        <f>IF('1. Heures totales'!$C$3="Score",1,46.5)</f>
        <v>46.5</v>
      </c>
      <c r="CP86" s="172">
        <f>IF('1. Heures totales'!$C$3="Score",2,57)</f>
        <v>57</v>
      </c>
      <c r="CQ86" s="172">
        <f>IF('1. Heures totales'!$C$3="Score",1,45)</f>
        <v>45</v>
      </c>
      <c r="CR86" s="172">
        <f>IF('1. Heures totales'!$C$3="Score",2,61)</f>
        <v>61</v>
      </c>
      <c r="CS86" s="172">
        <f>IF('1. Heures totales'!$C$3="Score",2,58.5)</f>
        <v>58.5</v>
      </c>
      <c r="CT86" s="172">
        <f>IF('1. Heures totales'!$C$3="Score",2,62.5)</f>
        <v>62.5</v>
      </c>
      <c r="CU86" s="172">
        <f>IF('1. Heures totales'!$C$3="Score",2,58.5)</f>
        <v>58.5</v>
      </c>
      <c r="CV86" s="172">
        <f>IF('1. Heures totales'!$C$3="Score",2,58.5)</f>
        <v>58.5</v>
      </c>
      <c r="CW86" s="172">
        <f>IF('1. Heures totales'!$C$3="Score",1,48)</f>
        <v>48</v>
      </c>
      <c r="CX86" s="172">
        <f>IF('1. Heures totales'!$C$3="Score",1,48)</f>
        <v>48</v>
      </c>
      <c r="CY86" s="172">
        <f>IF('1. Heures totales'!$C$3="Score",0,32)</f>
        <v>32</v>
      </c>
      <c r="CZ86" s="172">
        <f>IF('1. Heures totales'!$C$3="Score",0,24)</f>
        <v>24</v>
      </c>
      <c r="DA86" s="375">
        <f>IF('1. Heures totales'!$C$3="Score",0,8)</f>
        <v>8</v>
      </c>
    </row>
    <row r="87" spans="1:105" ht="15" thickBot="1" x14ac:dyDescent="0.4">
      <c r="A87" s="478" t="e">
        <f>#REF!</f>
        <v>#REF!</v>
      </c>
      <c r="B87" s="186" t="e">
        <f>#REF!</f>
        <v>#REF!</v>
      </c>
      <c r="C87" s="193">
        <v>1</v>
      </c>
      <c r="D87" s="207">
        <f t="shared" si="3"/>
        <v>35.929411764705883</v>
      </c>
      <c r="E87" s="191">
        <f>IF('1. Heures totales'!$C$3="Score",,)</f>
        <v>0</v>
      </c>
      <c r="F87" s="191">
        <f>IF('1. Heures totales'!$C$3="Score",,)</f>
        <v>0</v>
      </c>
      <c r="G87" s="191">
        <f>IF('1. Heures totales'!$C$3="Score",,)</f>
        <v>0</v>
      </c>
      <c r="H87" s="191">
        <f>IF('1. Heures totales'!$C$3="Score",,)</f>
        <v>0</v>
      </c>
      <c r="I87" s="191"/>
      <c r="J87" s="191"/>
      <c r="K87" s="191"/>
      <c r="L87" s="191"/>
      <c r="M87" s="191"/>
      <c r="N87" s="191"/>
      <c r="O87" s="191"/>
      <c r="P87" s="191"/>
      <c r="Q87" s="191"/>
      <c r="R87" s="191"/>
      <c r="S87" s="192">
        <f>IF('1. Heures totales'!$C$3="Score",,)</f>
        <v>0</v>
      </c>
      <c r="T87" s="191">
        <f>IF('1. Heures totales'!$C$3="Score",,)</f>
        <v>0</v>
      </c>
      <c r="U87" s="193">
        <f>IF('1. Heures totales'!$C$3="Score",0,0)</f>
        <v>0</v>
      </c>
      <c r="V87" s="193">
        <f>IF('1. Heures totales'!$C$3="Score",0,10.5)</f>
        <v>10.5</v>
      </c>
      <c r="W87" s="193">
        <f>IF('1. Heures totales'!$C$3="Score",0,22.5)</f>
        <v>22.5</v>
      </c>
      <c r="X87" s="193">
        <f>IF('1. Heures totales'!$C$3="Score",0,22.5)</f>
        <v>22.5</v>
      </c>
      <c r="Y87" s="193">
        <f>IF('1. Heures totales'!$C$3="Score",0,34.5)</f>
        <v>34.5</v>
      </c>
      <c r="Z87" s="193">
        <f>IF('1. Heures totales'!$C$3="Score",1,46.5)</f>
        <v>46.5</v>
      </c>
      <c r="AA87" s="193">
        <f>IF('1. Heures totales'!$C$3="Score",2,50.5)</f>
        <v>50.5</v>
      </c>
      <c r="AB87" s="193">
        <f>IF('1. Heures totales'!$C$3="Score",2,58.5)</f>
        <v>58.5</v>
      </c>
      <c r="AC87" s="193">
        <f>IF('1. Heures totales'!$C$3="Score",2,64)</f>
        <v>64</v>
      </c>
      <c r="AD87" s="193">
        <f>IF('1. Heures totales'!$C$3="Score",2,64)</f>
        <v>64</v>
      </c>
      <c r="AE87" s="193">
        <f>IF('1. Heures totales'!$C$3="Score",2,74.5)</f>
        <v>74.5</v>
      </c>
      <c r="AF87" s="193">
        <f>IF('1. Heures totales'!$C$3="Score",2,66.5)</f>
        <v>66.5</v>
      </c>
      <c r="AG87" s="193">
        <f>IF('1. Heures totales'!$C$3="Score",2,62.5)</f>
        <v>62.5</v>
      </c>
      <c r="AH87" s="193">
        <f>IF('1. Heures totales'!$C$3="Score",2,58.5)</f>
        <v>58.5</v>
      </c>
      <c r="AI87" s="193">
        <f>IF('1. Heures totales'!$C$3="Score",2,50.5)</f>
        <v>50.5</v>
      </c>
      <c r="AJ87" s="193">
        <f>IF('1. Heures totales'!$C$3="Score",1,40)</f>
        <v>40</v>
      </c>
      <c r="AK87" s="193">
        <f>IF('1. Heures totales'!$C$3="Score",0,36.5)</f>
        <v>36.5</v>
      </c>
      <c r="AL87" s="193">
        <f>IF('1. Heures totales'!$C$3="Score",0,30)</f>
        <v>30</v>
      </c>
      <c r="AM87" s="193">
        <f>IF('1. Heures totales'!$C$3="Score",0,34)</f>
        <v>34</v>
      </c>
      <c r="AN87" s="193">
        <f>IF('1. Heures totales'!$C$3="Score",0,26)</f>
        <v>26</v>
      </c>
      <c r="AO87" s="193">
        <f>IF('1. Heures totales'!$C$3="Score",1,42)</f>
        <v>42</v>
      </c>
      <c r="AP87" s="193">
        <f>IF('1. Heures totales'!$C$3="Score",1,45.5)</f>
        <v>45.5</v>
      </c>
      <c r="AQ87" s="193">
        <f>IF('1. Heures totales'!$C$3="Score",2,48.5)</f>
        <v>48.5</v>
      </c>
      <c r="AR87" s="193">
        <f>IF('1. Heures totales'!$C$3="Score",1,45.5)</f>
        <v>45.5</v>
      </c>
      <c r="AS87" s="195">
        <f>IF('1. Heures totales'!$C$3="Score",2,50)</f>
        <v>50</v>
      </c>
      <c r="AT87" s="193">
        <f>IF('1. Heures totales'!$C$3="Score",2,54)</f>
        <v>54</v>
      </c>
      <c r="AU87" s="193">
        <f>IF('1. Heures totales'!$C$3="Score",2,58)</f>
        <v>58</v>
      </c>
      <c r="AV87" s="193">
        <f>IF('1. Heures totales'!$C$3="Score",2,50)</f>
        <v>50</v>
      </c>
      <c r="AW87" s="193">
        <f>IF('1. Heures totales'!$C$3="Score",2,62.5)</f>
        <v>62.5</v>
      </c>
      <c r="AX87" s="193">
        <f>IF('1. Heures totales'!$C$3="Score",2,54)</f>
        <v>54</v>
      </c>
      <c r="AY87" s="193">
        <f>IF('1. Heures totales'!$C$3="Score",2,48.5)</f>
        <v>48.5</v>
      </c>
      <c r="AZ87" s="193">
        <f>IF('1. Heures totales'!$C$3="Score",1,40)</f>
        <v>40</v>
      </c>
      <c r="BA87" s="193">
        <f>IF('1. Heures totales'!$C$3="Score",0,33.5)</f>
        <v>33.5</v>
      </c>
      <c r="BB87" s="193">
        <f>IF('1. Heures totales'!$C$3="Score",0,38)</f>
        <v>38</v>
      </c>
      <c r="BC87" s="193">
        <f>IF('1. Heures totales'!$C$3="Score",0,30)</f>
        <v>30</v>
      </c>
      <c r="BD87" s="193">
        <f>IF('1. Heures totales'!$C$3="Score",0,14)</f>
        <v>14</v>
      </c>
      <c r="BE87" s="193">
        <f>IF('1. Heures totales'!$C$3="Score",0,26)</f>
        <v>26</v>
      </c>
      <c r="BF87" s="193">
        <f>IF('1. Heures totales'!$C$3="Score",0,26)</f>
        <v>26</v>
      </c>
      <c r="BG87" s="193">
        <f>IF('1. Heures totales'!$C$3="Score",0,26)</f>
        <v>26</v>
      </c>
      <c r="BH87" s="193">
        <f>IF('1. Heures totales'!$C$3="Score",0,20.5)</f>
        <v>20.5</v>
      </c>
      <c r="BI87" s="193">
        <f>IF('1. Heures totales'!$C$3="Score",0,12)</f>
        <v>12</v>
      </c>
      <c r="BJ87" s="193">
        <f>IF('1. Heures totales'!$C$3="Score",0,17.5)</f>
        <v>17.5</v>
      </c>
      <c r="BK87" s="193">
        <f>IF('1. Heures totales'!$C$3="Score",0,26)</f>
        <v>26</v>
      </c>
      <c r="BL87" s="193">
        <f>IF('1. Heures totales'!$C$3="Score",0,14)</f>
        <v>14</v>
      </c>
      <c r="BM87" s="193">
        <f>IF('1. Heures totales'!$C$3="Score",0,14)</f>
        <v>14</v>
      </c>
      <c r="BN87" s="193">
        <f>IF('1. Heures totales'!$C$3="Score",0,18)</f>
        <v>18</v>
      </c>
      <c r="BO87" s="193">
        <f>IF('1. Heures totales'!$C$3="Score",0,31.5)</f>
        <v>31.5</v>
      </c>
      <c r="BP87" s="193">
        <f>IF('1. Heures totales'!$C$3="Score",1,40)</f>
        <v>40</v>
      </c>
      <c r="BQ87" s="193">
        <f>IF('1. Heures totales'!$C$3="Score",0,34.5)</f>
        <v>34.5</v>
      </c>
      <c r="BR87" s="193">
        <f>IF('1. Heures totales'!$C$3="Score",0,26)</f>
        <v>26</v>
      </c>
      <c r="BS87" s="193">
        <f>IF('1. Heures totales'!$C$3="Score",0,31.5)</f>
        <v>31.5</v>
      </c>
      <c r="BT87" s="193">
        <f>IF('1. Heures totales'!$C$3="Score",0,31.5)</f>
        <v>31.5</v>
      </c>
      <c r="BU87" s="193">
        <f>IF('1. Heures totales'!$C$3="Score",0,33)</f>
        <v>33</v>
      </c>
      <c r="BV87" s="193">
        <f>IF('1. Heures totales'!$C$3="Score",0,28)</f>
        <v>28</v>
      </c>
      <c r="BW87" s="193">
        <f>IF('1. Heures totales'!$C$3="Score",0,19.5)</f>
        <v>19.5</v>
      </c>
      <c r="BX87" s="193">
        <f>IF('1. Heures totales'!$C$3="Score",0,23.5)</f>
        <v>23.5</v>
      </c>
      <c r="BY87" s="193">
        <f>IF('1. Heures totales'!$C$3="Score",0,31.5)</f>
        <v>31.5</v>
      </c>
      <c r="BZ87" s="193">
        <f>IF('1. Heures totales'!$C$3="Score",0,38)</f>
        <v>38</v>
      </c>
      <c r="CA87" s="193">
        <f>IF('1. Heures totales'!$C$3="Score",0,38)</f>
        <v>38</v>
      </c>
      <c r="CB87" s="193">
        <f>IF('1. Heures totales'!$C$3="Score",0,32.5)</f>
        <v>32.5</v>
      </c>
      <c r="CC87" s="193">
        <f>IF('1. Heures totales'!$C$3="Score",0,24)</f>
        <v>24</v>
      </c>
      <c r="CD87" s="193">
        <f>IF('1. Heures totales'!$C$3="Score",0,24)</f>
        <v>24</v>
      </c>
      <c r="CE87" s="193">
        <f>IF('1. Heures totales'!$C$3="Score",0,20)</f>
        <v>20</v>
      </c>
      <c r="CF87" s="193">
        <f>IF('1. Heures totales'!$C$3="Score",0,12)</f>
        <v>12</v>
      </c>
      <c r="CG87" s="193">
        <f>IF('1. Heures totales'!$C$3="Score",0,0)</f>
        <v>0</v>
      </c>
      <c r="CH87" s="193">
        <f>IF('1. Heures totales'!$C$3="Score",0,5.5)</f>
        <v>5.5</v>
      </c>
      <c r="CI87" s="193">
        <f>IF('1. Heures totales'!$C$3="Score",0,14)</f>
        <v>14</v>
      </c>
      <c r="CJ87" s="193">
        <f>IF('1. Heures totales'!$C$3="Score",0,18)</f>
        <v>18</v>
      </c>
      <c r="CK87" s="193">
        <f>IF('1. Heures totales'!$C$3="Score",0,26)</f>
        <v>26</v>
      </c>
      <c r="CL87" s="193">
        <f>IF('1. Heures totales'!$C$3="Score",0,26)</f>
        <v>26</v>
      </c>
      <c r="CM87" s="193">
        <f>IF('1. Heures totales'!$C$3="Score",0,26)</f>
        <v>26</v>
      </c>
      <c r="CN87" s="193">
        <f>IF('1. Heures totales'!$C$3="Score",0,36.5)</f>
        <v>36.5</v>
      </c>
      <c r="CO87" s="193">
        <f>IF('1. Heures totales'!$C$3="Score",1,43)</f>
        <v>43</v>
      </c>
      <c r="CP87" s="193">
        <f>IF('1. Heures totales'!$C$3="Score",1,40)</f>
        <v>40</v>
      </c>
      <c r="CQ87" s="193">
        <f>IF('1. Heures totales'!$C$3="Score",1,44.5)</f>
        <v>44.5</v>
      </c>
      <c r="CR87" s="193">
        <f>IF('1. Heures totales'!$C$3="Score",1,40.5)</f>
        <v>40.5</v>
      </c>
      <c r="CS87" s="193">
        <f>IF('1. Heures totales'!$C$3="Score",2,48.5)</f>
        <v>48.5</v>
      </c>
      <c r="CT87" s="193">
        <f>IF('1. Heures totales'!$C$3="Score",2,60.5)</f>
        <v>60.5</v>
      </c>
      <c r="CU87" s="193">
        <f>IF('1. Heures totales'!$C$3="Score",2,60.5)</f>
        <v>60.5</v>
      </c>
      <c r="CV87" s="193">
        <f>IF('1. Heures totales'!$C$3="Score",2,48.5)</f>
        <v>48.5</v>
      </c>
      <c r="CW87" s="193">
        <f>IF('1. Heures totales'!$C$3="Score",1,47)</f>
        <v>47</v>
      </c>
      <c r="CX87" s="193">
        <f>IF('1. Heures totales'!$C$3="Score",1,46.5)</f>
        <v>46.5</v>
      </c>
      <c r="CY87" s="193">
        <f>IF('1. Heures totales'!$C$3="Score",2,53)</f>
        <v>53</v>
      </c>
      <c r="CZ87" s="193">
        <f>IF('1. Heures totales'!$C$3="Score",1,48)</f>
        <v>48</v>
      </c>
      <c r="DA87" s="376">
        <f>IF('1. Heures totales'!$C$3="Score",0,36)</f>
        <v>36</v>
      </c>
    </row>
    <row r="88" spans="1:105" x14ac:dyDescent="0.35">
      <c r="A88" s="478" t="e">
        <f>#REF!</f>
        <v>#REF!</v>
      </c>
      <c r="B88" s="186" t="e">
        <f>#REF!</f>
        <v>#REF!</v>
      </c>
      <c r="C88" s="187"/>
      <c r="D88" s="207">
        <f t="shared" si="3"/>
        <v>32.235294117647058</v>
      </c>
      <c r="E88" s="187">
        <f>IF('1. Heures totales'!$C$3="Score",,)</f>
        <v>0</v>
      </c>
      <c r="F88" s="188">
        <f>IF('1. Heures totales'!$C$3="Score",,)</f>
        <v>0</v>
      </c>
      <c r="G88" s="187">
        <f>IF('1. Heures totales'!$C$3="Score",,)</f>
        <v>0</v>
      </c>
      <c r="H88" s="188">
        <f>IF('1. Heures totales'!$C$3="Score",,)</f>
        <v>0</v>
      </c>
      <c r="I88" s="188"/>
      <c r="J88" s="188"/>
      <c r="K88" s="188"/>
      <c r="L88" s="188"/>
      <c r="M88" s="188"/>
      <c r="N88" s="188"/>
      <c r="O88" s="188"/>
      <c r="P88" s="188"/>
      <c r="Q88" s="188"/>
      <c r="R88" s="188"/>
      <c r="S88" s="187">
        <f>IF('1. Heures totales'!$C$3="Score",,)</f>
        <v>0</v>
      </c>
      <c r="T88" s="187">
        <f>IF('1. Heures totales'!$C$3="Score",,)</f>
        <v>0</v>
      </c>
      <c r="U88" s="172">
        <f>IF('1. Heures totales'!$C$3="Score",0,24)</f>
        <v>24</v>
      </c>
      <c r="V88" s="172">
        <f>IF('1. Heures totales'!$C$3="Score",0,24)</f>
        <v>24</v>
      </c>
      <c r="W88" s="172">
        <f>IF('1. Heures totales'!$C$3="Score",0,36)</f>
        <v>36</v>
      </c>
      <c r="X88" s="172">
        <f>IF('1. Heures totales'!$C$3="Score",0,28)</f>
        <v>28</v>
      </c>
      <c r="Y88" s="172">
        <f>IF('1. Heures totales'!$C$3="Score",0,24)</f>
        <v>24</v>
      </c>
      <c r="Z88" s="172">
        <f>IF('1. Heures totales'!$C$3="Score",0,36)</f>
        <v>36</v>
      </c>
      <c r="AA88" s="172">
        <f>IF('1. Heures totales'!$C$3="Score",0,36)</f>
        <v>36</v>
      </c>
      <c r="AB88" s="172">
        <f>IF('1. Heures totales'!$C$3="Score",2,52)</f>
        <v>52</v>
      </c>
      <c r="AC88" s="172">
        <f>IF('1. Heures totales'!$C$3="Score",2,60)</f>
        <v>60</v>
      </c>
      <c r="AD88" s="172">
        <f>IF('1. Heures totales'!$C$3="Score",2,52)</f>
        <v>52</v>
      </c>
      <c r="AE88" s="172">
        <f>IF('1. Heures totales'!$C$3="Score",2,56)</f>
        <v>56</v>
      </c>
      <c r="AF88" s="172">
        <f>IF('1. Heures totales'!$C$3="Score",1,48)</f>
        <v>48</v>
      </c>
      <c r="AG88" s="172">
        <f>IF('1. Heures totales'!$C$3="Score",0,36)</f>
        <v>36</v>
      </c>
      <c r="AH88" s="172">
        <f>IF('1. Heures totales'!$C$3="Score",0,36)</f>
        <v>36</v>
      </c>
      <c r="AI88" s="172">
        <f>IF('1. Heures totales'!$C$3="Score",0,20)</f>
        <v>20</v>
      </c>
      <c r="AJ88" s="172">
        <f>IF('1. Heures totales'!$C$3="Score",0,12)</f>
        <v>12</v>
      </c>
      <c r="AK88" s="172">
        <f>IF('1. Heures totales'!$C$3="Score",0,8)</f>
        <v>8</v>
      </c>
      <c r="AL88" s="172">
        <f>IF('1. Heures totales'!$C$3="Score",0,12)</f>
        <v>12</v>
      </c>
      <c r="AM88" s="172">
        <f>IF('1. Heures totales'!$C$3="Score",0,12)</f>
        <v>12</v>
      </c>
      <c r="AN88" s="172">
        <f>IF('1. Heures totales'!$C$3="Score",0,16)</f>
        <v>16</v>
      </c>
      <c r="AO88" s="172">
        <f>IF('1. Heures totales'!$C$3="Score",0,24)</f>
        <v>24</v>
      </c>
      <c r="AP88" s="172">
        <f>IF('1. Heures totales'!$C$3="Score",0,24)</f>
        <v>24</v>
      </c>
      <c r="AQ88" s="172">
        <f>IF('1. Heures totales'!$C$3="Score",0,24)</f>
        <v>24</v>
      </c>
      <c r="AR88" s="172">
        <f>IF('1. Heures totales'!$C$3="Score",0,24)</f>
        <v>24</v>
      </c>
      <c r="AS88" s="189">
        <f>IF('1. Heures totales'!$C$3="Score",0,12)</f>
        <v>12</v>
      </c>
      <c r="AT88" s="4">
        <f>IF('1. Heures totales'!$C$3="Score",0,12)</f>
        <v>12</v>
      </c>
      <c r="AU88" s="4">
        <f>IF('1. Heures totales'!$C$3="Score",0,8)</f>
        <v>8</v>
      </c>
      <c r="AV88" s="4">
        <f>IF('1. Heures totales'!$C$3="Score",0,0)</f>
        <v>0</v>
      </c>
      <c r="AW88" s="4">
        <f>IF('1. Heures totales'!$C$3="Score",0,0)</f>
        <v>0</v>
      </c>
      <c r="AX88" s="4">
        <f>IF('1. Heures totales'!$C$3="Score",0,0)</f>
        <v>0</v>
      </c>
      <c r="AY88" s="4">
        <f>IF('1. Heures totales'!$C$3="Score",0,0)</f>
        <v>0</v>
      </c>
      <c r="AZ88" s="4">
        <f>IF('1. Heures totales'!$C$3="Score",0,0)</f>
        <v>0</v>
      </c>
      <c r="BA88" s="4">
        <f>IF('1. Heures totales'!$C$3="Score",0,12)</f>
        <v>12</v>
      </c>
      <c r="BB88" s="4">
        <f>IF('1. Heures totales'!$C$3="Score",0,12)</f>
        <v>12</v>
      </c>
      <c r="BC88" s="4">
        <f>IF('1. Heures totales'!$C$3="Score",0,12)</f>
        <v>12</v>
      </c>
      <c r="BD88" s="4">
        <f>IF('1. Heures totales'!$C$3="Score",0,12)</f>
        <v>12</v>
      </c>
      <c r="BE88" s="4">
        <f>IF('1. Heures totales'!$C$3="Score",0,24)</f>
        <v>24</v>
      </c>
      <c r="BF88" s="4">
        <f>IF('1. Heures totales'!$C$3="Score",0,24)</f>
        <v>24</v>
      </c>
      <c r="BG88" s="4">
        <f>IF('1. Heures totales'!$C$3="Score",0,24)</f>
        <v>24</v>
      </c>
      <c r="BH88" s="4">
        <f>IF('1. Heures totales'!$C$3="Score",0,12)</f>
        <v>12</v>
      </c>
      <c r="BI88" s="4">
        <f>IF('1. Heures totales'!$C$3="Score",0,12)</f>
        <v>12</v>
      </c>
      <c r="BJ88" s="4">
        <f>IF('1. Heures totales'!$C$3="Score",0,24)</f>
        <v>24</v>
      </c>
      <c r="BK88" s="4">
        <f>IF('1. Heures totales'!$C$3="Score",1,40)</f>
        <v>40</v>
      </c>
      <c r="BL88" s="4">
        <f>IF('1. Heures totales'!$C$3="Score",0,36)</f>
        <v>36</v>
      </c>
      <c r="BM88" s="4">
        <f>IF('1. Heures totales'!$C$3="Score",2,52)</f>
        <v>52</v>
      </c>
      <c r="BN88" s="4">
        <f>IF('1. Heures totales'!$C$3="Score",2,60)</f>
        <v>60</v>
      </c>
      <c r="BO88" s="4">
        <f>IF('1. Heures totales'!$C$3="Score",2,60)</f>
        <v>60</v>
      </c>
      <c r="BP88" s="4">
        <f>IF('1. Heures totales'!$C$3="Score",2,64)</f>
        <v>64</v>
      </c>
      <c r="BQ88" s="4">
        <f>IF('1. Heures totales'!$C$3="Score",2,60)</f>
        <v>60</v>
      </c>
      <c r="BR88" s="4">
        <f>IF('1. Heures totales'!$C$3="Score",1,44)</f>
        <v>44</v>
      </c>
      <c r="BS88" s="4">
        <f>IF('1. Heures totales'!$C$3="Score",0,36)</f>
        <v>36</v>
      </c>
      <c r="BT88" s="4">
        <f>IF('1. Heures totales'!$C$3="Score",0,20)</f>
        <v>20</v>
      </c>
      <c r="BU88" s="4">
        <f>IF('1. Heures totales'!$C$3="Score",0,12)</f>
        <v>12</v>
      </c>
      <c r="BV88" s="4">
        <f>IF('1. Heures totales'!$C$3="Score",0,12)</f>
        <v>12</v>
      </c>
      <c r="BW88" s="4">
        <f>IF('1. Heures totales'!$C$3="Score",0,8)</f>
        <v>8</v>
      </c>
      <c r="BX88" s="4">
        <f>IF('1. Heures totales'!$C$3="Score",0,16)</f>
        <v>16</v>
      </c>
      <c r="BY88" s="4">
        <f>IF('1. Heures totales'!$C$3="Score",0,24)</f>
        <v>24</v>
      </c>
      <c r="BZ88" s="4">
        <f>IF('1. Heures totales'!$C$3="Score",1,40)</f>
        <v>40</v>
      </c>
      <c r="CA88" s="4">
        <f>IF('1. Heures totales'!$C$3="Score",1,48)</f>
        <v>48</v>
      </c>
      <c r="CB88" s="4">
        <f>IF('1. Heures totales'!$C$3="Score",2,60)</f>
        <v>60</v>
      </c>
      <c r="CC88" s="4">
        <f>IF('1. Heures totales'!$C$3="Score",2,76)</f>
        <v>76</v>
      </c>
      <c r="CD88" s="4">
        <f>IF('1. Heures totales'!$C$3="Score",2,84)</f>
        <v>84</v>
      </c>
      <c r="CE88" s="4">
        <f>IF('1. Heures totales'!$C$3="Score",2,68)</f>
        <v>68</v>
      </c>
      <c r="CF88" s="4">
        <f>IF('1. Heures totales'!$C$3="Score",2,60)</f>
        <v>60</v>
      </c>
      <c r="CG88" s="4">
        <f>IF('1. Heures totales'!$C$3="Score",1,44)</f>
        <v>44</v>
      </c>
      <c r="CH88" s="4">
        <f>IF('1. Heures totales'!$C$3="Score",0,36)</f>
        <v>36</v>
      </c>
      <c r="CI88" s="4">
        <f>IF('1. Heures totales'!$C$3="Score",0,24)</f>
        <v>24</v>
      </c>
      <c r="CJ88" s="4">
        <f>IF('1. Heures totales'!$C$3="Score",0,8)</f>
        <v>8</v>
      </c>
      <c r="CK88" s="4">
        <f>IF('1. Heures totales'!$C$3="Score",0,0)</f>
        <v>0</v>
      </c>
      <c r="CL88" s="4">
        <f>IF('1. Heures totales'!$C$3="Score",0,0)</f>
        <v>0</v>
      </c>
      <c r="CM88" s="4">
        <f>IF('1. Heures totales'!$C$3="Score",0,0)</f>
        <v>0</v>
      </c>
      <c r="CN88" s="4">
        <f>IF('1. Heures totales'!$C$3="Score",0,16)</f>
        <v>16</v>
      </c>
      <c r="CO88" s="4">
        <f>IF('1. Heures totales'!$C$3="Score",0,24)</f>
        <v>24</v>
      </c>
      <c r="CP88" s="4">
        <f>IF('1. Heures totales'!$C$3="Score",1,40)</f>
        <v>40</v>
      </c>
      <c r="CQ88" s="4">
        <f>IF('1. Heures totales'!$C$3="Score",1,48)</f>
        <v>48</v>
      </c>
      <c r="CR88" s="4">
        <f>IF('1. Heures totales'!$C$3="Score",1,48)</f>
        <v>48</v>
      </c>
      <c r="CS88" s="4">
        <f>IF('1. Heures totales'!$C$3="Score",2,64)</f>
        <v>64</v>
      </c>
      <c r="CT88" s="4">
        <f>IF('1. Heures totales'!$C$3="Score",2,72)</f>
        <v>72</v>
      </c>
      <c r="CU88" s="4">
        <f>IF('1. Heures totales'!$C$3="Score",2,72)</f>
        <v>72</v>
      </c>
      <c r="CV88" s="4">
        <f>IF('1. Heures totales'!$C$3="Score",2,72)</f>
        <v>72</v>
      </c>
      <c r="CW88" s="4">
        <f>IF('1. Heures totales'!$C$3="Score",2,68)</f>
        <v>68</v>
      </c>
      <c r="CX88" s="4">
        <f>IF('1. Heures totales'!$C$3="Score",2,60)</f>
        <v>60</v>
      </c>
      <c r="CY88" s="4">
        <f>IF('1. Heures totales'!$C$3="Score",2,60)</f>
        <v>60</v>
      </c>
      <c r="CZ88" s="4">
        <f>IF('1. Heures totales'!$C$3="Score",1,44)</f>
        <v>44</v>
      </c>
      <c r="DA88" s="4">
        <f>IF('1. Heures totales'!$C$3="Score",0,36)</f>
        <v>36</v>
      </c>
    </row>
    <row r="89" spans="1:105" x14ac:dyDescent="0.35">
      <c r="A89" s="478" t="e">
        <f>#REF!</f>
        <v>#REF!</v>
      </c>
      <c r="B89" s="186" t="e">
        <f>#REF!</f>
        <v>#REF!</v>
      </c>
      <c r="C89" s="187"/>
      <c r="D89" s="207">
        <f t="shared" si="3"/>
        <v>39.011764705882356</v>
      </c>
      <c r="E89" s="187">
        <f>IF('1. Heures totales'!$C$3="Score",,)</f>
        <v>0</v>
      </c>
      <c r="F89" s="187">
        <f>IF('1. Heures totales'!$C$3="Score",,)</f>
        <v>0</v>
      </c>
      <c r="G89" s="187">
        <f>IF('1. Heures totales'!$C$3="Score",,)</f>
        <v>0</v>
      </c>
      <c r="H89" s="187">
        <f>IF('1. Heures totales'!$C$3="Score",,)</f>
        <v>0</v>
      </c>
      <c r="I89" s="187"/>
      <c r="J89" s="187"/>
      <c r="K89" s="187"/>
      <c r="L89" s="187"/>
      <c r="M89" s="187"/>
      <c r="N89" s="187"/>
      <c r="O89" s="187"/>
      <c r="P89" s="187"/>
      <c r="Q89" s="187"/>
      <c r="R89" s="187"/>
      <c r="S89" s="188">
        <f>IF('1. Heures totales'!$C$3="Score",,)</f>
        <v>0</v>
      </c>
      <c r="T89" s="187">
        <f>IF('1. Heures totales'!$C$3="Score",,)</f>
        <v>0</v>
      </c>
      <c r="U89" s="172">
        <f>IF('1. Heures totales'!$C$3="Score",1,48)</f>
        <v>48</v>
      </c>
      <c r="V89" s="172">
        <f>IF('1. Heures totales'!$C$3="Score",2,52)</f>
        <v>52</v>
      </c>
      <c r="W89" s="172">
        <f>IF('1. Heures totales'!$C$3="Score",1,48)</f>
        <v>48</v>
      </c>
      <c r="X89" s="172">
        <f>IF('1. Heures totales'!$C$3="Score",0,36)</f>
        <v>36</v>
      </c>
      <c r="Y89" s="172">
        <f>IF('1. Heures totales'!$C$3="Score",0,36)</f>
        <v>36</v>
      </c>
      <c r="Z89" s="172">
        <f>IF('1. Heures totales'!$C$3="Score",0,36)</f>
        <v>36</v>
      </c>
      <c r="AA89" s="172">
        <f>IF('1. Heures totales'!$C$3="Score",0,24)</f>
        <v>24</v>
      </c>
      <c r="AB89" s="172">
        <f>IF('1. Heures totales'!$C$3="Score",0,12)</f>
        <v>12</v>
      </c>
      <c r="AC89" s="172">
        <f>IF('1. Heures totales'!$C$3="Score",0,20)</f>
        <v>20</v>
      </c>
      <c r="AD89" s="172">
        <f>IF('1. Heures totales'!$C$3="Score",0,24)</f>
        <v>24</v>
      </c>
      <c r="AE89" s="172">
        <f>IF('1. Heures totales'!$C$3="Score",0,36)</f>
        <v>36</v>
      </c>
      <c r="AF89" s="172">
        <f>IF('1. Heures totales'!$C$3="Score",1,40)</f>
        <v>40</v>
      </c>
      <c r="AG89" s="172">
        <f>IF('1. Heures totales'!$C$3="Score",1,48)</f>
        <v>48</v>
      </c>
      <c r="AH89" s="172">
        <f>IF('1. Heures totales'!$C$3="Score",1,48)</f>
        <v>48</v>
      </c>
      <c r="AI89" s="172">
        <f>IF('1. Heures totales'!$C$3="Score",1,48)</f>
        <v>48</v>
      </c>
      <c r="AJ89" s="172">
        <f>IF('1. Heures totales'!$C$3="Score",1,40)</f>
        <v>40</v>
      </c>
      <c r="AK89" s="172">
        <f>IF('1. Heures totales'!$C$3="Score",0,36)</f>
        <v>36</v>
      </c>
      <c r="AL89" s="172">
        <f>IF('1. Heures totales'!$C$3="Score",0,36)</f>
        <v>36</v>
      </c>
      <c r="AM89" s="172">
        <f>IF('1. Heures totales'!$C$3="Score",0,36)</f>
        <v>36</v>
      </c>
      <c r="AN89" s="172">
        <f>IF('1. Heures totales'!$C$3="Score",1,40)</f>
        <v>40</v>
      </c>
      <c r="AO89" s="172">
        <f>IF('1. Heures totales'!$C$3="Score",1,48)</f>
        <v>48</v>
      </c>
      <c r="AP89" s="172">
        <f>IF('1. Heures totales'!$C$3="Score",2,60)</f>
        <v>60</v>
      </c>
      <c r="AQ89" s="172">
        <f>IF('1. Heures totales'!$C$3="Score",2,60)</f>
        <v>60</v>
      </c>
      <c r="AR89" s="172">
        <f>IF('1. Heures totales'!$C$3="Score",2,60)</f>
        <v>60</v>
      </c>
      <c r="AS89" s="189">
        <f>IF('1. Heures totales'!$C$3="Score",2,52)</f>
        <v>52</v>
      </c>
      <c r="AT89" s="4">
        <f>IF('1. Heures totales'!$C$3="Score",2,56)</f>
        <v>56</v>
      </c>
      <c r="AU89" s="4">
        <f>IF('1. Heures totales'!$C$3="Score",1,44)</f>
        <v>44</v>
      </c>
      <c r="AV89" s="4">
        <f>IF('1. Heures totales'!$C$3="Score",0,36)</f>
        <v>36</v>
      </c>
      <c r="AW89" s="4">
        <f>IF('1. Heures totales'!$C$3="Score",0,24)</f>
        <v>24</v>
      </c>
      <c r="AX89" s="4">
        <f>IF('1. Heures totales'!$C$3="Score",0,24)</f>
        <v>24</v>
      </c>
      <c r="AY89" s="4">
        <f>IF('1. Heures totales'!$C$3="Score",0,24)</f>
        <v>24</v>
      </c>
      <c r="AZ89" s="4">
        <f>IF('1. Heures totales'!$C$3="Score",0,32)</f>
        <v>32</v>
      </c>
      <c r="BA89" s="4">
        <f>IF('1. Heures totales'!$C$3="Score",0,36)</f>
        <v>36</v>
      </c>
      <c r="BB89" s="4">
        <f>IF('1. Heures totales'!$C$3="Score",0,36)</f>
        <v>36</v>
      </c>
      <c r="BC89" s="4">
        <f>IF('1. Heures totales'!$C$3="Score",0,36)</f>
        <v>36</v>
      </c>
      <c r="BD89" s="4">
        <f>IF('1. Heures totales'!$C$3="Score",0,36)</f>
        <v>36</v>
      </c>
      <c r="BE89" s="4">
        <f>IF('1. Heures totales'!$C$3="Score",1,44)</f>
        <v>44</v>
      </c>
      <c r="BF89" s="4">
        <f>IF('1. Heures totales'!$C$3="Score",0,36)</f>
        <v>36</v>
      </c>
      <c r="BG89" s="4">
        <f>IF('1. Heures totales'!$C$3="Score",0,28)</f>
        <v>28</v>
      </c>
      <c r="BH89" s="4">
        <f>IF('1. Heures totales'!$C$3="Score",0,28)</f>
        <v>28</v>
      </c>
      <c r="BI89" s="4">
        <f>IF('1. Heures totales'!$C$3="Score",0,36)</f>
        <v>36</v>
      </c>
      <c r="BJ89" s="4">
        <f>IF('1. Heures totales'!$C$3="Score",1,48)</f>
        <v>48</v>
      </c>
      <c r="BK89" s="4">
        <f>IF('1. Heures totales'!$C$3="Score",2,60)</f>
        <v>60</v>
      </c>
      <c r="BL89" s="4">
        <f>IF('1. Heures totales'!$C$3="Score",1,48)</f>
        <v>48</v>
      </c>
      <c r="BM89" s="4">
        <f>IF('1. Heures totales'!$C$3="Score",1,48)</f>
        <v>48</v>
      </c>
      <c r="BN89" s="4">
        <f>IF('1. Heures totales'!$C$3="Score",2,56)</f>
        <v>56</v>
      </c>
      <c r="BO89" s="4">
        <f>IF('1. Heures totales'!$C$3="Score",1,44)</f>
        <v>44</v>
      </c>
      <c r="BP89" s="4">
        <f>IF('1. Heures totales'!$C$3="Score",0,36)</f>
        <v>36</v>
      </c>
      <c r="BQ89" s="4">
        <f>IF('1. Heures totales'!$C$3="Score",0,24)</f>
        <v>24</v>
      </c>
      <c r="BR89" s="4">
        <f>IF('1. Heures totales'!$C$3="Score",0,12)</f>
        <v>12</v>
      </c>
      <c r="BS89" s="4">
        <f>IF('1. Heures totales'!$C$3="Score",0,12)</f>
        <v>12</v>
      </c>
      <c r="BT89" s="4">
        <f>IF('1. Heures totales'!$C$3="Score",0,24)</f>
        <v>24</v>
      </c>
      <c r="BU89" s="4">
        <f>IF('1. Heures totales'!$C$3="Score",0,24)</f>
        <v>24</v>
      </c>
      <c r="BV89" s="4">
        <f>IF('1. Heures totales'!$C$3="Score",0,24)</f>
        <v>24</v>
      </c>
      <c r="BW89" s="4">
        <f>IF('1. Heures totales'!$C$3="Score",0,36)</f>
        <v>36</v>
      </c>
      <c r="BX89" s="4">
        <f>IF('1. Heures totales'!$C$3="Score",1,40)</f>
        <v>40</v>
      </c>
      <c r="BY89" s="4">
        <f>IF('1. Heures totales'!$C$3="Score",1,48)</f>
        <v>48</v>
      </c>
      <c r="BZ89" s="4">
        <f>IF('1. Heures totales'!$C$3="Score",2,52)</f>
        <v>52</v>
      </c>
      <c r="CA89" s="4">
        <f>IF('1. Heures totales'!$C$3="Score",1,48)</f>
        <v>48</v>
      </c>
      <c r="CB89" s="4">
        <f>IF('1. Heures totales'!$C$3="Score",1,48)</f>
        <v>48</v>
      </c>
      <c r="CC89" s="4">
        <f>IF('1. Heures totales'!$C$3="Score",1,48)</f>
        <v>48</v>
      </c>
      <c r="CD89" s="4">
        <f>IF('1. Heures totales'!$C$3="Score",0,36)</f>
        <v>36</v>
      </c>
      <c r="CE89" s="4">
        <f>IF('1. Heures totales'!$C$3="Score",0,32)</f>
        <v>32</v>
      </c>
      <c r="CF89" s="4">
        <f>IF('1. Heures totales'!$C$3="Score",0,24)</f>
        <v>24</v>
      </c>
      <c r="CG89" s="4">
        <f>IF('1. Heures totales'!$C$3="Score",0,32)</f>
        <v>32</v>
      </c>
      <c r="CH89" s="4">
        <f>IF('1. Heures totales'!$C$3="Score",0,24)</f>
        <v>24</v>
      </c>
      <c r="CI89" s="4">
        <f>IF('1. Heures totales'!$C$3="Score",0,12)</f>
        <v>12</v>
      </c>
      <c r="CJ89" s="4">
        <f>IF('1. Heures totales'!$C$3="Score",0,16)</f>
        <v>16</v>
      </c>
      <c r="CK89" s="4">
        <f>IF('1. Heures totales'!$C$3="Score",0,24)</f>
        <v>24</v>
      </c>
      <c r="CL89" s="4">
        <f>IF('1. Heures totales'!$C$3="Score",0,28)</f>
        <v>28</v>
      </c>
      <c r="CM89" s="4">
        <f>IF('1. Heures totales'!$C$3="Score",0,36)</f>
        <v>36</v>
      </c>
      <c r="CN89" s="4">
        <f>IF('1. Heures totales'!$C$3="Score",0,36)</f>
        <v>36</v>
      </c>
      <c r="CO89" s="4">
        <f>IF('1. Heures totales'!$C$3="Score",1,48)</f>
        <v>48</v>
      </c>
      <c r="CP89" s="4">
        <f>IF('1. Heures totales'!$C$3="Score",2,52)</f>
        <v>52</v>
      </c>
      <c r="CQ89" s="4">
        <f>IF('1. Heures totales'!$C$3="Score",2,56)</f>
        <v>56</v>
      </c>
      <c r="CR89" s="4">
        <f>IF('1. Heures totales'!$C$3="Score",2,60)</f>
        <v>60</v>
      </c>
      <c r="CS89" s="4">
        <f>IF('1. Heures totales'!$C$3="Score",2,56)</f>
        <v>56</v>
      </c>
      <c r="CT89" s="4">
        <f>IF('1. Heures totales'!$C$3="Score",1,48)</f>
        <v>48</v>
      </c>
      <c r="CU89" s="4">
        <f>IF('1. Heures totales'!$C$3="Score",1,48)</f>
        <v>48</v>
      </c>
      <c r="CV89" s="4">
        <f>IF('1. Heures totales'!$C$3="Score",1,48)</f>
        <v>48</v>
      </c>
      <c r="CW89" s="4">
        <f>IF('1. Heures totales'!$C$3="Score",2,56)</f>
        <v>56</v>
      </c>
      <c r="CX89" s="4">
        <f>IF('1. Heures totales'!$C$3="Score",1,48)</f>
        <v>48</v>
      </c>
      <c r="CY89" s="4">
        <f>IF('1. Heures totales'!$C$3="Score",1,40)</f>
        <v>40</v>
      </c>
      <c r="CZ89" s="4">
        <f>IF('1. Heures totales'!$C$3="Score",1,48)</f>
        <v>48</v>
      </c>
      <c r="DA89" s="4">
        <f>IF('1. Heures totales'!$C$3="Score",1,48)</f>
        <v>48</v>
      </c>
    </row>
    <row r="90" spans="1:105" x14ac:dyDescent="0.35">
      <c r="A90" s="478" t="e">
        <f>#REF!</f>
        <v>#REF!</v>
      </c>
      <c r="B90" s="186" t="e">
        <f>#REF!</f>
        <v>#REF!</v>
      </c>
      <c r="C90" s="187"/>
      <c r="D90" s="207">
        <f t="shared" si="3"/>
        <v>31.494117647058822</v>
      </c>
      <c r="E90" s="188">
        <f>IF('1. Heures totales'!$C$3="Score",,)</f>
        <v>0</v>
      </c>
      <c r="F90" s="187">
        <f>IF('1. Heures totales'!$C$3="Score",,)</f>
        <v>0</v>
      </c>
      <c r="G90" s="188">
        <f>IF('1. Heures totales'!$C$3="Score",,)</f>
        <v>0</v>
      </c>
      <c r="H90" s="187">
        <f>IF('1. Heures totales'!$C$3="Score",,)</f>
        <v>0</v>
      </c>
      <c r="I90" s="187"/>
      <c r="J90" s="187"/>
      <c r="K90" s="187"/>
      <c r="L90" s="187"/>
      <c r="M90" s="187"/>
      <c r="N90" s="187"/>
      <c r="O90" s="187"/>
      <c r="P90" s="187"/>
      <c r="Q90" s="187"/>
      <c r="R90" s="187"/>
      <c r="S90" s="187">
        <f>IF('1. Heures totales'!$C$3="Score",,)</f>
        <v>0</v>
      </c>
      <c r="T90" s="188">
        <f>IF('1. Heures totales'!$C$3="Score",,)</f>
        <v>0</v>
      </c>
      <c r="U90" s="172">
        <f>IF('1. Heures totales'!$C$3="Score",0,36)</f>
        <v>36</v>
      </c>
      <c r="V90" s="172">
        <f>IF('1. Heures totales'!$C$3="Score",0,32)</f>
        <v>32</v>
      </c>
      <c r="W90" s="172">
        <f>IF('1. Heures totales'!$C$3="Score",0,24)</f>
        <v>24</v>
      </c>
      <c r="X90" s="172">
        <f>IF('1. Heures totales'!$C$3="Score",0,22.5)</f>
        <v>22.5</v>
      </c>
      <c r="Y90" s="172">
        <f>IF('1. Heures totales'!$C$3="Score",0,22.5)</f>
        <v>22.5</v>
      </c>
      <c r="Z90" s="172">
        <f>IF('1. Heures totales'!$C$3="Score",0,38.5)</f>
        <v>38.5</v>
      </c>
      <c r="AA90" s="172">
        <f>IF('1. Heures totales'!$C$3="Score",1,46.5)</f>
        <v>46.5</v>
      </c>
      <c r="AB90" s="172">
        <f>IF('1. Heures totales'!$C$3="Score",2,62.5)</f>
        <v>62.5</v>
      </c>
      <c r="AC90" s="172">
        <f>IF('1. Heures totales'!$C$3="Score",2,58.5)</f>
        <v>58.5</v>
      </c>
      <c r="AD90" s="172">
        <f>IF('1. Heures totales'!$C$3="Score",2,69)</f>
        <v>69</v>
      </c>
      <c r="AE90" s="172">
        <f>IF('1. Heures totales'!$C$3="Score",2,69)</f>
        <v>69</v>
      </c>
      <c r="AF90" s="172">
        <f>IF('1. Heures totales'!$C$3="Score",2,81)</f>
        <v>81</v>
      </c>
      <c r="AG90" s="172">
        <f>IF('1. Heures totales'!$C$3="Score",2,65)</f>
        <v>65</v>
      </c>
      <c r="AH90" s="172">
        <f>IF('1. Heures totales'!$C$3="Score",2,57)</f>
        <v>57</v>
      </c>
      <c r="AI90" s="172">
        <f>IF('1. Heures totales'!$C$3="Score",2,53)</f>
        <v>53</v>
      </c>
      <c r="AJ90" s="172">
        <f>IF('1. Heures totales'!$C$3="Score",2,49)</f>
        <v>49</v>
      </c>
      <c r="AK90" s="172">
        <f>IF('1. Heures totales'!$C$3="Score",1,46.5)</f>
        <v>46.5</v>
      </c>
      <c r="AL90" s="172">
        <f>IF('1. Heures totales'!$C$3="Score",0,36)</f>
        <v>36</v>
      </c>
      <c r="AM90" s="172">
        <f>IF('1. Heures totales'!$C$3="Score",0,24)</f>
        <v>24</v>
      </c>
      <c r="AN90" s="172">
        <f>IF('1. Heures totales'!$C$3="Score",0,24)</f>
        <v>24</v>
      </c>
      <c r="AO90" s="172">
        <f>IF('1. Heures totales'!$C$3="Score",0,24)</f>
        <v>24</v>
      </c>
      <c r="AP90" s="172">
        <f>IF('1. Heures totales'!$C$3="Score",0,12)</f>
        <v>12</v>
      </c>
      <c r="AQ90" s="172">
        <f>IF('1. Heures totales'!$C$3="Score",0,8)</f>
        <v>8</v>
      </c>
      <c r="AR90" s="172">
        <f>IF('1. Heures totales'!$C$3="Score",0,0)</f>
        <v>0</v>
      </c>
      <c r="AS90" s="189">
        <f>IF('1. Heures totales'!$C$3="Score",0,0)</f>
        <v>0</v>
      </c>
      <c r="AT90" s="4">
        <f>IF('1. Heures totales'!$C$3="Score",0,0)</f>
        <v>0</v>
      </c>
      <c r="AU90" s="4">
        <f>IF('1. Heures totales'!$C$3="Score",0,0)</f>
        <v>0</v>
      </c>
      <c r="AV90" s="4">
        <f>IF('1. Heures totales'!$C$3="Score",0,0)</f>
        <v>0</v>
      </c>
      <c r="AW90" s="4">
        <f>IF('1. Heures totales'!$C$3="Score",0,0)</f>
        <v>0</v>
      </c>
      <c r="AX90" s="4">
        <f>IF('1. Heures totales'!$C$3="Score",0,0)</f>
        <v>0</v>
      </c>
      <c r="AY90" s="4">
        <f>IF('1. Heures totales'!$C$3="Score",0,0)</f>
        <v>0</v>
      </c>
      <c r="AZ90" s="4">
        <f>IF('1. Heures totales'!$C$3="Score",0,0)</f>
        <v>0</v>
      </c>
      <c r="BA90" s="4">
        <f>IF('1. Heures totales'!$C$3="Score",0,0)</f>
        <v>0</v>
      </c>
      <c r="BB90" s="4">
        <f>IF('1. Heures totales'!$C$3="Score",0,0)</f>
        <v>0</v>
      </c>
      <c r="BC90" s="4">
        <f>IF('1. Heures totales'!$C$3="Score",0,0)</f>
        <v>0</v>
      </c>
      <c r="BD90" s="4">
        <f>IF('1. Heures totales'!$C$3="Score",0,12)</f>
        <v>12</v>
      </c>
      <c r="BE90" s="4">
        <f>IF('1. Heures totales'!$C$3="Score",0,24)</f>
        <v>24</v>
      </c>
      <c r="BF90" s="4">
        <f>IF('1. Heures totales'!$C$3="Score",0,24)</f>
        <v>24</v>
      </c>
      <c r="BG90" s="4">
        <f>IF('1. Heures totales'!$C$3="Score",1,40)</f>
        <v>40</v>
      </c>
      <c r="BH90" s="4">
        <f>IF('1. Heures totales'!$C$3="Score",1,48)</f>
        <v>48</v>
      </c>
      <c r="BI90" s="4">
        <f>IF('1. Heures totales'!$C$3="Score",2,58.5)</f>
        <v>58.5</v>
      </c>
      <c r="BJ90" s="4">
        <f>IF('1. Heures totales'!$C$3="Score",2,58.5)</f>
        <v>58.5</v>
      </c>
      <c r="BK90" s="4">
        <f>IF('1. Heures totales'!$C$3="Score",1,46.5)</f>
        <v>46.5</v>
      </c>
      <c r="BL90" s="4">
        <f>IF('1. Heures totales'!$C$3="Score",1,46.5)</f>
        <v>46.5</v>
      </c>
      <c r="BM90" s="4">
        <f>IF('1. Heures totales'!$C$3="Score",2,57)</f>
        <v>57</v>
      </c>
      <c r="BN90" s="4">
        <f>IF('1. Heures totales'!$C$3="Score",1,41)</f>
        <v>41</v>
      </c>
      <c r="BO90" s="4">
        <f>IF('1. Heures totales'!$C$3="Score",0,33)</f>
        <v>33</v>
      </c>
      <c r="BP90" s="4">
        <f>IF('1. Heures totales'!$C$3="Score",0,22.5)</f>
        <v>22.5</v>
      </c>
      <c r="BQ90" s="4">
        <f>IF('1. Heures totales'!$C$3="Score",0,38.5)</f>
        <v>38.5</v>
      </c>
      <c r="BR90" s="4">
        <f>IF('1. Heures totales'!$C$3="Score",1,46.5)</f>
        <v>46.5</v>
      </c>
      <c r="BS90" s="4">
        <f>IF('1. Heures totales'!$C$3="Score",1,46.5)</f>
        <v>46.5</v>
      </c>
      <c r="BT90" s="4">
        <f>IF('1. Heures totales'!$C$3="Score",0,36)</f>
        <v>36</v>
      </c>
      <c r="BU90" s="4">
        <f>IF('1. Heures totales'!$C$3="Score",0,36)</f>
        <v>36</v>
      </c>
      <c r="BV90" s="4">
        <f>IF('1. Heures totales'!$C$3="Score",1,40)</f>
        <v>40</v>
      </c>
      <c r="BW90" s="4">
        <f>IF('1. Heures totales'!$C$3="Score",1,48)</f>
        <v>48</v>
      </c>
      <c r="BX90" s="4">
        <f>IF('1. Heures totales'!$C$3="Score",0,32)</f>
        <v>32</v>
      </c>
      <c r="BY90" s="4">
        <f>IF('1. Heures totales'!$C$3="Score",0,24)</f>
        <v>24</v>
      </c>
      <c r="BZ90" s="4">
        <f>IF('1. Heures totales'!$C$3="Score",0,12)</f>
        <v>12</v>
      </c>
      <c r="CA90" s="4">
        <f>IF('1. Heures totales'!$C$3="Score",0,12)</f>
        <v>12</v>
      </c>
      <c r="CB90" s="4">
        <f>IF('1. Heures totales'!$C$3="Score",0,12)</f>
        <v>12</v>
      </c>
      <c r="CC90" s="4">
        <f>IF('1. Heures totales'!$C$3="Score",0,24)</f>
        <v>24</v>
      </c>
      <c r="CD90" s="4">
        <f>IF('1. Heures totales'!$C$3="Score",0,24)</f>
        <v>24</v>
      </c>
      <c r="CE90" s="4">
        <f>IF('1. Heures totales'!$C$3="Score",1,40)</f>
        <v>40</v>
      </c>
      <c r="CF90" s="4">
        <f>IF('1. Heures totales'!$C$3="Score",1,48)</f>
        <v>48</v>
      </c>
      <c r="CG90" s="4">
        <f>IF('1. Heures totales'!$C$3="Score",2,52)</f>
        <v>52</v>
      </c>
      <c r="CH90" s="4">
        <f>IF('1. Heures totales'!$C$3="Score",2,60)</f>
        <v>60</v>
      </c>
      <c r="CI90" s="4">
        <f>IF('1. Heures totales'!$C$3="Score",2,60)</f>
        <v>60</v>
      </c>
      <c r="CJ90" s="4">
        <f>IF('1. Heures totales'!$C$3="Score",2,54.5)</f>
        <v>54.5</v>
      </c>
      <c r="CK90" s="4">
        <f>IF('1. Heures totales'!$C$3="Score",1,46.5)</f>
        <v>46.5</v>
      </c>
      <c r="CL90" s="4">
        <f>IF('1. Heures totales'!$C$3="Score",1,42.5)</f>
        <v>42.5</v>
      </c>
      <c r="CM90" s="4">
        <f>IF('1. Heures totales'!$C$3="Score",1,46.5)</f>
        <v>46.5</v>
      </c>
      <c r="CN90" s="4">
        <f>IF('1. Heures totales'!$C$3="Score",1,42.5)</f>
        <v>42.5</v>
      </c>
      <c r="CO90" s="4">
        <f>IF('1. Heures totales'!$C$3="Score",0,34.5)</f>
        <v>34.5</v>
      </c>
      <c r="CP90" s="4">
        <f>IF('1. Heures totales'!$C$3="Score",0,34.5)</f>
        <v>34.5</v>
      </c>
      <c r="CQ90" s="4">
        <f>IF('1. Heures totales'!$C$3="Score",0,24)</f>
        <v>24</v>
      </c>
      <c r="CR90" s="4">
        <f>IF('1. Heures totales'!$C$3="Score",0,24)</f>
        <v>24</v>
      </c>
      <c r="CS90" s="4">
        <f>IF('1. Heures totales'!$C$3="Score",0,12)</f>
        <v>12</v>
      </c>
      <c r="CT90" s="4">
        <f>IF('1. Heures totales'!$C$3="Score",0,0)</f>
        <v>0</v>
      </c>
      <c r="CU90" s="4">
        <f>IF('1. Heures totales'!$C$3="Score",0,16)</f>
        <v>16</v>
      </c>
      <c r="CV90" s="4">
        <f>IF('1. Heures totales'!$C$3="Score",0,24)</f>
        <v>24</v>
      </c>
      <c r="CW90" s="4">
        <f>IF('1. Heures totales'!$C$3="Score",0,28)</f>
        <v>28</v>
      </c>
      <c r="CX90" s="4">
        <f>IF('1. Heures totales'!$C$3="Score",0,36)</f>
        <v>36</v>
      </c>
      <c r="CY90" s="4">
        <f>IF('1. Heures totales'!$C$3="Score",1,48)</f>
        <v>48</v>
      </c>
      <c r="CZ90" s="4">
        <f>IF('1. Heures totales'!$C$3="Score",0,0)</f>
        <v>0</v>
      </c>
      <c r="DA90" s="4">
        <f>IF('1. Heures totales'!$C$3="Score",0,0)</f>
        <v>0</v>
      </c>
    </row>
    <row r="91" spans="1:105" x14ac:dyDescent="0.35">
      <c r="A91" s="478" t="e">
        <f>#REF!</f>
        <v>#REF!</v>
      </c>
      <c r="B91" s="186" t="e">
        <f>#REF!</f>
        <v>#REF!</v>
      </c>
      <c r="C91" s="187"/>
      <c r="D91" s="207">
        <f t="shared" si="3"/>
        <v>34.364705882352943</v>
      </c>
      <c r="E91" s="187">
        <f>IF('1. Heures totales'!$C$3="Score",,)</f>
        <v>0</v>
      </c>
      <c r="F91" s="188">
        <f>IF('1. Heures totales'!$C$3="Score",,)</f>
        <v>0</v>
      </c>
      <c r="G91" s="187">
        <f>IF('1. Heures totales'!$C$3="Score",,)</f>
        <v>0</v>
      </c>
      <c r="H91" s="188">
        <f>IF('1. Heures totales'!$C$3="Score",,)</f>
        <v>0</v>
      </c>
      <c r="I91" s="188"/>
      <c r="J91" s="188"/>
      <c r="K91" s="188"/>
      <c r="L91" s="188"/>
      <c r="M91" s="188"/>
      <c r="N91" s="188"/>
      <c r="O91" s="188"/>
      <c r="P91" s="188"/>
      <c r="Q91" s="188"/>
      <c r="R91" s="188"/>
      <c r="S91" s="187">
        <f>IF('1. Heures totales'!$C$3="Score",,)</f>
        <v>0</v>
      </c>
      <c r="T91" s="187">
        <f>IF('1. Heures totales'!$C$3="Score",,)</f>
        <v>0</v>
      </c>
      <c r="U91" s="172">
        <f>IF('1. Heures totales'!$C$3="Score",0,36)</f>
        <v>36</v>
      </c>
      <c r="V91" s="172">
        <f>IF('1. Heures totales'!$C$3="Score",0,28)</f>
        <v>28</v>
      </c>
      <c r="W91" s="172">
        <f>IF('1. Heures totales'!$C$3="Score",0,36)</f>
        <v>36</v>
      </c>
      <c r="X91" s="172">
        <f>IF('1. Heures totales'!$C$3="Score",0,36)</f>
        <v>36</v>
      </c>
      <c r="Y91" s="172">
        <f>IF('1. Heures totales'!$C$3="Score",0,32)</f>
        <v>32</v>
      </c>
      <c r="Z91" s="172">
        <f>IF('1. Heures totales'!$C$3="Score",0,28)</f>
        <v>28</v>
      </c>
      <c r="AA91" s="172">
        <f>IF('1. Heures totales'!$C$3="Score",1,40)</f>
        <v>40</v>
      </c>
      <c r="AB91" s="172">
        <f>IF('1. Heures totales'!$C$3="Score",0,36)</f>
        <v>36</v>
      </c>
      <c r="AC91" s="172">
        <f>IF('1. Heures totales'!$C$3="Score",0,32)</f>
        <v>32</v>
      </c>
      <c r="AD91" s="172">
        <f>IF('1. Heures totales'!$C$3="Score",0,36)</f>
        <v>36</v>
      </c>
      <c r="AE91" s="172">
        <f>IF('1. Heures totales'!$C$3="Score",1,48)</f>
        <v>48</v>
      </c>
      <c r="AF91" s="172">
        <f>IF('1. Heures totales'!$C$3="Score",2,60)</f>
        <v>60</v>
      </c>
      <c r="AG91" s="172">
        <f>IF('1. Heures totales'!$C$3="Score",2,56)</f>
        <v>56</v>
      </c>
      <c r="AH91" s="172">
        <f>IF('1. Heures totales'!$C$3="Score",1,44)</f>
        <v>44</v>
      </c>
      <c r="AI91" s="172">
        <f>IF('1. Heures totales'!$C$3="Score",0,36)</f>
        <v>36</v>
      </c>
      <c r="AJ91" s="172">
        <f>IF('1. Heures totales'!$C$3="Score",1,48)</f>
        <v>48</v>
      </c>
      <c r="AK91" s="172">
        <f>IF('1. Heures totales'!$C$3="Score",1,46.5)</f>
        <v>46.5</v>
      </c>
      <c r="AL91" s="172">
        <f>IF('1. Heures totales'!$C$3="Score",0,34.5)</f>
        <v>34.5</v>
      </c>
      <c r="AM91" s="172">
        <f>IF('1. Heures totales'!$C$3="Score",0,34.5)</f>
        <v>34.5</v>
      </c>
      <c r="AN91" s="172">
        <f>IF('1. Heures totales'!$C$3="Score",0,34.5)</f>
        <v>34.5</v>
      </c>
      <c r="AO91" s="172">
        <f>IF('1. Heures totales'!$C$3="Score",0,34.5)</f>
        <v>34.5</v>
      </c>
      <c r="AP91" s="172">
        <f>IF('1. Heures totales'!$C$3="Score",0,34.5)</f>
        <v>34.5</v>
      </c>
      <c r="AQ91" s="172">
        <f>IF('1. Heures totales'!$C$3="Score",0,26.5)</f>
        <v>26.5</v>
      </c>
      <c r="AR91" s="172">
        <f>IF('1. Heures totales'!$C$3="Score",0,28)</f>
        <v>28</v>
      </c>
      <c r="AS91" s="189">
        <f>IF('1. Heures totales'!$C$3="Score",0,36)</f>
        <v>36</v>
      </c>
      <c r="AT91" s="4">
        <f>IF('1. Heures totales'!$C$3="Score",0,24)</f>
        <v>24</v>
      </c>
      <c r="AU91" s="4">
        <f>IF('1. Heures totales'!$C$3="Score",0,34.5)</f>
        <v>34.5</v>
      </c>
      <c r="AV91" s="4">
        <f>IF('1. Heures totales'!$C$3="Score",1,46.5)</f>
        <v>46.5</v>
      </c>
      <c r="AW91" s="4">
        <f>IF('1. Heures totales'!$C$3="Score",2,58.5)</f>
        <v>58.5</v>
      </c>
      <c r="AX91" s="4">
        <f>IF('1. Heures totales'!$C$3="Score",2,54.5)</f>
        <v>54.5</v>
      </c>
      <c r="AY91" s="4">
        <f>IF('1. Heures totales'!$C$3="Score",1,46.5)</f>
        <v>46.5</v>
      </c>
      <c r="AZ91" s="4">
        <f>IF('1. Heures totales'!$C$3="Score",1,46.5)</f>
        <v>46.5</v>
      </c>
      <c r="BA91" s="4">
        <f>IF('1. Heures totales'!$C$3="Score",2,50.5)</f>
        <v>50.5</v>
      </c>
      <c r="BB91" s="4">
        <f>IF('1. Heures totales'!$C$3="Score",1,48)</f>
        <v>48</v>
      </c>
      <c r="BC91" s="4">
        <f>IF('1. Heures totales'!$C$3="Score",0,36)</f>
        <v>36</v>
      </c>
      <c r="BD91" s="4">
        <f>IF('1. Heures totales'!$C$3="Score",0,24)</f>
        <v>24</v>
      </c>
      <c r="BE91" s="4">
        <f>IF('1. Heures totales'!$C$3="Score",0,24)</f>
        <v>24</v>
      </c>
      <c r="BF91" s="4">
        <f>IF('1. Heures totales'!$C$3="Score",0,30.5)</f>
        <v>30.5</v>
      </c>
      <c r="BG91" s="4">
        <f>IF('1. Heures totales'!$C$3="Score",0,22.5)</f>
        <v>22.5</v>
      </c>
      <c r="BH91" s="4">
        <f>IF('1. Heures totales'!$C$3="Score",0,29)</f>
        <v>29</v>
      </c>
      <c r="BI91" s="4">
        <f>IF('1. Heures totales'!$C$3="Score",0,33)</f>
        <v>33</v>
      </c>
      <c r="BJ91" s="4">
        <f>IF('1. Heures totales'!$C$3="Score",0,33)</f>
        <v>33</v>
      </c>
      <c r="BK91" s="4">
        <f>IF('1. Heures totales'!$C$3="Score",0,33)</f>
        <v>33</v>
      </c>
      <c r="BL91" s="4">
        <f>IF('1. Heures totales'!$C$3="Score",0,37)</f>
        <v>37</v>
      </c>
      <c r="BM91" s="4">
        <f>IF('1. Heures totales'!$C$3="Score",0,34.5)</f>
        <v>34.5</v>
      </c>
      <c r="BN91" s="4">
        <f>IF('1. Heures totales'!$C$3="Score",0,34.5)</f>
        <v>34.5</v>
      </c>
      <c r="BO91" s="4">
        <f>IF('1. Heures totales'!$C$3="Score",0,36)</f>
        <v>36</v>
      </c>
      <c r="BP91" s="4">
        <f>IF('1. Heures totales'!$C$3="Score",0,24)</f>
        <v>24</v>
      </c>
      <c r="BQ91" s="4">
        <f>IF('1. Heures totales'!$C$3="Score",0,24)</f>
        <v>24</v>
      </c>
      <c r="BR91" s="4">
        <f>IF('1. Heures totales'!$C$3="Score",0,24)</f>
        <v>24</v>
      </c>
      <c r="BS91" s="4">
        <f>IF('1. Heures totales'!$C$3="Score",0,32)</f>
        <v>32</v>
      </c>
      <c r="BT91" s="4">
        <f>IF('1. Heures totales'!$C$3="Score",0,36)</f>
        <v>36</v>
      </c>
      <c r="BU91" s="4">
        <f>IF('1. Heures totales'!$C$3="Score",0,36)</f>
        <v>36</v>
      </c>
      <c r="BV91" s="4">
        <f>IF('1. Heures totales'!$C$3="Score",0,34.5)</f>
        <v>34.5</v>
      </c>
      <c r="BW91" s="4">
        <f>IF('1. Heures totales'!$C$3="Score",0,34.5)</f>
        <v>34.5</v>
      </c>
      <c r="BX91" s="4">
        <f>IF('1. Heures totales'!$C$3="Score",0,34.5)</f>
        <v>34.5</v>
      </c>
      <c r="BY91" s="4">
        <f>IF('1. Heures totales'!$C$3="Score",0,34.5)</f>
        <v>34.5</v>
      </c>
      <c r="BZ91" s="4">
        <f>IF('1. Heures totales'!$C$3="Score",0,22.5)</f>
        <v>22.5</v>
      </c>
      <c r="CA91" s="4">
        <f>IF('1. Heures totales'!$C$3="Score",0,10.5)</f>
        <v>10.5</v>
      </c>
      <c r="CB91" s="4">
        <f>IF('1. Heures totales'!$C$3="Score",0,10.5)</f>
        <v>10.5</v>
      </c>
      <c r="CC91" s="4">
        <f>IF('1. Heures totales'!$C$3="Score",0,0)</f>
        <v>0</v>
      </c>
      <c r="CD91" s="4">
        <f>IF('1. Heures totales'!$C$3="Score",0,0)</f>
        <v>0</v>
      </c>
      <c r="CE91" s="4">
        <f>IF('1. Heures totales'!$C$3="Score",0,4)</f>
        <v>4</v>
      </c>
      <c r="CF91" s="4">
        <f>IF('1. Heures totales'!$C$3="Score",0,16)</f>
        <v>16</v>
      </c>
      <c r="CG91" s="4">
        <f>IF('1. Heures totales'!$C$3="Score",0,24)</f>
        <v>24</v>
      </c>
      <c r="CH91" s="4">
        <f>IF('1. Heures totales'!$C$3="Score",0,36)</f>
        <v>36</v>
      </c>
      <c r="CI91" s="4">
        <f>IF('1. Heures totales'!$C$3="Score",0,36)</f>
        <v>36</v>
      </c>
      <c r="CJ91" s="4">
        <f>IF('1. Heures totales'!$C$3="Score",0,36)</f>
        <v>36</v>
      </c>
      <c r="CK91" s="4">
        <f>IF('1. Heures totales'!$C$3="Score",0,36)</f>
        <v>36</v>
      </c>
      <c r="CL91" s="4">
        <f>IF('1. Heures totales'!$C$3="Score",1,44)</f>
        <v>44</v>
      </c>
      <c r="CM91" s="4">
        <f>IF('1. Heures totales'!$C$3="Score",1,44)</f>
        <v>44</v>
      </c>
      <c r="CN91" s="4">
        <f>IF('1. Heures totales'!$C$3="Score",1,46.5)</f>
        <v>46.5</v>
      </c>
      <c r="CO91" s="4">
        <f>IF('1. Heures totales'!$C$3="Score",0,38.5)</f>
        <v>38.5</v>
      </c>
      <c r="CP91" s="4">
        <f>IF('1. Heures totales'!$C$3="Score",1,46.5)</f>
        <v>46.5</v>
      </c>
      <c r="CQ91" s="4">
        <f>IF('1. Heures totales'!$C$3="Score",2,58.5)</f>
        <v>58.5</v>
      </c>
      <c r="CR91" s="4">
        <f>IF('1. Heures totales'!$C$3="Score",2,58.5)</f>
        <v>58.5</v>
      </c>
      <c r="CS91" s="4">
        <f>IF('1. Heures totales'!$C$3="Score",1,46.5)</f>
        <v>46.5</v>
      </c>
      <c r="CT91" s="4">
        <f>IF('1. Heures totales'!$C$3="Score",0,34.5)</f>
        <v>34.5</v>
      </c>
      <c r="CU91" s="4">
        <f>IF('1. Heures totales'!$C$3="Score",0,28)</f>
        <v>28</v>
      </c>
      <c r="CV91" s="4">
        <f>IF('1. Heures totales'!$C$3="Score",0,32)</f>
        <v>32</v>
      </c>
      <c r="CW91" s="4">
        <f>IF('1. Heures totales'!$C$3="Score",0,24)</f>
        <v>24</v>
      </c>
      <c r="CX91" s="4">
        <f>IF('1. Heures totales'!$C$3="Score",0,16)</f>
        <v>16</v>
      </c>
      <c r="CY91" s="4">
        <f>IF('1. Heures totales'!$C$3="Score",0,28)</f>
        <v>28</v>
      </c>
      <c r="CZ91" s="4">
        <f>IF('1. Heures totales'!$C$3="Score",0,36)</f>
        <v>36</v>
      </c>
      <c r="DA91" s="4">
        <f>IF('1. Heures totales'!$C$3="Score",0,36)</f>
        <v>36</v>
      </c>
    </row>
    <row r="92" spans="1:105" x14ac:dyDescent="0.35">
      <c r="A92" s="478" t="e">
        <f>#REF!</f>
        <v>#REF!</v>
      </c>
      <c r="B92" s="186" t="e">
        <f>#REF!</f>
        <v>#REF!</v>
      </c>
      <c r="C92" s="187"/>
      <c r="D92" s="207">
        <f t="shared" si="3"/>
        <v>26.958823529411763</v>
      </c>
      <c r="E92" s="187">
        <f>IF('1. Heures totales'!$C$3="Score",,)</f>
        <v>0</v>
      </c>
      <c r="F92" s="188">
        <f>IF('1. Heures totales'!$C$3="Score",,)</f>
        <v>0</v>
      </c>
      <c r="G92" s="187">
        <f>IF('1. Heures totales'!$C$3="Score",,)</f>
        <v>0</v>
      </c>
      <c r="H92" s="187">
        <f>IF('1. Heures totales'!$C$3="Score",,)</f>
        <v>0</v>
      </c>
      <c r="I92" s="187"/>
      <c r="J92" s="187"/>
      <c r="K92" s="187"/>
      <c r="L92" s="187"/>
      <c r="M92" s="187"/>
      <c r="N92" s="187"/>
      <c r="O92" s="187"/>
      <c r="P92" s="187"/>
      <c r="Q92" s="187"/>
      <c r="R92" s="187"/>
      <c r="S92" s="187">
        <f>IF('1. Heures totales'!$C$3="Score",,)</f>
        <v>0</v>
      </c>
      <c r="T92" s="188">
        <f>IF('1. Heures totales'!$C$3="Score",,)</f>
        <v>0</v>
      </c>
      <c r="U92" s="172">
        <f>IF('1. Heures totales'!$C$3="Score",0,34.5)</f>
        <v>34.5</v>
      </c>
      <c r="V92" s="172">
        <f>IF('1. Heures totales'!$C$3="Score",0,34.5)</f>
        <v>34.5</v>
      </c>
      <c r="W92" s="172">
        <f>IF('1. Heures totales'!$C$3="Score",0,22.5)</f>
        <v>22.5</v>
      </c>
      <c r="X92" s="172">
        <f>IF('1. Heures totales'!$C$3="Score",0,12)</f>
        <v>12</v>
      </c>
      <c r="Y92" s="172">
        <f>IF('1. Heures totales'!$C$3="Score",0,0)</f>
        <v>0</v>
      </c>
      <c r="Z92" s="172">
        <f>IF('1. Heures totales'!$C$3="Score",0,0)</f>
        <v>0</v>
      </c>
      <c r="AA92" s="172">
        <f>IF('1. Heures totales'!$C$3="Score",0,0)</f>
        <v>0</v>
      </c>
      <c r="AB92" s="172">
        <f>IF('1. Heures totales'!$C$3="Score",0,0)</f>
        <v>0</v>
      </c>
      <c r="AC92" s="172">
        <f>IF('1. Heures totales'!$C$3="Score",0,12)</f>
        <v>12</v>
      </c>
      <c r="AD92" s="172">
        <f>IF('1. Heures totales'!$C$3="Score",0,12)</f>
        <v>12</v>
      </c>
      <c r="AE92" s="172">
        <f>IF('1. Heures totales'!$C$3="Score",0,24)</f>
        <v>24</v>
      </c>
      <c r="AF92" s="172">
        <f>IF('1. Heures totales'!$C$3="Score",0,34.5)</f>
        <v>34.5</v>
      </c>
      <c r="AG92" s="172">
        <f>IF('1. Heures totales'!$C$3="Score",0,34.5)</f>
        <v>34.5</v>
      </c>
      <c r="AH92" s="172">
        <f>IF('1. Heures totales'!$C$3="Score",1,46.5)</f>
        <v>46.5</v>
      </c>
      <c r="AI92" s="172">
        <f>IF('1. Heures totales'!$C$3="Score",1,46.5)</f>
        <v>46.5</v>
      </c>
      <c r="AJ92" s="172">
        <f>IF('1. Heures totales'!$C$3="Score",1,46.5)</f>
        <v>46.5</v>
      </c>
      <c r="AK92" s="172">
        <f>IF('1. Heures totales'!$C$3="Score",1,46.5)</f>
        <v>46.5</v>
      </c>
      <c r="AL92" s="172">
        <f>IF('1. Heures totales'!$C$3="Score",0,34.5)</f>
        <v>34.5</v>
      </c>
      <c r="AM92" s="172">
        <f>IF('1. Heures totales'!$C$3="Score",0,24)</f>
        <v>24</v>
      </c>
      <c r="AN92" s="172">
        <f>IF('1. Heures totales'!$C$3="Score",0,24)</f>
        <v>24</v>
      </c>
      <c r="AO92" s="172">
        <f>IF('1. Heures totales'!$C$3="Score",0,12)</f>
        <v>12</v>
      </c>
      <c r="AP92" s="172">
        <f>IF('1. Heures totales'!$C$3="Score",0,12)</f>
        <v>12</v>
      </c>
      <c r="AQ92" s="172">
        <f>IF('1. Heures totales'!$C$3="Score",0,0)</f>
        <v>0</v>
      </c>
      <c r="AR92" s="172">
        <f>IF('1. Heures totales'!$C$3="Score",0,0)</f>
        <v>0</v>
      </c>
      <c r="AS92" s="189">
        <f>IF('1. Heures totales'!$C$3="Score",0,0)</f>
        <v>0</v>
      </c>
      <c r="AT92" s="4">
        <f>IF('1. Heures totales'!$C$3="Score",0,0)</f>
        <v>0</v>
      </c>
      <c r="AU92" s="4">
        <f>IF('1. Heures totales'!$C$3="Score",0,10.5)</f>
        <v>10.5</v>
      </c>
      <c r="AV92" s="4">
        <f>IF('1. Heures totales'!$C$3="Score",0,10.5)</f>
        <v>10.5</v>
      </c>
      <c r="AW92" s="4">
        <f>IF('1. Heures totales'!$C$3="Score",0,10.5)</f>
        <v>10.5</v>
      </c>
      <c r="AX92" s="4">
        <f>IF('1. Heures totales'!$C$3="Score",0,10.5)</f>
        <v>10.5</v>
      </c>
      <c r="AY92" s="4">
        <f>IF('1. Heures totales'!$C$3="Score",0,22.5)</f>
        <v>22.5</v>
      </c>
      <c r="AZ92" s="4">
        <f>IF('1. Heures totales'!$C$3="Score",0,33)</f>
        <v>33</v>
      </c>
      <c r="BA92" s="4">
        <f>IF('1. Heures totales'!$C$3="Score",0,37)</f>
        <v>37</v>
      </c>
      <c r="BB92" s="4">
        <f>IF('1. Heures totales'!$C$3="Score",0,34.5)</f>
        <v>34.5</v>
      </c>
      <c r="BC92" s="4">
        <f>IF('1. Heures totales'!$C$3="Score",0,34.5)</f>
        <v>34.5</v>
      </c>
      <c r="BD92" s="4">
        <f>IF('1. Heures totales'!$C$3="Score",0,34.5)</f>
        <v>34.5</v>
      </c>
      <c r="BE92" s="4">
        <f>IF('1. Heures totales'!$C$3="Score",0,34.5)</f>
        <v>34.5</v>
      </c>
      <c r="BF92" s="4">
        <f>IF('1. Heures totales'!$C$3="Score",0,22.5)</f>
        <v>22.5</v>
      </c>
      <c r="BG92" s="4">
        <f>IF('1. Heures totales'!$C$3="Score",0,24)</f>
        <v>24</v>
      </c>
      <c r="BH92" s="4">
        <f>IF('1. Heures totales'!$C$3="Score",0,30.5)</f>
        <v>30.5</v>
      </c>
      <c r="BI92" s="4">
        <f>IF('1. Heures totales'!$C$3="Score",0,34.5)</f>
        <v>34.5</v>
      </c>
      <c r="BJ92" s="4">
        <f>IF('1. Heures totales'!$C$3="Score",1,45)</f>
        <v>45</v>
      </c>
      <c r="BK92" s="4">
        <f>IF('1. Heures totales'!$C$3="Score",1,45)</f>
        <v>45</v>
      </c>
      <c r="BL92" s="4">
        <f>IF('1. Heures totales'!$C$3="Score",2,57)</f>
        <v>57</v>
      </c>
      <c r="BM92" s="4">
        <f>IF('1. Heures totales'!$C$3="Score",2,69)</f>
        <v>69</v>
      </c>
      <c r="BN92" s="4">
        <f>IF('1. Heures totales'!$C$3="Score",2,57)</f>
        <v>57</v>
      </c>
      <c r="BO92" s="4">
        <f>IF('1. Heures totales'!$C$3="Score",1,46.5)</f>
        <v>46.5</v>
      </c>
      <c r="BP92" s="4">
        <f>IF('1. Heures totales'!$C$3="Score",0,34.5)</f>
        <v>34.5</v>
      </c>
      <c r="BQ92" s="4">
        <f>IF('1. Heures totales'!$C$3="Score",1,40)</f>
        <v>40</v>
      </c>
      <c r="BR92" s="4">
        <f>IF('1. Heures totales'!$C$3="Score",1,48)</f>
        <v>48</v>
      </c>
      <c r="BS92" s="4">
        <f>IF('1. Heures totales'!$C$3="Score",1,46.5)</f>
        <v>46.5</v>
      </c>
      <c r="BT92" s="4">
        <f>IF('1. Heures totales'!$C$3="Score",0,34.5)</f>
        <v>34.5</v>
      </c>
      <c r="BU92" s="4">
        <f>IF('1. Heures totales'!$C$3="Score",0,34.5)</f>
        <v>34.5</v>
      </c>
      <c r="BV92" s="4">
        <f>IF('1. Heures totales'!$C$3="Score",0,34.5)</f>
        <v>34.5</v>
      </c>
      <c r="BW92" s="4">
        <f>IF('1. Heures totales'!$C$3="Score",0,34.5)</f>
        <v>34.5</v>
      </c>
      <c r="BX92" s="4">
        <f>IF('1. Heures totales'!$C$3="Score",0,18.5)</f>
        <v>18.5</v>
      </c>
      <c r="BY92" s="4">
        <f>IF('1. Heures totales'!$C$3="Score",0,10.5)</f>
        <v>10.5</v>
      </c>
      <c r="BZ92" s="4">
        <f>IF('1. Heures totales'!$C$3="Score",0,0)</f>
        <v>0</v>
      </c>
      <c r="CA92" s="4">
        <f>IF('1. Heures totales'!$C$3="Score",0,12)</f>
        <v>12</v>
      </c>
      <c r="CB92" s="4">
        <f>IF('1. Heures totales'!$C$3="Score",0,22.5)</f>
        <v>22.5</v>
      </c>
      <c r="CC92" s="4">
        <f>IF('1. Heures totales'!$C$3="Score",0,22.5)</f>
        <v>22.5</v>
      </c>
      <c r="CD92" s="4">
        <f>IF('1. Heures totales'!$C$3="Score",0,33)</f>
        <v>33</v>
      </c>
      <c r="CE92" s="4">
        <f>IF('1. Heures totales'!$C$3="Score",2,49)</f>
        <v>49</v>
      </c>
      <c r="CF92" s="4">
        <f>IF('1. Heures totales'!$C$3="Score",2,57)</f>
        <v>57</v>
      </c>
      <c r="CG92" s="4">
        <f>IF('1. Heures totales'!$C$3="Score",2,57)</f>
        <v>57</v>
      </c>
      <c r="CH92" s="4">
        <f>IF('1. Heures totales'!$C$3="Score",2,55.5)</f>
        <v>55.5</v>
      </c>
      <c r="CI92" s="4">
        <f>IF('1. Heures totales'!$C$3="Score",1,45)</f>
        <v>45</v>
      </c>
      <c r="CJ92" s="4">
        <f>IF('1. Heures totales'!$C$3="Score",2,57)</f>
        <v>57</v>
      </c>
      <c r="CK92" s="4">
        <f>IF('1. Heures totales'!$C$3="Score",1,46.5)</f>
        <v>46.5</v>
      </c>
      <c r="CL92" s="4">
        <f>IF('1. Heures totales'!$C$3="Score",0,30.5)</f>
        <v>30.5</v>
      </c>
      <c r="CM92" s="4">
        <f>IF('1. Heures totales'!$C$3="Score",0,22.5)</f>
        <v>22.5</v>
      </c>
      <c r="CN92" s="4">
        <f>IF('1. Heures totales'!$C$3="Score",0,22.5)</f>
        <v>22.5</v>
      </c>
      <c r="CO92" s="4">
        <f>IF('1. Heures totales'!$C$3="Score",0,12)</f>
        <v>12</v>
      </c>
      <c r="CP92" s="4">
        <f>IF('1. Heures totales'!$C$3="Score",0,12)</f>
        <v>12</v>
      </c>
      <c r="CQ92" s="4">
        <f>IF('1. Heures totales'!$C$3="Score",0,0)</f>
        <v>0</v>
      </c>
      <c r="CR92" s="4">
        <f>IF('1. Heures totales'!$C$3="Score",0,0)</f>
        <v>0</v>
      </c>
      <c r="CS92" s="4">
        <f>IF('1. Heures totales'!$C$3="Score",0,0)</f>
        <v>0</v>
      </c>
      <c r="CT92" s="4">
        <f>IF('1. Heures totales'!$C$3="Score",0,0)</f>
        <v>0</v>
      </c>
      <c r="CU92" s="4">
        <f>IF('1. Heures totales'!$C$3="Score",0,10.5)</f>
        <v>10.5</v>
      </c>
      <c r="CV92" s="4">
        <f>IF('1. Heures totales'!$C$3="Score",0,21)</f>
        <v>21</v>
      </c>
      <c r="CW92" s="4">
        <f>IF('1. Heures totales'!$C$3="Score",0,21)</f>
        <v>21</v>
      </c>
      <c r="CX92" s="4">
        <f>IF('1. Heures totales'!$C$3="Score",0,37)</f>
        <v>37</v>
      </c>
      <c r="CY92" s="4">
        <f>IF('1. Heures totales'!$C$3="Score",1,45)</f>
        <v>45</v>
      </c>
      <c r="CZ92" s="4">
        <f>IF('1. Heures totales'!$C$3="Score",0,24)</f>
        <v>24</v>
      </c>
      <c r="DA92" s="4">
        <f>IF('1. Heures totales'!$C$3="Score",0,24)</f>
        <v>24</v>
      </c>
    </row>
    <row r="93" spans="1:105" x14ac:dyDescent="0.35">
      <c r="A93" s="478" t="e">
        <f>#REF!</f>
        <v>#REF!</v>
      </c>
      <c r="B93" s="186" t="e">
        <f>#REF!</f>
        <v>#REF!</v>
      </c>
      <c r="C93" s="187"/>
      <c r="D93" s="207">
        <f t="shared" si="3"/>
        <v>35.6</v>
      </c>
      <c r="E93" s="188">
        <f>IF('1. Heures totales'!$C$3="Score",,)</f>
        <v>0</v>
      </c>
      <c r="F93" s="187">
        <f>IF('1. Heures totales'!$C$3="Score",,)</f>
        <v>0</v>
      </c>
      <c r="G93" s="188">
        <f>IF('1. Heures totales'!$C$3="Score",,)</f>
        <v>0</v>
      </c>
      <c r="H93" s="188">
        <f>IF('1. Heures totales'!$C$3="Score",,)</f>
        <v>0</v>
      </c>
      <c r="I93" s="188"/>
      <c r="J93" s="188"/>
      <c r="K93" s="188"/>
      <c r="L93" s="188"/>
      <c r="M93" s="188"/>
      <c r="N93" s="188"/>
      <c r="O93" s="188"/>
      <c r="P93" s="188"/>
      <c r="Q93" s="188"/>
      <c r="R93" s="188"/>
      <c r="S93" s="187">
        <f>IF('1. Heures totales'!$C$3="Score",,)</f>
        <v>0</v>
      </c>
      <c r="T93" s="188">
        <f>IF('1. Heures totales'!$C$3="Score",,)</f>
        <v>0</v>
      </c>
      <c r="U93" s="172">
        <f>IF('1. Heures totales'!$C$3="Score",0,38.5)</f>
        <v>38.5</v>
      </c>
      <c r="V93" s="172">
        <f>IF('1. Heures totales'!$C$3="Score",0,38.5)</f>
        <v>38.5</v>
      </c>
      <c r="W93" s="172">
        <f>IF('1. Heures totales'!$C$3="Score",0,38.5)</f>
        <v>38.5</v>
      </c>
      <c r="X93" s="172">
        <f>IF('1. Heures totales'!$C$3="Score",1,43.5)</f>
        <v>43.5</v>
      </c>
      <c r="Y93" s="172">
        <f>IF('1. Heures totales'!$C$3="Score",0,29.5)</f>
        <v>29.5</v>
      </c>
      <c r="Z93" s="172">
        <f>IF('1. Heures totales'!$C$3="Score",0,31.5)</f>
        <v>31.5</v>
      </c>
      <c r="AA93" s="172">
        <f>IF('1. Heures totales'!$C$3="Score",1,42)</f>
        <v>42</v>
      </c>
      <c r="AB93" s="172">
        <f>IF('1. Heures totales'!$C$3="Score",2,52.5)</f>
        <v>52.5</v>
      </c>
      <c r="AC93" s="172">
        <f>IF('1. Heures totales'!$C$3="Score",2,58)</f>
        <v>58</v>
      </c>
      <c r="AD93" s="172">
        <f>IF('1. Heures totales'!$C$3="Score",2,56)</f>
        <v>56</v>
      </c>
      <c r="AE93" s="172">
        <f>IF('1. Heures totales'!$C$3="Score",1,45.5)</f>
        <v>45.5</v>
      </c>
      <c r="AF93" s="172">
        <f>IF('1. Heures totales'!$C$3="Score",2,57.5)</f>
        <v>57.5</v>
      </c>
      <c r="AG93" s="172">
        <f>IF('1. Heures totales'!$C$3="Score",1,47)</f>
        <v>47</v>
      </c>
      <c r="AH93" s="172">
        <f>IF('1. Heures totales'!$C$3="Score",0,36.5)</f>
        <v>36.5</v>
      </c>
      <c r="AI93" s="172">
        <f>IF('1. Heures totales'!$C$3="Score",0,26)</f>
        <v>26</v>
      </c>
      <c r="AJ93" s="172">
        <f>IF('1. Heures totales'!$C$3="Score",0,32.5)</f>
        <v>32.5</v>
      </c>
      <c r="AK93" s="172">
        <f>IF('1. Heures totales'!$C$3="Score",0,24)</f>
        <v>24</v>
      </c>
      <c r="AL93" s="172">
        <f>IF('1. Heures totales'!$C$3="Score",0,29.5)</f>
        <v>29.5</v>
      </c>
      <c r="AM93" s="172">
        <f>IF('1. Heures totales'!$C$3="Score",0,26)</f>
        <v>26</v>
      </c>
      <c r="AN93" s="172">
        <f>IF('1. Heures totales'!$C$3="Score",0,26)</f>
        <v>26</v>
      </c>
      <c r="AO93" s="172">
        <f>IF('1. Heures totales'!$C$3="Score",0,31.5)</f>
        <v>31.5</v>
      </c>
      <c r="AP93" s="172">
        <f>IF('1. Heures totales'!$C$3="Score",1,40)</f>
        <v>40</v>
      </c>
      <c r="AQ93" s="172">
        <f>IF('1. Heures totales'!$C$3="Score",0,33.5)</f>
        <v>33.5</v>
      </c>
      <c r="AR93" s="172">
        <f>IF('1. Heures totales'!$C$3="Score",1,42)</f>
        <v>42</v>
      </c>
      <c r="AS93" s="189">
        <f>IF('1. Heures totales'!$C$3="Score",1,47)</f>
        <v>47</v>
      </c>
      <c r="AT93" s="4">
        <f>IF('1. Heures totales'!$C$3="Score",2,50.5)</f>
        <v>50.5</v>
      </c>
      <c r="AU93" s="4">
        <f>IF('1. Heures totales'!$C$3="Score",2,50.5)</f>
        <v>50.5</v>
      </c>
      <c r="AV93" s="4">
        <f>IF('1. Heures totales'!$C$3="Score",1,45)</f>
        <v>45</v>
      </c>
      <c r="AW93" s="4">
        <f>IF('1. Heures totales'!$C$3="Score",0,36.5)</f>
        <v>36.5</v>
      </c>
      <c r="AX93" s="4">
        <f>IF('1. Heures totales'!$C$3="Score",1,41.5)</f>
        <v>41.5</v>
      </c>
      <c r="AY93" s="4">
        <f>IF('1. Heures totales'!$C$3="Score",0,33)</f>
        <v>33</v>
      </c>
      <c r="AZ93" s="4">
        <f>IF('1. Heures totales'!$C$3="Score",0,33)</f>
        <v>33</v>
      </c>
      <c r="BA93" s="4">
        <f>IF('1. Heures totales'!$C$3="Score",0,31.5)</f>
        <v>31.5</v>
      </c>
      <c r="BB93" s="4">
        <f>IF('1. Heures totales'!$C$3="Score",1,42)</f>
        <v>42</v>
      </c>
      <c r="BC93" s="4">
        <f>IF('1. Heures totales'!$C$3="Score",2,52.5)</f>
        <v>52.5</v>
      </c>
      <c r="BD93" s="4">
        <f>IF('1. Heures totales'!$C$3="Score",2,58)</f>
        <v>58</v>
      </c>
      <c r="BE93" s="4">
        <f>IF('1. Heures totales'!$C$3="Score",2,56)</f>
        <v>56</v>
      </c>
      <c r="BF93" s="4">
        <f>IF('1. Heures totales'!$C$3="Score",2,68)</f>
        <v>68</v>
      </c>
      <c r="BG93" s="4">
        <f>IF('1. Heures totales'!$C$3="Score",2,69.5)</f>
        <v>69.5</v>
      </c>
      <c r="BH93" s="4">
        <f>IF('1. Heures totales'!$C$3="Score",2,64.5)</f>
        <v>64.5</v>
      </c>
      <c r="BI93" s="4">
        <f>IF('1. Heures totales'!$C$3="Score",2,62.5)</f>
        <v>62.5</v>
      </c>
      <c r="BJ93" s="4">
        <f>IF('1. Heures totales'!$C$3="Score",2,52)</f>
        <v>52</v>
      </c>
      <c r="BK93" s="4">
        <f>IF('1. Heures totales'!$C$3="Score",1,46.5)</f>
        <v>46.5</v>
      </c>
      <c r="BL93" s="4">
        <f>IF('1. Heures totales'!$C$3="Score",2,50)</f>
        <v>50</v>
      </c>
      <c r="BM93" s="4">
        <f>IF('1. Heures totales'!$C$3="Score",1,43.5)</f>
        <v>43.5</v>
      </c>
      <c r="BN93" s="4">
        <f>IF('1. Heures totales'!$C$3="Score",1,40)</f>
        <v>40</v>
      </c>
      <c r="BO93" s="4">
        <f>IF('1. Heures totales'!$C$3="Score",0,34.5)</f>
        <v>34.5</v>
      </c>
      <c r="BP93" s="4">
        <f>IF('1. Heures totales'!$C$3="Score",0,26)</f>
        <v>26</v>
      </c>
      <c r="BQ93" s="4">
        <f>IF('1. Heures totales'!$C$3="Score",0,36.5)</f>
        <v>36.5</v>
      </c>
      <c r="BR93" s="4">
        <f>IF('1. Heures totales'!$C$3="Score",1,42)</f>
        <v>42</v>
      </c>
      <c r="BS93" s="4">
        <f>IF('1. Heures totales'!$C$3="Score",0,35.5)</f>
        <v>35.5</v>
      </c>
      <c r="BT93" s="4">
        <f>IF('1. Heures totales'!$C$3="Score",0,38.5)</f>
        <v>38.5</v>
      </c>
      <c r="BU93" s="4">
        <f>IF('1. Heures totales'!$C$3="Score",1,42)</f>
        <v>42</v>
      </c>
      <c r="BV93" s="4">
        <f>IF('1. Heures totales'!$C$3="Score",1,47.5)</f>
        <v>47.5</v>
      </c>
      <c r="BW93" s="4">
        <f>IF('1. Heures totales'!$C$3="Score",2,56)</f>
        <v>56</v>
      </c>
      <c r="BX93" s="4">
        <f>IF('1. Heures totales'!$C$3="Score",1,45.5)</f>
        <v>45.5</v>
      </c>
      <c r="BY93" s="4">
        <f>IF('1. Heures totales'!$C$3="Score",1,40)</f>
        <v>40</v>
      </c>
      <c r="BZ93" s="4">
        <f>IF('1. Heures totales'!$C$3="Score",0,34.5)</f>
        <v>34.5</v>
      </c>
      <c r="CA93" s="4">
        <f>IF('1. Heures totales'!$C$3="Score",0,26)</f>
        <v>26</v>
      </c>
      <c r="CB93" s="4">
        <f>IF('1. Heures totales'!$C$3="Score",0,14)</f>
        <v>14</v>
      </c>
      <c r="CC93" s="4">
        <f>IF('1. Heures totales'!$C$3="Score",0,8.5)</f>
        <v>8.5</v>
      </c>
      <c r="CD93" s="4">
        <f>IF('1. Heures totales'!$C$3="Score",0,0)</f>
        <v>0</v>
      </c>
      <c r="CE93" s="4">
        <f>IF('1. Heures totales'!$C$3="Score",0,5.5)</f>
        <v>5.5</v>
      </c>
      <c r="CF93" s="4">
        <f>IF('1. Heures totales'!$C$3="Score",0,14)</f>
        <v>14</v>
      </c>
      <c r="CG93" s="4">
        <f>IF('1. Heures totales'!$C$3="Score",0,14)</f>
        <v>14</v>
      </c>
      <c r="CH93" s="4">
        <f>IF('1. Heures totales'!$C$3="Score",0,14)</f>
        <v>14</v>
      </c>
      <c r="CI93" s="4">
        <f>IF('1. Heures totales'!$C$3="Score",0,19.5)</f>
        <v>19.5</v>
      </c>
      <c r="CJ93" s="4">
        <f>IF('1. Heures totales'!$C$3="Score",0,28)</f>
        <v>28</v>
      </c>
      <c r="CK93" s="4">
        <f>IF('1. Heures totales'!$C$3="Score",0,28)</f>
        <v>28</v>
      </c>
      <c r="CL93" s="4">
        <f>IF('1. Heures totales'!$C$3="Score",0,22.5)</f>
        <v>22.5</v>
      </c>
      <c r="CM93" s="4">
        <f>IF('1. Heures totales'!$C$3="Score",0,14)</f>
        <v>14</v>
      </c>
      <c r="CN93" s="4">
        <f>IF('1. Heures totales'!$C$3="Score",0,14)</f>
        <v>14</v>
      </c>
      <c r="CO93" s="4">
        <f>IF('1. Heures totales'!$C$3="Score",0,14)</f>
        <v>14</v>
      </c>
      <c r="CP93" s="4">
        <f>IF('1. Heures totales'!$C$3="Score",0,14)</f>
        <v>14</v>
      </c>
      <c r="CQ93" s="4">
        <f>IF('1. Heures totales'!$C$3="Score",0,14)</f>
        <v>14</v>
      </c>
      <c r="CR93" s="4">
        <f>IF('1. Heures totales'!$C$3="Score",0,14)</f>
        <v>14</v>
      </c>
      <c r="CS93" s="4">
        <f>IF('1. Heures totales'!$C$3="Score",0,19.5)</f>
        <v>19.5</v>
      </c>
      <c r="CT93" s="4">
        <f>IF('1. Heures totales'!$C$3="Score",0,28)</f>
        <v>28</v>
      </c>
      <c r="CU93" s="4">
        <f>IF('1. Heures totales'!$C$3="Score",0,28)</f>
        <v>28</v>
      </c>
      <c r="CV93" s="4">
        <f>IF('1. Heures totales'!$C$3="Score",0,28)</f>
        <v>28</v>
      </c>
      <c r="CW93" s="4">
        <f>IF('1. Heures totales'!$C$3="Score",0,34.5)</f>
        <v>34.5</v>
      </c>
      <c r="CX93" s="4">
        <f>IF('1. Heures totales'!$C$3="Score",0,31.5)</f>
        <v>31.5</v>
      </c>
      <c r="CY93" s="4">
        <f>IF('1. Heures totales'!$C$3="Score",1,40)</f>
        <v>40</v>
      </c>
      <c r="CZ93" s="4">
        <f>IF('1. Heures totales'!$C$3="Score",0,34.5)</f>
        <v>34.5</v>
      </c>
      <c r="DA93" s="4">
        <f>IF('1. Heures totales'!$C$3="Score",0,26)</f>
        <v>26</v>
      </c>
    </row>
    <row r="94" spans="1:105" x14ac:dyDescent="0.35">
      <c r="A94" s="478" t="e">
        <f>#REF!</f>
        <v>#REF!</v>
      </c>
      <c r="B94" s="186" t="e">
        <f>#REF!</f>
        <v>#REF!</v>
      </c>
      <c r="C94" s="187"/>
      <c r="D94" s="207">
        <f t="shared" si="3"/>
        <v>39.747058823529414</v>
      </c>
      <c r="E94" s="187">
        <f>IF('1. Heures totales'!$C$3="Score",,)</f>
        <v>0</v>
      </c>
      <c r="F94" s="187">
        <f>IF('1. Heures totales'!$C$3="Score",,)</f>
        <v>0</v>
      </c>
      <c r="G94" s="187">
        <f>IF('1. Heures totales'!$C$3="Score",,)</f>
        <v>0</v>
      </c>
      <c r="H94" s="187">
        <f>IF('1. Heures totales'!$C$3="Score",,)</f>
        <v>0</v>
      </c>
      <c r="I94" s="187"/>
      <c r="J94" s="187"/>
      <c r="K94" s="187"/>
      <c r="L94" s="187"/>
      <c r="M94" s="187"/>
      <c r="N94" s="187"/>
      <c r="O94" s="187"/>
      <c r="P94" s="187"/>
      <c r="Q94" s="187"/>
      <c r="R94" s="187"/>
      <c r="S94" s="188">
        <f>IF('1. Heures totales'!$C$3="Score",,)</f>
        <v>0</v>
      </c>
      <c r="T94" s="187">
        <f>IF('1. Heures totales'!$C$3="Score",,)</f>
        <v>0</v>
      </c>
      <c r="U94" s="172">
        <f>IF('1. Heures totales'!$C$3="Score",1,47.5)</f>
        <v>47.5</v>
      </c>
      <c r="V94" s="172">
        <f>IF('1. Heures totales'!$C$3="Score",2,56)</f>
        <v>56</v>
      </c>
      <c r="W94" s="172">
        <f>IF('1. Heures totales'!$C$3="Score",2,56)</f>
        <v>56</v>
      </c>
      <c r="X94" s="172">
        <f>IF('1. Heures totales'!$C$3="Score",2,61.5)</f>
        <v>61.5</v>
      </c>
      <c r="Y94" s="172">
        <f>IF('1. Heures totales'!$C$3="Score",2,70)</f>
        <v>70</v>
      </c>
      <c r="Z94" s="172">
        <f>IF('1. Heures totales'!$C$3="Score",2,70)</f>
        <v>70</v>
      </c>
      <c r="AA94" s="172">
        <f>IF('1. Heures totales'!$C$3="Score",2,59.5)</f>
        <v>59.5</v>
      </c>
      <c r="AB94" s="172">
        <f>IF('1. Heures totales'!$C$3="Score",1,43.5)</f>
        <v>43.5</v>
      </c>
      <c r="AC94" s="172">
        <f>IF('1. Heures totales'!$C$3="Score",0,35)</f>
        <v>35</v>
      </c>
      <c r="AD94" s="172">
        <f>IF('1. Heures totales'!$C$3="Score",0,24.5)</f>
        <v>24.5</v>
      </c>
      <c r="AE94" s="172">
        <f>IF('1. Heures totales'!$C$3="Score",0,19)</f>
        <v>19</v>
      </c>
      <c r="AF94" s="172">
        <f>IF('1. Heures totales'!$C$3="Score",0,10.5)</f>
        <v>10.5</v>
      </c>
      <c r="AG94" s="172">
        <f>IF('1. Heures totales'!$C$3="Score",0,0)</f>
        <v>0</v>
      </c>
      <c r="AH94" s="172">
        <f>IF('1. Heures totales'!$C$3="Score",0,10.5)</f>
        <v>10.5</v>
      </c>
      <c r="AI94" s="172">
        <f>IF('1. Heures totales'!$C$3="Score",0,10.5)</f>
        <v>10.5</v>
      </c>
      <c r="AJ94" s="172">
        <f>IF('1. Heures totales'!$C$3="Score",0,16)</f>
        <v>16</v>
      </c>
      <c r="AK94" s="172">
        <f>IF('1. Heures totales'!$C$3="Score",0,24.5)</f>
        <v>24.5</v>
      </c>
      <c r="AL94" s="172">
        <f>IF('1. Heures totales'!$C$3="Score",0,24.5)</f>
        <v>24.5</v>
      </c>
      <c r="AM94" s="172">
        <f>IF('1. Heures totales'!$C$3="Score",0,35)</f>
        <v>35</v>
      </c>
      <c r="AN94" s="172">
        <f>IF('1. Heures totales'!$C$3="Score",1,40.5)</f>
        <v>40.5</v>
      </c>
      <c r="AO94" s="172">
        <f>IF('1. Heures totales'!$C$3="Score",0,38.5)</f>
        <v>38.5</v>
      </c>
      <c r="AP94" s="172">
        <f>IF('1. Heures totales'!$C$3="Score",2,54.5)</f>
        <v>54.5</v>
      </c>
      <c r="AQ94" s="172">
        <f>IF('1. Heures totales'!$C$3="Score",2,57.5)</f>
        <v>57.5</v>
      </c>
      <c r="AR94" s="172">
        <f>IF('1. Heures totales'!$C$3="Score",2,54.5)</f>
        <v>54.5</v>
      </c>
      <c r="AS94" s="189">
        <f>IF('1. Heures totales'!$C$3="Score",2,63)</f>
        <v>63</v>
      </c>
      <c r="AT94" s="4">
        <f>IF('1. Heures totales'!$C$3="Score",2,52.5)</f>
        <v>52.5</v>
      </c>
      <c r="AU94" s="4">
        <f>IF('1. Heures totales'!$C$3="Score",2,57.5)</f>
        <v>57.5</v>
      </c>
      <c r="AV94" s="4">
        <f>IF('1. Heures totales'!$C$3="Score",2,54.5)</f>
        <v>54.5</v>
      </c>
      <c r="AW94" s="4">
        <f>IF('1. Heures totales'!$C$3="Score",1,47)</f>
        <v>47</v>
      </c>
      <c r="AX94" s="4">
        <f>IF('1. Heures totales'!$C$3="Score",2,50.5)</f>
        <v>50.5</v>
      </c>
      <c r="AY94" s="4">
        <f>IF('1. Heures totales'!$C$3="Score",2,50.5)</f>
        <v>50.5</v>
      </c>
      <c r="AZ94" s="4">
        <f>IF('1. Heures totales'!$C$3="Score",2,50.5)</f>
        <v>50.5</v>
      </c>
      <c r="BA94" s="4">
        <f>IF('1. Heures totales'!$C$3="Score",2,50.5)</f>
        <v>50.5</v>
      </c>
      <c r="BB94" s="4">
        <f>IF('1. Heures totales'!$C$3="Score",1,40)</f>
        <v>40</v>
      </c>
      <c r="BC94" s="4">
        <f>IF('1. Heures totales'!$C$3="Score",0,34.5)</f>
        <v>34.5</v>
      </c>
      <c r="BD94" s="4">
        <f>IF('1. Heures totales'!$C$3="Score",0,26)</f>
        <v>26</v>
      </c>
      <c r="BE94" s="4">
        <f>IF('1. Heures totales'!$C$3="Score",0,14)</f>
        <v>14</v>
      </c>
      <c r="BF94" s="4">
        <f>IF('1. Heures totales'!$C$3="Score",0,8.5)</f>
        <v>8.5</v>
      </c>
      <c r="BG94" s="4">
        <f>IF('1. Heures totales'!$C$3="Score",0,10.5)</f>
        <v>10.5</v>
      </c>
      <c r="BH94" s="4">
        <f>IF('1. Heures totales'!$C$3="Score",0,10.5)</f>
        <v>10.5</v>
      </c>
      <c r="BI94" s="4">
        <f>IF('1. Heures totales'!$C$3="Score",0,21)</f>
        <v>21</v>
      </c>
      <c r="BJ94" s="4">
        <f>IF('1. Heures totales'!$C$3="Score",0,33)</f>
        <v>33</v>
      </c>
      <c r="BK94" s="4">
        <f>IF('1. Heures totales'!$C$3="Score",0,38.5)</f>
        <v>38.5</v>
      </c>
      <c r="BL94" s="4">
        <f>IF('1. Heures totales'!$C$3="Score",1,47)</f>
        <v>47</v>
      </c>
      <c r="BM94" s="4">
        <f>IF('1. Heures totales'!$C$3="Score",2,52.5)</f>
        <v>52.5</v>
      </c>
      <c r="BN94" s="4">
        <f>IF('1. Heures totales'!$C$3="Score",2,50.5)</f>
        <v>50.5</v>
      </c>
      <c r="BO94" s="4">
        <f>IF('1. Heures totales'!$C$3="Score",2,56)</f>
        <v>56</v>
      </c>
      <c r="BP94" s="4">
        <f>IF('1. Heures totales'!$C$3="Score",2,54)</f>
        <v>54</v>
      </c>
      <c r="BQ94" s="4">
        <f>IF('1. Heures totales'!$C$3="Score",2,52.5)</f>
        <v>52.5</v>
      </c>
      <c r="BR94" s="4">
        <f>IF('1. Heures totales'!$C$3="Score",1,47)</f>
        <v>47</v>
      </c>
      <c r="BS94" s="4">
        <f>IF('1. Heures totales'!$C$3="Score",2,54.5)</f>
        <v>54.5</v>
      </c>
      <c r="BT94" s="4">
        <f>IF('1. Heures totales'!$C$3="Score",2,54.5)</f>
        <v>54.5</v>
      </c>
      <c r="BU94" s="4">
        <f>IF('1. Heures totales'!$C$3="Score",2,54.5)</f>
        <v>54.5</v>
      </c>
      <c r="BV94" s="4">
        <f>IF('1. Heures totales'!$C$3="Score",2,49)</f>
        <v>49</v>
      </c>
      <c r="BW94" s="4">
        <f>IF('1. Heures totales'!$C$3="Score",2,51)</f>
        <v>51</v>
      </c>
      <c r="BX94" s="4">
        <f>IF('1. Heures totales'!$C$3="Score",2,56.5)</f>
        <v>56.5</v>
      </c>
      <c r="BY94" s="4">
        <f>IF('1. Heures totales'!$C$3="Score",2,65)</f>
        <v>65</v>
      </c>
      <c r="BZ94" s="4">
        <f>IF('1. Heures totales'!$C$3="Score",2,65)</f>
        <v>65</v>
      </c>
      <c r="CA94" s="4">
        <f>IF('1. Heures totales'!$C$3="Score",2,73.5)</f>
        <v>73.5</v>
      </c>
      <c r="CB94" s="4">
        <f>IF('1. Heures totales'!$C$3="Score",2,73.5)</f>
        <v>73.5</v>
      </c>
      <c r="CC94" s="4">
        <f>IF('1. Heures totales'!$C$3="Score",2,73.5)</f>
        <v>73.5</v>
      </c>
      <c r="CD94" s="4">
        <f>IF('1. Heures totales'!$C$3="Score",2,63)</f>
        <v>63</v>
      </c>
      <c r="CE94" s="4">
        <f>IF('1. Heures totales'!$C$3="Score",1,47)</f>
        <v>47</v>
      </c>
      <c r="CF94" s="4">
        <f>IF('1. Heures totales'!$C$3="Score",0,38.5)</f>
        <v>38.5</v>
      </c>
      <c r="CG94" s="4">
        <f>IF('1. Heures totales'!$C$3="Score",0,22.5)</f>
        <v>22.5</v>
      </c>
      <c r="CH94" s="4">
        <f>IF('1. Heures totales'!$C$3="Score",0,8.5)</f>
        <v>8.5</v>
      </c>
      <c r="CI94" s="4">
        <f>IF('1. Heures totales'!$C$3="Score",0,0)</f>
        <v>0</v>
      </c>
      <c r="CJ94" s="4">
        <f>IF('1. Heures totales'!$C$3="Score",0,0)</f>
        <v>0</v>
      </c>
      <c r="CK94" s="4">
        <f>IF('1. Heures totales'!$C$3="Score",0,0)</f>
        <v>0</v>
      </c>
      <c r="CL94" s="4">
        <f>IF('1. Heures totales'!$C$3="Score",0,0)</f>
        <v>0</v>
      </c>
      <c r="CM94" s="4">
        <f>IF('1. Heures totales'!$C$3="Score",0,0)</f>
        <v>0</v>
      </c>
      <c r="CN94" s="4">
        <f>IF('1. Heures totales'!$C$3="Score",0,5.5)</f>
        <v>5.5</v>
      </c>
      <c r="CO94" s="4">
        <f>IF('1. Heures totales'!$C$3="Score",0,14)</f>
        <v>14</v>
      </c>
      <c r="CP94" s="4">
        <f>IF('1. Heures totales'!$C$3="Score",0,14)</f>
        <v>14</v>
      </c>
      <c r="CQ94" s="4">
        <f>IF('1. Heures totales'!$C$3="Score",0,14)</f>
        <v>14</v>
      </c>
      <c r="CR94" s="4">
        <f>IF('1. Heures totales'!$C$3="Score",0,26)</f>
        <v>26</v>
      </c>
      <c r="CS94" s="4">
        <f>IF('1. Heures totales'!$C$3="Score",0,36.5)</f>
        <v>36.5</v>
      </c>
      <c r="CT94" s="4">
        <f>IF('1. Heures totales'!$C$3="Score",1,47)</f>
        <v>47</v>
      </c>
      <c r="CU94" s="4">
        <f>IF('1. Heures totales'!$C$3="Score",2,53.5)</f>
        <v>53.5</v>
      </c>
      <c r="CV94" s="4">
        <f>IF('1. Heures totales'!$C$3="Score",2,50.5)</f>
        <v>50.5</v>
      </c>
      <c r="CW94" s="4">
        <f>IF('1. Heures totales'!$C$3="Score",2,59)</f>
        <v>59</v>
      </c>
      <c r="CX94" s="4">
        <f>IF('1. Heures totales'!$C$3="Score",2,64.5)</f>
        <v>64.5</v>
      </c>
      <c r="CY94" s="4">
        <f>IF('1. Heures totales'!$C$3="Score",2,61)</f>
        <v>61</v>
      </c>
      <c r="CZ94" s="4">
        <f>IF('1. Heures totales'!$C$3="Score",2,51)</f>
        <v>51</v>
      </c>
      <c r="DA94" s="4">
        <f>IF('1. Heures totales'!$C$3="Score",1,40)</f>
        <v>40</v>
      </c>
    </row>
    <row r="95" spans="1:105" x14ac:dyDescent="0.35">
      <c r="A95" s="478" t="e">
        <f>#REF!</f>
        <v>#REF!</v>
      </c>
      <c r="B95" s="186" t="e">
        <f>#REF!</f>
        <v>#REF!</v>
      </c>
      <c r="C95" s="187"/>
      <c r="D95" s="207">
        <f t="shared" si="3"/>
        <v>40</v>
      </c>
      <c r="E95" s="187">
        <f>IF('1. Heures totales'!$C$3="Score",,)</f>
        <v>0</v>
      </c>
      <c r="F95" s="187">
        <f>IF('1. Heures totales'!$C$3="Score",,)</f>
        <v>0</v>
      </c>
      <c r="G95" s="188">
        <f>IF('1. Heures totales'!$C$3="Score",,)</f>
        <v>0</v>
      </c>
      <c r="H95" s="187">
        <f>IF('1. Heures totales'!$C$3="Score",,)</f>
        <v>0</v>
      </c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8">
        <f>IF('1. Heures totales'!$C$3="Score",,)</f>
        <v>0</v>
      </c>
      <c r="T95" s="187">
        <f>IF('1. Heures totales'!$C$3="Score",,)</f>
        <v>0</v>
      </c>
      <c r="U95" s="172">
        <f>IF('1. Heures totales'!$C$3="Score",1,40)</f>
        <v>40</v>
      </c>
      <c r="V95" s="172">
        <f>IF('1. Heures totales'!$C$3="Score",1,40)</f>
        <v>40</v>
      </c>
      <c r="W95" s="172">
        <f>IF('1. Heures totales'!$C$3="Score",1,45)</f>
        <v>45</v>
      </c>
      <c r="X95" s="172">
        <f>IF('1. Heures totales'!$C$3="Score",2,48.5)</f>
        <v>48.5</v>
      </c>
      <c r="Y95" s="172">
        <f>IF('1. Heures totales'!$C$3="Score",1,42)</f>
        <v>42</v>
      </c>
      <c r="Z95" s="172">
        <f>IF('1. Heures totales'!$C$3="Score",1,45)</f>
        <v>45</v>
      </c>
      <c r="AA95" s="172">
        <f>IF('1. Heures totales'!$C$3="Score",2,52.5)</f>
        <v>52.5</v>
      </c>
      <c r="AB95" s="172">
        <f>IF('1. Heures totales'!$C$3="Score",2,58)</f>
        <v>58</v>
      </c>
      <c r="AC95" s="172">
        <f>IF('1. Heures totales'!$C$3="Score",2,66.5)</f>
        <v>66.5</v>
      </c>
      <c r="AD95" s="172">
        <f>IF('1. Heures totales'!$C$3="Score",2,66.5)</f>
        <v>66.5</v>
      </c>
      <c r="AE95" s="172">
        <f>IF('1. Heures totales'!$C$3="Score",2,66.5)</f>
        <v>66.5</v>
      </c>
      <c r="AF95" s="172">
        <f>IF('1. Heures totales'!$C$3="Score",2,61)</f>
        <v>61</v>
      </c>
      <c r="AG95" s="172">
        <f>IF('1. Heures totales'!$C$3="Score",2,64.5)</f>
        <v>64.5</v>
      </c>
      <c r="AH95" s="172">
        <f>IF('1. Heures totales'!$C$3="Score",2,59)</f>
        <v>59</v>
      </c>
      <c r="AI95" s="172">
        <f>IF('1. Heures totales'!$C$3="Score",2,53.5)</f>
        <v>53.5</v>
      </c>
      <c r="AJ95" s="172">
        <f>IF('1. Heures totales'!$C$3="Score",1,45)</f>
        <v>45</v>
      </c>
      <c r="AK95" s="172">
        <f>IF('1. Heures totales'!$C$3="Score",1,46.5)</f>
        <v>46.5</v>
      </c>
      <c r="AL95" s="172">
        <f>IF('1. Heures totales'!$C$3="Score",1,46.5)</f>
        <v>46.5</v>
      </c>
      <c r="AM95" s="172">
        <f>IF('1. Heures totales'!$C$3="Score",1,46.5)</f>
        <v>46.5</v>
      </c>
      <c r="AN95" s="172">
        <f>IF('1. Heures totales'!$C$3="Score",0,34.5)</f>
        <v>34.5</v>
      </c>
      <c r="AO95" s="172">
        <f>IF('1. Heures totales'!$C$3="Score",0,24)</f>
        <v>24</v>
      </c>
      <c r="AP95" s="172">
        <f>IF('1. Heures totales'!$C$3="Score",0,24)</f>
        <v>24</v>
      </c>
      <c r="AQ95" s="172">
        <f>IF('1. Heures totales'!$C$3="Score",0,34.5)</f>
        <v>34.5</v>
      </c>
      <c r="AR95" s="172">
        <f>IF('1. Heures totales'!$C$3="Score",0,34.5)</f>
        <v>34.5</v>
      </c>
      <c r="AS95" s="189">
        <f>IF('1. Heures totales'!$C$3="Score",0,28)</f>
        <v>28</v>
      </c>
      <c r="AT95" s="4">
        <f>IF('1. Heures totales'!$C$3="Score",0,36.5)</f>
        <v>36.5</v>
      </c>
      <c r="AU95" s="4">
        <f>IF('1. Heures totales'!$C$3="Score",0,36.5)</f>
        <v>36.5</v>
      </c>
      <c r="AV95" s="4">
        <f>IF('1. Heures totales'!$C$3="Score",0,36.5)</f>
        <v>36.5</v>
      </c>
      <c r="AW95" s="4">
        <f>IF('1. Heures totales'!$C$3="Score",0,36.5)</f>
        <v>36.5</v>
      </c>
      <c r="AX95" s="4">
        <f>IF('1. Heures totales'!$C$3="Score",0,36.5)</f>
        <v>36.5</v>
      </c>
      <c r="AY95" s="4">
        <f>IF('1. Heures totales'!$C$3="Score",0,24.5)</f>
        <v>24.5</v>
      </c>
      <c r="AZ95" s="4">
        <f>IF('1. Heures totales'!$C$3="Score",0,24.5)</f>
        <v>24.5</v>
      </c>
      <c r="BA95" s="4">
        <f>IF('1. Heures totales'!$C$3="Score",0,24.5)</f>
        <v>24.5</v>
      </c>
      <c r="BB95" s="4">
        <f>IF('1. Heures totales'!$C$3="Score",0,30)</f>
        <v>30</v>
      </c>
      <c r="BC95" s="4">
        <f>IF('1. Heures totales'!$C$3="Score",0,35.5)</f>
        <v>35.5</v>
      </c>
      <c r="BD95" s="4">
        <f>IF('1. Heures totales'!$C$3="Score",1,44)</f>
        <v>44</v>
      </c>
      <c r="BE95" s="4">
        <f>IF('1. Heures totales'!$C$3="Score",0,33.5)</f>
        <v>33.5</v>
      </c>
      <c r="BF95" s="4">
        <f>IF('1. Heures totales'!$C$3="Score",0,39)</f>
        <v>39</v>
      </c>
      <c r="BG95" s="4">
        <f>IF('1. Heures totales'!$C$3="Score",1,42)</f>
        <v>42</v>
      </c>
      <c r="BH95" s="4">
        <f>IF('1. Heures totales'!$C$3="Score",0,33.5)</f>
        <v>33.5</v>
      </c>
      <c r="BI95" s="4">
        <f>IF('1. Heures totales'!$C$3="Score",0,28)</f>
        <v>28</v>
      </c>
      <c r="BJ95" s="4">
        <f>IF('1. Heures totales'!$C$3="Score",0,33)</f>
        <v>33</v>
      </c>
      <c r="BK95" s="4">
        <f>IF('1. Heures totales'!$C$3="Score",0,28)</f>
        <v>28</v>
      </c>
      <c r="BL95" s="4">
        <f>IF('1. Heures totales'!$C$3="Score",0,36.5)</f>
        <v>36.5</v>
      </c>
      <c r="BM95" s="4">
        <f>IF('1. Heures totales'!$C$3="Score",1,41.5)</f>
        <v>41.5</v>
      </c>
      <c r="BN95" s="4">
        <f>IF('1. Heures totales'!$C$3="Score",1,43.5)</f>
        <v>43.5</v>
      </c>
      <c r="BO95" s="4">
        <f>IF('1. Heures totales'!$C$3="Score",2,49)</f>
        <v>49</v>
      </c>
      <c r="BP95" s="4">
        <f>IF('1. Heures totales'!$C$3="Score",2,57.5)</f>
        <v>57.5</v>
      </c>
      <c r="BQ95" s="4">
        <f>IF('1. Heures totales'!$C$3="Score",1,47)</f>
        <v>47</v>
      </c>
      <c r="BR95" s="4">
        <f>IF('1. Heures totales'!$C$3="Score",1,43.5)</f>
        <v>43.5</v>
      </c>
      <c r="BS95" s="4">
        <f>IF('1. Heures totales'!$C$3="Score",1,46)</f>
        <v>46</v>
      </c>
      <c r="BT95" s="4">
        <f>IF('1. Heures totales'!$C$3="Score",1,41)</f>
        <v>41</v>
      </c>
      <c r="BU95" s="4">
        <f>IF('1. Heures totales'!$C$3="Score",0,39)</f>
        <v>39</v>
      </c>
      <c r="BV95" s="4">
        <f>IF('1. Heures totales'!$C$3="Score",0,33.5)</f>
        <v>33.5</v>
      </c>
      <c r="BW95" s="4">
        <f>IF('1. Heures totales'!$C$3="Score",0,30.5)</f>
        <v>30.5</v>
      </c>
      <c r="BX95" s="4">
        <f>IF('1. Heures totales'!$C$3="Score",0,39)</f>
        <v>39</v>
      </c>
      <c r="BY95" s="4">
        <f>IF('1. Heures totales'!$C$3="Score",0,39)</f>
        <v>39</v>
      </c>
      <c r="BZ95" s="4">
        <f>IF('1. Heures totales'!$C$3="Score",0,28)</f>
        <v>28</v>
      </c>
      <c r="CA95" s="4">
        <f>IF('1. Heures totales'!$C$3="Score",0,28)</f>
        <v>28</v>
      </c>
      <c r="CB95" s="4">
        <f>IF('1. Heures totales'!$C$3="Score",0,28)</f>
        <v>28</v>
      </c>
      <c r="CC95" s="4">
        <f>IF('1. Heures totales'!$C$3="Score",0,28)</f>
        <v>28</v>
      </c>
      <c r="CD95" s="4">
        <f>IF('1. Heures totales'!$C$3="Score",0,33)</f>
        <v>33</v>
      </c>
      <c r="CE95" s="4">
        <f>IF('1. Heures totales'!$C$3="Score",0,24.5)</f>
        <v>24.5</v>
      </c>
      <c r="CF95" s="4">
        <f>IF('1. Heures totales'!$C$3="Score",0,24.5)</f>
        <v>24.5</v>
      </c>
      <c r="CG95" s="4">
        <f>IF('1. Heures totales'!$C$3="Score",0,35)</f>
        <v>35</v>
      </c>
      <c r="CH95" s="4">
        <f>IF('1. Heures totales'!$C$3="Score",0,29.5)</f>
        <v>29.5</v>
      </c>
      <c r="CI95" s="4">
        <f>IF('1. Heures totales'!$C$3="Score",0,26.5)</f>
        <v>26.5</v>
      </c>
      <c r="CJ95" s="4">
        <f>IF('1. Heures totales'!$C$3="Score",0,35)</f>
        <v>35</v>
      </c>
      <c r="CK95" s="4">
        <f>IF('1. Heures totales'!$C$3="Score",0,24.5)</f>
        <v>24.5</v>
      </c>
      <c r="CL95" s="4">
        <f>IF('1. Heures totales'!$C$3="Score",0,35)</f>
        <v>35</v>
      </c>
      <c r="CM95" s="4">
        <f>IF('1. Heures totales'!$C$3="Score",1,47)</f>
        <v>47</v>
      </c>
      <c r="CN95" s="4">
        <f>IF('1. Heures totales'!$C$3="Score",0,36.5)</f>
        <v>36.5</v>
      </c>
      <c r="CO95" s="4">
        <f>IF('1. Heures totales'!$C$3="Score",0,36.5)</f>
        <v>36.5</v>
      </c>
      <c r="CP95" s="4">
        <f>IF('1. Heures totales'!$C$3="Score",1,41.5)</f>
        <v>41.5</v>
      </c>
      <c r="CQ95" s="4">
        <f>IF('1. Heures totales'!$C$3="Score",0,38.5)</f>
        <v>38.5</v>
      </c>
      <c r="CR95" s="4">
        <f>IF('1. Heures totales'!$C$3="Score",1,47)</f>
        <v>47</v>
      </c>
      <c r="CS95" s="4">
        <f>IF('1. Heures totales'!$C$3="Score",2,48.5)</f>
        <v>48.5</v>
      </c>
      <c r="CT95" s="4">
        <f>IF('1. Heures totales'!$C$3="Score",1,42)</f>
        <v>42</v>
      </c>
      <c r="CU95" s="4">
        <f>IF('1. Heures totales'!$C$3="Score",1,42)</f>
        <v>42</v>
      </c>
      <c r="CV95" s="4">
        <f>IF('1. Heures totales'!$C$3="Score",1,47.5)</f>
        <v>47.5</v>
      </c>
      <c r="CW95" s="4">
        <f>IF('1. Heures totales'!$C$3="Score",1,45.5)</f>
        <v>45.5</v>
      </c>
      <c r="CX95" s="4">
        <f>IF('1. Heures totales'!$C$3="Score",2,52)</f>
        <v>52</v>
      </c>
      <c r="CY95" s="4">
        <f>IF('1. Heures totales'!$C$3="Score",2,49)</f>
        <v>49</v>
      </c>
      <c r="CZ95" s="4">
        <f>IF('1. Heures totales'!$C$3="Score",1,45.5)</f>
        <v>45.5</v>
      </c>
      <c r="DA95" s="4">
        <f>IF('1. Heures totales'!$C$3="Score",1,40)</f>
        <v>40</v>
      </c>
    </row>
    <row r="96" spans="1:105" x14ac:dyDescent="0.35">
      <c r="A96" s="478" t="e">
        <f>#REF!</f>
        <v>#REF!</v>
      </c>
      <c r="B96" s="186" t="e">
        <f>#REF!</f>
        <v>#REF!</v>
      </c>
      <c r="C96" s="187"/>
      <c r="D96" s="207">
        <f t="shared" si="3"/>
        <v>26.129411764705882</v>
      </c>
      <c r="E96" s="187">
        <f>IF('1. Heures totales'!$C$3="Score",,)</f>
        <v>0</v>
      </c>
      <c r="F96" s="188">
        <f>IF('1. Heures totales'!$C$3="Score",,)</f>
        <v>0</v>
      </c>
      <c r="G96" s="187">
        <f>IF('1. Heures totales'!$C$3="Score",,)</f>
        <v>0</v>
      </c>
      <c r="H96" s="187">
        <f>IF('1. Heures totales'!$C$3="Score",,)</f>
        <v>0</v>
      </c>
      <c r="I96" s="187"/>
      <c r="J96" s="187"/>
      <c r="K96" s="187"/>
      <c r="L96" s="187"/>
      <c r="M96" s="187"/>
      <c r="N96" s="187"/>
      <c r="O96" s="187"/>
      <c r="P96" s="187"/>
      <c r="Q96" s="187"/>
      <c r="R96" s="187"/>
      <c r="S96" s="187">
        <f>IF('1. Heures totales'!$C$3="Score",,)</f>
        <v>0</v>
      </c>
      <c r="T96" s="188">
        <f>IF('1. Heures totales'!$C$3="Score",,)</f>
        <v>0</v>
      </c>
      <c r="U96" s="172">
        <f>IF('1. Heures totales'!$C$3="Score",0,23.5)</f>
        <v>23.5</v>
      </c>
      <c r="V96" s="172">
        <f>IF('1. Heures totales'!$C$3="Score",0,17)</f>
        <v>17</v>
      </c>
      <c r="W96" s="172">
        <f>IF('1. Heures totales'!$C$3="Score",0,21.5)</f>
        <v>21.5</v>
      </c>
      <c r="X96" s="172">
        <f>IF('1. Heures totales'!$C$3="Score",0,11)</f>
        <v>11</v>
      </c>
      <c r="Y96" s="172">
        <f>IF('1. Heures totales'!$C$3="Score",0,22)</f>
        <v>22</v>
      </c>
      <c r="Z96" s="172">
        <f>IF('1. Heures totales'!$C$3="Score",0,22)</f>
        <v>22</v>
      </c>
      <c r="AA96" s="172">
        <f>IF('1. Heures totales'!$C$3="Score",0,32.5)</f>
        <v>32.5</v>
      </c>
      <c r="AB96" s="172">
        <f>IF('1. Heures totales'!$C$3="Score",0,32.5)</f>
        <v>32.5</v>
      </c>
      <c r="AC96" s="172">
        <f>IF('1. Heures totales'!$C$3="Score",0,32.5)</f>
        <v>32.5</v>
      </c>
      <c r="AD96" s="172">
        <f>IF('1. Heures totales'!$C$3="Score",0,32)</f>
        <v>32</v>
      </c>
      <c r="AE96" s="172">
        <f>IF('1. Heures totales'!$C$3="Score",1,43)</f>
        <v>43</v>
      </c>
      <c r="AF96" s="172">
        <f>IF('1. Heures totales'!$C$3="Score",0,32)</f>
        <v>32</v>
      </c>
      <c r="AG96" s="172">
        <f>IF('1. Heures totales'!$C$3="Score",0,32)</f>
        <v>32</v>
      </c>
      <c r="AH96" s="172">
        <f>IF('1. Heures totales'!$C$3="Score",0,21.5)</f>
        <v>21.5</v>
      </c>
      <c r="AI96" s="172">
        <f>IF('1. Heures totales'!$C$3="Score",0,21.5)</f>
        <v>21.5</v>
      </c>
      <c r="AJ96" s="172">
        <f>IF('1. Heures totales'!$C$3="Score",0,21.5)</f>
        <v>21.5</v>
      </c>
      <c r="AK96" s="172">
        <f>IF('1. Heures totales'!$C$3="Score",0,21.5)</f>
        <v>21.5</v>
      </c>
      <c r="AL96" s="172">
        <f>IF('1. Heures totales'!$C$3="Score",0,21)</f>
        <v>21</v>
      </c>
      <c r="AM96" s="172">
        <f>IF('1. Heures totales'!$C$3="Score",0,21)</f>
        <v>21</v>
      </c>
      <c r="AN96" s="172">
        <f>IF('1. Heures totales'!$C$3="Score",0,31.5)</f>
        <v>31.5</v>
      </c>
      <c r="AO96" s="172">
        <f>IF('1. Heures totales'!$C$3="Score",0,31.5)</f>
        <v>31.5</v>
      </c>
      <c r="AP96" s="172">
        <f>IF('1. Heures totales'!$C$3="Score",0,31.5)</f>
        <v>31.5</v>
      </c>
      <c r="AQ96" s="172">
        <f>IF('1. Heures totales'!$C$3="Score",0,37)</f>
        <v>37</v>
      </c>
      <c r="AR96" s="172">
        <f>IF('1. Heures totales'!$C$3="Score",0,37.5)</f>
        <v>37.5</v>
      </c>
      <c r="AS96" s="189">
        <f>IF('1. Heures totales'!$C$3="Score",0,27)</f>
        <v>27</v>
      </c>
      <c r="AT96" s="4">
        <f>IF('1. Heures totales'!$C$3="Score",0,27)</f>
        <v>27</v>
      </c>
      <c r="AU96" s="4">
        <f>IF('1. Heures totales'!$C$3="Score",0,16.5)</f>
        <v>16.5</v>
      </c>
      <c r="AV96" s="4">
        <f>IF('1. Heures totales'!$C$3="Score",0,27)</f>
        <v>27</v>
      </c>
      <c r="AW96" s="4">
        <f>IF('1. Heures totales'!$C$3="Score",0,37.5)</f>
        <v>37.5</v>
      </c>
      <c r="AX96" s="4">
        <f>IF('1. Heures totales'!$C$3="Score",0,32)</f>
        <v>32</v>
      </c>
      <c r="AY96" s="4">
        <f>IF('1. Heures totales'!$C$3="Score",0,32)</f>
        <v>32</v>
      </c>
      <c r="AZ96" s="4">
        <f>IF('1. Heures totales'!$C$3="Score",1,43)</f>
        <v>43</v>
      </c>
      <c r="BA96" s="4">
        <f>IF('1. Heures totales'!$C$3="Score",1,43)</f>
        <v>43</v>
      </c>
      <c r="BB96" s="4">
        <f>IF('1. Heures totales'!$C$3="Score",2,54)</f>
        <v>54</v>
      </c>
      <c r="BC96" s="4">
        <f>IF('1. Heures totales'!$C$3="Score",1,43.5)</f>
        <v>43.5</v>
      </c>
      <c r="BD96" s="4">
        <f>IF('1. Heures totales'!$C$3="Score",0,33)</f>
        <v>33</v>
      </c>
      <c r="BE96" s="4">
        <f>IF('1. Heures totales'!$C$3="Score",1,44)</f>
        <v>44</v>
      </c>
      <c r="BF96" s="4">
        <f>IF('1. Heures totales'!$C$3="Score",0,33)</f>
        <v>33</v>
      </c>
      <c r="BG96" s="4">
        <f>IF('1. Heures totales'!$C$3="Score",0,32.5)</f>
        <v>32.5</v>
      </c>
      <c r="BH96" s="4">
        <f>IF('1. Heures totales'!$C$3="Score",1,43)</f>
        <v>43</v>
      </c>
      <c r="BI96" s="4">
        <f>IF('1. Heures totales'!$C$3="Score",1,43)</f>
        <v>43</v>
      </c>
      <c r="BJ96" s="4">
        <f>IF('1. Heures totales'!$C$3="Score",1,43)</f>
        <v>43</v>
      </c>
      <c r="BK96" s="4">
        <f>IF('1. Heures totales'!$C$3="Score",2,53.5)</f>
        <v>53.5</v>
      </c>
      <c r="BL96" s="4">
        <f>IF('1. Heures totales'!$C$3="Score",1,48)</f>
        <v>48</v>
      </c>
      <c r="BM96" s="4">
        <f>IF('1. Heures totales'!$C$3="Score",1,48)</f>
        <v>48</v>
      </c>
      <c r="BN96" s="4">
        <f>IF('1. Heures totales'!$C$3="Score",1,48)</f>
        <v>48</v>
      </c>
      <c r="BO96" s="4">
        <f>IF('1. Heures totales'!$C$3="Score",1,44)</f>
        <v>44</v>
      </c>
      <c r="BP96" s="4">
        <f>IF('1. Heures totales'!$C$3="Score",0,38.5)</f>
        <v>38.5</v>
      </c>
      <c r="BQ96" s="4">
        <f>IF('1. Heures totales'!$C$3="Score",0,38.5)</f>
        <v>38.5</v>
      </c>
      <c r="BR96" s="4">
        <f>IF('1. Heures totales'!$C$3="Score",0,28)</f>
        <v>28</v>
      </c>
      <c r="BS96" s="4">
        <f>IF('1. Heures totales'!$C$3="Score",0,22.5)</f>
        <v>22.5</v>
      </c>
      <c r="BT96" s="4">
        <f>IF('1. Heures totales'!$C$3="Score",0,33.5)</f>
        <v>33.5</v>
      </c>
      <c r="BU96" s="4">
        <f>IF('1. Heures totales'!$C$3="Score",0,23)</f>
        <v>23</v>
      </c>
      <c r="BV96" s="4">
        <f>IF('1. Heures totales'!$C$3="Score",0,27.5)</f>
        <v>27.5</v>
      </c>
      <c r="BW96" s="4">
        <f>IF('1. Heures totales'!$C$3="Score",0,32.5)</f>
        <v>32.5</v>
      </c>
      <c r="BX96" s="4">
        <f>IF('1. Heures totales'!$C$3="Score",0,32.5)</f>
        <v>32.5</v>
      </c>
      <c r="BY96" s="4">
        <f>IF('1. Heures totales'!$C$3="Score",1,44.5)</f>
        <v>44.5</v>
      </c>
      <c r="BZ96" s="4">
        <f>IF('1. Heures totales'!$C$3="Score",1,44.5)</f>
        <v>44.5</v>
      </c>
      <c r="CA96" s="4">
        <f>IF('1. Heures totales'!$C$3="Score",0,33.5)</f>
        <v>33.5</v>
      </c>
      <c r="CB96" s="4">
        <f>IF('1. Heures totales'!$C$3="Score",0,33.5)</f>
        <v>33.5</v>
      </c>
      <c r="CC96" s="4">
        <f>IF('1. Heures totales'!$C$3="Score",0,22.5)</f>
        <v>22.5</v>
      </c>
      <c r="CD96" s="4">
        <f>IF('1. Heures totales'!$C$3="Score",0,12)</f>
        <v>12</v>
      </c>
      <c r="CE96" s="4">
        <f>IF('1. Heures totales'!$C$3="Score",0,12)</f>
        <v>12</v>
      </c>
      <c r="CF96" s="4">
        <f>IF('1. Heures totales'!$C$3="Score",0,0)</f>
        <v>0</v>
      </c>
      <c r="CG96" s="4">
        <f>IF('1. Heures totales'!$C$3="Score",0,0)</f>
        <v>0</v>
      </c>
      <c r="CH96" s="4">
        <f>IF('1. Heures totales'!$C$3="Score",0,6.5)</f>
        <v>6.5</v>
      </c>
      <c r="CI96" s="4">
        <f>IF('1. Heures totales'!$C$3="Score",0,17.5)</f>
        <v>17.5</v>
      </c>
      <c r="CJ96" s="4">
        <f>IF('1. Heures totales'!$C$3="Score",0,17.5)</f>
        <v>17.5</v>
      </c>
      <c r="CK96" s="4">
        <f>IF('1. Heures totales'!$C$3="Score",0,17.5)</f>
        <v>17.5</v>
      </c>
      <c r="CL96" s="4">
        <f>IF('1. Heures totales'!$C$3="Score",0,17.5)</f>
        <v>17.5</v>
      </c>
      <c r="CM96" s="4">
        <f>IF('1. Heures totales'!$C$3="Score",0,17.5)</f>
        <v>17.5</v>
      </c>
      <c r="CN96" s="4">
        <f>IF('1. Heures totales'!$C$3="Score",0,17.5)</f>
        <v>17.5</v>
      </c>
      <c r="CO96" s="4">
        <f>IF('1. Heures totales'!$C$3="Score",0,21.5)</f>
        <v>21.5</v>
      </c>
      <c r="CP96" s="4">
        <f>IF('1. Heures totales'!$C$3="Score",0,10.5)</f>
        <v>10.5</v>
      </c>
      <c r="CQ96" s="4">
        <f>IF('1. Heures totales'!$C$3="Score",0,10.5)</f>
        <v>10.5</v>
      </c>
      <c r="CR96" s="4">
        <f>IF('1. Heures totales'!$C$3="Score",0,10.5)</f>
        <v>10.5</v>
      </c>
      <c r="CS96" s="4">
        <f>IF('1. Heures totales'!$C$3="Score",0,10.5)</f>
        <v>10.5</v>
      </c>
      <c r="CT96" s="4">
        <f>IF('1. Heures totales'!$C$3="Score",0,10.5)</f>
        <v>10.5</v>
      </c>
      <c r="CU96" s="4">
        <f>IF('1. Heures totales'!$C$3="Score",0,10.5)</f>
        <v>10.5</v>
      </c>
      <c r="CV96" s="4">
        <f>IF('1. Heures totales'!$C$3="Score",0,0)</f>
        <v>0</v>
      </c>
      <c r="CW96" s="4">
        <f>IF('1. Heures totales'!$C$3="Score",0,0)</f>
        <v>0</v>
      </c>
      <c r="CX96" s="4">
        <f>IF('1. Heures totales'!$C$3="Score",0,0)</f>
        <v>0</v>
      </c>
      <c r="CY96" s="4">
        <f>IF('1. Heures totales'!$C$3="Score",0,0)</f>
        <v>0</v>
      </c>
      <c r="CZ96" s="4">
        <f>IF('1. Heures totales'!$C$3="Score",0,0)</f>
        <v>0</v>
      </c>
      <c r="DA96" s="4">
        <f>IF('1. Heures totales'!$C$3="Score",0,0)</f>
        <v>0</v>
      </c>
    </row>
    <row r="97" spans="1:301" x14ac:dyDescent="0.35">
      <c r="A97" s="478" t="e">
        <f>#REF!</f>
        <v>#REF!</v>
      </c>
      <c r="B97" s="186" t="e">
        <f>#REF!</f>
        <v>#REF!</v>
      </c>
      <c r="C97" s="187"/>
      <c r="D97" s="207">
        <f t="shared" si="3"/>
        <v>43.635294117647057</v>
      </c>
      <c r="E97" s="188">
        <f>IF('1. Heures totales'!$C$3="Score",,)</f>
        <v>0</v>
      </c>
      <c r="F97" s="187">
        <f>IF('1. Heures totales'!$C$3="Score",,)</f>
        <v>0</v>
      </c>
      <c r="G97" s="188">
        <f>IF('1. Heures totales'!$C$3="Score",,)</f>
        <v>0</v>
      </c>
      <c r="H97" s="188">
        <f>IF('1. Heures totales'!$C$3="Score",,)</f>
        <v>0</v>
      </c>
      <c r="I97" s="188"/>
      <c r="J97" s="188"/>
      <c r="K97" s="188"/>
      <c r="L97" s="188"/>
      <c r="M97" s="188"/>
      <c r="N97" s="188"/>
      <c r="O97" s="188"/>
      <c r="P97" s="188"/>
      <c r="Q97" s="188"/>
      <c r="R97" s="188"/>
      <c r="S97" s="187">
        <f>IF('1. Heures totales'!$C$3="Score",,)</f>
        <v>0</v>
      </c>
      <c r="T97" s="187">
        <f>IF('1. Heures totales'!$C$3="Score",,)</f>
        <v>0</v>
      </c>
      <c r="U97" s="172">
        <f>IF('1. Heures totales'!$C$3="Score",0,26)</f>
        <v>26</v>
      </c>
      <c r="V97" s="172">
        <f>IF('1. Heures totales'!$C$3="Score",0,31.5)</f>
        <v>31.5</v>
      </c>
      <c r="W97" s="172">
        <f>IF('1. Heures totales'!$C$3="Score",1,40)</f>
        <v>40</v>
      </c>
      <c r="X97" s="172">
        <f>IF('1. Heures totales'!$C$3="Score",2,56)</f>
        <v>56</v>
      </c>
      <c r="Y97" s="172">
        <f>IF('1. Heures totales'!$C$3="Score",2,61.5)</f>
        <v>61.5</v>
      </c>
      <c r="Z97" s="172">
        <f>IF('1. Heures totales'!$C$3="Score",2,58)</f>
        <v>58</v>
      </c>
      <c r="AA97" s="172">
        <f>IF('1. Heures totales'!$C$3="Score",2,58)</f>
        <v>58</v>
      </c>
      <c r="AB97" s="172">
        <f>IF('1. Heures totales'!$C$3="Score",2,58)</f>
        <v>58</v>
      </c>
      <c r="AC97" s="172">
        <f>IF('1. Heures totales'!$C$3="Score",2,58)</f>
        <v>58</v>
      </c>
      <c r="AD97" s="172">
        <f>IF('1. Heures totales'!$C$3="Score",2,49.5)</f>
        <v>49.5</v>
      </c>
      <c r="AE97" s="172">
        <f>IF('1. Heures totales'!$C$3="Score",0,33.5)</f>
        <v>33.5</v>
      </c>
      <c r="AF97" s="172">
        <f>IF('1. Heures totales'!$C$3="Score",0,33.5)</f>
        <v>33.5</v>
      </c>
      <c r="AG97" s="172">
        <f>IF('1. Heures totales'!$C$3="Score",0,33.5)</f>
        <v>33.5</v>
      </c>
      <c r="AH97" s="172">
        <f>IF('1. Heures totales'!$C$3="Score",0,28)</f>
        <v>28</v>
      </c>
      <c r="AI97" s="172">
        <f>IF('1. Heures totales'!$C$3="Score",0,19.5)</f>
        <v>19.5</v>
      </c>
      <c r="AJ97" s="172">
        <f>IF('1. Heures totales'!$C$3="Score",0,24.5)</f>
        <v>24.5</v>
      </c>
      <c r="AK97" s="172">
        <f>IF('1. Heures totales'!$C$3="Score",1,40.5)</f>
        <v>40.5</v>
      </c>
      <c r="AL97" s="172">
        <f>IF('1. Heures totales'!$C$3="Score",2,49)</f>
        <v>49</v>
      </c>
      <c r="AM97" s="172">
        <f>IF('1. Heures totales'!$C$3="Score",1,43.5)</f>
        <v>43.5</v>
      </c>
      <c r="AN97" s="172">
        <f>IF('1. Heures totales'!$C$3="Score",0,35)</f>
        <v>35</v>
      </c>
      <c r="AO97" s="172">
        <f>IF('1. Heures totales'!$C$3="Score",0,35)</f>
        <v>35</v>
      </c>
      <c r="AP97" s="172">
        <f>IF('1. Heures totales'!$C$3="Score",2,51)</f>
        <v>51</v>
      </c>
      <c r="AQ97" s="172">
        <f>IF('1. Heures totales'!$C$3="Score",1,40.5)</f>
        <v>40.5</v>
      </c>
      <c r="AR97" s="172">
        <f>IF('1. Heures totales'!$C$3="Score",0,24.5)</f>
        <v>24.5</v>
      </c>
      <c r="AS97" s="189">
        <f>IF('1. Heures totales'!$C$3="Score",0,16)</f>
        <v>16</v>
      </c>
      <c r="AT97" s="4">
        <f>IF('1. Heures totales'!$C$3="Score",0,16)</f>
        <v>16</v>
      </c>
      <c r="AU97" s="4">
        <f>IF('1. Heures totales'!$C$3="Score",0,21.5)</f>
        <v>21.5</v>
      </c>
      <c r="AV97" s="4">
        <f>IF('1. Heures totales'!$C$3="Score",0,30)</f>
        <v>30</v>
      </c>
      <c r="AW97" s="4">
        <f>IF('1. Heures totales'!$C$3="Score",0,14)</f>
        <v>14</v>
      </c>
      <c r="AX97" s="4">
        <f>IF('1. Heures totales'!$C$3="Score",0,18.5)</f>
        <v>18.5</v>
      </c>
      <c r="AY97" s="4">
        <f>IF('1. Heures totales'!$C$3="Score",0,29)</f>
        <v>29</v>
      </c>
      <c r="AZ97" s="4">
        <f>IF('1. Heures totales'!$C$3="Score",1,45)</f>
        <v>45</v>
      </c>
      <c r="BA97" s="4">
        <f>IF('1. Heures totales'!$C$3="Score",2,53.5)</f>
        <v>53.5</v>
      </c>
      <c r="BB97" s="4">
        <f>IF('1. Heures totales'!$C$3="Score",2,58.5)</f>
        <v>58.5</v>
      </c>
      <c r="BC97" s="4">
        <f>IF('1. Heures totales'!$C$3="Score",2,55.5)</f>
        <v>55.5</v>
      </c>
      <c r="BD97" s="4">
        <f>IF('1. Heures totales'!$C$3="Score",2,64)</f>
        <v>64</v>
      </c>
      <c r="BE97" s="4">
        <f>IF('1. Heures totales'!$C$3="Score",2,75.5)</f>
        <v>75.5</v>
      </c>
      <c r="BF97" s="4">
        <f>IF('1. Heures totales'!$C$3="Score",2,73.5)</f>
        <v>73.5</v>
      </c>
      <c r="BG97" s="4">
        <f>IF('1. Heures totales'!$C$3="Score",2,63)</f>
        <v>63</v>
      </c>
      <c r="BH97" s="4">
        <f>IF('1. Heures totales'!$C$3="Score",2,63)</f>
        <v>63</v>
      </c>
      <c r="BI97" s="4">
        <f>IF('1. Heures totales'!$C$3="Score",2,58)</f>
        <v>58</v>
      </c>
      <c r="BJ97" s="4">
        <f>IF('1. Heures totales'!$C$3="Score",2,61)</f>
        <v>61</v>
      </c>
      <c r="BK97" s="4">
        <f>IF('1. Heures totales'!$C$3="Score",2,52.5)</f>
        <v>52.5</v>
      </c>
      <c r="BL97" s="4">
        <f>IF('1. Heures totales'!$C$3="Score",1,42)</f>
        <v>42</v>
      </c>
      <c r="BM97" s="4">
        <f>IF('1. Heures totales'!$C$3="Score",1,42)</f>
        <v>42</v>
      </c>
      <c r="BN97" s="4">
        <f>IF('1. Heures totales'!$C$3="Score",1,47)</f>
        <v>47</v>
      </c>
      <c r="BO97" s="4">
        <f>IF('1. Heures totales'!$C$3="Score",0,38.5)</f>
        <v>38.5</v>
      </c>
      <c r="BP97" s="4">
        <f>IF('1. Heures totales'!$C$3="Score",0,38.5)</f>
        <v>38.5</v>
      </c>
      <c r="BQ97" s="4">
        <f>IF('1. Heures totales'!$C$3="Score",0,38.5)</f>
        <v>38.5</v>
      </c>
      <c r="BR97" s="4">
        <f>IF('1. Heures totales'!$C$3="Score",2,49)</f>
        <v>49</v>
      </c>
      <c r="BS97" s="4">
        <f>IF('1. Heures totales'!$C$3="Score",2,54)</f>
        <v>54</v>
      </c>
      <c r="BT97" s="4">
        <f>IF('1. Heures totales'!$C$3="Score",1,45.5)</f>
        <v>45.5</v>
      </c>
      <c r="BU97" s="4">
        <f>IF('1. Heures totales'!$C$3="Score",2,51)</f>
        <v>51</v>
      </c>
      <c r="BV97" s="4">
        <f>IF('1. Heures totales'!$C$3="Score",2,59.5)</f>
        <v>59.5</v>
      </c>
      <c r="BW97" s="4">
        <f>IF('1. Heures totales'!$C$3="Score",2,59.5)</f>
        <v>59.5</v>
      </c>
      <c r="BX97" s="4">
        <f>IF('1. Heures totales'!$C$3="Score",2,59.5)</f>
        <v>59.5</v>
      </c>
      <c r="BY97" s="4">
        <f>IF('1. Heures totales'!$C$3="Score",2,54.5)</f>
        <v>54.5</v>
      </c>
      <c r="BZ97" s="4">
        <f>IF('1. Heures totales'!$C$3="Score",2,52.5)</f>
        <v>52.5</v>
      </c>
      <c r="CA97" s="4">
        <f>IF('1. Heures totales'!$C$3="Score",2,52.5)</f>
        <v>52.5</v>
      </c>
      <c r="CB97" s="4">
        <f>IF('1. Heures totales'!$C$3="Score",0,36.5)</f>
        <v>36.5</v>
      </c>
      <c r="CC97" s="4">
        <f>IF('1. Heures totales'!$C$3="Score",0,38.5)</f>
        <v>38.5</v>
      </c>
      <c r="CD97" s="4">
        <f>IF('1. Heures totales'!$C$3="Score",1,43.5)</f>
        <v>43.5</v>
      </c>
      <c r="CE97" s="4">
        <f>IF('1. Heures totales'!$C$3="Score",0,35)</f>
        <v>35</v>
      </c>
      <c r="CF97" s="4">
        <f>IF('1. Heures totales'!$C$3="Score",1,40)</f>
        <v>40</v>
      </c>
      <c r="CG97" s="4">
        <f>IF('1. Heures totales'!$C$3="Score",1,42)</f>
        <v>42</v>
      </c>
      <c r="CH97" s="4">
        <f>IF('1. Heures totales'!$C$3="Score",1,42)</f>
        <v>42</v>
      </c>
      <c r="CI97" s="4">
        <f>IF('1. Heures totales'!$C$3="Score",2,52.5)</f>
        <v>52.5</v>
      </c>
      <c r="CJ97" s="4">
        <f>IF('1. Heures totales'!$C$3="Score",1,47.5)</f>
        <v>47.5</v>
      </c>
      <c r="CK97" s="4">
        <f>IF('1. Heures totales'!$C$3="Score",1,45.5)</f>
        <v>45.5</v>
      </c>
      <c r="CL97" s="4">
        <f>IF('1. Heures totales'!$C$3="Score",2,56)</f>
        <v>56</v>
      </c>
      <c r="CM97" s="4">
        <f>IF('1. Heures totales'!$C$3="Score",2,61.5)</f>
        <v>61.5</v>
      </c>
      <c r="CN97" s="4">
        <f>IF('1. Heures totales'!$C$3="Score",2,59.5)</f>
        <v>59.5</v>
      </c>
      <c r="CO97" s="4">
        <f>IF('1. Heures totales'!$C$3="Score",2,59.5)</f>
        <v>59.5</v>
      </c>
      <c r="CP97" s="4">
        <f>IF('1. Heures totales'!$C$3="Score",2,54.5)</f>
        <v>54.5</v>
      </c>
      <c r="CQ97" s="4">
        <f>IF('1. Heures totales'!$C$3="Score",2,57.5)</f>
        <v>57.5</v>
      </c>
      <c r="CR97" s="4">
        <f>IF('1. Heures totales'!$C$3="Score",2,49)</f>
        <v>49</v>
      </c>
      <c r="CS97" s="4">
        <f>IF('1. Heures totales'!$C$3="Score",0,38.5)</f>
        <v>38.5</v>
      </c>
      <c r="CT97" s="4">
        <f>IF('1. Heures totales'!$C$3="Score",0,22.5)</f>
        <v>22.5</v>
      </c>
      <c r="CU97" s="4">
        <f>IF('1. Heures totales'!$C$3="Score",0,19.5)</f>
        <v>19.5</v>
      </c>
      <c r="CV97" s="4">
        <f>IF('1. Heures totales'!$C$3="Score",0,28)</f>
        <v>28</v>
      </c>
      <c r="CW97" s="4">
        <f>IF('1. Heures totales'!$C$3="Score",0,28)</f>
        <v>28</v>
      </c>
      <c r="CX97" s="4">
        <f>IF('1. Heures totales'!$C$3="Score",0,28)</f>
        <v>28</v>
      </c>
      <c r="CY97" s="4">
        <f>IF('1. Heures totales'!$C$3="Score",0,28)</f>
        <v>28</v>
      </c>
      <c r="CZ97" s="4">
        <f>IF('1. Heures totales'!$C$3="Score",0,28)</f>
        <v>28</v>
      </c>
      <c r="DA97" s="4">
        <f>IF('1. Heures totales'!$C$3="Score",0,28)</f>
        <v>28</v>
      </c>
    </row>
    <row r="98" spans="1:301" x14ac:dyDescent="0.35">
      <c r="A98" s="478" t="e">
        <f>#REF!</f>
        <v>#REF!</v>
      </c>
      <c r="B98" s="186" t="e">
        <f>#REF!</f>
        <v>#REF!</v>
      </c>
      <c r="C98" s="187"/>
      <c r="D98" s="207">
        <f t="shared" si="3"/>
        <v>46.28235294117647</v>
      </c>
      <c r="E98" s="188">
        <f>IF('1. Heures totales'!$C$3="Score",,)</f>
        <v>0</v>
      </c>
      <c r="F98" s="187">
        <f>IF('1. Heures totales'!$C$3="Score",,)</f>
        <v>0</v>
      </c>
      <c r="G98" s="188">
        <f>IF('1. Heures totales'!$C$3="Score",,)</f>
        <v>0</v>
      </c>
      <c r="H98" s="187">
        <f>IF('1. Heures totales'!$C$3="Score",,)</f>
        <v>0</v>
      </c>
      <c r="I98" s="187"/>
      <c r="J98" s="187"/>
      <c r="K98" s="187"/>
      <c r="L98" s="187"/>
      <c r="M98" s="187"/>
      <c r="N98" s="187"/>
      <c r="O98" s="187"/>
      <c r="P98" s="187"/>
      <c r="Q98" s="187"/>
      <c r="R98" s="187"/>
      <c r="S98" s="188">
        <f>IF('1. Heures totales'!$C$3="Score",,)</f>
        <v>0</v>
      </c>
      <c r="T98" s="188">
        <f>IF('1. Heures totales'!$C$3="Score",,)</f>
        <v>0</v>
      </c>
      <c r="U98" s="172">
        <f>IF('1. Heures totales'!$C$3="Score",2,73.5)</f>
        <v>73.5</v>
      </c>
      <c r="V98" s="172">
        <f>IF('1. Heures totales'!$C$3="Score",2,73.5)</f>
        <v>73.5</v>
      </c>
      <c r="W98" s="172">
        <f>IF('1. Heures totales'!$C$3="Score",2,73.5)</f>
        <v>73.5</v>
      </c>
      <c r="X98" s="172">
        <f>IF('1. Heures totales'!$C$3="Score",2,73.5)</f>
        <v>73.5</v>
      </c>
      <c r="Y98" s="172">
        <f>IF('1. Heures totales'!$C$3="Score",2,63)</f>
        <v>63</v>
      </c>
      <c r="Z98" s="172">
        <f>IF('1. Heures totales'!$C$3="Score",2,63)</f>
        <v>63</v>
      </c>
      <c r="AA98" s="172">
        <f>IF('1. Heures totales'!$C$3="Score",2,52.5)</f>
        <v>52.5</v>
      </c>
      <c r="AB98" s="172">
        <f>IF('1. Heures totales'!$C$3="Score",1,42)</f>
        <v>42</v>
      </c>
      <c r="AC98" s="172">
        <f>IF('1. Heures totales'!$C$3="Score",1,42)</f>
        <v>42</v>
      </c>
      <c r="AD98" s="172">
        <f>IF('1. Heures totales'!$C$3="Score",1,42)</f>
        <v>42</v>
      </c>
      <c r="AE98" s="172">
        <f>IF('1. Heures totales'!$C$3="Score",1,42)</f>
        <v>42</v>
      </c>
      <c r="AF98" s="172">
        <f>IF('1. Heures totales'!$C$3="Score",1,42)</f>
        <v>42</v>
      </c>
      <c r="AG98" s="172">
        <f>IF('1. Heures totales'!$C$3="Score",0,31.5)</f>
        <v>31.5</v>
      </c>
      <c r="AH98" s="172">
        <f>IF('1. Heures totales'!$C$3="Score",0,31.5)</f>
        <v>31.5</v>
      </c>
      <c r="AI98" s="172">
        <f>IF('1. Heures totales'!$C$3="Score",0,31.5)</f>
        <v>31.5</v>
      </c>
      <c r="AJ98" s="172">
        <f>IF('1. Heures totales'!$C$3="Score",0,31.5)</f>
        <v>31.5</v>
      </c>
      <c r="AK98" s="172">
        <f>IF('1. Heures totales'!$C$3="Score",0,31.5)</f>
        <v>31.5</v>
      </c>
      <c r="AL98" s="172">
        <f>IF('1. Heures totales'!$C$3="Score",0,31.5)</f>
        <v>31.5</v>
      </c>
      <c r="AM98" s="172">
        <f>IF('1. Heures totales'!$C$3="Score",1,42)</f>
        <v>42</v>
      </c>
      <c r="AN98" s="172">
        <f>IF('1. Heures totales'!$C$3="Score",2,52.5)</f>
        <v>52.5</v>
      </c>
      <c r="AO98" s="172">
        <f>IF('1. Heures totales'!$C$3="Score",2,63)</f>
        <v>63</v>
      </c>
      <c r="AP98" s="172">
        <f>IF('1. Heures totales'!$C$3="Score",2,63)</f>
        <v>63</v>
      </c>
      <c r="AQ98" s="172">
        <f>IF('1. Heures totales'!$C$3="Score",2,63)</f>
        <v>63</v>
      </c>
      <c r="AR98" s="172">
        <f>IF('1. Heures totales'!$C$3="Score",2,63)</f>
        <v>63</v>
      </c>
      <c r="AS98" s="189">
        <f>IF('1. Heures totales'!$C$3="Score",2,63)</f>
        <v>63</v>
      </c>
      <c r="AT98" s="4">
        <f>IF('1. Heures totales'!$C$3="Score",2,63)</f>
        <v>63</v>
      </c>
      <c r="AU98" s="4">
        <f>IF('1. Heures totales'!$C$3="Score",2,63)</f>
        <v>63</v>
      </c>
      <c r="AV98" s="4">
        <f>IF('1. Heures totales'!$C$3="Score",2,63)</f>
        <v>63</v>
      </c>
      <c r="AW98" s="4">
        <f>IF('1. Heures totales'!$C$3="Score",2,73.5)</f>
        <v>73.5</v>
      </c>
      <c r="AX98" s="4">
        <f>IF('1. Heures totales'!$C$3="Score",2,73.5)</f>
        <v>73.5</v>
      </c>
      <c r="AY98" s="4">
        <f>IF('1. Heures totales'!$C$3="Score",2,73.5)</f>
        <v>73.5</v>
      </c>
      <c r="AZ98" s="4">
        <f>IF('1. Heures totales'!$C$3="Score",2,73.5)</f>
        <v>73.5</v>
      </c>
      <c r="BA98" s="4">
        <f>IF('1. Heures totales'!$C$3="Score",2,73.5)</f>
        <v>73.5</v>
      </c>
      <c r="BB98" s="4">
        <f>IF('1. Heures totales'!$C$3="Score",2,63)</f>
        <v>63</v>
      </c>
      <c r="BC98" s="4">
        <f>IF('1. Heures totales'!$C$3="Score",2,52.5)</f>
        <v>52.5</v>
      </c>
      <c r="BD98" s="4">
        <f>IF('1. Heures totales'!$C$3="Score",1,42)</f>
        <v>42</v>
      </c>
      <c r="BE98" s="4">
        <f>IF('1. Heures totales'!$C$3="Score",1,42)</f>
        <v>42</v>
      </c>
      <c r="BF98" s="4">
        <f>IF('1. Heures totales'!$C$3="Score",1,42)</f>
        <v>42</v>
      </c>
      <c r="BG98" s="4">
        <f>IF('1. Heures totales'!$C$3="Score",1,42)</f>
        <v>42</v>
      </c>
      <c r="BH98" s="4">
        <f>IF('1. Heures totales'!$C$3="Score",0,31.5)</f>
        <v>31.5</v>
      </c>
      <c r="BI98" s="4">
        <f>IF('1. Heures totales'!$C$3="Score",0,31.5)</f>
        <v>31.5</v>
      </c>
      <c r="BJ98" s="4">
        <f>IF('1. Heures totales'!$C$3="Score",1,42)</f>
        <v>42</v>
      </c>
      <c r="BK98" s="4">
        <f>IF('1. Heures totales'!$C$3="Score",1,42)</f>
        <v>42</v>
      </c>
      <c r="BL98" s="4">
        <f>IF('1. Heures totales'!$C$3="Score",1,42)</f>
        <v>42</v>
      </c>
      <c r="BM98" s="4">
        <f>IF('1. Heures totales'!$C$3="Score",1,42)</f>
        <v>42</v>
      </c>
      <c r="BN98" s="4">
        <f>IF('1. Heures totales'!$C$3="Score",1,42)</f>
        <v>42</v>
      </c>
      <c r="BO98" s="4">
        <f>IF('1. Heures totales'!$C$3="Score",2,52.5)</f>
        <v>52.5</v>
      </c>
      <c r="BP98" s="4">
        <f>IF('1. Heures totales'!$C$3="Score",2,52.5)</f>
        <v>52.5</v>
      </c>
      <c r="BQ98" s="4">
        <f>IF('1. Heures totales'!$C$3="Score",1,42)</f>
        <v>42</v>
      </c>
      <c r="BR98" s="4">
        <f>IF('1. Heures totales'!$C$3="Score",1,42)</f>
        <v>42</v>
      </c>
      <c r="BS98" s="4">
        <f>IF('1. Heures totales'!$C$3="Score",0,31.5)</f>
        <v>31.5</v>
      </c>
      <c r="BT98" s="4">
        <f>IF('1. Heures totales'!$C$3="Score",0,31.5)</f>
        <v>31.5</v>
      </c>
      <c r="BU98" s="4">
        <f>IF('1. Heures totales'!$C$3="Score",0,21)</f>
        <v>21</v>
      </c>
      <c r="BV98" s="4">
        <f>IF('1. Heures totales'!$C$3="Score",0,10.5)</f>
        <v>10.5</v>
      </c>
      <c r="BW98" s="4">
        <f>IF('1. Heures totales'!$C$3="Score",0,21)</f>
        <v>21</v>
      </c>
      <c r="BX98" s="4">
        <f>IF('1. Heures totales'!$C$3="Score",0,31.5)</f>
        <v>31.5</v>
      </c>
      <c r="BY98" s="4">
        <f>IF('1. Heures totales'!$C$3="Score",1,42)</f>
        <v>42</v>
      </c>
      <c r="BZ98" s="4">
        <f>IF('1. Heures totales'!$C$3="Score",2,52.5)</f>
        <v>52.5</v>
      </c>
      <c r="CA98" s="4">
        <f>IF('1. Heures totales'!$C$3="Score",2,52.5)</f>
        <v>52.5</v>
      </c>
      <c r="CB98" s="4">
        <f>IF('1. Heures totales'!$C$3="Score",2,63)</f>
        <v>63</v>
      </c>
      <c r="CC98" s="4">
        <f>IF('1. Heures totales'!$C$3="Score",2,79)</f>
        <v>79</v>
      </c>
      <c r="CD98" s="4">
        <f>IF('1. Heures totales'!$C$3="Score",2,68.5)</f>
        <v>68.5</v>
      </c>
      <c r="CE98" s="4">
        <f>IF('1. Heures totales'!$C$3="Score",2,58)</f>
        <v>58</v>
      </c>
      <c r="CF98" s="4">
        <f>IF('1. Heures totales'!$C$3="Score",1,47.5)</f>
        <v>47.5</v>
      </c>
      <c r="CG98" s="4">
        <f>IF('1. Heures totales'!$C$3="Score",1,47.5)</f>
        <v>47.5</v>
      </c>
      <c r="CH98" s="4">
        <f>IF('1. Heures totales'!$C$3="Score",1,47.5)</f>
        <v>47.5</v>
      </c>
      <c r="CI98" s="4">
        <f>IF('1. Heures totales'!$C$3="Score",1,47.5)</f>
        <v>47.5</v>
      </c>
      <c r="CJ98" s="4">
        <f>IF('1. Heures totales'!$C$3="Score",0,31.5)</f>
        <v>31.5</v>
      </c>
      <c r="CK98" s="4">
        <f>IF('1. Heures totales'!$C$3="Score",0,31.5)</f>
        <v>31.5</v>
      </c>
      <c r="CL98" s="4">
        <f>IF('1. Heures totales'!$C$3="Score",0,31.5)</f>
        <v>31.5</v>
      </c>
      <c r="CM98" s="4">
        <f>IF('1. Heures totales'!$C$3="Score",0,31.5)</f>
        <v>31.5</v>
      </c>
      <c r="CN98" s="4">
        <f>IF('1. Heures totales'!$C$3="Score",0,31.5)</f>
        <v>31.5</v>
      </c>
      <c r="CO98" s="4">
        <f>IF('1. Heures totales'!$C$3="Score",0,31.5)</f>
        <v>31.5</v>
      </c>
      <c r="CP98" s="4">
        <f>IF('1. Heures totales'!$C$3="Score",0,31.5)</f>
        <v>31.5</v>
      </c>
      <c r="CQ98" s="4">
        <f>IF('1. Heures totales'!$C$3="Score",1,42)</f>
        <v>42</v>
      </c>
      <c r="CR98" s="4">
        <f>IF('1. Heures totales'!$C$3="Score",2,52.5)</f>
        <v>52.5</v>
      </c>
      <c r="CS98" s="4">
        <f>IF('1. Heures totales'!$C$3="Score",2,63)</f>
        <v>63</v>
      </c>
      <c r="CT98" s="4">
        <f>IF('1. Heures totales'!$C$3="Score",2,63)</f>
        <v>63</v>
      </c>
      <c r="CU98" s="4">
        <f>IF('1. Heures totales'!$C$3="Score",2,52.5)</f>
        <v>52.5</v>
      </c>
      <c r="CV98" s="4">
        <f>IF('1. Heures totales'!$C$3="Score",1,42)</f>
        <v>42</v>
      </c>
      <c r="CW98" s="4">
        <f>IF('1. Heures totales'!$C$3="Score",0,31.5)</f>
        <v>31.5</v>
      </c>
      <c r="CX98" s="4">
        <f>IF('1. Heures totales'!$C$3="Score",0,21)</f>
        <v>21</v>
      </c>
      <c r="CY98" s="4">
        <f>IF('1. Heures totales'!$C$3="Score",0,10.5)</f>
        <v>10.5</v>
      </c>
      <c r="CZ98" s="4">
        <f>IF('1. Heures totales'!$C$3="Score",0,0)</f>
        <v>0</v>
      </c>
      <c r="DA98" s="4">
        <f>IF('1. Heures totales'!$C$3="Score",0,0)</f>
        <v>0</v>
      </c>
    </row>
    <row r="99" spans="1:301" x14ac:dyDescent="0.35">
      <c r="A99" s="478" t="e">
        <f>#REF!</f>
        <v>#REF!</v>
      </c>
      <c r="B99" s="186" t="e">
        <f>#REF!</f>
        <v>#REF!</v>
      </c>
      <c r="D99" s="207">
        <f t="shared" si="3"/>
        <v>39.929411764705883</v>
      </c>
      <c r="E99">
        <f>IF('1. Heures totales'!$C$3="Score",,)</f>
        <v>0</v>
      </c>
      <c r="F99">
        <f>IF('1. Heures totales'!$C$3="Score",,)</f>
        <v>0</v>
      </c>
      <c r="G99">
        <f>IF('1. Heures totales'!$C$3="Score",,)</f>
        <v>0</v>
      </c>
      <c r="H99">
        <f>IF('1. Heures totales'!$C$3="Score",,)</f>
        <v>0</v>
      </c>
      <c r="S99">
        <f>IF('1. Heures totales'!$C$3="Score",,)</f>
        <v>0</v>
      </c>
      <c r="T99">
        <f>IF('1. Heures totales'!$C$3="Score",,)</f>
        <v>0</v>
      </c>
      <c r="U99" s="4">
        <f>IF('1. Heures totales'!$C$3="Score",0,10.5)</f>
        <v>10.5</v>
      </c>
      <c r="V99" s="4">
        <f>IF('1. Heures totales'!$C$3="Score",0,21)</f>
        <v>21</v>
      </c>
      <c r="W99" s="4">
        <f>IF('1. Heures totales'!$C$3="Score",0,21)</f>
        <v>21</v>
      </c>
      <c r="X99" s="4">
        <f>IF('1. Heures totales'!$C$3="Score",0,31.5)</f>
        <v>31.5</v>
      </c>
      <c r="Y99" s="4">
        <f>IF('1. Heures totales'!$C$3="Score",1,42)</f>
        <v>42</v>
      </c>
      <c r="Z99" s="4">
        <f>IF('1. Heures totales'!$C$3="Score",2,52.5)</f>
        <v>52.5</v>
      </c>
      <c r="AA99" s="4">
        <f>IF('1. Heures totales'!$C$3="Score",2,63)</f>
        <v>63</v>
      </c>
      <c r="AB99" s="4">
        <f>IF('1. Heures totales'!$C$3="Score",2,73.5)</f>
        <v>73.5</v>
      </c>
      <c r="AC99" s="4">
        <f>IF('1. Heures totales'!$C$3="Score",2,73.5)</f>
        <v>73.5</v>
      </c>
      <c r="AD99" s="4">
        <f>IF('1. Heures totales'!$C$3="Score",2,63)</f>
        <v>63</v>
      </c>
      <c r="AE99" s="4">
        <f>IF('1. Heures totales'!$C$3="Score",2,52.5)</f>
        <v>52.5</v>
      </c>
      <c r="AF99" s="4">
        <f>IF('1. Heures totales'!$C$3="Score",2,52.5)</f>
        <v>52.5</v>
      </c>
      <c r="AG99" s="4">
        <f>IF('1. Heures totales'!$C$3="Score",2,52.5)</f>
        <v>52.5</v>
      </c>
      <c r="AH99" s="4">
        <f>IF('1. Heures totales'!$C$3="Score",1,47.5)</f>
        <v>47.5</v>
      </c>
      <c r="AI99" s="4">
        <f>IF('1. Heures totales'!$C$3="Score",1,45.5)</f>
        <v>45.5</v>
      </c>
      <c r="AJ99" s="4">
        <f>IF('1. Heures totales'!$C$3="Score",0,35)</f>
        <v>35</v>
      </c>
      <c r="AK99" s="4">
        <f>IF('1. Heures totales'!$C$3="Score",0,35)</f>
        <v>35</v>
      </c>
      <c r="AL99" s="4">
        <f>IF('1. Heures totales'!$C$3="Score",0,35)</f>
        <v>35</v>
      </c>
      <c r="AM99" s="4">
        <f>IF('1. Heures totales'!$C$3="Score",0,35)</f>
        <v>35</v>
      </c>
      <c r="AN99" s="4">
        <f>IF('1. Heures totales'!$C$3="Score",0,35)</f>
        <v>35</v>
      </c>
      <c r="AO99" s="4">
        <f>IF('1. Heures totales'!$C$3="Score",0,29.5)</f>
        <v>29.5</v>
      </c>
      <c r="AP99" s="4">
        <f>IF('1. Heures totales'!$C$3="Score",0,21)</f>
        <v>21</v>
      </c>
      <c r="AQ99" s="4">
        <f>IF('1. Heures totales'!$C$3="Score",0,31.5)</f>
        <v>31.5</v>
      </c>
      <c r="AR99" s="4">
        <f>IF('1. Heures totales'!$C$3="Score",1,42)</f>
        <v>42</v>
      </c>
      <c r="AS99" s="4">
        <f>IF('1. Heures totales'!$C$3="Score",1,42)</f>
        <v>42</v>
      </c>
      <c r="AT99">
        <f>IF('1. Heures totales'!$C$3="Score",0,31.5)</f>
        <v>31.5</v>
      </c>
      <c r="AU99">
        <f>IF('1. Heures totales'!$C$3="Score",0,21)</f>
        <v>21</v>
      </c>
      <c r="AV99">
        <f>IF('1. Heures totales'!$C$3="Score",0,21)</f>
        <v>21</v>
      </c>
      <c r="AW99">
        <f>IF('1. Heures totales'!$C$3="Score",0,21)</f>
        <v>21</v>
      </c>
      <c r="AX99">
        <f>IF('1. Heures totales'!$C$3="Score",0,10.5)</f>
        <v>10.5</v>
      </c>
      <c r="AY99">
        <f>IF('1. Heures totales'!$C$3="Score",0,0)</f>
        <v>0</v>
      </c>
      <c r="AZ99">
        <f>IF('1. Heures totales'!$C$3="Score",0,10.5)</f>
        <v>10.5</v>
      </c>
      <c r="BA99">
        <f>IF('1. Heures totales'!$C$3="Score",0,10.5)</f>
        <v>10.5</v>
      </c>
      <c r="BB99">
        <f>IF('1. Heures totales'!$C$3="Score",0,21)</f>
        <v>21</v>
      </c>
      <c r="BC99">
        <f>IF('1. Heures totales'!$C$3="Score",0,31.5)</f>
        <v>31.5</v>
      </c>
      <c r="BD99">
        <f>IF('1. Heures totales'!$C$3="Score",1,42)</f>
        <v>42</v>
      </c>
      <c r="BE99">
        <f>IF('1. Heures totales'!$C$3="Score",2,52.5)</f>
        <v>52.5</v>
      </c>
      <c r="BF99">
        <f>IF('1. Heures totales'!$C$3="Score",2,63)</f>
        <v>63</v>
      </c>
      <c r="BG99">
        <f>IF('1. Heures totales'!$C$3="Score",2,63)</f>
        <v>63</v>
      </c>
      <c r="BH99">
        <f>IF('1. Heures totales'!$C$3="Score",2,73.5)</f>
        <v>73.5</v>
      </c>
      <c r="BI99">
        <f>IF('1. Heures totales'!$C$3="Score",2,63)</f>
        <v>63</v>
      </c>
      <c r="BJ99">
        <f>IF('1. Heures totales'!$C$3="Score",2,52.5)</f>
        <v>52.5</v>
      </c>
      <c r="BK99">
        <f>IF('1. Heures totales'!$C$3="Score",1,42)</f>
        <v>42</v>
      </c>
      <c r="BL99">
        <f>IF('1. Heures totales'!$C$3="Score",0,37)</f>
        <v>37</v>
      </c>
      <c r="BM99">
        <f>IF('1. Heures totales'!$C$3="Score",0,37)</f>
        <v>37</v>
      </c>
      <c r="BN99">
        <f>IF('1. Heures totales'!$C$3="Score",0,37)</f>
        <v>37</v>
      </c>
      <c r="BO99">
        <f>IF('1. Heures totales'!$C$3="Score",0,26.5)</f>
        <v>26.5</v>
      </c>
      <c r="BP99">
        <f>IF('1. Heures totales'!$C$3="Score",0,37)</f>
        <v>37</v>
      </c>
      <c r="BQ99">
        <f>IF('1. Heures totales'!$C$3="Score",1,47.5)</f>
        <v>47.5</v>
      </c>
      <c r="BR99">
        <f>IF('1. Heures totales'!$C$3="Score",1,47.5)</f>
        <v>47.5</v>
      </c>
      <c r="BS99">
        <f>IF('1. Heures totales'!$C$3="Score",2,52.5)</f>
        <v>52.5</v>
      </c>
      <c r="BT99">
        <f>IF('1. Heures totales'!$C$3="Score",1,42)</f>
        <v>42</v>
      </c>
      <c r="BU99">
        <f>IF('1. Heures totales'!$C$3="Score",1,42)</f>
        <v>42</v>
      </c>
      <c r="BV99">
        <f>IF('1. Heures totales'!$C$3="Score",1,42)</f>
        <v>42</v>
      </c>
      <c r="BW99">
        <f>IF('1. Heures totales'!$C$3="Score",1,42)</f>
        <v>42</v>
      </c>
      <c r="BX99">
        <f>IF('1. Heures totales'!$C$3="Score",1,42)</f>
        <v>42</v>
      </c>
      <c r="BY99">
        <f>IF('1. Heures totales'!$C$3="Score",2,52.5)</f>
        <v>52.5</v>
      </c>
      <c r="BZ99">
        <f>IF('1. Heures totales'!$C$3="Score",1,47.5)</f>
        <v>47.5</v>
      </c>
      <c r="CA99">
        <f>IF('1. Heures totales'!$C$3="Score",2,56)</f>
        <v>56</v>
      </c>
      <c r="CB99">
        <f>IF('1. Heures totales'!$C$3="Score",1,45.5)</f>
        <v>45.5</v>
      </c>
      <c r="CC99">
        <f>IF('1. Heures totales'!$C$3="Score",1,45.5)</f>
        <v>45.5</v>
      </c>
      <c r="CD99">
        <f>IF('1. Heures totales'!$C$3="Score",0,35)</f>
        <v>35</v>
      </c>
      <c r="CE99">
        <f>IF('1. Heures totales'!$C$3="Score",0,24.5)</f>
        <v>24.5</v>
      </c>
      <c r="CF99">
        <f>IF('1. Heures totales'!$C$3="Score",0,14)</f>
        <v>14</v>
      </c>
      <c r="CG99">
        <f>IF('1. Heures totales'!$C$3="Score",0,19)</f>
        <v>19</v>
      </c>
      <c r="CH99">
        <f>IF('1. Heures totales'!$C$3="Score",0,21)</f>
        <v>21</v>
      </c>
      <c r="CI99">
        <f>IF('1. Heures totales'!$C$3="Score",0,31.5)</f>
        <v>31.5</v>
      </c>
      <c r="CJ99">
        <f>IF('1. Heures totales'!$C$3="Score",1,42)</f>
        <v>42</v>
      </c>
      <c r="CK99">
        <f>IF('1. Heures totales'!$C$3="Score",2,52.5)</f>
        <v>52.5</v>
      </c>
      <c r="CL99">
        <f>IF('1. Heures totales'!$C$3="Score",2,52.5)</f>
        <v>52.5</v>
      </c>
      <c r="CM99">
        <f>IF('1. Heures totales'!$C$3="Score",2,52.5)</f>
        <v>52.5</v>
      </c>
      <c r="CN99">
        <f>IF('1. Heures totales'!$C$3="Score",2,52.5)</f>
        <v>52.5</v>
      </c>
      <c r="CO99">
        <f>IF('1. Heures totales'!$C$3="Score",2,52.5)</f>
        <v>52.5</v>
      </c>
      <c r="CP99">
        <f>IF('1. Heures totales'!$C$3="Score",2,52.5)</f>
        <v>52.5</v>
      </c>
      <c r="CQ99">
        <f>IF('1. Heures totales'!$C$3="Score",2,52.5)</f>
        <v>52.5</v>
      </c>
      <c r="CR99">
        <f>IF('1. Heures totales'!$C$3="Score",2,52.5)</f>
        <v>52.5</v>
      </c>
      <c r="CS99">
        <f>IF('1. Heures totales'!$C$3="Score",2,52.5)</f>
        <v>52.5</v>
      </c>
      <c r="CT99">
        <f>IF('1. Heures totales'!$C$3="Score",2,64.5)</f>
        <v>64.5</v>
      </c>
      <c r="CU99">
        <f>IF('1. Heures totales'!$C$3="Score",2,54)</f>
        <v>54</v>
      </c>
      <c r="CV99">
        <f>IF('1. Heures totales'!$C$3="Score",2,54)</f>
        <v>54</v>
      </c>
      <c r="CW99">
        <f>IF('1. Heures totales'!$C$3="Score",1,43.5)</f>
        <v>43.5</v>
      </c>
      <c r="CX99">
        <f>IF('1. Heures totales'!$C$3="Score",0,33)</f>
        <v>33</v>
      </c>
      <c r="CY99">
        <f>IF('1. Heures totales'!$C$3="Score",0,22.5)</f>
        <v>22.5</v>
      </c>
      <c r="CZ99">
        <f>IF('1. Heures totales'!$C$3="Score",0,11)</f>
        <v>11</v>
      </c>
      <c r="DA99">
        <f>IF('1. Heures totales'!$C$3="Score",0,0)</f>
        <v>0</v>
      </c>
    </row>
    <row r="100" spans="1:301" x14ac:dyDescent="0.35">
      <c r="A100" s="478" t="e">
        <f>#REF!</f>
        <v>#REF!</v>
      </c>
      <c r="B100" s="186" t="e">
        <f>#REF!</f>
        <v>#REF!</v>
      </c>
      <c r="D100" s="207">
        <f t="shared" si="3"/>
        <v>40.935294117647061</v>
      </c>
      <c r="E100">
        <f>IF('1. Heures totales'!$C$3="Score",,)</f>
        <v>0</v>
      </c>
      <c r="F100">
        <f>IF('1. Heures totales'!$C$3="Score",,)</f>
        <v>0</v>
      </c>
      <c r="G100">
        <f>IF('1. Heures totales'!$C$3="Score",,)</f>
        <v>0</v>
      </c>
      <c r="H100">
        <f>IF('1. Heures totales'!$C$3="Score",,)</f>
        <v>0</v>
      </c>
      <c r="S100">
        <f>IF('1. Heures totales'!$C$3="Score",,)</f>
        <v>0</v>
      </c>
      <c r="T100">
        <f>IF('1. Heures totales'!$C$3="Score",,)</f>
        <v>0</v>
      </c>
      <c r="U100">
        <f>IF('1. Heures totales'!$C$3="Score",0,31.5)</f>
        <v>31.5</v>
      </c>
      <c r="V100">
        <f>IF('1. Heures totales'!$C$3="Score",0,21)</f>
        <v>21</v>
      </c>
      <c r="W100">
        <f>IF('1. Heures totales'!$C$3="Score",0,10.5)</f>
        <v>10.5</v>
      </c>
      <c r="X100">
        <f>IF('1. Heures totales'!$C$3="Score",0,0)</f>
        <v>0</v>
      </c>
      <c r="Y100">
        <f>IF('1. Heures totales'!$C$3="Score",0,0)</f>
        <v>0</v>
      </c>
      <c r="Z100">
        <f>IF('1. Heures totales'!$C$3="Score",0,0)</f>
        <v>0</v>
      </c>
      <c r="AA100">
        <f>IF('1. Heures totales'!$C$3="Score",0,0)</f>
        <v>0</v>
      </c>
      <c r="AB100">
        <f>IF('1. Heures totales'!$C$3="Score",0,0)</f>
        <v>0</v>
      </c>
      <c r="AC100">
        <f>IF('1. Heures totales'!$C$3="Score",0,0)</f>
        <v>0</v>
      </c>
      <c r="AD100">
        <f>IF('1. Heures totales'!$C$3="Score",0,10.5)</f>
        <v>10.5</v>
      </c>
      <c r="AE100">
        <f>IF('1. Heures totales'!$C$3="Score",0,21)</f>
        <v>21</v>
      </c>
      <c r="AF100">
        <f>IF('1. Heures totales'!$C$3="Score",0,31.5)</f>
        <v>31.5</v>
      </c>
      <c r="AG100">
        <f>IF('1. Heures totales'!$C$3="Score",0,31.5)</f>
        <v>31.5</v>
      </c>
      <c r="AH100">
        <f>IF('1. Heures totales'!$C$3="Score",0,31.5)</f>
        <v>31.5</v>
      </c>
      <c r="AI100">
        <f>IF('1. Heures totales'!$C$3="Score",0,31.5)</f>
        <v>31.5</v>
      </c>
      <c r="AJ100">
        <f>IF('1. Heures totales'!$C$3="Score",1,42)</f>
        <v>42</v>
      </c>
      <c r="AK100">
        <f>IF('1. Heures totales'!$C$3="Score",1,42)</f>
        <v>42</v>
      </c>
      <c r="AL100">
        <f>IF('1. Heures totales'!$C$3="Score",1,42)</f>
        <v>42</v>
      </c>
      <c r="AM100">
        <f>IF('1. Heures totales'!$C$3="Score",1,42)</f>
        <v>42</v>
      </c>
      <c r="AN100">
        <f>IF('1. Heures totales'!$C$3="Score",2,52.5)</f>
        <v>52.5</v>
      </c>
      <c r="AO100">
        <f>IF('1. Heures totales'!$C$3="Score",2,63)</f>
        <v>63</v>
      </c>
      <c r="AP100">
        <f>IF('1. Heures totales'!$C$3="Score",2,73.5)</f>
        <v>73.5</v>
      </c>
      <c r="AQ100">
        <f>IF('1. Heures totales'!$C$3="Score",2,73.5)</f>
        <v>73.5</v>
      </c>
      <c r="AR100">
        <f>IF('1. Heures totales'!$C$3="Score",2,63)</f>
        <v>63</v>
      </c>
      <c r="AS100">
        <f>IF('1. Heures totales'!$C$3="Score",2,63)</f>
        <v>63</v>
      </c>
      <c r="AT100">
        <f>IF('1. Heures totales'!$C$3="Score",2,52.5)</f>
        <v>52.5</v>
      </c>
      <c r="AU100">
        <f>IF('1. Heures totales'!$C$3="Score",1,42)</f>
        <v>42</v>
      </c>
      <c r="AV100">
        <f>IF('1. Heures totales'!$C$3="Score",0,31.5)</f>
        <v>31.5</v>
      </c>
      <c r="AW100">
        <f>IF('1. Heures totales'!$C$3="Score",0,21)</f>
        <v>21</v>
      </c>
      <c r="AX100">
        <f>IF('1. Heures totales'!$C$3="Score",0,21)</f>
        <v>21</v>
      </c>
      <c r="AY100">
        <f>IF('1. Heures totales'!$C$3="Score",0,31.5)</f>
        <v>31.5</v>
      </c>
      <c r="AZ100">
        <f>IF('1. Heures totales'!$C$3="Score",0,31.5)</f>
        <v>31.5</v>
      </c>
      <c r="BA100">
        <f>IF('1. Heures totales'!$C$3="Score",1,42)</f>
        <v>42</v>
      </c>
      <c r="BB100">
        <f>IF('1. Heures totales'!$C$3="Score",2,52.5)</f>
        <v>52.5</v>
      </c>
      <c r="BC100">
        <f>IF('1. Heures totales'!$C$3="Score",2,63)</f>
        <v>63</v>
      </c>
      <c r="BD100">
        <f>IF('1. Heures totales'!$C$3="Score",2,73.5)</f>
        <v>73.5</v>
      </c>
      <c r="BE100">
        <f>IF('1. Heures totales'!$C$3="Score",2,73.5)</f>
        <v>73.5</v>
      </c>
      <c r="BF100">
        <f>IF('1. Heures totales'!$C$3="Score",2,73.5)</f>
        <v>73.5</v>
      </c>
      <c r="BG100">
        <f>IF('1. Heures totales'!$C$3="Score",2,73.5)</f>
        <v>73.5</v>
      </c>
      <c r="BH100">
        <f>IF('1. Heures totales'!$C$3="Score",2,73.5)</f>
        <v>73.5</v>
      </c>
      <c r="BI100">
        <f>IF('1. Heures totales'!$C$3="Score",2,73.5)</f>
        <v>73.5</v>
      </c>
      <c r="BJ100">
        <f>IF('1. Heures totales'!$C$3="Score",2,73.5)</f>
        <v>73.5</v>
      </c>
      <c r="BK100">
        <f>IF('1. Heures totales'!$C$3="Score",2,63)</f>
        <v>63</v>
      </c>
      <c r="BL100">
        <f>IF('1. Heures totales'!$C$3="Score",2,52.5)</f>
        <v>52.5</v>
      </c>
      <c r="BM100">
        <f>IF('1. Heures totales'!$C$3="Score",1,42)</f>
        <v>42</v>
      </c>
      <c r="BN100">
        <f>IF('1. Heures totales'!$C$3="Score",1,42)</f>
        <v>42</v>
      </c>
      <c r="BO100">
        <f>IF('1. Heures totales'!$C$3="Score",1,42)</f>
        <v>42</v>
      </c>
      <c r="BP100">
        <f>IF('1. Heures totales'!$C$3="Score",1,42)</f>
        <v>42</v>
      </c>
      <c r="BQ100">
        <f>IF('1. Heures totales'!$C$3="Score",0,31.5)</f>
        <v>31.5</v>
      </c>
      <c r="BR100">
        <f>IF('1. Heures totales'!$C$3="Score",0,31.5)</f>
        <v>31.5</v>
      </c>
      <c r="BS100">
        <f>IF('1. Heures totales'!$C$3="Score",0,31.5)</f>
        <v>31.5</v>
      </c>
      <c r="BT100">
        <f>IF('1. Heures totales'!$C$3="Score",1,42)</f>
        <v>42</v>
      </c>
      <c r="BU100">
        <f>IF('1. Heures totales'!$C$3="Score",1,42)</f>
        <v>42</v>
      </c>
      <c r="BV100">
        <f>IF('1. Heures totales'!$C$3="Score",1,42)</f>
        <v>42</v>
      </c>
      <c r="BW100">
        <f>IF('1. Heures totales'!$C$3="Score",0,31.5)</f>
        <v>31.5</v>
      </c>
      <c r="BX100">
        <f>IF('1. Heures totales'!$C$3="Score",0,31.5)</f>
        <v>31.5</v>
      </c>
      <c r="BY100">
        <f>IF('1. Heures totales'!$C$3="Score",0,31.5)</f>
        <v>31.5</v>
      </c>
      <c r="BZ100">
        <f>IF('1. Heures totales'!$C$3="Score",0,31.5)</f>
        <v>31.5</v>
      </c>
      <c r="CA100">
        <f>IF('1. Heures totales'!$C$3="Score",0,31.5)</f>
        <v>31.5</v>
      </c>
      <c r="CB100">
        <f>IF('1. Heures totales'!$C$3="Score",0,31.5)</f>
        <v>31.5</v>
      </c>
      <c r="CC100">
        <f>IF('1. Heures totales'!$C$3="Score",0,31.5)</f>
        <v>31.5</v>
      </c>
      <c r="CD100">
        <f>IF('1. Heures totales'!$C$3="Score",1,42)</f>
        <v>42</v>
      </c>
      <c r="CE100">
        <f>IF('1. Heures totales'!$C$3="Score",2,52.5)</f>
        <v>52.5</v>
      </c>
      <c r="CF100">
        <f>IF('1. Heures totales'!$C$3="Score",2,63)</f>
        <v>63</v>
      </c>
      <c r="CG100">
        <f>IF('1. Heures totales'!$C$3="Score",2,73.5)</f>
        <v>73.5</v>
      </c>
      <c r="CH100">
        <f>IF('1. Heures totales'!$C$3="Score",2,63)</f>
        <v>63</v>
      </c>
      <c r="CI100">
        <f>IF('1. Heures totales'!$C$3="Score",2,63)</f>
        <v>63</v>
      </c>
      <c r="CJ100">
        <f>IF('1. Heures totales'!$C$3="Score",2,63)</f>
        <v>63</v>
      </c>
      <c r="CK100">
        <f>IF('1. Heures totales'!$C$3="Score",2,63)</f>
        <v>63</v>
      </c>
      <c r="CL100">
        <f>IF('1. Heures totales'!$C$3="Score",2,63)</f>
        <v>63</v>
      </c>
      <c r="CM100">
        <f>IF('1. Heures totales'!$C$3="Score",2,63)</f>
        <v>63</v>
      </c>
      <c r="CN100">
        <f>IF('1. Heures totales'!$C$3="Score",2,52.5)</f>
        <v>52.5</v>
      </c>
      <c r="CO100">
        <f>IF('1. Heures totales'!$C$3="Score",2,52.5)</f>
        <v>52.5</v>
      </c>
      <c r="CP100">
        <f>IF('1. Heures totales'!$C$3="Score",1,42)</f>
        <v>42</v>
      </c>
      <c r="CQ100">
        <f>IF('1. Heures totales'!$C$3="Score",0,31.5)</f>
        <v>31.5</v>
      </c>
      <c r="CR100">
        <f>IF('1. Heures totales'!$C$3="Score",0,21)</f>
        <v>21</v>
      </c>
      <c r="CS100">
        <f>IF('1. Heures totales'!$C$3="Score",0,10.5)</f>
        <v>10.5</v>
      </c>
      <c r="CT100">
        <f>IF('1. Heures totales'!$C$3="Score",0,0)</f>
        <v>0</v>
      </c>
      <c r="CU100">
        <f>IF('1. Heures totales'!$C$3="Score",0,10.5)</f>
        <v>10.5</v>
      </c>
      <c r="CV100">
        <f>IF('1. Heures totales'!$C$3="Score",0,21)</f>
        <v>21</v>
      </c>
      <c r="CW100">
        <f>IF('1. Heures totales'!$C$3="Score",0,31.5)</f>
        <v>31.5</v>
      </c>
      <c r="CX100">
        <f>IF('1. Heures totales'!$C$3="Score",1,47.5)</f>
        <v>47.5</v>
      </c>
      <c r="CY100">
        <f>IF('1. Heures totales'!$C$3="Score",1,47.5)</f>
        <v>47.5</v>
      </c>
      <c r="CZ100">
        <f>IF('1. Heures totales'!$C$3="Score",2,49)</f>
        <v>49</v>
      </c>
      <c r="DA100">
        <f>IF('1. Heures totales'!$C$3="Score",2,49)</f>
        <v>49</v>
      </c>
    </row>
    <row r="101" spans="1:301" x14ac:dyDescent="0.35">
      <c r="A101" s="478" t="e">
        <f>#REF!</f>
        <v>#REF!</v>
      </c>
      <c r="B101" s="186" t="e">
        <f>#REF!</f>
        <v>#REF!</v>
      </c>
      <c r="D101" s="207">
        <f t="shared" si="3"/>
        <v>36.164705882352941</v>
      </c>
      <c r="E101">
        <f>IF('1. Heures totales'!$C$3="Score",,)</f>
        <v>0</v>
      </c>
      <c r="F101">
        <f>IF('1. Heures totales'!$C$3="Score",,)</f>
        <v>0</v>
      </c>
      <c r="G101">
        <f>IF('1. Heures totales'!$C$3="Score",,)</f>
        <v>0</v>
      </c>
      <c r="H101">
        <f>IF('1. Heures totales'!$C$3="Score",,)</f>
        <v>0</v>
      </c>
      <c r="S101">
        <f>IF('1. Heures totales'!$C$3="Score",,)</f>
        <v>0</v>
      </c>
      <c r="T101">
        <f>IF('1. Heures totales'!$C$3="Score",,)</f>
        <v>0</v>
      </c>
      <c r="U101">
        <f>IF('1. Heures totales'!$C$3="Score",0,0)</f>
        <v>0</v>
      </c>
      <c r="V101">
        <f>IF('1. Heures totales'!$C$3="Score",0,0)</f>
        <v>0</v>
      </c>
      <c r="W101">
        <f>IF('1. Heures totales'!$C$3="Score",0,10.5)</f>
        <v>10.5</v>
      </c>
      <c r="X101">
        <f>IF('1. Heures totales'!$C$3="Score",0,21)</f>
        <v>21</v>
      </c>
      <c r="Y101">
        <f>IF('1. Heures totales'!$C$3="Score",0,31.5)</f>
        <v>31.5</v>
      </c>
      <c r="Z101">
        <f>IF('1. Heures totales'!$C$3="Score",0,31.5)</f>
        <v>31.5</v>
      </c>
      <c r="AA101">
        <f>IF('1. Heures totales'!$C$3="Score",0,37)</f>
        <v>37</v>
      </c>
      <c r="AB101">
        <f>IF('1. Heures totales'!$C$3="Score",1,45.5)</f>
        <v>45.5</v>
      </c>
      <c r="AC101">
        <f>IF('1. Heures totales'!$C$3="Score",1,45.5)</f>
        <v>45.5</v>
      </c>
      <c r="AD101">
        <f>IF('1. Heures totales'!$C$3="Score",1,45.5)</f>
        <v>45.5</v>
      </c>
      <c r="AE101">
        <f>IF('1. Heures totales'!$C$3="Score",1,45.5)</f>
        <v>45.5</v>
      </c>
      <c r="AF101">
        <f>IF('1. Heures totales'!$C$3="Score",2,51)</f>
        <v>51</v>
      </c>
      <c r="AG101">
        <f>IF('1. Heures totales'!$C$3="Score",2,51)</f>
        <v>51</v>
      </c>
      <c r="AH101">
        <f>IF('1. Heures totales'!$C$3="Score",1,45.5)</f>
        <v>45.5</v>
      </c>
      <c r="AI101">
        <f>IF('1. Heures totales'!$C$3="Score",0,37)</f>
        <v>37</v>
      </c>
      <c r="AJ101">
        <f>IF('1. Heures totales'!$C$3="Score",1,47.5)</f>
        <v>47.5</v>
      </c>
      <c r="AK101">
        <f>IF('1. Heures totales'!$C$3="Score",0,37)</f>
        <v>37</v>
      </c>
      <c r="AL101">
        <f>IF('1. Heures totales'!$C$3="Score",0,26.5)</f>
        <v>26.5</v>
      </c>
      <c r="AM101">
        <f>IF('1. Heures totales'!$C$3="Score",0,10.5)</f>
        <v>10.5</v>
      </c>
      <c r="AN101">
        <f>IF('1. Heures totales'!$C$3="Score",0,21)</f>
        <v>21</v>
      </c>
      <c r="AO101">
        <f>IF('1. Heures totales'!$C$3="Score",0,31.5)</f>
        <v>31.5</v>
      </c>
      <c r="AP101">
        <f>IF('1. Heures totales'!$C$3="Score",0,31.5)</f>
        <v>31.5</v>
      </c>
      <c r="AQ101">
        <f>IF('1. Heures totales'!$C$3="Score",0,21)</f>
        <v>21</v>
      </c>
      <c r="AR101">
        <f>IF('1. Heures totales'!$C$3="Score",0,21)</f>
        <v>21</v>
      </c>
      <c r="AS101">
        <f>IF('1. Heures totales'!$C$3="Score",0,31.5)</f>
        <v>31.5</v>
      </c>
      <c r="AT101">
        <f>IF('1. Heures totales'!$C$3="Score",1,42)</f>
        <v>42</v>
      </c>
      <c r="AU101">
        <f>IF('1. Heures totales'!$C$3="Score",0,31.5)</f>
        <v>31.5</v>
      </c>
      <c r="AV101">
        <f>IF('1. Heures totales'!$C$3="Score",0,31.5)</f>
        <v>31.5</v>
      </c>
      <c r="AW101">
        <f>IF('1. Heures totales'!$C$3="Score",0,31.5)</f>
        <v>31.5</v>
      </c>
      <c r="AX101">
        <f>IF('1. Heures totales'!$C$3="Score",0,37)</f>
        <v>37</v>
      </c>
      <c r="AY101">
        <f>IF('1. Heures totales'!$C$3="Score",0,37)</f>
        <v>37</v>
      </c>
      <c r="AZ101">
        <f>IF('1. Heures totales'!$C$3="Score",0,37)</f>
        <v>37</v>
      </c>
      <c r="BA101">
        <f>IF('1. Heures totales'!$C$3="Score",0,37)</f>
        <v>37</v>
      </c>
      <c r="BB101">
        <f>IF('1. Heures totales'!$C$3="Score",1,47.5)</f>
        <v>47.5</v>
      </c>
      <c r="BC101">
        <f>IF('1. Heures totales'!$C$3="Score",0,37)</f>
        <v>37</v>
      </c>
      <c r="BD101">
        <f>IF('1. Heures totales'!$C$3="Score",0,37)</f>
        <v>37</v>
      </c>
      <c r="BE101">
        <f>IF('1. Heures totales'!$C$3="Score",1,43.5)</f>
        <v>43.5</v>
      </c>
      <c r="BF101">
        <f>IF('1. Heures totales'!$C$3="Score",1,43.5)</f>
        <v>43.5</v>
      </c>
      <c r="BG101">
        <f>IF('1. Heures totales'!$C$3="Score",1,43.5)</f>
        <v>43.5</v>
      </c>
      <c r="BH101">
        <f>IF('1. Heures totales'!$C$3="Score",2,49)</f>
        <v>49</v>
      </c>
      <c r="BI101">
        <f>IF('1. Heures totales'!$C$3="Score",1,44)</f>
        <v>44</v>
      </c>
      <c r="BJ101">
        <f>IF('1. Heures totales'!$C$3="Score",2,52.5)</f>
        <v>52.5</v>
      </c>
      <c r="BK101">
        <f>IF('1. Heures totales'!$C$3="Score",2,52.5)</f>
        <v>52.5</v>
      </c>
      <c r="BL101">
        <f>IF('1. Heures totales'!$C$3="Score",2,51)</f>
        <v>51</v>
      </c>
      <c r="BM101">
        <f>IF('1. Heures totales'!$C$3="Score",2,61.5)</f>
        <v>61.5</v>
      </c>
      <c r="BN101">
        <f>IF('1. Heures totales'!$C$3="Score",2,51)</f>
        <v>51</v>
      </c>
      <c r="BO101">
        <f>IF('1. Heures totales'!$C$3="Score",1,45.5)</f>
        <v>45.5</v>
      </c>
      <c r="BP101">
        <f>IF('1. Heures totales'!$C$3="Score",1,40)</f>
        <v>40</v>
      </c>
      <c r="BQ101">
        <f>IF('1. Heures totales'!$C$3="Score",0,31.5)</f>
        <v>31.5</v>
      </c>
      <c r="BR101">
        <f>IF('1. Heures totales'!$C$3="Score",0,35)</f>
        <v>35</v>
      </c>
      <c r="BS101">
        <f>IF('1. Heures totales'!$C$3="Score",0,33)</f>
        <v>33</v>
      </c>
      <c r="BT101">
        <f>IF('1. Heures totales'!$C$3="Score",0,33)</f>
        <v>33</v>
      </c>
      <c r="BU101">
        <f>IF('1. Heures totales'!$C$3="Score",2,49)</f>
        <v>49</v>
      </c>
      <c r="BV101">
        <f>IF('1. Heures totales'!$C$3="Score",0,38.5)</f>
        <v>38.5</v>
      </c>
      <c r="BW101">
        <f>IF('1. Heures totales'!$C$3="Score",1,44)</f>
        <v>44</v>
      </c>
      <c r="BX101">
        <f>IF('1. Heures totales'!$C$3="Score",2,52.5)</f>
        <v>52.5</v>
      </c>
      <c r="BY101">
        <f>IF('1. Heures totales'!$C$3="Score",2,49)</f>
        <v>49</v>
      </c>
      <c r="BZ101">
        <f>IF('1. Heures totales'!$C$3="Score",1,40.5)</f>
        <v>40.5</v>
      </c>
      <c r="CA101">
        <f>IF('1. Heures totales'!$C$3="Score",0,30)</f>
        <v>30</v>
      </c>
      <c r="CB101">
        <f>IF('1. Heures totales'!$C$3="Score",0,14)</f>
        <v>14</v>
      </c>
      <c r="CC101">
        <f>IF('1. Heures totales'!$C$3="Score",0,14)</f>
        <v>14</v>
      </c>
      <c r="CD101">
        <f>IF('1. Heures totales'!$C$3="Score",0,8.5)</f>
        <v>8.5</v>
      </c>
      <c r="CE101">
        <f>IF('1. Heures totales'!$C$3="Score",0,0)</f>
        <v>0</v>
      </c>
      <c r="CF101">
        <f>IF('1. Heures totales'!$C$3="Score",0,0)</f>
        <v>0</v>
      </c>
      <c r="CG101">
        <f>IF('1. Heures totales'!$C$3="Score",0,5.5)</f>
        <v>5.5</v>
      </c>
      <c r="CH101">
        <f>IF('1. Heures totales'!$C$3="Score",0,14)</f>
        <v>14</v>
      </c>
      <c r="CI101">
        <f>IF('1. Heures totales'!$C$3="Score",0,14)</f>
        <v>14</v>
      </c>
      <c r="CJ101">
        <f>IF('1. Heures totales'!$C$3="Score",0,24.5)</f>
        <v>24.5</v>
      </c>
      <c r="CK101">
        <f>IF('1. Heures totales'!$C$3="Score",0,36.5)</f>
        <v>36.5</v>
      </c>
      <c r="CL101">
        <f>IF('1. Heures totales'!$C$3="Score",1,42)</f>
        <v>42</v>
      </c>
      <c r="CM101">
        <f>IF('1. Heures totales'!$C$3="Score",2,50.5)</f>
        <v>50.5</v>
      </c>
      <c r="CN101">
        <f>IF('1. Heures totales'!$C$3="Score",1,45)</f>
        <v>45</v>
      </c>
      <c r="CO101">
        <f>IF('1. Heures totales'!$C$3="Score",1,47)</f>
        <v>47</v>
      </c>
      <c r="CP101">
        <f>IF('1. Heures totales'!$C$3="Score",1,47)</f>
        <v>47</v>
      </c>
      <c r="CQ101">
        <f>IF('1. Heures totales'!$C$3="Score",0,36.5)</f>
        <v>36.5</v>
      </c>
      <c r="CR101">
        <f>IF('1. Heures totales'!$C$3="Score",0,35)</f>
        <v>35</v>
      </c>
      <c r="CS101">
        <f>IF('1. Heures totales'!$C$3="Score",1,40)</f>
        <v>40</v>
      </c>
      <c r="CT101">
        <f>IF('1. Heures totales'!$C$3="Score",1,42)</f>
        <v>42</v>
      </c>
      <c r="CU101">
        <f>IF('1. Heures totales'!$C$3="Score",1,42)</f>
        <v>42</v>
      </c>
      <c r="CV101">
        <f>IF('1. Heures totales'!$C$3="Score",1,42)</f>
        <v>42</v>
      </c>
      <c r="CW101">
        <f>IF('1. Heures totales'!$C$3="Score",2,52.5)</f>
        <v>52.5</v>
      </c>
      <c r="CX101">
        <f>IF('1. Heures totales'!$C$3="Score",2,63)</f>
        <v>63</v>
      </c>
      <c r="CY101">
        <f>IF('1. Heures totales'!$C$3="Score",2,63)</f>
        <v>63</v>
      </c>
      <c r="CZ101">
        <f>IF('1. Heures totales'!$C$3="Score",2,55)</f>
        <v>55</v>
      </c>
      <c r="DA101">
        <f>IF('1. Heures totales'!$C$3="Score",1,44)</f>
        <v>44</v>
      </c>
    </row>
    <row r="102" spans="1:301" x14ac:dyDescent="0.35">
      <c r="A102" s="478" t="e">
        <f>#REF!</f>
        <v>#REF!</v>
      </c>
      <c r="B102" s="186" t="e">
        <f>#REF!</f>
        <v>#REF!</v>
      </c>
      <c r="D102" s="207">
        <f t="shared" si="3"/>
        <v>33.376470588235293</v>
      </c>
      <c r="E102">
        <f>IF('1. Heures totales'!$C$3="Score",,)</f>
        <v>0</v>
      </c>
      <c r="F102">
        <f>IF('1. Heures totales'!$C$3="Score",,)</f>
        <v>0</v>
      </c>
      <c r="G102">
        <f>IF('1. Heures totales'!$C$3="Score",,)</f>
        <v>0</v>
      </c>
      <c r="H102">
        <f>IF('1. Heures totales'!$C$3="Score",,)</f>
        <v>0</v>
      </c>
      <c r="S102">
        <f>IF('1. Heures totales'!$C$3="Score",,)</f>
        <v>0</v>
      </c>
      <c r="T102">
        <f>IF('1. Heures totales'!$C$3="Score",,)</f>
        <v>0</v>
      </c>
      <c r="U102">
        <f>IF('1. Heures totales'!$C$3="Score",0,33)</f>
        <v>33</v>
      </c>
      <c r="V102">
        <f>IF('1. Heures totales'!$C$3="Score",0,22.5)</f>
        <v>22.5</v>
      </c>
      <c r="W102">
        <f>IF('1. Heures totales'!$C$3="Score",0,33)</f>
        <v>33</v>
      </c>
      <c r="X102">
        <f>IF('1. Heures totales'!$C$3="Score",0,28)</f>
        <v>28</v>
      </c>
      <c r="Y102">
        <f>IF('1. Heures totales'!$C$3="Score",0,36.5)</f>
        <v>36.5</v>
      </c>
      <c r="Z102">
        <f>IF('1. Heures totales'!$C$3="Score",1,47)</f>
        <v>47</v>
      </c>
      <c r="AA102">
        <f>IF('1. Heures totales'!$C$3="Score",1,47)</f>
        <v>47</v>
      </c>
      <c r="AB102">
        <f>IF('1. Heures totales'!$C$3="Score",0,35)</f>
        <v>35</v>
      </c>
      <c r="AC102">
        <f>IF('1. Heures totales'!$C$3="Score",1,45.5)</f>
        <v>45.5</v>
      </c>
      <c r="AD102">
        <f>IF('1. Heures totales'!$C$3="Score",1,45.5)</f>
        <v>45.5</v>
      </c>
      <c r="AE102">
        <f>IF('1. Heures totales'!$C$3="Score",2,50.5)</f>
        <v>50.5</v>
      </c>
      <c r="AF102">
        <f>IF('1. Heures totales'!$C$3="Score",1,47.5)</f>
        <v>47.5</v>
      </c>
      <c r="AG102">
        <f>IF('1. Heures totales'!$C$3="Score",1,45.5)</f>
        <v>45.5</v>
      </c>
      <c r="AH102">
        <f>IF('1. Heures totales'!$C$3="Score",2,51)</f>
        <v>51</v>
      </c>
      <c r="AI102">
        <f>IF('1. Heures totales'!$C$3="Score",2,59.5)</f>
        <v>59.5</v>
      </c>
      <c r="AJ102">
        <f>IF('1. Heures totales'!$C$3="Score",2,54.5)</f>
        <v>54.5</v>
      </c>
      <c r="AK102">
        <f>IF('1. Heures totales'!$C$3="Score",2,52.5)</f>
        <v>52.5</v>
      </c>
      <c r="AL102">
        <f>IF('1. Heures totales'!$C$3="Score",1,42)</f>
        <v>42</v>
      </c>
      <c r="AM102">
        <f>IF('1. Heures totales'!$C$3="Score",0,36.5)</f>
        <v>36.5</v>
      </c>
      <c r="AN102">
        <f>IF('1. Heures totales'!$C$3="Score",0,28)</f>
        <v>28</v>
      </c>
      <c r="AO102">
        <f>IF('1. Heures totales'!$C$3="Score",0,28)</f>
        <v>28</v>
      </c>
      <c r="AP102">
        <f>IF('1. Heures totales'!$C$3="Score",0,28)</f>
        <v>28</v>
      </c>
      <c r="AQ102">
        <f>IF('1. Heures totales'!$C$3="Score",0,33)</f>
        <v>33</v>
      </c>
      <c r="AR102">
        <f>IF('1. Heures totales'!$C$3="Score",0,24.5)</f>
        <v>24.5</v>
      </c>
      <c r="AS102">
        <f>IF('1. Heures totales'!$C$3="Score",0,35)</f>
        <v>35</v>
      </c>
      <c r="AT102">
        <f>IF('1. Heures totales'!$C$3="Score",0,35)</f>
        <v>35</v>
      </c>
      <c r="AU102">
        <f>IF('1. Heures totales'!$C$3="Score",1,45.5)</f>
        <v>45.5</v>
      </c>
      <c r="AV102">
        <f>IF('1. Heures totales'!$C$3="Score",1,40)</f>
        <v>40</v>
      </c>
      <c r="AW102">
        <f>IF('1. Heures totales'!$C$3="Score",0,31.5)</f>
        <v>31.5</v>
      </c>
      <c r="AX102">
        <f>IF('1. Heures totales'!$C$3="Score",0,21)</f>
        <v>21</v>
      </c>
      <c r="AY102">
        <f>IF('1. Heures totales'!$C$3="Score",0,31.5)</f>
        <v>31.5</v>
      </c>
      <c r="AZ102">
        <f>IF('1. Heures totales'!$C$3="Score",0,31.5)</f>
        <v>31.5</v>
      </c>
      <c r="BA102">
        <f>IF('1. Heures totales'!$C$3="Score",0,31.5)</f>
        <v>31.5</v>
      </c>
      <c r="BB102">
        <f>IF('1. Heures totales'!$C$3="Score",0,31.5)</f>
        <v>31.5</v>
      </c>
      <c r="BC102">
        <f>IF('1. Heures totales'!$C$3="Score",0,31.5)</f>
        <v>31.5</v>
      </c>
      <c r="BD102">
        <f>IF('1. Heures totales'!$C$3="Score",0,31.5)</f>
        <v>31.5</v>
      </c>
      <c r="BE102">
        <f>IF('1. Heures totales'!$C$3="Score",0,37)</f>
        <v>37</v>
      </c>
      <c r="BF102">
        <f>IF('1. Heures totales'!$C$3="Score",0,35)</f>
        <v>35</v>
      </c>
      <c r="BG102">
        <f>IF('1. Heures totales'!$C$3="Score",0,24.5)</f>
        <v>24.5</v>
      </c>
      <c r="BH102">
        <f>IF('1. Heures totales'!$C$3="Score",0,30)</f>
        <v>30</v>
      </c>
      <c r="BI102">
        <f>IF('1. Heures totales'!$C$3="Score",0,28)</f>
        <v>28</v>
      </c>
      <c r="BJ102">
        <f>IF('1. Heures totales'!$C$3="Score",0,38.5)</f>
        <v>38.5</v>
      </c>
      <c r="BK102">
        <f>IF('1. Heures totales'!$C$3="Score",0,38.5)</f>
        <v>38.5</v>
      </c>
      <c r="BL102">
        <f>IF('1. Heures totales'!$C$3="Score",1,43.5)</f>
        <v>43.5</v>
      </c>
      <c r="BM102">
        <f>IF('1. Heures totales'!$C$3="Score",1,45.5)</f>
        <v>45.5</v>
      </c>
      <c r="BN102">
        <f>IF('1. Heures totales'!$C$3="Score",2,56)</f>
        <v>56</v>
      </c>
      <c r="BO102">
        <f>IF('1. Heures totales'!$C$3="Score",2,50.5)</f>
        <v>50.5</v>
      </c>
      <c r="BP102">
        <f>IF('1. Heures totales'!$C$3="Score",1,42)</f>
        <v>42</v>
      </c>
      <c r="BQ102">
        <f>IF('1. Heures totales'!$C$3="Score",0,31.5)</f>
        <v>31.5</v>
      </c>
      <c r="BR102">
        <f>IF('1. Heures totales'!$C$3="Score",0,35)</f>
        <v>35</v>
      </c>
      <c r="BS102">
        <f>IF('1. Heures totales'!$C$3="Score",0,33)</f>
        <v>33</v>
      </c>
      <c r="BT102">
        <f>IF('1. Heures totales'!$C$3="Score",0,22.5)</f>
        <v>22.5</v>
      </c>
      <c r="BU102">
        <f>IF('1. Heures totales'!$C$3="Score",0,22.5)</f>
        <v>22.5</v>
      </c>
      <c r="BV102">
        <f>IF('1. Heures totales'!$C$3="Score",0,33)</f>
        <v>33</v>
      </c>
      <c r="BW102">
        <f>IF('1. Heures totales'!$C$3="Score",0,38.5)</f>
        <v>38.5</v>
      </c>
      <c r="BX102">
        <f>IF('1. Heures totales'!$C$3="Score",1,47)</f>
        <v>47</v>
      </c>
      <c r="BY102">
        <f>IF('1. Heures totales'!$C$3="Score",1,43.5)</f>
        <v>43.5</v>
      </c>
      <c r="BZ102">
        <f>IF('1. Heures totales'!$C$3="Score",0,35)</f>
        <v>35</v>
      </c>
      <c r="CA102">
        <f>IF('1. Heures totales'!$C$3="Score",0,35)</f>
        <v>35</v>
      </c>
      <c r="CB102">
        <f>IF('1. Heures totales'!$C$3="Score",0,24.5)</f>
        <v>24.5</v>
      </c>
      <c r="CC102">
        <f>IF('1. Heures totales'!$C$3="Score",0,14)</f>
        <v>14</v>
      </c>
      <c r="CD102">
        <f>IF('1. Heures totales'!$C$3="Score",0,8.5)</f>
        <v>8.5</v>
      </c>
      <c r="CE102">
        <f>IF('1. Heures totales'!$C$3="Score",0,0)</f>
        <v>0</v>
      </c>
      <c r="CF102">
        <f>IF('1. Heures totales'!$C$3="Score",0,0)</f>
        <v>0</v>
      </c>
      <c r="CG102">
        <f>IF('1. Heures totales'!$C$3="Score",0,0)</f>
        <v>0</v>
      </c>
      <c r="CH102">
        <f>IF('1. Heures totales'!$C$3="Score",0,5.5)</f>
        <v>5.5</v>
      </c>
      <c r="CI102">
        <f>IF('1. Heures totales'!$C$3="Score",0,14)</f>
        <v>14</v>
      </c>
      <c r="CJ102">
        <f>IF('1. Heures totales'!$C$3="Score",0,14)</f>
        <v>14</v>
      </c>
      <c r="CK102">
        <f>IF('1. Heures totales'!$C$3="Score",0,24.5)</f>
        <v>24.5</v>
      </c>
      <c r="CL102">
        <f>IF('1. Heures totales'!$C$3="Score",0,30)</f>
        <v>30</v>
      </c>
      <c r="CM102">
        <f>IF('1. Heures totales'!$C$3="Score",0,38.5)</f>
        <v>38.5</v>
      </c>
      <c r="CN102">
        <f>IF('1. Heures totales'!$C$3="Score",0,38.5)</f>
        <v>38.5</v>
      </c>
      <c r="CO102">
        <f>IF('1. Heures totales'!$C$3="Score",0,38.5)</f>
        <v>38.5</v>
      </c>
      <c r="CP102">
        <f>IF('1. Heures totales'!$C$3="Score",0,38.5)</f>
        <v>38.5</v>
      </c>
      <c r="CQ102">
        <f>IF('1. Heures totales'!$C$3="Score",1,44)</f>
        <v>44</v>
      </c>
      <c r="CR102">
        <f>IF('1. Heures totales'!$C$3="Score",1,42)</f>
        <v>42</v>
      </c>
      <c r="CS102">
        <f>IF('1. Heures totales'!$C$3="Score",1,42)</f>
        <v>42</v>
      </c>
      <c r="CT102">
        <f>IF('1. Heures totales'!$C$3="Score",0,33.5)</f>
        <v>33.5</v>
      </c>
      <c r="CU102">
        <f>IF('1. Heures totales'!$C$3="Score",0,33.5)</f>
        <v>33.5</v>
      </c>
      <c r="CV102">
        <f>IF('1. Heures totales'!$C$3="Score",0,28)</f>
        <v>28</v>
      </c>
      <c r="CW102">
        <f>IF('1. Heures totales'!$C$3="Score",0,30)</f>
        <v>30</v>
      </c>
      <c r="CX102">
        <f>IF('1. Heures totales'!$C$3="Score",0,24.5)</f>
        <v>24.5</v>
      </c>
      <c r="CY102">
        <f>IF('1. Heures totales'!$C$3="Score",0,26.5)</f>
        <v>26.5</v>
      </c>
      <c r="CZ102">
        <f>IF('1. Heures totales'!$C$3="Score",0,22)</f>
        <v>22</v>
      </c>
      <c r="DA102">
        <f>IF('1. Heures totales'!$C$3="Score",0,25.5)</f>
        <v>25.5</v>
      </c>
    </row>
    <row r="103" spans="1:301" x14ac:dyDescent="0.35">
      <c r="A103" s="478" t="e">
        <f>#REF!</f>
        <v>#REF!</v>
      </c>
      <c r="B103" s="186" t="e">
        <f>#REF!</f>
        <v>#REF!</v>
      </c>
      <c r="D103" s="207">
        <f t="shared" si="3"/>
        <v>35.547058823529412</v>
      </c>
      <c r="E103">
        <f>IF('1. Heures totales'!$C$3="Score",,)</f>
        <v>0</v>
      </c>
      <c r="F103">
        <f>IF('1. Heures totales'!$C$3="Score",,)</f>
        <v>0</v>
      </c>
      <c r="G103">
        <f>IF('1. Heures totales'!$C$3="Score",,)</f>
        <v>0</v>
      </c>
      <c r="H103">
        <f>IF('1. Heures totales'!$C$3="Score",,)</f>
        <v>0</v>
      </c>
      <c r="S103">
        <f>IF('1. Heures totales'!$C$3="Score",,)</f>
        <v>0</v>
      </c>
      <c r="T103">
        <f>IF('1. Heures totales'!$C$3="Score",,)</f>
        <v>0</v>
      </c>
      <c r="U103">
        <f>IF('1. Heures totales'!$C$3="Score",1,42)</f>
        <v>42</v>
      </c>
      <c r="V103">
        <f>IF('1. Heures totales'!$C$3="Score",2,52.5)</f>
        <v>52.5</v>
      </c>
      <c r="W103">
        <f>IF('1. Heures totales'!$C$3="Score",2,52.5)</f>
        <v>52.5</v>
      </c>
      <c r="X103">
        <f>IF('1. Heures totales'!$C$3="Score",2,63)</f>
        <v>63</v>
      </c>
      <c r="Y103">
        <f>IF('1. Heures totales'!$C$3="Score",2,52.5)</f>
        <v>52.5</v>
      </c>
      <c r="Z103">
        <f>IF('1. Heures totales'!$C$3="Score",2,52.5)</f>
        <v>52.5</v>
      </c>
      <c r="AA103">
        <f>IF('1. Heures totales'!$C$3="Score",1,42)</f>
        <v>42</v>
      </c>
      <c r="AB103">
        <f>IF('1. Heures totales'!$C$3="Score",2,54)</f>
        <v>54</v>
      </c>
      <c r="AC103">
        <f>IF('1. Heures totales'!$C$3="Score",1,43.5)</f>
        <v>43.5</v>
      </c>
      <c r="AD103">
        <f>IF('1. Heures totales'!$C$3="Score",0,33)</f>
        <v>33</v>
      </c>
      <c r="AE103">
        <f>IF('1. Heures totales'!$C$3="Score",0,33)</f>
        <v>33</v>
      </c>
      <c r="AF103">
        <f>IF('1. Heures totales'!$C$3="Score",1,43.5)</f>
        <v>43.5</v>
      </c>
      <c r="AG103">
        <f>IF('1. Heures totales'!$C$3="Score",1,43.5)</f>
        <v>43.5</v>
      </c>
      <c r="AH103">
        <f>IF('1. Heures totales'!$C$3="Score",2,49)</f>
        <v>49</v>
      </c>
      <c r="AI103">
        <f>IF('1. Heures totales'!$C$3="Score",1,45.5)</f>
        <v>45.5</v>
      </c>
      <c r="AJ103">
        <f>IF('1. Heures totales'!$C$3="Score",2,56)</f>
        <v>56</v>
      </c>
      <c r="AK103">
        <f>IF('1. Heures totales'!$C$3="Score",2,66.5)</f>
        <v>66.5</v>
      </c>
      <c r="AL103">
        <f>IF('1. Heures totales'!$C$3="Score",2,61.5)</f>
        <v>61.5</v>
      </c>
      <c r="AM103">
        <f>IF('1. Heures totales'!$C$3="Score",2,59.5)</f>
        <v>59.5</v>
      </c>
      <c r="AN103">
        <f>IF('1. Heures totales'!$C$3="Score",2,59.5)</f>
        <v>59.5</v>
      </c>
      <c r="AO103">
        <f>IF('1. Heures totales'!$C$3="Score",2,54)</f>
        <v>54</v>
      </c>
      <c r="AP103">
        <f>IF('1. Heures totales'!$C$3="Score",2,49)</f>
        <v>49</v>
      </c>
      <c r="AQ103">
        <f>IF('1. Heures totales'!$C$3="Score",1,47)</f>
        <v>47</v>
      </c>
      <c r="AR103">
        <f>IF('1. Heures totales'!$C$3="Score",0,36.5)</f>
        <v>36.5</v>
      </c>
      <c r="AS103">
        <f>IF('1. Heures totales'!$C$3="Score",0,31)</f>
        <v>31</v>
      </c>
      <c r="AT103">
        <f>IF('1. Heures totales'!$C$3="Score",0,22.5)</f>
        <v>22.5</v>
      </c>
      <c r="AU103">
        <f>IF('1. Heures totales'!$C$3="Score",0,12)</f>
        <v>12</v>
      </c>
      <c r="AV103">
        <f>IF('1. Heures totales'!$C$3="Score",0,12)</f>
        <v>12</v>
      </c>
      <c r="AW103">
        <f>IF('1. Heures totales'!$C$3="Score",0,8.5)</f>
        <v>8.5</v>
      </c>
      <c r="AX103">
        <f>IF('1. Heures totales'!$C$3="Score",0,10.5)</f>
        <v>10.5</v>
      </c>
      <c r="AY103">
        <f>IF('1. Heures totales'!$C$3="Score",0,10.5)</f>
        <v>10.5</v>
      </c>
      <c r="AZ103">
        <f>IF('1. Heures totales'!$C$3="Score",0,21)</f>
        <v>21</v>
      </c>
      <c r="BA103">
        <f>IF('1. Heures totales'!$C$3="Score",0,26.5)</f>
        <v>26.5</v>
      </c>
      <c r="BB103">
        <f>IF('1. Heures totales'!$C$3="Score",0,35)</f>
        <v>35</v>
      </c>
      <c r="BC103">
        <f>IF('1. Heures totales'!$C$3="Score",1,45.5)</f>
        <v>45.5</v>
      </c>
      <c r="BD103">
        <f>IF('1. Heures totales'!$C$3="Score",1,45.5)</f>
        <v>45.5</v>
      </c>
      <c r="BE103">
        <f>IF('1. Heures totales'!$C$3="Score",0,35)</f>
        <v>35</v>
      </c>
      <c r="BF103">
        <f>IF('1. Heures totales'!$C$3="Score",0,35)</f>
        <v>35</v>
      </c>
      <c r="BG103">
        <f>IF('1. Heures totales'!$C$3="Score",0,30)</f>
        <v>30</v>
      </c>
      <c r="BH103">
        <f>IF('1. Heures totales'!$C$3="Score",0,33)</f>
        <v>33</v>
      </c>
      <c r="BI103">
        <f>IF('1. Heures totales'!$C$3="Score",0,24.5)</f>
        <v>24.5</v>
      </c>
      <c r="BJ103">
        <f>IF('1. Heures totales'!$C$3="Score",0,19.5)</f>
        <v>19.5</v>
      </c>
      <c r="BK103">
        <f>IF('1. Heures totales'!$C$3="Score",0,19.5)</f>
        <v>19.5</v>
      </c>
      <c r="BL103">
        <f>IF('1. Heures totales'!$C$3="Score",0,19.5)</f>
        <v>19.5</v>
      </c>
      <c r="BM103">
        <f>IF('1. Heures totales'!$C$3="Score",0,30)</f>
        <v>30</v>
      </c>
      <c r="BN103">
        <f>IF('1. Heures totales'!$C$3="Score",0,35)</f>
        <v>35</v>
      </c>
      <c r="BO103">
        <f>IF('1. Heures totales'!$C$3="Score",0,26.5)</f>
        <v>26.5</v>
      </c>
      <c r="BP103">
        <f>IF('1. Heures totales'!$C$3="Score",0,26.5)</f>
        <v>26.5</v>
      </c>
      <c r="BQ103">
        <f>IF('1. Heures totales'!$C$3="Score",0,31.5)</f>
        <v>31.5</v>
      </c>
      <c r="BR103">
        <f>IF('1. Heures totales'!$C$3="Score",0,31.5)</f>
        <v>31.5</v>
      </c>
      <c r="BS103">
        <f>IF('1. Heures totales'!$C$3="Score",1,42)</f>
        <v>42</v>
      </c>
      <c r="BT103">
        <f>IF('1. Heures totales'!$C$3="Score",0,37)</f>
        <v>37</v>
      </c>
      <c r="BU103">
        <f>IF('1. Heures totales'!$C$3="Score",0,35)</f>
        <v>35</v>
      </c>
      <c r="BV103">
        <f>IF('1. Heures totales'!$C$3="Score",0,35)</f>
        <v>35</v>
      </c>
      <c r="BW103">
        <f>IF('1. Heures totales'!$C$3="Score",1,40.5)</f>
        <v>40.5</v>
      </c>
      <c r="BX103">
        <f>IF('1. Heures totales'!$C$3="Score",0,38.5)</f>
        <v>38.5</v>
      </c>
      <c r="BY103">
        <f>IF('1. Heures totales'!$C$3="Score",0,38.5)</f>
        <v>38.5</v>
      </c>
      <c r="BZ103">
        <f>IF('1. Heures totales'!$C$3="Score",1,40)</f>
        <v>40</v>
      </c>
      <c r="CA103">
        <f>IF('1. Heures totales'!$C$3="Score",0,34.5)</f>
        <v>34.5</v>
      </c>
      <c r="CB103">
        <f>IF('1. Heures totales'!$C$3="Score",0,26)</f>
        <v>26</v>
      </c>
      <c r="CC103">
        <f>IF('1. Heures totales'!$C$3="Score",0,36.5)</f>
        <v>36.5</v>
      </c>
      <c r="CD103">
        <f>IF('1. Heures totales'!$C$3="Score",0,31)</f>
        <v>31</v>
      </c>
      <c r="CE103">
        <f>IF('1. Heures totales'!$C$3="Score",0,28)</f>
        <v>28</v>
      </c>
      <c r="CF103">
        <f>IF('1. Heures totales'!$C$3="Score",0,28)</f>
        <v>28</v>
      </c>
      <c r="CG103">
        <f>IF('1. Heures totales'!$C$3="Score",0,16)</f>
        <v>16</v>
      </c>
      <c r="CH103">
        <f>IF('1. Heures totales'!$C$3="Score",0,26.5)</f>
        <v>26.5</v>
      </c>
      <c r="CI103">
        <f>IF('1. Heures totales'!$C$3="Score",0,26.5)</f>
        <v>26.5</v>
      </c>
      <c r="CJ103">
        <f>IF('1. Heures totales'!$C$3="Score",0,16)</f>
        <v>16</v>
      </c>
      <c r="CK103">
        <f>IF('1. Heures totales'!$C$3="Score",0,16)</f>
        <v>16</v>
      </c>
      <c r="CL103">
        <f>IF('1. Heures totales'!$C$3="Score",0,16)</f>
        <v>16</v>
      </c>
      <c r="CM103">
        <f>IF('1. Heures totales'!$C$3="Score",0,16)</f>
        <v>16</v>
      </c>
      <c r="CN103">
        <f>IF('1. Heures totales'!$C$3="Score",0,21.5)</f>
        <v>21.5</v>
      </c>
      <c r="CO103">
        <f>IF('1. Heures totales'!$C$3="Score",0,19.5)</f>
        <v>19.5</v>
      </c>
      <c r="CP103">
        <f>IF('1. Heures totales'!$C$3="Score",0,30)</f>
        <v>30</v>
      </c>
      <c r="CQ103">
        <f>IF('1. Heures totales'!$C$3="Score",1,40.5)</f>
        <v>40.5</v>
      </c>
      <c r="CR103">
        <f>IF('1. Heures totales'!$C$3="Score",1,40.5)</f>
        <v>40.5</v>
      </c>
      <c r="CS103">
        <f>IF('1. Heures totales'!$C$3="Score",1,40.5)</f>
        <v>40.5</v>
      </c>
      <c r="CT103">
        <f>IF('1. Heures totales'!$C$3="Score",2,49)</f>
        <v>49</v>
      </c>
      <c r="CU103">
        <f>IF('1. Heures totales'!$C$3="Score",2,49)</f>
        <v>49</v>
      </c>
      <c r="CV103">
        <f>IF('1. Heures totales'!$C$3="Score",2,49)</f>
        <v>49</v>
      </c>
      <c r="CW103">
        <f>IF('1. Heures totales'!$C$3="Score",0,38.5)</f>
        <v>38.5</v>
      </c>
      <c r="CX103">
        <f>IF('1. Heures totales'!$C$3="Score",0,38.5)</f>
        <v>38.5</v>
      </c>
      <c r="CY103">
        <f>IF('1. Heures totales'!$C$3="Score",0,38.5)</f>
        <v>38.5</v>
      </c>
      <c r="CZ103">
        <f>IF('1. Heures totales'!$C$3="Score",0,37)</f>
        <v>37</v>
      </c>
      <c r="DA103">
        <f>IF('1. Heures totales'!$C$3="Score",0,37)</f>
        <v>37</v>
      </c>
    </row>
    <row r="104" spans="1:301" x14ac:dyDescent="0.35">
      <c r="A104" s="478" t="e">
        <f>#REF!</f>
        <v>#REF!</v>
      </c>
      <c r="B104" s="186" t="e">
        <f>#REF!</f>
        <v>#REF!</v>
      </c>
      <c r="D104" s="207">
        <f t="shared" si="3"/>
        <v>36.10588235294118</v>
      </c>
      <c r="E104">
        <f>IF('1. Heures totales'!$C$3="Score",,)</f>
        <v>0</v>
      </c>
      <c r="F104">
        <f>IF('1. Heures totales'!$C$3="Score",,)</f>
        <v>0</v>
      </c>
      <c r="G104">
        <f>IF('1. Heures totales'!$C$3="Score",,)</f>
        <v>0</v>
      </c>
      <c r="H104">
        <f>IF('1. Heures totales'!$C$3="Score",,)</f>
        <v>0</v>
      </c>
      <c r="S104">
        <f>IF('1. Heures totales'!$C$3="Score",,)</f>
        <v>0</v>
      </c>
      <c r="T104">
        <f>IF('1. Heures totales'!$C$3="Score",,)</f>
        <v>0</v>
      </c>
      <c r="U104">
        <f>IF('1. Heures totales'!$C$3="Score",0,31.5)</f>
        <v>31.5</v>
      </c>
      <c r="V104">
        <f>IF('1. Heures totales'!$C$3="Score",0,31.5)</f>
        <v>31.5</v>
      </c>
      <c r="W104">
        <f>IF('1. Heures totales'!$C$3="Score",0,26.5)</f>
        <v>26.5</v>
      </c>
      <c r="X104">
        <f>IF('1. Heures totales'!$C$3="Score",0,24.5)</f>
        <v>24.5</v>
      </c>
      <c r="Y104">
        <f>IF('1. Heures totales'!$C$3="Score",0,35)</f>
        <v>35</v>
      </c>
      <c r="Z104">
        <f>IF('1. Heures totales'!$C$3="Score",0,24.5)</f>
        <v>24.5</v>
      </c>
      <c r="AA104">
        <f>IF('1. Heures totales'!$C$3="Score",0,24.5)</f>
        <v>24.5</v>
      </c>
      <c r="AB104">
        <f>IF('1. Heures totales'!$C$3="Score",0,24.5)</f>
        <v>24.5</v>
      </c>
      <c r="AC104">
        <f>IF('1. Heures totales'!$C$3="Score",0,35)</f>
        <v>35</v>
      </c>
      <c r="AD104">
        <f>IF('1. Heures totales'!$C$3="Score",1,40)</f>
        <v>40</v>
      </c>
      <c r="AE104">
        <f>IF('1. Heures totales'!$C$3="Score",0,37)</f>
        <v>37</v>
      </c>
      <c r="AF104">
        <f>IF('1. Heures totales'!$C$3="Score",0,35)</f>
        <v>35</v>
      </c>
      <c r="AG104">
        <f>IF('1. Heures totales'!$C$3="Score",1,45.5)</f>
        <v>45.5</v>
      </c>
      <c r="AH104">
        <f>IF('1. Heures totales'!$C$3="Score",2,51)</f>
        <v>51</v>
      </c>
      <c r="AI104">
        <f>IF('1. Heures totales'!$C$3="Score",2,51)</f>
        <v>51</v>
      </c>
      <c r="AJ104">
        <f>IF('1. Heures totales'!$C$3="Score",1,40.5)</f>
        <v>40.5</v>
      </c>
      <c r="AK104">
        <f>IF('1. Heures totales'!$C$3="Score",0,30)</f>
        <v>30</v>
      </c>
      <c r="AL104">
        <f>IF('1. Heures totales'!$C$3="Score",0,24.5)</f>
        <v>24.5</v>
      </c>
      <c r="AM104">
        <f>IF('1. Heures totales'!$C$3="Score",0,16)</f>
        <v>16</v>
      </c>
      <c r="AN104">
        <f>IF('1. Heures totales'!$C$3="Score",0,5.5)</f>
        <v>5.5</v>
      </c>
      <c r="AO104">
        <f>IF('1. Heures totales'!$C$3="Score",0,0)</f>
        <v>0</v>
      </c>
      <c r="AP104">
        <f>IF('1. Heures totales'!$C$3="Score",0,0)</f>
        <v>0</v>
      </c>
      <c r="AQ104">
        <f>IF('1. Heures totales'!$C$3="Score",0,5.5)</f>
        <v>5.5</v>
      </c>
      <c r="AR104">
        <f>IF('1. Heures totales'!$C$3="Score",0,14)</f>
        <v>14</v>
      </c>
      <c r="AS104">
        <f>IF('1. Heures totales'!$C$3="Score",0,24.5)</f>
        <v>24.5</v>
      </c>
      <c r="AT104">
        <f>IF('1. Heures totales'!$C$3="Score",0,24.5)</f>
        <v>24.5</v>
      </c>
      <c r="AU104">
        <f>IF('1. Heures totales'!$C$3="Score",0,35)</f>
        <v>35</v>
      </c>
      <c r="AV104">
        <f>IF('1. Heures totales'!$C$3="Score",0,35)</f>
        <v>35</v>
      </c>
      <c r="AW104">
        <f>IF('1. Heures totales'!$C$3="Score",0,35)</f>
        <v>35</v>
      </c>
      <c r="AX104">
        <f>IF('1. Heures totales'!$C$3="Score",1,40)</f>
        <v>40</v>
      </c>
      <c r="AY104">
        <f>IF('1. Heures totales'!$C$3="Score",0,31.5)</f>
        <v>31.5</v>
      </c>
      <c r="AZ104">
        <f>IF('1. Heures totales'!$C$3="Score",0,31.5)</f>
        <v>31.5</v>
      </c>
      <c r="BA104">
        <f>IF('1. Heures totales'!$C$3="Score",0,31.5)</f>
        <v>31.5</v>
      </c>
      <c r="BB104">
        <f>IF('1. Heures totales'!$C$3="Score",0,31.5)</f>
        <v>31.5</v>
      </c>
      <c r="BC104">
        <f>IF('1. Heures totales'!$C$3="Score",0,37)</f>
        <v>37</v>
      </c>
      <c r="BD104">
        <f>IF('1. Heures totales'!$C$3="Score",2,49)</f>
        <v>49</v>
      </c>
      <c r="BE104">
        <f>IF('1. Heures totales'!$C$3="Score",0,38.5)</f>
        <v>38.5</v>
      </c>
      <c r="BF104">
        <f>IF('1. Heures totales'!$C$3="Score",2,49)</f>
        <v>49</v>
      </c>
      <c r="BG104">
        <f>IF('1. Heures totales'!$C$3="Score",2,49)</f>
        <v>49</v>
      </c>
      <c r="BH104">
        <f>IF('1. Heures totales'!$C$3="Score",2,49)</f>
        <v>49</v>
      </c>
      <c r="BI104">
        <f>IF('1. Heures totales'!$C$3="Score",2,49)</f>
        <v>49</v>
      </c>
      <c r="BJ104">
        <f>IF('1. Heures totales'!$C$3="Score",2,49)</f>
        <v>49</v>
      </c>
      <c r="BK104">
        <f>IF('1. Heures totales'!$C$3="Score",1,45.5)</f>
        <v>45.5</v>
      </c>
      <c r="BL104">
        <f>IF('1. Heures totales'!$C$3="Score",2,56)</f>
        <v>56</v>
      </c>
      <c r="BM104">
        <f>IF('1. Heures totales'!$C$3="Score",2,51)</f>
        <v>51</v>
      </c>
      <c r="BN104">
        <f>IF('1. Heures totales'!$C$3="Score",2,49)</f>
        <v>49</v>
      </c>
      <c r="BO104">
        <f>IF('1. Heures totales'!$C$3="Score",2,49)</f>
        <v>49</v>
      </c>
      <c r="BP104">
        <f>IF('1. Heures totales'!$C$3="Score",0,38.5)</f>
        <v>38.5</v>
      </c>
      <c r="BQ104">
        <f>IF('1. Heures totales'!$C$3="Score",0,38.5)</f>
        <v>38.5</v>
      </c>
      <c r="BR104">
        <f>IF('1. Heures totales'!$C$3="Score",0,38.5)</f>
        <v>38.5</v>
      </c>
      <c r="BS104">
        <f>IF('1. Heures totales'!$C$3="Score",0,33.5)</f>
        <v>33.5</v>
      </c>
      <c r="BT104">
        <f>IF('1. Heures totales'!$C$3="Score",0,36.5)</f>
        <v>36.5</v>
      </c>
      <c r="BU104">
        <f>IF('1. Heures totales'!$C$3="Score",0,28)</f>
        <v>28</v>
      </c>
      <c r="BV104">
        <f>IF('1. Heures totales'!$C$3="Score",0,38.5)</f>
        <v>38.5</v>
      </c>
      <c r="BW104">
        <f>IF('1. Heures totales'!$C$3="Score",2,49)</f>
        <v>49</v>
      </c>
      <c r="BX104">
        <f>IF('1. Heures totales'!$C$3="Score",1,43.5)</f>
        <v>43.5</v>
      </c>
      <c r="BY104">
        <f>IF('1. Heures totales'!$C$3="Score",0,38.5)</f>
        <v>38.5</v>
      </c>
      <c r="BZ104">
        <f>IF('1. Heures totales'!$C$3="Score",1,41.5)</f>
        <v>41.5</v>
      </c>
      <c r="CA104">
        <f>IF('1. Heures totales'!$C$3="Score",1,43.5)</f>
        <v>43.5</v>
      </c>
      <c r="CB104">
        <f>IF('1. Heures totales'!$C$3="Score",1,43.5)</f>
        <v>43.5</v>
      </c>
      <c r="CC104">
        <f>IF('1. Heures totales'!$C$3="Score",1,43.5)</f>
        <v>43.5</v>
      </c>
      <c r="CD104">
        <f>IF('1. Heures totales'!$C$3="Score",1,43.5)</f>
        <v>43.5</v>
      </c>
      <c r="CE104">
        <f>IF('1. Heures totales'!$C$3="Score",1,43.5)</f>
        <v>43.5</v>
      </c>
      <c r="CF104">
        <f>IF('1. Heures totales'!$C$3="Score",1,40)</f>
        <v>40</v>
      </c>
      <c r="CG104">
        <f>IF('1. Heures totales'!$C$3="Score",1,42)</f>
        <v>42</v>
      </c>
      <c r="CH104">
        <f>IF('1. Heures totales'!$C$3="Score",1,42)</f>
        <v>42</v>
      </c>
      <c r="CI104">
        <f>IF('1. Heures totales'!$C$3="Score",1,42)</f>
        <v>42</v>
      </c>
      <c r="CJ104">
        <f>IF('1. Heures totales'!$C$3="Score",0,37)</f>
        <v>37</v>
      </c>
      <c r="CK104">
        <f>IF('1. Heures totales'!$C$3="Score",0,35)</f>
        <v>35</v>
      </c>
      <c r="CL104">
        <f>IF('1. Heures totales'!$C$3="Score",1,40.5)</f>
        <v>40.5</v>
      </c>
      <c r="CM104">
        <f>IF('1. Heures totales'!$C$3="Score",1,40.5)</f>
        <v>40.5</v>
      </c>
      <c r="CN104">
        <f>IF('1. Heures totales'!$C$3="Score",0,35.5)</f>
        <v>35.5</v>
      </c>
      <c r="CO104">
        <f>IF('1. Heures totales'!$C$3="Score",0,33.5)</f>
        <v>33.5</v>
      </c>
      <c r="CP104">
        <f>IF('1. Heures totales'!$C$3="Score",0,33.5)</f>
        <v>33.5</v>
      </c>
      <c r="CQ104">
        <f>IF('1. Heures totales'!$C$3="Score",0,38.5)</f>
        <v>38.5</v>
      </c>
      <c r="CR104">
        <f>IF('1. Heures totales'!$C$3="Score",0,30)</f>
        <v>30</v>
      </c>
      <c r="CS104">
        <f>IF('1. Heures totales'!$C$3="Score",0,24.5)</f>
        <v>24.5</v>
      </c>
      <c r="CT104">
        <f>IF('1. Heures totales'!$C$3="Score",0,28)</f>
        <v>28</v>
      </c>
      <c r="CU104">
        <f>IF('1. Heures totales'!$C$3="Score",0,31)</f>
        <v>31</v>
      </c>
      <c r="CV104">
        <f>IF('1. Heures totales'!$C$3="Score",0,33)</f>
        <v>33</v>
      </c>
      <c r="CW104">
        <f>IF('1. Heures totales'!$C$3="Score",0,38.5)</f>
        <v>38.5</v>
      </c>
      <c r="CX104">
        <f>IF('1. Heures totales'!$C$3="Score",0,36.5)</f>
        <v>36.5</v>
      </c>
      <c r="CY104">
        <f>IF('1. Heures totales'!$C$3="Score",1,42)</f>
        <v>42</v>
      </c>
      <c r="CZ104">
        <f>IF('1. Heures totales'!$C$3="Score",2,51)</f>
        <v>51</v>
      </c>
      <c r="DA104">
        <f>IF('1. Heures totales'!$C$3="Score",2,59.5)</f>
        <v>59.5</v>
      </c>
    </row>
    <row r="105" spans="1:301" x14ac:dyDescent="0.35">
      <c r="A105" s="478" t="e">
        <f>#REF!</f>
        <v>#REF!</v>
      </c>
      <c r="B105" s="186" t="e">
        <f>#REF!</f>
        <v>#REF!</v>
      </c>
      <c r="D105" s="207">
        <f t="shared" si="3"/>
        <v>32.364705882352943</v>
      </c>
      <c r="E105">
        <f>IF('1. Heures totales'!$C$3="Score",,)</f>
        <v>0</v>
      </c>
      <c r="F105">
        <f>IF('1. Heures totales'!$C$3="Score",,)</f>
        <v>0</v>
      </c>
      <c r="G105">
        <f>IF('1. Heures totales'!$C$3="Score",,)</f>
        <v>0</v>
      </c>
      <c r="H105">
        <f>IF('1. Heures totales'!$C$3="Score",,)</f>
        <v>0</v>
      </c>
      <c r="S105">
        <f>IF('1. Heures totales'!$C$3="Score",,)</f>
        <v>0</v>
      </c>
      <c r="T105">
        <f>IF('1. Heures totales'!$C$3="Score",,)</f>
        <v>0</v>
      </c>
      <c r="U105">
        <f>IF('1. Heures totales'!$C$3="Score",0,10.5)</f>
        <v>10.5</v>
      </c>
      <c r="V105">
        <f>IF('1. Heures totales'!$C$3="Score",0,16)</f>
        <v>16</v>
      </c>
      <c r="W105">
        <f>IF('1. Heures totales'!$C$3="Score",0,24.5)</f>
        <v>24.5</v>
      </c>
      <c r="X105">
        <f>IF('1. Heures totales'!$C$3="Score",0,35)</f>
        <v>35</v>
      </c>
      <c r="Y105">
        <f>IF('1. Heures totales'!$C$3="Score",0,35)</f>
        <v>35</v>
      </c>
      <c r="Z105">
        <f>IF('1. Heures totales'!$C$3="Score",0,35)</f>
        <v>35</v>
      </c>
      <c r="AA105">
        <f>IF('1. Heures totales'!$C$3="Score",1,45.5)</f>
        <v>45.5</v>
      </c>
      <c r="AB105">
        <f>IF('1. Heures totales'!$C$3="Score",1,45.5)</f>
        <v>45.5</v>
      </c>
      <c r="AC105">
        <f>IF('1. Heures totales'!$C$3="Score",1,40)</f>
        <v>40</v>
      </c>
      <c r="AD105">
        <f>IF('1. Heures totales'!$C$3="Score",0,37)</f>
        <v>37</v>
      </c>
      <c r="AE105">
        <f>IF('1. Heures totales'!$C$3="Score",0,35)</f>
        <v>35</v>
      </c>
      <c r="AF105">
        <f>IF('1. Heures totales'!$C$3="Score",0,35)</f>
        <v>35</v>
      </c>
      <c r="AG105">
        <f>IF('1. Heures totales'!$C$3="Score",1,40.5)</f>
        <v>40.5</v>
      </c>
      <c r="AH105">
        <f>IF('1. Heures totales'!$C$3="Score",0,38.5)</f>
        <v>38.5</v>
      </c>
      <c r="AI105">
        <f>IF('1. Heures totales'!$C$3="Score",2,50.5)</f>
        <v>50.5</v>
      </c>
      <c r="AJ105">
        <f>IF('1. Heures totales'!$C$3="Score",2,61)</f>
        <v>61</v>
      </c>
      <c r="AK105">
        <f>IF('1. Heures totales'!$C$3="Score",2,66)</f>
        <v>66</v>
      </c>
      <c r="AL105">
        <f>IF('1. Heures totales'!$C$3="Score",2,68)</f>
        <v>68</v>
      </c>
      <c r="AM105">
        <f>IF('1. Heures totales'!$C$3="Score",2,68)</f>
        <v>68</v>
      </c>
      <c r="AN105">
        <f>IF('1. Heures totales'!$C$3="Score",2,73)</f>
        <v>73</v>
      </c>
      <c r="AO105">
        <f>IF('1. Heures totales'!$C$3="Score",2,64.5)</f>
        <v>64.5</v>
      </c>
      <c r="AP105">
        <f>IF('1. Heures totales'!$C$3="Score",2,52.5)</f>
        <v>52.5</v>
      </c>
      <c r="AQ105">
        <f>IF('1. Heures totales'!$C$3="Score",1,42)</f>
        <v>42</v>
      </c>
      <c r="AR105">
        <f>IF('1. Heures totales'!$C$3="Score",0,31.5)</f>
        <v>31.5</v>
      </c>
      <c r="AS105">
        <f>IF('1. Heures totales'!$C$3="Score",0,21)</f>
        <v>21</v>
      </c>
      <c r="AT105">
        <f>IF('1. Heures totales'!$C$3="Score",0,21)</f>
        <v>21</v>
      </c>
      <c r="AU105">
        <f>IF('1. Heures totales'!$C$3="Score",0,10.5)</f>
        <v>10.5</v>
      </c>
      <c r="AV105">
        <f>IF('1. Heures totales'!$C$3="Score",0,16)</f>
        <v>16</v>
      </c>
      <c r="AW105">
        <f>IF('1. Heures totales'!$C$3="Score",0,16)</f>
        <v>16</v>
      </c>
      <c r="AX105">
        <f>IF('1. Heures totales'!$C$3="Score",0,26.5)</f>
        <v>26.5</v>
      </c>
      <c r="AY105">
        <f>IF('1. Heures totales'!$C$3="Score",0,26.5)</f>
        <v>26.5</v>
      </c>
      <c r="AZ105">
        <f>IF('1. Heures totales'!$C$3="Score",0,26.5)</f>
        <v>26.5</v>
      </c>
      <c r="BA105">
        <f>IF('1. Heures totales'!$C$3="Score",0,26.5)</f>
        <v>26.5</v>
      </c>
      <c r="BB105">
        <f>IF('1. Heures totales'!$C$3="Score",0,32)</f>
        <v>32</v>
      </c>
      <c r="BC105">
        <f>IF('1. Heures totales'!$C$3="Score",0,35)</f>
        <v>35</v>
      </c>
      <c r="BD105">
        <f>IF('1. Heures totales'!$C$3="Score",0,38.5)</f>
        <v>38.5</v>
      </c>
      <c r="BE105">
        <f>IF('1. Heures totales'!$C$3="Score",0,36.5)</f>
        <v>36.5</v>
      </c>
      <c r="BF105">
        <f>IF('1. Heures totales'!$C$3="Score",1,47)</f>
        <v>47</v>
      </c>
      <c r="BG105">
        <f>IF('1. Heures totales'!$C$3="Score",2,57.5)</f>
        <v>57.5</v>
      </c>
      <c r="BH105">
        <f>IF('1. Heures totales'!$C$3="Score",1,47)</f>
        <v>47</v>
      </c>
      <c r="BI105">
        <f>IF('1. Heures totales'!$C$3="Score",1,47)</f>
        <v>47</v>
      </c>
      <c r="BJ105">
        <f>IF('1. Heures totales'!$C$3="Score",1,47)</f>
        <v>47</v>
      </c>
      <c r="BK105">
        <f>IF('1. Heures totales'!$C$3="Score",1,47)</f>
        <v>47</v>
      </c>
      <c r="BL105">
        <f>IF('1. Heures totales'!$C$3="Score",1,47)</f>
        <v>47</v>
      </c>
      <c r="BM105">
        <f>IF('1. Heures totales'!$C$3="Score",0,36.5)</f>
        <v>36.5</v>
      </c>
      <c r="BN105">
        <f>IF('1. Heures totales'!$C$3="Score",0,36.5)</f>
        <v>36.5</v>
      </c>
      <c r="BO105">
        <f>IF('1. Heures totales'!$C$3="Score",1,47)</f>
        <v>47</v>
      </c>
      <c r="BP105">
        <f>IF('1. Heures totales'!$C$3="Score",2,52)</f>
        <v>52</v>
      </c>
      <c r="BQ105">
        <f>IF('1. Heures totales'!$C$3="Score",1,43.5)</f>
        <v>43.5</v>
      </c>
      <c r="BR105">
        <f>IF('1. Heures totales'!$C$3="Score",1,40)</f>
        <v>40</v>
      </c>
      <c r="BS105">
        <f>IF('1. Heures totales'!$C$3="Score",0,31.5)</f>
        <v>31.5</v>
      </c>
      <c r="BT105">
        <f>IF('1. Heures totales'!$C$3="Score",0,31.5)</f>
        <v>31.5</v>
      </c>
      <c r="BU105">
        <f>IF('1. Heures totales'!$C$3="Score",0,21)</f>
        <v>21</v>
      </c>
      <c r="BV105">
        <f>IF('1. Heures totales'!$C$3="Score",0,16)</f>
        <v>16</v>
      </c>
      <c r="BW105">
        <f>IF('1. Heures totales'!$C$3="Score",0,14)</f>
        <v>14</v>
      </c>
      <c r="BX105">
        <f>IF('1. Heures totales'!$C$3="Score",0,24.5)</f>
        <v>24.5</v>
      </c>
      <c r="BY105">
        <f>IF('1. Heures totales'!$C$3="Score",0,24.5)</f>
        <v>24.5</v>
      </c>
      <c r="BZ105">
        <f>IF('1. Heures totales'!$C$3="Score",0,28)</f>
        <v>28</v>
      </c>
      <c r="CA105">
        <f>IF('1. Heures totales'!$C$3="Score",0,36.5)</f>
        <v>36.5</v>
      </c>
      <c r="CB105">
        <f>IF('1. Heures totales'!$C$3="Score",1,47)</f>
        <v>47</v>
      </c>
      <c r="CC105">
        <f>IF('1. Heures totales'!$C$3="Score",1,41.5)</f>
        <v>41.5</v>
      </c>
      <c r="CD105">
        <f>IF('1. Heures totales'!$C$3="Score",0,33)</f>
        <v>33</v>
      </c>
      <c r="CE105">
        <f>IF('1. Heures totales'!$C$3="Score",0,28)</f>
        <v>28</v>
      </c>
      <c r="CF105">
        <f>IF('1. Heures totales'!$C$3="Score",0,36.5)</f>
        <v>36.5</v>
      </c>
      <c r="CG105">
        <f>IF('1. Heures totales'!$C$3="Score",0,33)</f>
        <v>33</v>
      </c>
      <c r="CH105">
        <f>IF('1. Heures totales'!$C$3="Score",0,24.5)</f>
        <v>24.5</v>
      </c>
      <c r="CI105">
        <f>IF('1. Heures totales'!$C$3="Score",0,14)</f>
        <v>14</v>
      </c>
      <c r="CJ105">
        <f>IF('1. Heures totales'!$C$3="Score",0,24.5)</f>
        <v>24.5</v>
      </c>
      <c r="CK105">
        <f>IF('1. Heures totales'!$C$3="Score",0,35)</f>
        <v>35</v>
      </c>
      <c r="CL105">
        <f>IF('1. Heures totales'!$C$3="Score",0,29.5)</f>
        <v>29.5</v>
      </c>
      <c r="CM105">
        <f>IF('1. Heures totales'!$C$3="Score",0,21)</f>
        <v>21</v>
      </c>
      <c r="CN105">
        <f>IF('1. Heures totales'!$C$3="Score",0,21)</f>
        <v>21</v>
      </c>
      <c r="CO105">
        <f>IF('1. Heures totales'!$C$3="Score",0,21)</f>
        <v>21</v>
      </c>
      <c r="CP105">
        <f>IF('1. Heures totales'!$C$3="Score",0,21)</f>
        <v>21</v>
      </c>
      <c r="CQ105">
        <f>IF('1. Heures totales'!$C$3="Score",0,10.5)</f>
        <v>10.5</v>
      </c>
      <c r="CR105">
        <f>IF('1. Heures totales'!$C$3="Score",0,0)</f>
        <v>0</v>
      </c>
      <c r="CS105">
        <f>IF('1. Heures totales'!$C$3="Score",0,0)</f>
        <v>0</v>
      </c>
      <c r="CT105">
        <f>IF('1. Heures totales'!$C$3="Score",0,0)</f>
        <v>0</v>
      </c>
      <c r="CU105">
        <f>IF('1. Heures totales'!$C$3="Score",0,10.5)</f>
        <v>10.5</v>
      </c>
      <c r="CV105">
        <f>IF('1. Heures totales'!$C$3="Score",0,10.5)</f>
        <v>10.5</v>
      </c>
      <c r="CW105">
        <f>IF('1. Heures totales'!$C$3="Score",0,21)</f>
        <v>21</v>
      </c>
      <c r="CX105">
        <f>IF('1. Heures totales'!$C$3="Score",0,31.5)</f>
        <v>31.5</v>
      </c>
      <c r="CY105">
        <f>IF('1. Heures totales'!$C$3="Score",0,31.5)</f>
        <v>31.5</v>
      </c>
      <c r="CZ105">
        <f>IF('1. Heures totales'!$C$3="Score",0,0)</f>
        <v>0</v>
      </c>
      <c r="DA105">
        <f>IF('1. Heures totales'!$C$3="Score",0,0)</f>
        <v>0</v>
      </c>
      <c r="DB105">
        <f>IF('1. Heures totales'!$C$3="Score",0,0)</f>
        <v>0</v>
      </c>
      <c r="DC105">
        <f>IF('1. Heures totales'!$C$3="Score",0,0)</f>
        <v>0</v>
      </c>
      <c r="DD105">
        <f>IF('1. Heures totales'!$C$3="Score",0,0)</f>
        <v>0</v>
      </c>
      <c r="DE105">
        <f>IF('1. Heures totales'!$C$3="Score",0,0)</f>
        <v>0</v>
      </c>
      <c r="DF105">
        <f>IF('1. Heures totales'!$C$3="Score",0,0)</f>
        <v>0</v>
      </c>
      <c r="DG105">
        <f>IF('1. Heures totales'!$C$3="Score",0,0)</f>
        <v>0</v>
      </c>
      <c r="DH105">
        <f>IF('1. Heures totales'!$C$3="Score",0,0)</f>
        <v>0</v>
      </c>
      <c r="DI105">
        <f>IF('1. Heures totales'!$C$3="Score",0,0)</f>
        <v>0</v>
      </c>
      <c r="DJ105">
        <f>IF('1. Heures totales'!$C$3="Score",0,0)</f>
        <v>0</v>
      </c>
      <c r="DK105">
        <f>IF('1. Heures totales'!$C$3="Score",0,0)</f>
        <v>0</v>
      </c>
      <c r="DL105">
        <f>IF('1. Heures totales'!$C$3="Score",0,0)</f>
        <v>0</v>
      </c>
      <c r="DM105">
        <f>IF('1. Heures totales'!$C$3="Score",0,0)</f>
        <v>0</v>
      </c>
      <c r="DN105">
        <f>IF('1. Heures totales'!$C$3="Score",0,0)</f>
        <v>0</v>
      </c>
      <c r="DO105">
        <f>IF('1. Heures totales'!$C$3="Score",0,0)</f>
        <v>0</v>
      </c>
      <c r="DP105">
        <f>IF('1. Heures totales'!$C$3="Score",0,0)</f>
        <v>0</v>
      </c>
      <c r="DQ105">
        <f>IF('1. Heures totales'!$C$3="Score",0,0)</f>
        <v>0</v>
      </c>
      <c r="DR105">
        <f>IF('1. Heures totales'!$C$3="Score",0,0)</f>
        <v>0</v>
      </c>
      <c r="DS105">
        <f>IF('1. Heures totales'!$C$3="Score",0,0)</f>
        <v>0</v>
      </c>
      <c r="DT105">
        <f>IF('1. Heures totales'!$C$3="Score",0,0)</f>
        <v>0</v>
      </c>
      <c r="DU105">
        <f>IF('1. Heures totales'!$C$3="Score",0,0)</f>
        <v>0</v>
      </c>
      <c r="DV105">
        <f>IF('1. Heures totales'!$C$3="Score",0,0)</f>
        <v>0</v>
      </c>
      <c r="DW105">
        <f>IF('1. Heures totales'!$C$3="Score",0,0)</f>
        <v>0</v>
      </c>
      <c r="DX105">
        <f>IF('1. Heures totales'!$C$3="Score",0,0)</f>
        <v>0</v>
      </c>
      <c r="DY105">
        <f>IF('1. Heures totales'!$C$3="Score",0,0)</f>
        <v>0</v>
      </c>
      <c r="DZ105">
        <f>IF('1. Heures totales'!$C$3="Score",0,0)</f>
        <v>0</v>
      </c>
      <c r="EA105">
        <f>IF('1. Heures totales'!$C$3="Score",0,0)</f>
        <v>0</v>
      </c>
      <c r="EB105">
        <f>IF('1. Heures totales'!$C$3="Score",0,0)</f>
        <v>0</v>
      </c>
      <c r="EC105">
        <f>IF('1. Heures totales'!$C$3="Score",0,0)</f>
        <v>0</v>
      </c>
      <c r="ED105">
        <f>IF('1. Heures totales'!$C$3="Score",0,0)</f>
        <v>0</v>
      </c>
      <c r="EE105">
        <f>IF('1. Heures totales'!$C$3="Score",0,0)</f>
        <v>0</v>
      </c>
      <c r="EF105">
        <f>IF('1. Heures totales'!$C$3="Score",0,0)</f>
        <v>0</v>
      </c>
      <c r="EG105">
        <f>IF('1. Heures totales'!$C$3="Score",0,0)</f>
        <v>0</v>
      </c>
      <c r="EH105">
        <f>IF('1. Heures totales'!$C$3="Score",0,0)</f>
        <v>0</v>
      </c>
      <c r="EI105">
        <f>IF('1. Heures totales'!$C$3="Score",0,0)</f>
        <v>0</v>
      </c>
      <c r="EJ105">
        <f>IF('1. Heures totales'!$C$3="Score",0,0)</f>
        <v>0</v>
      </c>
      <c r="EK105">
        <f>IF('1. Heures totales'!$C$3="Score",0,0)</f>
        <v>0</v>
      </c>
      <c r="EL105">
        <f>IF('1. Heures totales'!$C$3="Score",0,0)</f>
        <v>0</v>
      </c>
      <c r="EM105">
        <f>IF('1. Heures totales'!$C$3="Score",0,0)</f>
        <v>0</v>
      </c>
      <c r="EN105">
        <f>IF('1. Heures totales'!$C$3="Score",0,0)</f>
        <v>0</v>
      </c>
      <c r="EO105">
        <f>IF('1. Heures totales'!$C$3="Score",0,0)</f>
        <v>0</v>
      </c>
      <c r="EP105">
        <f>IF('1. Heures totales'!$C$3="Score",0,0)</f>
        <v>0</v>
      </c>
      <c r="EQ105">
        <f>IF('1. Heures totales'!$C$3="Score",0,0)</f>
        <v>0</v>
      </c>
      <c r="ER105">
        <f>IF('1. Heures totales'!$C$3="Score",0,0)</f>
        <v>0</v>
      </c>
      <c r="ES105">
        <f>IF('1. Heures totales'!$C$3="Score",0,0)</f>
        <v>0</v>
      </c>
      <c r="ET105">
        <f>IF('1. Heures totales'!$C$3="Score",0,0)</f>
        <v>0</v>
      </c>
      <c r="EU105">
        <f>IF('1. Heures totales'!$C$3="Score",0,0)</f>
        <v>0</v>
      </c>
      <c r="EV105">
        <f>IF('1. Heures totales'!$C$3="Score",0,0)</f>
        <v>0</v>
      </c>
      <c r="EW105">
        <f>IF('1. Heures totales'!$C$3="Score",0,0)</f>
        <v>0</v>
      </c>
      <c r="EX105">
        <f>IF('1. Heures totales'!$C$3="Score",0,0)</f>
        <v>0</v>
      </c>
      <c r="EY105">
        <f>IF('1. Heures totales'!$C$3="Score",0,0)</f>
        <v>0</v>
      </c>
      <c r="EZ105">
        <f>IF('1. Heures totales'!$C$3="Score",0,0)</f>
        <v>0</v>
      </c>
      <c r="FA105">
        <f>IF('1. Heures totales'!$C$3="Score",0,0)</f>
        <v>0</v>
      </c>
      <c r="FB105">
        <f>IF('1. Heures totales'!$C$3="Score",0,0)</f>
        <v>0</v>
      </c>
      <c r="FC105">
        <f>IF('1. Heures totales'!$C$3="Score",0,0)</f>
        <v>0</v>
      </c>
      <c r="FD105">
        <f>IF('1. Heures totales'!$C$3="Score",0,0)</f>
        <v>0</v>
      </c>
      <c r="FE105">
        <f>IF('1. Heures totales'!$C$3="Score",0,0)</f>
        <v>0</v>
      </c>
      <c r="FF105">
        <f>IF('1. Heures totales'!$C$3="Score",0,0)</f>
        <v>0</v>
      </c>
      <c r="FG105">
        <f>IF('1. Heures totales'!$C$3="Score",0,0)</f>
        <v>0</v>
      </c>
      <c r="FH105">
        <f>IF('1. Heures totales'!$C$3="Score",0,0)</f>
        <v>0</v>
      </c>
      <c r="FI105">
        <f>IF('1. Heures totales'!$C$3="Score",0,0)</f>
        <v>0</v>
      </c>
      <c r="FJ105">
        <f>IF('1. Heures totales'!$C$3="Score",0,0)</f>
        <v>0</v>
      </c>
      <c r="FK105">
        <f>IF('1. Heures totales'!$C$3="Score",0,0)</f>
        <v>0</v>
      </c>
      <c r="FL105">
        <f>IF('1. Heures totales'!$C$3="Score",0,0)</f>
        <v>0</v>
      </c>
      <c r="FM105">
        <f>IF('1. Heures totales'!$C$3="Score",0,0)</f>
        <v>0</v>
      </c>
      <c r="FN105">
        <f>IF('1. Heures totales'!$C$3="Score",0,0)</f>
        <v>0</v>
      </c>
      <c r="FO105">
        <f>IF('1. Heures totales'!$C$3="Score",0,0)</f>
        <v>0</v>
      </c>
      <c r="FP105">
        <f>IF('1. Heures totales'!$C$3="Score",0,0)</f>
        <v>0</v>
      </c>
      <c r="FQ105">
        <f>IF('1. Heures totales'!$C$3="Score",0,0)</f>
        <v>0</v>
      </c>
      <c r="FR105">
        <f>IF('1. Heures totales'!$C$3="Score",0,0)</f>
        <v>0</v>
      </c>
      <c r="FS105">
        <f>IF('1. Heures totales'!$C$3="Score",0,0)</f>
        <v>0</v>
      </c>
      <c r="FT105">
        <f>IF('1. Heures totales'!$C$3="Score",0,0)</f>
        <v>0</v>
      </c>
      <c r="FU105">
        <f>IF('1. Heures totales'!$C$3="Score",,)</f>
        <v>0</v>
      </c>
      <c r="FV105">
        <f>IF('1. Heures totales'!$C$3="Score",,)</f>
        <v>0</v>
      </c>
      <c r="FW105">
        <f>IF('1. Heures totales'!$C$3="Score",,)</f>
        <v>0</v>
      </c>
      <c r="FX105">
        <f>IF('1. Heures totales'!$C$3="Score",,)</f>
        <v>0</v>
      </c>
      <c r="FY105">
        <f>IF('1. Heures totales'!$C$3="Score",,)</f>
        <v>0</v>
      </c>
      <c r="FZ105">
        <f>IF('1. Heures totales'!$C$3="Score",,)</f>
        <v>0</v>
      </c>
      <c r="GA105">
        <f>IF('1. Heures totales'!$C$3="Score",,)</f>
        <v>0</v>
      </c>
      <c r="GB105">
        <f>IF('1. Heures totales'!$C$3="Score",,)</f>
        <v>0</v>
      </c>
      <c r="GC105">
        <f>IF('1. Heures totales'!$C$3="Score",,)</f>
        <v>0</v>
      </c>
      <c r="GD105">
        <f>IF('1. Heures totales'!$C$3="Score",,)</f>
        <v>0</v>
      </c>
      <c r="GE105">
        <f>IF('1. Heures totales'!$C$3="Score",,)</f>
        <v>0</v>
      </c>
      <c r="GF105">
        <f>IF('1. Heures totales'!$C$3="Score",,)</f>
        <v>0</v>
      </c>
      <c r="GG105">
        <f>IF('1. Heures totales'!$C$3="Score",,)</f>
        <v>0</v>
      </c>
      <c r="GH105">
        <f>IF('1. Heures totales'!$C$3="Score",,)</f>
        <v>0</v>
      </c>
      <c r="GI105">
        <f>IF('1. Heures totales'!$C$3="Score",,)</f>
        <v>0</v>
      </c>
      <c r="GJ105">
        <f>IF('1. Heures totales'!$C$3="Score",,)</f>
        <v>0</v>
      </c>
      <c r="GK105">
        <f>IF('1. Heures totales'!$C$3="Score",,)</f>
        <v>0</v>
      </c>
      <c r="GL105">
        <f>IF('1. Heures totales'!$C$3="Score",,)</f>
        <v>0</v>
      </c>
      <c r="GM105">
        <f>IF('1. Heures totales'!$C$3="Score",,)</f>
        <v>0</v>
      </c>
      <c r="GN105">
        <f>IF('1. Heures totales'!$C$3="Score",,)</f>
        <v>0</v>
      </c>
      <c r="GO105">
        <f>IF('1. Heures totales'!$C$3="Score",,)</f>
        <v>0</v>
      </c>
      <c r="GP105">
        <f>IF('1. Heures totales'!$C$3="Score",,)</f>
        <v>0</v>
      </c>
      <c r="GQ105">
        <f>IF('1. Heures totales'!$C$3="Score",,)</f>
        <v>0</v>
      </c>
      <c r="GR105">
        <f>IF('1. Heures totales'!$C$3="Score",,)</f>
        <v>0</v>
      </c>
      <c r="GS105">
        <f>IF('1. Heures totales'!$C$3="Score",,)</f>
        <v>0</v>
      </c>
      <c r="GT105">
        <f>IF('1. Heures totales'!$C$3="Score",,)</f>
        <v>0</v>
      </c>
      <c r="GU105">
        <f>IF('1. Heures totales'!$C$3="Score",,)</f>
        <v>0</v>
      </c>
      <c r="GV105">
        <f>IF('1. Heures totales'!$C$3="Score",,)</f>
        <v>0</v>
      </c>
      <c r="GW105">
        <f>IF('1. Heures totales'!$C$3="Score",,)</f>
        <v>0</v>
      </c>
      <c r="GX105">
        <f>IF('1. Heures totales'!$C$3="Score",,)</f>
        <v>0</v>
      </c>
      <c r="GY105">
        <f>IF('1. Heures totales'!$C$3="Score",,)</f>
        <v>0</v>
      </c>
      <c r="GZ105">
        <f>IF('1. Heures totales'!$C$3="Score",,)</f>
        <v>0</v>
      </c>
      <c r="HA105">
        <f>IF('1. Heures totales'!$C$3="Score",,)</f>
        <v>0</v>
      </c>
      <c r="HB105">
        <f>IF('1. Heures totales'!$C$3="Score",,)</f>
        <v>0</v>
      </c>
      <c r="HC105">
        <f>IF('1. Heures totales'!$C$3="Score",,)</f>
        <v>0</v>
      </c>
      <c r="HD105">
        <f>IF('1. Heures totales'!$C$3="Score",,)</f>
        <v>0</v>
      </c>
      <c r="HE105">
        <f>IF('1. Heures totales'!$C$3="Score",,)</f>
        <v>0</v>
      </c>
      <c r="HF105">
        <f>IF('1. Heures totales'!$C$3="Score",,)</f>
        <v>0</v>
      </c>
      <c r="HG105">
        <f>IF('1. Heures totales'!$C$3="Score",,)</f>
        <v>0</v>
      </c>
      <c r="HH105">
        <f>IF('1. Heures totales'!$C$3="Score",,)</f>
        <v>0</v>
      </c>
      <c r="HI105">
        <f>IF('1. Heures totales'!$C$3="Score",,)</f>
        <v>0</v>
      </c>
      <c r="HJ105">
        <f>IF('1. Heures totales'!$C$3="Score",,)</f>
        <v>0</v>
      </c>
      <c r="HK105">
        <f>IF('1. Heures totales'!$C$3="Score",,)</f>
        <v>0</v>
      </c>
      <c r="HL105">
        <f>IF('1. Heures totales'!$C$3="Score",,)</f>
        <v>0</v>
      </c>
      <c r="HM105">
        <f>IF('1. Heures totales'!$C$3="Score",,)</f>
        <v>0</v>
      </c>
      <c r="HN105">
        <f>IF('1. Heures totales'!$C$3="Score",,)</f>
        <v>0</v>
      </c>
      <c r="HO105">
        <f>IF('1. Heures totales'!$C$3="Score",,)</f>
        <v>0</v>
      </c>
      <c r="HP105">
        <f>IF('1. Heures totales'!$C$3="Score",,)</f>
        <v>0</v>
      </c>
      <c r="HQ105">
        <f>IF('1. Heures totales'!$C$3="Score",,)</f>
        <v>0</v>
      </c>
      <c r="HR105">
        <f>IF('1. Heures totales'!$C$3="Score",,)</f>
        <v>0</v>
      </c>
      <c r="HS105">
        <f>IF('1. Heures totales'!$C$3="Score",,)</f>
        <v>0</v>
      </c>
      <c r="HT105">
        <f>IF('1. Heures totales'!$C$3="Score",,)</f>
        <v>0</v>
      </c>
      <c r="HU105">
        <f>IF('1. Heures totales'!$C$3="Score",,)</f>
        <v>0</v>
      </c>
      <c r="HV105">
        <f>IF('1. Heures totales'!$C$3="Score",,)</f>
        <v>0</v>
      </c>
      <c r="HW105">
        <f>IF('1. Heures totales'!$C$3="Score",,)</f>
        <v>0</v>
      </c>
      <c r="HX105">
        <f>IF('1. Heures totales'!$C$3="Score",,)</f>
        <v>0</v>
      </c>
      <c r="HY105">
        <f>IF('1. Heures totales'!$C$3="Score",,)</f>
        <v>0</v>
      </c>
      <c r="HZ105">
        <f>IF('1. Heures totales'!$C$3="Score",,)</f>
        <v>0</v>
      </c>
      <c r="IA105">
        <f>IF('1. Heures totales'!$C$3="Score",,)</f>
        <v>0</v>
      </c>
      <c r="IB105">
        <f>IF('1. Heures totales'!$C$3="Score",,)</f>
        <v>0</v>
      </c>
      <c r="IC105">
        <f>IF('1. Heures totales'!$C$3="Score",,)</f>
        <v>0</v>
      </c>
      <c r="ID105">
        <f>IF('1. Heures totales'!$C$3="Score",,)</f>
        <v>0</v>
      </c>
      <c r="IE105">
        <f>IF('1. Heures totales'!$C$3="Score",,)</f>
        <v>0</v>
      </c>
      <c r="IF105">
        <f>IF('1. Heures totales'!$C$3="Score",,)</f>
        <v>0</v>
      </c>
      <c r="IG105">
        <f>IF('1. Heures totales'!$C$3="Score",,)</f>
        <v>0</v>
      </c>
      <c r="IH105">
        <f>IF('1. Heures totales'!$C$3="Score",,)</f>
        <v>0</v>
      </c>
      <c r="II105">
        <f>IF('1. Heures totales'!$C$3="Score",,)</f>
        <v>0</v>
      </c>
      <c r="IJ105">
        <f>IF('1. Heures totales'!$C$3="Score",,)</f>
        <v>0</v>
      </c>
      <c r="IK105">
        <f>IF('1. Heures totales'!$C$3="Score",,)</f>
        <v>0</v>
      </c>
      <c r="IL105">
        <f>IF('1. Heures totales'!$C$3="Score",,)</f>
        <v>0</v>
      </c>
      <c r="IM105">
        <f>IF('1. Heures totales'!$C$3="Score",,)</f>
        <v>0</v>
      </c>
      <c r="IN105">
        <f>IF('1. Heures totales'!$C$3="Score",,)</f>
        <v>0</v>
      </c>
      <c r="IO105">
        <f>IF('1. Heures totales'!$C$3="Score",,)</f>
        <v>0</v>
      </c>
      <c r="IP105">
        <f>IF('1. Heures totales'!$C$3="Score",,)</f>
        <v>0</v>
      </c>
      <c r="IQ105">
        <f>IF('1. Heures totales'!$C$3="Score",,)</f>
        <v>0</v>
      </c>
      <c r="IR105">
        <f>IF('1. Heures totales'!$C$3="Score",,)</f>
        <v>0</v>
      </c>
      <c r="IS105">
        <f>IF('1. Heures totales'!$C$3="Score",,)</f>
        <v>0</v>
      </c>
      <c r="IT105">
        <f>IF('1. Heures totales'!$C$3="Score",,)</f>
        <v>0</v>
      </c>
      <c r="IU105">
        <f>IF('1. Heures totales'!$C$3="Score",,)</f>
        <v>0</v>
      </c>
      <c r="IV105">
        <f>IF('1. Heures totales'!$C$3="Score",,)</f>
        <v>0</v>
      </c>
      <c r="IW105">
        <f>IF('1. Heures totales'!$C$3="Score",,)</f>
        <v>0</v>
      </c>
      <c r="IX105">
        <f>IF('1. Heures totales'!$C$3="Score",,)</f>
        <v>0</v>
      </c>
      <c r="IY105">
        <f>IF('1. Heures totales'!$C$3="Score",,)</f>
        <v>0</v>
      </c>
      <c r="IZ105">
        <f>IF('1. Heures totales'!$C$3="Score",,)</f>
        <v>0</v>
      </c>
      <c r="JA105">
        <f>IF('1. Heures totales'!$C$3="Score",,)</f>
        <v>0</v>
      </c>
      <c r="JB105">
        <f>IF('1. Heures totales'!$C$3="Score",,)</f>
        <v>0</v>
      </c>
      <c r="JC105">
        <f>IF('1. Heures totales'!$C$3="Score",,)</f>
        <v>0</v>
      </c>
      <c r="JD105">
        <f>IF('1. Heures totales'!$C$3="Score",,)</f>
        <v>0</v>
      </c>
      <c r="JE105">
        <f>IF('1. Heures totales'!$C$3="Score",,)</f>
        <v>0</v>
      </c>
      <c r="JF105">
        <f>IF('1. Heures totales'!$C$3="Score",,)</f>
        <v>0</v>
      </c>
      <c r="JG105">
        <f>IF('1. Heures totales'!$C$3="Score",,)</f>
        <v>0</v>
      </c>
      <c r="JH105">
        <f>IF('1. Heures totales'!$C$3="Score",,)</f>
        <v>0</v>
      </c>
      <c r="JI105">
        <f>IF('1. Heures totales'!$C$3="Score",,)</f>
        <v>0</v>
      </c>
      <c r="JJ105">
        <f>IF('1. Heures totales'!$C$3="Score",,)</f>
        <v>0</v>
      </c>
      <c r="JK105">
        <f>IF('1. Heures totales'!$C$3="Score",,)</f>
        <v>0</v>
      </c>
      <c r="JL105">
        <f>IF('1. Heures totales'!$C$3="Score",,)</f>
        <v>0</v>
      </c>
      <c r="JM105">
        <f>IF('1. Heures totales'!$C$3="Score",,)</f>
        <v>0</v>
      </c>
      <c r="JN105">
        <f>IF('1. Heures totales'!$C$3="Score",,)</f>
        <v>0</v>
      </c>
      <c r="JO105">
        <f>IF('1. Heures totales'!$C$3="Score",,)</f>
        <v>0</v>
      </c>
      <c r="JP105">
        <f>IF('1. Heures totales'!$C$3="Score",,)</f>
        <v>0</v>
      </c>
      <c r="JQ105">
        <f>IF('1. Heures totales'!$C$3="Score",,)</f>
        <v>0</v>
      </c>
      <c r="JR105">
        <f>IF('1. Heures totales'!$C$3="Score",,)</f>
        <v>0</v>
      </c>
      <c r="JS105">
        <f>IF('1. Heures totales'!$C$3="Score",,)</f>
        <v>0</v>
      </c>
      <c r="JT105">
        <f>IF('1. Heures totales'!$C$3="Score",,)</f>
        <v>0</v>
      </c>
      <c r="JU105">
        <f>IF('1. Heures totales'!$C$3="Score",,)</f>
        <v>0</v>
      </c>
      <c r="JV105">
        <f>IF('1. Heures totales'!$C$3="Score",,)</f>
        <v>0</v>
      </c>
      <c r="JW105">
        <f>IF('1. Heures totales'!$C$3="Score",,)</f>
        <v>0</v>
      </c>
      <c r="JX105">
        <f>IF('1. Heures totales'!$C$3="Score",,)</f>
        <v>0</v>
      </c>
      <c r="JY105">
        <f>IF('1. Heures totales'!$C$3="Score",,)</f>
        <v>0</v>
      </c>
      <c r="JZ105">
        <f>IF('1. Heures totales'!$C$3="Score",,)</f>
        <v>0</v>
      </c>
      <c r="KA105">
        <f>IF('1. Heures totales'!$C$3="Score",,)</f>
        <v>0</v>
      </c>
      <c r="KB105">
        <f>IF('1. Heures totales'!$C$3="Score",,)</f>
        <v>0</v>
      </c>
      <c r="KC105">
        <f>IF('1. Heures totales'!$C$3="Score",,)</f>
        <v>0</v>
      </c>
      <c r="KD105">
        <f>IF('1. Heures totales'!$C$3="Score",,)</f>
        <v>0</v>
      </c>
      <c r="KE105">
        <f>IF('1. Heures totales'!$C$3="Score",,)</f>
        <v>0</v>
      </c>
      <c r="KF105">
        <f>IF('1. Heures totales'!$C$3="Score",,)</f>
        <v>0</v>
      </c>
      <c r="KG105">
        <f>IF('1. Heures totales'!$C$3="Score",,)</f>
        <v>0</v>
      </c>
      <c r="KH105">
        <f>IF('1. Heures totales'!$C$3="Score",,)</f>
        <v>0</v>
      </c>
      <c r="KI105">
        <f>IF('1. Heures totales'!$C$3="Score",,)</f>
        <v>0</v>
      </c>
      <c r="KJ105">
        <f>IF('1. Heures totales'!$C$3="Score",,)</f>
        <v>0</v>
      </c>
      <c r="KK105">
        <f>IF('1. Heures totales'!$C$3="Score",,)</f>
        <v>0</v>
      </c>
      <c r="KL105">
        <f>IF('1. Heures totales'!$C$3="Score",,)</f>
        <v>0</v>
      </c>
      <c r="KM105">
        <f>IF('1. Heures totales'!$C$3="Score",,)</f>
        <v>0</v>
      </c>
      <c r="KN105">
        <f>IF('1. Heures totales'!$C$3="Score",,)</f>
        <v>0</v>
      </c>
      <c r="KO105">
        <f>IF('1. Heures totales'!$C$3="Score",,)</f>
        <v>0</v>
      </c>
    </row>
    <row r="106" spans="1:301" x14ac:dyDescent="0.35">
      <c r="A106" s="478" t="e">
        <f>#REF!</f>
        <v>#REF!</v>
      </c>
      <c r="B106" s="186" t="e">
        <f>#REF!</f>
        <v>#REF!</v>
      </c>
      <c r="D106" s="207">
        <f t="shared" si="3"/>
        <v>35.382352941176471</v>
      </c>
      <c r="E106">
        <f>IF('1. Heures totales'!$C$3="Score",,)</f>
        <v>0</v>
      </c>
      <c r="F106">
        <f>IF('1. Heures totales'!$C$3="Score",,)</f>
        <v>0</v>
      </c>
      <c r="G106">
        <f>IF('1. Heures totales'!$C$3="Score",,)</f>
        <v>0</v>
      </c>
      <c r="H106">
        <f>IF('1. Heures totales'!$C$3="Score",,)</f>
        <v>0</v>
      </c>
      <c r="S106">
        <f>IF('1. Heures totales'!$C$3="Score",,)</f>
        <v>0</v>
      </c>
      <c r="T106">
        <f>IF('1. Heures totales'!$C$3="Score",,)</f>
        <v>0</v>
      </c>
      <c r="U106">
        <f>IF('1. Heures totales'!$C$3="Score",0,21)</f>
        <v>21</v>
      </c>
      <c r="V106">
        <f>IF('1. Heures totales'!$C$3="Score",0,21)</f>
        <v>21</v>
      </c>
      <c r="W106">
        <f>IF('1. Heures totales'!$C$3="Score",0,21)</f>
        <v>21</v>
      </c>
      <c r="X106">
        <f>IF('1. Heures totales'!$C$3="Score",0,21)</f>
        <v>21</v>
      </c>
      <c r="Y106">
        <f>IF('1. Heures totales'!$C$3="Score",0,21)</f>
        <v>21</v>
      </c>
      <c r="Z106">
        <f>IF('1. Heures totales'!$C$3="Score",0,16)</f>
        <v>16</v>
      </c>
      <c r="AA106">
        <f>IF('1. Heures totales'!$C$3="Score",0,24.5)</f>
        <v>24.5</v>
      </c>
      <c r="AB106">
        <f>IF('1. Heures totales'!$C$3="Score",0,24.5)</f>
        <v>24.5</v>
      </c>
      <c r="AC106">
        <f>IF('1. Heures totales'!$C$3="Score",0,35)</f>
        <v>35</v>
      </c>
      <c r="AD106">
        <f>IF('1. Heures totales'!$C$3="Score",1,40.5)</f>
        <v>40.5</v>
      </c>
      <c r="AE106">
        <f>IF('1. Heures totales'!$C$3="Score",2,49)</f>
        <v>49</v>
      </c>
      <c r="AF106">
        <f>IF('1. Heures totales'!$C$3="Score",0,38.5)</f>
        <v>38.5</v>
      </c>
      <c r="AG106">
        <f>IF('1. Heures totales'!$C$3="Score",1,43.5)</f>
        <v>43.5</v>
      </c>
      <c r="AH106">
        <f>IF('1. Heures totales'!$C$3="Score",1,45.5)</f>
        <v>45.5</v>
      </c>
      <c r="AI106">
        <f>IF('1. Heures totales'!$C$3="Score",1,45.5)</f>
        <v>45.5</v>
      </c>
      <c r="AJ106">
        <f>IF('1. Heures totales'!$C$3="Score",1,40.5)</f>
        <v>40.5</v>
      </c>
      <c r="AK106">
        <f>IF('1. Heures totales'!$C$3="Score",1,43.5)</f>
        <v>43.5</v>
      </c>
      <c r="AL106">
        <f>IF('1. Heures totales'!$C$3="Score",1,45.5)</f>
        <v>45.5</v>
      </c>
      <c r="AM106">
        <f>IF('1. Heures totales'!$C$3="Score",2,56)</f>
        <v>56</v>
      </c>
      <c r="AN106">
        <f>IF('1. Heures totales'!$C$3="Score",1,45.5)</f>
        <v>45.5</v>
      </c>
      <c r="AO106">
        <f>IF('1. Heures totales'!$C$3="Score",1,40.5)</f>
        <v>40.5</v>
      </c>
      <c r="AP106">
        <f>IF('1. Heures totales'!$C$3="Score",2,49)</f>
        <v>49</v>
      </c>
      <c r="AQ106">
        <f>IF('1. Heures totales'!$C$3="Score",2,54)</f>
        <v>54</v>
      </c>
      <c r="AR106">
        <f>IF('1. Heures totales'!$C$3="Score",2,56)</f>
        <v>56</v>
      </c>
      <c r="AS106">
        <f>IF('1. Heures totales'!$C$3="Score",1,45.5)</f>
        <v>45.5</v>
      </c>
      <c r="AT106">
        <f>IF('1. Heures totales'!$C$3="Score",1,45.5)</f>
        <v>45.5</v>
      </c>
      <c r="AU106">
        <f>IF('1. Heures totales'!$C$3="Score",2,51)</f>
        <v>51</v>
      </c>
      <c r="AV106">
        <f>IF('1. Heures totales'!$C$3="Score",2,54)</f>
        <v>54</v>
      </c>
      <c r="AW106">
        <f>IF('1. Heures totales'!$C$3="Score",2,57.5)</f>
        <v>57.5</v>
      </c>
      <c r="AX106">
        <f>IF('1. Heures totales'!$C$3="Score",1,47)</f>
        <v>47</v>
      </c>
      <c r="AY106">
        <f>IF('1. Heures totales'!$C$3="Score",0,36.5)</f>
        <v>36.5</v>
      </c>
      <c r="AZ106">
        <f>IF('1. Heures totales'!$C$3="Score",0,36.5)</f>
        <v>36.5</v>
      </c>
      <c r="BA106">
        <f>IF('1. Heures totales'!$C$3="Score",0,26)</f>
        <v>26</v>
      </c>
      <c r="BB106">
        <f>IF('1. Heures totales'!$C$3="Score",0,20.5)</f>
        <v>20.5</v>
      </c>
      <c r="BC106">
        <f>IF('1. Heures totales'!$C$3="Score",0,12)</f>
        <v>12</v>
      </c>
      <c r="BD106">
        <f>IF('1. Heures totales'!$C$3="Score",0,0)</f>
        <v>0</v>
      </c>
      <c r="BE106">
        <f>IF('1. Heures totales'!$C$3="Score",0,10.5)</f>
        <v>10.5</v>
      </c>
      <c r="BF106">
        <f>IF('1. Heures totales'!$C$3="Score",0,10.5)</f>
        <v>10.5</v>
      </c>
      <c r="BG106">
        <f>IF('1. Heures totales'!$C$3="Score",0,10.5)</f>
        <v>10.5</v>
      </c>
      <c r="BH106">
        <f>IF('1. Heures totales'!$C$3="Score",0,21)</f>
        <v>21</v>
      </c>
      <c r="BI106">
        <f>IF('1. Heures totales'!$C$3="Score",0,31.5)</f>
        <v>31.5</v>
      </c>
      <c r="BJ106">
        <f>IF('1. Heures totales'!$C$3="Score",0,31.5)</f>
        <v>31.5</v>
      </c>
      <c r="BK106">
        <f>IF('1. Heures totales'!$C$3="Score",0,35)</f>
        <v>35</v>
      </c>
      <c r="BL106">
        <f>IF('1. Heures totales'!$C$3="Score",0,33)</f>
        <v>33</v>
      </c>
      <c r="BM106">
        <f>IF('1. Heures totales'!$C$3="Score",1,43.5)</f>
        <v>43.5</v>
      </c>
      <c r="BN106">
        <f>IF('1. Heures totales'!$C$3="Score",2,49)</f>
        <v>49</v>
      </c>
      <c r="BO106">
        <f>IF('1. Heures totales'!$C$3="Score",1,47)</f>
        <v>47</v>
      </c>
      <c r="BP106">
        <f>IF('1. Heures totales'!$C$3="Score",1,47)</f>
        <v>47</v>
      </c>
      <c r="BQ106">
        <f>IF('1. Heures totales'!$C$3="Score",2,52.5)</f>
        <v>52.5</v>
      </c>
      <c r="BR106">
        <f>IF('1. Heures totales'!$C$3="Score",2,49)</f>
        <v>49</v>
      </c>
      <c r="BS106">
        <f>IF('1. Heures totales'!$C$3="Score",1,40.5)</f>
        <v>40.5</v>
      </c>
      <c r="BT106">
        <f>IF('1. Heures totales'!$C$3="Score",0,30)</f>
        <v>30</v>
      </c>
      <c r="BU106">
        <f>IF('1. Heures totales'!$C$3="Score",0,35)</f>
        <v>35</v>
      </c>
      <c r="BV106">
        <f>IF('1. Heures totales'!$C$3="Score",0,26.5)</f>
        <v>26.5</v>
      </c>
      <c r="BW106">
        <f>IF('1. Heures totales'!$C$3="Score",0,16)</f>
        <v>16</v>
      </c>
      <c r="BX106">
        <f>IF('1. Heures totales'!$C$3="Score",0,16)</f>
        <v>16</v>
      </c>
      <c r="BY106">
        <f>IF('1. Heures totales'!$C$3="Score",0,16)</f>
        <v>16</v>
      </c>
      <c r="BZ106">
        <f>IF('1. Heures totales'!$C$3="Score",0,16)</f>
        <v>16</v>
      </c>
      <c r="CA106">
        <f>IF('1. Heures totales'!$C$3="Score",0,16)</f>
        <v>16</v>
      </c>
      <c r="CB106">
        <f>IF('1. Heures totales'!$C$3="Score",0,5.5)</f>
        <v>5.5</v>
      </c>
      <c r="CC106">
        <f>IF('1. Heures totales'!$C$3="Score",0,16)</f>
        <v>16</v>
      </c>
      <c r="CD106">
        <f>IF('1. Heures totales'!$C$3="Score",0,16)</f>
        <v>16</v>
      </c>
      <c r="CE106">
        <f>IF('1. Heures totales'!$C$3="Score",0,10.5)</f>
        <v>10.5</v>
      </c>
      <c r="CF106">
        <f>IF('1. Heures totales'!$C$3="Score",0,22.5)</f>
        <v>22.5</v>
      </c>
      <c r="CG106">
        <f>IF('1. Heures totales'!$C$3="Score",0,28)</f>
        <v>28</v>
      </c>
      <c r="CH106">
        <f>IF('1. Heures totales'!$C$3="Score",0,36.5)</f>
        <v>36.5</v>
      </c>
      <c r="CI106">
        <f>IF('1. Heures totales'!$C$3="Score",1,47)</f>
        <v>47</v>
      </c>
      <c r="CJ106">
        <f>IF('1. Heures totales'!$C$3="Score",0,36.5)</f>
        <v>36.5</v>
      </c>
      <c r="CK106">
        <f>IF('1. Heures totales'!$C$3="Score",1,47)</f>
        <v>47</v>
      </c>
      <c r="CL106">
        <f>IF('1. Heures totales'!$C$3="Score",2,57.5)</f>
        <v>57.5</v>
      </c>
      <c r="CM106">
        <f>IF('1. Heures totales'!$C$3="Score",2,49)</f>
        <v>49</v>
      </c>
      <c r="CN106">
        <f>IF('1. Heures totales'!$C$3="Score",2,52)</f>
        <v>52</v>
      </c>
      <c r="CO106">
        <f>IF('1. Heures totales'!$C$3="Score",2,54)</f>
        <v>54</v>
      </c>
      <c r="CP106">
        <f>IF('1. Heures totales'!$C$3="Score",2,54)</f>
        <v>54</v>
      </c>
      <c r="CQ106">
        <f>IF('1. Heures totales'!$C$3="Score",2,54)</f>
        <v>54</v>
      </c>
      <c r="CR106">
        <f>IF('1. Heures totales'!$C$3="Score",2,54)</f>
        <v>54</v>
      </c>
      <c r="CS106">
        <f>IF('1. Heures totales'!$C$3="Score",1,43.5)</f>
        <v>43.5</v>
      </c>
      <c r="CT106">
        <f>IF('1. Heures totales'!$C$3="Score",1,43.5)</f>
        <v>43.5</v>
      </c>
      <c r="CU106">
        <f>IF('1. Heures totales'!$C$3="Score",1,43.5)</f>
        <v>43.5</v>
      </c>
      <c r="CV106">
        <f>IF('1. Heures totales'!$C$3="Score",1,43.5)</f>
        <v>43.5</v>
      </c>
      <c r="CW106">
        <f>IF('1. Heures totales'!$C$3="Score",0,33)</f>
        <v>33</v>
      </c>
      <c r="CX106">
        <f>IF('1. Heures totales'!$C$3="Score",0,38.5)</f>
        <v>38.5</v>
      </c>
      <c r="CY106">
        <f>IF('1. Heures totales'!$C$3="Score",0,36.5)</f>
        <v>36.5</v>
      </c>
      <c r="CZ106">
        <f>IF('1. Heures totales'!$C$3="Score",0,36)</f>
        <v>36</v>
      </c>
      <c r="DA106">
        <f>IF('1. Heures totales'!$C$3="Score",0,36)</f>
        <v>36</v>
      </c>
    </row>
    <row r="107" spans="1:301" x14ac:dyDescent="0.35">
      <c r="A107" s="478" t="e">
        <f>#REF!</f>
        <v>#REF!</v>
      </c>
      <c r="B107" s="186" t="e">
        <f>#REF!</f>
        <v>#REF!</v>
      </c>
      <c r="D107" s="207">
        <f t="shared" si="3"/>
        <v>37.370588235294115</v>
      </c>
      <c r="E107">
        <f>IF('1. Heures totales'!$C$3="Score",,)</f>
        <v>0</v>
      </c>
      <c r="F107">
        <f>IF('1. Heures totales'!$C$3="Score",,)</f>
        <v>0</v>
      </c>
      <c r="G107">
        <f>IF('1. Heures totales'!$C$3="Score",,)</f>
        <v>0</v>
      </c>
      <c r="H107">
        <f>IF('1. Heures totales'!$C$3="Score",,)</f>
        <v>0</v>
      </c>
      <c r="S107">
        <f>IF('1. Heures totales'!$C$3="Score",,)</f>
        <v>0</v>
      </c>
      <c r="T107">
        <f>IF('1. Heures totales'!$C$3="Score",,)</f>
        <v>0</v>
      </c>
      <c r="U107">
        <f>IF('1. Heures totales'!$C$3="Score",0,35)</f>
        <v>35</v>
      </c>
      <c r="V107">
        <f>IF('1. Heures totales'!$C$3="Score",0,24.5)</f>
        <v>24.5</v>
      </c>
      <c r="W107">
        <f>IF('1. Heures totales'!$C$3="Score",0,29.5)</f>
        <v>29.5</v>
      </c>
      <c r="X107">
        <f>IF('1. Heures totales'!$C$3="Score",0,31.5)</f>
        <v>31.5</v>
      </c>
      <c r="Y107">
        <f>IF('1. Heures totales'!$C$3="Score",0,37)</f>
        <v>37</v>
      </c>
      <c r="Z107">
        <f>IF('1. Heures totales'!$C$3="Score",0,35)</f>
        <v>35</v>
      </c>
      <c r="AA107">
        <f>IF('1. Heures totales'!$C$3="Score",1,40.5)</f>
        <v>40.5</v>
      </c>
      <c r="AB107">
        <f>IF('1. Heures totales'!$C$3="Score",1,40.5)</f>
        <v>40.5</v>
      </c>
      <c r="AC107">
        <f>IF('1. Heures totales'!$C$3="Score",1,40.5)</f>
        <v>40.5</v>
      </c>
      <c r="AD107">
        <f>IF('1. Heures totales'!$C$3="Score",1,40.5)</f>
        <v>40.5</v>
      </c>
      <c r="AE107">
        <f>IF('1. Heures totales'!$C$3="Score",1,40.5)</f>
        <v>40.5</v>
      </c>
      <c r="AF107">
        <f>IF('1. Heures totales'!$C$3="Score",1,45.5)</f>
        <v>45.5</v>
      </c>
      <c r="AG107">
        <f>IF('1. Heures totales'!$C$3="Score",0,37)</f>
        <v>37</v>
      </c>
      <c r="AH107">
        <f>IF('1. Heures totales'!$C$3="Score",0,31.5)</f>
        <v>31.5</v>
      </c>
      <c r="AI107">
        <f>IF('1. Heures totales'!$C$3="Score",0,31.5)</f>
        <v>31.5</v>
      </c>
      <c r="AJ107">
        <f>IF('1. Heures totales'!$C$3="Score",1,42)</f>
        <v>42</v>
      </c>
      <c r="AK107">
        <f>IF('1. Heures totales'!$C$3="Score",1,42)</f>
        <v>42</v>
      </c>
      <c r="AL107">
        <f>IF('1. Heures totales'!$C$3="Score",0,31.5)</f>
        <v>31.5</v>
      </c>
      <c r="AM107">
        <f>IF('1. Heures totales'!$C$3="Score",0,21)</f>
        <v>21</v>
      </c>
      <c r="AN107">
        <f>IF('1. Heures totales'!$C$3="Score",0,31.5)</f>
        <v>31.5</v>
      </c>
      <c r="AO107">
        <f>IF('1. Heures totales'!$C$3="Score",0,37)</f>
        <v>37</v>
      </c>
      <c r="AP107">
        <f>IF('1. Heures totales'!$C$3="Score",0,37)</f>
        <v>37</v>
      </c>
      <c r="AQ107">
        <f>IF('1. Heures totales'!$C$3="Score",0,26.5)</f>
        <v>26.5</v>
      </c>
      <c r="AR107">
        <f>IF('1. Heures totales'!$C$3="Score",0,26.5)</f>
        <v>26.5</v>
      </c>
      <c r="AS107">
        <f>IF('1. Heures totales'!$C$3="Score",0,26.5)</f>
        <v>26.5</v>
      </c>
      <c r="AT107">
        <f>IF('1. Heures totales'!$C$3="Score",0,37)</f>
        <v>37</v>
      </c>
      <c r="AU107">
        <f>IF('1. Heures totales'!$C$3="Score",0,37)</f>
        <v>37</v>
      </c>
      <c r="AV107">
        <f>IF('1. Heures totales'!$C$3="Score",0,37)</f>
        <v>37</v>
      </c>
      <c r="AW107">
        <f>IF('1. Heures totales'!$C$3="Score",1,45.5)</f>
        <v>45.5</v>
      </c>
      <c r="AX107">
        <f>IF('1. Heures totales'!$C$3="Score",1,45.5)</f>
        <v>45.5</v>
      </c>
      <c r="AY107">
        <f>IF('1. Heures totales'!$C$3="Score",1,40.5)</f>
        <v>40.5</v>
      </c>
      <c r="AZ107">
        <f>IF('1. Heures totales'!$C$3="Score",2,49)</f>
        <v>49</v>
      </c>
      <c r="BA107">
        <f>IF('1. Heures totales'!$C$3="Score",2,49)</f>
        <v>49</v>
      </c>
      <c r="BB107">
        <f>IF('1. Heures totales'!$C$3="Score",2,49)</f>
        <v>49</v>
      </c>
      <c r="BC107">
        <f>IF('1. Heures totales'!$C$3="Score",1,43.5)</f>
        <v>43.5</v>
      </c>
      <c r="BD107">
        <f>IF('1. Heures totales'!$C$3="Score",0,35)</f>
        <v>35</v>
      </c>
      <c r="BE107">
        <f>IF('1. Heures totales'!$C$3="Score",0,35)</f>
        <v>35</v>
      </c>
      <c r="BF107">
        <f>IF('1. Heures totales'!$C$3="Score",0,29.5)</f>
        <v>29.5</v>
      </c>
      <c r="BG107">
        <f>IF('1. Heures totales'!$C$3="Score",0,31.5)</f>
        <v>31.5</v>
      </c>
      <c r="BH107">
        <f>IF('1. Heures totales'!$C$3="Score",0,31.5)</f>
        <v>31.5</v>
      </c>
      <c r="BI107">
        <f>IF('1. Heures totales'!$C$3="Score",0,21)</f>
        <v>21</v>
      </c>
      <c r="BJ107">
        <f>IF('1. Heures totales'!$C$3="Score",0,26.5)</f>
        <v>26.5</v>
      </c>
      <c r="BK107">
        <f>IF('1. Heures totales'!$C$3="Score",0,35)</f>
        <v>35</v>
      </c>
      <c r="BL107">
        <f>IF('1. Heures totales'!$C$3="Score",0,35)</f>
        <v>35</v>
      </c>
      <c r="BM107">
        <f>IF('1. Heures totales'!$C$3="Score",1,45.5)</f>
        <v>45.5</v>
      </c>
      <c r="BN107">
        <f>IF('1. Heures totales'!$C$3="Score",0,35)</f>
        <v>35</v>
      </c>
      <c r="BO107">
        <f>IF('1. Heures totales'!$C$3="Score",0,35)</f>
        <v>35</v>
      </c>
      <c r="BP107">
        <f>IF('1. Heures totales'!$C$3="Score",1,45.5)</f>
        <v>45.5</v>
      </c>
      <c r="BQ107">
        <f>IF('1. Heures totales'!$C$3="Score",2,50.5)</f>
        <v>50.5</v>
      </c>
      <c r="BR107">
        <f>IF('1. Heures totales'!$C$3="Score",2,54)</f>
        <v>54</v>
      </c>
      <c r="BS107">
        <f>IF('1. Heures totales'!$C$3="Score",2,54)</f>
        <v>54</v>
      </c>
      <c r="BT107">
        <f>IF('1. Heures totales'!$C$3="Score",1,43.5)</f>
        <v>43.5</v>
      </c>
      <c r="BU107">
        <f>IF('1. Heures totales'!$C$3="Score",1,43.5)</f>
        <v>43.5</v>
      </c>
      <c r="BV107">
        <f>IF('1. Heures totales'!$C$3="Score",0,33)</f>
        <v>33</v>
      </c>
      <c r="BW107">
        <f>IF('1. Heures totales'!$C$3="Score",0,22.5)</f>
        <v>22.5</v>
      </c>
      <c r="BX107">
        <f>IF('1. Heures totales'!$C$3="Score",0,12)</f>
        <v>12</v>
      </c>
      <c r="BY107">
        <f>IF('1. Heures totales'!$C$3="Score",0,0)</f>
        <v>0</v>
      </c>
      <c r="BZ107">
        <f>IF('1. Heures totales'!$C$3="Score",0,0)</f>
        <v>0</v>
      </c>
      <c r="CA107">
        <f>IF('1. Heures totales'!$C$3="Score",0,10.5)</f>
        <v>10.5</v>
      </c>
      <c r="CB107">
        <f>IF('1. Heures totales'!$C$3="Score",0,16)</f>
        <v>16</v>
      </c>
      <c r="CC107">
        <f>IF('1. Heures totales'!$C$3="Score",0,24.5)</f>
        <v>24.5</v>
      </c>
      <c r="CD107">
        <f>IF('1. Heures totales'!$C$3="Score",0,35)</f>
        <v>35</v>
      </c>
      <c r="CE107">
        <f>IF('1. Heures totales'!$C$3="Score",1,40.5)</f>
        <v>40.5</v>
      </c>
      <c r="CF107">
        <f>IF('1. Heures totales'!$C$3="Score",1,40.5)</f>
        <v>40.5</v>
      </c>
      <c r="CG107">
        <f>IF('1. Heures totales'!$C$3="Score",2,51)</f>
        <v>51</v>
      </c>
      <c r="CH107">
        <f>IF('1. Heures totales'!$C$3="Score",2,51)</f>
        <v>51</v>
      </c>
      <c r="CI107">
        <f>IF('1. Heures totales'!$C$3="Score",2,56)</f>
        <v>56</v>
      </c>
      <c r="CJ107">
        <f>IF('1. Heures totales'!$C$3="Score",2,58)</f>
        <v>58</v>
      </c>
      <c r="CK107">
        <f>IF('1. Heures totales'!$C$3="Score",1,47.5)</f>
        <v>47.5</v>
      </c>
      <c r="CL107">
        <f>IF('1. Heures totales'!$C$3="Score",1,47.5)</f>
        <v>47.5</v>
      </c>
      <c r="CM107">
        <f>IF('1. Heures totales'!$C$3="Score",2,56)</f>
        <v>56</v>
      </c>
      <c r="CN107">
        <f>IF('1. Heures totales'!$C$3="Score",2,56)</f>
        <v>56</v>
      </c>
      <c r="CO107">
        <f>IF('1. Heures totales'!$C$3="Score",1,45.5)</f>
        <v>45.5</v>
      </c>
      <c r="CP107">
        <f>IF('1. Heures totales'!$C$3="Score",0,35)</f>
        <v>35</v>
      </c>
      <c r="CQ107">
        <f>IF('1. Heures totales'!$C$3="Score",0,35)</f>
        <v>35</v>
      </c>
      <c r="CR107">
        <f>IF('1. Heures totales'!$C$3="Score",1,40.5)</f>
        <v>40.5</v>
      </c>
      <c r="CS107">
        <f>IF('1. Heures totales'!$C$3="Score",1,43.5)</f>
        <v>43.5</v>
      </c>
      <c r="CT107">
        <f>IF('1. Heures totales'!$C$3="Score",1,47)</f>
        <v>47</v>
      </c>
      <c r="CU107">
        <f>IF('1. Heures totales'!$C$3="Score",1,47)</f>
        <v>47</v>
      </c>
      <c r="CV107">
        <f>IF('1. Heures totales'!$C$3="Score",1,47)</f>
        <v>47</v>
      </c>
      <c r="CW107">
        <f>IF('1. Heures totales'!$C$3="Score",1,47)</f>
        <v>47</v>
      </c>
      <c r="CX107">
        <f>IF('1. Heures totales'!$C$3="Score",0,36.5)</f>
        <v>36.5</v>
      </c>
      <c r="CY107">
        <f>IF('1. Heures totales'!$C$3="Score",1,41.5)</f>
        <v>41.5</v>
      </c>
      <c r="CZ107">
        <f>IF('1. Heures totales'!$C$3="Score",0,36)</f>
        <v>36</v>
      </c>
      <c r="DA107">
        <f>IF('1. Heures totales'!$C$3="Score",0,36)</f>
        <v>36</v>
      </c>
    </row>
    <row r="108" spans="1:301" x14ac:dyDescent="0.35">
      <c r="A108" s="478" t="e">
        <f>#REF!</f>
        <v>#REF!</v>
      </c>
      <c r="B108" s="186" t="e">
        <f>#REF!</f>
        <v>#REF!</v>
      </c>
      <c r="D108" s="207">
        <f t="shared" si="3"/>
        <v>30.882352941176471</v>
      </c>
      <c r="E108">
        <f>IF('1. Heures totales'!$C$3="Score",,)</f>
        <v>0</v>
      </c>
      <c r="F108">
        <f>IF('1. Heures totales'!$C$3="Score",,)</f>
        <v>0</v>
      </c>
      <c r="G108">
        <f>IF('1. Heures totales'!$C$3="Score",,)</f>
        <v>0</v>
      </c>
      <c r="H108">
        <f>IF('1. Heures totales'!$C$3="Score",,)</f>
        <v>0</v>
      </c>
      <c r="S108">
        <f>IF('1. Heures totales'!$C$3="Score",,)</f>
        <v>0</v>
      </c>
      <c r="T108">
        <f>IF('1. Heures totales'!$C$3="Score",,)</f>
        <v>0</v>
      </c>
      <c r="U108">
        <f>IF('1. Heures totales'!$C$3="Score",2,59.5)</f>
        <v>59.5</v>
      </c>
      <c r="V108">
        <f>IF('1. Heures totales'!$C$3="Score",2,59.5)</f>
        <v>59.5</v>
      </c>
      <c r="W108">
        <f>IF('1. Heures totales'!$C$3="Score",2,54.5)</f>
        <v>54.5</v>
      </c>
      <c r="X108">
        <f>IF('1. Heures totales'!$C$3="Score",2,52.5)</f>
        <v>52.5</v>
      </c>
      <c r="Y108">
        <f>IF('1. Heures totales'!$C$3="Score",1,42)</f>
        <v>42</v>
      </c>
      <c r="Z108">
        <f>IF('1. Heures totales'!$C$3="Score",1,42)</f>
        <v>42</v>
      </c>
      <c r="AA108">
        <f>IF('1. Heures totales'!$C$3="Score",0,36.5)</f>
        <v>36.5</v>
      </c>
      <c r="AB108">
        <f>IF('1. Heures totales'!$C$3="Score",0,36.5)</f>
        <v>36.5</v>
      </c>
      <c r="AC108">
        <f>IF('1. Heures totales'!$C$3="Score",0,26)</f>
        <v>26</v>
      </c>
      <c r="AD108">
        <f>IF('1. Heures totales'!$C$3="Score",0,20.5)</f>
        <v>20.5</v>
      </c>
      <c r="AE108">
        <f>IF('1. Heures totales'!$C$3="Score",0,12)</f>
        <v>12</v>
      </c>
      <c r="AF108">
        <f>IF('1. Heures totales'!$C$3="Score",0,12)</f>
        <v>12</v>
      </c>
      <c r="AG108">
        <f>IF('1. Heures totales'!$C$3="Score",0,12)</f>
        <v>12</v>
      </c>
      <c r="AH108">
        <f>IF('1. Heures totales'!$C$3="Score",0,12)</f>
        <v>12</v>
      </c>
      <c r="AI108">
        <f>IF('1. Heures totales'!$C$3="Score",0,0)</f>
        <v>0</v>
      </c>
      <c r="AJ108">
        <f>IF('1. Heures totales'!$C$3="Score",0,0)</f>
        <v>0</v>
      </c>
      <c r="AK108">
        <f>IF('1. Heures totales'!$C$3="Score",0,0)</f>
        <v>0</v>
      </c>
      <c r="AL108">
        <f>IF('1. Heures totales'!$C$3="Score",0,0)</f>
        <v>0</v>
      </c>
      <c r="AM108">
        <f>IF('1. Heures totales'!$C$3="Score",0,5.5)</f>
        <v>5.5</v>
      </c>
      <c r="AN108">
        <f>IF('1. Heures totales'!$C$3="Score",0,14)</f>
        <v>14</v>
      </c>
      <c r="AO108">
        <f>IF('1. Heures totales'!$C$3="Score",0,14)</f>
        <v>14</v>
      </c>
      <c r="AP108">
        <f>IF('1. Heures totales'!$C$3="Score",0,14)</f>
        <v>14</v>
      </c>
      <c r="AQ108">
        <f>IF('1. Heures totales'!$C$3="Score",0,14)</f>
        <v>14</v>
      </c>
      <c r="AR108">
        <f>IF('1. Heures totales'!$C$3="Score",0,24.5)</f>
        <v>24.5</v>
      </c>
      <c r="AS108">
        <f>IF('1. Heures totales'!$C$3="Score",0,35)</f>
        <v>35</v>
      </c>
      <c r="AT108">
        <f>IF('1. Heures totales'!$C$3="Score",0,35)</f>
        <v>35</v>
      </c>
      <c r="AU108">
        <f>IF('1. Heures totales'!$C$3="Score",0,35)</f>
        <v>35</v>
      </c>
      <c r="AV108">
        <f>IF('1. Heures totales'!$C$3="Score",1,45.5)</f>
        <v>45.5</v>
      </c>
      <c r="AW108">
        <f>IF('1. Heures totales'!$C$3="Score",1,45.5)</f>
        <v>45.5</v>
      </c>
      <c r="AX108">
        <f>IF('1. Heures totales'!$C$3="Score",2,51)</f>
        <v>51</v>
      </c>
      <c r="AY108">
        <f>IF('1. Heures totales'!$C$3="Score",2,49)</f>
        <v>49</v>
      </c>
      <c r="AZ108">
        <f>IF('1. Heures totales'!$C$3="Score",0,38.5)</f>
        <v>38.5</v>
      </c>
      <c r="BA108">
        <f>IF('1. Heures totales'!$C$3="Score",1,43.5)</f>
        <v>43.5</v>
      </c>
      <c r="BB108">
        <f>IF('1. Heures totales'!$C$3="Score",1,45.5)</f>
        <v>45.5</v>
      </c>
      <c r="BC108">
        <f>IF('1. Heures totales'!$C$3="Score",1,40.5)</f>
        <v>40.5</v>
      </c>
      <c r="BD108">
        <f>IF('1. Heures totales'!$C$3="Score",2,49)</f>
        <v>49</v>
      </c>
      <c r="BE108">
        <f>IF('1. Heures totales'!$C$3="Score",1,43.5)</f>
        <v>43.5</v>
      </c>
      <c r="BF108">
        <f>IF('1. Heures totales'!$C$3="Score",1,40.5)</f>
        <v>40.5</v>
      </c>
      <c r="BG108">
        <f>IF('1. Heures totales'!$C$3="Score",2,49)</f>
        <v>49</v>
      </c>
      <c r="BH108">
        <f>IF('1. Heures totales'!$C$3="Score",1,44)</f>
        <v>44</v>
      </c>
      <c r="BI108">
        <f>IF('1. Heures totales'!$C$3="Score",1,42)</f>
        <v>42</v>
      </c>
      <c r="BJ108">
        <f>IF('1. Heures totales'!$C$3="Score",1,47)</f>
        <v>47</v>
      </c>
      <c r="BK108">
        <f>IF('1. Heures totales'!$C$3="Score",0,38.5)</f>
        <v>38.5</v>
      </c>
      <c r="BL108">
        <f>IF('1. Heures totales'!$C$3="Score",0,38.5)</f>
        <v>38.5</v>
      </c>
      <c r="BM108">
        <f>IF('1. Heures totales'!$C$3="Score",0,33)</f>
        <v>33</v>
      </c>
      <c r="BN108">
        <f>IF('1. Heures totales'!$C$3="Score",0,24.5)</f>
        <v>24.5</v>
      </c>
      <c r="BO108">
        <f>IF('1. Heures totales'!$C$3="Score",0,29.5)</f>
        <v>29.5</v>
      </c>
      <c r="BP108">
        <f>IF('1. Heures totales'!$C$3="Score",0,21)</f>
        <v>21</v>
      </c>
      <c r="BQ108">
        <f>IF('1. Heures totales'!$C$3="Score",0,16)</f>
        <v>16</v>
      </c>
      <c r="BR108">
        <f>IF('1. Heures totales'!$C$3="Score",0,24.5)</f>
        <v>24.5</v>
      </c>
      <c r="BS108">
        <f>IF('1. Heures totales'!$C$3="Score",0,35)</f>
        <v>35</v>
      </c>
      <c r="BT108">
        <f>IF('1. Heures totales'!$C$3="Score",1,45.5)</f>
        <v>45.5</v>
      </c>
      <c r="BU108">
        <f>IF('1. Heures totales'!$C$3="Score",2,56)</f>
        <v>56</v>
      </c>
      <c r="BV108">
        <f>IF('1. Heures totales'!$C$3="Score",1,45.5)</f>
        <v>45.5</v>
      </c>
      <c r="BW108">
        <f>IF('1. Heures totales'!$C$3="Score",2,56)</f>
        <v>56</v>
      </c>
      <c r="BX108">
        <f>IF('1. Heures totales'!$C$3="Score",2,50.5)</f>
        <v>50.5</v>
      </c>
      <c r="BY108">
        <f>IF('1. Heures totales'!$C$3="Score",1,42)</f>
        <v>42</v>
      </c>
      <c r="BZ108">
        <f>IF('1. Heures totales'!$C$3="Score",0,31.5)</f>
        <v>31.5</v>
      </c>
      <c r="CA108">
        <f>IF('1. Heures totales'!$C$3="Score",0,21)</f>
        <v>21</v>
      </c>
      <c r="CB108">
        <f>IF('1. Heures totales'!$C$3="Score",0,10.5)</f>
        <v>10.5</v>
      </c>
      <c r="CC108">
        <f>IF('1. Heures totales'!$C$3="Score",0,10.5)</f>
        <v>10.5</v>
      </c>
      <c r="CD108">
        <f>IF('1. Heures totales'!$C$3="Score",0,0)</f>
        <v>0</v>
      </c>
      <c r="CE108">
        <f>IF('1. Heures totales'!$C$3="Score",0,0)</f>
        <v>0</v>
      </c>
      <c r="CF108">
        <f>IF('1. Heures totales'!$C$3="Score",0,0)</f>
        <v>0</v>
      </c>
      <c r="CG108">
        <f>IF('1. Heures totales'!$C$3="Score",0,10.5)</f>
        <v>10.5</v>
      </c>
      <c r="CH108">
        <f>IF('1. Heures totales'!$C$3="Score",0,10.5)</f>
        <v>10.5</v>
      </c>
      <c r="CI108">
        <f>IF('1. Heures totales'!$C$3="Score",0,21)</f>
        <v>21</v>
      </c>
      <c r="CJ108">
        <f>IF('1. Heures totales'!$C$3="Score",0,21)</f>
        <v>21</v>
      </c>
      <c r="CK108">
        <f>IF('1. Heures totales'!$C$3="Score",0,31.5)</f>
        <v>31.5</v>
      </c>
      <c r="CL108">
        <f>IF('1. Heures totales'!$C$3="Score",0,31.5)</f>
        <v>31.5</v>
      </c>
      <c r="CM108">
        <f>IF('1. Heures totales'!$C$3="Score",0,31.5)</f>
        <v>31.5</v>
      </c>
      <c r="CN108">
        <f>IF('1. Heures totales'!$C$3="Score",0,31.5)</f>
        <v>31.5</v>
      </c>
      <c r="CO108">
        <f>IF('1. Heures totales'!$C$3="Score",0,37)</f>
        <v>37</v>
      </c>
      <c r="CP108">
        <f>IF('1. Heures totales'!$C$3="Score",0,35)</f>
        <v>35</v>
      </c>
      <c r="CQ108">
        <f>IF('1. Heures totales'!$C$3="Score",0,35)</f>
        <v>35</v>
      </c>
      <c r="CR108">
        <f>IF('1. Heures totales'!$C$3="Score",0,35)</f>
        <v>35</v>
      </c>
      <c r="CS108">
        <f>IF('1. Heures totales'!$C$3="Score",1,45.5)</f>
        <v>45.5</v>
      </c>
      <c r="CT108">
        <f>IF('1. Heures totales'!$C$3="Score",1,45.5)</f>
        <v>45.5</v>
      </c>
      <c r="CU108">
        <f>IF('1. Heures totales'!$C$3="Score",0,35)</f>
        <v>35</v>
      </c>
      <c r="CV108">
        <f>IF('1. Heures totales'!$C$3="Score",1,40)</f>
        <v>40</v>
      </c>
      <c r="CW108">
        <f>IF('1. Heures totales'!$C$3="Score",0,31.5)</f>
        <v>31.5</v>
      </c>
      <c r="CX108">
        <f>IF('1. Heures totales'!$C$3="Score",0,31.5)</f>
        <v>31.5</v>
      </c>
      <c r="CY108">
        <f>IF('1. Heures totales'!$C$3="Score",0,21)</f>
        <v>21</v>
      </c>
      <c r="CZ108">
        <f>IF('1. Heures totales'!$C$3="Score",0,36)</f>
        <v>36</v>
      </c>
      <c r="DA108">
        <f>IF('1. Heures totales'!$C$3="Score",0,36)</f>
        <v>36</v>
      </c>
    </row>
    <row r="109" spans="1:301" x14ac:dyDescent="0.35">
      <c r="A109" s="478" t="e">
        <f>#REF!</f>
        <v>#REF!</v>
      </c>
      <c r="B109" s="186" t="e">
        <f>#REF!</f>
        <v>#REF!</v>
      </c>
      <c r="D109" s="207">
        <f t="shared" si="3"/>
        <v>38.505882352941178</v>
      </c>
      <c r="E109">
        <f>IF('1. Heures totales'!$C$3="Score",,)</f>
        <v>0</v>
      </c>
      <c r="F109">
        <f>IF('1. Heures totales'!$C$3="Score",,)</f>
        <v>0</v>
      </c>
      <c r="G109">
        <f>IF('1. Heures totales'!$C$3="Score",,)</f>
        <v>0</v>
      </c>
      <c r="H109">
        <f>IF('1. Heures totales'!$C$3="Score",,)</f>
        <v>0</v>
      </c>
      <c r="S109">
        <f>IF('1. Heures totales'!$C$3="Score",,)</f>
        <v>0</v>
      </c>
      <c r="T109">
        <f>IF('1. Heures totales'!$C$3="Score",,)</f>
        <v>0</v>
      </c>
      <c r="U109">
        <f>IF('1. Heures totales'!$C$3="Score",2,52.5)</f>
        <v>52.5</v>
      </c>
      <c r="V109">
        <f>IF('1. Heures totales'!$C$3="Score",1,42)</f>
        <v>42</v>
      </c>
      <c r="W109">
        <f>IF('1. Heures totales'!$C$3="Score",0,36.5)</f>
        <v>36.5</v>
      </c>
      <c r="X109">
        <f>IF('1. Heures totales'!$C$3="Score",0,28)</f>
        <v>28</v>
      </c>
      <c r="Y109">
        <f>IF('1. Heures totales'!$C$3="Score",0,33)</f>
        <v>33</v>
      </c>
      <c r="Z109">
        <f>IF('1. Heures totales'!$C$3="Score",0,24.5)</f>
        <v>24.5</v>
      </c>
      <c r="AA109">
        <f>IF('1. Heures totales'!$C$3="Score",0,24.5)</f>
        <v>24.5</v>
      </c>
      <c r="AB109">
        <f>IF('1. Heures totales'!$C$3="Score",0,16)</f>
        <v>16</v>
      </c>
      <c r="AC109">
        <f>IF('1. Heures totales'!$C$3="Score",0,26.5)</f>
        <v>26.5</v>
      </c>
      <c r="AD109">
        <f>IF('1. Heures totales'!$C$3="Score",0,37)</f>
        <v>37</v>
      </c>
      <c r="AE109">
        <f>IF('1. Heures totales'!$C$3="Score",0,37)</f>
        <v>37</v>
      </c>
      <c r="AF109">
        <f>IF('1. Heures totales'!$C$3="Score",0,37)</f>
        <v>37</v>
      </c>
      <c r="AG109">
        <f>IF('1. Heures totales'!$C$3="Score",0,37)</f>
        <v>37</v>
      </c>
      <c r="AH109">
        <f>IF('1. Heures totales'!$C$3="Score",0,31.5)</f>
        <v>31.5</v>
      </c>
      <c r="AI109">
        <f>IF('1. Heures totales'!$C$3="Score",1,43.5)</f>
        <v>43.5</v>
      </c>
      <c r="AJ109">
        <f>IF('1. Heures totales'!$C$3="Score",0,33)</f>
        <v>33</v>
      </c>
      <c r="AK109">
        <f>IF('1. Heures totales'!$C$3="Score",0,22.5)</f>
        <v>22.5</v>
      </c>
      <c r="AL109">
        <f>IF('1. Heures totales'!$C$3="Score",0,28)</f>
        <v>28</v>
      </c>
      <c r="AM109">
        <f>IF('1. Heures totales'!$C$3="Score",0,26)</f>
        <v>26</v>
      </c>
      <c r="AN109">
        <f>IF('1. Heures totales'!$C$3="Score",0,26)</f>
        <v>26</v>
      </c>
      <c r="AO109">
        <f>IF('1. Heures totales'!$C$3="Score",0,31.5)</f>
        <v>31.5</v>
      </c>
      <c r="AP109">
        <f>IF('1. Heures totales'!$C$3="Score",0,23)</f>
        <v>23</v>
      </c>
      <c r="AQ109">
        <f>IF('1. Heures totales'!$C$3="Score",0,31.5)</f>
        <v>31.5</v>
      </c>
      <c r="AR109">
        <f>IF('1. Heures totales'!$C$3="Score",1,42)</f>
        <v>42</v>
      </c>
      <c r="AS109">
        <f>IF('1. Heures totales'!$C$3="Score",1,42)</f>
        <v>42</v>
      </c>
      <c r="AT109">
        <f>IF('1. Heures totales'!$C$3="Score",1,42)</f>
        <v>42</v>
      </c>
      <c r="AU109">
        <f>IF('1. Heures totales'!$C$3="Score",2,52.5)</f>
        <v>52.5</v>
      </c>
      <c r="AV109">
        <f>IF('1. Heures totales'!$C$3="Score",2,57.5)</f>
        <v>57.5</v>
      </c>
      <c r="AW109">
        <f>IF('1. Heures totales'!$C$3="Score",2,57.5)</f>
        <v>57.5</v>
      </c>
      <c r="AX109">
        <f>IF('1. Heures totales'!$C$3="Score",2,57.5)</f>
        <v>57.5</v>
      </c>
      <c r="AY109">
        <f>IF('1. Heures totales'!$C$3="Score",2,52.5)</f>
        <v>52.5</v>
      </c>
      <c r="AZ109">
        <f>IF('1. Heures totales'!$C$3="Score",2,55.5)</f>
        <v>55.5</v>
      </c>
      <c r="BA109">
        <f>IF('1. Heures totales'!$C$3="Score",2,57.5)</f>
        <v>57.5</v>
      </c>
      <c r="BB109">
        <f>IF('1. Heures totales'!$C$3="Score",2,52.5)</f>
        <v>52.5</v>
      </c>
      <c r="BC109">
        <f>IF('1. Heures totales'!$C$3="Score",2,50.5)</f>
        <v>50.5</v>
      </c>
      <c r="BD109">
        <f>IF('1. Heures totales'!$C$3="Score",1,47)</f>
        <v>47</v>
      </c>
      <c r="BE109">
        <f>IF('1. Heures totales'!$C$3="Score",2,49)</f>
        <v>49</v>
      </c>
      <c r="BF109">
        <f>IF('1. Heures totales'!$C$3="Score",1,43.5)</f>
        <v>43.5</v>
      </c>
      <c r="BG109">
        <f>IF('1. Heures totales'!$C$3="Score",1,45.5)</f>
        <v>45.5</v>
      </c>
      <c r="BH109">
        <f>IF('1. Heures totales'!$C$3="Score",0,35)</f>
        <v>35</v>
      </c>
      <c r="BI109">
        <f>IF('1. Heures totales'!$C$3="Score",1,40)</f>
        <v>40</v>
      </c>
      <c r="BJ109">
        <f>IF('1. Heures totales'!$C$3="Score",0,31.5)</f>
        <v>31.5</v>
      </c>
      <c r="BK109">
        <f>IF('1. Heures totales'!$C$3="Score",0,31.5)</f>
        <v>31.5</v>
      </c>
      <c r="BL109">
        <f>IF('1. Heures totales'!$C$3="Score",0,31.5)</f>
        <v>31.5</v>
      </c>
      <c r="BM109">
        <f>IF('1. Heures totales'!$C$3="Score",0,31.5)</f>
        <v>31.5</v>
      </c>
      <c r="BN109">
        <f>IF('1. Heures totales'!$C$3="Score",0,31.5)</f>
        <v>31.5</v>
      </c>
      <c r="BO109">
        <f>IF('1. Heures totales'!$C$3="Score",1,42)</f>
        <v>42</v>
      </c>
      <c r="BP109">
        <f>IF('1. Heures totales'!$C$3="Score",0,37)</f>
        <v>37</v>
      </c>
      <c r="BQ109">
        <f>IF('1. Heures totales'!$C$3="Score",1,45.5)</f>
        <v>45.5</v>
      </c>
      <c r="BR109">
        <f>IF('1. Heures totales'!$C$3="Score",1,45.5)</f>
        <v>45.5</v>
      </c>
      <c r="BS109">
        <f>IF('1. Heures totales'!$C$3="Score",1,45.5)</f>
        <v>45.5</v>
      </c>
      <c r="BT109">
        <f>IF('1. Heures totales'!$C$3="Score",2,56)</f>
        <v>56</v>
      </c>
      <c r="BU109">
        <f>IF('1. Heures totales'!$C$3="Score",2,56)</f>
        <v>56</v>
      </c>
      <c r="BV109">
        <f>IF('1. Heures totales'!$C$3="Score",2,56)</f>
        <v>56</v>
      </c>
      <c r="BW109">
        <f>IF('1. Heures totales'!$C$3="Score",2,61)</f>
        <v>61</v>
      </c>
      <c r="BX109">
        <f>IF('1. Heures totales'!$C$3="Score",2,52.5)</f>
        <v>52.5</v>
      </c>
      <c r="BY109">
        <f>IF('1. Heures totales'!$C$3="Score",2,64.5)</f>
        <v>64.5</v>
      </c>
      <c r="BZ109">
        <f>IF('1. Heures totales'!$C$3="Score",2,57.5)</f>
        <v>57.5</v>
      </c>
      <c r="CA109">
        <f>IF('1. Heures totales'!$C$3="Score",2,55.5)</f>
        <v>55.5</v>
      </c>
      <c r="CB109">
        <f>IF('1. Heures totales'!$C$3="Score",2,55.5)</f>
        <v>55.5</v>
      </c>
      <c r="CC109">
        <f>IF('1. Heures totales'!$C$3="Score",1,45)</f>
        <v>45</v>
      </c>
      <c r="CD109">
        <f>IF('1. Heures totales'!$C$3="Score",1,45)</f>
        <v>45</v>
      </c>
      <c r="CE109">
        <f>IF('1. Heures totales'!$C$3="Score",1,45)</f>
        <v>45</v>
      </c>
      <c r="CF109">
        <f>IF('1. Heures totales'!$C$3="Score",0,33)</f>
        <v>33</v>
      </c>
      <c r="CG109">
        <f>IF('1. Heures totales'!$C$3="Score",0,29.5)</f>
        <v>29.5</v>
      </c>
      <c r="CH109">
        <f>IF('1. Heures totales'!$C$3="Score",0,21)</f>
        <v>21</v>
      </c>
      <c r="CI109">
        <f>IF('1. Heures totales'!$C$3="Score",0,10.5)</f>
        <v>10.5</v>
      </c>
      <c r="CJ109">
        <f>IF('1. Heures totales'!$C$3="Score",0,10.5)</f>
        <v>10.5</v>
      </c>
      <c r="CK109">
        <f>IF('1. Heures totales'!$C$3="Score",0,5.5)</f>
        <v>5.5</v>
      </c>
      <c r="CL109">
        <f>IF('1. Heures totales'!$C$3="Score",0,14)</f>
        <v>14</v>
      </c>
      <c r="CM109">
        <f>IF('1. Heures totales'!$C$3="Score",0,26)</f>
        <v>26</v>
      </c>
      <c r="CN109">
        <f>IF('1. Heures totales'!$C$3="Score",0,26)</f>
        <v>26</v>
      </c>
      <c r="CO109">
        <f>IF('1. Heures totales'!$C$3="Score",0,26)</f>
        <v>26</v>
      </c>
      <c r="CP109">
        <f>IF('1. Heures totales'!$C$3="Score",0,31.5)</f>
        <v>31.5</v>
      </c>
      <c r="CQ109">
        <f>IF('1. Heures totales'!$C$3="Score",1,40)</f>
        <v>40</v>
      </c>
      <c r="CR109">
        <f>IF('1. Heures totales'!$C$3="Score",0,34.5)</f>
        <v>34.5</v>
      </c>
      <c r="CS109">
        <f>IF('1. Heures totales'!$C$3="Score",0,31.5)</f>
        <v>31.5</v>
      </c>
      <c r="CT109">
        <f>IF('1. Heures totales'!$C$3="Score",0,28)</f>
        <v>28</v>
      </c>
      <c r="CU109">
        <f>IF('1. Heures totales'!$C$3="Score",0,38.5)</f>
        <v>38.5</v>
      </c>
      <c r="CV109">
        <f>IF('1. Heures totales'!$C$3="Score",1,44)</f>
        <v>44</v>
      </c>
      <c r="CW109">
        <f>IF('1. Heures totales'!$C$3="Score",1,47)</f>
        <v>47</v>
      </c>
      <c r="CX109">
        <f>IF('1. Heures totales'!$C$3="Score",2,49)</f>
        <v>49</v>
      </c>
      <c r="CY109">
        <f>IF('1. Heures totales'!$C$3="Score",2,49)</f>
        <v>49</v>
      </c>
      <c r="CZ109">
        <f>IF('1. Heures totales'!$C$3="Score",0,24)</f>
        <v>24</v>
      </c>
      <c r="DA109">
        <f>IF('1. Heures totales'!$C$3="Score",0,24)</f>
        <v>24</v>
      </c>
    </row>
    <row r="110" spans="1:301" x14ac:dyDescent="0.35">
      <c r="A110" s="478" t="e">
        <f>#REF!</f>
        <v>#REF!</v>
      </c>
      <c r="B110" s="186" t="e">
        <f>#REF!</f>
        <v>#REF!</v>
      </c>
      <c r="D110" s="207">
        <f t="shared" si="3"/>
        <v>33.988235294117644</v>
      </c>
      <c r="E110">
        <f>IF('1. Heures totales'!$C$3="Score",,)</f>
        <v>0</v>
      </c>
      <c r="F110">
        <f>IF('1. Heures totales'!$C$3="Score",,)</f>
        <v>0</v>
      </c>
      <c r="G110">
        <f>IF('1. Heures totales'!$C$3="Score",,)</f>
        <v>0</v>
      </c>
      <c r="H110">
        <f>IF('1. Heures totales'!$C$3="Score",,)</f>
        <v>0</v>
      </c>
      <c r="S110">
        <f>IF('1. Heures totales'!$C$3="Score",,)</f>
        <v>0</v>
      </c>
      <c r="T110">
        <f>IF('1. Heures totales'!$C$3="Score",,)</f>
        <v>0</v>
      </c>
      <c r="U110">
        <f>IF('1. Heures totales'!$C$3="Score",1,42)</f>
        <v>42</v>
      </c>
      <c r="V110">
        <f>IF('1. Heures totales'!$C$3="Score",2,50.5)</f>
        <v>50.5</v>
      </c>
      <c r="W110">
        <f>IF('1. Heures totales'!$C$3="Score",1,40)</f>
        <v>40</v>
      </c>
      <c r="X110">
        <f>IF('1. Heures totales'!$C$3="Score",1,45)</f>
        <v>45</v>
      </c>
      <c r="Y110">
        <f>IF('1. Heures totales'!$C$3="Score",0,36.5)</f>
        <v>36.5</v>
      </c>
      <c r="Z110">
        <f>IF('1. Heures totales'!$C$3="Score",1,41.5)</f>
        <v>41.5</v>
      </c>
      <c r="AA110">
        <f>IF('1. Heures totales'!$C$3="Score",0,38.5)</f>
        <v>38.5</v>
      </c>
      <c r="AB110">
        <f>IF('1. Heures totales'!$C$3="Score",1,43.5)</f>
        <v>43.5</v>
      </c>
      <c r="AC110">
        <f>IF('1. Heures totales'!$C$3="Score",0,35)</f>
        <v>35</v>
      </c>
      <c r="AD110">
        <f>IF('1. Heures totales'!$C$3="Score",0,35)</f>
        <v>35</v>
      </c>
      <c r="AE110">
        <f>IF('1. Heures totales'!$C$3="Score",0,24.5)</f>
        <v>24.5</v>
      </c>
      <c r="AF110">
        <f>IF('1. Heures totales'!$C$3="Score",0,24.5)</f>
        <v>24.5</v>
      </c>
      <c r="AG110">
        <f>IF('1. Heures totales'!$C$3="Score",0,14)</f>
        <v>14</v>
      </c>
      <c r="AH110">
        <f>IF('1. Heures totales'!$C$3="Score",0,8.5)</f>
        <v>8.5</v>
      </c>
      <c r="AI110">
        <f>IF('1. Heures totales'!$C$3="Score",0,0)</f>
        <v>0</v>
      </c>
      <c r="AJ110">
        <f>IF('1. Heures totales'!$C$3="Score",0,10.5)</f>
        <v>10.5</v>
      </c>
      <c r="AK110">
        <f>IF('1. Heures totales'!$C$3="Score",0,16)</f>
        <v>16</v>
      </c>
      <c r="AL110">
        <f>IF('1. Heures totales'!$C$3="Score",0,24.5)</f>
        <v>24.5</v>
      </c>
      <c r="AM110">
        <f>IF('1. Heures totales'!$C$3="Score",0,24.5)</f>
        <v>24.5</v>
      </c>
      <c r="AN110">
        <f>IF('1. Heures totales'!$C$3="Score",0,24.5)</f>
        <v>24.5</v>
      </c>
      <c r="AO110">
        <f>IF('1. Heures totales'!$C$3="Score",0,35)</f>
        <v>35</v>
      </c>
      <c r="AP110">
        <f>IF('1. Heures totales'!$C$3="Score",1,47)</f>
        <v>47</v>
      </c>
      <c r="AQ110">
        <f>IF('1. Heures totales'!$C$3="Score",0,36.5)</f>
        <v>36.5</v>
      </c>
      <c r="AR110">
        <f>IF('1. Heures totales'!$C$3="Score",0,36.5)</f>
        <v>36.5</v>
      </c>
      <c r="AS110">
        <f>IF('1. Heures totales'!$C$3="Score",0,36.5)</f>
        <v>36.5</v>
      </c>
      <c r="AT110">
        <f>IF('1. Heures totales'!$C$3="Score",0,36.5)</f>
        <v>36.5</v>
      </c>
      <c r="AU110">
        <f>IF('1. Heures totales'!$C$3="Score",0,36.5)</f>
        <v>36.5</v>
      </c>
      <c r="AV110">
        <f>IF('1. Heures totales'!$C$3="Score",0,26)</f>
        <v>26</v>
      </c>
      <c r="AW110">
        <f>IF('1. Heures totales'!$C$3="Score",0,14)</f>
        <v>14</v>
      </c>
      <c r="AX110">
        <f>IF('1. Heures totales'!$C$3="Score",0,14)</f>
        <v>14</v>
      </c>
      <c r="AY110">
        <f>IF('1. Heures totales'!$C$3="Score",0,8.5)</f>
        <v>8.5</v>
      </c>
      <c r="AZ110">
        <f>IF('1. Heures totales'!$C$3="Score",0,5.5)</f>
        <v>5.5</v>
      </c>
      <c r="BA110">
        <f>IF('1. Heures totales'!$C$3="Score",0,14)</f>
        <v>14</v>
      </c>
      <c r="BB110">
        <f>IF('1. Heures totales'!$C$3="Score",0,24.5)</f>
        <v>24.5</v>
      </c>
      <c r="BC110">
        <f>IF('1. Heures totales'!$C$3="Score",0,24.5)</f>
        <v>24.5</v>
      </c>
      <c r="BD110">
        <f>IF('1. Heures totales'!$C$3="Score",0,24.5)</f>
        <v>24.5</v>
      </c>
      <c r="BE110">
        <f>IF('1. Heures totales'!$C$3="Score",0,30)</f>
        <v>30</v>
      </c>
      <c r="BF110">
        <f>IF('1. Heures totales'!$C$3="Score",0,38.5)</f>
        <v>38.5</v>
      </c>
      <c r="BG110">
        <f>IF('1. Heures totales'!$C$3="Score",0,33)</f>
        <v>33</v>
      </c>
      <c r="BH110">
        <f>IF('1. Heures totales'!$C$3="Score",0,35)</f>
        <v>35</v>
      </c>
      <c r="BI110">
        <f>IF('1. Heures totales'!$C$3="Score",0,24.5)</f>
        <v>24.5</v>
      </c>
      <c r="BJ110">
        <f>IF('1. Heures totales'!$C$3="Score",0,24.5)</f>
        <v>24.5</v>
      </c>
      <c r="BK110">
        <f>IF('1. Heures totales'!$C$3="Score",0,36.5)</f>
        <v>36.5</v>
      </c>
      <c r="BL110">
        <f>IF('1. Heures totales'!$C$3="Score",0,31)</f>
        <v>31</v>
      </c>
      <c r="BM110">
        <f>IF('1. Heures totales'!$C$3="Score",0,22.5)</f>
        <v>22.5</v>
      </c>
      <c r="BN110">
        <f>IF('1. Heures totales'!$C$3="Score",0,33)</f>
        <v>33</v>
      </c>
      <c r="BO110">
        <f>IF('1. Heures totales'!$C$3="Score",0,33)</f>
        <v>33</v>
      </c>
      <c r="BP110">
        <f>IF('1. Heures totales'!$C$3="Score",1,43.5)</f>
        <v>43.5</v>
      </c>
      <c r="BQ110">
        <f>IF('1. Heures totales'!$C$3="Score",1,43.5)</f>
        <v>43.5</v>
      </c>
      <c r="BR110">
        <f>IF('1. Heures totales'!$C$3="Score",0,31.5)</f>
        <v>31.5</v>
      </c>
      <c r="BS110">
        <f>IF('1. Heures totales'!$C$3="Score",1,42)</f>
        <v>42</v>
      </c>
      <c r="BT110">
        <f>IF('1. Heures totales'!$C$3="Score",1,47.5)</f>
        <v>47.5</v>
      </c>
      <c r="BU110">
        <f>IF('1. Heures totales'!$C$3="Score",1,45.5)</f>
        <v>45.5</v>
      </c>
      <c r="BV110">
        <f>IF('1. Heures totales'!$C$3="Score",1,45.5)</f>
        <v>45.5</v>
      </c>
      <c r="BW110">
        <f>IF('1. Heures totales'!$C$3="Score",0,35)</f>
        <v>35</v>
      </c>
      <c r="BX110">
        <f>IF('1. Heures totales'!$C$3="Score",0,35)</f>
        <v>35</v>
      </c>
      <c r="BY110">
        <f>IF('1. Heures totales'!$C$3="Score",0,35)</f>
        <v>35</v>
      </c>
      <c r="BZ110">
        <f>IF('1. Heures totales'!$C$3="Score",0,24.5)</f>
        <v>24.5</v>
      </c>
      <c r="CA110">
        <f>IF('1. Heures totales'!$C$3="Score",0,29.5)</f>
        <v>29.5</v>
      </c>
      <c r="CB110">
        <f>IF('1. Heures totales'!$C$3="Score",0,31.5)</f>
        <v>31.5</v>
      </c>
      <c r="CC110">
        <f>IF('1. Heures totales'!$C$3="Score",0,26.5)</f>
        <v>26.5</v>
      </c>
      <c r="CD110">
        <f>IF('1. Heures totales'!$C$3="Score",0,35)</f>
        <v>35</v>
      </c>
      <c r="CE110">
        <f>IF('1. Heures totales'!$C$3="Score",1,45.5)</f>
        <v>45.5</v>
      </c>
      <c r="CF110">
        <f>IF('1. Heures totales'!$C$3="Score",1,45.5)</f>
        <v>45.5</v>
      </c>
      <c r="CG110">
        <f>IF('1. Heures totales'!$C$3="Score",2,51)</f>
        <v>51</v>
      </c>
      <c r="CH110">
        <f>IF('1. Heures totales'!$C$3="Score",2,49)</f>
        <v>49</v>
      </c>
      <c r="CI110">
        <f>IF('1. Heures totales'!$C$3="Score",2,49)</f>
        <v>49</v>
      </c>
      <c r="CJ110">
        <f>IF('1. Heures totales'!$C$3="Score",2,54)</f>
        <v>54</v>
      </c>
      <c r="CK110">
        <f>IF('1. Heures totales'!$C$3="Score",1,45.5)</f>
        <v>45.5</v>
      </c>
      <c r="CL110">
        <f>IF('1. Heures totales'!$C$3="Score",0,35)</f>
        <v>35</v>
      </c>
      <c r="CM110">
        <f>IF('1. Heures totales'!$C$3="Score",0,38.5)</f>
        <v>38.5</v>
      </c>
      <c r="CN110">
        <f>IF('1. Heures totales'!$C$3="Score",1,41.5)</f>
        <v>41.5</v>
      </c>
      <c r="CO110">
        <f>IF('1. Heures totales'!$C$3="Score",0,33)</f>
        <v>33</v>
      </c>
      <c r="CP110">
        <f>IF('1. Heures totales'!$C$3="Score",0,33)</f>
        <v>33</v>
      </c>
      <c r="CQ110">
        <f>IF('1. Heures totales'!$C$3="Score",0,33)</f>
        <v>33</v>
      </c>
      <c r="CR110">
        <f>IF('1. Heures totales'!$C$3="Score",0,38.5)</f>
        <v>38.5</v>
      </c>
      <c r="CS110">
        <f>IF('1. Heures totales'!$C$3="Score",1,47)</f>
        <v>47</v>
      </c>
      <c r="CT110">
        <f>IF('1. Heures totales'!$C$3="Score",1,43.5)</f>
        <v>43.5</v>
      </c>
      <c r="CU110">
        <f>IF('1. Heures totales'!$C$3="Score",1,45.5)</f>
        <v>45.5</v>
      </c>
      <c r="CV110">
        <f>IF('1. Heures totales'!$C$3="Score",2,56)</f>
        <v>56</v>
      </c>
      <c r="CW110">
        <f>IF('1. Heures totales'!$C$3="Score",1,45.5)</f>
        <v>45.5</v>
      </c>
      <c r="CX110">
        <f>IF('1. Heures totales'!$C$3="Score",1,45.5)</f>
        <v>45.5</v>
      </c>
      <c r="CY110">
        <f>IF('1. Heures totales'!$C$3="Score",2,50.5)</f>
        <v>50.5</v>
      </c>
      <c r="CZ110">
        <f>IF('1. Heures totales'!$C$3="Score",0,36)</f>
        <v>36</v>
      </c>
      <c r="DA110">
        <f>IF('1. Heures totales'!$C$3="Score",0,36)</f>
        <v>36</v>
      </c>
    </row>
    <row r="111" spans="1:301" x14ac:dyDescent="0.35">
      <c r="A111" s="478" t="e">
        <f>#REF!</f>
        <v>#REF!</v>
      </c>
      <c r="B111" s="186" t="e">
        <f>#REF!</f>
        <v>#REF!</v>
      </c>
      <c r="D111" s="207">
        <f t="shared" si="3"/>
        <v>34.735294117647058</v>
      </c>
      <c r="E111">
        <f>IF('1. Heures totales'!$C$3="Score",,)</f>
        <v>0</v>
      </c>
      <c r="F111">
        <f>IF('1. Heures totales'!$C$3="Score",,)</f>
        <v>0</v>
      </c>
      <c r="G111">
        <f>IF('1. Heures totales'!$C$3="Score",,)</f>
        <v>0</v>
      </c>
      <c r="H111">
        <f>IF('1. Heures totales'!$C$3="Score",,)</f>
        <v>0</v>
      </c>
      <c r="S111">
        <f>IF('1. Heures totales'!$C$3="Score",,)</f>
        <v>0</v>
      </c>
      <c r="T111">
        <f>IF('1. Heures totales'!$C$3="Score",,)</f>
        <v>0</v>
      </c>
      <c r="U111">
        <f>IF('1. Heures totales'!$C$3="Score",2,49)</f>
        <v>49</v>
      </c>
      <c r="V111">
        <f>IF('1. Heures totales'!$C$3="Score",1,47)</f>
        <v>47</v>
      </c>
      <c r="W111">
        <f>IF('1. Heures totales'!$C$3="Score",0,36.5)</f>
        <v>36.5</v>
      </c>
      <c r="X111">
        <f>IF('1. Heures totales'!$C$3="Score",0,36.5)</f>
        <v>36.5</v>
      </c>
      <c r="Y111">
        <f>IF('1. Heures totales'!$C$3="Score",0,31)</f>
        <v>31</v>
      </c>
      <c r="Z111">
        <f>IF('1. Heures totales'!$C$3="Score",0,22.5)</f>
        <v>22.5</v>
      </c>
      <c r="AA111">
        <f>IF('1. Heures totales'!$C$3="Score",0,12)</f>
        <v>12</v>
      </c>
      <c r="AB111">
        <f>IF('1. Heures totales'!$C$3="Score",0,8.5)</f>
        <v>8.5</v>
      </c>
      <c r="AC111">
        <f>IF('1. Heures totales'!$C$3="Score",0,5.5)</f>
        <v>5.5</v>
      </c>
      <c r="AD111">
        <f>IF('1. Heures totales'!$C$3="Score",0,14)</f>
        <v>14</v>
      </c>
      <c r="AE111">
        <f>IF('1. Heures totales'!$C$3="Score",0,24.5)</f>
        <v>24.5</v>
      </c>
      <c r="AF111">
        <f>IF('1. Heures totales'!$C$3="Score",0,24.5)</f>
        <v>24.5</v>
      </c>
      <c r="AG111">
        <f>IF('1. Heures totales'!$C$3="Score",0,24.5)</f>
        <v>24.5</v>
      </c>
      <c r="AH111">
        <f>IF('1. Heures totales'!$C$3="Score",0,30)</f>
        <v>30</v>
      </c>
      <c r="AI111">
        <f>IF('1. Heures totales'!$C$3="Score",0,30)</f>
        <v>30</v>
      </c>
      <c r="AJ111">
        <f>IF('1. Heures totales'!$C$3="Score",0,24.5)</f>
        <v>24.5</v>
      </c>
      <c r="AK111">
        <f>IF('1. Heures totales'!$C$3="Score",0,21.5)</f>
        <v>21.5</v>
      </c>
      <c r="AL111">
        <f>IF('1. Heures totales'!$C$3="Score",0,19.5)</f>
        <v>19.5</v>
      </c>
      <c r="AM111">
        <f>IF('1. Heures totales'!$C$3="Score",0,30)</f>
        <v>30</v>
      </c>
      <c r="AN111">
        <f>IF('1. Heures totales'!$C$3="Score",1,40.5)</f>
        <v>40.5</v>
      </c>
      <c r="AO111">
        <f>IF('1. Heures totales'!$C$3="Score",0,35)</f>
        <v>35</v>
      </c>
      <c r="AP111">
        <f>IF('1. Heures totales'!$C$3="Score",1,47)</f>
        <v>47</v>
      </c>
      <c r="AQ111">
        <f>IF('1. Heures totales'!$C$3="Score",2,57.5)</f>
        <v>57.5</v>
      </c>
      <c r="AR111">
        <f>IF('1. Heures totales'!$C$3="Score",2,52)</f>
        <v>52</v>
      </c>
      <c r="AS111">
        <f>IF('1. Heures totales'!$C$3="Score",2,49)</f>
        <v>49</v>
      </c>
      <c r="AT111">
        <f>IF('1. Heures totales'!$C$3="Score",1,47)</f>
        <v>47</v>
      </c>
      <c r="AU111">
        <f>IF('1. Heures totales'!$C$3="Score",1,42)</f>
        <v>42</v>
      </c>
      <c r="AV111">
        <f>IF('1. Heures totales'!$C$3="Score",2,50.5)</f>
        <v>50.5</v>
      </c>
      <c r="AW111">
        <f>IF('1. Heures totales'!$C$3="Score",1,42)</f>
        <v>42</v>
      </c>
      <c r="AX111">
        <f>IF('1. Heures totales'!$C$3="Score",1,40)</f>
        <v>40</v>
      </c>
      <c r="AY111">
        <f>IF('1. Heures totales'!$C$3="Score",2,50.5)</f>
        <v>50.5</v>
      </c>
      <c r="AZ111">
        <f>IF('1. Heures totales'!$C$3="Score",1,45)</f>
        <v>45</v>
      </c>
      <c r="BA111">
        <f>IF('1. Heures totales'!$C$3="Score",1,42)</f>
        <v>42</v>
      </c>
      <c r="BB111">
        <f>IF('1. Heures totales'!$C$3="Score",1,45)</f>
        <v>45</v>
      </c>
      <c r="BC111">
        <f>IF('1. Heures totales'!$C$3="Score",1,42)</f>
        <v>42</v>
      </c>
      <c r="BD111">
        <f>IF('1. Heures totales'!$C$3="Score",1,47)</f>
        <v>47</v>
      </c>
      <c r="BE111">
        <f>IF('1. Heures totales'!$C$3="Score",2,49)</f>
        <v>49</v>
      </c>
      <c r="BF111">
        <f>IF('1. Heures totales'!$C$3="Score",0,38.5)</f>
        <v>38.5</v>
      </c>
      <c r="BG111">
        <f>IF('1. Heures totales'!$C$3="Score",0,38.5)</f>
        <v>38.5</v>
      </c>
      <c r="BH111">
        <f>IF('1. Heures totales'!$C$3="Score",1,43.5)</f>
        <v>43.5</v>
      </c>
      <c r="BI111">
        <f>IF('1. Heures totales'!$C$3="Score",0,35)</f>
        <v>35</v>
      </c>
      <c r="BJ111">
        <f>IF('1. Heures totales'!$C$3="Score",0,35)</f>
        <v>35</v>
      </c>
      <c r="BK111">
        <f>IF('1. Heures totales'!$C$3="Score",0,26.5)</f>
        <v>26.5</v>
      </c>
      <c r="BL111">
        <f>IF('1. Heures totales'!$C$3="Score",0,16)</f>
        <v>16</v>
      </c>
      <c r="BM111">
        <f>IF('1. Heures totales'!$C$3="Score",0,16)</f>
        <v>16</v>
      </c>
      <c r="BN111">
        <f>IF('1. Heures totales'!$C$3="Score",0,21.5)</f>
        <v>21.5</v>
      </c>
      <c r="BO111">
        <f>IF('1. Heures totales'!$C$3="Score",0,19.5)</f>
        <v>19.5</v>
      </c>
      <c r="BP111">
        <f>IF('1. Heures totales'!$C$3="Score",0,30)</f>
        <v>30</v>
      </c>
      <c r="BQ111">
        <f>IF('1. Heures totales'!$C$3="Score",0,24.5)</f>
        <v>24.5</v>
      </c>
      <c r="BR111">
        <f>IF('1. Heures totales'!$C$3="Score",0,24.5)</f>
        <v>24.5</v>
      </c>
      <c r="BS111">
        <f>IF('1. Heures totales'!$C$3="Score",0,24.5)</f>
        <v>24.5</v>
      </c>
      <c r="BT111">
        <f>IF('1. Heures totales'!$C$3="Score",0,35)</f>
        <v>35</v>
      </c>
      <c r="BU111">
        <f>IF('1. Heures totales'!$C$3="Score",0,29.5)</f>
        <v>29.5</v>
      </c>
      <c r="BV111">
        <f>IF('1. Heures totales'!$C$3="Score",0,31.5)</f>
        <v>31.5</v>
      </c>
      <c r="BW111">
        <f>IF('1. Heures totales'!$C$3="Score",0,31.5)</f>
        <v>31.5</v>
      </c>
      <c r="BX111">
        <f>IF('1. Heures totales'!$C$3="Score",0,31.5)</f>
        <v>31.5</v>
      </c>
      <c r="BY111">
        <f>IF('1. Heures totales'!$C$3="Score",1,43.5)</f>
        <v>43.5</v>
      </c>
      <c r="BZ111">
        <f>IF('1. Heures totales'!$C$3="Score",1,43.5)</f>
        <v>43.5</v>
      </c>
      <c r="CA111">
        <f>IF('1. Heures totales'!$C$3="Score",1,43.5)</f>
        <v>43.5</v>
      </c>
      <c r="CB111">
        <f>IF('1. Heures totales'!$C$3="Score",1,43.5)</f>
        <v>43.5</v>
      </c>
      <c r="CC111">
        <f>IF('1. Heures totales'!$C$3="Score",1,43.5)</f>
        <v>43.5</v>
      </c>
      <c r="CD111">
        <f>IF('1. Heures totales'!$C$3="Score",0,38.5)</f>
        <v>38.5</v>
      </c>
      <c r="CE111">
        <f>IF('1. Heures totales'!$C$3="Score",1,47)</f>
        <v>47</v>
      </c>
      <c r="CF111">
        <f>IF('1. Heures totales'!$C$3="Score",0,35)</f>
        <v>35</v>
      </c>
      <c r="CG111">
        <f>IF('1. Heures totales'!$C$3="Score",1,45.5)</f>
        <v>45.5</v>
      </c>
      <c r="CH111">
        <f>IF('1. Heures totales'!$C$3="Score",1,45.5)</f>
        <v>45.5</v>
      </c>
      <c r="CI111">
        <f>IF('1. Heures totales'!$C$3="Score",2,56)</f>
        <v>56</v>
      </c>
      <c r="CJ111">
        <f>IF('1. Heures totales'!$C$3="Score",1,45.5)</f>
        <v>45.5</v>
      </c>
      <c r="CK111">
        <f>IF('1. Heures totales'!$C$3="Score",1,40)</f>
        <v>40</v>
      </c>
      <c r="CL111">
        <f>IF('1. Heures totales'!$C$3="Score",0,31.5)</f>
        <v>31.5</v>
      </c>
      <c r="CM111">
        <f>IF('1. Heures totales'!$C$3="Score",1,43.5)</f>
        <v>43.5</v>
      </c>
      <c r="CN111">
        <f>IF('1. Heures totales'!$C$3="Score",1,43.5)</f>
        <v>43.5</v>
      </c>
      <c r="CO111">
        <f>IF('1. Heures totales'!$C$3="Score",0,33)</f>
        <v>33</v>
      </c>
      <c r="CP111">
        <f>IF('1. Heures totales'!$C$3="Score",0,22.5)</f>
        <v>22.5</v>
      </c>
      <c r="CQ111">
        <f>IF('1. Heures totales'!$C$3="Score",0,22.5)</f>
        <v>22.5</v>
      </c>
      <c r="CR111">
        <f>IF('1. Heures totales'!$C$3="Score",0,33)</f>
        <v>33</v>
      </c>
      <c r="CS111">
        <f>IF('1. Heures totales'!$C$3="Score",1,43.5)</f>
        <v>43.5</v>
      </c>
      <c r="CT111">
        <f>IF('1. Heures totales'!$C$3="Score",0,31.5)</f>
        <v>31.5</v>
      </c>
      <c r="CU111">
        <f>IF('1. Heures totales'!$C$3="Score",0,21)</f>
        <v>21</v>
      </c>
      <c r="CV111">
        <f>IF('1. Heures totales'!$C$3="Score",0,21)</f>
        <v>21</v>
      </c>
      <c r="CW111">
        <f>IF('1. Heures totales'!$C$3="Score",0,31.5)</f>
        <v>31.5</v>
      </c>
      <c r="CX111">
        <f>IF('1. Heures totales'!$C$3="Score",0,31.5)</f>
        <v>31.5</v>
      </c>
      <c r="CY111">
        <f>IF('1. Heures totales'!$C$3="Score",0,31.5)</f>
        <v>31.5</v>
      </c>
      <c r="CZ111">
        <f>IF('1. Heures totales'!$C$3="Score",1,43)</f>
        <v>43</v>
      </c>
      <c r="DA111">
        <f>IF('1. Heures totales'!$C$3="Score",0,31)</f>
        <v>31</v>
      </c>
    </row>
    <row r="112" spans="1:301" x14ac:dyDescent="0.35">
      <c r="A112" s="478" t="e">
        <f>#REF!</f>
        <v>#REF!</v>
      </c>
      <c r="B112" s="186" t="e">
        <f>#REF!</f>
        <v>#REF!</v>
      </c>
      <c r="D112" s="207">
        <f t="shared" si="3"/>
        <v>35.841176470588238</v>
      </c>
      <c r="E112">
        <f>IF('1. Heures totales'!$C$3="Score",,)</f>
        <v>0</v>
      </c>
      <c r="F112">
        <f>IF('1. Heures totales'!$C$3="Score",,)</f>
        <v>0</v>
      </c>
      <c r="G112">
        <f>IF('1. Heures totales'!$C$3="Score",,)</f>
        <v>0</v>
      </c>
      <c r="H112">
        <f>IF('1. Heures totales'!$C$3="Score",,)</f>
        <v>0</v>
      </c>
      <c r="S112">
        <f>IF('1. Heures totales'!$C$3="Score",,)</f>
        <v>0</v>
      </c>
      <c r="T112">
        <f>IF('1. Heures totales'!$C$3="Score",,)</f>
        <v>0</v>
      </c>
      <c r="U112">
        <f>IF('1. Heures totales'!$C$3="Score",0,0)</f>
        <v>0</v>
      </c>
      <c r="V112">
        <f>IF('1. Heures totales'!$C$3="Score",0,5.5)</f>
        <v>5.5</v>
      </c>
      <c r="W112">
        <f>IF('1. Heures totales'!$C$3="Score",0,14)</f>
        <v>14</v>
      </c>
      <c r="X112">
        <f>IF('1. Heures totales'!$C$3="Score",0,14)</f>
        <v>14</v>
      </c>
      <c r="Y112">
        <f>IF('1. Heures totales'!$C$3="Score",0,14)</f>
        <v>14</v>
      </c>
      <c r="Z112">
        <f>IF('1. Heures totales'!$C$3="Score",0,14)</f>
        <v>14</v>
      </c>
      <c r="AA112">
        <f>IF('1. Heures totales'!$C$3="Score",0,19.5)</f>
        <v>19.5</v>
      </c>
      <c r="AB112">
        <f>IF('1. Heures totales'!$C$3="Score",0,28)</f>
        <v>28</v>
      </c>
      <c r="AC112">
        <f>IF('1. Heures totales'!$C$3="Score",0,33)</f>
        <v>33</v>
      </c>
      <c r="AD112">
        <f>IF('1. Heures totales'!$C$3="Score",0,24.5)</f>
        <v>24.5</v>
      </c>
      <c r="AE112">
        <f>IF('1. Heures totales'!$C$3="Score",0,24.5)</f>
        <v>24.5</v>
      </c>
      <c r="AF112">
        <f>IF('1. Heures totales'!$C$3="Score",0,35)</f>
        <v>35</v>
      </c>
      <c r="AG112">
        <f>IF('1. Heures totales'!$C$3="Score",1,45.5)</f>
        <v>45.5</v>
      </c>
      <c r="AH112">
        <f>IF('1. Heures totales'!$C$3="Score",1,40)</f>
        <v>40</v>
      </c>
      <c r="AI112">
        <f>IF('1. Heures totales'!$C$3="Score",0,31.5)</f>
        <v>31.5</v>
      </c>
      <c r="AJ112">
        <f>IF('1. Heures totales'!$C$3="Score",0,31.5)</f>
        <v>31.5</v>
      </c>
      <c r="AK112">
        <f>IF('1. Heures totales'!$C$3="Score",1,42)</f>
        <v>42</v>
      </c>
      <c r="AL112">
        <f>IF('1. Heures totales'!$C$3="Score",2,52.5)</f>
        <v>52.5</v>
      </c>
      <c r="AM112">
        <f>IF('1. Heures totales'!$C$3="Score",1,42)</f>
        <v>42</v>
      </c>
      <c r="AN112">
        <f>IF('1. Heures totales'!$C$3="Score",0,37)</f>
        <v>37</v>
      </c>
      <c r="AO112">
        <f>IF('1. Heures totales'!$C$3="Score",1,45.5)</f>
        <v>45.5</v>
      </c>
      <c r="AP112">
        <f>IF('1. Heures totales'!$C$3="Score",1,45.5)</f>
        <v>45.5</v>
      </c>
      <c r="AQ112">
        <f>IF('1. Heures totales'!$C$3="Score",0,35)</f>
        <v>35</v>
      </c>
      <c r="AR112">
        <f>IF('1. Heures totales'!$C$3="Score",0,30)</f>
        <v>30</v>
      </c>
      <c r="AS112">
        <f>IF('1. Heures totales'!$C$3="Score",0,28)</f>
        <v>28</v>
      </c>
      <c r="AT112">
        <f>IF('1. Heures totales'!$C$3="Score",0,38.5)</f>
        <v>38.5</v>
      </c>
      <c r="AU112">
        <f>IF('1. Heures totales'!$C$3="Score",0,33)</f>
        <v>33</v>
      </c>
      <c r="AV112">
        <f>IF('1. Heures totales'!$C$3="Score",0,30)</f>
        <v>30</v>
      </c>
      <c r="AW112">
        <f>IF('1. Heures totales'!$C$3="Score",0,38.5)</f>
        <v>38.5</v>
      </c>
      <c r="AX112">
        <f>IF('1. Heures totales'!$C$3="Score",2,49)</f>
        <v>49</v>
      </c>
      <c r="AY112">
        <f>IF('1. Heures totales'!$C$3="Score",2,54)</f>
        <v>54</v>
      </c>
      <c r="AZ112">
        <f>IF('1. Heures totales'!$C$3="Score",2,51)</f>
        <v>51</v>
      </c>
      <c r="BA112">
        <f>IF('1. Heures totales'!$C$3="Score",2,49)</f>
        <v>49</v>
      </c>
      <c r="BB112">
        <f>IF('1. Heures totales'!$C$3="Score",2,49)</f>
        <v>49</v>
      </c>
      <c r="BC112">
        <f>IF('1. Heures totales'!$C$3="Score",2,54)</f>
        <v>54</v>
      </c>
      <c r="BD112">
        <f>IF('1. Heures totales'!$C$3="Score",1,45.5)</f>
        <v>45.5</v>
      </c>
      <c r="BE112">
        <f>IF('1. Heures totales'!$C$3="Score",1,45.5)</f>
        <v>45.5</v>
      </c>
      <c r="BF112">
        <f>IF('1. Heures totales'!$C$3="Score",1,40.5)</f>
        <v>40.5</v>
      </c>
      <c r="BG112">
        <f>IF('1. Heures totales'!$C$3="Score",1,43.5)</f>
        <v>43.5</v>
      </c>
      <c r="BH112">
        <f>IF('1. Heures totales'!$C$3="Score",1,45.5)</f>
        <v>45.5</v>
      </c>
      <c r="BI112">
        <f>IF('1. Heures totales'!$C$3="Score",2,51)</f>
        <v>51</v>
      </c>
      <c r="BJ112">
        <f>IF('1. Heures totales'!$C$3="Score",2,49)</f>
        <v>49</v>
      </c>
      <c r="BK112">
        <f>IF('1. Heures totales'!$C$3="Score",2,49)</f>
        <v>49</v>
      </c>
      <c r="BL112">
        <f>IF('1. Heures totales'!$C$3="Score",0,38.5)</f>
        <v>38.5</v>
      </c>
      <c r="BM112">
        <f>IF('1. Heures totales'!$C$3="Score",1,43.5)</f>
        <v>43.5</v>
      </c>
      <c r="BN112">
        <f>IF('1. Heures totales'!$C$3="Score",0,35)</f>
        <v>35</v>
      </c>
      <c r="BO112">
        <f>IF('1. Heures totales'!$C$3="Score",0,30)</f>
        <v>30</v>
      </c>
      <c r="BP112">
        <f>IF('1. Heures totales'!$C$3="Score",0,33)</f>
        <v>33</v>
      </c>
      <c r="BQ112">
        <f>IF('1. Heures totales'!$C$3="Score",0,24.5)</f>
        <v>24.5</v>
      </c>
      <c r="BR112">
        <f>IF('1. Heures totales'!$C$3="Score",0,24.5)</f>
        <v>24.5</v>
      </c>
      <c r="BS112">
        <f>IF('1. Heures totales'!$C$3="Score",0,35)</f>
        <v>35</v>
      </c>
      <c r="BT112">
        <f>IF('1. Heures totales'!$C$3="Score",0,35)</f>
        <v>35</v>
      </c>
      <c r="BU112">
        <f>IF('1. Heures totales'!$C$3="Score",0,35)</f>
        <v>35</v>
      </c>
      <c r="BV112">
        <f>IF('1. Heures totales'!$C$3="Score",0,35)</f>
        <v>35</v>
      </c>
      <c r="BW112">
        <f>IF('1. Heures totales'!$C$3="Score",0,35)</f>
        <v>35</v>
      </c>
      <c r="BX112">
        <f>IF('1. Heures totales'!$C$3="Score",1,40.5)</f>
        <v>40.5</v>
      </c>
      <c r="BY112">
        <f>IF('1. Heures totales'!$C$3="Score",1,40.5)</f>
        <v>40.5</v>
      </c>
      <c r="BZ112">
        <f>IF('1. Heures totales'!$C$3="Score",1,42)</f>
        <v>42</v>
      </c>
      <c r="CA112">
        <f>IF('1. Heures totales'!$C$3="Score",1,42)</f>
        <v>42</v>
      </c>
      <c r="CB112">
        <f>IF('1. Heures totales'!$C$3="Score",1,42)</f>
        <v>42</v>
      </c>
      <c r="CC112">
        <f>IF('1. Heures totales'!$C$3="Score",1,42)</f>
        <v>42</v>
      </c>
      <c r="CD112">
        <f>IF('1. Heures totales'!$C$3="Score",1,42)</f>
        <v>42</v>
      </c>
      <c r="CE112">
        <f>IF('1. Heures totales'!$C$3="Score",0,36.5)</f>
        <v>36.5</v>
      </c>
      <c r="CF112">
        <f>IF('1. Heures totales'!$C$3="Score",1,40)</f>
        <v>40</v>
      </c>
      <c r="CG112">
        <f>IF('1. Heures totales'!$C$3="Score",0,36.5)</f>
        <v>36.5</v>
      </c>
      <c r="CH112">
        <f>IF('1. Heures totales'!$C$3="Score",0,26)</f>
        <v>26</v>
      </c>
      <c r="CI112">
        <f>IF('1. Heures totales'!$C$3="Score",0,31.5)</f>
        <v>31.5</v>
      </c>
      <c r="CJ112">
        <f>IF('1. Heures totales'!$C$3="Score",0,34.5)</f>
        <v>34.5</v>
      </c>
      <c r="CK112">
        <f>IF('1. Heures totales'!$C$3="Score",0,26)</f>
        <v>26</v>
      </c>
      <c r="CL112">
        <f>IF('1. Heures totales'!$C$3="Score",0,36.5)</f>
        <v>36.5</v>
      </c>
      <c r="CM112">
        <f>IF('1. Heures totales'!$C$3="Score",0,33)</f>
        <v>33</v>
      </c>
      <c r="CN112">
        <f>IF('1. Heures totales'!$C$3="Score",0,24.5)</f>
        <v>24.5</v>
      </c>
      <c r="CO112">
        <f>IF('1. Heures totales'!$C$3="Score",0,35)</f>
        <v>35</v>
      </c>
      <c r="CP112">
        <f>IF('1. Heures totales'!$C$3="Score",1,40)</f>
        <v>40</v>
      </c>
      <c r="CQ112">
        <f>IF('1. Heures totales'!$C$3="Score",0,31.5)</f>
        <v>31.5</v>
      </c>
      <c r="CR112">
        <f>IF('1. Heures totales'!$C$3="Score",1,42)</f>
        <v>42</v>
      </c>
      <c r="CS112">
        <f>IF('1. Heures totales'!$C$3="Score",0,31.5)</f>
        <v>31.5</v>
      </c>
      <c r="CT112">
        <f>IF('1. Heures totales'!$C$3="Score",1,43.5)</f>
        <v>43.5</v>
      </c>
      <c r="CU112">
        <f>IF('1. Heures totales'!$C$3="Score",2,54)</f>
        <v>54</v>
      </c>
      <c r="CV112">
        <f>IF('1. Heures totales'!$C$3="Score",1,43.5)</f>
        <v>43.5</v>
      </c>
      <c r="CW112">
        <f>IF('1. Heures totales'!$C$3="Score",0,38.5)</f>
        <v>38.5</v>
      </c>
      <c r="CX112">
        <f>IF('1. Heures totales'!$C$3="Score",1,47)</f>
        <v>47</v>
      </c>
      <c r="CY112">
        <f>IF('1. Heures totales'!$C$3="Score",0,36.5)</f>
        <v>36.5</v>
      </c>
      <c r="CZ112">
        <f>IF('1. Heures totales'!$C$3="Score",0,24)</f>
        <v>24</v>
      </c>
      <c r="DA112">
        <f>IF('1. Heures totales'!$C$3="Score",0,12)</f>
        <v>12</v>
      </c>
    </row>
    <row r="113" spans="1:105" x14ac:dyDescent="0.35">
      <c r="A113" s="478" t="e">
        <f>#REF!</f>
        <v>#REF!</v>
      </c>
      <c r="B113" s="186" t="e">
        <f>#REF!</f>
        <v>#REF!</v>
      </c>
      <c r="D113" s="207">
        <f t="shared" si="3"/>
        <v>20.91764705882353</v>
      </c>
      <c r="E113">
        <f>IF('1. Heures totales'!$C$3="Score",,)</f>
        <v>0</v>
      </c>
      <c r="F113">
        <f>IF('1. Heures totales'!$C$3="Score",,)</f>
        <v>0</v>
      </c>
      <c r="G113">
        <f>IF('1. Heures totales'!$C$3="Score",,)</f>
        <v>0</v>
      </c>
      <c r="H113">
        <f>IF('1. Heures totales'!$C$3="Score",,)</f>
        <v>0</v>
      </c>
      <c r="S113">
        <f>IF('1. Heures totales'!$C$3="Score",,)</f>
        <v>0</v>
      </c>
      <c r="T113">
        <f>IF('1. Heures totales'!$C$3="Score",,)</f>
        <v>0</v>
      </c>
      <c r="U113">
        <f>IF('1. Heures totales'!$C$3="Score",0,29)</f>
        <v>29</v>
      </c>
      <c r="V113">
        <f>IF('1. Heures totales'!$C$3="Score",0,31)</f>
        <v>31</v>
      </c>
      <c r="W113">
        <f>IF('1. Heures totales'!$C$3="Score",0,24)</f>
        <v>24</v>
      </c>
      <c r="X113">
        <f>IF('1. Heures totales'!$C$3="Score",0,24)</f>
        <v>24</v>
      </c>
      <c r="Y113">
        <f>IF('1. Heures totales'!$C$3="Score",0,36)</f>
        <v>36</v>
      </c>
      <c r="Z113">
        <f>IF('1. Heures totales'!$C$3="Score",1,48)</f>
        <v>48</v>
      </c>
      <c r="AA113">
        <f>IF('1. Heures totales'!$C$3="Score",1,43)</f>
        <v>43</v>
      </c>
      <c r="AB113">
        <f>IF('1. Heures totales'!$C$3="Score",0,31)</f>
        <v>31</v>
      </c>
      <c r="AC113">
        <f>IF('1. Heures totales'!$C$3="Score",0,24)</f>
        <v>24</v>
      </c>
      <c r="AD113">
        <f>IF('1. Heures totales'!$C$3="Score",0,36)</f>
        <v>36</v>
      </c>
      <c r="AE113">
        <f>IF('1. Heures totales'!$C$3="Score",1,41)</f>
        <v>41</v>
      </c>
      <c r="AF113">
        <f>IF('1. Heures totales'!$C$3="Score",1,41)</f>
        <v>41</v>
      </c>
      <c r="AG113">
        <f>IF('1. Heures totales'!$C$3="Score",0,36)</f>
        <v>36</v>
      </c>
      <c r="AH113">
        <f>IF('1. Heures totales'!$C$3="Score",0,36)</f>
        <v>36</v>
      </c>
      <c r="AI113">
        <f>IF('1. Heures totales'!$C$3="Score",0,36)</f>
        <v>36</v>
      </c>
      <c r="AJ113">
        <f>IF('1. Heures totales'!$C$3="Score",0,36)</f>
        <v>36</v>
      </c>
      <c r="AK113">
        <f>IF('1. Heures totales'!$C$3="Score",0,24)</f>
        <v>24</v>
      </c>
      <c r="AL113">
        <f>IF('1. Heures totales'!$C$3="Score",0,19)</f>
        <v>19</v>
      </c>
      <c r="AM113">
        <f>IF('1. Heures totales'!$C$3="Score",0,7)</f>
        <v>7</v>
      </c>
      <c r="AN113">
        <f>IF('1. Heures totales'!$C$3="Score",0,12)</f>
        <v>12</v>
      </c>
      <c r="AO113">
        <f>IF('1. Heures totales'!$C$3="Score",0,24)</f>
        <v>24</v>
      </c>
      <c r="AP113">
        <f>IF('1. Heures totales'!$C$3="Score",0,36)</f>
        <v>36</v>
      </c>
      <c r="AQ113">
        <f>IF('1. Heures totales'!$C$3="Score",0,36)</f>
        <v>36</v>
      </c>
      <c r="AR113">
        <f>IF('1. Heures totales'!$C$3="Score",0,36)</f>
        <v>36</v>
      </c>
      <c r="AS113">
        <f>IF('1. Heures totales'!$C$3="Score",0,36)</f>
        <v>36</v>
      </c>
      <c r="AT113">
        <f>IF('1. Heures totales'!$C$3="Score",0,36)</f>
        <v>36</v>
      </c>
      <c r="AU113">
        <f>IF('1. Heures totales'!$C$3="Score",0,24)</f>
        <v>24</v>
      </c>
      <c r="AV113">
        <f>IF('1. Heures totales'!$C$3="Score",0,17)</f>
        <v>17</v>
      </c>
      <c r="AW113">
        <f>IF('1. Heures totales'!$C$3="Score",0,17)</f>
        <v>17</v>
      </c>
      <c r="AX113">
        <f>IF('1. Heures totales'!$C$3="Score",0,24)</f>
        <v>24</v>
      </c>
      <c r="AY113">
        <f>IF('1. Heures totales'!$C$3="Score",0,24)</f>
        <v>24</v>
      </c>
      <c r="AZ113">
        <f>IF('1. Heures totales'!$C$3="Score",0,24)</f>
        <v>24</v>
      </c>
      <c r="BA113">
        <f>IF('1. Heures totales'!$C$3="Score",0,36)</f>
        <v>36</v>
      </c>
      <c r="BB113">
        <f>IF('1. Heures totales'!$C$3="Score",1,48)</f>
        <v>48</v>
      </c>
      <c r="BC113">
        <f>IF('1. Heures totales'!$C$3="Score",1,43)</f>
        <v>43</v>
      </c>
      <c r="BD113">
        <f>IF('1. Heures totales'!$C$3="Score",0,31)</f>
        <v>31</v>
      </c>
      <c r="BE113">
        <f>IF('1. Heures totales'!$C$3="Score",0,24)</f>
        <v>24</v>
      </c>
      <c r="BF113">
        <f>IF('1. Heures totales'!$C$3="Score",0,24)</f>
        <v>24</v>
      </c>
      <c r="BG113">
        <f>IF('1. Heures totales'!$C$3="Score",0,36)</f>
        <v>36</v>
      </c>
      <c r="BH113">
        <f>IF('1. Heures totales'!$C$3="Score",0,29)</f>
        <v>29</v>
      </c>
      <c r="BI113">
        <f>IF('1. Heures totales'!$C$3="Score",0,29)</f>
        <v>29</v>
      </c>
      <c r="BJ113">
        <f>IF('1. Heures totales'!$C$3="Score",0,36)</f>
        <v>36</v>
      </c>
      <c r="BK113">
        <f>IF('1. Heures totales'!$C$3="Score",0,36)</f>
        <v>36</v>
      </c>
      <c r="BL113">
        <f>IF('1. Heures totales'!$C$3="Score",0,36)</f>
        <v>36</v>
      </c>
      <c r="BM113">
        <f>IF('1. Heures totales'!$C$3="Score",0,36)</f>
        <v>36</v>
      </c>
      <c r="BN113">
        <f>IF('1. Heures totales'!$C$3="Score",0,36)</f>
        <v>36</v>
      </c>
      <c r="BO113">
        <f>IF('1. Heures totales'!$C$3="Score",1,43)</f>
        <v>43</v>
      </c>
      <c r="BP113">
        <f>IF('1. Heures totales'!$C$3="Score",0,31)</f>
        <v>31</v>
      </c>
      <c r="BQ113">
        <f>IF('1. Heures totales'!$C$3="Score",0,24)</f>
        <v>24</v>
      </c>
      <c r="BR113">
        <f>IF('1. Heures totales'!$C$3="Score",0,24)</f>
        <v>24</v>
      </c>
      <c r="BS113">
        <f>IF('1. Heures totales'!$C$3="Score",0,36)</f>
        <v>36</v>
      </c>
      <c r="BT113">
        <f>IF('1. Heures totales'!$C$3="Score",1,48)</f>
        <v>48</v>
      </c>
      <c r="BU113">
        <f>IF('1. Heures totales'!$C$3="Score",0,36)</f>
        <v>36</v>
      </c>
      <c r="BV113">
        <f>IF('1. Heures totales'!$C$3="Score",0,24)</f>
        <v>24</v>
      </c>
      <c r="BW113">
        <f>IF('1. Heures totales'!$C$3="Score",0,24)</f>
        <v>24</v>
      </c>
      <c r="BX113">
        <f>IF('1. Heures totales'!$C$3="Score",0,24)</f>
        <v>24</v>
      </c>
      <c r="BY113">
        <f>IF('1. Heures totales'!$C$3="Score",0,24)</f>
        <v>24</v>
      </c>
      <c r="BZ113">
        <f>IF('1. Heures totales'!$C$3="Score",0,12)</f>
        <v>12</v>
      </c>
      <c r="CA113">
        <f>IF('1. Heures totales'!$C$3="Score",0,0)</f>
        <v>0</v>
      </c>
      <c r="CB113">
        <f>IF('1. Heures totales'!$C$3="Score",0,0)</f>
        <v>0</v>
      </c>
      <c r="CC113">
        <f>IF('1. Heures totales'!$C$3="Score",0,0)</f>
        <v>0</v>
      </c>
      <c r="CD113">
        <f>IF('1. Heures totales'!$C$3="Score",0,0)</f>
        <v>0</v>
      </c>
      <c r="CE113">
        <f>IF('1. Heures totales'!$C$3="Score",0,0)</f>
        <v>0</v>
      </c>
      <c r="CF113">
        <f>IF('1. Heures totales'!$C$3="Score",0,0)</f>
        <v>0</v>
      </c>
      <c r="CG113">
        <f>IF('1. Heures totales'!$C$3="Score",0,0)</f>
        <v>0</v>
      </c>
      <c r="CH113">
        <f>IF('1. Heures totales'!$C$3="Score",0,0)</f>
        <v>0</v>
      </c>
      <c r="CI113">
        <f>IF('1. Heures totales'!$C$3="Score",0,0)</f>
        <v>0</v>
      </c>
      <c r="CJ113">
        <f>IF('1. Heures totales'!$C$3="Score",0,0)</f>
        <v>0</v>
      </c>
      <c r="CK113">
        <f>IF('1. Heures totales'!$C$3="Score",0,0)</f>
        <v>0</v>
      </c>
      <c r="CL113">
        <f>IF('1. Heures totales'!$C$3="Score",0,0)</f>
        <v>0</v>
      </c>
      <c r="CM113">
        <f>IF('1. Heures totales'!$C$3="Score",0,0)</f>
        <v>0</v>
      </c>
      <c r="CN113">
        <f>IF('1. Heures totales'!$C$3="Score",0,0)</f>
        <v>0</v>
      </c>
      <c r="CO113">
        <f>IF('1. Heures totales'!$C$3="Score",0,0)</f>
        <v>0</v>
      </c>
      <c r="CP113">
        <f>IF('1. Heures totales'!$C$3="Score",0,0)</f>
        <v>0</v>
      </c>
      <c r="CQ113">
        <f>IF('1. Heures totales'!$C$3="Score",0,0)</f>
        <v>0</v>
      </c>
      <c r="CR113">
        <f>IF('1. Heures totales'!$C$3="Score",0,0)</f>
        <v>0</v>
      </c>
      <c r="CS113">
        <f>IF('1. Heures totales'!$C$3="Score",0,0)</f>
        <v>0</v>
      </c>
      <c r="CT113">
        <f>IF('1. Heures totales'!$C$3="Score",0,0)</f>
        <v>0</v>
      </c>
      <c r="CU113">
        <f>IF('1. Heures totales'!$C$3="Score",0,0)</f>
        <v>0</v>
      </c>
      <c r="CV113">
        <f>IF('1. Heures totales'!$C$3="Score",0,0)</f>
        <v>0</v>
      </c>
      <c r="CW113">
        <f>IF('1. Heures totales'!$C$3="Score",0,0)</f>
        <v>0</v>
      </c>
      <c r="CX113">
        <f>IF('1. Heures totales'!$C$3="Score",0,0)</f>
        <v>0</v>
      </c>
      <c r="CY113">
        <f>IF('1. Heures totales'!$C$3="Score",0,0)</f>
        <v>0</v>
      </c>
      <c r="CZ113">
        <f>IF('1. Heures totales'!$C$3="Score",0,0)</f>
        <v>0</v>
      </c>
      <c r="DA113">
        <f>IF('1. Heures totales'!$C$3="Score",0,0)</f>
        <v>0</v>
      </c>
    </row>
    <row r="114" spans="1:105" x14ac:dyDescent="0.35">
      <c r="A114" s="478" t="e">
        <f>#REF!</f>
        <v>#REF!</v>
      </c>
      <c r="B114" s="186" t="e">
        <f>#REF!</f>
        <v>#REF!</v>
      </c>
      <c r="D114" s="207">
        <f t="shared" si="3"/>
        <v>30.517647058823531</v>
      </c>
      <c r="E114">
        <f>IF('1. Heures totales'!$C$3="Score",,)</f>
        <v>0</v>
      </c>
      <c r="F114">
        <f>IF('1. Heures totales'!$C$3="Score",,)</f>
        <v>0</v>
      </c>
      <c r="G114">
        <f>IF('1. Heures totales'!$C$3="Score",,)</f>
        <v>0</v>
      </c>
      <c r="H114">
        <f>IF('1. Heures totales'!$C$3="Score",,)</f>
        <v>0</v>
      </c>
      <c r="S114">
        <f>IF('1. Heures totales'!$C$3="Score",,)</f>
        <v>0</v>
      </c>
      <c r="T114">
        <f>IF('1. Heures totales'!$C$3="Score",,)</f>
        <v>0</v>
      </c>
      <c r="U114">
        <f>IF('1. Heures totales'!$C$3="Score",1,48)</f>
        <v>48</v>
      </c>
      <c r="V114">
        <f>IF('1. Heures totales'!$C$3="Score",1,48)</f>
        <v>48</v>
      </c>
      <c r="W114">
        <f>IF('1. Heures totales'!$C$3="Score",1,43)</f>
        <v>43</v>
      </c>
      <c r="X114">
        <f>IF('1. Heures totales'!$C$3="Score",0,36)</f>
        <v>36</v>
      </c>
      <c r="Y114">
        <f>IF('1. Heures totales'!$C$3="Score",0,36)</f>
        <v>36</v>
      </c>
      <c r="Z114">
        <f>IF('1. Heures totales'!$C$3="Score",0,36)</f>
        <v>36</v>
      </c>
      <c r="AA114">
        <f>IF('1. Heures totales'!$C$3="Score",0,29)</f>
        <v>29</v>
      </c>
      <c r="AB114">
        <f>IF('1. Heures totales'!$C$3="Score",0,29)</f>
        <v>29</v>
      </c>
      <c r="AC114">
        <f>IF('1. Heures totales'!$C$3="Score",0,31)</f>
        <v>31</v>
      </c>
      <c r="AD114">
        <f>IF('1. Heures totales'!$C$3="Score",0,24)</f>
        <v>24</v>
      </c>
      <c r="AE114">
        <f>IF('1. Heures totales'!$C$3="Score",0,24)</f>
        <v>24</v>
      </c>
      <c r="AF114">
        <f>IF('1. Heures totales'!$C$3="Score",0,36)</f>
        <v>36</v>
      </c>
      <c r="AG114">
        <f>IF('1. Heures totales'!$C$3="Score",1,48)</f>
        <v>48</v>
      </c>
      <c r="AH114">
        <f>IF('1. Heures totales'!$C$3="Score",1,43)</f>
        <v>43</v>
      </c>
      <c r="AI114">
        <f>IF('1. Heures totales'!$C$3="Score",0,31)</f>
        <v>31</v>
      </c>
      <c r="AJ114">
        <f>IF('1. Heures totales'!$C$3="Score",0,24)</f>
        <v>24</v>
      </c>
      <c r="AK114">
        <f>IF('1. Heures totales'!$C$3="Score",0,36)</f>
        <v>36</v>
      </c>
      <c r="AL114">
        <f>IF('1. Heures totales'!$C$3="Score",1,41)</f>
        <v>41</v>
      </c>
      <c r="AM114">
        <f>IF('1. Heures totales'!$C$3="Score",1,41)</f>
        <v>41</v>
      </c>
      <c r="AN114">
        <f>IF('1. Heures totales'!$C$3="Score",0,36)</f>
        <v>36</v>
      </c>
      <c r="AO114">
        <f>IF('1. Heures totales'!$C$3="Score",0,36)</f>
        <v>36</v>
      </c>
      <c r="AP114">
        <f>IF('1. Heures totales'!$C$3="Score",0,36)</f>
        <v>36</v>
      </c>
      <c r="AQ114">
        <f>IF('1. Heures totales'!$C$3="Score",0,36)</f>
        <v>36</v>
      </c>
      <c r="AR114">
        <f>IF('1. Heures totales'!$C$3="Score",0,24)</f>
        <v>24</v>
      </c>
      <c r="AS114">
        <f>IF('1. Heures totales'!$C$3="Score",0,19)</f>
        <v>19</v>
      </c>
      <c r="AT114">
        <f>IF('1. Heures totales'!$C$3="Score",0,7)</f>
        <v>7</v>
      </c>
      <c r="AU114">
        <f>IF('1. Heures totales'!$C$3="Score",0,12)</f>
        <v>12</v>
      </c>
      <c r="AV114">
        <f>IF('1. Heures totales'!$C$3="Score",0,24)</f>
        <v>24</v>
      </c>
      <c r="AW114">
        <f>IF('1. Heures totales'!$C$3="Score",0,36)</f>
        <v>36</v>
      </c>
      <c r="AX114">
        <f>IF('1. Heures totales'!$C$3="Score",0,36)</f>
        <v>36</v>
      </c>
      <c r="AY114">
        <f>IF('1. Heures totales'!$C$3="Score",0,36)</f>
        <v>36</v>
      </c>
      <c r="AZ114">
        <f>IF('1. Heures totales'!$C$3="Score",0,36)</f>
        <v>36</v>
      </c>
      <c r="BA114">
        <f>IF('1. Heures totales'!$C$3="Score",0,36)</f>
        <v>36</v>
      </c>
      <c r="BB114">
        <f>IF('1. Heures totales'!$C$3="Score",0,24)</f>
        <v>24</v>
      </c>
      <c r="BC114">
        <f>IF('1. Heures totales'!$C$3="Score",0,17)</f>
        <v>17</v>
      </c>
      <c r="BD114">
        <f>IF('1. Heures totales'!$C$3="Score",0,17)</f>
        <v>17</v>
      </c>
      <c r="BE114">
        <f>IF('1. Heures totales'!$C$3="Score",0,24)</f>
        <v>24</v>
      </c>
      <c r="BF114">
        <f>IF('1. Heures totales'!$C$3="Score",0,24)</f>
        <v>24</v>
      </c>
      <c r="BG114">
        <f>IF('1. Heures totales'!$C$3="Score",0,24)</f>
        <v>24</v>
      </c>
      <c r="BH114">
        <f>IF('1. Heures totales'!$C$3="Score",0,36)</f>
        <v>36</v>
      </c>
      <c r="BI114">
        <f>IF('1. Heures totales'!$C$3="Score",1,48)</f>
        <v>48</v>
      </c>
      <c r="BJ114">
        <f>IF('1. Heures totales'!$C$3="Score",1,43)</f>
        <v>43</v>
      </c>
      <c r="BK114">
        <f>IF('1. Heures totales'!$C$3="Score",0,31)</f>
        <v>31</v>
      </c>
      <c r="BL114">
        <f>IF('1. Heures totales'!$C$3="Score",0,24)</f>
        <v>24</v>
      </c>
      <c r="BM114">
        <f>IF('1. Heures totales'!$C$3="Score",0,24)</f>
        <v>24</v>
      </c>
      <c r="BN114">
        <f>IF('1. Heures totales'!$C$3="Score",0,36)</f>
        <v>36</v>
      </c>
      <c r="BO114">
        <f>IF('1. Heures totales'!$C$3="Score",0,29)</f>
        <v>29</v>
      </c>
      <c r="BP114">
        <f>IF('1. Heures totales'!$C$3="Score",0,29)</f>
        <v>29</v>
      </c>
      <c r="BQ114">
        <f>IF('1. Heures totales'!$C$3="Score",0,36)</f>
        <v>36</v>
      </c>
      <c r="BR114">
        <f>IF('1. Heures totales'!$C$3="Score",0,36)</f>
        <v>36</v>
      </c>
      <c r="BS114">
        <f>IF('1. Heures totales'!$C$3="Score",0,36)</f>
        <v>36</v>
      </c>
      <c r="BT114">
        <f>IF('1. Heures totales'!$C$3="Score",0,36)</f>
        <v>36</v>
      </c>
      <c r="BU114">
        <f>IF('1. Heures totales'!$C$3="Score",0,36)</f>
        <v>36</v>
      </c>
      <c r="BV114">
        <f>IF('1. Heures totales'!$C$3="Score",0,31)</f>
        <v>31</v>
      </c>
      <c r="BW114">
        <f>IF('1. Heures totales'!$C$3="Score",0,19)</f>
        <v>19</v>
      </c>
      <c r="BX114">
        <f>IF('1. Heures totales'!$C$3="Score",0,17)</f>
        <v>17</v>
      </c>
      <c r="BY114">
        <f>IF('1. Heures totales'!$C$3="Score",0,29)</f>
        <v>29</v>
      </c>
      <c r="BZ114">
        <f>IF('1. Heures totales'!$C$3="Score",0,36)</f>
        <v>36</v>
      </c>
      <c r="CA114">
        <f>IF('1. Heures totales'!$C$3="Score",1,41)</f>
        <v>41</v>
      </c>
      <c r="CB114">
        <f>IF('1. Heures totales'!$C$3="Score",0,36)</f>
        <v>36</v>
      </c>
      <c r="CC114">
        <f>IF('1. Heures totales'!$C$3="Score",0,36)</f>
        <v>36</v>
      </c>
      <c r="CD114">
        <f>IF('1. Heures totales'!$C$3="Score",0,36)</f>
        <v>36</v>
      </c>
      <c r="CE114">
        <f>IF('1. Heures totales'!$C$3="Score",1,43)</f>
        <v>43</v>
      </c>
      <c r="CF114">
        <f>IF('1. Heures totales'!$C$3="Score",1,43)</f>
        <v>43</v>
      </c>
      <c r="CG114">
        <f>IF('1. Heures totales'!$C$3="Score",1,41)</f>
        <v>41</v>
      </c>
      <c r="CH114">
        <f>IF('1. Heures totales'!$C$3="Score",1,43)</f>
        <v>43</v>
      </c>
      <c r="CI114">
        <f>IF('1. Heures totales'!$C$3="Score",0,36)</f>
        <v>36</v>
      </c>
      <c r="CJ114">
        <f>IF('1. Heures totales'!$C$3="Score",0,36)</f>
        <v>36</v>
      </c>
      <c r="CK114">
        <f>IF('1. Heures totales'!$C$3="Score",0,36)</f>
        <v>36</v>
      </c>
      <c r="CL114">
        <f>IF('1. Heures totales'!$C$3="Score",0,24)</f>
        <v>24</v>
      </c>
      <c r="CM114">
        <f>IF('1. Heures totales'!$C$3="Score",0,12)</f>
        <v>12</v>
      </c>
      <c r="CN114">
        <f>IF('1. Heures totales'!$C$3="Score",0,12)</f>
        <v>12</v>
      </c>
      <c r="CO114">
        <f>IF('1. Heures totales'!$C$3="Score",0,12)</f>
        <v>12</v>
      </c>
      <c r="CP114">
        <f>IF('1. Heures totales'!$C$3="Score",0,12)</f>
        <v>12</v>
      </c>
      <c r="CQ114">
        <f>IF('1. Heures totales'!$C$3="Score",0,24)</f>
        <v>24</v>
      </c>
      <c r="CR114">
        <f>IF('1. Heures totales'!$C$3="Score",0,36)</f>
        <v>36</v>
      </c>
      <c r="CS114">
        <f>IF('1. Heures totales'!$C$3="Score",0,36)</f>
        <v>36</v>
      </c>
      <c r="CT114">
        <f>IF('1. Heures totales'!$C$3="Score",0,36)</f>
        <v>36</v>
      </c>
      <c r="CU114">
        <f>IF('1. Heures totales'!$C$3="Score",0,31)</f>
        <v>31</v>
      </c>
      <c r="CV114">
        <f>IF('1. Heures totales'!$C$3="Score",0,24)</f>
        <v>24</v>
      </c>
      <c r="CW114">
        <f>IF('1. Heures totales'!$C$3="Score",0,24)</f>
        <v>24</v>
      </c>
      <c r="CX114">
        <f>IF('1. Heures totales'!$C$3="Score",0,12)</f>
        <v>12</v>
      </c>
      <c r="CY114">
        <f>IF('1. Heures totales'!$C$3="Score",0,12)</f>
        <v>12</v>
      </c>
      <c r="CZ114">
        <f>IF('1. Heures totales'!$C$3="Score",0,12)</f>
        <v>12</v>
      </c>
      <c r="DA114">
        <f>IF('1. Heures totales'!$C$3="Score",0,12)</f>
        <v>12</v>
      </c>
    </row>
    <row r="115" spans="1:105" x14ac:dyDescent="0.35">
      <c r="A115" s="478" t="e">
        <f>#REF!</f>
        <v>#REF!</v>
      </c>
      <c r="B115" s="186" t="e">
        <f>#REF!</f>
        <v>#REF!</v>
      </c>
      <c r="D115" s="207">
        <f t="shared" si="3"/>
        <v>27.270588235294117</v>
      </c>
      <c r="E115">
        <f>IF('1. Heures totales'!$C$3="Score",,)</f>
        <v>0</v>
      </c>
      <c r="F115">
        <f>IF('1. Heures totales'!$C$3="Score",,)</f>
        <v>0</v>
      </c>
      <c r="G115">
        <f>IF('1. Heures totales'!$C$3="Score",,)</f>
        <v>0</v>
      </c>
      <c r="H115">
        <f>IF('1. Heures totales'!$C$3="Score",,)</f>
        <v>0</v>
      </c>
      <c r="S115">
        <f>IF('1. Heures totales'!$C$3="Score",,)</f>
        <v>0</v>
      </c>
      <c r="T115">
        <f>IF('1. Heures totales'!$C$3="Score",,)</f>
        <v>0</v>
      </c>
      <c r="U115">
        <f>IF('1. Heures totales'!$C$3="Score",0,24)</f>
        <v>24</v>
      </c>
      <c r="V115">
        <f>IF('1. Heures totales'!$C$3="Score",0,24)</f>
        <v>24</v>
      </c>
      <c r="W115">
        <f>IF('1. Heures totales'!$C$3="Score",0,36)</f>
        <v>36</v>
      </c>
      <c r="X115">
        <f>IF('1. Heures totales'!$C$3="Score",1,43)</f>
        <v>43</v>
      </c>
      <c r="Y115">
        <f>IF('1. Heures totales'!$C$3="Score",0,31)</f>
        <v>31</v>
      </c>
      <c r="Z115">
        <f>IF('1. Heures totales'!$C$3="Score",0,24)</f>
        <v>24</v>
      </c>
      <c r="AA115">
        <f>IF('1. Heures totales'!$C$3="Score",0,24)</f>
        <v>24</v>
      </c>
      <c r="AB115">
        <f>IF('1. Heures totales'!$C$3="Score",0,24)</f>
        <v>24</v>
      </c>
      <c r="AC115">
        <f>IF('1. Heures totales'!$C$3="Score",0,24)</f>
        <v>24</v>
      </c>
      <c r="AD115">
        <f>IF('1. Heures totales'!$C$3="Score",0,12)</f>
        <v>12</v>
      </c>
      <c r="AE115">
        <f>IF('1. Heures totales'!$C$3="Score",0,0)</f>
        <v>0</v>
      </c>
      <c r="AF115">
        <f>IF('1. Heures totales'!$C$3="Score",0,0)</f>
        <v>0</v>
      </c>
      <c r="AG115">
        <f>IF('1. Heures totales'!$C$3="Score",0,0)</f>
        <v>0</v>
      </c>
      <c r="AH115">
        <f>IF('1. Heures totales'!$C$3="Score",0,0)</f>
        <v>0</v>
      </c>
      <c r="AI115">
        <f>IF('1. Heures totales'!$C$3="Score",0,0)</f>
        <v>0</v>
      </c>
      <c r="AJ115">
        <f>IF('1. Heures totales'!$C$3="Score",0,12)</f>
        <v>12</v>
      </c>
      <c r="AK115">
        <f>IF('1. Heures totales'!$C$3="Score",0,24)</f>
        <v>24</v>
      </c>
      <c r="AL115">
        <f>IF('1. Heures totales'!$C$3="Score",0,24)</f>
        <v>24</v>
      </c>
      <c r="AM115">
        <f>IF('1. Heures totales'!$C$3="Score",0,24)</f>
        <v>24</v>
      </c>
      <c r="AN115">
        <f>IF('1. Heures totales'!$C$3="Score",0,24)</f>
        <v>24</v>
      </c>
      <c r="AO115">
        <f>IF('1. Heures totales'!$C$3="Score",0,36)</f>
        <v>36</v>
      </c>
      <c r="AP115">
        <f>IF('1. Heures totales'!$C$3="Score",1,48)</f>
        <v>48</v>
      </c>
      <c r="AQ115">
        <f>IF('1. Heures totales'!$C$3="Score",1,41)</f>
        <v>41</v>
      </c>
      <c r="AR115">
        <f>IF('1. Heures totales'!$C$3="Score",0,36)</f>
        <v>36</v>
      </c>
      <c r="AS115">
        <f>IF('1. Heures totales'!$C$3="Score",0,36)</f>
        <v>36</v>
      </c>
      <c r="AT115">
        <f>IF('1. Heures totales'!$C$3="Score",0,36)</f>
        <v>36</v>
      </c>
      <c r="AU115">
        <f>IF('1. Heures totales'!$C$3="Score",0,36)</f>
        <v>36</v>
      </c>
      <c r="AV115">
        <f>IF('1. Heures totales'!$C$3="Score",0,24)</f>
        <v>24</v>
      </c>
      <c r="AW115">
        <f>IF('1. Heures totales'!$C$3="Score",0,12)</f>
        <v>12</v>
      </c>
      <c r="AX115">
        <f>IF('1. Heures totales'!$C$3="Score",0,19)</f>
        <v>19</v>
      </c>
      <c r="AY115">
        <f>IF('1. Heures totales'!$C$3="Score",0,24)</f>
        <v>24</v>
      </c>
      <c r="AZ115">
        <f>IF('1. Heures totales'!$C$3="Score",0,36)</f>
        <v>36</v>
      </c>
      <c r="BA115">
        <f>IF('1. Heures totales'!$C$3="Score",0,36)</f>
        <v>36</v>
      </c>
      <c r="BB115">
        <f>IF('1. Heures totales'!$C$3="Score",0,36)</f>
        <v>36</v>
      </c>
      <c r="BC115">
        <f>IF('1. Heures totales'!$C$3="Score",0,36)</f>
        <v>36</v>
      </c>
      <c r="BD115">
        <f>IF('1. Heures totales'!$C$3="Score",1,48)</f>
        <v>48</v>
      </c>
      <c r="BE115">
        <f>IF('1. Heures totales'!$C$3="Score",1,48)</f>
        <v>48</v>
      </c>
      <c r="BF115">
        <f>IF('1. Heures totales'!$C$3="Score",1,41)</f>
        <v>41</v>
      </c>
      <c r="BG115">
        <f>IF('1. Heures totales'!$C$3="Score",1,41)</f>
        <v>41</v>
      </c>
      <c r="BH115">
        <f>IF('1. Heures totales'!$C$3="Score",1,48)</f>
        <v>48</v>
      </c>
      <c r="BI115">
        <f>IF('1. Heures totales'!$C$3="Score",1,48)</f>
        <v>48</v>
      </c>
      <c r="BJ115">
        <f>IF('1. Heures totales'!$C$3="Score",1,48)</f>
        <v>48</v>
      </c>
      <c r="BK115">
        <f>IF('1. Heures totales'!$C$3="Score",0,36)</f>
        <v>36</v>
      </c>
      <c r="BL115">
        <f>IF('1. Heures totales'!$C$3="Score",0,24)</f>
        <v>24</v>
      </c>
      <c r="BM115">
        <f>IF('1. Heures totales'!$C$3="Score",0,19)</f>
        <v>19</v>
      </c>
      <c r="BN115">
        <f>IF('1. Heures totales'!$C$3="Score",0,7)</f>
        <v>7</v>
      </c>
      <c r="BO115">
        <f>IF('1. Heures totales'!$C$3="Score",0,0)</f>
        <v>0</v>
      </c>
      <c r="BP115">
        <f>IF('1. Heures totales'!$C$3="Score",0,12)</f>
        <v>12</v>
      </c>
      <c r="BQ115">
        <f>IF('1. Heures totales'!$C$3="Score",0,17)</f>
        <v>17</v>
      </c>
      <c r="BR115">
        <f>IF('1. Heures totales'!$C$3="Score",0,29)</f>
        <v>29</v>
      </c>
      <c r="BS115">
        <f>IF('1. Heures totales'!$C$3="Score",0,36)</f>
        <v>36</v>
      </c>
      <c r="BT115">
        <f>IF('1. Heures totales'!$C$3="Score",0,36)</f>
        <v>36</v>
      </c>
      <c r="BU115">
        <f>IF('1. Heures totales'!$C$3="Score",1,41)</f>
        <v>41</v>
      </c>
      <c r="BV115">
        <f>IF('1. Heures totales'!$C$3="Score",2,53)</f>
        <v>53</v>
      </c>
      <c r="BW115">
        <f>IF('1. Heures totales'!$C$3="Score",2,53)</f>
        <v>53</v>
      </c>
      <c r="BX115">
        <f>IF('1. Heures totales'!$C$3="Score",2,55)</f>
        <v>55</v>
      </c>
      <c r="BY115">
        <f>IF('1. Heures totales'!$C$3="Score",1,43)</f>
        <v>43</v>
      </c>
      <c r="BZ115">
        <f>IF('1. Heures totales'!$C$3="Score",0,36)</f>
        <v>36</v>
      </c>
      <c r="CA115">
        <f>IF('1. Heures totales'!$C$3="Score",0,36)</f>
        <v>36</v>
      </c>
      <c r="CB115">
        <f>IF('1. Heures totales'!$C$3="Score",1,43)</f>
        <v>43</v>
      </c>
      <c r="CC115">
        <f>IF('1. Heures totales'!$C$3="Score",1,43)</f>
        <v>43</v>
      </c>
      <c r="CD115">
        <f>IF('1. Heures totales'!$C$3="Score",0,36)</f>
        <v>36</v>
      </c>
      <c r="CE115">
        <f>IF('1. Heures totales'!$C$3="Score",0,36)</f>
        <v>36</v>
      </c>
      <c r="CF115">
        <f>IF('1. Heures totales'!$C$3="Score",0,36)</f>
        <v>36</v>
      </c>
      <c r="CG115">
        <f>IF('1. Heures totales'!$C$3="Score",0,36)</f>
        <v>36</v>
      </c>
      <c r="CH115">
        <f>IF('1. Heures totales'!$C$3="Score",0,36)</f>
        <v>36</v>
      </c>
      <c r="CI115">
        <f>IF('1. Heures totales'!$C$3="Score",0,29)</f>
        <v>29</v>
      </c>
      <c r="CJ115">
        <f>IF('1. Heures totales'!$C$3="Score",0,29)</f>
        <v>29</v>
      </c>
      <c r="CK115">
        <f>IF('1. Heures totales'!$C$3="Score",0,31)</f>
        <v>31</v>
      </c>
      <c r="CL115">
        <f>IF('1. Heures totales'!$C$3="Score",0,24)</f>
        <v>24</v>
      </c>
      <c r="CM115">
        <f>IF('1. Heures totales'!$C$3="Score",0,24)</f>
        <v>24</v>
      </c>
      <c r="CN115">
        <f>IF('1. Heures totales'!$C$3="Score",0,24)</f>
        <v>24</v>
      </c>
      <c r="CO115">
        <f>IF('1. Heures totales'!$C$3="Score",0,24)</f>
        <v>24</v>
      </c>
      <c r="CP115">
        <f>IF('1. Heures totales'!$C$3="Score",0,19)</f>
        <v>19</v>
      </c>
      <c r="CQ115">
        <f>IF('1. Heures totales'!$C$3="Score",0,7)</f>
        <v>7</v>
      </c>
      <c r="CR115">
        <f>IF('1. Heures totales'!$C$3="Score",0,0)</f>
        <v>0</v>
      </c>
      <c r="CS115">
        <f>IF('1. Heures totales'!$C$3="Score",0,0)</f>
        <v>0</v>
      </c>
      <c r="CT115">
        <f>IF('1. Heures totales'!$C$3="Score",0,0)</f>
        <v>0</v>
      </c>
      <c r="CU115">
        <f>IF('1. Heures totales'!$C$3="Score",0,12)</f>
        <v>12</v>
      </c>
      <c r="CV115">
        <f>IF('1. Heures totales'!$C$3="Score",0,12)</f>
        <v>12</v>
      </c>
      <c r="CW115">
        <f>IF('1. Heures totales'!$C$3="Score",0,12)</f>
        <v>12</v>
      </c>
      <c r="CX115">
        <f>IF('1. Heures totales'!$C$3="Score",0,12)</f>
        <v>12</v>
      </c>
      <c r="CY115">
        <f>IF('1. Heures totales'!$C$3="Score",0,24)</f>
        <v>24</v>
      </c>
      <c r="CZ115">
        <f>IF('1. Heures totales'!$C$3="Score",0,24)</f>
        <v>24</v>
      </c>
      <c r="DA115">
        <f>IF('1. Heures totales'!$C$3="Score",0,24)</f>
        <v>24</v>
      </c>
    </row>
    <row r="116" spans="1:105" x14ac:dyDescent="0.35">
      <c r="A116" s="478" t="e">
        <f>#REF!</f>
        <v>#REF!</v>
      </c>
      <c r="B116" s="186" t="e">
        <f>#REF!</f>
        <v>#REF!</v>
      </c>
      <c r="D116" s="207">
        <f t="shared" si="3"/>
        <v>27.647058823529413</v>
      </c>
      <c r="E116">
        <f>IF('1. Heures totales'!$C$3="Score",,)</f>
        <v>0</v>
      </c>
      <c r="F116">
        <f>IF('1. Heures totales'!$C$3="Score",,)</f>
        <v>0</v>
      </c>
      <c r="G116">
        <f>IF('1. Heures totales'!$C$3="Score",,)</f>
        <v>0</v>
      </c>
      <c r="H116">
        <f>IF('1. Heures totales'!$C$3="Score",,)</f>
        <v>0</v>
      </c>
      <c r="S116">
        <f>IF('1. Heures totales'!$C$3="Score",,)</f>
        <v>0</v>
      </c>
      <c r="T116">
        <f>IF('1. Heures totales'!$C$3="Score",,)</f>
        <v>0</v>
      </c>
      <c r="U116">
        <f>IF('1. Heures totales'!$C$3="Score",0,24)</f>
        <v>24</v>
      </c>
      <c r="V116">
        <f>IF('1. Heures totales'!$C$3="Score",0,29)</f>
        <v>29</v>
      </c>
      <c r="W116">
        <f>IF('1. Heures totales'!$C$3="Score",0,36)</f>
        <v>36</v>
      </c>
      <c r="X116">
        <f>IF('1. Heures totales'!$C$3="Score",1,41)</f>
        <v>41</v>
      </c>
      <c r="Y116">
        <f>IF('1. Heures totales'!$C$3="Score",1,41)</f>
        <v>41</v>
      </c>
      <c r="Z116">
        <f>IF('1. Heures totales'!$C$3="Score",0,36)</f>
        <v>36</v>
      </c>
      <c r="AA116">
        <f>IF('1. Heures totales'!$C$3="Score",0,36)</f>
        <v>36</v>
      </c>
      <c r="AB116">
        <f>IF('1. Heures totales'!$C$3="Score",0,36)</f>
        <v>36</v>
      </c>
      <c r="AC116">
        <f>IF('1. Heures totales'!$C$3="Score",1,43)</f>
        <v>43</v>
      </c>
      <c r="AD116">
        <f>IF('1. Heures totales'!$C$3="Score",1,41)</f>
        <v>41</v>
      </c>
      <c r="AE116">
        <f>IF('1. Heures totales'!$C$3="Score",1,43)</f>
        <v>43</v>
      </c>
      <c r="AF116">
        <f>IF('1. Heures totales'!$C$3="Score",0,31)</f>
        <v>31</v>
      </c>
      <c r="AG116">
        <f>IF('1. Heures totales'!$C$3="Score",0,24)</f>
        <v>24</v>
      </c>
      <c r="AH116">
        <f>IF('1. Heures totales'!$C$3="Score",0,24)</f>
        <v>24</v>
      </c>
      <c r="AI116">
        <f>IF('1. Heures totales'!$C$3="Score",0,24)</f>
        <v>24</v>
      </c>
      <c r="AJ116">
        <f>IF('1. Heures totales'!$C$3="Score",0,17)</f>
        <v>17</v>
      </c>
      <c r="AK116">
        <f>IF('1. Heures totales'!$C$3="Score",0,24)</f>
        <v>24</v>
      </c>
      <c r="AL116">
        <f>IF('1. Heures totales'!$C$3="Score",0,24)</f>
        <v>24</v>
      </c>
      <c r="AM116">
        <f>IF('1. Heures totales'!$C$3="Score",0,24)</f>
        <v>24</v>
      </c>
      <c r="AN116">
        <f>IF('1. Heures totales'!$C$3="Score",0,24)</f>
        <v>24</v>
      </c>
      <c r="AO116">
        <f>IF('1. Heures totales'!$C$3="Score",0,36)</f>
        <v>36</v>
      </c>
      <c r="AP116">
        <f>IF('1. Heures totales'!$C$3="Score",1,48)</f>
        <v>48</v>
      </c>
      <c r="AQ116">
        <f>IF('1. Heures totales'!$C$3="Score",1,48)</f>
        <v>48</v>
      </c>
      <c r="AR116">
        <f>IF('1. Heures totales'!$C$3="Score",1,43)</f>
        <v>43</v>
      </c>
      <c r="AS116">
        <f>IF('1. Heures totales'!$C$3="Score",0,36)</f>
        <v>36</v>
      </c>
      <c r="AT116">
        <f>IF('1. Heures totales'!$C$3="Score",1,41)</f>
        <v>41</v>
      </c>
      <c r="AU116">
        <f>IF('1. Heures totales'!$C$3="Score",1,48)</f>
        <v>48</v>
      </c>
      <c r="AV116">
        <f>IF('1. Heures totales'!$C$3="Score",1,41)</f>
        <v>41</v>
      </c>
      <c r="AW116">
        <f>IF('1. Heures totales'!$C$3="Score",1,41)</f>
        <v>41</v>
      </c>
      <c r="AX116">
        <f>IF('1. Heures totales'!$C$3="Score",1,43)</f>
        <v>43</v>
      </c>
      <c r="AY116">
        <f>IF('1. Heures totales'!$C$3="Score",0,36)</f>
        <v>36</v>
      </c>
      <c r="AZ116">
        <f>IF('1. Heures totales'!$C$3="Score",0,36)</f>
        <v>36</v>
      </c>
      <c r="BA116">
        <f>IF('1. Heures totales'!$C$3="Score",1,43)</f>
        <v>43</v>
      </c>
      <c r="BB116">
        <f>IF('1. Heures totales'!$C$3="Score",1,48)</f>
        <v>48</v>
      </c>
      <c r="BC116">
        <f>IF('1. Heures totales'!$C$3="Score",1,43)</f>
        <v>43</v>
      </c>
      <c r="BD116">
        <f>IF('1. Heures totales'!$C$3="Score",0,31)</f>
        <v>31</v>
      </c>
      <c r="BE116">
        <f>IF('1. Heures totales'!$C$3="Score",0,24)</f>
        <v>24</v>
      </c>
      <c r="BF116">
        <f>IF('1. Heures totales'!$C$3="Score",0,36)</f>
        <v>36</v>
      </c>
      <c r="BG116">
        <f>IF('1. Heures totales'!$C$3="Score",1,41)</f>
        <v>41</v>
      </c>
      <c r="BH116">
        <f>IF('1. Heures totales'!$C$3="Score",1,41)</f>
        <v>41</v>
      </c>
      <c r="BI116">
        <f>IF('1. Heures totales'!$C$3="Score",0,36)</f>
        <v>36</v>
      </c>
      <c r="BJ116">
        <f>IF('1. Heures totales'!$C$3="Score",0,36)</f>
        <v>36</v>
      </c>
      <c r="BK116">
        <f>IF('1. Heures totales'!$C$3="Score",1,41)</f>
        <v>41</v>
      </c>
      <c r="BL116">
        <f>IF('1. Heures totales'!$C$3="Score",1,48)</f>
        <v>48</v>
      </c>
      <c r="BM116">
        <f>IF('1. Heures totales'!$C$3="Score",0,36)</f>
        <v>36</v>
      </c>
      <c r="BN116">
        <f>IF('1. Heures totales'!$C$3="Score",0,31)</f>
        <v>31</v>
      </c>
      <c r="BO116">
        <f>IF('1. Heures totales'!$C$3="Score",0,19)</f>
        <v>19</v>
      </c>
      <c r="BP116">
        <f>IF('1. Heures totales'!$C$3="Score",0,24)</f>
        <v>24</v>
      </c>
      <c r="BQ116">
        <f>IF('1. Heures totales'!$C$3="Score",0,36)</f>
        <v>36</v>
      </c>
      <c r="BR116">
        <f>IF('1. Heures totales'!$C$3="Score",1,43)</f>
        <v>43</v>
      </c>
      <c r="BS116">
        <f>IF('1. Heures totales'!$C$3="Score",0,36)</f>
        <v>36</v>
      </c>
      <c r="BT116">
        <f>IF('1. Heures totales'!$C$3="Score",0,36)</f>
        <v>36</v>
      </c>
      <c r="BU116">
        <f>IF('1. Heures totales'!$C$3="Score",0,36)</f>
        <v>36</v>
      </c>
      <c r="BV116">
        <f>IF('1. Heures totales'!$C$3="Score",0,36)</f>
        <v>36</v>
      </c>
      <c r="BW116">
        <f>IF('1. Heures totales'!$C$3="Score",0,24)</f>
        <v>24</v>
      </c>
      <c r="BX116">
        <f>IF('1. Heures totales'!$C$3="Score",0,17)</f>
        <v>17</v>
      </c>
      <c r="BY116">
        <f>IF('1. Heures totales'!$C$3="Score",0,17)</f>
        <v>17</v>
      </c>
      <c r="BZ116">
        <f>IF('1. Heures totales'!$C$3="Score",0,29)</f>
        <v>29</v>
      </c>
      <c r="CA116">
        <f>IF('1. Heures totales'!$C$3="Score",0,36)</f>
        <v>36</v>
      </c>
      <c r="CB116">
        <f>IF('1. Heures totales'!$C$3="Score",0,36)</f>
        <v>36</v>
      </c>
      <c r="CC116">
        <f>IF('1. Heures totales'!$C$3="Score",0,36)</f>
        <v>36</v>
      </c>
      <c r="CD116">
        <f>IF('1. Heures totales'!$C$3="Score",0,36)</f>
        <v>36</v>
      </c>
      <c r="CE116">
        <f>IF('1. Heures totales'!$C$3="Score",0,31)</f>
        <v>31</v>
      </c>
      <c r="CF116">
        <f>IF('1. Heures totales'!$C$3="Score",0,19)</f>
        <v>19</v>
      </c>
      <c r="CG116">
        <f>IF('1. Heures totales'!$C$3="Score",0,7)</f>
        <v>7</v>
      </c>
      <c r="CH116">
        <f>IF('1. Heures totales'!$C$3="Score",0,0)</f>
        <v>0</v>
      </c>
      <c r="CI116">
        <f>IF('1. Heures totales'!$C$3="Score",0,0)</f>
        <v>0</v>
      </c>
      <c r="CJ116">
        <f>IF('1. Heures totales'!$C$3="Score",0,0)</f>
        <v>0</v>
      </c>
      <c r="CK116">
        <f>IF('1. Heures totales'!$C$3="Score",0,0)</f>
        <v>0</v>
      </c>
      <c r="CL116">
        <f>IF('1. Heures totales'!$C$3="Score",0,0)</f>
        <v>0</v>
      </c>
      <c r="CM116">
        <f>IF('1. Heures totales'!$C$3="Score",0,0)</f>
        <v>0</v>
      </c>
      <c r="CN116">
        <f>IF('1. Heures totales'!$C$3="Score",0,0)</f>
        <v>0</v>
      </c>
      <c r="CO116">
        <f>IF('1. Heures totales'!$C$3="Score",0,0)</f>
        <v>0</v>
      </c>
      <c r="CP116">
        <f>IF('1. Heures totales'!$C$3="Score",0,0)</f>
        <v>0</v>
      </c>
      <c r="CQ116">
        <f>IF('1. Heures totales'!$C$3="Score",0,0)</f>
        <v>0</v>
      </c>
      <c r="CR116">
        <f>IF('1. Heures totales'!$C$3="Score",0,0)</f>
        <v>0</v>
      </c>
      <c r="CS116">
        <f>IF('1. Heures totales'!$C$3="Score",0,0)</f>
        <v>0</v>
      </c>
      <c r="CT116">
        <f>IF('1. Heures totales'!$C$3="Score",0,0)</f>
        <v>0</v>
      </c>
      <c r="CU116">
        <f>IF('1. Heures totales'!$C$3="Score",0,5)</f>
        <v>5</v>
      </c>
      <c r="CV116">
        <f>IF('1. Heures totales'!$C$3="Score",0,17)</f>
        <v>17</v>
      </c>
      <c r="CW116">
        <f>IF('1. Heures totales'!$C$3="Score",0,24)</f>
        <v>24</v>
      </c>
      <c r="CX116">
        <f>IF('1. Heures totales'!$C$3="Score",0,24)</f>
        <v>24</v>
      </c>
      <c r="CY116">
        <f>IF('1. Heures totales'!$C$3="Score",0,24)</f>
        <v>24</v>
      </c>
      <c r="CZ116">
        <f>IF('1. Heures totales'!$C$3="Score",0,24)</f>
        <v>24</v>
      </c>
      <c r="DA116">
        <f>IF('1. Heures totales'!$C$3="Score",0,24)</f>
        <v>24</v>
      </c>
    </row>
    <row r="117" spans="1:105" x14ac:dyDescent="0.35">
      <c r="A117" s="478" t="e">
        <f>#REF!</f>
        <v>#REF!</v>
      </c>
      <c r="B117" s="186" t="e">
        <f>#REF!</f>
        <v>#REF!</v>
      </c>
      <c r="D117" s="207">
        <f t="shared" si="3"/>
        <v>36.564705882352939</v>
      </c>
      <c r="E117">
        <f>IF('1. Heures totales'!$C$3="Score",,)</f>
        <v>0</v>
      </c>
      <c r="F117">
        <f>IF('1. Heures totales'!$C$3="Score",,)</f>
        <v>0</v>
      </c>
      <c r="G117">
        <f>IF('1. Heures totales'!$C$3="Score",,)</f>
        <v>0</v>
      </c>
      <c r="H117">
        <f>IF('1. Heures totales'!$C$3="Score",,)</f>
        <v>0</v>
      </c>
      <c r="S117">
        <f>IF('1. Heures totales'!$C$3="Score",,)</f>
        <v>0</v>
      </c>
      <c r="T117">
        <f>IF('1. Heures totales'!$C$3="Score",,)</f>
        <v>0</v>
      </c>
      <c r="U117">
        <f>IF('1. Heures totales'!$C$3="Score",1,41)</f>
        <v>41</v>
      </c>
      <c r="V117">
        <f>IF('1. Heures totales'!$C$3="Score",1,48)</f>
        <v>48</v>
      </c>
      <c r="W117">
        <f>IF('1. Heures totales'!$C$3="Score",1,43)</f>
        <v>43</v>
      </c>
      <c r="X117">
        <f>IF('1. Heures totales'!$C$3="Score",0,36)</f>
        <v>36</v>
      </c>
      <c r="Y117">
        <f>IF('1. Heures totales'!$C$3="Score",1,41)</f>
        <v>41</v>
      </c>
      <c r="Z117">
        <f>IF('1. Heures totales'!$C$3="Score",1,41)</f>
        <v>41</v>
      </c>
      <c r="AA117">
        <f>IF('1. Heures totales'!$C$3="Score",1,43)</f>
        <v>43</v>
      </c>
      <c r="AB117">
        <f>IF('1. Heures totales'!$C$3="Score",0,31)</f>
        <v>31</v>
      </c>
      <c r="AC117">
        <f>IF('1. Heures totales'!$C$3="Score",0,24)</f>
        <v>24</v>
      </c>
      <c r="AD117">
        <f>IF('1. Heures totales'!$C$3="Score",0,24)</f>
        <v>24</v>
      </c>
      <c r="AE117">
        <f>IF('1. Heures totales'!$C$3="Score",0,29)</f>
        <v>29</v>
      </c>
      <c r="AF117">
        <f>IF('1. Heures totales'!$C$3="Score",0,36)</f>
        <v>36</v>
      </c>
      <c r="AG117">
        <f>IF('1. Heures totales'!$C$3="Score",0,36)</f>
        <v>36</v>
      </c>
      <c r="AH117">
        <f>IF('1. Heures totales'!$C$3="Score",0,36)</f>
        <v>36</v>
      </c>
      <c r="AI117">
        <f>IF('1. Heures totales'!$C$3="Score",0,36)</f>
        <v>36</v>
      </c>
      <c r="AJ117">
        <f>IF('1. Heures totales'!$C$3="Score",0,36)</f>
        <v>36</v>
      </c>
      <c r="AK117">
        <f>IF('1. Heures totales'!$C$3="Score",0,36)</f>
        <v>36</v>
      </c>
      <c r="AL117">
        <f>IF('1. Heures totales'!$C$3="Score",0,36)</f>
        <v>36</v>
      </c>
      <c r="AM117">
        <f>IF('1. Heures totales'!$C$3="Score",0,36)</f>
        <v>36</v>
      </c>
      <c r="AN117">
        <f>IF('1. Heures totales'!$C$3="Score",0,31)</f>
        <v>31</v>
      </c>
      <c r="AO117">
        <f>IF('1. Heures totales'!$C$3="Score",0,24)</f>
        <v>24</v>
      </c>
      <c r="AP117">
        <f>IF('1. Heures totales'!$C$3="Score",0,24)</f>
        <v>24</v>
      </c>
      <c r="AQ117">
        <f>IF('1. Heures totales'!$C$3="Score",0,29)</f>
        <v>29</v>
      </c>
      <c r="AR117">
        <f>IF('1. Heures totales'!$C$3="Score",1,41)</f>
        <v>41</v>
      </c>
      <c r="AS117">
        <f>IF('1. Heures totales'!$C$3="Score",1,43)</f>
        <v>43</v>
      </c>
      <c r="AT117">
        <f>IF('1. Heures totales'!$C$3="Score",0,31)</f>
        <v>31</v>
      </c>
      <c r="AU117">
        <f>IF('1. Heures totales'!$C$3="Score",0,24)</f>
        <v>24</v>
      </c>
      <c r="AV117">
        <f>IF('1. Heures totales'!$C$3="Score",0,36)</f>
        <v>36</v>
      </c>
      <c r="AW117">
        <f>IF('1. Heures totales'!$C$3="Score",1,48)</f>
        <v>48</v>
      </c>
      <c r="AX117">
        <f>IF('1. Heures totales'!$C$3="Score",1,48)</f>
        <v>48</v>
      </c>
      <c r="AY117">
        <f>IF('1. Heures totales'!$C$3="Score",1,43)</f>
        <v>43</v>
      </c>
      <c r="AZ117">
        <f>IF('1. Heures totales'!$C$3="Score",0,36)</f>
        <v>36</v>
      </c>
      <c r="BA117">
        <f>IF('1. Heures totales'!$C$3="Score",0,36)</f>
        <v>36</v>
      </c>
      <c r="BB117">
        <f>IF('1. Heures totales'!$C$3="Score",1,41)</f>
        <v>41</v>
      </c>
      <c r="BC117">
        <f>IF('1. Heures totales'!$C$3="Score",1,41)</f>
        <v>41</v>
      </c>
      <c r="BD117">
        <f>IF('1. Heures totales'!$C$3="Score",1,41)</f>
        <v>41</v>
      </c>
      <c r="BE117">
        <f>IF('1. Heures totales'!$C$3="Score",1,43)</f>
        <v>43</v>
      </c>
      <c r="BF117">
        <f>IF('1. Heures totales'!$C$3="Score",0,36)</f>
        <v>36</v>
      </c>
      <c r="BG117">
        <f>IF('1. Heures totales'!$C$3="Score",0,36)</f>
        <v>36</v>
      </c>
      <c r="BH117">
        <f>IF('1. Heures totales'!$C$3="Score",1,41)</f>
        <v>41</v>
      </c>
      <c r="BI117">
        <f>IF('1. Heures totales'!$C$3="Score",1,48)</f>
        <v>48</v>
      </c>
      <c r="BJ117">
        <f>IF('1. Heures totales'!$C$3="Score",1,43)</f>
        <v>43</v>
      </c>
      <c r="BK117">
        <f>IF('1. Heures totales'!$C$3="Score",0,31)</f>
        <v>31</v>
      </c>
      <c r="BL117">
        <f>IF('1. Heures totales'!$C$3="Score",0,36)</f>
        <v>36</v>
      </c>
      <c r="BM117">
        <f>IF('1. Heures totales'!$C$3="Score",1,48)</f>
        <v>48</v>
      </c>
      <c r="BN117">
        <f>IF('1. Heures totales'!$C$3="Score",1,48)</f>
        <v>48</v>
      </c>
      <c r="BO117">
        <f>IF('1. Heures totales'!$C$3="Score",1,48)</f>
        <v>48</v>
      </c>
      <c r="BP117">
        <f>IF('1. Heures totales'!$C$3="Score",1,43)</f>
        <v>43</v>
      </c>
      <c r="BQ117">
        <f>IF('1. Heures totales'!$C$3="Score",0,36)</f>
        <v>36</v>
      </c>
      <c r="BR117">
        <f>IF('1. Heures totales'!$C$3="Score",0,36)</f>
        <v>36</v>
      </c>
      <c r="BS117">
        <f>IF('1. Heures totales'!$C$3="Score",0,36)</f>
        <v>36</v>
      </c>
      <c r="BT117">
        <f>IF('1. Heures totales'!$C$3="Score",0,29)</f>
        <v>29</v>
      </c>
      <c r="BU117">
        <f>IF('1. Heures totales'!$C$3="Score",1,41)</f>
        <v>41</v>
      </c>
      <c r="BV117">
        <f>IF('1. Heures totales'!$C$3="Score",1,43)</f>
        <v>43</v>
      </c>
      <c r="BW117">
        <f>IF('1. Heures totales'!$C$3="Score",0,36)</f>
        <v>36</v>
      </c>
      <c r="BX117">
        <f>IF('1. Heures totales'!$C$3="Score",0,36)</f>
        <v>36</v>
      </c>
      <c r="BY117">
        <f>IF('1. Heures totales'!$C$3="Score",0,36)</f>
        <v>36</v>
      </c>
      <c r="BZ117">
        <f>IF('1. Heures totales'!$C$3="Score",0,29)</f>
        <v>29</v>
      </c>
      <c r="CA117">
        <f>IF('1. Heures totales'!$C$3="Score",0,36)</f>
        <v>36</v>
      </c>
      <c r="CB117">
        <f>IF('1. Heures totales'!$C$3="Score",0,31)</f>
        <v>31</v>
      </c>
      <c r="CC117">
        <f>IF('1. Heures totales'!$C$3="Score",0,24)</f>
        <v>24</v>
      </c>
      <c r="CD117">
        <f>IF('1. Heures totales'!$C$3="Score",0,24)</f>
        <v>24</v>
      </c>
      <c r="CE117">
        <f>IF('1. Heures totales'!$C$3="Score",0,36)</f>
        <v>36</v>
      </c>
      <c r="CF117">
        <f>IF('1. Heures totales'!$C$3="Score",1,48)</f>
        <v>48</v>
      </c>
      <c r="CG117">
        <f>IF('1. Heures totales'!$C$3="Score",1,48)</f>
        <v>48</v>
      </c>
      <c r="CH117">
        <f>IF('1. Heures totales'!$C$3="Score",1,43)</f>
        <v>43</v>
      </c>
      <c r="CI117">
        <f>IF('1. Heures totales'!$C$3="Score",0,36)</f>
        <v>36</v>
      </c>
      <c r="CJ117">
        <f>IF('1. Heures totales'!$C$3="Score",0,36)</f>
        <v>36</v>
      </c>
      <c r="CK117">
        <f>IF('1. Heures totales'!$C$3="Score",0,36)</f>
        <v>36</v>
      </c>
      <c r="CL117">
        <f>IF('1. Heures totales'!$C$3="Score",0,29)</f>
        <v>29</v>
      </c>
      <c r="CM117">
        <f>IF('1. Heures totales'!$C$3="Score",0,29)</f>
        <v>29</v>
      </c>
      <c r="CN117">
        <f>IF('1. Heures totales'!$C$3="Score",0,31)</f>
        <v>31</v>
      </c>
      <c r="CO117">
        <f>IF('1. Heures totales'!$C$3="Score",0,24)</f>
        <v>24</v>
      </c>
      <c r="CP117">
        <f>IF('1. Heures totales'!$C$3="Score",0,24)</f>
        <v>24</v>
      </c>
      <c r="CQ117">
        <f>IF('1. Heures totales'!$C$3="Score",0,36)</f>
        <v>36</v>
      </c>
      <c r="CR117">
        <f>IF('1. Heures totales'!$C$3="Score",1,48)</f>
        <v>48</v>
      </c>
      <c r="CS117">
        <f>IF('1. Heures totales'!$C$3="Score",1,43)</f>
        <v>43</v>
      </c>
      <c r="CT117">
        <f>IF('1. Heures totales'!$C$3="Score",0,31)</f>
        <v>31</v>
      </c>
      <c r="CU117">
        <f>IF('1. Heures totales'!$C$3="Score",0,24)</f>
        <v>24</v>
      </c>
      <c r="CV117">
        <f>IF('1. Heures totales'!$C$3="Score",0,36)</f>
        <v>36</v>
      </c>
      <c r="CW117">
        <f>IF('1. Heures totales'!$C$3="Score",1,41)</f>
        <v>41</v>
      </c>
      <c r="CX117">
        <f>IF('1. Heures totales'!$C$3="Score",1,41)</f>
        <v>41</v>
      </c>
      <c r="CY117">
        <f>IF('1. Heures totales'!$C$3="Score",0,36)</f>
        <v>36</v>
      </c>
      <c r="CZ117">
        <f>IF('1. Heures totales'!$C$3="Score",0,36)</f>
        <v>36</v>
      </c>
      <c r="DA117">
        <f>IF('1. Heures totales'!$C$3="Score",0,36)</f>
        <v>36</v>
      </c>
    </row>
    <row r="118" spans="1:105" x14ac:dyDescent="0.35">
      <c r="A118" s="478" t="e">
        <f>#REF!</f>
        <v>#REF!</v>
      </c>
      <c r="B118" s="186" t="e">
        <f>#REF!</f>
        <v>#REF!</v>
      </c>
      <c r="D118" s="207">
        <f t="shared" si="3"/>
        <v>28.964705882352941</v>
      </c>
      <c r="E118">
        <f>IF('1. Heures totales'!$C$3="Score",,)</f>
        <v>0</v>
      </c>
      <c r="F118">
        <f>IF('1. Heures totales'!$C$3="Score",,)</f>
        <v>0</v>
      </c>
      <c r="G118">
        <f>IF('1. Heures totales'!$C$3="Score",,)</f>
        <v>0</v>
      </c>
      <c r="H118">
        <f>IF('1. Heures totales'!$C$3="Score",,)</f>
        <v>0</v>
      </c>
      <c r="S118">
        <f>IF('1. Heures totales'!$C$3="Score",,)</f>
        <v>0</v>
      </c>
      <c r="T118">
        <f>IF('1. Heures totales'!$C$3="Score",,)</f>
        <v>0</v>
      </c>
      <c r="U118">
        <f>IF('1. Heures totales'!$C$3="Score",0,36)</f>
        <v>36</v>
      </c>
      <c r="V118">
        <f>IF('1. Heures totales'!$C$3="Score",0,36)</f>
        <v>36</v>
      </c>
      <c r="W118">
        <f>IF('1. Heures totales'!$C$3="Score",0,36)</f>
        <v>36</v>
      </c>
      <c r="X118">
        <f>IF('1. Heures totales'!$C$3="Score",0,36)</f>
        <v>36</v>
      </c>
      <c r="Y118">
        <f>IF('1. Heures totales'!$C$3="Score",1,43)</f>
        <v>43</v>
      </c>
      <c r="Z118">
        <f>IF('1. Heures totales'!$C$3="Score",1,43)</f>
        <v>43</v>
      </c>
      <c r="AA118">
        <f>IF('1. Heures totales'!$C$3="Score",0,36)</f>
        <v>36</v>
      </c>
      <c r="AB118">
        <f>IF('1. Heures totales'!$C$3="Score",0,36)</f>
        <v>36</v>
      </c>
      <c r="AC118">
        <f>IF('1. Heures totales'!$C$3="Score",0,36)</f>
        <v>36</v>
      </c>
      <c r="AD118">
        <f>IF('1. Heures totales'!$C$3="Score",1,48)</f>
        <v>48</v>
      </c>
      <c r="AE118">
        <f>IF('1. Heures totales'!$C$3="Score",1,41)</f>
        <v>41</v>
      </c>
      <c r="AF118">
        <f>IF('1. Heures totales'!$C$3="Score",0,36)</f>
        <v>36</v>
      </c>
      <c r="AG118">
        <f>IF('1. Heures totales'!$C$3="Score",0,24)</f>
        <v>24</v>
      </c>
      <c r="AH118">
        <f>IF('1. Heures totales'!$C$3="Score",0,24)</f>
        <v>24</v>
      </c>
      <c r="AI118">
        <f>IF('1. Heures totales'!$C$3="Score",0,24)</f>
        <v>24</v>
      </c>
      <c r="AJ118">
        <f>IF('1. Heures totales'!$C$3="Score",0,24)</f>
        <v>24</v>
      </c>
      <c r="AK118">
        <f>IF('1. Heures totales'!$C$3="Score",0,24)</f>
        <v>24</v>
      </c>
      <c r="AL118">
        <f>IF('1. Heures totales'!$C$3="Score",0,31)</f>
        <v>31</v>
      </c>
      <c r="AM118">
        <f>IF('1. Heures totales'!$C$3="Score",0,24)</f>
        <v>24</v>
      </c>
      <c r="AN118">
        <f>IF('1. Heures totales'!$C$3="Score",0,24)</f>
        <v>24</v>
      </c>
      <c r="AO118">
        <f>IF('1. Heures totales'!$C$3="Score",0,36)</f>
        <v>36</v>
      </c>
      <c r="AP118">
        <f>IF('1. Heures totales'!$C$3="Score",1,48)</f>
        <v>48</v>
      </c>
      <c r="AQ118">
        <f>IF('1. Heures totales'!$C$3="Score",2,60)</f>
        <v>60</v>
      </c>
      <c r="AR118">
        <f>IF('1. Heures totales'!$C$3="Score",1,48)</f>
        <v>48</v>
      </c>
      <c r="AS118">
        <f>IF('1. Heures totales'!$C$3="Score",0,36)</f>
        <v>36</v>
      </c>
      <c r="AT118">
        <f>IF('1. Heures totales'!$C$3="Score",0,36)</f>
        <v>36</v>
      </c>
      <c r="AU118">
        <f>IF('1. Heures totales'!$C$3="Score",0,36)</f>
        <v>36</v>
      </c>
      <c r="AV118">
        <f>IF('1. Heures totales'!$C$3="Score",0,29)</f>
        <v>29</v>
      </c>
      <c r="AW118">
        <f>IF('1. Heures totales'!$C$3="Score",0,29)</f>
        <v>29</v>
      </c>
      <c r="AX118">
        <f>IF('1. Heures totales'!$C$3="Score",0,24)</f>
        <v>24</v>
      </c>
      <c r="AY118">
        <f>IF('1. Heures totales'!$C$3="Score",0,24)</f>
        <v>24</v>
      </c>
      <c r="AZ118">
        <f>IF('1. Heures totales'!$C$3="Score",0,24)</f>
        <v>24</v>
      </c>
      <c r="BA118">
        <f>IF('1. Heures totales'!$C$3="Score",0,36)</f>
        <v>36</v>
      </c>
      <c r="BB118">
        <f>IF('1. Heures totales'!$C$3="Score",1,48)</f>
        <v>48</v>
      </c>
      <c r="BC118">
        <f>IF('1. Heures totales'!$C$3="Score",1,43)</f>
        <v>43</v>
      </c>
      <c r="BD118">
        <f>IF('1. Heures totales'!$C$3="Score",0,31)</f>
        <v>31</v>
      </c>
      <c r="BE118">
        <f>IF('1. Heures totales'!$C$3="Score",0,24)</f>
        <v>24</v>
      </c>
      <c r="BF118">
        <f>IF('1. Heures totales'!$C$3="Score",0,36)</f>
        <v>36</v>
      </c>
      <c r="BG118">
        <f>IF('1. Heures totales'!$C$3="Score",1,48)</f>
        <v>48</v>
      </c>
      <c r="BH118">
        <f>IF('1. Heures totales'!$C$3="Score",0,36)</f>
        <v>36</v>
      </c>
      <c r="BI118">
        <f>IF('1. Heures totales'!$C$3="Score",0,24)</f>
        <v>24</v>
      </c>
      <c r="BJ118">
        <f>IF('1. Heures totales'!$C$3="Score",0,24)</f>
        <v>24</v>
      </c>
      <c r="BK118">
        <f>IF('1. Heures totales'!$C$3="Score",0,24)</f>
        <v>24</v>
      </c>
      <c r="BL118">
        <f>IF('1. Heures totales'!$C$3="Score",0,36)</f>
        <v>36</v>
      </c>
      <c r="BM118">
        <f>IF('1. Heures totales'!$C$3="Score",0,29)</f>
        <v>29</v>
      </c>
      <c r="BN118">
        <f>IF('1. Heures totales'!$C$3="Score",0,29)</f>
        <v>29</v>
      </c>
      <c r="BO118">
        <f>IF('1. Heures totales'!$C$3="Score",0,36)</f>
        <v>36</v>
      </c>
      <c r="BP118">
        <f>IF('1. Heures totales'!$C$3="Score",0,36)</f>
        <v>36</v>
      </c>
      <c r="BQ118">
        <f>IF('1. Heures totales'!$C$3="Score",0,36)</f>
        <v>36</v>
      </c>
      <c r="BR118">
        <f>IF('1. Heures totales'!$C$3="Score",0,36)</f>
        <v>36</v>
      </c>
      <c r="BS118">
        <f>IF('1. Heures totales'!$C$3="Score",0,24)</f>
        <v>24</v>
      </c>
      <c r="BT118">
        <f>IF('1. Heures totales'!$C$3="Score",0,24)</f>
        <v>24</v>
      </c>
      <c r="BU118">
        <f>IF('1. Heures totales'!$C$3="Score",0,19)</f>
        <v>19</v>
      </c>
      <c r="BV118">
        <f>IF('1. Heures totales'!$C$3="Score",0,12)</f>
        <v>12</v>
      </c>
      <c r="BW118">
        <f>IF('1. Heures totales'!$C$3="Score",0,12)</f>
        <v>12</v>
      </c>
      <c r="BX118">
        <f>IF('1. Heures totales'!$C$3="Score",0,24)</f>
        <v>24</v>
      </c>
      <c r="BY118">
        <f>IF('1. Heures totales'!$C$3="Score",0,36)</f>
        <v>36</v>
      </c>
      <c r="BZ118">
        <f>IF('1. Heures totales'!$C$3="Score",1,41)</f>
        <v>41</v>
      </c>
      <c r="CA118">
        <f>IF('1. Heures totales'!$C$3="Score",1,43)</f>
        <v>43</v>
      </c>
      <c r="CB118">
        <f>IF('1. Heures totales'!$C$3="Score",0,36)</f>
        <v>36</v>
      </c>
      <c r="CC118">
        <f>IF('1. Heures totales'!$C$3="Score",0,36)</f>
        <v>36</v>
      </c>
      <c r="CD118">
        <f>IF('1. Heures totales'!$C$3="Score",0,36)</f>
        <v>36</v>
      </c>
      <c r="CE118">
        <f>IF('1. Heures totales'!$C$3="Score",0,29)</f>
        <v>29</v>
      </c>
      <c r="CF118">
        <f>IF('1. Heures totales'!$C$3="Score",0,29)</f>
        <v>29</v>
      </c>
      <c r="CG118">
        <f>IF('1. Heures totales'!$C$3="Score",0,31)</f>
        <v>31</v>
      </c>
      <c r="CH118">
        <f>IF('1. Heures totales'!$C$3="Score",0,24)</f>
        <v>24</v>
      </c>
      <c r="CI118">
        <f>IF('1. Heures totales'!$C$3="Score",0,24)</f>
        <v>24</v>
      </c>
      <c r="CJ118">
        <f>IF('1. Heures totales'!$C$3="Score",0,36)</f>
        <v>36</v>
      </c>
      <c r="CK118">
        <f>IF('1. Heures totales'!$C$3="Score",1,41)</f>
        <v>41</v>
      </c>
      <c r="CL118">
        <f>IF('1. Heures totales'!$C$3="Score",1,43)</f>
        <v>43</v>
      </c>
      <c r="CM118">
        <f>IF('1. Heures totales'!$C$3="Score",0,31)</f>
        <v>31</v>
      </c>
      <c r="CN118">
        <f>IF('1. Heures totales'!$C$3="Score",0,24)</f>
        <v>24</v>
      </c>
      <c r="CO118">
        <f>IF('1. Heures totales'!$C$3="Score",0,24)</f>
        <v>24</v>
      </c>
      <c r="CP118">
        <f>IF('1. Heures totales'!$C$3="Score",0,24)</f>
        <v>24</v>
      </c>
      <c r="CQ118">
        <f>IF('1. Heures totales'!$C$3="Score",0,12)</f>
        <v>12</v>
      </c>
      <c r="CR118">
        <f>IF('1. Heures totales'!$C$3="Score",0,7)</f>
        <v>7</v>
      </c>
      <c r="CS118">
        <f>IF('1. Heures totales'!$C$3="Score",0,0)</f>
        <v>0</v>
      </c>
      <c r="CT118">
        <f>IF('1. Heures totales'!$C$3="Score",0,0)</f>
        <v>0</v>
      </c>
      <c r="CU118">
        <f>IF('1. Heures totales'!$C$3="Score",0,0)</f>
        <v>0</v>
      </c>
      <c r="CV118">
        <f>IF('1. Heures totales'!$C$3="Score",0,0)</f>
        <v>0</v>
      </c>
      <c r="CW118">
        <f>IF('1. Heures totales'!$C$3="Score",0,0)</f>
        <v>0</v>
      </c>
      <c r="CX118">
        <f>IF('1. Heures totales'!$C$3="Score",0,0)</f>
        <v>0</v>
      </c>
      <c r="CY118">
        <f>IF('1. Heures totales'!$C$3="Score",0,12)</f>
        <v>12</v>
      </c>
      <c r="CZ118">
        <f>IF('1. Heures totales'!$C$3="Score",0,12)</f>
        <v>12</v>
      </c>
      <c r="DA118">
        <f>IF('1. Heures totales'!$C$3="Score",0,12)</f>
        <v>12</v>
      </c>
    </row>
    <row r="119" spans="1:105" x14ac:dyDescent="0.35">
      <c r="A119" s="478" t="e">
        <f>#REF!</f>
        <v>#REF!</v>
      </c>
      <c r="B119" s="186" t="e">
        <f>#REF!</f>
        <v>#REF!</v>
      </c>
      <c r="D119" s="207">
        <f t="shared" si="3"/>
        <v>32.188235294117646</v>
      </c>
      <c r="E119">
        <f>IF('1. Heures totales'!$C$3="Score",,)</f>
        <v>0</v>
      </c>
      <c r="F119">
        <f>IF('1. Heures totales'!$C$3="Score",,)</f>
        <v>0</v>
      </c>
      <c r="G119">
        <f>IF('1. Heures totales'!$C$3="Score",,)</f>
        <v>0</v>
      </c>
      <c r="H119">
        <f>IF('1. Heures totales'!$C$3="Score",,)</f>
        <v>0</v>
      </c>
      <c r="S119">
        <f>IF('1. Heures totales'!$C$3="Score",,)</f>
        <v>0</v>
      </c>
      <c r="T119">
        <f>IF('1. Heures totales'!$C$3="Score",,)</f>
        <v>0</v>
      </c>
      <c r="U119">
        <f>IF('1. Heures totales'!$C$3="Score",0,36)</f>
        <v>36</v>
      </c>
      <c r="V119">
        <f>IF('1. Heures totales'!$C$3="Score",0,36)</f>
        <v>36</v>
      </c>
      <c r="W119">
        <f>IF('1. Heures totales'!$C$3="Score",0,36)</f>
        <v>36</v>
      </c>
      <c r="X119">
        <f>IF('1. Heures totales'!$C$3="Score",0,36)</f>
        <v>36</v>
      </c>
      <c r="Y119">
        <f>IF('1. Heures totales'!$C$3="Score",1,41)</f>
        <v>41</v>
      </c>
      <c r="Z119">
        <f>IF('1. Heures totales'!$C$3="Score",1,41)</f>
        <v>41</v>
      </c>
      <c r="AA119">
        <f>IF('1. Heures totales'!$C$3="Score",0,36)</f>
        <v>36</v>
      </c>
      <c r="AB119">
        <f>IF('1. Heures totales'!$C$3="Score",0,24)</f>
        <v>24</v>
      </c>
      <c r="AC119">
        <f>IF('1. Heures totales'!$C$3="Score",0,24)</f>
        <v>24</v>
      </c>
      <c r="AD119">
        <f>IF('1. Heures totales'!$C$3="Score",0,24)</f>
        <v>24</v>
      </c>
      <c r="AE119">
        <f>IF('1. Heures totales'!$C$3="Score",0,36)</f>
        <v>36</v>
      </c>
      <c r="AF119">
        <f>IF('1. Heures totales'!$C$3="Score",1,43)</f>
        <v>43</v>
      </c>
      <c r="AG119">
        <f>IF('1. Heures totales'!$C$3="Score",1,43)</f>
        <v>43</v>
      </c>
      <c r="AH119">
        <f>IF('1. Heures totales'!$C$3="Score",0,36)</f>
        <v>36</v>
      </c>
      <c r="AI119">
        <f>IF('1. Heures totales'!$C$3="Score",0,36)</f>
        <v>36</v>
      </c>
      <c r="AJ119">
        <f>IF('1. Heures totales'!$C$3="Score",0,36)</f>
        <v>36</v>
      </c>
      <c r="AK119">
        <f>IF('1. Heures totales'!$C$3="Score",1,48)</f>
        <v>48</v>
      </c>
      <c r="AL119">
        <f>IF('1. Heures totales'!$C$3="Score",1,48)</f>
        <v>48</v>
      </c>
      <c r="AM119">
        <f>IF('1. Heures totales'!$C$3="Score",0,36)</f>
        <v>36</v>
      </c>
      <c r="AN119">
        <f>IF('1. Heures totales'!$C$3="Score",0,24)</f>
        <v>24</v>
      </c>
      <c r="AO119">
        <f>IF('1. Heures totales'!$C$3="Score",0,24)</f>
        <v>24</v>
      </c>
      <c r="AP119">
        <f>IF('1. Heures totales'!$C$3="Score",0,24)</f>
        <v>24</v>
      </c>
      <c r="AQ119">
        <f>IF('1. Heures totales'!$C$3="Score",0,36)</f>
        <v>36</v>
      </c>
      <c r="AR119">
        <f>IF('1. Heures totales'!$C$3="Score",0,29)</f>
        <v>29</v>
      </c>
      <c r="AS119">
        <f>IF('1. Heures totales'!$C$3="Score",0,24)</f>
        <v>24</v>
      </c>
      <c r="AT119">
        <f>IF('1. Heures totales'!$C$3="Score",0,24)</f>
        <v>24</v>
      </c>
      <c r="AU119">
        <f>IF('1. Heures totales'!$C$3="Score",0,24)</f>
        <v>24</v>
      </c>
      <c r="AV119">
        <f>IF('1. Heures totales'!$C$3="Score",0,36)</f>
        <v>36</v>
      </c>
      <c r="AW119">
        <f>IF('1. Heures totales'!$C$3="Score",1,48)</f>
        <v>48</v>
      </c>
      <c r="AX119">
        <f>IF('1. Heures totales'!$C$3="Score",1,41)</f>
        <v>41</v>
      </c>
      <c r="AY119">
        <f>IF('1. Heures totales'!$C$3="Score",1,43)</f>
        <v>43</v>
      </c>
      <c r="AZ119">
        <f>IF('1. Heures totales'!$C$3="Score",0,36)</f>
        <v>36</v>
      </c>
      <c r="BA119">
        <f>IF('1. Heures totales'!$C$3="Score",0,36)</f>
        <v>36</v>
      </c>
      <c r="BB119">
        <f>IF('1. Heures totales'!$C$3="Score",0,36)</f>
        <v>36</v>
      </c>
      <c r="BC119">
        <f>IF('1. Heures totales'!$C$3="Score",0,29)</f>
        <v>29</v>
      </c>
      <c r="BD119">
        <f>IF('1. Heures totales'!$C$3="Score",0,29)</f>
        <v>29</v>
      </c>
      <c r="BE119">
        <f>IF('1. Heures totales'!$C$3="Score",0,31)</f>
        <v>31</v>
      </c>
      <c r="BF119">
        <f>IF('1. Heures totales'!$C$3="Score",0,24)</f>
        <v>24</v>
      </c>
      <c r="BG119">
        <f>IF('1. Heures totales'!$C$3="Score",0,24)</f>
        <v>24</v>
      </c>
      <c r="BH119">
        <f>IF('1. Heures totales'!$C$3="Score",0,29)</f>
        <v>29</v>
      </c>
      <c r="BI119">
        <f>IF('1. Heures totales'!$C$3="Score",1,41)</f>
        <v>41</v>
      </c>
      <c r="BJ119">
        <f>IF('1. Heures totales'!$C$3="Score",1,43)</f>
        <v>43</v>
      </c>
      <c r="BK119">
        <f>IF('1. Heures totales'!$C$3="Score",0,31)</f>
        <v>31</v>
      </c>
      <c r="BL119">
        <f>IF('1. Heures totales'!$C$3="Score",0,24)</f>
        <v>24</v>
      </c>
      <c r="BM119">
        <f>IF('1. Heures totales'!$C$3="Score",0,24)</f>
        <v>24</v>
      </c>
      <c r="BN119">
        <f>IF('1. Heures totales'!$C$3="Score",0,36)</f>
        <v>36</v>
      </c>
      <c r="BO119">
        <f>IF('1. Heures totales'!$C$3="Score",1,43)</f>
        <v>43</v>
      </c>
      <c r="BP119">
        <f>IF('1. Heures totales'!$C$3="Score",0,31)</f>
        <v>31</v>
      </c>
      <c r="BQ119">
        <f>IF('1. Heures totales'!$C$3="Score",0,24)</f>
        <v>24</v>
      </c>
      <c r="BR119">
        <f>IF('1. Heures totales'!$C$3="Score",0,24)</f>
        <v>24</v>
      </c>
      <c r="BS119">
        <f>IF('1. Heures totales'!$C$3="Score",0,36)</f>
        <v>36</v>
      </c>
      <c r="BT119">
        <f>IF('1. Heures totales'!$C$3="Score",1,41)</f>
        <v>41</v>
      </c>
      <c r="BU119">
        <f>IF('1. Heures totales'!$C$3="Score",1,41)</f>
        <v>41</v>
      </c>
      <c r="BV119">
        <f>IF('1. Heures totales'!$C$3="Score",0,36)</f>
        <v>36</v>
      </c>
      <c r="BW119">
        <f>IF('1. Heures totales'!$C$3="Score",0,36)</f>
        <v>36</v>
      </c>
      <c r="BX119">
        <f>IF('1. Heures totales'!$C$3="Score",0,36)</f>
        <v>36</v>
      </c>
      <c r="BY119">
        <f>IF('1. Heures totales'!$C$3="Score",0,36)</f>
        <v>36</v>
      </c>
      <c r="BZ119">
        <f>IF('1. Heures totales'!$C$3="Score",0,24)</f>
        <v>24</v>
      </c>
      <c r="CA119">
        <f>IF('1. Heures totales'!$C$3="Score",0,31)</f>
        <v>31</v>
      </c>
      <c r="CB119">
        <f>IF('1. Heures totales'!$C$3="Score",0,31)</f>
        <v>31</v>
      </c>
      <c r="CC119">
        <f>IF('1. Heures totales'!$C$3="Score",0,36)</f>
        <v>36</v>
      </c>
      <c r="CD119">
        <f>IF('1. Heures totales'!$C$3="Score",0,36)</f>
        <v>36</v>
      </c>
      <c r="CE119">
        <f>IF('1. Heures totales'!$C$3="Score",0,36)</f>
        <v>36</v>
      </c>
      <c r="CF119">
        <f>IF('1. Heures totales'!$C$3="Score",0,36)</f>
        <v>36</v>
      </c>
      <c r="CG119">
        <f>IF('1. Heures totales'!$C$3="Score",1,48)</f>
        <v>48</v>
      </c>
      <c r="CH119">
        <f>IF('1. Heures totales'!$C$3="Score",1,41)</f>
        <v>41</v>
      </c>
      <c r="CI119">
        <f>IF('1. Heures totales'!$C$3="Score",1,41)</f>
        <v>41</v>
      </c>
      <c r="CJ119">
        <f>IF('1. Heures totales'!$C$3="Score",0,36)</f>
        <v>36</v>
      </c>
      <c r="CK119">
        <f>IF('1. Heures totales'!$C$3="Score",0,36)</f>
        <v>36</v>
      </c>
      <c r="CL119">
        <f>IF('1. Heures totales'!$C$3="Score",0,36)</f>
        <v>36</v>
      </c>
      <c r="CM119">
        <f>IF('1. Heures totales'!$C$3="Score",0,36)</f>
        <v>36</v>
      </c>
      <c r="CN119">
        <f>IF('1. Heures totales'!$C$3="Score",0,24)</f>
        <v>24</v>
      </c>
      <c r="CO119">
        <f>IF('1. Heures totales'!$C$3="Score",0,19)</f>
        <v>19</v>
      </c>
      <c r="CP119">
        <f>IF('1. Heures totales'!$C$3="Score",0,7)</f>
        <v>7</v>
      </c>
      <c r="CQ119">
        <f>IF('1. Heures totales'!$C$3="Score",0,0)</f>
        <v>0</v>
      </c>
      <c r="CR119">
        <f>IF('1. Heures totales'!$C$3="Score",0,12)</f>
        <v>12</v>
      </c>
      <c r="CS119">
        <f>IF('1. Heures totales'!$C$3="Score",0,17)</f>
        <v>17</v>
      </c>
      <c r="CT119">
        <f>IF('1. Heures totales'!$C$3="Score",0,29)</f>
        <v>29</v>
      </c>
      <c r="CU119">
        <f>IF('1. Heures totales'!$C$3="Score",0,36)</f>
        <v>36</v>
      </c>
      <c r="CV119">
        <f>IF('1. Heures totales'!$C$3="Score",0,36)</f>
        <v>36</v>
      </c>
      <c r="CW119">
        <f>IF('1. Heures totales'!$C$3="Score",0,36)</f>
        <v>36</v>
      </c>
      <c r="CX119">
        <f>IF('1. Heures totales'!$C$3="Score",0,36)</f>
        <v>36</v>
      </c>
      <c r="CY119">
        <f>IF('1. Heures totales'!$C$3="Score",0,24)</f>
        <v>24</v>
      </c>
      <c r="CZ119">
        <f>IF('1. Heures totales'!$C$3="Score",0,19)</f>
        <v>19</v>
      </c>
      <c r="DA119">
        <f>IF('1. Heures totales'!$C$3="Score",0,7)</f>
        <v>7</v>
      </c>
    </row>
    <row r="120" spans="1:105" x14ac:dyDescent="0.35">
      <c r="A120" s="478" t="e">
        <f>#REF!</f>
        <v>#REF!</v>
      </c>
      <c r="B120" s="186" t="e">
        <f>#REF!</f>
        <v>#REF!</v>
      </c>
      <c r="D120" s="207">
        <f t="shared" si="3"/>
        <v>33.458823529411767</v>
      </c>
      <c r="E120">
        <f>IF('1. Heures totales'!$C$3="Score",,)</f>
        <v>0</v>
      </c>
      <c r="F120">
        <f>IF('1. Heures totales'!$C$3="Score",,)</f>
        <v>0</v>
      </c>
      <c r="G120">
        <f>IF('1. Heures totales'!$C$3="Score",,)</f>
        <v>0</v>
      </c>
      <c r="H120">
        <f>IF('1. Heures totales'!$C$3="Score",,)</f>
        <v>0</v>
      </c>
      <c r="S120">
        <f>IF('1. Heures totales'!$C$3="Score",,)</f>
        <v>0</v>
      </c>
      <c r="T120">
        <f>IF('1. Heures totales'!$C$3="Score",,)</f>
        <v>0</v>
      </c>
      <c r="U120">
        <f>IF('1. Heures totales'!$C$3="Score",0,36)</f>
        <v>36</v>
      </c>
      <c r="V120">
        <f>IF('1. Heures totales'!$C$3="Score",0,36)</f>
        <v>36</v>
      </c>
      <c r="W120">
        <f>IF('1. Heures totales'!$C$3="Score",1,48)</f>
        <v>48</v>
      </c>
      <c r="X120">
        <f>IF('1. Heures totales'!$C$3="Score",1,48)</f>
        <v>48</v>
      </c>
      <c r="Y120">
        <f>IF('1. Heures totales'!$C$3="Score",0,36)</f>
        <v>36</v>
      </c>
      <c r="Z120">
        <f>IF('1. Heures totales'!$C$3="Score",0,24)</f>
        <v>24</v>
      </c>
      <c r="AA120">
        <f>IF('1. Heures totales'!$C$3="Score",0,24)</f>
        <v>24</v>
      </c>
      <c r="AB120">
        <f>IF('1. Heures totales'!$C$3="Score",0,24)</f>
        <v>24</v>
      </c>
      <c r="AC120">
        <f>IF('1. Heures totales'!$C$3="Score",0,36)</f>
        <v>36</v>
      </c>
      <c r="AD120">
        <f>IF('1. Heures totales'!$C$3="Score",0,29)</f>
        <v>29</v>
      </c>
      <c r="AE120">
        <f>IF('1. Heures totales'!$C$3="Score",0,24)</f>
        <v>24</v>
      </c>
      <c r="AF120">
        <f>IF('1. Heures totales'!$C$3="Score",0,24)</f>
        <v>24</v>
      </c>
      <c r="AG120">
        <f>IF('1. Heures totales'!$C$3="Score",0,24)</f>
        <v>24</v>
      </c>
      <c r="AH120">
        <f>IF('1. Heures totales'!$C$3="Score",0,36)</f>
        <v>36</v>
      </c>
      <c r="AI120">
        <f>IF('1. Heures totales'!$C$3="Score",1,48)</f>
        <v>48</v>
      </c>
      <c r="AJ120">
        <f>IF('1. Heures totales'!$C$3="Score",1,41)</f>
        <v>41</v>
      </c>
      <c r="AK120">
        <f>IF('1. Heures totales'!$C$3="Score",1,43)</f>
        <v>43</v>
      </c>
      <c r="AL120">
        <f>IF('1. Heures totales'!$C$3="Score",0,36)</f>
        <v>36</v>
      </c>
      <c r="AM120">
        <f>IF('1. Heures totales'!$C$3="Score",0,36)</f>
        <v>36</v>
      </c>
      <c r="AN120">
        <f>IF('1. Heures totales'!$C$3="Score",0,36)</f>
        <v>36</v>
      </c>
      <c r="AO120">
        <f>IF('1. Heures totales'!$C$3="Score",0,29)</f>
        <v>29</v>
      </c>
      <c r="AP120">
        <f>IF('1. Heures totales'!$C$3="Score",0,29)</f>
        <v>29</v>
      </c>
      <c r="AQ120">
        <f>IF('1. Heures totales'!$C$3="Score",0,31)</f>
        <v>31</v>
      </c>
      <c r="AR120">
        <f>IF('1. Heures totales'!$C$3="Score",0,24)</f>
        <v>24</v>
      </c>
      <c r="AS120">
        <f>IF('1. Heures totales'!$C$3="Score",0,24)</f>
        <v>24</v>
      </c>
      <c r="AT120">
        <f>IF('1. Heures totales'!$C$3="Score",0,29)</f>
        <v>29</v>
      </c>
      <c r="AU120">
        <f>IF('1. Heures totales'!$C$3="Score",1,41)</f>
        <v>41</v>
      </c>
      <c r="AV120">
        <f>IF('1. Heures totales'!$C$3="Score",1,43)</f>
        <v>43</v>
      </c>
      <c r="AW120">
        <f>IF('1. Heures totales'!$C$3="Score",0,31)</f>
        <v>31</v>
      </c>
      <c r="AX120">
        <f>IF('1. Heures totales'!$C$3="Score",0,24)</f>
        <v>24</v>
      </c>
      <c r="AY120">
        <f>IF('1. Heures totales'!$C$3="Score",0,24)</f>
        <v>24</v>
      </c>
      <c r="AZ120">
        <f>IF('1. Heures totales'!$C$3="Score",0,36)</f>
        <v>36</v>
      </c>
      <c r="BA120">
        <f>IF('1. Heures totales'!$C$3="Score",1,43)</f>
        <v>43</v>
      </c>
      <c r="BB120">
        <f>IF('1. Heures totales'!$C$3="Score",0,31)</f>
        <v>31</v>
      </c>
      <c r="BC120">
        <f>IF('1. Heures totales'!$C$3="Score",0,24)</f>
        <v>24</v>
      </c>
      <c r="BD120">
        <f>IF('1. Heures totales'!$C$3="Score",0,24)</f>
        <v>24</v>
      </c>
      <c r="BE120">
        <f>IF('1. Heures totales'!$C$3="Score",0,36)</f>
        <v>36</v>
      </c>
      <c r="BF120">
        <f>IF('1. Heures totales'!$C$3="Score",1,41)</f>
        <v>41</v>
      </c>
      <c r="BG120">
        <f>IF('1. Heures totales'!$C$3="Score",1,41)</f>
        <v>41</v>
      </c>
      <c r="BH120">
        <f>IF('1. Heures totales'!$C$3="Score",0,36)</f>
        <v>36</v>
      </c>
      <c r="BI120">
        <f>IF('1. Heures totales'!$C$3="Score",0,36)</f>
        <v>36</v>
      </c>
      <c r="BJ120">
        <f>IF('1. Heures totales'!$C$3="Score",0,36)</f>
        <v>36</v>
      </c>
      <c r="BK120">
        <f>IF('1. Heures totales'!$C$3="Score",0,36)</f>
        <v>36</v>
      </c>
      <c r="BL120">
        <f>IF('1. Heures totales'!$C$3="Score",0,36)</f>
        <v>36</v>
      </c>
      <c r="BM120">
        <f>IF('1. Heures totales'!$C$3="Score",1,43)</f>
        <v>43</v>
      </c>
      <c r="BN120">
        <f>IF('1. Heures totales'!$C$3="Score",0,31)</f>
        <v>31</v>
      </c>
      <c r="BO120">
        <f>IF('1. Heures totales'!$C$3="Score",0,24)</f>
        <v>24</v>
      </c>
      <c r="BP120">
        <f>IF('1. Heures totales'!$C$3="Score",0,24)</f>
        <v>24</v>
      </c>
      <c r="BQ120">
        <f>IF('1. Heures totales'!$C$3="Score",0,36)</f>
        <v>36</v>
      </c>
      <c r="BR120">
        <f>IF('1. Heures totales'!$C$3="Score",1,48)</f>
        <v>48</v>
      </c>
      <c r="BS120">
        <f>IF('1. Heures totales'!$C$3="Score",1,41)</f>
        <v>41</v>
      </c>
      <c r="BT120">
        <f>IF('1. Heures totales'!$C$3="Score",0,36)</f>
        <v>36</v>
      </c>
      <c r="BU120">
        <f>IF('1. Heures totales'!$C$3="Score",0,36)</f>
        <v>36</v>
      </c>
      <c r="BV120">
        <f>IF('1. Heures totales'!$C$3="Score",1,48)</f>
        <v>48</v>
      </c>
      <c r="BW120">
        <f>IF('1. Heures totales'!$C$3="Score",1,48)</f>
        <v>48</v>
      </c>
      <c r="BX120">
        <f>IF('1. Heures totales'!$C$3="Score",0,36)</f>
        <v>36</v>
      </c>
      <c r="BY120">
        <f>IF('1. Heures totales'!$C$3="Score",0,24)</f>
        <v>24</v>
      </c>
      <c r="BZ120">
        <f>IF('1. Heures totales'!$C$3="Score",0,31)</f>
        <v>31</v>
      </c>
      <c r="CA120">
        <f>IF('1. Heures totales'!$C$3="Score",0,29)</f>
        <v>29</v>
      </c>
      <c r="CB120">
        <f>IF('1. Heures totales'!$C$3="Score",1,41)</f>
        <v>41</v>
      </c>
      <c r="CC120">
        <f>IF('1. Heures totales'!$C$3="Score",0,36)</f>
        <v>36</v>
      </c>
      <c r="CD120">
        <f>IF('1. Heures totales'!$C$3="Score",0,36)</f>
        <v>36</v>
      </c>
      <c r="CE120">
        <f>IF('1. Heures totales'!$C$3="Score",0,36)</f>
        <v>36</v>
      </c>
      <c r="CF120">
        <f>IF('1. Heures totales'!$C$3="Score",0,36)</f>
        <v>36</v>
      </c>
      <c r="CG120">
        <f>IF('1. Heures totales'!$C$3="Score",0,36)</f>
        <v>36</v>
      </c>
      <c r="CH120">
        <f>IF('1. Heures totales'!$C$3="Score",1,43)</f>
        <v>43</v>
      </c>
      <c r="CI120">
        <f>IF('1. Heures totales'!$C$3="Score",0,31)</f>
        <v>31</v>
      </c>
      <c r="CJ120">
        <f>IF('1. Heures totales'!$C$3="Score",0,24)</f>
        <v>24</v>
      </c>
      <c r="CK120">
        <f>IF('1. Heures totales'!$C$3="Score",0,24)</f>
        <v>24</v>
      </c>
      <c r="CL120">
        <f>IF('1. Heures totales'!$C$3="Score",0,36)</f>
        <v>36</v>
      </c>
      <c r="CM120">
        <f>IF('1. Heures totales'!$C$3="Score",1,48)</f>
        <v>48</v>
      </c>
      <c r="CN120">
        <f>IF('1. Heures totales'!$C$3="Score",1,41)</f>
        <v>41</v>
      </c>
      <c r="CO120">
        <f>IF('1. Heures totales'!$C$3="Score",0,36)</f>
        <v>36</v>
      </c>
      <c r="CP120">
        <f>IF('1. Heures totales'!$C$3="Score",0,36)</f>
        <v>36</v>
      </c>
      <c r="CQ120">
        <f>IF('1. Heures totales'!$C$3="Score",0,36)</f>
        <v>36</v>
      </c>
      <c r="CR120">
        <f>IF('1. Heures totales'!$C$3="Score",0,36)</f>
        <v>36</v>
      </c>
      <c r="CS120">
        <f>IF('1. Heures totales'!$C$3="Score",0,24)</f>
        <v>24</v>
      </c>
      <c r="CT120">
        <f>IF('1. Heures totales'!$C$3="Score",0,12)</f>
        <v>12</v>
      </c>
      <c r="CU120">
        <f>IF('1. Heures totales'!$C$3="Score",0,7)</f>
        <v>7</v>
      </c>
      <c r="CV120">
        <f>IF('1. Heures totales'!$C$3="Score",0,12)</f>
        <v>12</v>
      </c>
      <c r="CW120">
        <f>IF('1. Heures totales'!$C$3="Score",0,24)</f>
        <v>24</v>
      </c>
      <c r="CX120">
        <f>IF('1. Heures totales'!$C$3="Score",0,36)</f>
        <v>36</v>
      </c>
      <c r="CY120">
        <f>IF('1. Heures totales'!$C$3="Score",0,36)</f>
        <v>36</v>
      </c>
      <c r="CZ120">
        <f>IF('1. Heures totales'!$C$3="Score",0,36)</f>
        <v>36</v>
      </c>
      <c r="DA120">
        <f>IF('1. Heures totales'!$C$3="Score",0,36)</f>
        <v>36</v>
      </c>
    </row>
    <row r="121" spans="1:105" x14ac:dyDescent="0.35">
      <c r="A121" s="478" t="e">
        <f>#REF!</f>
        <v>#REF!</v>
      </c>
      <c r="B121" s="186" t="e">
        <f>#REF!</f>
        <v>#REF!</v>
      </c>
      <c r="D121" s="207">
        <f t="shared" si="3"/>
        <v>19.847058823529412</v>
      </c>
      <c r="E121">
        <f>IF('1. Heures totales'!$C$3="Score",,)</f>
        <v>0</v>
      </c>
      <c r="F121">
        <f>IF('1. Heures totales'!$C$3="Score",,)</f>
        <v>0</v>
      </c>
      <c r="G121">
        <f>IF('1. Heures totales'!$C$3="Score",,)</f>
        <v>0</v>
      </c>
      <c r="H121">
        <f>IF('1. Heures totales'!$C$3="Score",,)</f>
        <v>0</v>
      </c>
      <c r="S121">
        <f>IF('1. Heures totales'!$C$3="Score",,)</f>
        <v>0</v>
      </c>
      <c r="T121">
        <f>IF('1. Heures totales'!$C$3="Score",,)</f>
        <v>0</v>
      </c>
      <c r="U121">
        <f>IF('1. Heures totales'!$C$3="Score",0,36)</f>
        <v>36</v>
      </c>
      <c r="V121">
        <f>IF('1. Heures totales'!$C$3="Score",0,24)</f>
        <v>24</v>
      </c>
      <c r="W121">
        <f>IF('1. Heures totales'!$C$3="Score",0,19)</f>
        <v>19</v>
      </c>
      <c r="X121">
        <f>IF('1. Heures totales'!$C$3="Score",0,7)</f>
        <v>7</v>
      </c>
      <c r="Y121">
        <f>IF('1. Heures totales'!$C$3="Score",0,0)</f>
        <v>0</v>
      </c>
      <c r="Z121">
        <f>IF('1. Heures totales'!$C$3="Score",0,12)</f>
        <v>12</v>
      </c>
      <c r="AA121">
        <f>IF('1. Heures totales'!$C$3="Score",0,17)</f>
        <v>17</v>
      </c>
      <c r="AB121">
        <f>IF('1. Heures totales'!$C$3="Score",0,29)</f>
        <v>29</v>
      </c>
      <c r="AC121">
        <f>IF('1. Heures totales'!$C$3="Score",0,36)</f>
        <v>36</v>
      </c>
      <c r="AD121">
        <f>IF('1. Heures totales'!$C$3="Score",0,36)</f>
        <v>36</v>
      </c>
      <c r="AE121">
        <f>IF('1. Heures totales'!$C$3="Score",0,36)</f>
        <v>36</v>
      </c>
      <c r="AF121">
        <f>IF('1. Heures totales'!$C$3="Score",1,41)</f>
        <v>41</v>
      </c>
      <c r="AG121">
        <f>IF('1. Heures totales'!$C$3="Score",1,41)</f>
        <v>41</v>
      </c>
      <c r="AH121">
        <f>IF('1. Heures totales'!$C$3="Score",1,43)</f>
        <v>43</v>
      </c>
      <c r="AI121">
        <f>IF('1. Heures totales'!$C$3="Score",0,31)</f>
        <v>31</v>
      </c>
      <c r="AJ121">
        <f>IF('1. Heures totales'!$C$3="Score",0,24)</f>
        <v>24</v>
      </c>
      <c r="AK121">
        <f>IF('1. Heures totales'!$C$3="Score",0,24)</f>
        <v>24</v>
      </c>
      <c r="AL121">
        <f>IF('1. Heures totales'!$C$3="Score",0,36)</f>
        <v>36</v>
      </c>
      <c r="AM121">
        <f>IF('1. Heures totales'!$C$3="Score",1,43)</f>
        <v>43</v>
      </c>
      <c r="AN121">
        <f>IF('1. Heures totales'!$C$3="Score",0,36)</f>
        <v>36</v>
      </c>
      <c r="AO121">
        <f>IF('1. Heures totales'!$C$3="Score",0,36)</f>
        <v>36</v>
      </c>
      <c r="AP121">
        <f>IF('1. Heures totales'!$C$3="Score",0,36)</f>
        <v>36</v>
      </c>
      <c r="AQ121">
        <f>IF('1. Heures totales'!$C$3="Score",0,36)</f>
        <v>36</v>
      </c>
      <c r="AR121">
        <f>IF('1. Heures totales'!$C$3="Score",0,36)</f>
        <v>36</v>
      </c>
      <c r="AS121">
        <f>IF('1. Heures totales'!$C$3="Score",0,24)</f>
        <v>24</v>
      </c>
      <c r="AT121">
        <f>IF('1. Heures totales'!$C$3="Score",0,12)</f>
        <v>12</v>
      </c>
      <c r="AU121">
        <f>IF('1. Heures totales'!$C$3="Score",0,7)</f>
        <v>7</v>
      </c>
      <c r="AV121">
        <f>IF('1. Heures totales'!$C$3="Score",0,0)</f>
        <v>0</v>
      </c>
      <c r="AW121">
        <f>IF('1. Heures totales'!$C$3="Score",0,0)</f>
        <v>0</v>
      </c>
      <c r="AX121">
        <f>IF('1. Heures totales'!$C$3="Score",0,0)</f>
        <v>0</v>
      </c>
      <c r="AY121">
        <f>IF('1. Heures totales'!$C$3="Score",0,0)</f>
        <v>0</v>
      </c>
      <c r="AZ121">
        <f>IF('1. Heures totales'!$C$3="Score",0,0)</f>
        <v>0</v>
      </c>
      <c r="BA121">
        <f>IF('1. Heures totales'!$C$3="Score",0,0)</f>
        <v>0</v>
      </c>
      <c r="BB121">
        <f>IF('1. Heures totales'!$C$3="Score",0,0)</f>
        <v>0</v>
      </c>
      <c r="BC121">
        <f>IF('1. Heures totales'!$C$3="Score",0,0)</f>
        <v>0</v>
      </c>
      <c r="BD121">
        <f>IF('1. Heures totales'!$C$3="Score",0,0)</f>
        <v>0</v>
      </c>
      <c r="BE121">
        <f>IF('1. Heures totales'!$C$3="Score",0,0)</f>
        <v>0</v>
      </c>
      <c r="BF121">
        <f>IF('1. Heures totales'!$C$3="Score",0,0)</f>
        <v>0</v>
      </c>
      <c r="BG121">
        <f>IF('1. Heures totales'!$C$3="Score",0,0)</f>
        <v>0</v>
      </c>
      <c r="BH121">
        <f>IF('1. Heures totales'!$C$3="Score",0,0)</f>
        <v>0</v>
      </c>
      <c r="BI121">
        <f>IF('1. Heures totales'!$C$3="Score",0,0)</f>
        <v>0</v>
      </c>
      <c r="BJ121">
        <f>IF('1. Heures totales'!$C$3="Score",0,0)</f>
        <v>0</v>
      </c>
      <c r="BK121">
        <f>IF('1. Heures totales'!$C$3="Score",0,0)</f>
        <v>0</v>
      </c>
      <c r="BL121">
        <f>IF('1. Heures totales'!$C$3="Score",0,0)</f>
        <v>0</v>
      </c>
      <c r="BM121">
        <f>IF('1. Heures totales'!$C$3="Score",0,0)</f>
        <v>0</v>
      </c>
      <c r="BN121">
        <f>IF('1. Heures totales'!$C$3="Score",0,0)</f>
        <v>0</v>
      </c>
      <c r="BO121">
        <f>IF('1. Heures totales'!$C$3="Score",0,0)</f>
        <v>0</v>
      </c>
      <c r="BP121">
        <f>IF('1. Heures totales'!$C$3="Score",0,0)</f>
        <v>0</v>
      </c>
      <c r="BQ121">
        <f>IF('1. Heures totales'!$C$3="Score",0,0)</f>
        <v>0</v>
      </c>
      <c r="BR121">
        <f>IF('1. Heures totales'!$C$3="Score",0,0)</f>
        <v>0</v>
      </c>
      <c r="BS121">
        <f>IF('1. Heures totales'!$C$3="Score",0,0)</f>
        <v>0</v>
      </c>
      <c r="BT121">
        <f>IF('1. Heures totales'!$C$3="Score",0,0)</f>
        <v>0</v>
      </c>
      <c r="BU121">
        <f>IF('1. Heures totales'!$C$3="Score",0,0)</f>
        <v>0</v>
      </c>
      <c r="BV121">
        <f>IF('1. Heures totales'!$C$3="Score",0,0)</f>
        <v>0</v>
      </c>
      <c r="BW121">
        <f>IF('1. Heures totales'!$C$3="Score",0,0)</f>
        <v>0</v>
      </c>
      <c r="BX121">
        <f>IF('1. Heures totales'!$C$3="Score",0,0)</f>
        <v>0</v>
      </c>
      <c r="BY121">
        <f>IF('1. Heures totales'!$C$3="Score",0,0)</f>
        <v>0</v>
      </c>
      <c r="BZ121">
        <f>IF('1. Heures totales'!$C$3="Score",0,12)</f>
        <v>12</v>
      </c>
      <c r="CA121">
        <f>IF('1. Heures totales'!$C$3="Score",0,12)</f>
        <v>12</v>
      </c>
      <c r="CB121">
        <f>IF('1. Heures totales'!$C$3="Score",0,12)</f>
        <v>12</v>
      </c>
      <c r="CC121">
        <f>IF('1. Heures totales'!$C$3="Score",0,12)</f>
        <v>12</v>
      </c>
      <c r="CD121">
        <f>IF('1. Heures totales'!$C$3="Score",0,24)</f>
        <v>24</v>
      </c>
      <c r="CE121">
        <f>IF('1. Heures totales'!$C$3="Score",0,29)</f>
        <v>29</v>
      </c>
      <c r="CF121">
        <f>IF('1. Heures totales'!$C$3="Score",1,41)</f>
        <v>41</v>
      </c>
      <c r="CG121">
        <f>IF('1. Heures totales'!$C$3="Score",0,36)</f>
        <v>36</v>
      </c>
      <c r="CH121">
        <f>IF('1. Heures totales'!$C$3="Score",0,36)</f>
        <v>36</v>
      </c>
      <c r="CI121">
        <f>IF('1. Heures totales'!$C$3="Score",0,36)</f>
        <v>36</v>
      </c>
      <c r="CJ121">
        <f>IF('1. Heures totales'!$C$3="Score",0,36)</f>
        <v>36</v>
      </c>
      <c r="CK121">
        <f>IF('1. Heures totales'!$C$3="Score",0,24)</f>
        <v>24</v>
      </c>
      <c r="CL121">
        <f>IF('1. Heures totales'!$C$3="Score",0,31)</f>
        <v>31</v>
      </c>
      <c r="CM121">
        <f>IF('1. Heures totales'!$C$3="Score",0,31)</f>
        <v>31</v>
      </c>
      <c r="CN121">
        <f>IF('1. Heures totales'!$C$3="Score",0,24)</f>
        <v>24</v>
      </c>
      <c r="CO121">
        <f>IF('1. Heures totales'!$C$3="Score",0,24)</f>
        <v>24</v>
      </c>
      <c r="CP121">
        <f>IF('1. Heures totales'!$C$3="Score",0,36)</f>
        <v>36</v>
      </c>
      <c r="CQ121">
        <f>IF('1. Heures totales'!$C$3="Score",1,41)</f>
        <v>41</v>
      </c>
      <c r="CR121">
        <f>IF('1. Heures totales'!$C$3="Score",2,53)</f>
        <v>53</v>
      </c>
      <c r="CS121">
        <f>IF('1. Heures totales'!$C$3="Score",1,48)</f>
        <v>48</v>
      </c>
      <c r="CT121">
        <f>IF('1. Heures totales'!$C$3="Score",0,36)</f>
        <v>36</v>
      </c>
      <c r="CU121">
        <f>IF('1. Heures totales'!$C$3="Score",0,36)</f>
        <v>36</v>
      </c>
      <c r="CV121">
        <f>IF('1. Heures totales'!$C$3="Score",1,48)</f>
        <v>48</v>
      </c>
      <c r="CW121">
        <f>IF('1. Heures totales'!$C$3="Score",1,48)</f>
        <v>48</v>
      </c>
      <c r="CX121">
        <f>IF('1. Heures totales'!$C$3="Score",1,48)</f>
        <v>48</v>
      </c>
      <c r="CY121">
        <f>IF('1. Heures totales'!$C$3="Score",1,43)</f>
        <v>43</v>
      </c>
      <c r="CZ121">
        <f>IF('1. Heures totales'!$C$3="Score",0,36)</f>
        <v>36</v>
      </c>
      <c r="DA121">
        <f>IF('1. Heures totales'!$C$3="Score",0,36)</f>
        <v>36</v>
      </c>
    </row>
    <row r="122" spans="1:105" x14ac:dyDescent="0.35">
      <c r="A122" s="478" t="e">
        <f>#REF!</f>
        <v>#REF!</v>
      </c>
      <c r="B122" s="186" t="e">
        <f>#REF!</f>
        <v>#REF!</v>
      </c>
      <c r="D122" s="207">
        <f t="shared" si="3"/>
        <v>0</v>
      </c>
      <c r="E122">
        <f>IF('1. Heures totales'!$C$3="Score",,)</f>
        <v>0</v>
      </c>
      <c r="F122">
        <f>IF('1. Heures totales'!$C$3="Score",,)</f>
        <v>0</v>
      </c>
      <c r="G122">
        <f>IF('1. Heures totales'!$C$3="Score",,)</f>
        <v>0</v>
      </c>
      <c r="H122">
        <f>IF('1. Heures totales'!$C$3="Score",,)</f>
        <v>0</v>
      </c>
      <c r="S122">
        <f>IF('1. Heures totales'!$C$3="Score",,)</f>
        <v>0</v>
      </c>
      <c r="T122">
        <f>IF('1. Heures totales'!$C$3="Score",,)</f>
        <v>0</v>
      </c>
      <c r="U122">
        <f>IF('1. Heures totales'!$C$3="Score",0,0)</f>
        <v>0</v>
      </c>
      <c r="V122">
        <f>IF('1. Heures totales'!$C$3="Score",0,0)</f>
        <v>0</v>
      </c>
      <c r="W122">
        <f>IF('1. Heures totales'!$C$3="Score",0,0)</f>
        <v>0</v>
      </c>
      <c r="X122">
        <f>IF('1. Heures totales'!$C$3="Score",0,0)</f>
        <v>0</v>
      </c>
      <c r="Y122">
        <f>IF('1. Heures totales'!$C$3="Score",0,0)</f>
        <v>0</v>
      </c>
      <c r="Z122">
        <f>IF('1. Heures totales'!$C$3="Score",0,0)</f>
        <v>0</v>
      </c>
      <c r="AA122">
        <f>IF('1. Heures totales'!$C$3="Score",0,0)</f>
        <v>0</v>
      </c>
      <c r="AB122">
        <f>IF('1. Heures totales'!$C$3="Score",0,0)</f>
        <v>0</v>
      </c>
      <c r="AC122">
        <f>IF('1. Heures totales'!$C$3="Score",0,0)</f>
        <v>0</v>
      </c>
      <c r="AD122">
        <f>IF('1. Heures totales'!$C$3="Score",0,0)</f>
        <v>0</v>
      </c>
      <c r="AE122">
        <f>IF('1. Heures totales'!$C$3="Score",0,0)</f>
        <v>0</v>
      </c>
      <c r="AF122">
        <f>IF('1. Heures totales'!$C$3="Score",0,0)</f>
        <v>0</v>
      </c>
      <c r="AG122">
        <f>IF('1. Heures totales'!$C$3="Score",0,0)</f>
        <v>0</v>
      </c>
      <c r="AH122">
        <f>IF('1. Heures totales'!$C$3="Score",0,0)</f>
        <v>0</v>
      </c>
      <c r="AI122">
        <f>IF('1. Heures totales'!$C$3="Score",0,0)</f>
        <v>0</v>
      </c>
      <c r="AJ122">
        <f>IF('1. Heures totales'!$C$3="Score",0,0)</f>
        <v>0</v>
      </c>
      <c r="AK122">
        <f>IF('1. Heures totales'!$C$3="Score",0,0)</f>
        <v>0</v>
      </c>
      <c r="AL122">
        <f>IF('1. Heures totales'!$C$3="Score",0,0)</f>
        <v>0</v>
      </c>
      <c r="AM122">
        <f>IF('1. Heures totales'!$C$3="Score",0,0)</f>
        <v>0</v>
      </c>
      <c r="AN122">
        <f>IF('1. Heures totales'!$C$3="Score",0,0)</f>
        <v>0</v>
      </c>
      <c r="AO122">
        <f>IF('1. Heures totales'!$C$3="Score",0,0)</f>
        <v>0</v>
      </c>
      <c r="AP122">
        <f>IF('1. Heures totales'!$C$3="Score",0,0)</f>
        <v>0</v>
      </c>
      <c r="AQ122">
        <f>IF('1. Heures totales'!$C$3="Score",0,0)</f>
        <v>0</v>
      </c>
      <c r="AR122">
        <f>IF('1. Heures totales'!$C$3="Score",0,0)</f>
        <v>0</v>
      </c>
      <c r="AS122">
        <f>IF('1. Heures totales'!$C$3="Score",0,0)</f>
        <v>0</v>
      </c>
      <c r="AT122">
        <f>IF('1. Heures totales'!$C$3="Score",0,0)</f>
        <v>0</v>
      </c>
      <c r="AU122">
        <f>IF('1. Heures totales'!$C$3="Score",0,0)</f>
        <v>0</v>
      </c>
      <c r="AV122">
        <f>IF('1. Heures totales'!$C$3="Score",0,0)</f>
        <v>0</v>
      </c>
      <c r="AW122">
        <f>IF('1. Heures totales'!$C$3="Score",0,0)</f>
        <v>0</v>
      </c>
      <c r="AX122">
        <f>IF('1. Heures totales'!$C$3="Score",0,0)</f>
        <v>0</v>
      </c>
      <c r="AY122">
        <f>IF('1. Heures totales'!$C$3="Score",0,0)</f>
        <v>0</v>
      </c>
      <c r="AZ122">
        <f>IF('1. Heures totales'!$C$3="Score",0,0)</f>
        <v>0</v>
      </c>
      <c r="BA122">
        <f>IF('1. Heures totales'!$C$3="Score",0,0)</f>
        <v>0</v>
      </c>
      <c r="BB122">
        <f>IF('1. Heures totales'!$C$3="Score",0,0)</f>
        <v>0</v>
      </c>
      <c r="BC122">
        <f>IF('1. Heures totales'!$C$3="Score",0,0)</f>
        <v>0</v>
      </c>
      <c r="BD122">
        <f>IF('1. Heures totales'!$C$3="Score",0,0)</f>
        <v>0</v>
      </c>
      <c r="BE122">
        <f>IF('1. Heures totales'!$C$3="Score",0,0)</f>
        <v>0</v>
      </c>
      <c r="BF122">
        <f>IF('1. Heures totales'!$C$3="Score",0,0)</f>
        <v>0</v>
      </c>
      <c r="BG122">
        <f>IF('1. Heures totales'!$C$3="Score",0,0)</f>
        <v>0</v>
      </c>
      <c r="BH122">
        <f>IF('1. Heures totales'!$C$3="Score",0,0)</f>
        <v>0</v>
      </c>
      <c r="BI122">
        <f>IF('1. Heures totales'!$C$3="Score",0,0)</f>
        <v>0</v>
      </c>
      <c r="BJ122">
        <f>IF('1. Heures totales'!$C$3="Score",0,0)</f>
        <v>0</v>
      </c>
      <c r="BK122">
        <f>IF('1. Heures totales'!$C$3="Score",0,0)</f>
        <v>0</v>
      </c>
      <c r="BL122">
        <f>IF('1. Heures totales'!$C$3="Score",0,0)</f>
        <v>0</v>
      </c>
      <c r="BM122">
        <f>IF('1. Heures totales'!$C$3="Score",0,0)</f>
        <v>0</v>
      </c>
      <c r="BN122">
        <f>IF('1. Heures totales'!$C$3="Score",0,0)</f>
        <v>0</v>
      </c>
      <c r="BO122">
        <f>IF('1. Heures totales'!$C$3="Score",0,0)</f>
        <v>0</v>
      </c>
      <c r="BP122">
        <f>IF('1. Heures totales'!$C$3="Score",0,0)</f>
        <v>0</v>
      </c>
      <c r="BQ122">
        <f>IF('1. Heures totales'!$C$3="Score",0,0)</f>
        <v>0</v>
      </c>
      <c r="BR122">
        <f>IF('1. Heures totales'!$C$3="Score",0,0)</f>
        <v>0</v>
      </c>
      <c r="BS122">
        <f>IF('1. Heures totales'!$C$3="Score",0,0)</f>
        <v>0</v>
      </c>
      <c r="BT122">
        <f>IF('1. Heures totales'!$C$3="Score",0,0)</f>
        <v>0</v>
      </c>
      <c r="BU122">
        <f>IF('1. Heures totales'!$C$3="Score",0,0)</f>
        <v>0</v>
      </c>
      <c r="BV122">
        <f>IF('1. Heures totales'!$C$3="Score",0,0)</f>
        <v>0</v>
      </c>
      <c r="BW122">
        <f>IF('1. Heures totales'!$C$3="Score",0,0)</f>
        <v>0</v>
      </c>
      <c r="BX122">
        <f>IF('1. Heures totales'!$C$3="Score",0,0)</f>
        <v>0</v>
      </c>
      <c r="BY122">
        <f>IF('1. Heures totales'!$C$3="Score",0,0)</f>
        <v>0</v>
      </c>
      <c r="BZ122">
        <f>IF('1. Heures totales'!$C$3="Score",0,0)</f>
        <v>0</v>
      </c>
      <c r="CA122">
        <f>IF('1. Heures totales'!$C$3="Score",0,0)</f>
        <v>0</v>
      </c>
      <c r="CB122">
        <f>IF('1. Heures totales'!$C$3="Score",0,0)</f>
        <v>0</v>
      </c>
      <c r="CC122">
        <f>IF('1. Heures totales'!$C$3="Score",0,0)</f>
        <v>0</v>
      </c>
      <c r="CD122">
        <f>IF('1. Heures totales'!$C$3="Score",0,0)</f>
        <v>0</v>
      </c>
      <c r="CE122">
        <f>IF('1. Heures totales'!$C$3="Score",0,0)</f>
        <v>0</v>
      </c>
      <c r="CF122">
        <f>IF('1. Heures totales'!$C$3="Score",0,0)</f>
        <v>0</v>
      </c>
      <c r="CG122">
        <f>IF('1. Heures totales'!$C$3="Score",0,0)</f>
        <v>0</v>
      </c>
      <c r="CH122">
        <f>IF('1. Heures totales'!$C$3="Score",0,0)</f>
        <v>0</v>
      </c>
      <c r="CI122">
        <f>IF('1. Heures totales'!$C$3="Score",0,0)</f>
        <v>0</v>
      </c>
      <c r="CJ122">
        <f>IF('1. Heures totales'!$C$3="Score",0,0)</f>
        <v>0</v>
      </c>
      <c r="CK122">
        <f>IF('1. Heures totales'!$C$3="Score",0,0)</f>
        <v>0</v>
      </c>
      <c r="CL122">
        <f>IF('1. Heures totales'!$C$3="Score",0,0)</f>
        <v>0</v>
      </c>
      <c r="CM122">
        <f>IF('1. Heures totales'!$C$3="Score",0,0)</f>
        <v>0</v>
      </c>
      <c r="CN122">
        <f>IF('1. Heures totales'!$C$3="Score",0,0)</f>
        <v>0</v>
      </c>
      <c r="CO122">
        <f>IF('1. Heures totales'!$C$3="Score",0,0)</f>
        <v>0</v>
      </c>
      <c r="CP122">
        <f>IF('1. Heures totales'!$C$3="Score",0,0)</f>
        <v>0</v>
      </c>
      <c r="CQ122">
        <f>IF('1. Heures totales'!$C$3="Score",0,0)</f>
        <v>0</v>
      </c>
      <c r="CR122">
        <f>IF('1. Heures totales'!$C$3="Score",0,0)</f>
        <v>0</v>
      </c>
      <c r="CS122">
        <f>IF('1. Heures totales'!$C$3="Score",0,0)</f>
        <v>0</v>
      </c>
      <c r="CT122">
        <f>IF('1. Heures totales'!$C$3="Score",0,0)</f>
        <v>0</v>
      </c>
      <c r="CU122">
        <f>IF('1. Heures totales'!$C$3="Score",0,0)</f>
        <v>0</v>
      </c>
      <c r="CV122">
        <f>IF('1. Heures totales'!$C$3="Score",0,0)</f>
        <v>0</v>
      </c>
      <c r="CW122">
        <f>IF('1. Heures totales'!$C$3="Score",0,0)</f>
        <v>0</v>
      </c>
      <c r="CX122">
        <f>IF('1. Heures totales'!$C$3="Score",0,0)</f>
        <v>0</v>
      </c>
      <c r="CY122">
        <f>IF('1. Heures totales'!$C$3="Score",0,0)</f>
        <v>0</v>
      </c>
      <c r="CZ122">
        <f>IF('1. Heures totales'!$C$3="Score",0,0)</f>
        <v>0</v>
      </c>
      <c r="DA122">
        <f>IF('1. Heures totales'!$C$3="Score",0,0)</f>
        <v>0</v>
      </c>
    </row>
    <row r="123" spans="1:105" x14ac:dyDescent="0.35">
      <c r="A123" s="478" t="e">
        <f>#REF!</f>
        <v>#REF!</v>
      </c>
      <c r="B123" s="186" t="e">
        <f>#REF!</f>
        <v>#REF!</v>
      </c>
      <c r="D123" s="207">
        <f t="shared" si="3"/>
        <v>30.235294117647058</v>
      </c>
      <c r="E123">
        <f>IF('1. Heures totales'!$C$3="Score",,)</f>
        <v>0</v>
      </c>
      <c r="F123">
        <f>IF('1. Heures totales'!$C$3="Score",,)</f>
        <v>0</v>
      </c>
      <c r="G123">
        <f>IF('1. Heures totales'!$C$3="Score",,)</f>
        <v>0</v>
      </c>
      <c r="H123">
        <f>IF('1. Heures totales'!$C$3="Score",,)</f>
        <v>0</v>
      </c>
      <c r="S123">
        <f>IF('1. Heures totales'!$C$3="Score",,)</f>
        <v>0</v>
      </c>
      <c r="T123">
        <f>IF('1. Heures totales'!$C$3="Score",,)</f>
        <v>0</v>
      </c>
      <c r="U123">
        <f>IF('1. Heures totales'!$C$3="Score",0,36)</f>
        <v>36</v>
      </c>
      <c r="V123">
        <f>IF('1. Heures totales'!$C$3="Score",0,24)</f>
        <v>24</v>
      </c>
      <c r="W123">
        <f>IF('1. Heures totales'!$C$3="Score",0,19)</f>
        <v>19</v>
      </c>
      <c r="X123">
        <f>IF('1. Heures totales'!$C$3="Score",0,7)</f>
        <v>7</v>
      </c>
      <c r="Y123">
        <f>IF('1. Heures totales'!$C$3="Score",0,0)</f>
        <v>0</v>
      </c>
      <c r="Z123">
        <f>IF('1. Heures totales'!$C$3="Score",0,0)</f>
        <v>0</v>
      </c>
      <c r="AA123">
        <f>IF('1. Heures totales'!$C$3="Score",0,12)</f>
        <v>12</v>
      </c>
      <c r="AB123">
        <f>IF('1. Heures totales'!$C$3="Score",0,24)</f>
        <v>24</v>
      </c>
      <c r="AC123">
        <f>IF('1. Heures totales'!$C$3="Score",0,36)</f>
        <v>36</v>
      </c>
      <c r="AD123">
        <f>IF('1. Heures totales'!$C$3="Score",0,36)</f>
        <v>36</v>
      </c>
      <c r="AE123">
        <f>IF('1. Heures totales'!$C$3="Score",0,36)</f>
        <v>36</v>
      </c>
      <c r="AF123">
        <f>IF('1. Heures totales'!$C$3="Score",0,36)</f>
        <v>36</v>
      </c>
      <c r="AG123">
        <f>IF('1. Heures totales'!$C$3="Score",0,36)</f>
        <v>36</v>
      </c>
      <c r="AH123">
        <f>IF('1. Heures totales'!$C$3="Score",0,24)</f>
        <v>24</v>
      </c>
      <c r="AI123">
        <f>IF('1. Heures totales'!$C$3="Score",0,12)</f>
        <v>12</v>
      </c>
      <c r="AJ123">
        <f>IF('1. Heures totales'!$C$3="Score",0,0)</f>
        <v>0</v>
      </c>
      <c r="AK123">
        <f>IF('1. Heures totales'!$C$3="Score",0,12)</f>
        <v>12</v>
      </c>
      <c r="AL123">
        <f>IF('1. Heures totales'!$C$3="Score",0,24)</f>
        <v>24</v>
      </c>
      <c r="AM123">
        <f>IF('1. Heures totales'!$C$3="Score",0,36)</f>
        <v>36</v>
      </c>
      <c r="AN123">
        <f>IF('1. Heures totales'!$C$3="Score",0,36)</f>
        <v>36</v>
      </c>
      <c r="AO123">
        <f>IF('1. Heures totales'!$C$3="Score",0,36)</f>
        <v>36</v>
      </c>
      <c r="AP123">
        <f>IF('1. Heures totales'!$C$3="Score",0,36)</f>
        <v>36</v>
      </c>
      <c r="AQ123">
        <f>IF('1. Heures totales'!$C$3="Score",1,48)</f>
        <v>48</v>
      </c>
      <c r="AR123">
        <f>IF('1. Heures totales'!$C$3="Score",1,48)</f>
        <v>48</v>
      </c>
      <c r="AS123">
        <f>IF('1. Heures totales'!$C$3="Score",1,48)</f>
        <v>48</v>
      </c>
      <c r="AT123">
        <f>IF('1. Heures totales'!$C$3="Score",0,36)</f>
        <v>36</v>
      </c>
      <c r="AU123">
        <f>IF('1. Heures totales'!$C$3="Score",0,36)</f>
        <v>36</v>
      </c>
      <c r="AV123">
        <f>IF('1. Heures totales'!$C$3="Score",0,36)</f>
        <v>36</v>
      </c>
      <c r="AW123">
        <f>IF('1. Heures totales'!$C$3="Score",0,36)</f>
        <v>36</v>
      </c>
      <c r="AX123">
        <f>IF('1. Heures totales'!$C$3="Score",0,24)</f>
        <v>24</v>
      </c>
      <c r="AY123">
        <f>IF('1. Heures totales'!$C$3="Score",0,12)</f>
        <v>12</v>
      </c>
      <c r="AZ123">
        <f>IF('1. Heures totales'!$C$3="Score",0,0)</f>
        <v>0</v>
      </c>
      <c r="BA123">
        <f>IF('1. Heures totales'!$C$3="Score",0,0)</f>
        <v>0</v>
      </c>
      <c r="BB123">
        <f>IF('1. Heures totales'!$C$3="Score",0,12)</f>
        <v>12</v>
      </c>
      <c r="BC123">
        <f>IF('1. Heures totales'!$C$3="Score",0,17)</f>
        <v>17</v>
      </c>
      <c r="BD123">
        <f>IF('1. Heures totales'!$C$3="Score",0,29)</f>
        <v>29</v>
      </c>
      <c r="BE123">
        <f>IF('1. Heures totales'!$C$3="Score",0,36)</f>
        <v>36</v>
      </c>
      <c r="BF123">
        <f>IF('1. Heures totales'!$C$3="Score",0,36)</f>
        <v>36</v>
      </c>
      <c r="BG123">
        <f>IF('1. Heures totales'!$C$3="Score",0,36)</f>
        <v>36</v>
      </c>
      <c r="BH123">
        <f>IF('1. Heures totales'!$C$3="Score",1,48)</f>
        <v>48</v>
      </c>
      <c r="BI123">
        <f>IF('1. Heures totales'!$C$3="Score",1,48)</f>
        <v>48</v>
      </c>
      <c r="BJ123">
        <f>IF('1. Heures totales'!$C$3="Score",1,43)</f>
        <v>43</v>
      </c>
      <c r="BK123">
        <f>IF('1. Heures totales'!$C$3="Score",0,31)</f>
        <v>31</v>
      </c>
      <c r="BL123">
        <f>IF('1. Heures totales'!$C$3="Score",0,24)</f>
        <v>24</v>
      </c>
      <c r="BM123">
        <f>IF('1. Heures totales'!$C$3="Score",0,36)</f>
        <v>36</v>
      </c>
      <c r="BN123">
        <f>IF('1. Heures totales'!$C$3="Score",1,48)</f>
        <v>48</v>
      </c>
      <c r="BO123">
        <f>IF('1. Heures totales'!$C$3="Score",1,48)</f>
        <v>48</v>
      </c>
      <c r="BP123">
        <f>IF('1. Heures totales'!$C$3="Score",0,36)</f>
        <v>36</v>
      </c>
      <c r="BQ123">
        <f>IF('1. Heures totales'!$C$3="Score",0,36)</f>
        <v>36</v>
      </c>
      <c r="BR123">
        <f>IF('1. Heures totales'!$C$3="Score",0,36)</f>
        <v>36</v>
      </c>
      <c r="BS123">
        <f>IF('1. Heures totales'!$C$3="Score",0,36)</f>
        <v>36</v>
      </c>
      <c r="BT123">
        <f>IF('1. Heures totales'!$C$3="Score",0,24)</f>
        <v>24</v>
      </c>
      <c r="BU123">
        <f>IF('1. Heures totales'!$C$3="Score",0,24)</f>
        <v>24</v>
      </c>
      <c r="BV123">
        <f>IF('1. Heures totales'!$C$3="Score",0,12)</f>
        <v>12</v>
      </c>
      <c r="BW123">
        <f>IF('1. Heures totales'!$C$3="Score",0,12)</f>
        <v>12</v>
      </c>
      <c r="BX123">
        <f>IF('1. Heures totales'!$C$3="Score",0,12)</f>
        <v>12</v>
      </c>
      <c r="BY123">
        <f>IF('1. Heures totales'!$C$3="Score",0,12)</f>
        <v>12</v>
      </c>
      <c r="BZ123">
        <f>IF('1. Heures totales'!$C$3="Score",0,24)</f>
        <v>24</v>
      </c>
      <c r="CA123">
        <f>IF('1. Heures totales'!$C$3="Score",0,36)</f>
        <v>36</v>
      </c>
      <c r="CB123">
        <f>IF('1. Heures totales'!$C$3="Score",0,24)</f>
        <v>24</v>
      </c>
      <c r="CC123">
        <f>IF('1. Heures totales'!$C$3="Score",0,24)</f>
        <v>24</v>
      </c>
      <c r="CD123">
        <f>IF('1. Heures totales'!$C$3="Score",0,24)</f>
        <v>24</v>
      </c>
      <c r="CE123">
        <f>IF('1. Heures totales'!$C$3="Score",0,36)</f>
        <v>36</v>
      </c>
      <c r="CF123">
        <f>IF('1. Heures totales'!$C$3="Score",1,48)</f>
        <v>48</v>
      </c>
      <c r="CG123">
        <f>IF('1. Heures totales'!$C$3="Score",1,48)</f>
        <v>48</v>
      </c>
      <c r="CH123">
        <f>IF('1. Heures totales'!$C$3="Score",0,36)</f>
        <v>36</v>
      </c>
      <c r="CI123">
        <f>IF('1. Heures totales'!$C$3="Score",0,36)</f>
        <v>36</v>
      </c>
      <c r="CJ123">
        <f>IF('1. Heures totales'!$C$3="Score",0,36)</f>
        <v>36</v>
      </c>
      <c r="CK123">
        <f>IF('1. Heures totales'!$C$3="Score",1,48)</f>
        <v>48</v>
      </c>
      <c r="CL123">
        <f>IF('1. Heures totales'!$C$3="Score",1,48)</f>
        <v>48</v>
      </c>
      <c r="CM123">
        <f>IF('1. Heures totales'!$C$3="Score",1,48)</f>
        <v>48</v>
      </c>
      <c r="CN123">
        <f>IF('1. Heures totales'!$C$3="Score",0,36)</f>
        <v>36</v>
      </c>
      <c r="CO123">
        <f>IF('1. Heures totales'!$C$3="Score",0,36)</f>
        <v>36</v>
      </c>
      <c r="CP123">
        <f>IF('1. Heures totales'!$C$3="Score",0,36)</f>
        <v>36</v>
      </c>
      <c r="CQ123">
        <f>IF('1. Heures totales'!$C$3="Score",1,48)</f>
        <v>48</v>
      </c>
      <c r="CR123">
        <f>IF('1. Heures totales'!$C$3="Score",1,48)</f>
        <v>48</v>
      </c>
      <c r="CS123">
        <f>IF('1. Heures totales'!$C$3="Score",0,36)</f>
        <v>36</v>
      </c>
      <c r="CT123">
        <f>IF('1. Heures totales'!$C$3="Score",0,24)</f>
        <v>24</v>
      </c>
      <c r="CU123">
        <f>IF('1. Heures totales'!$C$3="Score",0,24)</f>
        <v>24</v>
      </c>
      <c r="CV123">
        <f>IF('1. Heures totales'!$C$3="Score",0,36)</f>
        <v>36</v>
      </c>
      <c r="CW123">
        <f>IF('1. Heures totales'!$C$3="Score",1,48)</f>
        <v>48</v>
      </c>
      <c r="CX123">
        <f>IF('1. Heures totales'!$C$3="Score",0,36)</f>
        <v>36</v>
      </c>
      <c r="CY123">
        <f>IF('1. Heures totales'!$C$3="Score",0,24)</f>
        <v>24</v>
      </c>
      <c r="CZ123">
        <f>IF('1. Heures totales'!$C$3="Score",0,24)</f>
        <v>24</v>
      </c>
      <c r="DA123">
        <f>IF('1. Heures totales'!$C$3="Score",0,24)</f>
        <v>24</v>
      </c>
    </row>
    <row r="124" spans="1:105" x14ac:dyDescent="0.35">
      <c r="A124" s="478" t="e">
        <f>#REF!</f>
        <v>#REF!</v>
      </c>
      <c r="B124" s="186" t="e">
        <f>#REF!</f>
        <v>#REF!</v>
      </c>
      <c r="D124" s="207">
        <f t="shared" si="3"/>
        <v>29.305882352941175</v>
      </c>
      <c r="E124">
        <f>IF('1. Heures totales'!$C$3="Score",,)</f>
        <v>0</v>
      </c>
      <c r="F124">
        <f>IF('1. Heures totales'!$C$3="Score",,)</f>
        <v>0</v>
      </c>
      <c r="G124">
        <f>IF('1. Heures totales'!$C$3="Score",,)</f>
        <v>0</v>
      </c>
      <c r="H124">
        <f>IF('1. Heures totales'!$C$3="Score",,)</f>
        <v>0</v>
      </c>
      <c r="S124">
        <f>IF('1. Heures totales'!$C$3="Score",,)</f>
        <v>0</v>
      </c>
      <c r="T124">
        <f>IF('1. Heures totales'!$C$3="Score",,)</f>
        <v>0</v>
      </c>
      <c r="U124">
        <f>IF('1. Heures totales'!$C$3="Score",0,29)</f>
        <v>29</v>
      </c>
      <c r="V124">
        <f>IF('1. Heures totales'!$C$3="Score",0,31)</f>
        <v>31</v>
      </c>
      <c r="W124">
        <f>IF('1. Heures totales'!$C$3="Score",0,24)</f>
        <v>24</v>
      </c>
      <c r="X124">
        <f>IF('1. Heures totales'!$C$3="Score",0,36)</f>
        <v>36</v>
      </c>
      <c r="Y124">
        <f>IF('1. Heures totales'!$C$3="Score",1,48)</f>
        <v>48</v>
      </c>
      <c r="Z124">
        <f>IF('1. Heures totales'!$C$3="Score",2,60)</f>
        <v>60</v>
      </c>
      <c r="AA124">
        <f>IF('1. Heures totales'!$C$3="Score",2,55)</f>
        <v>55</v>
      </c>
      <c r="AB124">
        <f>IF('1. Heures totales'!$C$3="Score",1,43)</f>
        <v>43</v>
      </c>
      <c r="AC124">
        <f>IF('1. Heures totales'!$C$3="Score",0,36)</f>
        <v>36</v>
      </c>
      <c r="AD124">
        <f>IF('1. Heures totales'!$C$3="Score",0,36)</f>
        <v>36</v>
      </c>
      <c r="AE124">
        <f>IF('1. Heures totales'!$C$3="Score",0,29)</f>
        <v>29</v>
      </c>
      <c r="AF124">
        <f>IF('1. Heures totales'!$C$3="Score",0,29)</f>
        <v>29</v>
      </c>
      <c r="AG124">
        <f>IF('1. Heures totales'!$C$3="Score",0,24)</f>
        <v>24</v>
      </c>
      <c r="AH124">
        <f>IF('1. Heures totales'!$C$3="Score",0,24)</f>
        <v>24</v>
      </c>
      <c r="AI124">
        <f>IF('1. Heures totales'!$C$3="Score",0,24)</f>
        <v>24</v>
      </c>
      <c r="AJ124">
        <f>IF('1. Heures totales'!$C$3="Score",0,24)</f>
        <v>24</v>
      </c>
      <c r="AK124">
        <f>IF('1. Heures totales'!$C$3="Score",0,24)</f>
        <v>24</v>
      </c>
      <c r="AL124">
        <f>IF('1. Heures totales'!$C$3="Score",0,19)</f>
        <v>19</v>
      </c>
      <c r="AM124">
        <f>IF('1. Heures totales'!$C$3="Score",0,7)</f>
        <v>7</v>
      </c>
      <c r="AN124">
        <f>IF('1. Heures totales'!$C$3="Score",0,12)</f>
        <v>12</v>
      </c>
      <c r="AO124">
        <f>IF('1. Heures totales'!$C$3="Score",0,12)</f>
        <v>12</v>
      </c>
      <c r="AP124">
        <f>IF('1. Heures totales'!$C$3="Score",0,12)</f>
        <v>12</v>
      </c>
      <c r="AQ124">
        <f>IF('1. Heures totales'!$C$3="Score",0,12)</f>
        <v>12</v>
      </c>
      <c r="AR124">
        <f>IF('1. Heures totales'!$C$3="Score",0,17)</f>
        <v>17</v>
      </c>
      <c r="AS124">
        <f>IF('1. Heures totales'!$C$3="Score",0,29)</f>
        <v>29</v>
      </c>
      <c r="AT124">
        <f>IF('1. Heures totales'!$C$3="Score",0,36)</f>
        <v>36</v>
      </c>
      <c r="AU124">
        <f>IF('1. Heures totales'!$C$3="Score",0,24)</f>
        <v>24</v>
      </c>
      <c r="AV124">
        <f>IF('1. Heures totales'!$C$3="Score",0,24)</f>
        <v>24</v>
      </c>
      <c r="AW124">
        <f>IF('1. Heures totales'!$C$3="Score",0,29)</f>
        <v>29</v>
      </c>
      <c r="AX124">
        <f>IF('1. Heures totales'!$C$3="Score",0,36)</f>
        <v>36</v>
      </c>
      <c r="AY124">
        <f>IF('1. Heures totales'!$C$3="Score",0,31)</f>
        <v>31</v>
      </c>
      <c r="AZ124">
        <f>IF('1. Heures totales'!$C$3="Score",0,19)</f>
        <v>19</v>
      </c>
      <c r="BA124">
        <f>IF('1. Heures totales'!$C$3="Score",0,24)</f>
        <v>24</v>
      </c>
      <c r="BB124">
        <f>IF('1. Heures totales'!$C$3="Score",0,36)</f>
        <v>36</v>
      </c>
      <c r="BC124">
        <f>IF('1. Heures totales'!$C$3="Score",0,36)</f>
        <v>36</v>
      </c>
      <c r="BD124">
        <f>IF('1. Heures totales'!$C$3="Score",0,31)</f>
        <v>31</v>
      </c>
      <c r="BE124">
        <f>IF('1. Heures totales'!$C$3="Score",0,24)</f>
        <v>24</v>
      </c>
      <c r="BF124">
        <f>IF('1. Heures totales'!$C$3="Score",0,24)</f>
        <v>24</v>
      </c>
      <c r="BG124">
        <f>IF('1. Heures totales'!$C$3="Score",0,36)</f>
        <v>36</v>
      </c>
      <c r="BH124">
        <f>IF('1. Heures totales'!$C$3="Score",0,29)</f>
        <v>29</v>
      </c>
      <c r="BI124">
        <f>IF('1. Heures totales'!$C$3="Score",0,29)</f>
        <v>29</v>
      </c>
      <c r="BJ124">
        <f>IF('1. Heures totales'!$C$3="Score",0,36)</f>
        <v>36</v>
      </c>
      <c r="BK124">
        <f>IF('1. Heures totales'!$C$3="Score",0,36)</f>
        <v>36</v>
      </c>
      <c r="BL124">
        <f>IF('1. Heures totales'!$C$3="Score",0,36)</f>
        <v>36</v>
      </c>
      <c r="BM124">
        <f>IF('1. Heures totales'!$C$3="Score",0,36)</f>
        <v>36</v>
      </c>
      <c r="BN124">
        <f>IF('1. Heures totales'!$C$3="Score",0,24)</f>
        <v>24</v>
      </c>
      <c r="BO124">
        <f>IF('1. Heures totales'!$C$3="Score",0,31)</f>
        <v>31</v>
      </c>
      <c r="BP124">
        <f>IF('1. Heures totales'!$C$3="Score",0,31)</f>
        <v>31</v>
      </c>
      <c r="BQ124">
        <f>IF('1. Heures totales'!$C$3="Score",0,24)</f>
        <v>24</v>
      </c>
      <c r="BR124">
        <f>IF('1. Heures totales'!$C$3="Score",0,24)</f>
        <v>24</v>
      </c>
      <c r="BS124">
        <f>IF('1. Heures totales'!$C$3="Score",0,24)</f>
        <v>24</v>
      </c>
      <c r="BT124">
        <f>IF('1. Heures totales'!$C$3="Score",0,36)</f>
        <v>36</v>
      </c>
      <c r="BU124">
        <f>IF('1. Heures totales'!$C$3="Score",1,48)</f>
        <v>48</v>
      </c>
      <c r="BV124">
        <f>IF('1. Heures totales'!$C$3="Score",0,36)</f>
        <v>36</v>
      </c>
      <c r="BW124">
        <f>IF('1. Heures totales'!$C$3="Score",0,24)</f>
        <v>24</v>
      </c>
      <c r="BX124">
        <f>IF('1. Heures totales'!$C$3="Score",0,36)</f>
        <v>36</v>
      </c>
      <c r="BY124">
        <f>IF('1. Heures totales'!$C$3="Score",1,48)</f>
        <v>48</v>
      </c>
      <c r="BZ124">
        <f>IF('1. Heures totales'!$C$3="Score",2,53)</f>
        <v>53</v>
      </c>
      <c r="CA124">
        <f>IF('1. Heures totales'!$C$3="Score",1,48)</f>
        <v>48</v>
      </c>
      <c r="CB124">
        <f>IF('1. Heures totales'!$C$3="Score",0,36)</f>
        <v>36</v>
      </c>
      <c r="CC124">
        <f>IF('1. Heures totales'!$C$3="Score",0,36)</f>
        <v>36</v>
      </c>
      <c r="CD124">
        <f>IF('1. Heures totales'!$C$3="Score",0,36)</f>
        <v>36</v>
      </c>
      <c r="CE124">
        <f>IF('1. Heures totales'!$C$3="Score",0,24)</f>
        <v>24</v>
      </c>
      <c r="CF124">
        <f>IF('1. Heures totales'!$C$3="Score",0,12)</f>
        <v>12</v>
      </c>
      <c r="CG124">
        <f>IF('1. Heures totales'!$C$3="Score",0,7)</f>
        <v>7</v>
      </c>
      <c r="CH124">
        <f>IF('1. Heures totales'!$C$3="Score",0,0)</f>
        <v>0</v>
      </c>
      <c r="CI124">
        <f>IF('1. Heures totales'!$C$3="Score",0,0)</f>
        <v>0</v>
      </c>
      <c r="CJ124">
        <f>IF('1. Heures totales'!$C$3="Score",0,12)</f>
        <v>12</v>
      </c>
      <c r="CK124">
        <f>IF('1. Heures totales'!$C$3="Score",0,17)</f>
        <v>17</v>
      </c>
      <c r="CL124">
        <f>IF('1. Heures totales'!$C$3="Score",0,24)</f>
        <v>24</v>
      </c>
      <c r="CM124">
        <f>IF('1. Heures totales'!$C$3="Score",0,24)</f>
        <v>24</v>
      </c>
      <c r="CN124">
        <f>IF('1. Heures totales'!$C$3="Score",0,24)</f>
        <v>24</v>
      </c>
      <c r="CO124">
        <f>IF('1. Heures totales'!$C$3="Score",0,36)</f>
        <v>36</v>
      </c>
      <c r="CP124">
        <f>IF('1. Heures totales'!$C$3="Score",1,41)</f>
        <v>41</v>
      </c>
      <c r="CQ124">
        <f>IF('1. Heures totales'!$C$3="Score",0,36)</f>
        <v>36</v>
      </c>
      <c r="CR124">
        <f>IF('1. Heures totales'!$C$3="Score",0,31)</f>
        <v>31</v>
      </c>
      <c r="CS124">
        <f>IF('1. Heures totales'!$C$3="Score",0,24)</f>
        <v>24</v>
      </c>
      <c r="CT124">
        <f>IF('1. Heures totales'!$C$3="Score",0,24)</f>
        <v>24</v>
      </c>
      <c r="CU124">
        <f>IF('1. Heures totales'!$C$3="Score",0,36)</f>
        <v>36</v>
      </c>
      <c r="CV124">
        <f>IF('1. Heures totales'!$C$3="Score",0,36)</f>
        <v>36</v>
      </c>
      <c r="CW124">
        <f>IF('1. Heures totales'!$C$3="Score",0,36)</f>
        <v>36</v>
      </c>
      <c r="CX124">
        <f>IF('1. Heures totales'!$C$3="Score",0,36)</f>
        <v>36</v>
      </c>
      <c r="CY124">
        <f>IF('1. Heures totales'!$C$3="Score",0,36)</f>
        <v>36</v>
      </c>
      <c r="CZ124">
        <f>IF('1. Heures totales'!$C$3="Score",0,36)</f>
        <v>36</v>
      </c>
      <c r="DA124">
        <f>IF('1. Heures totales'!$C$3="Score",0,36)</f>
        <v>36</v>
      </c>
    </row>
    <row r="125" spans="1:105" x14ac:dyDescent="0.35">
      <c r="A125" s="478" t="e">
        <f>#REF!</f>
        <v>#REF!</v>
      </c>
      <c r="B125" s="186" t="e">
        <f>#REF!</f>
        <v>#REF!</v>
      </c>
      <c r="D125" s="207">
        <f t="shared" si="3"/>
        <v>34.588235294117645</v>
      </c>
      <c r="E125">
        <f>IF('1. Heures totales'!$C$3="Score",,)</f>
        <v>0</v>
      </c>
      <c r="F125">
        <f>IF('1. Heures totales'!$C$3="Score",,)</f>
        <v>0</v>
      </c>
      <c r="G125">
        <f>IF('1. Heures totales'!$C$3="Score",,)</f>
        <v>0</v>
      </c>
      <c r="H125">
        <f>IF('1. Heures totales'!$C$3="Score",,)</f>
        <v>0</v>
      </c>
      <c r="S125">
        <f>IF('1. Heures totales'!$C$3="Score",,)</f>
        <v>0</v>
      </c>
      <c r="T125">
        <f>IF('1. Heures totales'!$C$3="Score",,)</f>
        <v>0</v>
      </c>
      <c r="U125">
        <f>IF('1. Heures totales'!$C$3="Score",0,24)</f>
        <v>24</v>
      </c>
      <c r="V125">
        <f>IF('1. Heures totales'!$C$3="Score",0,36)</f>
        <v>36</v>
      </c>
      <c r="W125">
        <f>IF('1. Heures totales'!$C$3="Score",1,41)</f>
        <v>41</v>
      </c>
      <c r="X125">
        <f>IF('1. Heures totales'!$C$3="Score",1,41)</f>
        <v>41</v>
      </c>
      <c r="Y125">
        <f>IF('1. Heures totales'!$C$3="Score",0,36)</f>
        <v>36</v>
      </c>
      <c r="Z125">
        <f>IF('1. Heures totales'!$C$3="Score",0,36)</f>
        <v>36</v>
      </c>
      <c r="AA125">
        <f>IF('1. Heures totales'!$C$3="Score",0,36)</f>
        <v>36</v>
      </c>
      <c r="AB125">
        <f>IF('1. Heures totales'!$C$3="Score",0,36)</f>
        <v>36</v>
      </c>
      <c r="AC125">
        <f>IF('1. Heures totales'!$C$3="Score",0,36)</f>
        <v>36</v>
      </c>
      <c r="AD125">
        <f>IF('1. Heures totales'!$C$3="Score",1,43)</f>
        <v>43</v>
      </c>
      <c r="AE125">
        <f>IF('1. Heures totales'!$C$3="Score",0,31)</f>
        <v>31</v>
      </c>
      <c r="AF125">
        <f>IF('1. Heures totales'!$C$3="Score",0,24)</f>
        <v>24</v>
      </c>
      <c r="AG125">
        <f>IF('1. Heures totales'!$C$3="Score",0,24)</f>
        <v>24</v>
      </c>
      <c r="AH125">
        <f>IF('1. Heures totales'!$C$3="Score",0,36)</f>
        <v>36</v>
      </c>
      <c r="AI125">
        <f>IF('1. Heures totales'!$C$3="Score",1,48)</f>
        <v>48</v>
      </c>
      <c r="AJ125">
        <f>IF('1. Heures totales'!$C$3="Score",1,41)</f>
        <v>41</v>
      </c>
      <c r="AK125">
        <f>IF('1. Heures totales'!$C$3="Score",0,36)</f>
        <v>36</v>
      </c>
      <c r="AL125">
        <f>IF('1. Heures totales'!$C$3="Score",0,36)</f>
        <v>36</v>
      </c>
      <c r="AM125">
        <f>IF('1. Heures totales'!$C$3="Score",0,36)</f>
        <v>36</v>
      </c>
      <c r="AN125">
        <f>IF('1. Heures totales'!$C$3="Score",0,36)</f>
        <v>36</v>
      </c>
      <c r="AO125">
        <f>IF('1. Heures totales'!$C$3="Score",0,24)</f>
        <v>24</v>
      </c>
      <c r="AP125">
        <f>IF('1. Heures totales'!$C$3="Score",0,12)</f>
        <v>12</v>
      </c>
      <c r="AQ125">
        <f>IF('1. Heures totales'!$C$3="Score",0,7)</f>
        <v>7</v>
      </c>
      <c r="AR125">
        <f>IF('1. Heures totales'!$C$3="Score",0,12)</f>
        <v>12</v>
      </c>
      <c r="AS125">
        <f>IF('1. Heures totales'!$C$3="Score",0,24)</f>
        <v>24</v>
      </c>
      <c r="AT125">
        <f>IF('1. Heures totales'!$C$3="Score",0,36)</f>
        <v>36</v>
      </c>
      <c r="AU125">
        <f>IF('1. Heures totales'!$C$3="Score",0,36)</f>
        <v>36</v>
      </c>
      <c r="AV125">
        <f>IF('1. Heures totales'!$C$3="Score",0,36)</f>
        <v>36</v>
      </c>
      <c r="AW125">
        <f>IF('1. Heures totales'!$C$3="Score",0,36)</f>
        <v>36</v>
      </c>
      <c r="AX125">
        <f>IF('1. Heures totales'!$C$3="Score",1,48)</f>
        <v>48</v>
      </c>
      <c r="AY125">
        <f>IF('1. Heures totales'!$C$3="Score",1,41)</f>
        <v>41</v>
      </c>
      <c r="AZ125">
        <f>IF('1. Heures totales'!$C$3="Score",1,41)</f>
        <v>41</v>
      </c>
      <c r="BA125">
        <f>IF('1. Heures totales'!$C$3="Score",0,36)</f>
        <v>36</v>
      </c>
      <c r="BB125">
        <f>IF('1. Heures totales'!$C$3="Score",0,36)</f>
        <v>36</v>
      </c>
      <c r="BC125">
        <f>IF('1. Heures totales'!$C$3="Score",0,36)</f>
        <v>36</v>
      </c>
      <c r="BD125">
        <f>IF('1. Heures totales'!$C$3="Score",0,36)</f>
        <v>36</v>
      </c>
      <c r="BE125">
        <f>IF('1. Heures totales'!$C$3="Score",0,29)</f>
        <v>29</v>
      </c>
      <c r="BF125">
        <f>IF('1. Heures totales'!$C$3="Score",0,31)</f>
        <v>31</v>
      </c>
      <c r="BG125">
        <f>IF('1. Heures totales'!$C$3="Score",0,19)</f>
        <v>19</v>
      </c>
      <c r="BH125">
        <f>IF('1. Heures totales'!$C$3="Score",0,12)</f>
        <v>12</v>
      </c>
      <c r="BI125">
        <f>IF('1. Heures totales'!$C$3="Score",0,24)</f>
        <v>24</v>
      </c>
      <c r="BJ125">
        <f>IF('1. Heures totales'!$C$3="Score",0,29)</f>
        <v>29</v>
      </c>
      <c r="BK125">
        <f>IF('1. Heures totales'!$C$3="Score",1,41)</f>
        <v>41</v>
      </c>
      <c r="BL125">
        <f>IF('1. Heures totales'!$C$3="Score",1,43)</f>
        <v>43</v>
      </c>
      <c r="BM125">
        <f>IF('1. Heures totales'!$C$3="Score",0,36)</f>
        <v>36</v>
      </c>
      <c r="BN125">
        <f>IF('1. Heures totales'!$C$3="Score",0,36)</f>
        <v>36</v>
      </c>
      <c r="BO125">
        <f>IF('1. Heures totales'!$C$3="Score",1,41)</f>
        <v>41</v>
      </c>
      <c r="BP125">
        <f>IF('1. Heures totales'!$C$3="Score",1,41)</f>
        <v>41</v>
      </c>
      <c r="BQ125">
        <f>IF('1. Heures totales'!$C$3="Score",1,43)</f>
        <v>43</v>
      </c>
      <c r="BR125">
        <f>IF('1. Heures totales'!$C$3="Score",0,31)</f>
        <v>31</v>
      </c>
      <c r="BS125">
        <f>IF('1. Heures totales'!$C$3="Score",0,24)</f>
        <v>24</v>
      </c>
      <c r="BT125">
        <f>IF('1. Heures totales'!$C$3="Score",0,24)</f>
        <v>24</v>
      </c>
      <c r="BU125">
        <f>IF('1. Heures totales'!$C$3="Score",0,36)</f>
        <v>36</v>
      </c>
      <c r="BV125">
        <f>IF('1. Heures totales'!$C$3="Score",1,43)</f>
        <v>43</v>
      </c>
      <c r="BW125">
        <f>IF('1. Heures totales'!$C$3="Score",0,36)</f>
        <v>36</v>
      </c>
      <c r="BX125">
        <f>IF('1. Heures totales'!$C$3="Score",0,36)</f>
        <v>36</v>
      </c>
      <c r="BY125">
        <f>IF('1. Heures totales'!$C$3="Score",0,36)</f>
        <v>36</v>
      </c>
      <c r="BZ125">
        <f>IF('1. Heures totales'!$C$3="Score",0,36)</f>
        <v>36</v>
      </c>
      <c r="CA125">
        <f>IF('1. Heures totales'!$C$3="Score",0,36)</f>
        <v>36</v>
      </c>
      <c r="CB125">
        <f>IF('1. Heures totales'!$C$3="Score",0,29)</f>
        <v>29</v>
      </c>
      <c r="CC125">
        <f>IF('1. Heures totales'!$C$3="Score",0,29)</f>
        <v>29</v>
      </c>
      <c r="CD125">
        <f>IF('1. Heures totales'!$C$3="Score",0,31)</f>
        <v>31</v>
      </c>
      <c r="CE125">
        <f>IF('1. Heures totales'!$C$3="Score",0,24)</f>
        <v>24</v>
      </c>
      <c r="CF125">
        <f>IF('1. Heures totales'!$C$3="Score",0,24)</f>
        <v>24</v>
      </c>
      <c r="CG125">
        <f>IF('1. Heures totales'!$C$3="Score",0,36)</f>
        <v>36</v>
      </c>
      <c r="CH125">
        <f>IF('1. Heures totales'!$C$3="Score",1,48)</f>
        <v>48</v>
      </c>
      <c r="CI125">
        <f>IF('1. Heures totales'!$C$3="Score",1,43)</f>
        <v>43</v>
      </c>
      <c r="CJ125">
        <f>IF('1. Heures totales'!$C$3="Score",0,31)</f>
        <v>31</v>
      </c>
      <c r="CK125">
        <f>IF('1. Heures totales'!$C$3="Score",0,24)</f>
        <v>24</v>
      </c>
      <c r="CL125">
        <f>IF('1. Heures totales'!$C$3="Score",0,36)</f>
        <v>36</v>
      </c>
      <c r="CM125">
        <f>IF('1. Heures totales'!$C$3="Score",1,48)</f>
        <v>48</v>
      </c>
      <c r="CN125">
        <f>IF('1. Heures totales'!$C$3="Score",1,48)</f>
        <v>48</v>
      </c>
      <c r="CO125">
        <f>IF('1. Heures totales'!$C$3="Score",0,36)</f>
        <v>36</v>
      </c>
      <c r="CP125">
        <f>IF('1. Heures totales'!$C$3="Score",0,36)</f>
        <v>36</v>
      </c>
      <c r="CQ125">
        <f>IF('1. Heures totales'!$C$3="Score",0,36)</f>
        <v>36</v>
      </c>
      <c r="CR125">
        <f>IF('1. Heures totales'!$C$3="Score",1,48)</f>
        <v>48</v>
      </c>
      <c r="CS125">
        <f>IF('1. Heures totales'!$C$3="Score",1,41)</f>
        <v>41</v>
      </c>
      <c r="CT125">
        <f>IF('1. Heures totales'!$C$3="Score",1,41)</f>
        <v>41</v>
      </c>
      <c r="CU125">
        <f>IF('1. Heures totales'!$C$3="Score",0,36)</f>
        <v>36</v>
      </c>
      <c r="CV125">
        <f>IF('1. Heures totales'!$C$3="Score",0,36)</f>
        <v>36</v>
      </c>
      <c r="CW125">
        <f>IF('1. Heures totales'!$C$3="Score",0,36)</f>
        <v>36</v>
      </c>
      <c r="CX125">
        <f>IF('1. Heures totales'!$C$3="Score",1,48)</f>
        <v>48</v>
      </c>
      <c r="CY125">
        <f>IF('1. Heures totales'!$C$3="Score",1,48)</f>
        <v>48</v>
      </c>
      <c r="CZ125">
        <f>IF('1. Heures totales'!$C$3="Score",1,43)</f>
        <v>43</v>
      </c>
      <c r="DA125">
        <f>IF('1. Heures totales'!$C$3="Score",0,31)</f>
        <v>31</v>
      </c>
    </row>
    <row r="126" spans="1:105" x14ac:dyDescent="0.35">
      <c r="A126" s="478" t="e">
        <f>#REF!</f>
        <v>#REF!</v>
      </c>
      <c r="B126" s="186" t="e">
        <f>#REF!</f>
        <v>#REF!</v>
      </c>
      <c r="D126" s="207">
        <f t="shared" ref="D126:D129" si="4">AVERAGE($U126:$DA126)</f>
        <v>25.776470588235295</v>
      </c>
      <c r="E126">
        <f>IF('1. Heures totales'!$C$3="Score",,)</f>
        <v>0</v>
      </c>
      <c r="F126">
        <f>IF('1. Heures totales'!$C$3="Score",,)</f>
        <v>0</v>
      </c>
      <c r="G126">
        <f>IF('1. Heures totales'!$C$3="Score",,)</f>
        <v>0</v>
      </c>
      <c r="H126">
        <f>IF('1. Heures totales'!$C$3="Score",,)</f>
        <v>0</v>
      </c>
      <c r="S126">
        <f>IF('1. Heures totales'!$C$3="Score",,)</f>
        <v>0</v>
      </c>
      <c r="T126">
        <f>IF('1. Heures totales'!$C$3="Score",,)</f>
        <v>0</v>
      </c>
      <c r="U126">
        <f>IF('1. Heures totales'!$C$3="Score",0,24)</f>
        <v>24</v>
      </c>
      <c r="V126">
        <f>IF('1. Heures totales'!$C$3="Score",0,36)</f>
        <v>36</v>
      </c>
      <c r="W126">
        <f>IF('1. Heures totales'!$C$3="Score",1,48)</f>
        <v>48</v>
      </c>
      <c r="X126">
        <f>IF('1. Heures totales'!$C$3="Score",1,43)</f>
        <v>43</v>
      </c>
      <c r="Y126">
        <f>IF('1. Heures totales'!$C$3="Score",0,31)</f>
        <v>31</v>
      </c>
      <c r="Z126">
        <f>IF('1. Heures totales'!$C$3="Score",0,24)</f>
        <v>24</v>
      </c>
      <c r="AA126">
        <f>IF('1. Heures totales'!$C$3="Score",0,24)</f>
        <v>24</v>
      </c>
      <c r="AB126">
        <f>IF('1. Heures totales'!$C$3="Score",0,24)</f>
        <v>24</v>
      </c>
      <c r="AC126">
        <f>IF('1. Heures totales'!$C$3="Score",0,12)</f>
        <v>12</v>
      </c>
      <c r="AD126">
        <f>IF('1. Heures totales'!$C$3="Score",0,0)</f>
        <v>0</v>
      </c>
      <c r="AE126">
        <f>IF('1. Heures totales'!$C$3="Score",0,0)</f>
        <v>0</v>
      </c>
      <c r="AF126">
        <f>IF('1. Heures totales'!$C$3="Score",0,0)</f>
        <v>0</v>
      </c>
      <c r="AG126">
        <f>IF('1. Heures totales'!$C$3="Score",0,12)</f>
        <v>12</v>
      </c>
      <c r="AH126">
        <f>IF('1. Heures totales'!$C$3="Score",0,17)</f>
        <v>17</v>
      </c>
      <c r="AI126">
        <f>IF('1. Heures totales'!$C$3="Score",0,29)</f>
        <v>29</v>
      </c>
      <c r="AJ126">
        <f>IF('1. Heures totales'!$C$3="Score",0,36)</f>
        <v>36</v>
      </c>
      <c r="AK126">
        <f>IF('1. Heures totales'!$C$3="Score",0,36)</f>
        <v>36</v>
      </c>
      <c r="AL126">
        <f>IF('1. Heures totales'!$C$3="Score",0,36)</f>
        <v>36</v>
      </c>
      <c r="AM126">
        <f>IF('1. Heures totales'!$C$3="Score",1,48)</f>
        <v>48</v>
      </c>
      <c r="AN126">
        <f>IF('1. Heures totales'!$C$3="Score",0,36)</f>
        <v>36</v>
      </c>
      <c r="AO126">
        <f>IF('1. Heures totales'!$C$3="Score",0,36)</f>
        <v>36</v>
      </c>
      <c r="AP126">
        <f>IF('1. Heures totales'!$C$3="Score",0,31)</f>
        <v>31</v>
      </c>
      <c r="AQ126">
        <f>IF('1. Heures totales'!$C$3="Score",0,24)</f>
        <v>24</v>
      </c>
      <c r="AR126">
        <f>IF('1. Heures totales'!$C$3="Score",0,24)</f>
        <v>24</v>
      </c>
      <c r="AS126">
        <f>IF('1. Heures totales'!$C$3="Score",0,24)</f>
        <v>24</v>
      </c>
      <c r="AT126">
        <f>IF('1. Heures totales'!$C$3="Score",0,12)</f>
        <v>12</v>
      </c>
      <c r="AU126">
        <f>IF('1. Heures totales'!$C$3="Score",0,24)</f>
        <v>24</v>
      </c>
      <c r="AV126">
        <f>IF('1. Heures totales'!$C$3="Score",0,31)</f>
        <v>31</v>
      </c>
      <c r="AW126">
        <f>IF('1. Heures totales'!$C$3="Score",0,24)</f>
        <v>24</v>
      </c>
      <c r="AX126">
        <f>IF('1. Heures totales'!$C$3="Score",0,24)</f>
        <v>24</v>
      </c>
      <c r="AY126">
        <f>IF('1. Heures totales'!$C$3="Score",0,24)</f>
        <v>24</v>
      </c>
      <c r="AZ126">
        <f>IF('1. Heures totales'!$C$3="Score",0,29)</f>
        <v>29</v>
      </c>
      <c r="BA126">
        <f>IF('1. Heures totales'!$C$3="Score",1,41)</f>
        <v>41</v>
      </c>
      <c r="BB126">
        <f>IF('1. Heures totales'!$C$3="Score",0,36)</f>
        <v>36</v>
      </c>
      <c r="BC126">
        <f>IF('1. Heures totales'!$C$3="Score",0,24)</f>
        <v>24</v>
      </c>
      <c r="BD126">
        <f>IF('1. Heures totales'!$C$3="Score",0,24)</f>
        <v>24</v>
      </c>
      <c r="BE126">
        <f>IF('1. Heures totales'!$C$3="Score",0,36)</f>
        <v>36</v>
      </c>
      <c r="BF126">
        <f>IF('1. Heures totales'!$C$3="Score",0,36)</f>
        <v>36</v>
      </c>
      <c r="BG126">
        <f>IF('1. Heures totales'!$C$3="Score",1,43)</f>
        <v>43</v>
      </c>
      <c r="BH126">
        <f>IF('1. Heures totales'!$C$3="Score",0,31)</f>
        <v>31</v>
      </c>
      <c r="BI126">
        <f>IF('1. Heures totales'!$C$3="Score",0,24)</f>
        <v>24</v>
      </c>
      <c r="BJ126">
        <f>IF('1. Heures totales'!$C$3="Score",0,24)</f>
        <v>24</v>
      </c>
      <c r="BK126">
        <f>IF('1. Heures totales'!$C$3="Score",0,24)</f>
        <v>24</v>
      </c>
      <c r="BL126">
        <f>IF('1. Heures totales'!$C$3="Score",0,12)</f>
        <v>12</v>
      </c>
      <c r="BM126">
        <f>IF('1. Heures totales'!$C$3="Score",0,17)</f>
        <v>17</v>
      </c>
      <c r="BN126">
        <f>IF('1. Heures totales'!$C$3="Score",0,17)</f>
        <v>17</v>
      </c>
      <c r="BO126">
        <f>IF('1. Heures totales'!$C$3="Score",0,24)</f>
        <v>24</v>
      </c>
      <c r="BP126">
        <f>IF('1. Heures totales'!$C$3="Score",0,24)</f>
        <v>24</v>
      </c>
      <c r="BQ126">
        <f>IF('1. Heures totales'!$C$3="Score",0,24)</f>
        <v>24</v>
      </c>
      <c r="BR126">
        <f>IF('1. Heures totales'!$C$3="Score",0,24)</f>
        <v>24</v>
      </c>
      <c r="BS126">
        <f>IF('1. Heures totales'!$C$3="Score",0,24)</f>
        <v>24</v>
      </c>
      <c r="BT126">
        <f>IF('1. Heures totales'!$C$3="Score",0,19)</f>
        <v>19</v>
      </c>
      <c r="BU126">
        <f>IF('1. Heures totales'!$C$3="Score",0,7)</f>
        <v>7</v>
      </c>
      <c r="BV126">
        <f>IF('1. Heures totales'!$C$3="Score",0,12)</f>
        <v>12</v>
      </c>
      <c r="BW126">
        <f>IF('1. Heures totales'!$C$3="Score",0,24)</f>
        <v>24</v>
      </c>
      <c r="BX126">
        <f>IF('1. Heures totales'!$C$3="Score",0,24)</f>
        <v>24</v>
      </c>
      <c r="BY126">
        <f>IF('1. Heures totales'!$C$3="Score",0,24)</f>
        <v>24</v>
      </c>
      <c r="BZ126">
        <f>IF('1. Heures totales'!$C$3="Score",0,24)</f>
        <v>24</v>
      </c>
      <c r="CA126">
        <f>IF('1. Heures totales'!$C$3="Score",0,36)</f>
        <v>36</v>
      </c>
      <c r="CB126">
        <f>IF('1. Heures totales'!$C$3="Score",1,48)</f>
        <v>48</v>
      </c>
      <c r="CC126">
        <f>IF('1. Heures totales'!$C$3="Score",0,36)</f>
        <v>36</v>
      </c>
      <c r="CD126">
        <f>IF('1. Heures totales'!$C$3="Score",0,24)</f>
        <v>24</v>
      </c>
      <c r="CE126">
        <f>IF('1. Heures totales'!$C$3="Score",0,24)</f>
        <v>24</v>
      </c>
      <c r="CF126">
        <f>IF('1. Heures totales'!$C$3="Score",0,24)</f>
        <v>24</v>
      </c>
      <c r="CG126">
        <f>IF('1. Heures totales'!$C$3="Score",0,24)</f>
        <v>24</v>
      </c>
      <c r="CH126">
        <f>IF('1. Heures totales'!$C$3="Score",0,17)</f>
        <v>17</v>
      </c>
      <c r="CI126">
        <f>IF('1. Heures totales'!$C$3="Score",0,12)</f>
        <v>12</v>
      </c>
      <c r="CJ126">
        <f>IF('1. Heures totales'!$C$3="Score",0,12)</f>
        <v>12</v>
      </c>
      <c r="CK126">
        <f>IF('1. Heures totales'!$C$3="Score",0,12)</f>
        <v>12</v>
      </c>
      <c r="CL126">
        <f>IF('1. Heures totales'!$C$3="Score",0,12)</f>
        <v>12</v>
      </c>
      <c r="CM126">
        <f>IF('1. Heures totales'!$C$3="Score",0,12)</f>
        <v>12</v>
      </c>
      <c r="CN126">
        <f>IF('1. Heures totales'!$C$3="Score",0,24)</f>
        <v>24</v>
      </c>
      <c r="CO126">
        <f>IF('1. Heures totales'!$C$3="Score",0,31)</f>
        <v>31</v>
      </c>
      <c r="CP126">
        <f>IF('1. Heures totales'!$C$3="Score",0,24)</f>
        <v>24</v>
      </c>
      <c r="CQ126">
        <f>IF('1. Heures totales'!$C$3="Score",0,24)</f>
        <v>24</v>
      </c>
      <c r="CR126">
        <f>IF('1. Heures totales'!$C$3="Score",0,24)</f>
        <v>24</v>
      </c>
      <c r="CS126">
        <f>IF('1. Heures totales'!$C$3="Score",0,36)</f>
        <v>36</v>
      </c>
      <c r="CT126">
        <f>IF('1. Heures totales'!$C$3="Score",1,48)</f>
        <v>48</v>
      </c>
      <c r="CU126">
        <f>IF('1. Heures totales'!$C$3="Score",1,41)</f>
        <v>41</v>
      </c>
      <c r="CV126">
        <f>IF('1. Heures totales'!$C$3="Score",0,36)</f>
        <v>36</v>
      </c>
      <c r="CW126">
        <f>IF('1. Heures totales'!$C$3="Score",0,36)</f>
        <v>36</v>
      </c>
      <c r="CX126">
        <f>IF('1. Heures totales'!$C$3="Score",0,36)</f>
        <v>36</v>
      </c>
      <c r="CY126">
        <f>IF('1. Heures totales'!$C$3="Score",0,36)</f>
        <v>36</v>
      </c>
      <c r="CZ126">
        <f>IF('1. Heures totales'!$C$3="Score",0,24)</f>
        <v>24</v>
      </c>
      <c r="DA126">
        <f>IF('1. Heures totales'!$C$3="Score",0,12)</f>
        <v>12</v>
      </c>
    </row>
    <row r="127" spans="1:105" x14ac:dyDescent="0.35">
      <c r="A127" s="478" t="e">
        <f>#REF!</f>
        <v>#REF!</v>
      </c>
      <c r="B127" s="186" t="e">
        <f>#REF!</f>
        <v>#REF!</v>
      </c>
      <c r="D127" s="207">
        <f t="shared" si="4"/>
        <v>34.305882352941175</v>
      </c>
      <c r="E127">
        <f>IF('1. Heures totales'!$C$3="Score",,)</f>
        <v>0</v>
      </c>
      <c r="F127">
        <f>IF('1. Heures totales'!$C$3="Score",,)</f>
        <v>0</v>
      </c>
      <c r="G127">
        <f>IF('1. Heures totales'!$C$3="Score",,)</f>
        <v>0</v>
      </c>
      <c r="H127">
        <f>IF('1. Heures totales'!$C$3="Score",,)</f>
        <v>0</v>
      </c>
      <c r="S127">
        <f>IF('1. Heures totales'!$C$3="Score",,)</f>
        <v>0</v>
      </c>
      <c r="T127">
        <f>IF('1. Heures totales'!$C$3="Score",,)</f>
        <v>0</v>
      </c>
      <c r="U127">
        <f>IF('1. Heures totales'!$C$3="Score",0,24)</f>
        <v>24</v>
      </c>
      <c r="V127">
        <f>IF('1. Heures totales'!$C$3="Score",0,36)</f>
        <v>36</v>
      </c>
      <c r="W127">
        <f>IF('1. Heures totales'!$C$3="Score",1,48)</f>
        <v>48</v>
      </c>
      <c r="X127">
        <f>IF('1. Heures totales'!$C$3="Score",0,36)</f>
        <v>36</v>
      </c>
      <c r="Y127">
        <f>IF('1. Heures totales'!$C$3="Score",0,24)</f>
        <v>24</v>
      </c>
      <c r="Z127">
        <f>IF('1. Heures totales'!$C$3="Score",0,24)</f>
        <v>24</v>
      </c>
      <c r="AA127">
        <f>IF('1. Heures totales'!$C$3="Score",0,36)</f>
        <v>36</v>
      </c>
      <c r="AB127">
        <f>IF('1. Heures totales'!$C$3="Score",1,48)</f>
        <v>48</v>
      </c>
      <c r="AC127">
        <f>IF('1. Heures totales'!$C$3="Score",1,41)</f>
        <v>41</v>
      </c>
      <c r="AD127">
        <f>IF('1. Heures totales'!$C$3="Score",0,36)</f>
        <v>36</v>
      </c>
      <c r="AE127">
        <f>IF('1. Heures totales'!$C$3="Score",0,36)</f>
        <v>36</v>
      </c>
      <c r="AF127">
        <f>IF('1. Heures totales'!$C$3="Score",0,36)</f>
        <v>36</v>
      </c>
      <c r="AG127">
        <f>IF('1. Heures totales'!$C$3="Score",0,36)</f>
        <v>36</v>
      </c>
      <c r="AH127">
        <f>IF('1. Heures totales'!$C$3="Score",0,29)</f>
        <v>29</v>
      </c>
      <c r="AI127">
        <f>IF('1. Heures totales'!$C$3="Score",0,29)</f>
        <v>29</v>
      </c>
      <c r="AJ127">
        <f>IF('1. Heures totales'!$C$3="Score",0,31)</f>
        <v>31</v>
      </c>
      <c r="AK127">
        <f>IF('1. Heures totales'!$C$3="Score",0,24)</f>
        <v>24</v>
      </c>
      <c r="AL127">
        <f>IF('1. Heures totales'!$C$3="Score",0,24)</f>
        <v>24</v>
      </c>
      <c r="AM127">
        <f>IF('1. Heures totales'!$C$3="Score",0,36)</f>
        <v>36</v>
      </c>
      <c r="AN127">
        <f>IF('1. Heures totales'!$C$3="Score",1,41)</f>
        <v>41</v>
      </c>
      <c r="AO127">
        <f>IF('1. Heures totales'!$C$3="Score",1,43)</f>
        <v>43</v>
      </c>
      <c r="AP127">
        <f>IF('1. Heures totales'!$C$3="Score",0,31)</f>
        <v>31</v>
      </c>
      <c r="AQ127">
        <f>IF('1. Heures totales'!$C$3="Score",0,24)</f>
        <v>24</v>
      </c>
      <c r="AR127">
        <f>IF('1. Heures totales'!$C$3="Score",0,36)</f>
        <v>36</v>
      </c>
      <c r="AS127">
        <f>IF('1. Heures totales'!$C$3="Score",1,48)</f>
        <v>48</v>
      </c>
      <c r="AT127">
        <f>IF('1. Heures totales'!$C$3="Score",1,48)</f>
        <v>48</v>
      </c>
      <c r="AU127">
        <f>IF('1. Heures totales'!$C$3="Score",1,43)</f>
        <v>43</v>
      </c>
      <c r="AV127">
        <f>IF('1. Heures totales'!$C$3="Score",0,36)</f>
        <v>36</v>
      </c>
      <c r="AW127">
        <f>IF('1. Heures totales'!$C$3="Score",0,36)</f>
        <v>36</v>
      </c>
      <c r="AX127">
        <f>IF('1. Heures totales'!$C$3="Score",1,48)</f>
        <v>48</v>
      </c>
      <c r="AY127">
        <f>IF('1. Heures totales'!$C$3="Score",1,41)</f>
        <v>41</v>
      </c>
      <c r="AZ127">
        <f>IF('1. Heures totales'!$C$3="Score",1,41)</f>
        <v>41</v>
      </c>
      <c r="BA127">
        <f>IF('1. Heures totales'!$C$3="Score",0,36)</f>
        <v>36</v>
      </c>
      <c r="BB127">
        <f>IF('1. Heures totales'!$C$3="Score",0,36)</f>
        <v>36</v>
      </c>
      <c r="BC127">
        <f>IF('1. Heures totales'!$C$3="Score",0,36)</f>
        <v>36</v>
      </c>
      <c r="BD127">
        <f>IF('1. Heures totales'!$C$3="Score",0,36)</f>
        <v>36</v>
      </c>
      <c r="BE127">
        <f>IF('1. Heures totales'!$C$3="Score",0,29)</f>
        <v>29</v>
      </c>
      <c r="BF127">
        <f>IF('1. Heures totales'!$C$3="Score",0,36)</f>
        <v>36</v>
      </c>
      <c r="BG127">
        <f>IF('1. Heures totales'!$C$3="Score",0,31)</f>
        <v>31</v>
      </c>
      <c r="BH127">
        <f>IF('1. Heures totales'!$C$3="Score",0,24)</f>
        <v>24</v>
      </c>
      <c r="BI127">
        <f>IF('1. Heures totales'!$C$3="Score",0,24)</f>
        <v>24</v>
      </c>
      <c r="BJ127">
        <f>IF('1. Heures totales'!$C$3="Score",0,36)</f>
        <v>36</v>
      </c>
      <c r="BK127">
        <f>IF('1. Heures totales'!$C$3="Score",1,48)</f>
        <v>48</v>
      </c>
      <c r="BL127">
        <f>IF('1. Heures totales'!$C$3="Score",1,48)</f>
        <v>48</v>
      </c>
      <c r="BM127">
        <f>IF('1. Heures totales'!$C$3="Score",1,43)</f>
        <v>43</v>
      </c>
      <c r="BN127">
        <f>IF('1. Heures totales'!$C$3="Score",0,36)</f>
        <v>36</v>
      </c>
      <c r="BO127">
        <f>IF('1. Heures totales'!$C$3="Score",0,36)</f>
        <v>36</v>
      </c>
      <c r="BP127">
        <f>IF('1. Heures totales'!$C$3="Score",1,48)</f>
        <v>48</v>
      </c>
      <c r="BQ127">
        <f>IF('1. Heures totales'!$C$3="Score",1,41)</f>
        <v>41</v>
      </c>
      <c r="BR127">
        <f>IF('1. Heures totales'!$C$3="Score",1,41)</f>
        <v>41</v>
      </c>
      <c r="BS127">
        <f>IF('1. Heures totales'!$C$3="Score",1,43)</f>
        <v>43</v>
      </c>
      <c r="BT127">
        <f>IF('1. Heures totales'!$C$3="Score",0,36)</f>
        <v>36</v>
      </c>
      <c r="BU127">
        <f>IF('1. Heures totales'!$C$3="Score",0,36)</f>
        <v>36</v>
      </c>
      <c r="BV127">
        <f>IF('1. Heures totales'!$C$3="Score",1,48)</f>
        <v>48</v>
      </c>
      <c r="BW127">
        <f>IF('1. Heures totales'!$C$3="Score",1,41)</f>
        <v>41</v>
      </c>
      <c r="BX127">
        <f>IF('1. Heures totales'!$C$3="Score",1,43)</f>
        <v>43</v>
      </c>
      <c r="BY127">
        <f>IF('1. Heures totales'!$C$3="Score",0,31)</f>
        <v>31</v>
      </c>
      <c r="BZ127">
        <f>IF('1. Heures totales'!$C$3="Score",0,24)</f>
        <v>24</v>
      </c>
      <c r="CA127">
        <f>IF('1. Heures totales'!$C$3="Score",0,36)</f>
        <v>36</v>
      </c>
      <c r="CB127">
        <f>IF('1. Heures totales'!$C$3="Score",1,48)</f>
        <v>48</v>
      </c>
      <c r="CC127">
        <f>IF('1. Heures totales'!$C$3="Score",0,36)</f>
        <v>36</v>
      </c>
      <c r="CD127">
        <f>IF('1. Heures totales'!$C$3="Score",0,31)</f>
        <v>31</v>
      </c>
      <c r="CE127">
        <f>IF('1. Heures totales'!$C$3="Score",0,24)</f>
        <v>24</v>
      </c>
      <c r="CF127">
        <f>IF('1. Heures totales'!$C$3="Score",0,24)</f>
        <v>24</v>
      </c>
      <c r="CG127">
        <f>IF('1. Heures totales'!$C$3="Score",0,24)</f>
        <v>24</v>
      </c>
      <c r="CH127">
        <f>IF('1. Heures totales'!$C$3="Score",0,12)</f>
        <v>12</v>
      </c>
      <c r="CI127">
        <f>IF('1. Heures totales'!$C$3="Score",0,0)</f>
        <v>0</v>
      </c>
      <c r="CJ127">
        <f>IF('1. Heures totales'!$C$3="Score",0,0)</f>
        <v>0</v>
      </c>
      <c r="CK127">
        <f>IF('1. Heures totales'!$C$3="Score",0,12)</f>
        <v>12</v>
      </c>
      <c r="CL127">
        <f>IF('1. Heures totales'!$C$3="Score",0,24)</f>
        <v>24</v>
      </c>
      <c r="CM127">
        <f>IF('1. Heures totales'!$C$3="Score",0,36)</f>
        <v>36</v>
      </c>
      <c r="CN127">
        <f>IF('1. Heures totales'!$C$3="Score",0,36)</f>
        <v>36</v>
      </c>
      <c r="CO127">
        <f>IF('1. Heures totales'!$C$3="Score",0,36)</f>
        <v>36</v>
      </c>
      <c r="CP127">
        <f>IF('1. Heures totales'!$C$3="Score",0,36)</f>
        <v>36</v>
      </c>
      <c r="CQ127">
        <f>IF('1. Heures totales'!$C$3="Score",1,41)</f>
        <v>41</v>
      </c>
      <c r="CR127">
        <f>IF('1. Heures totales'!$C$3="Score",1,41)</f>
        <v>41</v>
      </c>
      <c r="CS127">
        <f>IF('1. Heures totales'!$C$3="Score",0,36)</f>
        <v>36</v>
      </c>
      <c r="CT127">
        <f>IF('1. Heures totales'!$C$3="Score",0,24)</f>
        <v>24</v>
      </c>
      <c r="CU127">
        <f>IF('1. Heures totales'!$C$3="Score",0,24)</f>
        <v>24</v>
      </c>
      <c r="CV127">
        <f>IF('1. Heures totales'!$C$3="Score",0,24)</f>
        <v>24</v>
      </c>
      <c r="CW127">
        <f>IF('1. Heures totales'!$C$3="Score",0,36)</f>
        <v>36</v>
      </c>
      <c r="CX127">
        <f>IF('1. Heures totales'!$C$3="Score",1,43)</f>
        <v>43</v>
      </c>
      <c r="CY127">
        <f>IF('1. Heures totales'!$C$3="Score",1,43)</f>
        <v>43</v>
      </c>
      <c r="CZ127">
        <f>IF('1. Heures totales'!$C$3="Score",0,36)</f>
        <v>36</v>
      </c>
      <c r="DA127">
        <f>IF('1. Heures totales'!$C$3="Score",0,36)</f>
        <v>36</v>
      </c>
    </row>
    <row r="128" spans="1:105" x14ac:dyDescent="0.35">
      <c r="A128" s="478" t="e">
        <f>#REF!</f>
        <v>#REF!</v>
      </c>
      <c r="B128" s="186" t="e">
        <f>#REF!</f>
        <v>#REF!</v>
      </c>
      <c r="D128" s="207">
        <f t="shared" si="4"/>
        <v>34.023529411764706</v>
      </c>
      <c r="E128">
        <f>IF('1. Heures totales'!$C$3="Score",,)</f>
        <v>0</v>
      </c>
      <c r="F128">
        <f>IF('1. Heures totales'!$C$3="Score",,)</f>
        <v>0</v>
      </c>
      <c r="G128">
        <f>IF('1. Heures totales'!$C$3="Score",,)</f>
        <v>0</v>
      </c>
      <c r="H128">
        <f>IF('1. Heures totales'!$C$3="Score",,)</f>
        <v>0</v>
      </c>
      <c r="S128">
        <f>IF('1. Heures totales'!$C$3="Score",,)</f>
        <v>0</v>
      </c>
      <c r="T128">
        <f>IF('1. Heures totales'!$C$3="Score",,)</f>
        <v>0</v>
      </c>
      <c r="U128">
        <f>IF('1. Heures totales'!$C$3="Score",0,24)</f>
        <v>24</v>
      </c>
      <c r="V128">
        <f>IF('1. Heures totales'!$C$3="Score",0,36)</f>
        <v>36</v>
      </c>
      <c r="W128">
        <f>IF('1. Heures totales'!$C$3="Score",0,29)</f>
        <v>29</v>
      </c>
      <c r="X128">
        <f>IF('1. Heures totales'!$C$3="Score",0,31)</f>
        <v>31</v>
      </c>
      <c r="Y128">
        <f>IF('1. Heures totales'!$C$3="Score",0,24)</f>
        <v>24</v>
      </c>
      <c r="Z128">
        <f>IF('1. Heures totales'!$C$3="Score",0,24)</f>
        <v>24</v>
      </c>
      <c r="AA128">
        <f>IF('1. Heures totales'!$C$3="Score",0,36)</f>
        <v>36</v>
      </c>
      <c r="AB128">
        <f>IF('1. Heures totales'!$C$3="Score",1,48)</f>
        <v>48</v>
      </c>
      <c r="AC128">
        <f>IF('1. Heures totales'!$C$3="Score",1,41)</f>
        <v>41</v>
      </c>
      <c r="AD128">
        <f>IF('1. Heures totales'!$C$3="Score",1,43)</f>
        <v>43</v>
      </c>
      <c r="AE128">
        <f>IF('1. Heures totales'!$C$3="Score",0,36)</f>
        <v>36</v>
      </c>
      <c r="AF128">
        <f>IF('1. Heures totales'!$C$3="Score",0,36)</f>
        <v>36</v>
      </c>
      <c r="AG128">
        <f>IF('1. Heures totales'!$C$3="Score",0,36)</f>
        <v>36</v>
      </c>
      <c r="AH128">
        <f>IF('1. Heures totales'!$C$3="Score",0,29)</f>
        <v>29</v>
      </c>
      <c r="AI128">
        <f>IF('1. Heures totales'!$C$3="Score",0,29)</f>
        <v>29</v>
      </c>
      <c r="AJ128">
        <f>IF('1. Heures totales'!$C$3="Score",0,31)</f>
        <v>31</v>
      </c>
      <c r="AK128">
        <f>IF('1. Heures totales'!$C$3="Score",0,24)</f>
        <v>24</v>
      </c>
      <c r="AL128">
        <f>IF('1. Heures totales'!$C$3="Score",0,24)</f>
        <v>24</v>
      </c>
      <c r="AM128">
        <f>IF('1. Heures totales'!$C$3="Score",0,29)</f>
        <v>29</v>
      </c>
      <c r="AN128">
        <f>IF('1. Heures totales'!$C$3="Score",1,41)</f>
        <v>41</v>
      </c>
      <c r="AO128">
        <f>IF('1. Heures totales'!$C$3="Score",1,43)</f>
        <v>43</v>
      </c>
      <c r="AP128">
        <f>IF('1. Heures totales'!$C$3="Score",0,31)</f>
        <v>31</v>
      </c>
      <c r="AQ128">
        <f>IF('1. Heures totales'!$C$3="Score",0,24)</f>
        <v>24</v>
      </c>
      <c r="AR128">
        <f>IF('1. Heures totales'!$C$3="Score",0,24)</f>
        <v>24</v>
      </c>
      <c r="AS128">
        <f>IF('1. Heures totales'!$C$3="Score",0,36)</f>
        <v>36</v>
      </c>
      <c r="AT128">
        <f>IF('1. Heures totales'!$C$3="Score",1,43)</f>
        <v>43</v>
      </c>
      <c r="AU128">
        <f>IF('1. Heures totales'!$C$3="Score",0,31)</f>
        <v>31</v>
      </c>
      <c r="AV128">
        <f>IF('1. Heures totales'!$C$3="Score",0,24)</f>
        <v>24</v>
      </c>
      <c r="AW128">
        <f>IF('1. Heures totales'!$C$3="Score",0,24)</f>
        <v>24</v>
      </c>
      <c r="AX128">
        <f>IF('1. Heures totales'!$C$3="Score",0,36)</f>
        <v>36</v>
      </c>
      <c r="AY128">
        <f>IF('1. Heures totales'!$C$3="Score",1,41)</f>
        <v>41</v>
      </c>
      <c r="AZ128">
        <f>IF('1. Heures totales'!$C$3="Score",1,41)</f>
        <v>41</v>
      </c>
      <c r="BA128">
        <f>IF('1. Heures totales'!$C$3="Score",0,36)</f>
        <v>36</v>
      </c>
      <c r="BB128">
        <f>IF('1. Heures totales'!$C$3="Score",0,36)</f>
        <v>36</v>
      </c>
      <c r="BC128">
        <f>IF('1. Heures totales'!$C$3="Score",1,48)</f>
        <v>48</v>
      </c>
      <c r="BD128">
        <f>IF('1. Heures totales'!$C$3="Score",1,48)</f>
        <v>48</v>
      </c>
      <c r="BE128">
        <f>IF('1. Heures totales'!$C$3="Score",1,48)</f>
        <v>48</v>
      </c>
      <c r="BF128">
        <f>IF('1. Heures totales'!$C$3="Score",1,48)</f>
        <v>48</v>
      </c>
      <c r="BG128">
        <f>IF('1. Heures totales'!$C$3="Score",1,43)</f>
        <v>43</v>
      </c>
      <c r="BH128">
        <f>IF('1. Heures totales'!$C$3="Score",0,36)</f>
        <v>36</v>
      </c>
      <c r="BI128">
        <f>IF('1. Heures totales'!$C$3="Score",0,36)</f>
        <v>36</v>
      </c>
      <c r="BJ128">
        <f>IF('1. Heures totales'!$C$3="Score",0,36)</f>
        <v>36</v>
      </c>
      <c r="BK128">
        <f>IF('1. Heures totales'!$C$3="Score",1,48)</f>
        <v>48</v>
      </c>
      <c r="BL128">
        <f>IF('1. Heures totales'!$C$3="Score",1,41)</f>
        <v>41</v>
      </c>
      <c r="BM128">
        <f>IF('1. Heures totales'!$C$3="Score",1,43)</f>
        <v>43</v>
      </c>
      <c r="BN128">
        <f>IF('1. Heures totales'!$C$3="Score",0,36)</f>
        <v>36</v>
      </c>
      <c r="BO128">
        <f>IF('1. Heures totales'!$C$3="Score",0,36)</f>
        <v>36</v>
      </c>
      <c r="BP128">
        <f>IF('1. Heures totales'!$C$3="Score",1,41)</f>
        <v>41</v>
      </c>
      <c r="BQ128">
        <f>IF('1. Heures totales'!$C$3="Score",0,36)</f>
        <v>36</v>
      </c>
      <c r="BR128">
        <f>IF('1. Heures totales'!$C$3="Score",0,24)</f>
        <v>24</v>
      </c>
      <c r="BS128">
        <f>IF('1. Heures totales'!$C$3="Score",0,19)</f>
        <v>19</v>
      </c>
      <c r="BT128">
        <f>IF('1. Heures totales'!$C$3="Score",0,24)</f>
        <v>24</v>
      </c>
      <c r="BU128">
        <f>IF('1. Heures totales'!$C$3="Score",0,36)</f>
        <v>36</v>
      </c>
      <c r="BV128">
        <f>IF('1. Heures totales'!$C$3="Score",1,41)</f>
        <v>41</v>
      </c>
      <c r="BW128">
        <f>IF('1. Heures totales'!$C$3="Score",1,43)</f>
        <v>43</v>
      </c>
      <c r="BX128">
        <f>IF('1. Heures totales'!$C$3="Score",0,36)</f>
        <v>36</v>
      </c>
      <c r="BY128">
        <f>IF('1. Heures totales'!$C$3="Score",0,36)</f>
        <v>36</v>
      </c>
      <c r="BZ128">
        <f>IF('1. Heures totales'!$C$3="Score",1,48)</f>
        <v>48</v>
      </c>
      <c r="CA128">
        <f>IF('1. Heures totales'!$C$3="Score",1,41)</f>
        <v>41</v>
      </c>
      <c r="CB128">
        <f>IF('1. Heures totales'!$C$3="Score",1,41)</f>
        <v>41</v>
      </c>
      <c r="CC128">
        <f>IF('1. Heures totales'!$C$3="Score",1,43)</f>
        <v>43</v>
      </c>
      <c r="CD128">
        <f>IF('1. Heures totales'!$C$3="Score",0,36)</f>
        <v>36</v>
      </c>
      <c r="CE128">
        <f>IF('1. Heures totales'!$C$3="Score",0,36)</f>
        <v>36</v>
      </c>
      <c r="CF128">
        <f>IF('1. Heures totales'!$C$3="Score",0,36)</f>
        <v>36</v>
      </c>
      <c r="CG128">
        <f>IF('1. Heures totales'!$C$3="Score",0,24)</f>
        <v>24</v>
      </c>
      <c r="CH128">
        <f>IF('1. Heures totales'!$C$3="Score",0,19)</f>
        <v>19</v>
      </c>
      <c r="CI128">
        <f>IF('1. Heures totales'!$C$3="Score",0,7)</f>
        <v>7</v>
      </c>
      <c r="CJ128">
        <f>IF('1. Heures totales'!$C$3="Score",0,0)</f>
        <v>0</v>
      </c>
      <c r="CK128">
        <f>IF('1. Heures totales'!$C$3="Score",0,12)</f>
        <v>12</v>
      </c>
      <c r="CL128">
        <f>IF('1. Heures totales'!$C$3="Score",0,17)</f>
        <v>17</v>
      </c>
      <c r="CM128">
        <f>IF('1. Heures totales'!$C$3="Score",0,29)</f>
        <v>29</v>
      </c>
      <c r="CN128">
        <f>IF('1. Heures totales'!$C$3="Score",0,36)</f>
        <v>36</v>
      </c>
      <c r="CO128">
        <f>IF('1. Heures totales'!$C$3="Score",0,36)</f>
        <v>36</v>
      </c>
      <c r="CP128">
        <f>IF('1. Heures totales'!$C$3="Score",0,36)</f>
        <v>36</v>
      </c>
      <c r="CQ128">
        <f>IF('1. Heures totales'!$C$3="Score",1,41)</f>
        <v>41</v>
      </c>
      <c r="CR128">
        <f>IF('1. Heures totales'!$C$3="Score",1,41)</f>
        <v>41</v>
      </c>
      <c r="CS128">
        <f>IF('1. Heures totales'!$C$3="Score",1,43)</f>
        <v>43</v>
      </c>
      <c r="CT128">
        <f>IF('1. Heures totales'!$C$3="Score",0,31)</f>
        <v>31</v>
      </c>
      <c r="CU128">
        <f>IF('1. Heures totales'!$C$3="Score",0,24)</f>
        <v>24</v>
      </c>
      <c r="CV128">
        <f>IF('1. Heures totales'!$C$3="Score",0,24)</f>
        <v>24</v>
      </c>
      <c r="CW128">
        <f>IF('1. Heures totales'!$C$3="Score",0,36)</f>
        <v>36</v>
      </c>
      <c r="CX128">
        <f>IF('1. Heures totales'!$C$3="Score",1,43)</f>
        <v>43</v>
      </c>
      <c r="CY128">
        <f>IF('1. Heures totales'!$C$3="Score",0,36)</f>
        <v>36</v>
      </c>
      <c r="CZ128">
        <f>IF('1. Heures totales'!$C$3="Score",0,36)</f>
        <v>36</v>
      </c>
      <c r="DA128">
        <f>IF('1. Heures totales'!$C$3="Score",0,36)</f>
        <v>36</v>
      </c>
    </row>
    <row r="129" spans="1:105" x14ac:dyDescent="0.35">
      <c r="A129" s="478" t="e">
        <f>#REF!</f>
        <v>#REF!</v>
      </c>
      <c r="B129" s="186" t="e">
        <f>#REF!</f>
        <v>#REF!</v>
      </c>
      <c r="D129" s="207">
        <f t="shared" si="4"/>
        <v>29.564705882352943</v>
      </c>
      <c r="E129">
        <f>IF('1. Heures totales'!$C$3="Score",,)</f>
        <v>0</v>
      </c>
      <c r="F129">
        <f>IF('1. Heures totales'!$C$3="Score",,)</f>
        <v>0</v>
      </c>
      <c r="G129">
        <f>IF('1. Heures totales'!$C$3="Score",,)</f>
        <v>0</v>
      </c>
      <c r="H129">
        <f>IF('1. Heures totales'!$C$3="Score",,)</f>
        <v>0</v>
      </c>
      <c r="S129">
        <f>IF('1. Heures totales'!$C$3="Score",,)</f>
        <v>0</v>
      </c>
      <c r="T129">
        <f>IF('1. Heures totales'!$C$3="Score",,)</f>
        <v>0</v>
      </c>
      <c r="U129">
        <f>IF('1. Heures totales'!$C$3="Score",0,24)</f>
        <v>24</v>
      </c>
      <c r="V129">
        <f>IF('1. Heures totales'!$C$3="Score",0,36)</f>
        <v>36</v>
      </c>
      <c r="W129">
        <f>IF('1. Heures totales'!$C$3="Score",1,48)</f>
        <v>48</v>
      </c>
      <c r="X129">
        <f>IF('1. Heures totales'!$C$3="Score",1,48)</f>
        <v>48</v>
      </c>
      <c r="Y129">
        <f>IF('1. Heures totales'!$C$3="Score",0,36)</f>
        <v>36</v>
      </c>
      <c r="Z129">
        <f>IF('1. Heures totales'!$C$3="Score",0,36)</f>
        <v>36</v>
      </c>
      <c r="AA129">
        <f>IF('1. Heures totales'!$C$3="Score",0,36)</f>
        <v>36</v>
      </c>
      <c r="AB129">
        <f>IF('1. Heures totales'!$C$3="Score",0,36)</f>
        <v>36</v>
      </c>
      <c r="AC129">
        <f>IF('1. Heures totales'!$C$3="Score",0,29)</f>
        <v>29</v>
      </c>
      <c r="AD129">
        <f>IF('1. Heures totales'!$C$3="Score",0,29)</f>
        <v>29</v>
      </c>
      <c r="AE129">
        <f>IF('1. Heures totales'!$C$3="Score",0,24)</f>
        <v>24</v>
      </c>
      <c r="AF129">
        <f>IF('1. Heures totales'!$C$3="Score",0,24)</f>
        <v>24</v>
      </c>
      <c r="AG129">
        <f>IF('1. Heures totales'!$C$3="Score",0,24)</f>
        <v>24</v>
      </c>
      <c r="AH129">
        <f>IF('1. Heures totales'!$C$3="Score",0,24)</f>
        <v>24</v>
      </c>
      <c r="AI129">
        <f>IF('1. Heures totales'!$C$3="Score",0,36)</f>
        <v>36</v>
      </c>
      <c r="AJ129">
        <f>IF('1. Heures totales'!$C$3="Score",0,36)</f>
        <v>36</v>
      </c>
      <c r="AK129">
        <f>IF('1. Heures totales'!$C$3="Score",0,31)</f>
        <v>31</v>
      </c>
      <c r="AL129">
        <f>IF('1. Heures totales'!$C$3="Score",0,24)</f>
        <v>24</v>
      </c>
      <c r="AM129">
        <f>IF('1. Heures totales'!$C$3="Score",0,24)</f>
        <v>24</v>
      </c>
      <c r="AN129">
        <f>IF('1. Heures totales'!$C$3="Score",0,24)</f>
        <v>24</v>
      </c>
      <c r="AO129">
        <f>IF('1. Heures totales'!$C$3="Score",0,29)</f>
        <v>29</v>
      </c>
      <c r="AP129">
        <f>IF('1. Heures totales'!$C$3="Score",0,24)</f>
        <v>24</v>
      </c>
      <c r="AQ129">
        <f>IF('1. Heures totales'!$C$3="Score",0,19)</f>
        <v>19</v>
      </c>
      <c r="AR129">
        <f>IF('1. Heures totales'!$C$3="Score",0,12)</f>
        <v>12</v>
      </c>
      <c r="AS129">
        <f>IF('1. Heures totales'!$C$3="Score",0,12)</f>
        <v>12</v>
      </c>
      <c r="AT129">
        <f>IF('1. Heures totales'!$C$3="Score",0,24)</f>
        <v>24</v>
      </c>
      <c r="AU129">
        <f>IF('1. Heures totales'!$C$3="Score",0,36)</f>
        <v>36</v>
      </c>
      <c r="AV129">
        <f>IF('1. Heures totales'!$C$3="Score",0,31)</f>
        <v>31</v>
      </c>
      <c r="AW129">
        <f>IF('1. Heures totales'!$C$3="Score",0,24)</f>
        <v>24</v>
      </c>
      <c r="AX129">
        <f>IF('1. Heures totales'!$C$3="Score",0,36)</f>
        <v>36</v>
      </c>
      <c r="AY129">
        <f>IF('1. Heures totales'!$C$3="Score",1,48)</f>
        <v>48</v>
      </c>
      <c r="AZ129">
        <f>IF('1. Heures totales'!$C$3="Score",2,60)</f>
        <v>60</v>
      </c>
      <c r="BA129">
        <f>IF('1. Heures totales'!$C$3="Score",2,53)</f>
        <v>53</v>
      </c>
      <c r="BB129">
        <f>IF('1. Heures totales'!$C$3="Score",1,48)</f>
        <v>48</v>
      </c>
      <c r="BC129">
        <f>IF('1. Heures totales'!$C$3="Score",1,48)</f>
        <v>48</v>
      </c>
      <c r="BD129">
        <f>IF('1. Heures totales'!$C$3="Score",2,60)</f>
        <v>60</v>
      </c>
      <c r="BE129">
        <f>IF('1. Heures totales'!$C$3="Score",1,48)</f>
        <v>48</v>
      </c>
      <c r="BF129">
        <f>IF('1. Heures totales'!$C$3="Score",0,36)</f>
        <v>36</v>
      </c>
      <c r="BG129">
        <f>IF('1. Heures totales'!$C$3="Score",0,24)</f>
        <v>24</v>
      </c>
      <c r="BH129">
        <f>IF('1. Heures totales'!$C$3="Score",0,19)</f>
        <v>19</v>
      </c>
      <c r="BI129">
        <f>IF('1. Heures totales'!$C$3="Score",0,24)</f>
        <v>24</v>
      </c>
      <c r="BJ129">
        <f>IF('1. Heures totales'!$C$3="Score",0,36)</f>
        <v>36</v>
      </c>
      <c r="BK129">
        <f>IF('1. Heures totales'!$C$3="Score",0,36)</f>
        <v>36</v>
      </c>
      <c r="BL129">
        <f>IF('1. Heures totales'!$C$3="Score",0,36)</f>
        <v>36</v>
      </c>
      <c r="BM129">
        <f>IF('1. Heures totales'!$C$3="Score",0,36)</f>
        <v>36</v>
      </c>
      <c r="BN129">
        <f>IF('1. Heures totales'!$C$3="Score",0,36)</f>
        <v>36</v>
      </c>
      <c r="BO129">
        <f>IF('1. Heures totales'!$C$3="Score",0,36)</f>
        <v>36</v>
      </c>
      <c r="BP129">
        <f>IF('1. Heures totales'!$C$3="Score",0,24)</f>
        <v>24</v>
      </c>
      <c r="BQ129">
        <f>IF('1. Heures totales'!$C$3="Score",0,17)</f>
        <v>17</v>
      </c>
      <c r="BR129">
        <f>IF('1. Heures totales'!$C$3="Score",0,17)</f>
        <v>17</v>
      </c>
      <c r="BS129">
        <f>IF('1. Heures totales'!$C$3="Score",0,24)</f>
        <v>24</v>
      </c>
      <c r="BT129">
        <f>IF('1. Heures totales'!$C$3="Score",0,24)</f>
        <v>24</v>
      </c>
      <c r="BU129">
        <f>IF('1. Heures totales'!$C$3="Score",0,24)</f>
        <v>24</v>
      </c>
      <c r="BV129">
        <f>IF('1. Heures totales'!$C$3="Score",0,29)</f>
        <v>29</v>
      </c>
      <c r="BW129">
        <f>IF('1. Heures totales'!$C$3="Score",0,36)</f>
        <v>36</v>
      </c>
      <c r="BX129">
        <f>IF('1. Heures totales'!$C$3="Score",0,31)</f>
        <v>31</v>
      </c>
      <c r="BY129">
        <f>IF('1. Heures totales'!$C$3="Score",0,19)</f>
        <v>19</v>
      </c>
      <c r="BZ129">
        <f>IF('1. Heures totales'!$C$3="Score",0,12)</f>
        <v>12</v>
      </c>
      <c r="CA129">
        <f>IF('1. Heures totales'!$C$3="Score",0,12)</f>
        <v>12</v>
      </c>
      <c r="CB129">
        <f>IF('1. Heures totales'!$C$3="Score",0,24)</f>
        <v>24</v>
      </c>
      <c r="CC129">
        <f>IF('1. Heures totales'!$C$3="Score",0,24)</f>
        <v>24</v>
      </c>
      <c r="CD129">
        <f>IF('1. Heures totales'!$C$3="Score",0,29)</f>
        <v>29</v>
      </c>
      <c r="CE129">
        <f>IF('1. Heures totales'!$C$3="Score",0,36)</f>
        <v>36</v>
      </c>
      <c r="CF129">
        <f>IF('1. Heures totales'!$C$3="Score",0,36)</f>
        <v>36</v>
      </c>
      <c r="CG129">
        <f>IF('1. Heures totales'!$C$3="Score",0,36)</f>
        <v>36</v>
      </c>
      <c r="CH129">
        <f>IF('1. Heures totales'!$C$3="Score",0,36)</f>
        <v>36</v>
      </c>
      <c r="CI129">
        <f>IF('1. Heures totales'!$C$3="Score",0,36)</f>
        <v>36</v>
      </c>
      <c r="CJ129">
        <f>IF('1. Heures totales'!$C$3="Score",0,36)</f>
        <v>36</v>
      </c>
      <c r="CK129">
        <f>IF('1. Heures totales'!$C$3="Score",0,31)</f>
        <v>31</v>
      </c>
      <c r="CL129">
        <f>IF('1. Heures totales'!$C$3="Score",0,24)</f>
        <v>24</v>
      </c>
      <c r="CM129">
        <f>IF('1. Heures totales'!$C$3="Score",0,24)</f>
        <v>24</v>
      </c>
      <c r="CN129">
        <f>IF('1. Heures totales'!$C$3="Score",0,24)</f>
        <v>24</v>
      </c>
      <c r="CO129">
        <f>IF('1. Heures totales'!$C$3="Score",0,24)</f>
        <v>24</v>
      </c>
      <c r="CP129">
        <f>IF('1. Heures totales'!$C$3="Score",0,12)</f>
        <v>12</v>
      </c>
      <c r="CQ129">
        <f>IF('1. Heures totales'!$C$3="Score",0,7)</f>
        <v>7</v>
      </c>
      <c r="CR129">
        <f>IF('1. Heures totales'!$C$3="Score",0,0)</f>
        <v>0</v>
      </c>
      <c r="CS129">
        <f>IF('1. Heures totales'!$C$3="Score",0,12)</f>
        <v>12</v>
      </c>
      <c r="CT129">
        <f>IF('1. Heures totales'!$C$3="Score",0,24)</f>
        <v>24</v>
      </c>
      <c r="CU129">
        <f>IF('1. Heures totales'!$C$3="Score",0,29)</f>
        <v>29</v>
      </c>
      <c r="CV129">
        <f>IF('1. Heures totales'!$C$3="Score",0,36)</f>
        <v>36</v>
      </c>
      <c r="CW129">
        <f>IF('1. Heures totales'!$C$3="Score",0,36)</f>
        <v>36</v>
      </c>
      <c r="CX129">
        <f>IF('1. Heures totales'!$C$3="Score",0,36)</f>
        <v>36</v>
      </c>
      <c r="CY129">
        <f>IF('1. Heures totales'!$C$3="Score",0,36)</f>
        <v>36</v>
      </c>
      <c r="CZ129">
        <f>IF('1. Heures totales'!$C$3="Score",0,24)</f>
        <v>24</v>
      </c>
      <c r="DA129">
        <f>IF('1. Heures totales'!$C$3="Score",0,12)</f>
        <v>12</v>
      </c>
    </row>
    <row r="130" spans="1:105" x14ac:dyDescent="0.35">
      <c r="A130" s="478" t="e">
        <f>#REF!</f>
        <v>#REF!</v>
      </c>
      <c r="B130" s="186" t="e">
        <f>#REF!</f>
        <v>#REF!</v>
      </c>
      <c r="D130" s="207">
        <f t="shared" ref="D130:D163" si="5">AVERAGE($U130:$DA130)</f>
        <v>31.541176470588237</v>
      </c>
      <c r="E130">
        <f>IF('1. Heures totales'!$C$3="Score",,)</f>
        <v>0</v>
      </c>
      <c r="F130">
        <f>IF('1. Heures totales'!$C$3="Score",,)</f>
        <v>0</v>
      </c>
      <c r="G130">
        <f>IF('1. Heures totales'!$C$3="Score",,)</f>
        <v>0</v>
      </c>
      <c r="H130">
        <f>IF('1. Heures totales'!$C$3="Score",,)</f>
        <v>0</v>
      </c>
      <c r="S130">
        <f>IF('1. Heures totales'!$C$3="Score",,)</f>
        <v>0</v>
      </c>
      <c r="T130">
        <f>IF('1. Heures totales'!$C$3="Score",,)</f>
        <v>0</v>
      </c>
      <c r="U130">
        <f>IF('1. Heures totales'!$C$3="Score",0,36)</f>
        <v>36</v>
      </c>
      <c r="V130">
        <f>IF('1. Heures totales'!$C$3="Score",0,36)</f>
        <v>36</v>
      </c>
      <c r="W130">
        <f>IF('1. Heures totales'!$C$3="Score",0,36)</f>
        <v>36</v>
      </c>
      <c r="X130">
        <f>IF('1. Heures totales'!$C$3="Score",0,36)</f>
        <v>36</v>
      </c>
      <c r="Y130">
        <f>IF('1. Heures totales'!$C$3="Score",1,43)</f>
        <v>43</v>
      </c>
      <c r="Z130">
        <f>IF('1. Heures totales'!$C$3="Score",0,31)</f>
        <v>31</v>
      </c>
      <c r="AA130">
        <f>IF('1. Heures totales'!$C$3="Score",0,24)</f>
        <v>24</v>
      </c>
      <c r="AB130">
        <f>IF('1. Heures totales'!$C$3="Score",0,24)</f>
        <v>24</v>
      </c>
      <c r="AC130">
        <f>IF('1. Heures totales'!$C$3="Score",0,36)</f>
        <v>36</v>
      </c>
      <c r="AD130">
        <f>IF('1. Heures totales'!$C$3="Score",1,48)</f>
        <v>48</v>
      </c>
      <c r="AE130">
        <f>IF('1. Heures totales'!$C$3="Score",0,36)</f>
        <v>36</v>
      </c>
      <c r="AF130">
        <f>IF('1. Heures totales'!$C$3="Score",0,24)</f>
        <v>24</v>
      </c>
      <c r="AG130">
        <f>IF('1. Heures totales'!$C$3="Score",0,24)</f>
        <v>24</v>
      </c>
      <c r="AH130">
        <f>IF('1. Heures totales'!$C$3="Score",0,36)</f>
        <v>36</v>
      </c>
      <c r="AI130">
        <f>IF('1. Heures totales'!$C$3="Score",1,48)</f>
        <v>48</v>
      </c>
      <c r="AJ130">
        <f>IF('1. Heures totales'!$C$3="Score",1,41)</f>
        <v>41</v>
      </c>
      <c r="AK130">
        <f>IF('1. Heures totales'!$C$3="Score",0,36)</f>
        <v>36</v>
      </c>
      <c r="AL130">
        <f>IF('1. Heures totales'!$C$3="Score",0,36)</f>
        <v>36</v>
      </c>
      <c r="AM130">
        <f>IF('1. Heures totales'!$C$3="Score",0,36)</f>
        <v>36</v>
      </c>
      <c r="AN130">
        <f>IF('1. Heures totales'!$C$3="Score",0,36)</f>
        <v>36</v>
      </c>
      <c r="AO130">
        <f>IF('1. Heures totales'!$C$3="Score",0,29)</f>
        <v>29</v>
      </c>
      <c r="AP130">
        <f>IF('1. Heures totales'!$C$3="Score",0,29)</f>
        <v>29</v>
      </c>
      <c r="AQ130">
        <f>IF('1. Heures totales'!$C$3="Score",0,31)</f>
        <v>31</v>
      </c>
      <c r="AR130">
        <f>IF('1. Heures totales'!$C$3="Score",0,24)</f>
        <v>24</v>
      </c>
      <c r="AS130">
        <f>IF('1. Heures totales'!$C$3="Score",0,24)</f>
        <v>24</v>
      </c>
      <c r="AT130">
        <f>IF('1. Heures totales'!$C$3="Score",0,36)</f>
        <v>36</v>
      </c>
      <c r="AU130">
        <f>IF('1. Heures totales'!$C$3="Score",1,41)</f>
        <v>41</v>
      </c>
      <c r="AV130">
        <f>IF('1. Heures totales'!$C$3="Score",1,43)</f>
        <v>43</v>
      </c>
      <c r="AW130">
        <f>IF('1. Heures totales'!$C$3="Score",0,31)</f>
        <v>31</v>
      </c>
      <c r="AX130">
        <f>IF('1. Heures totales'!$C$3="Score",0,24)</f>
        <v>24</v>
      </c>
      <c r="AY130">
        <f>IF('1. Heures totales'!$C$3="Score",0,36)</f>
        <v>36</v>
      </c>
      <c r="AZ130">
        <f>IF('1. Heures totales'!$C$3="Score",1,41)</f>
        <v>41</v>
      </c>
      <c r="BA130">
        <f>IF('1. Heures totales'!$C$3="Score",0,36)</f>
        <v>36</v>
      </c>
      <c r="BB130">
        <f>IF('1. Heures totales'!$C$3="Score",0,31)</f>
        <v>31</v>
      </c>
      <c r="BC130">
        <f>IF('1. Heures totales'!$C$3="Score",0,24)</f>
        <v>24</v>
      </c>
      <c r="BD130">
        <f>IF('1. Heures totales'!$C$3="Score",0,24)</f>
        <v>24</v>
      </c>
      <c r="BE130">
        <f>IF('1. Heures totales'!$C$3="Score",0,36)</f>
        <v>36</v>
      </c>
      <c r="BF130">
        <f>IF('1. Heures totales'!$C$3="Score",0,29)</f>
        <v>29</v>
      </c>
      <c r="BG130">
        <f>IF('1. Heures totales'!$C$3="Score",0,36)</f>
        <v>36</v>
      </c>
      <c r="BH130">
        <f>IF('1. Heures totales'!$C$3="Score",0,36)</f>
        <v>36</v>
      </c>
      <c r="BI130">
        <f>IF('1. Heures totales'!$C$3="Score",0,36)</f>
        <v>36</v>
      </c>
      <c r="BJ130">
        <f>IF('1. Heures totales'!$C$3="Score",0,36)</f>
        <v>36</v>
      </c>
      <c r="BK130">
        <f>IF('1. Heures totales'!$C$3="Score",0,36)</f>
        <v>36</v>
      </c>
      <c r="BL130">
        <f>IF('1. Heures totales'!$C$3="Score",0,29)</f>
        <v>29</v>
      </c>
      <c r="BM130">
        <f>IF('1. Heures totales'!$C$3="Score",0,36)</f>
        <v>36</v>
      </c>
      <c r="BN130">
        <f>IF('1. Heures totales'!$C$3="Score",0,31)</f>
        <v>31</v>
      </c>
      <c r="BO130">
        <f>IF('1. Heures totales'!$C$3="Score",0,24)</f>
        <v>24</v>
      </c>
      <c r="BP130">
        <f>IF('1. Heures totales'!$C$3="Score",0,24)</f>
        <v>24</v>
      </c>
      <c r="BQ130">
        <f>IF('1. Heures totales'!$C$3="Score",0,36)</f>
        <v>36</v>
      </c>
      <c r="BR130">
        <f>IF('1. Heures totales'!$C$3="Score",1,48)</f>
        <v>48</v>
      </c>
      <c r="BS130">
        <f>IF('1. Heures totales'!$C$3="Score",1,48)</f>
        <v>48</v>
      </c>
      <c r="BT130">
        <f>IF('1. Heures totales'!$C$3="Score",1,43)</f>
        <v>43</v>
      </c>
      <c r="BU130">
        <f>IF('1. Heures totales'!$C$3="Score",0,36)</f>
        <v>36</v>
      </c>
      <c r="BV130">
        <f>IF('1. Heures totales'!$C$3="Score",0,36)</f>
        <v>36</v>
      </c>
      <c r="BW130">
        <f>IF('1. Heures totales'!$C$3="Score",0,36)</f>
        <v>36</v>
      </c>
      <c r="BX130">
        <f>IF('1. Heures totales'!$C$3="Score",0,24)</f>
        <v>24</v>
      </c>
      <c r="BY130">
        <f>IF('1. Heures totales'!$C$3="Score",0,12)</f>
        <v>12</v>
      </c>
      <c r="BZ130">
        <f>IF('1. Heures totales'!$C$3="Score",0,19)</f>
        <v>19</v>
      </c>
      <c r="CA130">
        <f>IF('1. Heures totales'!$C$3="Score",0,12)</f>
        <v>12</v>
      </c>
      <c r="CB130">
        <f>IF('1. Heures totales'!$C$3="Score",0,12)</f>
        <v>12</v>
      </c>
      <c r="CC130">
        <f>IF('1. Heures totales'!$C$3="Score",0,24)</f>
        <v>24</v>
      </c>
      <c r="CD130">
        <f>IF('1. Heures totales'!$C$3="Score",0,24)</f>
        <v>24</v>
      </c>
      <c r="CE130">
        <f>IF('1. Heures totales'!$C$3="Score",0,24)</f>
        <v>24</v>
      </c>
      <c r="CF130">
        <f>IF('1. Heures totales'!$C$3="Score",0,24)</f>
        <v>24</v>
      </c>
      <c r="CG130">
        <f>IF('1. Heures totales'!$C$3="Score",0,12)</f>
        <v>12</v>
      </c>
      <c r="CH130">
        <f>IF('1. Heures totales'!$C$3="Score",0,24)</f>
        <v>24</v>
      </c>
      <c r="CI130">
        <f>IF('1. Heures totales'!$C$3="Score",0,29)</f>
        <v>29</v>
      </c>
      <c r="CJ130">
        <f>IF('1. Heures totales'!$C$3="Score",0,24)</f>
        <v>24</v>
      </c>
      <c r="CK130">
        <f>IF('1. Heures totales'!$C$3="Score",0,24)</f>
        <v>24</v>
      </c>
      <c r="CL130">
        <f>IF('1. Heures totales'!$C$3="Score",0,29)</f>
        <v>29</v>
      </c>
      <c r="CM130">
        <f>IF('1. Heures totales'!$C$3="Score",1,41)</f>
        <v>41</v>
      </c>
      <c r="CN130">
        <f>IF('1. Heures totales'!$C$3="Score",1,48)</f>
        <v>48</v>
      </c>
      <c r="CO130">
        <f>IF('1. Heures totales'!$C$3="Score",0,36)</f>
        <v>36</v>
      </c>
      <c r="CP130">
        <f>IF('1. Heures totales'!$C$3="Score",0,31)</f>
        <v>31</v>
      </c>
      <c r="CQ130">
        <f>IF('1. Heures totales'!$C$3="Score",0,24)</f>
        <v>24</v>
      </c>
      <c r="CR130">
        <f>IF('1. Heures totales'!$C$3="Score",0,36)</f>
        <v>36</v>
      </c>
      <c r="CS130">
        <f>IF('1. Heures totales'!$C$3="Score",0,31)</f>
        <v>31</v>
      </c>
      <c r="CT130">
        <f>IF('1. Heures totales'!$C$3="Score",0,19)</f>
        <v>19</v>
      </c>
      <c r="CU130">
        <f>IF('1. Heures totales'!$C$3="Score",0,17)</f>
        <v>17</v>
      </c>
      <c r="CV130">
        <f>IF('1. Heures totales'!$C$3="Score",0,29)</f>
        <v>29</v>
      </c>
      <c r="CW130">
        <f>IF('1. Heures totales'!$C$3="Score",0,36)</f>
        <v>36</v>
      </c>
      <c r="CX130">
        <f>IF('1. Heures totales'!$C$3="Score",0,36)</f>
        <v>36</v>
      </c>
      <c r="CY130">
        <f>IF('1. Heures totales'!$C$3="Score",0,29)</f>
        <v>29</v>
      </c>
      <c r="CZ130">
        <f>IF('1. Heures totales'!$C$3="Score",0,36)</f>
        <v>36</v>
      </c>
      <c r="DA130">
        <f>IF('1. Heures totales'!$C$3="Score",0,36)</f>
        <v>36</v>
      </c>
    </row>
    <row r="131" spans="1:105" x14ac:dyDescent="0.35">
      <c r="A131" s="478" t="e">
        <f>#REF!</f>
        <v>#REF!</v>
      </c>
      <c r="B131" s="186" t="e">
        <f>#REF!</f>
        <v>#REF!</v>
      </c>
      <c r="D131" s="207">
        <f t="shared" si="5"/>
        <v>23.435294117647057</v>
      </c>
      <c r="E131">
        <f>IF('1. Heures totales'!$C$3="Score",,)</f>
        <v>0</v>
      </c>
      <c r="F131">
        <f>IF('1. Heures totales'!$C$3="Score",,)</f>
        <v>0</v>
      </c>
      <c r="G131">
        <f>IF('1. Heures totales'!$C$3="Score",,)</f>
        <v>0</v>
      </c>
      <c r="H131">
        <f>IF('1. Heures totales'!$C$3="Score",,)</f>
        <v>0</v>
      </c>
      <c r="S131">
        <f>IF('1. Heures totales'!$C$3="Score",,)</f>
        <v>0</v>
      </c>
      <c r="T131">
        <f>IF('1. Heures totales'!$C$3="Score",,)</f>
        <v>0</v>
      </c>
      <c r="U131">
        <f>IF('1. Heures totales'!$C$3="Score",0,24)</f>
        <v>24</v>
      </c>
      <c r="V131">
        <f>IF('1. Heures totales'!$C$3="Score",0,36)</f>
        <v>36</v>
      </c>
      <c r="W131">
        <f>IF('1. Heures totales'!$C$3="Score",0,29)</f>
        <v>29</v>
      </c>
      <c r="X131">
        <f>IF('1. Heures totales'!$C$3="Score",0,24)</f>
        <v>24</v>
      </c>
      <c r="Y131">
        <f>IF('1. Heures totales'!$C$3="Score",0,24)</f>
        <v>24</v>
      </c>
      <c r="Z131">
        <f>IF('1. Heures totales'!$C$3="Score",0,24)</f>
        <v>24</v>
      </c>
      <c r="AA131">
        <f>IF('1. Heures totales'!$C$3="Score",0,24)</f>
        <v>24</v>
      </c>
      <c r="AB131">
        <f>IF('1. Heures totales'!$C$3="Score",0,24)</f>
        <v>24</v>
      </c>
      <c r="AC131">
        <f>IF('1. Heures totales'!$C$3="Score",0,12)</f>
        <v>12</v>
      </c>
      <c r="AD131">
        <f>IF('1. Heures totales'!$C$3="Score",0,12)</f>
        <v>12</v>
      </c>
      <c r="AE131">
        <f>IF('1. Heures totales'!$C$3="Score",0,17)</f>
        <v>17</v>
      </c>
      <c r="AF131">
        <f>IF('1. Heures totales'!$C$3="Score",0,24)</f>
        <v>24</v>
      </c>
      <c r="AG131">
        <f>IF('1. Heures totales'!$C$3="Score",0,24)</f>
        <v>24</v>
      </c>
      <c r="AH131">
        <f>IF('1. Heures totales'!$C$3="Score",0,24)</f>
        <v>24</v>
      </c>
      <c r="AI131">
        <f>IF('1. Heures totales'!$C$3="Score",0,36)</f>
        <v>36</v>
      </c>
      <c r="AJ131">
        <f>IF('1. Heures totales'!$C$3="Score",1,41)</f>
        <v>41</v>
      </c>
      <c r="AK131">
        <f>IF('1. Heures totales'!$C$3="Score",1,43)</f>
        <v>43</v>
      </c>
      <c r="AL131">
        <f>IF('1. Heures totales'!$C$3="Score",0,31)</f>
        <v>31</v>
      </c>
      <c r="AM131">
        <f>IF('1. Heures totales'!$C$3="Score",0,24)</f>
        <v>24</v>
      </c>
      <c r="AN131">
        <f>IF('1. Heures totales'!$C$3="Score",0,24)</f>
        <v>24</v>
      </c>
      <c r="AO131">
        <f>IF('1. Heures totales'!$C$3="Score",0,29)</f>
        <v>29</v>
      </c>
      <c r="AP131">
        <f>IF('1. Heures totales'!$C$3="Score",0,29)</f>
        <v>29</v>
      </c>
      <c r="AQ131">
        <f>IF('1. Heures totales'!$C$3="Score",0,31)</f>
        <v>31</v>
      </c>
      <c r="AR131">
        <f>IF('1. Heures totales'!$C$3="Score",0,24)</f>
        <v>24</v>
      </c>
      <c r="AS131">
        <f>IF('1. Heures totales'!$C$3="Score",0,24)</f>
        <v>24</v>
      </c>
      <c r="AT131">
        <f>IF('1. Heures totales'!$C$3="Score",0,24)</f>
        <v>24</v>
      </c>
      <c r="AU131">
        <f>IF('1. Heures totales'!$C$3="Score",0,29)</f>
        <v>29</v>
      </c>
      <c r="AV131">
        <f>IF('1. Heures totales'!$C$3="Score",0,31)</f>
        <v>31</v>
      </c>
      <c r="AW131">
        <f>IF('1. Heures totales'!$C$3="Score",0,19)</f>
        <v>19</v>
      </c>
      <c r="AX131">
        <f>IF('1. Heures totales'!$C$3="Score",0,12)</f>
        <v>12</v>
      </c>
      <c r="AY131">
        <f>IF('1. Heures totales'!$C$3="Score",0,24)</f>
        <v>24</v>
      </c>
      <c r="AZ131">
        <f>IF('1. Heures totales'!$C$3="Score",0,24)</f>
        <v>24</v>
      </c>
      <c r="BA131">
        <f>IF('1. Heures totales'!$C$3="Score",0,24)</f>
        <v>24</v>
      </c>
      <c r="BB131">
        <f>IF('1. Heures totales'!$C$3="Score",0,19)</f>
        <v>19</v>
      </c>
      <c r="BC131">
        <f>IF('1. Heures totales'!$C$3="Score",0,12)</f>
        <v>12</v>
      </c>
      <c r="BD131">
        <f>IF('1. Heures totales'!$C$3="Score",0,12)</f>
        <v>12</v>
      </c>
      <c r="BE131">
        <f>IF('1. Heures totales'!$C$3="Score",0,12)</f>
        <v>12</v>
      </c>
      <c r="BF131">
        <f>IF('1. Heures totales'!$C$3="Score",0,0)</f>
        <v>0</v>
      </c>
      <c r="BG131">
        <f>IF('1. Heures totales'!$C$3="Score",0,0)</f>
        <v>0</v>
      </c>
      <c r="BH131">
        <f>IF('1. Heures totales'!$C$3="Score",0,0)</f>
        <v>0</v>
      </c>
      <c r="BI131">
        <f>IF('1. Heures totales'!$C$3="Score",0,0)</f>
        <v>0</v>
      </c>
      <c r="BJ131">
        <f>IF('1. Heures totales'!$C$3="Score",0,0)</f>
        <v>0</v>
      </c>
      <c r="BK131">
        <f>IF('1. Heures totales'!$C$3="Score",0,0)</f>
        <v>0</v>
      </c>
      <c r="BL131">
        <f>IF('1. Heures totales'!$C$3="Score",0,0)</f>
        <v>0</v>
      </c>
      <c r="BM131">
        <f>IF('1. Heures totales'!$C$3="Score",0,0)</f>
        <v>0</v>
      </c>
      <c r="BN131">
        <f>IF('1. Heures totales'!$C$3="Score",0,0)</f>
        <v>0</v>
      </c>
      <c r="BO131">
        <f>IF('1. Heures totales'!$C$3="Score",0,0)</f>
        <v>0</v>
      </c>
      <c r="BP131">
        <f>IF('1. Heures totales'!$C$3="Score",0,0)</f>
        <v>0</v>
      </c>
      <c r="BQ131">
        <f>IF('1. Heures totales'!$C$3="Score",0,0)</f>
        <v>0</v>
      </c>
      <c r="BR131">
        <f>IF('1. Heures totales'!$C$3="Score",0,0)</f>
        <v>0</v>
      </c>
      <c r="BS131">
        <f>IF('1. Heures totales'!$C$3="Score",0,5)</f>
        <v>5</v>
      </c>
      <c r="BT131">
        <f>IF('1. Heures totales'!$C$3="Score",0,12)</f>
        <v>12</v>
      </c>
      <c r="BU131">
        <f>IF('1. Heures totales'!$C$3="Score",0,12)</f>
        <v>12</v>
      </c>
      <c r="BV131">
        <f>IF('1. Heures totales'!$C$3="Score",0,24)</f>
        <v>24</v>
      </c>
      <c r="BW131">
        <f>IF('1. Heures totales'!$C$3="Score",0,36)</f>
        <v>36</v>
      </c>
      <c r="BX131">
        <f>IF('1. Heures totales'!$C$3="Score",0,36)</f>
        <v>36</v>
      </c>
      <c r="BY131">
        <f>IF('1. Heures totales'!$C$3="Score",0,36)</f>
        <v>36</v>
      </c>
      <c r="BZ131">
        <f>IF('1. Heures totales'!$C$3="Score",0,31)</f>
        <v>31</v>
      </c>
      <c r="CA131">
        <f>IF('1. Heures totales'!$C$3="Score",0,36)</f>
        <v>36</v>
      </c>
      <c r="CB131">
        <f>IF('1. Heures totales'!$C$3="Score",1,41)</f>
        <v>41</v>
      </c>
      <c r="CC131">
        <f>IF('1. Heures totales'!$C$3="Score",0,36)</f>
        <v>36</v>
      </c>
      <c r="CD131">
        <f>IF('1. Heures totales'!$C$3="Score",0,24)</f>
        <v>24</v>
      </c>
      <c r="CE131">
        <f>IF('1. Heures totales'!$C$3="Score",0,24)</f>
        <v>24</v>
      </c>
      <c r="CF131">
        <f>IF('1. Heures totales'!$C$3="Score",0,24)</f>
        <v>24</v>
      </c>
      <c r="CG131">
        <f>IF('1. Heures totales'!$C$3="Score",0,36)</f>
        <v>36</v>
      </c>
      <c r="CH131">
        <f>IF('1. Heures totales'!$C$3="Score",0,29)</f>
        <v>29</v>
      </c>
      <c r="CI131">
        <f>IF('1. Heures totales'!$C$3="Score",0,31)</f>
        <v>31</v>
      </c>
      <c r="CJ131">
        <f>IF('1. Heures totales'!$C$3="Score",0,24)</f>
        <v>24</v>
      </c>
      <c r="CK131">
        <f>IF('1. Heures totales'!$C$3="Score",0,24)</f>
        <v>24</v>
      </c>
      <c r="CL131">
        <f>IF('1. Heures totales'!$C$3="Score",0,29)</f>
        <v>29</v>
      </c>
      <c r="CM131">
        <f>IF('1. Heures totales'!$C$3="Score",1,41)</f>
        <v>41</v>
      </c>
      <c r="CN131">
        <f>IF('1. Heures totales'!$C$3="Score",1,41)</f>
        <v>41</v>
      </c>
      <c r="CO131">
        <f>IF('1. Heures totales'!$C$3="Score",1,43)</f>
        <v>43</v>
      </c>
      <c r="CP131">
        <f>IF('1. Heures totales'!$C$3="Score",0,36)</f>
        <v>36</v>
      </c>
      <c r="CQ131">
        <f>IF('1. Heures totales'!$C$3="Score",0,36)</f>
        <v>36</v>
      </c>
      <c r="CR131">
        <f>IF('1. Heures totales'!$C$3="Score",0,36)</f>
        <v>36</v>
      </c>
      <c r="CS131">
        <f>IF('1. Heures totales'!$C$3="Score",0,36)</f>
        <v>36</v>
      </c>
      <c r="CT131">
        <f>IF('1. Heures totales'!$C$3="Score",0,36)</f>
        <v>36</v>
      </c>
      <c r="CU131">
        <f>IF('1. Heures totales'!$C$3="Score",0,31)</f>
        <v>31</v>
      </c>
      <c r="CV131">
        <f>IF('1. Heures totales'!$C$3="Score",0,24)</f>
        <v>24</v>
      </c>
      <c r="CW131">
        <f>IF('1. Heures totales'!$C$3="Score",0,24)</f>
        <v>24</v>
      </c>
      <c r="CX131">
        <f>IF('1. Heures totales'!$C$3="Score",0,36)</f>
        <v>36</v>
      </c>
      <c r="CY131">
        <f>IF('1. Heures totales'!$C$3="Score",1,48)</f>
        <v>48</v>
      </c>
      <c r="CZ131">
        <f>IF('1. Heures totales'!$C$3="Score",1,43)</f>
        <v>43</v>
      </c>
      <c r="DA131">
        <f>IF('1. Heures totales'!$C$3="Score",0,31)</f>
        <v>31</v>
      </c>
    </row>
    <row r="132" spans="1:105" x14ac:dyDescent="0.35">
      <c r="A132" s="478" t="e">
        <f>#REF!</f>
        <v>#REF!</v>
      </c>
      <c r="B132" s="186" t="e">
        <f>#REF!</f>
        <v>#REF!</v>
      </c>
      <c r="D132" s="207">
        <f t="shared" si="5"/>
        <v>19.623529411764707</v>
      </c>
      <c r="E132">
        <f>IF('1. Heures totales'!$C$3="Score",,)</f>
        <v>0</v>
      </c>
      <c r="F132">
        <f>IF('1. Heures totales'!$C$3="Score",,)</f>
        <v>0</v>
      </c>
      <c r="G132">
        <f>IF('1. Heures totales'!$C$3="Score",,)</f>
        <v>0</v>
      </c>
      <c r="H132">
        <f>IF('1. Heures totales'!$C$3="Score",,)</f>
        <v>0</v>
      </c>
      <c r="S132">
        <f>IF('1. Heures totales'!$C$3="Score",,)</f>
        <v>0</v>
      </c>
      <c r="T132">
        <f>IF('1. Heures totales'!$C$3="Score",,)</f>
        <v>0</v>
      </c>
      <c r="U132">
        <f>IF('1. Heures totales'!$C$3="Score",0,36)</f>
        <v>36</v>
      </c>
      <c r="V132">
        <f>IF('1. Heures totales'!$C$3="Score",0,36)</f>
        <v>36</v>
      </c>
      <c r="W132">
        <f>IF('1. Heures totales'!$C$3="Score",0,24)</f>
        <v>24</v>
      </c>
      <c r="X132">
        <f>IF('1. Heures totales'!$C$3="Score",0,24)</f>
        <v>24</v>
      </c>
      <c r="Y132">
        <f>IF('1. Heures totales'!$C$3="Score",0,24)</f>
        <v>24</v>
      </c>
      <c r="Z132">
        <f>IF('1. Heures totales'!$C$3="Score",0,24)</f>
        <v>24</v>
      </c>
      <c r="AA132">
        <f>IF('1. Heures totales'!$C$3="Score",0,17)</f>
        <v>17</v>
      </c>
      <c r="AB132">
        <f>IF('1. Heures totales'!$C$3="Score",0,17)</f>
        <v>17</v>
      </c>
      <c r="AC132">
        <f>IF('1. Heures totales'!$C$3="Score",0,24)</f>
        <v>24</v>
      </c>
      <c r="AD132">
        <f>IF('1. Heures totales'!$C$3="Score",0,24)</f>
        <v>24</v>
      </c>
      <c r="AE132">
        <f>IF('1. Heures totales'!$C$3="Score",0,24)</f>
        <v>24</v>
      </c>
      <c r="AF132">
        <f>IF('1. Heures totales'!$C$3="Score",0,36)</f>
        <v>36</v>
      </c>
      <c r="AG132">
        <f>IF('1. Heures totales'!$C$3="Score",1,41)</f>
        <v>41</v>
      </c>
      <c r="AH132">
        <f>IF('1. Heures totales'!$C$3="Score",1,43)</f>
        <v>43</v>
      </c>
      <c r="AI132">
        <f>IF('1. Heures totales'!$C$3="Score",0,31)</f>
        <v>31</v>
      </c>
      <c r="AJ132">
        <f>IF('1. Heures totales'!$C$3="Score",0,24)</f>
        <v>24</v>
      </c>
      <c r="AK132">
        <f>IF('1. Heures totales'!$C$3="Score",0,36)</f>
        <v>36</v>
      </c>
      <c r="AL132">
        <f>IF('1. Heures totales'!$C$3="Score",1,48)</f>
        <v>48</v>
      </c>
      <c r="AM132">
        <f>IF('1. Heures totales'!$C$3="Score",0,36)</f>
        <v>36</v>
      </c>
      <c r="AN132">
        <f>IF('1. Heures totales'!$C$3="Score",0,31)</f>
        <v>31</v>
      </c>
      <c r="AO132">
        <f>IF('1. Heures totales'!$C$3="Score",0,24)</f>
        <v>24</v>
      </c>
      <c r="AP132">
        <f>IF('1. Heures totales'!$C$3="Score",0,24)</f>
        <v>24</v>
      </c>
      <c r="AQ132">
        <f>IF('1. Heures totales'!$C$3="Score",0,36)</f>
        <v>36</v>
      </c>
      <c r="AR132">
        <f>IF('1. Heures totales'!$C$3="Score",0,29)</f>
        <v>29</v>
      </c>
      <c r="AS132">
        <f>IF('1. Heures totales'!$C$3="Score",0,29)</f>
        <v>29</v>
      </c>
      <c r="AT132">
        <f>IF('1. Heures totales'!$C$3="Score",0,36)</f>
        <v>36</v>
      </c>
      <c r="AU132">
        <f>IF('1. Heures totales'!$C$3="Score",0,36)</f>
        <v>36</v>
      </c>
      <c r="AV132">
        <f>IF('1. Heures totales'!$C$3="Score",0,36)</f>
        <v>36</v>
      </c>
      <c r="AW132">
        <f>IF('1. Heures totales'!$C$3="Score",0,36)</f>
        <v>36</v>
      </c>
      <c r="AX132">
        <f>IF('1. Heures totales'!$C$3="Score",0,29)</f>
        <v>29</v>
      </c>
      <c r="AY132">
        <f>IF('1. Heures totales'!$C$3="Score",0,31)</f>
        <v>31</v>
      </c>
      <c r="AZ132">
        <f>IF('1. Heures totales'!$C$3="Score",0,19)</f>
        <v>19</v>
      </c>
      <c r="BA132">
        <f>IF('1. Heures totales'!$C$3="Score",0,12)</f>
        <v>12</v>
      </c>
      <c r="BB132">
        <f>IF('1. Heures totales'!$C$3="Score",0,12)</f>
        <v>12</v>
      </c>
      <c r="BC132">
        <f>IF('1. Heures totales'!$C$3="Score",0,12)</f>
        <v>12</v>
      </c>
      <c r="BD132">
        <f>IF('1. Heures totales'!$C$3="Score",0,12)</f>
        <v>12</v>
      </c>
      <c r="BE132">
        <f>IF('1. Heures totales'!$C$3="Score",0,7)</f>
        <v>7</v>
      </c>
      <c r="BF132">
        <f>IF('1. Heures totales'!$C$3="Score",0,0)</f>
        <v>0</v>
      </c>
      <c r="BG132">
        <f>IF('1. Heures totales'!$C$3="Score",0,0)</f>
        <v>0</v>
      </c>
      <c r="BH132">
        <f>IF('1. Heures totales'!$C$3="Score",0,0)</f>
        <v>0</v>
      </c>
      <c r="BI132">
        <f>IF('1. Heures totales'!$C$3="Score",0,0)</f>
        <v>0</v>
      </c>
      <c r="BJ132">
        <f>IF('1. Heures totales'!$C$3="Score",0,0)</f>
        <v>0</v>
      </c>
      <c r="BK132">
        <f>IF('1. Heures totales'!$C$3="Score",0,0)</f>
        <v>0</v>
      </c>
      <c r="BL132">
        <f>IF('1. Heures totales'!$C$3="Score",0,0)</f>
        <v>0</v>
      </c>
      <c r="BM132">
        <f>IF('1. Heures totales'!$C$3="Score",0,0)</f>
        <v>0</v>
      </c>
      <c r="BN132">
        <f>IF('1. Heures totales'!$C$3="Score",0,0)</f>
        <v>0</v>
      </c>
      <c r="BO132">
        <f>IF('1. Heures totales'!$C$3="Score",0,0)</f>
        <v>0</v>
      </c>
      <c r="BP132">
        <f>IF('1. Heures totales'!$C$3="Score",0,0)</f>
        <v>0</v>
      </c>
      <c r="BQ132">
        <f>IF('1. Heures totales'!$C$3="Score",0,0)</f>
        <v>0</v>
      </c>
      <c r="BR132">
        <f>IF('1. Heures totales'!$C$3="Score",0,0)</f>
        <v>0</v>
      </c>
      <c r="BS132">
        <f>IF('1. Heures totales'!$C$3="Score",0,0)</f>
        <v>0</v>
      </c>
      <c r="BT132">
        <f>IF('1. Heures totales'!$C$3="Score",0,0)</f>
        <v>0</v>
      </c>
      <c r="BU132">
        <f>IF('1. Heures totales'!$C$3="Score",0,0)</f>
        <v>0</v>
      </c>
      <c r="BV132">
        <f>IF('1. Heures totales'!$C$3="Score",0,0)</f>
        <v>0</v>
      </c>
      <c r="BW132">
        <f>IF('1. Heures totales'!$C$3="Score",0,0)</f>
        <v>0</v>
      </c>
      <c r="BX132">
        <f>IF('1. Heures totales'!$C$3="Score",0,0)</f>
        <v>0</v>
      </c>
      <c r="BY132">
        <f>IF('1. Heures totales'!$C$3="Score",0,0)</f>
        <v>0</v>
      </c>
      <c r="BZ132">
        <f>IF('1. Heures totales'!$C$3="Score",0,0)</f>
        <v>0</v>
      </c>
      <c r="CA132">
        <f>IF('1. Heures totales'!$C$3="Score",0,0)</f>
        <v>0</v>
      </c>
      <c r="CB132">
        <f>IF('1. Heures totales'!$C$3="Score",0,0)</f>
        <v>0</v>
      </c>
      <c r="CC132">
        <f>IF('1. Heures totales'!$C$3="Score",0,0)</f>
        <v>0</v>
      </c>
      <c r="CD132">
        <f>IF('1. Heures totales'!$C$3="Score",0,0)</f>
        <v>0</v>
      </c>
      <c r="CE132">
        <f>IF('1. Heures totales'!$C$3="Score",0,12)</f>
        <v>12</v>
      </c>
      <c r="CF132">
        <f>IF('1. Heures totales'!$C$3="Score",0,24)</f>
        <v>24</v>
      </c>
      <c r="CG132">
        <f>IF('1. Heures totales'!$C$3="Score",0,24)</f>
        <v>24</v>
      </c>
      <c r="CH132">
        <f>IF('1. Heures totales'!$C$3="Score",0,24)</f>
        <v>24</v>
      </c>
      <c r="CI132">
        <f>IF('1. Heures totales'!$C$3="Score",0,24)</f>
        <v>24</v>
      </c>
      <c r="CJ132">
        <f>IF('1. Heures totales'!$C$3="Score",0,29)</f>
        <v>29</v>
      </c>
      <c r="CK132">
        <f>IF('1. Heures totales'!$C$3="Score",1,41)</f>
        <v>41</v>
      </c>
      <c r="CL132">
        <f>IF('1. Heures totales'!$C$3="Score",0,36)</f>
        <v>36</v>
      </c>
      <c r="CM132">
        <f>IF('1. Heures totales'!$C$3="Score",0,24)</f>
        <v>24</v>
      </c>
      <c r="CN132">
        <f>IF('1. Heures totales'!$C$3="Score",0,24)</f>
        <v>24</v>
      </c>
      <c r="CO132">
        <f>IF('1. Heures totales'!$C$3="Score",0,24)</f>
        <v>24</v>
      </c>
      <c r="CP132">
        <f>IF('1. Heures totales'!$C$3="Score",0,36)</f>
        <v>36</v>
      </c>
      <c r="CQ132">
        <f>IF('1. Heures totales'!$C$3="Score",1,43)</f>
        <v>43</v>
      </c>
      <c r="CR132">
        <f>IF('1. Heures totales'!$C$3="Score",1,43)</f>
        <v>43</v>
      </c>
      <c r="CS132">
        <f>IF('1. Heures totales'!$C$3="Score",0,36)</f>
        <v>36</v>
      </c>
      <c r="CT132">
        <f>IF('1. Heures totales'!$C$3="Score",0,36)</f>
        <v>36</v>
      </c>
      <c r="CU132">
        <f>IF('1. Heures totales'!$C$3="Score",0,36)</f>
        <v>36</v>
      </c>
      <c r="CV132">
        <f>IF('1. Heures totales'!$C$3="Score",0,36)</f>
        <v>36</v>
      </c>
      <c r="CW132">
        <f>IF('1. Heures totales'!$C$3="Score",0,36)</f>
        <v>36</v>
      </c>
      <c r="CX132">
        <f>IF('1. Heures totales'!$C$3="Score",0,24)</f>
        <v>24</v>
      </c>
      <c r="CY132">
        <f>IF('1. Heures totales'!$C$3="Score",0,12)</f>
        <v>12</v>
      </c>
      <c r="CZ132">
        <f>IF('1. Heures totales'!$C$3="Score",0,12)</f>
        <v>12</v>
      </c>
      <c r="DA132">
        <f>IF('1. Heures totales'!$C$3="Score",0,12)</f>
        <v>12</v>
      </c>
    </row>
    <row r="133" spans="1:105" x14ac:dyDescent="0.35">
      <c r="A133" s="478" t="e">
        <f>#REF!</f>
        <v>#REF!</v>
      </c>
      <c r="B133" s="186" t="e">
        <f>#REF!</f>
        <v>#REF!</v>
      </c>
      <c r="D133" s="207">
        <f t="shared" si="5"/>
        <v>19.682352941176472</v>
      </c>
      <c r="E133">
        <f>IF('1. Heures totales'!$C$3="Score",,)</f>
        <v>0</v>
      </c>
      <c r="F133">
        <f>IF('1. Heures totales'!$C$3="Score",,)</f>
        <v>0</v>
      </c>
      <c r="G133">
        <f>IF('1. Heures totales'!$C$3="Score",,)</f>
        <v>0</v>
      </c>
      <c r="H133">
        <f>IF('1. Heures totales'!$C$3="Score",,)</f>
        <v>0</v>
      </c>
      <c r="S133">
        <f>IF('1. Heures totales'!$C$3="Score",,)</f>
        <v>0</v>
      </c>
      <c r="T133">
        <f>IF('1. Heures totales'!$C$3="Score",,)</f>
        <v>0</v>
      </c>
      <c r="U133">
        <f>IF('1. Heures totales'!$C$3="Score",0,12)</f>
        <v>12</v>
      </c>
      <c r="V133">
        <f>IF('1. Heures totales'!$C$3="Score",0,7)</f>
        <v>7</v>
      </c>
      <c r="W133">
        <f>IF('1. Heures totales'!$C$3="Score",0,0)</f>
        <v>0</v>
      </c>
      <c r="X133">
        <f>IF('1. Heures totales'!$C$3="Score",0,5)</f>
        <v>5</v>
      </c>
      <c r="Y133">
        <f>IF('1. Heures totales'!$C$3="Score",0,17)</f>
        <v>17</v>
      </c>
      <c r="Z133">
        <f>IF('1. Heures totales'!$C$3="Score",0,24)</f>
        <v>24</v>
      </c>
      <c r="AA133">
        <f>IF('1. Heures totales'!$C$3="Score",0,24)</f>
        <v>24</v>
      </c>
      <c r="AB133">
        <f>IF('1. Heures totales'!$C$3="Score",0,24)</f>
        <v>24</v>
      </c>
      <c r="AC133">
        <f>IF('1. Heures totales'!$C$3="Score",0,36)</f>
        <v>36</v>
      </c>
      <c r="AD133">
        <f>IF('1. Heures totales'!$C$3="Score",1,41)</f>
        <v>41</v>
      </c>
      <c r="AE133">
        <f>IF('1. Heures totales'!$C$3="Score",1,43)</f>
        <v>43</v>
      </c>
      <c r="AF133">
        <f>IF('1. Heures totales'!$C$3="Score",0,31)</f>
        <v>31</v>
      </c>
      <c r="AG133">
        <f>IF('1. Heures totales'!$C$3="Score",0,24)</f>
        <v>24</v>
      </c>
      <c r="AH133">
        <f>IF('1. Heures totales'!$C$3="Score",0,24)</f>
        <v>24</v>
      </c>
      <c r="AI133">
        <f>IF('1. Heures totales'!$C$3="Score",0,24)</f>
        <v>24</v>
      </c>
      <c r="AJ133">
        <f>IF('1. Heures totales'!$C$3="Score",0,12)</f>
        <v>12</v>
      </c>
      <c r="AK133">
        <f>IF('1. Heures totales'!$C$3="Score",0,7)</f>
        <v>7</v>
      </c>
      <c r="AL133">
        <f>IF('1. Heures totales'!$C$3="Score",0,0)</f>
        <v>0</v>
      </c>
      <c r="AM133">
        <f>IF('1. Heures totales'!$C$3="Score",0,0)</f>
        <v>0</v>
      </c>
      <c r="AN133">
        <f>IF('1. Heures totales'!$C$3="Score",0,0)</f>
        <v>0</v>
      </c>
      <c r="AO133">
        <f>IF('1. Heures totales'!$C$3="Score",0,5)</f>
        <v>5</v>
      </c>
      <c r="AP133">
        <f>IF('1. Heures totales'!$C$3="Score",0,17)</f>
        <v>17</v>
      </c>
      <c r="AQ133">
        <f>IF('1. Heures totales'!$C$3="Score",0,24)</f>
        <v>24</v>
      </c>
      <c r="AR133">
        <f>IF('1. Heures totales'!$C$3="Score",0,36)</f>
        <v>36</v>
      </c>
      <c r="AS133">
        <f>IF('1. Heures totales'!$C$3="Score",0,36)</f>
        <v>36</v>
      </c>
      <c r="AT133">
        <f>IF('1. Heures totales'!$C$3="Score",0,36)</f>
        <v>36</v>
      </c>
      <c r="AU133">
        <f>IF('1. Heures totales'!$C$3="Score",0,36)</f>
        <v>36</v>
      </c>
      <c r="AV133">
        <f>IF('1. Heures totales'!$C$3="Score",0,31)</f>
        <v>31</v>
      </c>
      <c r="AW133">
        <f>IF('1. Heures totales'!$C$3="Score",0,19)</f>
        <v>19</v>
      </c>
      <c r="AX133">
        <f>IF('1. Heures totales'!$C$3="Score",0,12)</f>
        <v>12</v>
      </c>
      <c r="AY133">
        <f>IF('1. Heures totales'!$C$3="Score",0,0)</f>
        <v>0</v>
      </c>
      <c r="AZ133">
        <f>IF('1. Heures totales'!$C$3="Score",0,0)</f>
        <v>0</v>
      </c>
      <c r="BA133">
        <f>IF('1. Heures totales'!$C$3="Score",0,12)</f>
        <v>12</v>
      </c>
      <c r="BB133">
        <f>IF('1. Heures totales'!$C$3="Score",0,24)</f>
        <v>24</v>
      </c>
      <c r="BC133">
        <f>IF('1. Heures totales'!$C$3="Score",0,24)</f>
        <v>24</v>
      </c>
      <c r="BD133">
        <f>IF('1. Heures totales'!$C$3="Score",0,24)</f>
        <v>24</v>
      </c>
      <c r="BE133">
        <f>IF('1. Heures totales'!$C$3="Score",0,24)</f>
        <v>24</v>
      </c>
      <c r="BF133">
        <f>IF('1. Heures totales'!$C$3="Score",0,24)</f>
        <v>24</v>
      </c>
      <c r="BG133">
        <f>IF('1. Heures totales'!$C$3="Score",0,29)</f>
        <v>29</v>
      </c>
      <c r="BH133">
        <f>IF('1. Heures totales'!$C$3="Score",0,29)</f>
        <v>29</v>
      </c>
      <c r="BI133">
        <f>IF('1. Heures totales'!$C$3="Score",0,24)</f>
        <v>24</v>
      </c>
      <c r="BJ133">
        <f>IF('1. Heures totales'!$C$3="Score",0,24)</f>
        <v>24</v>
      </c>
      <c r="BK133">
        <f>IF('1. Heures totales'!$C$3="Score",0,24)</f>
        <v>24</v>
      </c>
      <c r="BL133">
        <f>IF('1. Heures totales'!$C$3="Score",0,24)</f>
        <v>24</v>
      </c>
      <c r="BM133">
        <f>IF('1. Heures totales'!$C$3="Score",0,24)</f>
        <v>24</v>
      </c>
      <c r="BN133">
        <f>IF('1. Heures totales'!$C$3="Score",0,19)</f>
        <v>19</v>
      </c>
      <c r="BO133">
        <f>IF('1. Heures totales'!$C$3="Score",0,7)</f>
        <v>7</v>
      </c>
      <c r="BP133">
        <f>IF('1. Heures totales'!$C$3="Score",0,0)</f>
        <v>0</v>
      </c>
      <c r="BQ133">
        <f>IF('1. Heures totales'!$C$3="Score",0,0)</f>
        <v>0</v>
      </c>
      <c r="BR133">
        <f>IF('1. Heures totales'!$C$3="Score",0,0)</f>
        <v>0</v>
      </c>
      <c r="BS133">
        <f>IF('1. Heures totales'!$C$3="Score",0,12)</f>
        <v>12</v>
      </c>
      <c r="BT133">
        <f>IF('1. Heures totales'!$C$3="Score",0,12)</f>
        <v>12</v>
      </c>
      <c r="BU133">
        <f>IF('1. Heures totales'!$C$3="Score",0,12)</f>
        <v>12</v>
      </c>
      <c r="BV133">
        <f>IF('1. Heures totales'!$C$3="Score",0,12)</f>
        <v>12</v>
      </c>
      <c r="BW133">
        <f>IF('1. Heures totales'!$C$3="Score",0,24)</f>
        <v>24</v>
      </c>
      <c r="BX133">
        <f>IF('1. Heures totales'!$C$3="Score",0,29)</f>
        <v>29</v>
      </c>
      <c r="BY133">
        <f>IF('1. Heures totales'!$C$3="Score",1,41)</f>
        <v>41</v>
      </c>
      <c r="BZ133">
        <f>IF('1. Heures totales'!$C$3="Score",0,36)</f>
        <v>36</v>
      </c>
      <c r="CA133">
        <f>IF('1. Heures totales'!$C$3="Score",0,36)</f>
        <v>36</v>
      </c>
      <c r="CB133">
        <f>IF('1. Heures totales'!$C$3="Score",0,36)</f>
        <v>36</v>
      </c>
      <c r="CC133">
        <f>IF('1. Heures totales'!$C$3="Score",0,36)</f>
        <v>36</v>
      </c>
      <c r="CD133">
        <f>IF('1. Heures totales'!$C$3="Score",0,24)</f>
        <v>24</v>
      </c>
      <c r="CE133">
        <f>IF('1. Heures totales'!$C$3="Score",0,19)</f>
        <v>19</v>
      </c>
      <c r="CF133">
        <f>IF('1. Heures totales'!$C$3="Score",0,7)</f>
        <v>7</v>
      </c>
      <c r="CG133">
        <f>IF('1. Heures totales'!$C$3="Score",0,0)</f>
        <v>0</v>
      </c>
      <c r="CH133">
        <f>IF('1. Heures totales'!$C$3="Score",0,12)</f>
        <v>12</v>
      </c>
      <c r="CI133">
        <f>IF('1. Heures totales'!$C$3="Score",0,24)</f>
        <v>24</v>
      </c>
      <c r="CJ133">
        <f>IF('1. Heures totales'!$C$3="Score",0,29)</f>
        <v>29</v>
      </c>
      <c r="CK133">
        <f>IF('1. Heures totales'!$C$3="Score",0,36)</f>
        <v>36</v>
      </c>
      <c r="CL133">
        <f>IF('1. Heures totales'!$C$3="Score",0,36)</f>
        <v>36</v>
      </c>
      <c r="CM133">
        <f>IF('1. Heures totales'!$C$3="Score",0,36)</f>
        <v>36</v>
      </c>
      <c r="CN133">
        <f>IF('1. Heures totales'!$C$3="Score",0,36)</f>
        <v>36</v>
      </c>
      <c r="CO133">
        <f>IF('1. Heures totales'!$C$3="Score",0,24)</f>
        <v>24</v>
      </c>
      <c r="CP133">
        <f>IF('1. Heures totales'!$C$3="Score",0,12)</f>
        <v>12</v>
      </c>
      <c r="CQ133">
        <f>IF('1. Heures totales'!$C$3="Score",0,7)</f>
        <v>7</v>
      </c>
      <c r="CR133">
        <f>IF('1. Heures totales'!$C$3="Score",0,0)</f>
        <v>0</v>
      </c>
      <c r="CS133">
        <f>IF('1. Heures totales'!$C$3="Score",0,0)</f>
        <v>0</v>
      </c>
      <c r="CT133">
        <f>IF('1. Heures totales'!$C$3="Score",0,0)</f>
        <v>0</v>
      </c>
      <c r="CU133">
        <f>IF('1. Heures totales'!$C$3="Score",0,5)</f>
        <v>5</v>
      </c>
      <c r="CV133">
        <f>IF('1. Heures totales'!$C$3="Score",0,17)</f>
        <v>17</v>
      </c>
      <c r="CW133">
        <f>IF('1. Heures totales'!$C$3="Score",0,24)</f>
        <v>24</v>
      </c>
      <c r="CX133">
        <f>IF('1. Heures totales'!$C$3="Score",0,24)</f>
        <v>24</v>
      </c>
      <c r="CY133">
        <f>IF('1. Heures totales'!$C$3="Score",0,24)</f>
        <v>24</v>
      </c>
      <c r="CZ133">
        <f>IF('1. Heures totales'!$C$3="Score",0,24)</f>
        <v>24</v>
      </c>
      <c r="DA133">
        <f>IF('1. Heures totales'!$C$3="Score",0,24)</f>
        <v>24</v>
      </c>
    </row>
    <row r="134" spans="1:105" x14ac:dyDescent="0.35">
      <c r="A134" s="478" t="e">
        <f>#REF!</f>
        <v>#REF!</v>
      </c>
      <c r="B134" s="186" t="e">
        <f>#REF!</f>
        <v>#REF!</v>
      </c>
      <c r="D134" s="207">
        <f t="shared" si="5"/>
        <v>21.988235294117647</v>
      </c>
      <c r="E134">
        <f>IF('1. Heures totales'!$C$3="Score",,)</f>
        <v>0</v>
      </c>
      <c r="F134">
        <f>IF('1. Heures totales'!$C$3="Score",,)</f>
        <v>0</v>
      </c>
      <c r="G134">
        <f>IF('1. Heures totales'!$C$3="Score",,)</f>
        <v>0</v>
      </c>
      <c r="H134">
        <f>IF('1. Heures totales'!$C$3="Score",,)</f>
        <v>0</v>
      </c>
      <c r="S134">
        <f>IF('1. Heures totales'!$C$3="Score",,)</f>
        <v>0</v>
      </c>
      <c r="T134">
        <f>IF('1. Heures totales'!$C$3="Score",,)</f>
        <v>0</v>
      </c>
      <c r="U134">
        <f>IF('1. Heures totales'!$C$3="Score",0,36)</f>
        <v>36</v>
      </c>
      <c r="V134">
        <f>IF('1. Heures totales'!$C$3="Score",0,31)</f>
        <v>31</v>
      </c>
      <c r="W134">
        <f>IF('1. Heures totales'!$C$3="Score",0,24)</f>
        <v>24</v>
      </c>
      <c r="X134">
        <f>IF('1. Heures totales'!$C$3="Score",0,24)</f>
        <v>24</v>
      </c>
      <c r="Y134">
        <f>IF('1. Heures totales'!$C$3="Score",0,24)</f>
        <v>24</v>
      </c>
      <c r="Z134">
        <f>IF('1. Heures totales'!$C$3="Score",0,19)</f>
        <v>19</v>
      </c>
      <c r="AA134">
        <f>IF('1. Heures totales'!$C$3="Score",0,12)</f>
        <v>12</v>
      </c>
      <c r="AB134">
        <f>IF('1. Heures totales'!$C$3="Score",0,12)</f>
        <v>12</v>
      </c>
      <c r="AC134">
        <f>IF('1. Heures totales'!$C$3="Score",0,17)</f>
        <v>17</v>
      </c>
      <c r="AD134">
        <f>IF('1. Heures totales'!$C$3="Score",0,29)</f>
        <v>29</v>
      </c>
      <c r="AE134">
        <f>IF('1. Heures totales'!$C$3="Score",0,36)</f>
        <v>36</v>
      </c>
      <c r="AF134">
        <f>IF('1. Heures totales'!$C$3="Score",0,31)</f>
        <v>31</v>
      </c>
      <c r="AG134">
        <f>IF('1. Heures totales'!$C$3="Score",0,24)</f>
        <v>24</v>
      </c>
      <c r="AH134">
        <f>IF('1. Heures totales'!$C$3="Score",0,24)</f>
        <v>24</v>
      </c>
      <c r="AI134">
        <f>IF('1. Heures totales'!$C$3="Score",0,24)</f>
        <v>24</v>
      </c>
      <c r="AJ134">
        <f>IF('1. Heures totales'!$C$3="Score",0,19)</f>
        <v>19</v>
      </c>
      <c r="AK134">
        <f>IF('1. Heures totales'!$C$3="Score",0,7)</f>
        <v>7</v>
      </c>
      <c r="AL134">
        <f>IF('1. Heures totales'!$C$3="Score",0,0)</f>
        <v>0</v>
      </c>
      <c r="AM134">
        <f>IF('1. Heures totales'!$C$3="Score",0,0)</f>
        <v>0</v>
      </c>
      <c r="AN134">
        <f>IF('1. Heures totales'!$C$3="Score",0,0)</f>
        <v>0</v>
      </c>
      <c r="AO134">
        <f>IF('1. Heures totales'!$C$3="Score",0,0)</f>
        <v>0</v>
      </c>
      <c r="AP134">
        <f>IF('1. Heures totales'!$C$3="Score",0,5)</f>
        <v>5</v>
      </c>
      <c r="AQ134">
        <f>IF('1. Heures totales'!$C$3="Score",0,12)</f>
        <v>12</v>
      </c>
      <c r="AR134">
        <f>IF('1. Heures totales'!$C$3="Score",0,12)</f>
        <v>12</v>
      </c>
      <c r="AS134">
        <f>IF('1. Heures totales'!$C$3="Score",0,12)</f>
        <v>12</v>
      </c>
      <c r="AT134">
        <f>IF('1. Heures totales'!$C$3="Score",0,24)</f>
        <v>24</v>
      </c>
      <c r="AU134">
        <f>IF('1. Heures totales'!$C$3="Score",0,36)</f>
        <v>36</v>
      </c>
      <c r="AV134">
        <f>IF('1. Heures totales'!$C$3="Score",0,36)</f>
        <v>36</v>
      </c>
      <c r="AW134">
        <f>IF('1. Heures totales'!$C$3="Score",0,31)</f>
        <v>31</v>
      </c>
      <c r="AX134">
        <f>IF('1. Heures totales'!$C$3="Score",0,24)</f>
        <v>24</v>
      </c>
      <c r="AY134">
        <f>IF('1. Heures totales'!$C$3="Score",0,36)</f>
        <v>36</v>
      </c>
      <c r="AZ134">
        <f>IF('1. Heures totales'!$C$3="Score",1,48)</f>
        <v>48</v>
      </c>
      <c r="BA134">
        <f>IF('1. Heures totales'!$C$3="Score",0,36)</f>
        <v>36</v>
      </c>
      <c r="BB134">
        <f>IF('1. Heures totales'!$C$3="Score",0,24)</f>
        <v>24</v>
      </c>
      <c r="BC134">
        <f>IF('1. Heures totales'!$C$3="Score",0,24)</f>
        <v>24</v>
      </c>
      <c r="BD134">
        <f>IF('1. Heures totales'!$C$3="Score",0,24)</f>
        <v>24</v>
      </c>
      <c r="BE134">
        <f>IF('1. Heures totales'!$C$3="Score",0,29)</f>
        <v>29</v>
      </c>
      <c r="BF134">
        <f>IF('1. Heures totales'!$C$3="Score",0,29)</f>
        <v>29</v>
      </c>
      <c r="BG134">
        <f>IF('1. Heures totales'!$C$3="Score",0,24)</f>
        <v>24</v>
      </c>
      <c r="BH134">
        <f>IF('1. Heures totales'!$C$3="Score",0,24)</f>
        <v>24</v>
      </c>
      <c r="BI134">
        <f>IF('1. Heures totales'!$C$3="Score",0,24)</f>
        <v>24</v>
      </c>
      <c r="BJ134">
        <f>IF('1. Heures totales'!$C$3="Score",0,24)</f>
        <v>24</v>
      </c>
      <c r="BK134">
        <f>IF('1. Heures totales'!$C$3="Score",0,24)</f>
        <v>24</v>
      </c>
      <c r="BL134">
        <f>IF('1. Heures totales'!$C$3="Score",0,24)</f>
        <v>24</v>
      </c>
      <c r="BM134">
        <f>IF('1. Heures totales'!$C$3="Score",0,19)</f>
        <v>19</v>
      </c>
      <c r="BN134">
        <f>IF('1. Heures totales'!$C$3="Score",0,12)</f>
        <v>12</v>
      </c>
      <c r="BO134">
        <f>IF('1. Heures totales'!$C$3="Score",0,12)</f>
        <v>12</v>
      </c>
      <c r="BP134">
        <f>IF('1. Heures totales'!$C$3="Score",0,12)</f>
        <v>12</v>
      </c>
      <c r="BQ134">
        <f>IF('1. Heures totales'!$C$3="Score",0,24)</f>
        <v>24</v>
      </c>
      <c r="BR134">
        <f>IF('1. Heures totales'!$C$3="Score",0,36)</f>
        <v>36</v>
      </c>
      <c r="BS134">
        <f>IF('1. Heures totales'!$C$3="Score",0,36)</f>
        <v>36</v>
      </c>
      <c r="BT134">
        <f>IF('1. Heures totales'!$C$3="Score",0,36)</f>
        <v>36</v>
      </c>
      <c r="BU134">
        <f>IF('1. Heures totales'!$C$3="Score",0,36)</f>
        <v>36</v>
      </c>
      <c r="BV134">
        <f>IF('1. Heures totales'!$C$3="Score",0,36)</f>
        <v>36</v>
      </c>
      <c r="BW134">
        <f>IF('1. Heures totales'!$C$3="Score",0,36)</f>
        <v>36</v>
      </c>
      <c r="BX134">
        <f>IF('1. Heures totales'!$C$3="Score",0,29)</f>
        <v>29</v>
      </c>
      <c r="BY134">
        <f>IF('1. Heures totales'!$C$3="Score",0,29)</f>
        <v>29</v>
      </c>
      <c r="BZ134">
        <f>IF('1. Heures totales'!$C$3="Score",0,31)</f>
        <v>31</v>
      </c>
      <c r="CA134">
        <f>IF('1. Heures totales'!$C$3="Score",0,24)</f>
        <v>24</v>
      </c>
      <c r="CB134">
        <f>IF('1. Heures totales'!$C$3="Score",0,24)</f>
        <v>24</v>
      </c>
      <c r="CC134">
        <f>IF('1. Heures totales'!$C$3="Score",0,24)</f>
        <v>24</v>
      </c>
      <c r="CD134">
        <f>IF('1. Heures totales'!$C$3="Score",0,36)</f>
        <v>36</v>
      </c>
      <c r="CE134">
        <f>IF('1. Heures totales'!$C$3="Score",0,36)</f>
        <v>36</v>
      </c>
      <c r="CF134">
        <f>IF('1. Heures totales'!$C$3="Score",0,36)</f>
        <v>36</v>
      </c>
      <c r="CG134">
        <f>IF('1. Heures totales'!$C$3="Score",0,36)</f>
        <v>36</v>
      </c>
      <c r="CH134">
        <f>IF('1. Heures totales'!$C$3="Score",0,36)</f>
        <v>36</v>
      </c>
      <c r="CI134">
        <f>IF('1. Heures totales'!$C$3="Score",1,41)</f>
        <v>41</v>
      </c>
      <c r="CJ134">
        <f>IF('1. Heures totales'!$C$3="Score",1,48)</f>
        <v>48</v>
      </c>
      <c r="CK134">
        <f>IF('1. Heures totales'!$C$3="Score",0,36)</f>
        <v>36</v>
      </c>
      <c r="CL134">
        <f>IF('1. Heures totales'!$C$3="Score",0,31)</f>
        <v>31</v>
      </c>
      <c r="CM134">
        <f>IF('1. Heures totales'!$C$3="Score",0,19)</f>
        <v>19</v>
      </c>
      <c r="CN134">
        <f>IF('1. Heures totales'!$C$3="Score",0,12)</f>
        <v>12</v>
      </c>
      <c r="CO134">
        <f>IF('1. Heures totales'!$C$3="Score",0,12)</f>
        <v>12</v>
      </c>
      <c r="CP134">
        <f>IF('1. Heures totales'!$C$3="Score",0,7)</f>
        <v>7</v>
      </c>
      <c r="CQ134">
        <f>IF('1. Heures totales'!$C$3="Score",0,0)</f>
        <v>0</v>
      </c>
      <c r="CR134">
        <f>IF('1. Heures totales'!$C$3="Score",0,0)</f>
        <v>0</v>
      </c>
      <c r="CS134">
        <f>IF('1. Heures totales'!$C$3="Score",0,0)</f>
        <v>0</v>
      </c>
      <c r="CT134">
        <f>IF('1. Heures totales'!$C$3="Score",0,0)</f>
        <v>0</v>
      </c>
      <c r="CU134">
        <f>IF('1. Heures totales'!$C$3="Score",0,0)</f>
        <v>0</v>
      </c>
      <c r="CV134">
        <f>IF('1. Heures totales'!$C$3="Score",0,0)</f>
        <v>0</v>
      </c>
      <c r="CW134">
        <f>IF('1. Heures totales'!$C$3="Score",0,0)</f>
        <v>0</v>
      </c>
      <c r="CX134">
        <f>IF('1. Heures totales'!$C$3="Score",0,12)</f>
        <v>12</v>
      </c>
      <c r="CY134">
        <f>IF('1. Heures totales'!$C$3="Score",0,12)</f>
        <v>12</v>
      </c>
      <c r="CZ134">
        <f>IF('1. Heures totales'!$C$3="Score",0,12)</f>
        <v>12</v>
      </c>
      <c r="DA134">
        <f>IF('1. Heures totales'!$C$3="Score",0,12)</f>
        <v>12</v>
      </c>
    </row>
    <row r="135" spans="1:105" x14ac:dyDescent="0.35">
      <c r="A135" s="478" t="e">
        <f>#REF!</f>
        <v>#REF!</v>
      </c>
      <c r="B135" s="186" t="e">
        <f>#REF!</f>
        <v>#REF!</v>
      </c>
      <c r="D135" s="207">
        <f t="shared" si="5"/>
        <v>32.470588235294116</v>
      </c>
      <c r="E135">
        <f>IF('1. Heures totales'!$C$3="Score",,)</f>
        <v>0</v>
      </c>
      <c r="F135">
        <f>IF('1. Heures totales'!$C$3="Score",,)</f>
        <v>0</v>
      </c>
      <c r="G135">
        <f>IF('1. Heures totales'!$C$3="Score",,)</f>
        <v>0</v>
      </c>
      <c r="H135">
        <f>IF('1. Heures totales'!$C$3="Score",,)</f>
        <v>0</v>
      </c>
      <c r="S135">
        <f>IF('1. Heures totales'!$C$3="Score",,)</f>
        <v>0</v>
      </c>
      <c r="T135">
        <f>IF('1. Heures totales'!$C$3="Score",,)</f>
        <v>0</v>
      </c>
      <c r="U135">
        <f>IF('1. Heures totales'!$C$3="Score",1,48)</f>
        <v>48</v>
      </c>
      <c r="V135">
        <f>IF('1. Heures totales'!$C$3="Score",1,48)</f>
        <v>48</v>
      </c>
      <c r="W135">
        <f>IF('1. Heures totales'!$C$3="Score",1,43)</f>
        <v>43</v>
      </c>
      <c r="X135">
        <f>IF('1. Heures totales'!$C$3="Score",0,36)</f>
        <v>36</v>
      </c>
      <c r="Y135">
        <f>IF('1. Heures totales'!$C$3="Score",0,36)</f>
        <v>36</v>
      </c>
      <c r="Z135">
        <f>IF('1. Heures totales'!$C$3="Score",0,36)</f>
        <v>36</v>
      </c>
      <c r="AA135">
        <f>IF('1. Heures totales'!$C$3="Score",0,29)</f>
        <v>29</v>
      </c>
      <c r="AB135">
        <f>IF('1. Heures totales'!$C$3="Score",0,29)</f>
        <v>29</v>
      </c>
      <c r="AC135">
        <f>IF('1. Heures totales'!$C$3="Score",0,31)</f>
        <v>31</v>
      </c>
      <c r="AD135">
        <f>IF('1. Heures totales'!$C$3="Score",0,24)</f>
        <v>24</v>
      </c>
      <c r="AE135">
        <f>IF('1. Heures totales'!$C$3="Score",0,24)</f>
        <v>24</v>
      </c>
      <c r="AF135">
        <f>IF('1. Heures totales'!$C$3="Score",0,36)</f>
        <v>36</v>
      </c>
      <c r="AG135">
        <f>IF('1. Heures totales'!$C$3="Score",1,41)</f>
        <v>41</v>
      </c>
      <c r="AH135">
        <f>IF('1. Heures totales'!$C$3="Score",1,43)</f>
        <v>43</v>
      </c>
      <c r="AI135">
        <f>IF('1. Heures totales'!$C$3="Score",0,31)</f>
        <v>31</v>
      </c>
      <c r="AJ135">
        <f>IF('1. Heures totales'!$C$3="Score",0,24)</f>
        <v>24</v>
      </c>
      <c r="AK135">
        <f>IF('1. Heures totales'!$C$3="Score",0,24)</f>
        <v>24</v>
      </c>
      <c r="AL135">
        <f>IF('1. Heures totales'!$C$3="Score",0,24)</f>
        <v>24</v>
      </c>
      <c r="AM135">
        <f>IF('1. Heures totales'!$C$3="Score",0,12)</f>
        <v>12</v>
      </c>
      <c r="AN135">
        <f>IF('1. Heures totales'!$C$3="Score",0,7)</f>
        <v>7</v>
      </c>
      <c r="AO135">
        <f>IF('1. Heures totales'!$C$3="Score",0,0)</f>
        <v>0</v>
      </c>
      <c r="AP135">
        <f>IF('1. Heures totales'!$C$3="Score",0,0)</f>
        <v>0</v>
      </c>
      <c r="AQ135">
        <f>IF('1. Heures totales'!$C$3="Score",0,12)</f>
        <v>12</v>
      </c>
      <c r="AR135">
        <f>IF('1. Heures totales'!$C$3="Score",0,12)</f>
        <v>12</v>
      </c>
      <c r="AS135">
        <f>IF('1. Heures totales'!$C$3="Score",0,12)</f>
        <v>12</v>
      </c>
      <c r="AT135">
        <f>IF('1. Heures totales'!$C$3="Score",0,12)</f>
        <v>12</v>
      </c>
      <c r="AU135">
        <f>IF('1. Heures totales'!$C$3="Score",0,24)</f>
        <v>24</v>
      </c>
      <c r="AV135">
        <f>IF('1. Heures totales'!$C$3="Score",0,29)</f>
        <v>29</v>
      </c>
      <c r="AW135">
        <f>IF('1. Heures totales'!$C$3="Score",1,41)</f>
        <v>41</v>
      </c>
      <c r="AX135">
        <f>IF('1. Heures totales'!$C$3="Score",0,36)</f>
        <v>36</v>
      </c>
      <c r="AY135">
        <f>IF('1. Heures totales'!$C$3="Score",0,36)</f>
        <v>36</v>
      </c>
      <c r="AZ135">
        <f>IF('1. Heures totales'!$C$3="Score",0,36)</f>
        <v>36</v>
      </c>
      <c r="BA135">
        <f>IF('1. Heures totales'!$C$3="Score",1,41)</f>
        <v>41</v>
      </c>
      <c r="BB135">
        <f>IF('1. Heures totales'!$C$3="Score",1,41)</f>
        <v>41</v>
      </c>
      <c r="BC135">
        <f>IF('1. Heures totales'!$C$3="Score",1,43)</f>
        <v>43</v>
      </c>
      <c r="BD135">
        <f>IF('1. Heures totales'!$C$3="Score",1,43)</f>
        <v>43</v>
      </c>
      <c r="BE135">
        <f>IF('1. Heures totales'!$C$3="Score",0,36)</f>
        <v>36</v>
      </c>
      <c r="BF135">
        <f>IF('1. Heures totales'!$C$3="Score",0,36)</f>
        <v>36</v>
      </c>
      <c r="BG135">
        <f>IF('1. Heures totales'!$C$3="Score",1,48)</f>
        <v>48</v>
      </c>
      <c r="BH135">
        <f>IF('1. Heures totales'!$C$3="Score",2,55)</f>
        <v>55</v>
      </c>
      <c r="BI135">
        <f>IF('1. Heures totales'!$C$3="Score",2,55)</f>
        <v>55</v>
      </c>
      <c r="BJ135">
        <f>IF('1. Heures totales'!$C$3="Score",1,48)</f>
        <v>48</v>
      </c>
      <c r="BK135">
        <f>IF('1. Heures totales'!$C$3="Score",0,36)</f>
        <v>36</v>
      </c>
      <c r="BL135">
        <f>IF('1. Heures totales'!$C$3="Score",0,36)</f>
        <v>36</v>
      </c>
      <c r="BM135">
        <f>IF('1. Heures totales'!$C$3="Score",1,41)</f>
        <v>41</v>
      </c>
      <c r="BN135">
        <f>IF('1. Heures totales'!$C$3="Score",1,41)</f>
        <v>41</v>
      </c>
      <c r="BO135">
        <f>IF('1. Heures totales'!$C$3="Score",0,36)</f>
        <v>36</v>
      </c>
      <c r="BP135">
        <f>IF('1. Heures totales'!$C$3="Score",0,24)</f>
        <v>24</v>
      </c>
      <c r="BQ135">
        <f>IF('1. Heures totales'!$C$3="Score",0,24)</f>
        <v>24</v>
      </c>
      <c r="BR135">
        <f>IF('1. Heures totales'!$C$3="Score",0,24)</f>
        <v>24</v>
      </c>
      <c r="BS135">
        <f>IF('1. Heures totales'!$C$3="Score",0,36)</f>
        <v>36</v>
      </c>
      <c r="BT135">
        <f>IF('1. Heures totales'!$C$3="Score",0,36)</f>
        <v>36</v>
      </c>
      <c r="BU135">
        <f>IF('1. Heures totales'!$C$3="Score",0,31)</f>
        <v>31</v>
      </c>
      <c r="BV135">
        <f>IF('1. Heures totales'!$C$3="Score",0,24)</f>
        <v>24</v>
      </c>
      <c r="BW135">
        <f>IF('1. Heures totales'!$C$3="Score",0,24)</f>
        <v>24</v>
      </c>
      <c r="BX135">
        <f>IF('1. Heures totales'!$C$3="Score",0,36)</f>
        <v>36</v>
      </c>
      <c r="BY135">
        <f>IF('1. Heures totales'!$C$3="Score",1,48)</f>
        <v>48</v>
      </c>
      <c r="BZ135">
        <f>IF('1. Heures totales'!$C$3="Score",0,36)</f>
        <v>36</v>
      </c>
      <c r="CA135">
        <f>IF('1. Heures totales'!$C$3="Score",0,31)</f>
        <v>31</v>
      </c>
      <c r="CB135">
        <f>IF('1. Heures totales'!$C$3="Score",0,24)</f>
        <v>24</v>
      </c>
      <c r="CC135">
        <f>IF('1. Heures totales'!$C$3="Score",0,24)</f>
        <v>24</v>
      </c>
      <c r="CD135">
        <f>IF('1. Heures totales'!$C$3="Score",0,24)</f>
        <v>24</v>
      </c>
      <c r="CE135">
        <f>IF('1. Heures totales'!$C$3="Score",0,17)</f>
        <v>17</v>
      </c>
      <c r="CF135">
        <f>IF('1. Heures totales'!$C$3="Score",0,17)</f>
        <v>17</v>
      </c>
      <c r="CG135">
        <f>IF('1. Heures totales'!$C$3="Score",0,24)</f>
        <v>24</v>
      </c>
      <c r="CH135">
        <f>IF('1. Heures totales'!$C$3="Score",0,24)</f>
        <v>24</v>
      </c>
      <c r="CI135">
        <f>IF('1. Heures totales'!$C$3="Score",0,36)</f>
        <v>36</v>
      </c>
      <c r="CJ135">
        <f>IF('1. Heures totales'!$C$3="Score",1,41)</f>
        <v>41</v>
      </c>
      <c r="CK135">
        <f>IF('1. Heures totales'!$C$3="Score",2,53)</f>
        <v>53</v>
      </c>
      <c r="CL135">
        <f>IF('1. Heures totales'!$C$3="Score",2,55)</f>
        <v>55</v>
      </c>
      <c r="CM135">
        <f>IF('1. Heures totales'!$C$3="Score",1,43)</f>
        <v>43</v>
      </c>
      <c r="CN135">
        <f>IF('1. Heures totales'!$C$3="Score",0,36)</f>
        <v>36</v>
      </c>
      <c r="CO135">
        <f>IF('1. Heures totales'!$C$3="Score",0,36)</f>
        <v>36</v>
      </c>
      <c r="CP135">
        <f>IF('1. Heures totales'!$C$3="Score",0,36)</f>
        <v>36</v>
      </c>
      <c r="CQ135">
        <f>IF('1. Heures totales'!$C$3="Score",1,43)</f>
        <v>43</v>
      </c>
      <c r="CR135">
        <f>IF('1. Heures totales'!$C$3="Score",0,31)</f>
        <v>31</v>
      </c>
      <c r="CS135">
        <f>IF('1. Heures totales'!$C$3="Score",0,24)</f>
        <v>24</v>
      </c>
      <c r="CT135">
        <f>IF('1. Heures totales'!$C$3="Score",0,24)</f>
        <v>24</v>
      </c>
      <c r="CU135">
        <f>IF('1. Heures totales'!$C$3="Score",0,36)</f>
        <v>36</v>
      </c>
      <c r="CV135">
        <f>IF('1. Heures totales'!$C$3="Score",1,41)</f>
        <v>41</v>
      </c>
      <c r="CW135">
        <f>IF('1. Heures totales'!$C$3="Score",1,41)</f>
        <v>41</v>
      </c>
      <c r="CX135">
        <f>IF('1. Heures totales'!$C$3="Score",0,36)</f>
        <v>36</v>
      </c>
      <c r="CY135">
        <f>IF('1. Heures totales'!$C$3="Score",0,36)</f>
        <v>36</v>
      </c>
      <c r="CZ135">
        <f>IF('1. Heures totales'!$C$3="Score",0,36)</f>
        <v>36</v>
      </c>
      <c r="DA135">
        <f>IF('1. Heures totales'!$C$3="Score",0,36)</f>
        <v>36</v>
      </c>
    </row>
    <row r="136" spans="1:105" x14ac:dyDescent="0.35">
      <c r="A136" s="478" t="e">
        <f>#REF!</f>
        <v>#REF!</v>
      </c>
      <c r="B136" s="186" t="e">
        <f>#REF!</f>
        <v>#REF!</v>
      </c>
      <c r="D136" s="207">
        <f t="shared" si="5"/>
        <v>33.294117647058826</v>
      </c>
      <c r="E136">
        <f>IF('1. Heures totales'!$C$3="Score",,)</f>
        <v>0</v>
      </c>
      <c r="F136">
        <f>IF('1. Heures totales'!$C$3="Score",,)</f>
        <v>0</v>
      </c>
      <c r="G136">
        <f>IF('1. Heures totales'!$C$3="Score",,)</f>
        <v>0</v>
      </c>
      <c r="H136">
        <f>IF('1. Heures totales'!$C$3="Score",,)</f>
        <v>0</v>
      </c>
      <c r="S136">
        <f>IF('1. Heures totales'!$C$3="Score",,)</f>
        <v>0</v>
      </c>
      <c r="T136">
        <f>IF('1. Heures totales'!$C$3="Score",,)</f>
        <v>0</v>
      </c>
      <c r="U136">
        <f>IF('1. Heures totales'!$C$3="Score",1,48)</f>
        <v>48</v>
      </c>
      <c r="V136">
        <f>IF('1. Heures totales'!$C$3="Score",1,41)</f>
        <v>41</v>
      </c>
      <c r="W136">
        <f>IF('1. Heures totales'!$C$3="Score",0,36)</f>
        <v>36</v>
      </c>
      <c r="X136">
        <f>IF('1. Heures totales'!$C$3="Score",0,36)</f>
        <v>36</v>
      </c>
      <c r="Y136">
        <f>IF('1. Heures totales'!$C$3="Score",0,36)</f>
        <v>36</v>
      </c>
      <c r="Z136">
        <f>IF('1. Heures totales'!$C$3="Score",0,36)</f>
        <v>36</v>
      </c>
      <c r="AA136">
        <f>IF('1. Heures totales'!$C$3="Score",0,24)</f>
        <v>24</v>
      </c>
      <c r="AB136">
        <f>IF('1. Heures totales'!$C$3="Score",0,12)</f>
        <v>12</v>
      </c>
      <c r="AC136">
        <f>IF('1. Heures totales'!$C$3="Score",0,7)</f>
        <v>7</v>
      </c>
      <c r="AD136">
        <f>IF('1. Heures totales'!$C$3="Score",0,12)</f>
        <v>12</v>
      </c>
      <c r="AE136">
        <f>IF('1. Heures totales'!$C$3="Score",0,24)</f>
        <v>24</v>
      </c>
      <c r="AF136">
        <f>IF('1. Heures totales'!$C$3="Score",0,36)</f>
        <v>36</v>
      </c>
      <c r="AG136">
        <f>IF('1. Heures totales'!$C$3="Score",0,36)</f>
        <v>36</v>
      </c>
      <c r="AH136">
        <f>IF('1. Heures totales'!$C$3="Score",0,36)</f>
        <v>36</v>
      </c>
      <c r="AI136">
        <f>IF('1. Heures totales'!$C$3="Score",0,36)</f>
        <v>36</v>
      </c>
      <c r="AJ136">
        <f>IF('1. Heures totales'!$C$3="Score",1,48)</f>
        <v>48</v>
      </c>
      <c r="AK136">
        <f>IF('1. Heures totales'!$C$3="Score",1,41)</f>
        <v>41</v>
      </c>
      <c r="AL136">
        <f>IF('1. Heures totales'!$C$3="Score",1,41)</f>
        <v>41</v>
      </c>
      <c r="AM136">
        <f>IF('1. Heures totales'!$C$3="Score",0,36)</f>
        <v>36</v>
      </c>
      <c r="AN136">
        <f>IF('1. Heures totales'!$C$3="Score",0,36)</f>
        <v>36</v>
      </c>
      <c r="AO136">
        <f>IF('1. Heures totales'!$C$3="Score",0,36)</f>
        <v>36</v>
      </c>
      <c r="AP136">
        <f>IF('1. Heures totales'!$C$3="Score",0,36)</f>
        <v>36</v>
      </c>
      <c r="AQ136">
        <f>IF('1. Heures totales'!$C$3="Score",0,24)</f>
        <v>24</v>
      </c>
      <c r="AR136">
        <f>IF('1. Heures totales'!$C$3="Score",0,19)</f>
        <v>19</v>
      </c>
      <c r="AS136">
        <f>IF('1. Heures totales'!$C$3="Score",0,7)</f>
        <v>7</v>
      </c>
      <c r="AT136">
        <f>IF('1. Heures totales'!$C$3="Score",0,0)</f>
        <v>0</v>
      </c>
      <c r="AU136">
        <f>IF('1. Heures totales'!$C$3="Score",0,12)</f>
        <v>12</v>
      </c>
      <c r="AV136">
        <f>IF('1. Heures totales'!$C$3="Score",0,17)</f>
        <v>17</v>
      </c>
      <c r="AW136">
        <f>IF('1. Heures totales'!$C$3="Score",0,29)</f>
        <v>29</v>
      </c>
      <c r="AX136">
        <f>IF('1. Heures totales'!$C$3="Score",0,36)</f>
        <v>36</v>
      </c>
      <c r="AY136">
        <f>IF('1. Heures totales'!$C$3="Score",0,36)</f>
        <v>36</v>
      </c>
      <c r="AZ136">
        <f>IF('1. Heures totales'!$C$3="Score",0,36)</f>
        <v>36</v>
      </c>
      <c r="BA136">
        <f>IF('1. Heures totales'!$C$3="Score",1,41)</f>
        <v>41</v>
      </c>
      <c r="BB136">
        <f>IF('1. Heures totales'!$C$3="Score",1,41)</f>
        <v>41</v>
      </c>
      <c r="BC136">
        <f>IF('1. Heures totales'!$C$3="Score",1,43)</f>
        <v>43</v>
      </c>
      <c r="BD136">
        <f>IF('1. Heures totales'!$C$3="Score",0,31)</f>
        <v>31</v>
      </c>
      <c r="BE136">
        <f>IF('1. Heures totales'!$C$3="Score",0,24)</f>
        <v>24</v>
      </c>
      <c r="BF136">
        <f>IF('1. Heures totales'!$C$3="Score",0,24)</f>
        <v>24</v>
      </c>
      <c r="BG136">
        <f>IF('1. Heures totales'!$C$3="Score",0,36)</f>
        <v>36</v>
      </c>
      <c r="BH136">
        <f>IF('1. Heures totales'!$C$3="Score",0,31)</f>
        <v>31</v>
      </c>
      <c r="BI136">
        <f>IF('1. Heures totales'!$C$3="Score",0,19)</f>
        <v>19</v>
      </c>
      <c r="BJ136">
        <f>IF('1. Heures totales'!$C$3="Score",0,24)</f>
        <v>24</v>
      </c>
      <c r="BK136">
        <f>IF('1. Heures totales'!$C$3="Score",0,36)</f>
        <v>36</v>
      </c>
      <c r="BL136">
        <f>IF('1. Heures totales'!$C$3="Score",0,36)</f>
        <v>36</v>
      </c>
      <c r="BM136">
        <f>IF('1. Heures totales'!$C$3="Score",0,36)</f>
        <v>36</v>
      </c>
      <c r="BN136">
        <f>IF('1. Heures totales'!$C$3="Score",0,36)</f>
        <v>36</v>
      </c>
      <c r="BO136">
        <f>IF('1. Heures totales'!$C$3="Score",1,41)</f>
        <v>41</v>
      </c>
      <c r="BP136">
        <f>IF('1. Heures totales'!$C$3="Score",1,48)</f>
        <v>48</v>
      </c>
      <c r="BQ136">
        <f>IF('1. Heures totales'!$C$3="Score",0,36)</f>
        <v>36</v>
      </c>
      <c r="BR136">
        <f>IF('1. Heures totales'!$C$3="Score",0,24)</f>
        <v>24</v>
      </c>
      <c r="BS136">
        <f>IF('1. Heures totales'!$C$3="Score",0,36)</f>
        <v>36</v>
      </c>
      <c r="BT136">
        <f>IF('1. Heures totales'!$C$3="Score",1,48)</f>
        <v>48</v>
      </c>
      <c r="BU136">
        <f>IF('1. Heures totales'!$C$3="Score",0,36)</f>
        <v>36</v>
      </c>
      <c r="BV136">
        <f>IF('1. Heures totales'!$C$3="Score",0,31)</f>
        <v>31</v>
      </c>
      <c r="BW136">
        <f>IF('1. Heures totales'!$C$3="Score",0,24)</f>
        <v>24</v>
      </c>
      <c r="BX136">
        <f>IF('1. Heures totales'!$C$3="Score",0,36)</f>
        <v>36</v>
      </c>
      <c r="BY136">
        <f>IF('1. Heures totales'!$C$3="Score",1,48)</f>
        <v>48</v>
      </c>
      <c r="BZ136">
        <f>IF('1. Heures totales'!$C$3="Score",1,48)</f>
        <v>48</v>
      </c>
      <c r="CA136">
        <f>IF('1. Heures totales'!$C$3="Score",0,36)</f>
        <v>36</v>
      </c>
      <c r="CB136">
        <f>IF('1. Heures totales'!$C$3="Score",0,36)</f>
        <v>36</v>
      </c>
      <c r="CC136">
        <f>IF('1. Heures totales'!$C$3="Score",0,36)</f>
        <v>36</v>
      </c>
      <c r="CD136">
        <f>IF('1. Heures totales'!$C$3="Score",1,48)</f>
        <v>48</v>
      </c>
      <c r="CE136">
        <f>IF('1. Heures totales'!$C$3="Score",1,41)</f>
        <v>41</v>
      </c>
      <c r="CF136">
        <f>IF('1. Heures totales'!$C$3="Score",1,41)</f>
        <v>41</v>
      </c>
      <c r="CG136">
        <f>IF('1. Heures totales'!$C$3="Score",0,36)</f>
        <v>36</v>
      </c>
      <c r="CH136">
        <f>IF('1. Heures totales'!$C$3="Score",0,36)</f>
        <v>36</v>
      </c>
      <c r="CI136">
        <f>IF('1. Heures totales'!$C$3="Score",0,36)</f>
        <v>36</v>
      </c>
      <c r="CJ136">
        <f>IF('1. Heures totales'!$C$3="Score",1,48)</f>
        <v>48</v>
      </c>
      <c r="CK136">
        <f>IF('1. Heures totales'!$C$3="Score",1,48)</f>
        <v>48</v>
      </c>
      <c r="CL136">
        <f>IF('1. Heures totales'!$C$3="Score",1,43)</f>
        <v>43</v>
      </c>
      <c r="CM136">
        <f>IF('1. Heures totales'!$C$3="Score",0,31)</f>
        <v>31</v>
      </c>
      <c r="CN136">
        <f>IF('1. Heures totales'!$C$3="Score",0,24)</f>
        <v>24</v>
      </c>
      <c r="CO136">
        <f>IF('1. Heures totales'!$C$3="Score",0,29)</f>
        <v>29</v>
      </c>
      <c r="CP136">
        <f>IF('1. Heures totales'!$C$3="Score",1,41)</f>
        <v>41</v>
      </c>
      <c r="CQ136">
        <f>IF('1. Heures totales'!$C$3="Score",0,36)</f>
        <v>36</v>
      </c>
      <c r="CR136">
        <f>IF('1. Heures totales'!$C$3="Score",0,24)</f>
        <v>24</v>
      </c>
      <c r="CS136">
        <f>IF('1. Heures totales'!$C$3="Score",0,24)</f>
        <v>24</v>
      </c>
      <c r="CT136">
        <f>IF('1. Heures totales'!$C$3="Score",0,24)</f>
        <v>24</v>
      </c>
      <c r="CU136">
        <f>IF('1. Heures totales'!$C$3="Score",0,36)</f>
        <v>36</v>
      </c>
      <c r="CV136">
        <f>IF('1. Heures totales'!$C$3="Score",0,36)</f>
        <v>36</v>
      </c>
      <c r="CW136">
        <f>IF('1. Heures totales'!$C$3="Score",0,36)</f>
        <v>36</v>
      </c>
      <c r="CX136">
        <f>IF('1. Heures totales'!$C$3="Score",0,36)</f>
        <v>36</v>
      </c>
      <c r="CY136">
        <f>IF('1. Heures totales'!$C$3="Score",0,36)</f>
        <v>36</v>
      </c>
      <c r="CZ136">
        <f>IF('1. Heures totales'!$C$3="Score",0,36)</f>
        <v>36</v>
      </c>
      <c r="DA136">
        <f>IF('1. Heures totales'!$C$3="Score",0,36)</f>
        <v>36</v>
      </c>
    </row>
    <row r="137" spans="1:105" x14ac:dyDescent="0.35">
      <c r="A137" s="478" t="e">
        <f>#REF!</f>
        <v>#REF!</v>
      </c>
      <c r="B137" s="186" t="e">
        <f>#REF!</f>
        <v>#REF!</v>
      </c>
      <c r="D137" s="207">
        <f t="shared" si="5"/>
        <v>6.2941176470588234</v>
      </c>
      <c r="E137">
        <f>IF('1. Heures totales'!$C$3="Score",,)</f>
        <v>0</v>
      </c>
      <c r="F137">
        <f>IF('1. Heures totales'!$C$3="Score",,)</f>
        <v>0</v>
      </c>
      <c r="G137">
        <f>IF('1. Heures totales'!$C$3="Score",,)</f>
        <v>0</v>
      </c>
      <c r="H137">
        <f>IF('1. Heures totales'!$C$3="Score",,)</f>
        <v>0</v>
      </c>
      <c r="S137">
        <f>IF('1. Heures totales'!$C$3="Score",,)</f>
        <v>0</v>
      </c>
      <c r="T137">
        <f>IF('1. Heures totales'!$C$3="Score",,)</f>
        <v>0</v>
      </c>
      <c r="U137">
        <f>IF('1. Heures totales'!$C$3="Score",1,48)</f>
        <v>48</v>
      </c>
      <c r="V137">
        <f>IF('1. Heures totales'!$C$3="Score",1,41)</f>
        <v>41</v>
      </c>
      <c r="W137">
        <f>IF('1. Heures totales'!$C$3="Score",1,43)</f>
        <v>43</v>
      </c>
      <c r="X137">
        <f>IF('1. Heures totales'!$C$3="Score",0,36)</f>
        <v>36</v>
      </c>
      <c r="Y137">
        <f>IF('1. Heures totales'!$C$3="Score",0,36)</f>
        <v>36</v>
      </c>
      <c r="Z137">
        <f>IF('1. Heures totales'!$C$3="Score",0,36)</f>
        <v>36</v>
      </c>
      <c r="AA137">
        <f>IF('1. Heures totales'!$C$3="Score",0,29)</f>
        <v>29</v>
      </c>
      <c r="AB137">
        <f>IF('1. Heures totales'!$C$3="Score",0,29)</f>
        <v>29</v>
      </c>
      <c r="AC137">
        <f>IF('1. Heures totales'!$C$3="Score",0,31)</f>
        <v>31</v>
      </c>
      <c r="AD137">
        <f>IF('1. Heures totales'!$C$3="Score",0,24)</f>
        <v>24</v>
      </c>
      <c r="AE137">
        <f>IF('1. Heures totales'!$C$3="Score",0,24)</f>
        <v>24</v>
      </c>
      <c r="AF137">
        <f>IF('1. Heures totales'!$C$3="Score",0,36)</f>
        <v>36</v>
      </c>
      <c r="AG137">
        <f>IF('1. Heures totales'!$C$3="Score",0,36)</f>
        <v>36</v>
      </c>
      <c r="AH137">
        <f>IF('1. Heures totales'!$C$3="Score",0,31)</f>
        <v>31</v>
      </c>
      <c r="AI137">
        <f>IF('1. Heures totales'!$C$3="Score",0,19)</f>
        <v>19</v>
      </c>
      <c r="AJ137">
        <f>IF('1. Heures totales'!$C$3="Score",0,12)</f>
        <v>12</v>
      </c>
      <c r="AK137">
        <f>IF('1. Heures totales'!$C$3="Score",0,12)</f>
        <v>12</v>
      </c>
      <c r="AL137">
        <f>IF('1. Heures totales'!$C$3="Score",0,12)</f>
        <v>12</v>
      </c>
      <c r="AM137">
        <f>IF('1. Heures totales'!$C$3="Score",0,0)</f>
        <v>0</v>
      </c>
      <c r="AN137">
        <f>IF('1. Heures totales'!$C$3="Score",0,0)</f>
        <v>0</v>
      </c>
      <c r="AO137">
        <f>IF('1. Heures totales'!$C$3="Score",0,0)</f>
        <v>0</v>
      </c>
      <c r="AP137">
        <f>IF('1. Heures totales'!$C$3="Score",0,0)</f>
        <v>0</v>
      </c>
      <c r="AQ137">
        <f>IF('1. Heures totales'!$C$3="Score",0,0)</f>
        <v>0</v>
      </c>
      <c r="AR137">
        <f>IF('1. Heures totales'!$C$3="Score",0,0)</f>
        <v>0</v>
      </c>
      <c r="AS137">
        <f>IF('1. Heures totales'!$C$3="Score",0,0)</f>
        <v>0</v>
      </c>
      <c r="AT137">
        <f>IF('1. Heures totales'!$C$3="Score",0,0)</f>
        <v>0</v>
      </c>
      <c r="AU137">
        <f>IF('1. Heures totales'!$C$3="Score",0,0)</f>
        <v>0</v>
      </c>
      <c r="AV137">
        <f>IF('1. Heures totales'!$C$3="Score",0,0)</f>
        <v>0</v>
      </c>
      <c r="AW137">
        <f>IF('1. Heures totales'!$C$3="Score",0,0)</f>
        <v>0</v>
      </c>
      <c r="AX137">
        <f>IF('1. Heures totales'!$C$3="Score",0,0)</f>
        <v>0</v>
      </c>
      <c r="AY137">
        <f>IF('1. Heures totales'!$C$3="Score",0,0)</f>
        <v>0</v>
      </c>
      <c r="AZ137">
        <f>IF('1. Heures totales'!$C$3="Score",0,0)</f>
        <v>0</v>
      </c>
      <c r="BA137">
        <f>IF('1. Heures totales'!$C$3="Score",0,0)</f>
        <v>0</v>
      </c>
      <c r="BB137">
        <f>IF('1. Heures totales'!$C$3="Score",0,0)</f>
        <v>0</v>
      </c>
      <c r="BC137">
        <f>IF('1. Heures totales'!$C$3="Score",0,0)</f>
        <v>0</v>
      </c>
      <c r="BD137">
        <f>IF('1. Heures totales'!$C$3="Score",0,0)</f>
        <v>0</v>
      </c>
      <c r="BE137">
        <f>IF('1. Heures totales'!$C$3="Score",0,0)</f>
        <v>0</v>
      </c>
      <c r="BF137">
        <f>IF('1. Heures totales'!$C$3="Score",0,0)</f>
        <v>0</v>
      </c>
      <c r="BG137">
        <f>IF('1. Heures totales'!$C$3="Score",0,0)</f>
        <v>0</v>
      </c>
      <c r="BH137">
        <f>IF('1. Heures totales'!$C$3="Score",0,0)</f>
        <v>0</v>
      </c>
      <c r="BI137">
        <f>IF('1. Heures totales'!$C$3="Score",0,0)</f>
        <v>0</v>
      </c>
      <c r="BJ137">
        <f>IF('1. Heures totales'!$C$3="Score",0,0)</f>
        <v>0</v>
      </c>
      <c r="BK137">
        <f>IF('1. Heures totales'!$C$3="Score",0,0)</f>
        <v>0</v>
      </c>
      <c r="BL137">
        <f>IF('1. Heures totales'!$C$3="Score",0,0)</f>
        <v>0</v>
      </c>
      <c r="BM137">
        <f>IF('1. Heures totales'!$C$3="Score",0,0)</f>
        <v>0</v>
      </c>
      <c r="BN137">
        <f>IF('1. Heures totales'!$C$3="Score",0,0)</f>
        <v>0</v>
      </c>
      <c r="BO137">
        <f>IF('1. Heures totales'!$C$3="Score",0,0)</f>
        <v>0</v>
      </c>
      <c r="BP137">
        <f>IF('1. Heures totales'!$C$3="Score",0,0)</f>
        <v>0</v>
      </c>
      <c r="BQ137">
        <f>IF('1. Heures totales'!$C$3="Score",0,0)</f>
        <v>0</v>
      </c>
      <c r="BR137">
        <f>IF('1. Heures totales'!$C$3="Score",0,0)</f>
        <v>0</v>
      </c>
      <c r="BS137">
        <f>IF('1. Heures totales'!$C$3="Score",0,0)</f>
        <v>0</v>
      </c>
      <c r="BT137">
        <f>IF('1. Heures totales'!$C$3="Score",0,0)</f>
        <v>0</v>
      </c>
      <c r="BU137">
        <f>IF('1. Heures totales'!$C$3="Score",0,0)</f>
        <v>0</v>
      </c>
      <c r="BV137">
        <f>IF('1. Heures totales'!$C$3="Score",0,0)</f>
        <v>0</v>
      </c>
      <c r="BW137">
        <f>IF('1. Heures totales'!$C$3="Score",0,0)</f>
        <v>0</v>
      </c>
      <c r="BX137">
        <f>IF('1. Heures totales'!$C$3="Score",0,0)</f>
        <v>0</v>
      </c>
      <c r="BY137">
        <f>IF('1. Heures totales'!$C$3="Score",0,0)</f>
        <v>0</v>
      </c>
      <c r="BZ137">
        <f>IF('1. Heures totales'!$C$3="Score",0,0)</f>
        <v>0</v>
      </c>
      <c r="CA137">
        <f>IF('1. Heures totales'!$C$3="Score",0,0)</f>
        <v>0</v>
      </c>
      <c r="CB137">
        <f>IF('1. Heures totales'!$C$3="Score",0,0)</f>
        <v>0</v>
      </c>
      <c r="CC137">
        <f>IF('1. Heures totales'!$C$3="Score",0,0)</f>
        <v>0</v>
      </c>
      <c r="CD137">
        <f>IF('1. Heures totales'!$C$3="Score",0,0)</f>
        <v>0</v>
      </c>
      <c r="CE137">
        <f>IF('1. Heures totales'!$C$3="Score",0,0)</f>
        <v>0</v>
      </c>
      <c r="CF137">
        <f>IF('1. Heures totales'!$C$3="Score",0,0)</f>
        <v>0</v>
      </c>
      <c r="CG137">
        <f>IF('1. Heures totales'!$C$3="Score",0,0)</f>
        <v>0</v>
      </c>
      <c r="CH137">
        <f>IF('1. Heures totales'!$C$3="Score",0,0)</f>
        <v>0</v>
      </c>
      <c r="CI137">
        <f>IF('1. Heures totales'!$C$3="Score",0,0)</f>
        <v>0</v>
      </c>
      <c r="CJ137">
        <f>IF('1. Heures totales'!$C$3="Score",0,0)</f>
        <v>0</v>
      </c>
      <c r="CK137">
        <f>IF('1. Heures totales'!$C$3="Score",0,0)</f>
        <v>0</v>
      </c>
      <c r="CL137">
        <f>IF('1. Heures totales'!$C$3="Score",0,0)</f>
        <v>0</v>
      </c>
      <c r="CM137">
        <f>IF('1. Heures totales'!$C$3="Score",0,0)</f>
        <v>0</v>
      </c>
      <c r="CN137">
        <f>IF('1. Heures totales'!$C$3="Score",0,0)</f>
        <v>0</v>
      </c>
      <c r="CO137">
        <f>IF('1. Heures totales'!$C$3="Score",0,0)</f>
        <v>0</v>
      </c>
      <c r="CP137">
        <f>IF('1. Heures totales'!$C$3="Score",0,0)</f>
        <v>0</v>
      </c>
      <c r="CQ137">
        <f>IF('1. Heures totales'!$C$3="Score",0,0)</f>
        <v>0</v>
      </c>
      <c r="CR137">
        <f>IF('1. Heures totales'!$C$3="Score",0,0)</f>
        <v>0</v>
      </c>
      <c r="CS137">
        <f>IF('1. Heures totales'!$C$3="Score",0,0)</f>
        <v>0</v>
      </c>
      <c r="CT137">
        <f>IF('1. Heures totales'!$C$3="Score",0,0)</f>
        <v>0</v>
      </c>
      <c r="CU137">
        <f>IF('1. Heures totales'!$C$3="Score",0,0)</f>
        <v>0</v>
      </c>
      <c r="CV137">
        <f>IF('1. Heures totales'!$C$3="Score",0,0)</f>
        <v>0</v>
      </c>
      <c r="CW137">
        <f>IF('1. Heures totales'!$C$3="Score",0,0)</f>
        <v>0</v>
      </c>
      <c r="CX137">
        <f>IF('1. Heures totales'!$C$3="Score",0,0)</f>
        <v>0</v>
      </c>
      <c r="CY137">
        <f>IF('1. Heures totales'!$C$3="Score",0,0)</f>
        <v>0</v>
      </c>
      <c r="CZ137">
        <f>IF('1. Heures totales'!$C$3="Score",0,0)</f>
        <v>0</v>
      </c>
      <c r="DA137">
        <f>IF('1. Heures totales'!$C$3="Score",0,0)</f>
        <v>0</v>
      </c>
    </row>
    <row r="138" spans="1:105" x14ac:dyDescent="0.35">
      <c r="A138" s="478" t="e">
        <f>#REF!</f>
        <v>#REF!</v>
      </c>
      <c r="B138" s="186" t="e">
        <f>#REF!</f>
        <v>#REF!</v>
      </c>
      <c r="D138" s="207">
        <f t="shared" si="5"/>
        <v>31.647058823529413</v>
      </c>
      <c r="E138">
        <f>IF('1. Heures totales'!$C$3="Score",,)</f>
        <v>0</v>
      </c>
      <c r="F138">
        <f>IF('1. Heures totales'!$C$3="Score",,)</f>
        <v>0</v>
      </c>
      <c r="G138">
        <f>IF('1. Heures totales'!$C$3="Score",,)</f>
        <v>0</v>
      </c>
      <c r="H138">
        <f>IF('1. Heures totales'!$C$3="Score",,)</f>
        <v>0</v>
      </c>
      <c r="S138">
        <f>IF('1. Heures totales'!$C$3="Score",,)</f>
        <v>0</v>
      </c>
      <c r="T138">
        <f>IF('1. Heures totales'!$C$3="Score",,)</f>
        <v>0</v>
      </c>
      <c r="U138">
        <f>IF('1. Heures totales'!$C$3="Score",0,29)</f>
        <v>29</v>
      </c>
      <c r="V138">
        <f>IF('1. Heures totales'!$C$3="Score",0,31)</f>
        <v>31</v>
      </c>
      <c r="W138">
        <f>IF('1. Heures totales'!$C$3="Score",0,24)</f>
        <v>24</v>
      </c>
      <c r="X138">
        <f>IF('1. Heures totales'!$C$3="Score",0,24)</f>
        <v>24</v>
      </c>
      <c r="Y138">
        <f>IF('1. Heures totales'!$C$3="Score",0,36)</f>
        <v>36</v>
      </c>
      <c r="Z138">
        <f>IF('1. Heures totales'!$C$3="Score",1,41)</f>
        <v>41</v>
      </c>
      <c r="AA138">
        <f>IF('1. Heures totales'!$C$3="Score",1,43)</f>
        <v>43</v>
      </c>
      <c r="AB138">
        <f>IF('1. Heures totales'!$C$3="Score",0,31)</f>
        <v>31</v>
      </c>
      <c r="AC138">
        <f>IF('1. Heures totales'!$C$3="Score",0,24)</f>
        <v>24</v>
      </c>
      <c r="AD138">
        <f>IF('1. Heures totales'!$C$3="Score",0,36)</f>
        <v>36</v>
      </c>
      <c r="AE138">
        <f>IF('1. Heures totales'!$C$3="Score",1,48)</f>
        <v>48</v>
      </c>
      <c r="AF138">
        <f>IF('1. Heures totales'!$C$3="Score",0,36)</f>
        <v>36</v>
      </c>
      <c r="AG138">
        <f>IF('1. Heures totales'!$C$3="Score",0,31)</f>
        <v>31</v>
      </c>
      <c r="AH138">
        <f>IF('1. Heures totales'!$C$3="Score",0,24)</f>
        <v>24</v>
      </c>
      <c r="AI138">
        <f>IF('1. Heures totales'!$C$3="Score",0,24)</f>
        <v>24</v>
      </c>
      <c r="AJ138">
        <f>IF('1. Heures totales'!$C$3="Score",0,24)</f>
        <v>24</v>
      </c>
      <c r="AK138">
        <f>IF('1. Heures totales'!$C$3="Score",0,12)</f>
        <v>12</v>
      </c>
      <c r="AL138">
        <f>IF('1. Heures totales'!$C$3="Score",0,0)</f>
        <v>0</v>
      </c>
      <c r="AM138">
        <f>IF('1. Heures totales'!$C$3="Score",0,0)</f>
        <v>0</v>
      </c>
      <c r="AN138">
        <f>IF('1. Heures totales'!$C$3="Score",0,12)</f>
        <v>12</v>
      </c>
      <c r="AO138">
        <f>IF('1. Heures totales'!$C$3="Score",0,24)</f>
        <v>24</v>
      </c>
      <c r="AP138">
        <f>IF('1. Heures totales'!$C$3="Score",0,36)</f>
        <v>36</v>
      </c>
      <c r="AQ138">
        <f>IF('1. Heures totales'!$C$3="Score",0,36)</f>
        <v>36</v>
      </c>
      <c r="AR138">
        <f>IF('1. Heures totales'!$C$3="Score",0,36)</f>
        <v>36</v>
      </c>
      <c r="AS138">
        <f>IF('1. Heures totales'!$C$3="Score",0,36)</f>
        <v>36</v>
      </c>
      <c r="AT138">
        <f>IF('1. Heures totales'!$C$3="Score",1,41)</f>
        <v>41</v>
      </c>
      <c r="AU138">
        <f>IF('1. Heures totales'!$C$3="Score",1,41)</f>
        <v>41</v>
      </c>
      <c r="AV138">
        <f>IF('1. Heures totales'!$C$3="Score",0,36)</f>
        <v>36</v>
      </c>
      <c r="AW138">
        <f>IF('1. Heures totales'!$C$3="Score",0,24)</f>
        <v>24</v>
      </c>
      <c r="AX138">
        <f>IF('1. Heures totales'!$C$3="Score",0,24)</f>
        <v>24</v>
      </c>
      <c r="AY138">
        <f>IF('1. Heures totales'!$C$3="Score",0,24)</f>
        <v>24</v>
      </c>
      <c r="AZ138">
        <f>IF('1. Heures totales'!$C$3="Score",0,36)</f>
        <v>36</v>
      </c>
      <c r="BA138">
        <f>IF('1. Heures totales'!$C$3="Score",1,43)</f>
        <v>43</v>
      </c>
      <c r="BB138">
        <f>IF('1. Heures totales'!$C$3="Score",1,43)</f>
        <v>43</v>
      </c>
      <c r="BC138">
        <f>IF('1. Heures totales'!$C$3="Score",0,36)</f>
        <v>36</v>
      </c>
      <c r="BD138">
        <f>IF('1. Heures totales'!$C$3="Score",0,36)</f>
        <v>36</v>
      </c>
      <c r="BE138">
        <f>IF('1. Heures totales'!$C$3="Score",0,36)</f>
        <v>36</v>
      </c>
      <c r="BF138">
        <f>IF('1. Heures totales'!$C$3="Score",1,48)</f>
        <v>48</v>
      </c>
      <c r="BG138">
        <f>IF('1. Heures totales'!$C$3="Score",1,48)</f>
        <v>48</v>
      </c>
      <c r="BH138">
        <f>IF('1. Heures totales'!$C$3="Score",0,36)</f>
        <v>36</v>
      </c>
      <c r="BI138">
        <f>IF('1. Heures totales'!$C$3="Score",0,24)</f>
        <v>24</v>
      </c>
      <c r="BJ138">
        <f>IF('1. Heures totales'!$C$3="Score",0,24)</f>
        <v>24</v>
      </c>
      <c r="BK138">
        <f>IF('1. Heures totales'!$C$3="Score",0,24)</f>
        <v>24</v>
      </c>
      <c r="BL138">
        <f>IF('1. Heures totales'!$C$3="Score",0,36)</f>
        <v>36</v>
      </c>
      <c r="BM138">
        <f>IF('1. Heures totales'!$C$3="Score",0,29)</f>
        <v>29</v>
      </c>
      <c r="BN138">
        <f>IF('1. Heures totales'!$C$3="Score",0,24)</f>
        <v>24</v>
      </c>
      <c r="BO138">
        <f>IF('1. Heures totales'!$C$3="Score",0,24)</f>
        <v>24</v>
      </c>
      <c r="BP138">
        <f>IF('1. Heures totales'!$C$3="Score",0,24)</f>
        <v>24</v>
      </c>
      <c r="BQ138">
        <f>IF('1. Heures totales'!$C$3="Score",0,36)</f>
        <v>36</v>
      </c>
      <c r="BR138">
        <f>IF('1. Heures totales'!$C$3="Score",1,48)</f>
        <v>48</v>
      </c>
      <c r="BS138">
        <f>IF('1. Heures totales'!$C$3="Score",1,41)</f>
        <v>41</v>
      </c>
      <c r="BT138">
        <f>IF('1. Heures totales'!$C$3="Score",1,43)</f>
        <v>43</v>
      </c>
      <c r="BU138">
        <f>IF('1. Heures totales'!$C$3="Score",0,36)</f>
        <v>36</v>
      </c>
      <c r="BV138">
        <f>IF('1. Heures totales'!$C$3="Score",0,36)</f>
        <v>36</v>
      </c>
      <c r="BW138">
        <f>IF('1. Heures totales'!$C$3="Score",0,36)</f>
        <v>36</v>
      </c>
      <c r="BX138">
        <f>IF('1. Heures totales'!$C$3="Score",0,29)</f>
        <v>29</v>
      </c>
      <c r="BY138">
        <f>IF('1. Heures totales'!$C$3="Score",0,29)</f>
        <v>29</v>
      </c>
      <c r="BZ138">
        <f>IF('1. Heures totales'!$C$3="Score",0,31)</f>
        <v>31</v>
      </c>
      <c r="CA138">
        <f>IF('1. Heures totales'!$C$3="Score",0,24)</f>
        <v>24</v>
      </c>
      <c r="CB138">
        <f>IF('1. Heures totales'!$C$3="Score",0,24)</f>
        <v>24</v>
      </c>
      <c r="CC138">
        <f>IF('1. Heures totales'!$C$3="Score",0,29)</f>
        <v>29</v>
      </c>
      <c r="CD138">
        <f>IF('1. Heures totales'!$C$3="Score",1,41)</f>
        <v>41</v>
      </c>
      <c r="CE138">
        <f>IF('1. Heures totales'!$C$3="Score",1,43)</f>
        <v>43</v>
      </c>
      <c r="CF138">
        <f>IF('1. Heures totales'!$C$3="Score",0,31)</f>
        <v>31</v>
      </c>
      <c r="CG138">
        <f>IF('1. Heures totales'!$C$3="Score",0,24)</f>
        <v>24</v>
      </c>
      <c r="CH138">
        <f>IF('1. Heures totales'!$C$3="Score",0,24)</f>
        <v>24</v>
      </c>
      <c r="CI138">
        <f>IF('1. Heures totales'!$C$3="Score",0,36)</f>
        <v>36</v>
      </c>
      <c r="CJ138">
        <f>IF('1. Heures totales'!$C$3="Score",1,43)</f>
        <v>43</v>
      </c>
      <c r="CK138">
        <f>IF('1. Heures totales'!$C$3="Score",0,31)</f>
        <v>31</v>
      </c>
      <c r="CL138">
        <f>IF('1. Heures totales'!$C$3="Score",0,24)</f>
        <v>24</v>
      </c>
      <c r="CM138">
        <f>IF('1. Heures totales'!$C$3="Score",0,24)</f>
        <v>24</v>
      </c>
      <c r="CN138">
        <f>IF('1. Heures totales'!$C$3="Score",0,36)</f>
        <v>36</v>
      </c>
      <c r="CO138">
        <f>IF('1. Heures totales'!$C$3="Score",1,41)</f>
        <v>41</v>
      </c>
      <c r="CP138">
        <f>IF('1. Heures totales'!$C$3="Score",1,41)</f>
        <v>41</v>
      </c>
      <c r="CQ138">
        <f>IF('1. Heures totales'!$C$3="Score",0,36)</f>
        <v>36</v>
      </c>
      <c r="CR138">
        <f>IF('1. Heures totales'!$C$3="Score",0,36)</f>
        <v>36</v>
      </c>
      <c r="CS138">
        <f>IF('1. Heures totales'!$C$3="Score",0,36)</f>
        <v>36</v>
      </c>
      <c r="CT138">
        <f>IF('1. Heures totales'!$C$3="Score",0,36)</f>
        <v>36</v>
      </c>
      <c r="CU138">
        <f>IF('1. Heures totales'!$C$3="Score",0,36)</f>
        <v>36</v>
      </c>
      <c r="CV138">
        <f>IF('1. Heures totales'!$C$3="Score",1,43)</f>
        <v>43</v>
      </c>
      <c r="CW138">
        <f>IF('1. Heures totales'!$C$3="Score",0,31)</f>
        <v>31</v>
      </c>
      <c r="CX138">
        <f>IF('1. Heures totales'!$C$3="Score",0,24)</f>
        <v>24</v>
      </c>
      <c r="CY138">
        <f>IF('1. Heures totales'!$C$3="Score",0,24)</f>
        <v>24</v>
      </c>
      <c r="CZ138">
        <f>IF('1. Heures totales'!$C$3="Score",0,24)</f>
        <v>24</v>
      </c>
      <c r="DA138">
        <f>IF('1. Heures totales'!$C$3="Score",0,24)</f>
        <v>24</v>
      </c>
    </row>
    <row r="139" spans="1:105" x14ac:dyDescent="0.35">
      <c r="A139" s="478" t="e">
        <f>#REF!</f>
        <v>#REF!</v>
      </c>
      <c r="B139" s="186" t="e">
        <f>#REF!</f>
        <v>#REF!</v>
      </c>
      <c r="D139" s="207">
        <f t="shared" si="5"/>
        <v>27.188235294117646</v>
      </c>
      <c r="E139">
        <f>IF('1. Heures totales'!$C$3="Score",,)</f>
        <v>0</v>
      </c>
      <c r="F139">
        <f>IF('1. Heures totales'!$C$3="Score",,)</f>
        <v>0</v>
      </c>
      <c r="G139">
        <f>IF('1. Heures totales'!$C$3="Score",,)</f>
        <v>0</v>
      </c>
      <c r="H139">
        <f>IF('1. Heures totales'!$C$3="Score",,)</f>
        <v>0</v>
      </c>
      <c r="S139">
        <f>IF('1. Heures totales'!$C$3="Score",,)</f>
        <v>0</v>
      </c>
      <c r="T139">
        <f>IF('1. Heures totales'!$C$3="Score",,)</f>
        <v>0</v>
      </c>
      <c r="U139">
        <f>IF('1. Heures totales'!$C$3="Score",0,29)</f>
        <v>29</v>
      </c>
      <c r="V139">
        <f>IF('1. Heures totales'!$C$3="Score",0,36)</f>
        <v>36</v>
      </c>
      <c r="W139">
        <f>IF('1. Heures totales'!$C$3="Score",0,36)</f>
        <v>36</v>
      </c>
      <c r="X139">
        <f>IF('1. Heures totales'!$C$3="Score",0,36)</f>
        <v>36</v>
      </c>
      <c r="Y139">
        <f>IF('1. Heures totales'!$C$3="Score",1,48)</f>
        <v>48</v>
      </c>
      <c r="Z139">
        <f>IF('1. Heures totales'!$C$3="Score",1,48)</f>
        <v>48</v>
      </c>
      <c r="AA139">
        <f>IF('1. Heures totales'!$C$3="Score",1,43)</f>
        <v>43</v>
      </c>
      <c r="AB139">
        <f>IF('1. Heures totales'!$C$3="Score",0,31)</f>
        <v>31</v>
      </c>
      <c r="AC139">
        <f>IF('1. Heures totales'!$C$3="Score",0,24)</f>
        <v>24</v>
      </c>
      <c r="AD139">
        <f>IF('1. Heures totales'!$C$3="Score",0,24)</f>
        <v>24</v>
      </c>
      <c r="AE139">
        <f>IF('1. Heures totales'!$C$3="Score",0,24)</f>
        <v>24</v>
      </c>
      <c r="AF139">
        <f>IF('1. Heures totales'!$C$3="Score",0,12)</f>
        <v>12</v>
      </c>
      <c r="AG139">
        <f>IF('1. Heures totales'!$C$3="Score",0,0)</f>
        <v>0</v>
      </c>
      <c r="AH139">
        <f>IF('1. Heures totales'!$C$3="Score",0,0)</f>
        <v>0</v>
      </c>
      <c r="AI139">
        <f>IF('1. Heures totales'!$C$3="Score",0,0)</f>
        <v>0</v>
      </c>
      <c r="AJ139">
        <f>IF('1. Heures totales'!$C$3="Score",0,12)</f>
        <v>12</v>
      </c>
      <c r="AK139">
        <f>IF('1. Heures totales'!$C$3="Score",0,17)</f>
        <v>17</v>
      </c>
      <c r="AL139">
        <f>IF('1. Heures totales'!$C$3="Score",0,29)</f>
        <v>29</v>
      </c>
      <c r="AM139">
        <f>IF('1. Heures totales'!$C$3="Score",0,36)</f>
        <v>36</v>
      </c>
      <c r="AN139">
        <f>IF('1. Heures totales'!$C$3="Score",0,36)</f>
        <v>36</v>
      </c>
      <c r="AO139">
        <f>IF('1. Heures totales'!$C$3="Score",0,36)</f>
        <v>36</v>
      </c>
      <c r="AP139">
        <f>IF('1. Heures totales'!$C$3="Score",0,36)</f>
        <v>36</v>
      </c>
      <c r="AQ139">
        <f>IF('1. Heures totales'!$C$3="Score",0,29)</f>
        <v>29</v>
      </c>
      <c r="AR139">
        <f>IF('1. Heures totales'!$C$3="Score",0,36)</f>
        <v>36</v>
      </c>
      <c r="AS139">
        <f>IF('1. Heures totales'!$C$3="Score",0,31)</f>
        <v>31</v>
      </c>
      <c r="AT139">
        <f>IF('1. Heures totales'!$C$3="Score",0,24)</f>
        <v>24</v>
      </c>
      <c r="AU139">
        <f>IF('1. Heures totales'!$C$3="Score",0,24)</f>
        <v>24</v>
      </c>
      <c r="AV139">
        <f>IF('1. Heures totales'!$C$3="Score",0,36)</f>
        <v>36</v>
      </c>
      <c r="AW139">
        <f>IF('1. Heures totales'!$C$3="Score",1,48)</f>
        <v>48</v>
      </c>
      <c r="AX139">
        <f>IF('1. Heures totales'!$C$3="Score",1,48)</f>
        <v>48</v>
      </c>
      <c r="AY139">
        <f>IF('1. Heures totales'!$C$3="Score",1,43)</f>
        <v>43</v>
      </c>
      <c r="AZ139">
        <f>IF('1. Heures totales'!$C$3="Score",0,36)</f>
        <v>36</v>
      </c>
      <c r="BA139">
        <f>IF('1. Heures totales'!$C$3="Score",0,36)</f>
        <v>36</v>
      </c>
      <c r="BB139">
        <f>IF('1. Heures totales'!$C$3="Score",0,36)</f>
        <v>36</v>
      </c>
      <c r="BC139">
        <f>IF('1. Heures totales'!$C$3="Score",0,29)</f>
        <v>29</v>
      </c>
      <c r="BD139">
        <f>IF('1. Heures totales'!$C$3="Score",0,29)</f>
        <v>29</v>
      </c>
      <c r="BE139">
        <f>IF('1. Heures totales'!$C$3="Score",0,31)</f>
        <v>31</v>
      </c>
      <c r="BF139">
        <f>IF('1. Heures totales'!$C$3="Score",0,24)</f>
        <v>24</v>
      </c>
      <c r="BG139">
        <f>IF('1. Heures totales'!$C$3="Score",0,24)</f>
        <v>24</v>
      </c>
      <c r="BH139">
        <f>IF('1. Heures totales'!$C$3="Score",0,36)</f>
        <v>36</v>
      </c>
      <c r="BI139">
        <f>IF('1. Heures totales'!$C$3="Score",1,48)</f>
        <v>48</v>
      </c>
      <c r="BJ139">
        <f>IF('1. Heures totales'!$C$3="Score",1,48)</f>
        <v>48</v>
      </c>
      <c r="BK139">
        <f>IF('1. Heures totales'!$C$3="Score",1,43)</f>
        <v>43</v>
      </c>
      <c r="BL139">
        <f>IF('1. Heures totales'!$C$3="Score",0,36)</f>
        <v>36</v>
      </c>
      <c r="BM139">
        <f>IF('1. Heures totales'!$C$3="Score",1,48)</f>
        <v>48</v>
      </c>
      <c r="BN139">
        <f>IF('1. Heures totales'!$C$3="Score",2,60)</f>
        <v>60</v>
      </c>
      <c r="BO139">
        <f>IF('1. Heures totales'!$C$3="Score",1,48)</f>
        <v>48</v>
      </c>
      <c r="BP139">
        <f>IF('1. Heures totales'!$C$3="Score",0,36)</f>
        <v>36</v>
      </c>
      <c r="BQ139">
        <f>IF('1. Heures totales'!$C$3="Score",0,31)</f>
        <v>31</v>
      </c>
      <c r="BR139">
        <f>IF('1. Heures totales'!$C$3="Score",0,24)</f>
        <v>24</v>
      </c>
      <c r="BS139">
        <f>IF('1. Heures totales'!$C$3="Score",0,24)</f>
        <v>24</v>
      </c>
      <c r="BT139">
        <f>IF('1. Heures totales'!$C$3="Score",0,12)</f>
        <v>12</v>
      </c>
      <c r="BU139">
        <f>IF('1. Heures totales'!$C$3="Score",0,0)</f>
        <v>0</v>
      </c>
      <c r="BV139">
        <f>IF('1. Heures totales'!$C$3="Score",0,0)</f>
        <v>0</v>
      </c>
      <c r="BW139">
        <f>IF('1. Heures totales'!$C$3="Score",0,0)</f>
        <v>0</v>
      </c>
      <c r="BX139">
        <f>IF('1. Heures totales'!$C$3="Score",0,12)</f>
        <v>12</v>
      </c>
      <c r="BY139">
        <f>IF('1. Heures totales'!$C$3="Score",0,24)</f>
        <v>24</v>
      </c>
      <c r="BZ139">
        <f>IF('1. Heures totales'!$C$3="Score",0,24)</f>
        <v>24</v>
      </c>
      <c r="CA139">
        <f>IF('1. Heures totales'!$C$3="Score",0,24)</f>
        <v>24</v>
      </c>
      <c r="CB139">
        <f>IF('1. Heures totales'!$C$3="Score",0,24)</f>
        <v>24</v>
      </c>
      <c r="CC139">
        <f>IF('1. Heures totales'!$C$3="Score",0,29)</f>
        <v>29</v>
      </c>
      <c r="CD139">
        <f>IF('1. Heures totales'!$C$3="Score",1,41)</f>
        <v>41</v>
      </c>
      <c r="CE139">
        <f>IF('1. Heures totales'!$C$3="Score",0,36)</f>
        <v>36</v>
      </c>
      <c r="CF139">
        <f>IF('1. Heures totales'!$C$3="Score",0,24)</f>
        <v>24</v>
      </c>
      <c r="CG139">
        <f>IF('1. Heures totales'!$C$3="Score",0,24)</f>
        <v>24</v>
      </c>
      <c r="CH139">
        <f>IF('1. Heures totales'!$C$3="Score",0,24)</f>
        <v>24</v>
      </c>
      <c r="CI139">
        <f>IF('1. Heures totales'!$C$3="Score",0,24)</f>
        <v>24</v>
      </c>
      <c r="CJ139">
        <f>IF('1. Heures totales'!$C$3="Score",0,19)</f>
        <v>19</v>
      </c>
      <c r="CK139">
        <f>IF('1. Heures totales'!$C$3="Score",0,7)</f>
        <v>7</v>
      </c>
      <c r="CL139">
        <f>IF('1. Heures totales'!$C$3="Score",0,0)</f>
        <v>0</v>
      </c>
      <c r="CM139">
        <f>IF('1. Heures totales'!$C$3="Score",0,0)</f>
        <v>0</v>
      </c>
      <c r="CN139">
        <f>IF('1. Heures totales'!$C$3="Score",0,0)</f>
        <v>0</v>
      </c>
      <c r="CO139">
        <f>IF('1. Heures totales'!$C$3="Score",0,12)</f>
        <v>12</v>
      </c>
      <c r="CP139">
        <f>IF('1. Heures totales'!$C$3="Score",0,24)</f>
        <v>24</v>
      </c>
      <c r="CQ139">
        <f>IF('1. Heures totales'!$C$3="Score",0,24)</f>
        <v>24</v>
      </c>
      <c r="CR139">
        <f>IF('1. Heures totales'!$C$3="Score",0,24)</f>
        <v>24</v>
      </c>
      <c r="CS139">
        <f>IF('1. Heures totales'!$C$3="Score",0,24)</f>
        <v>24</v>
      </c>
      <c r="CT139">
        <f>IF('1. Heures totales'!$C$3="Score",0,24)</f>
        <v>24</v>
      </c>
      <c r="CU139">
        <f>IF('1. Heures totales'!$C$3="Score",0,36)</f>
        <v>36</v>
      </c>
      <c r="CV139">
        <f>IF('1. Heures totales'!$C$3="Score",0,36)</f>
        <v>36</v>
      </c>
      <c r="CW139">
        <f>IF('1. Heures totales'!$C$3="Score",0,24)</f>
        <v>24</v>
      </c>
      <c r="CX139">
        <f>IF('1. Heures totales'!$C$3="Score",0,24)</f>
        <v>24</v>
      </c>
      <c r="CY139">
        <f>IF('1. Heures totales'!$C$3="Score",0,24)</f>
        <v>24</v>
      </c>
      <c r="CZ139">
        <f>IF('1. Heures totales'!$C$3="Score",0,24)</f>
        <v>24</v>
      </c>
      <c r="DA139">
        <f>IF('1. Heures totales'!$C$3="Score",0,24)</f>
        <v>24</v>
      </c>
    </row>
    <row r="140" spans="1:105" x14ac:dyDescent="0.35">
      <c r="A140" s="478" t="e">
        <f>#REF!</f>
        <v>#REF!</v>
      </c>
      <c r="B140" s="186" t="e">
        <f>#REF!</f>
        <v>#REF!</v>
      </c>
      <c r="D140" s="207">
        <f t="shared" si="5"/>
        <v>26.117647058823529</v>
      </c>
      <c r="U140">
        <f>IF('1. Heures totales'!$C$3="Score",0,24)</f>
        <v>24</v>
      </c>
      <c r="V140">
        <f>IF('1. Heures totales'!$C$3="Score",0,19)</f>
        <v>19</v>
      </c>
      <c r="W140">
        <f>IF('1. Heures totales'!$C$3="Score",0,7)</f>
        <v>7</v>
      </c>
      <c r="X140">
        <f>IF('1. Heures totales'!$C$3="Score",0,0)</f>
        <v>0</v>
      </c>
      <c r="Y140">
        <f>IF('1. Heures totales'!$C$3="Score",0,0)</f>
        <v>0</v>
      </c>
      <c r="Z140">
        <f>IF('1. Heures totales'!$C$3="Score",0,5)</f>
        <v>5</v>
      </c>
      <c r="AA140">
        <f>IF('1. Heures totales'!$C$3="Score",0,17)</f>
        <v>17</v>
      </c>
      <c r="AB140">
        <f>IF('1. Heures totales'!$C$3="Score",0,29)</f>
        <v>29</v>
      </c>
      <c r="AC140">
        <f>IF('1. Heures totales'!$C$3="Score",0,36)</f>
        <v>36</v>
      </c>
      <c r="AD140">
        <f>IF('1. Heures totales'!$C$3="Score",0,36)</f>
        <v>36</v>
      </c>
      <c r="AE140">
        <f>IF('1. Heures totales'!$C$3="Score",0,36)</f>
        <v>36</v>
      </c>
      <c r="AF140">
        <f>IF('1. Heures totales'!$C$3="Score",0,36)</f>
        <v>36</v>
      </c>
      <c r="AG140">
        <f>IF('1. Heures totales'!$C$3="Score",0,31)</f>
        <v>31</v>
      </c>
      <c r="AH140">
        <f>IF('1. Heures totales'!$C$3="Score",0,19)</f>
        <v>19</v>
      </c>
      <c r="AI140">
        <f>IF('1. Heures totales'!$C$3="Score",0,7)</f>
        <v>7</v>
      </c>
      <c r="AJ140">
        <f>IF('1. Heures totales'!$C$3="Score",0,0)</f>
        <v>0</v>
      </c>
      <c r="AK140">
        <f>IF('1. Heures totales'!$C$3="Score",0,5)</f>
        <v>5</v>
      </c>
      <c r="AL140">
        <f>IF('1. Heures totales'!$C$3="Score",0,17)</f>
        <v>17</v>
      </c>
      <c r="AM140">
        <f>IF('1. Heures totales'!$C$3="Score",0,24)</f>
        <v>24</v>
      </c>
      <c r="AN140">
        <f>IF('1. Heures totales'!$C$3="Score",0,24)</f>
        <v>24</v>
      </c>
      <c r="AO140">
        <f>IF('1. Heures totales'!$C$3="Score",0,24)</f>
        <v>24</v>
      </c>
      <c r="AP140">
        <f>IF('1. Heures totales'!$C$3="Score",0,24)</f>
        <v>24</v>
      </c>
      <c r="AQ140">
        <f>IF('1. Heures totales'!$C$3="Score",0,24)</f>
        <v>24</v>
      </c>
      <c r="AR140">
        <f>IF('1. Heures totales'!$C$3="Score",0,24)</f>
        <v>24</v>
      </c>
      <c r="AS140">
        <f>IF('1. Heures totales'!$C$3="Score",0,24)</f>
        <v>24</v>
      </c>
      <c r="AT140">
        <f>IF('1. Heures totales'!$C$3="Score",0,24)</f>
        <v>24</v>
      </c>
      <c r="AU140">
        <f>IF('1. Heures totales'!$C$3="Score",0,29)</f>
        <v>29</v>
      </c>
      <c r="AV140">
        <f>IF('1. Heures totales'!$C$3="Score",0,36)</f>
        <v>36</v>
      </c>
      <c r="AW140">
        <f>IF('1. Heures totales'!$C$3="Score",0,36)</f>
        <v>36</v>
      </c>
      <c r="AX140">
        <f>IF('1. Heures totales'!$C$3="Score",1,41)</f>
        <v>41</v>
      </c>
      <c r="AY140">
        <f>IF('1. Heures totales'!$C$3="Score",1,43)</f>
        <v>43</v>
      </c>
      <c r="AZ140">
        <f>IF('1. Heures totales'!$C$3="Score",0,31)</f>
        <v>31</v>
      </c>
      <c r="BA140">
        <f>IF('1. Heures totales'!$C$3="Score",0,24)</f>
        <v>24</v>
      </c>
      <c r="BB140">
        <f>IF('1. Heures totales'!$C$3="Score",0,19)</f>
        <v>19</v>
      </c>
      <c r="BC140">
        <f>IF('1. Heures totales'!$C$3="Score",0,24)</f>
        <v>24</v>
      </c>
      <c r="BD140">
        <f>IF('1. Heures totales'!$C$3="Score",0,36)</f>
        <v>36</v>
      </c>
      <c r="BE140">
        <f>IF('1. Heures totales'!$C$3="Score",0,36)</f>
        <v>36</v>
      </c>
      <c r="BF140">
        <f>IF('1. Heures totales'!$C$3="Score",0,36)</f>
        <v>36</v>
      </c>
      <c r="BG140">
        <f>IF('1. Heures totales'!$C$3="Score",0,36)</f>
        <v>36</v>
      </c>
      <c r="BH140">
        <f>IF('1. Heures totales'!$C$3="Score",0,36)</f>
        <v>36</v>
      </c>
      <c r="BI140">
        <f>IF('1. Heures totales'!$C$3="Score",0,36)</f>
        <v>36</v>
      </c>
      <c r="BJ140">
        <f>IF('1. Heures totales'!$C$3="Score",0,29)</f>
        <v>29</v>
      </c>
      <c r="BK140">
        <f>IF('1. Heures totales'!$C$3="Score",0,29)</f>
        <v>29</v>
      </c>
      <c r="BL140">
        <f>IF('1. Heures totales'!$C$3="Score",0,31)</f>
        <v>31</v>
      </c>
      <c r="BM140">
        <f>IF('1. Heures totales'!$C$3="Score",0,24)</f>
        <v>24</v>
      </c>
      <c r="BN140">
        <f>IF('1. Heures totales'!$C$3="Score",0,29)</f>
        <v>29</v>
      </c>
      <c r="BO140">
        <f>IF('1. Heures totales'!$C$3="Score",1,41)</f>
        <v>41</v>
      </c>
      <c r="BP140">
        <f>IF('1. Heures totales'!$C$3="Score",1,48)</f>
        <v>48</v>
      </c>
      <c r="BQ140">
        <f>IF('1. Heures totales'!$C$3="Score",1,48)</f>
        <v>48</v>
      </c>
      <c r="BR140">
        <f>IF('1. Heures totales'!$C$3="Score",1,43)</f>
        <v>43</v>
      </c>
      <c r="BS140">
        <f>IF('1. Heures totales'!$C$3="Score",0,36)</f>
        <v>36</v>
      </c>
      <c r="BT140">
        <f>IF('1. Heures totales'!$C$3="Score",0,36)</f>
        <v>36</v>
      </c>
      <c r="BU140">
        <f>IF('1. Heures totales'!$C$3="Score",0,36)</f>
        <v>36</v>
      </c>
      <c r="BV140">
        <f>IF('1. Heures totales'!$C$3="Score",0,31)</f>
        <v>31</v>
      </c>
      <c r="BW140">
        <f>IF('1. Heures totales'!$C$3="Score",0,24)</f>
        <v>24</v>
      </c>
      <c r="BX140">
        <f>IF('1. Heures totales'!$C$3="Score",0,24)</f>
        <v>24</v>
      </c>
      <c r="BY140">
        <f>IF('1. Heures totales'!$C$3="Score",0,29)</f>
        <v>29</v>
      </c>
      <c r="BZ140">
        <f>IF('1. Heures totales'!$C$3="Score",0,36)</f>
        <v>36</v>
      </c>
      <c r="CA140">
        <f>IF('1. Heures totales'!$C$3="Score",0,36)</f>
        <v>36</v>
      </c>
      <c r="CB140">
        <f>IF('1. Heures totales'!$C$3="Score",0,31)</f>
        <v>31</v>
      </c>
      <c r="CC140">
        <f>IF('1. Heures totales'!$C$3="Score",0,24)</f>
        <v>24</v>
      </c>
      <c r="CD140">
        <f>IF('1. Heures totales'!$C$3="Score",0,36)</f>
        <v>36</v>
      </c>
      <c r="CE140">
        <f>IF('1. Heures totales'!$C$3="Score",1,43)</f>
        <v>43</v>
      </c>
      <c r="CF140">
        <f>IF('1. Heures totales'!$C$3="Score",1,43)</f>
        <v>43</v>
      </c>
      <c r="CG140">
        <f>IF('1. Heures totales'!$C$3="Score",0,36)</f>
        <v>36</v>
      </c>
      <c r="CH140">
        <f>IF('1. Heures totales'!$C$3="Score",1,41)</f>
        <v>41</v>
      </c>
      <c r="CI140">
        <f>IF('1. Heures totales'!$C$3="Score",1,48)</f>
        <v>48</v>
      </c>
      <c r="CJ140">
        <f>IF('1. Heures totales'!$C$3="Score",1,48)</f>
        <v>48</v>
      </c>
      <c r="CK140">
        <f>IF('1. Heures totales'!$C$3="Score",0,36)</f>
        <v>36</v>
      </c>
      <c r="CL140">
        <f>IF('1. Heures totales'!$C$3="Score",0,24)</f>
        <v>24</v>
      </c>
      <c r="CM140">
        <f>IF('1. Heures totales'!$C$3="Score",0,12)</f>
        <v>12</v>
      </c>
      <c r="CN140">
        <f>IF('1. Heures totales'!$C$3="Score",0,12)</f>
        <v>12</v>
      </c>
      <c r="CO140">
        <f>IF('1. Heures totales'!$C$3="Score",0,7)</f>
        <v>7</v>
      </c>
      <c r="CP140">
        <f>IF('1. Heures totales'!$C$3="Score",0,5)</f>
        <v>5</v>
      </c>
      <c r="CQ140">
        <f>IF('1. Heures totales'!$C$3="Score",0,12)</f>
        <v>12</v>
      </c>
      <c r="CR140">
        <f>IF('1. Heures totales'!$C$3="Score",0,12)</f>
        <v>12</v>
      </c>
      <c r="CS140">
        <f>IF('1. Heures totales'!$C$3="Score",0,12)</f>
        <v>12</v>
      </c>
      <c r="CT140">
        <f>IF('1. Heures totales'!$C$3="Score",0,12)</f>
        <v>12</v>
      </c>
      <c r="CU140">
        <f>IF('1. Heures totales'!$C$3="Score",0,12)</f>
        <v>12</v>
      </c>
      <c r="CV140">
        <f>IF('1. Heures totales'!$C$3="Score",0,12)</f>
        <v>12</v>
      </c>
      <c r="CW140">
        <f>IF('1. Heures totales'!$C$3="Score",0,7)</f>
        <v>7</v>
      </c>
      <c r="CX140">
        <f>IF('1. Heures totales'!$C$3="Score",0,5)</f>
        <v>5</v>
      </c>
      <c r="CY140">
        <f>IF('1. Heures totales'!$C$3="Score",0,17)</f>
        <v>17</v>
      </c>
      <c r="CZ140">
        <f>IF('1. Heures totales'!$C$3="Score",0,24)</f>
        <v>24</v>
      </c>
      <c r="DA140">
        <f>IF('1. Heures totales'!$C$3="Score",0,24)</f>
        <v>24</v>
      </c>
    </row>
    <row r="141" spans="1:105" x14ac:dyDescent="0.35">
      <c r="A141" s="478" t="e">
        <f>#REF!</f>
        <v>#REF!</v>
      </c>
      <c r="B141" s="186" t="e">
        <f>#REF!</f>
        <v>#REF!</v>
      </c>
      <c r="D141" s="207">
        <f t="shared" si="5"/>
        <v>29.28235294117647</v>
      </c>
      <c r="U141">
        <f>IF('1. Heures totales'!$C$3="Score",0,12)</f>
        <v>12</v>
      </c>
      <c r="V141">
        <f>IF('1. Heures totales'!$C$3="Score",0,17)</f>
        <v>17</v>
      </c>
      <c r="W141">
        <f>IF('1. Heures totales'!$C$3="Score",0,29)</f>
        <v>29</v>
      </c>
      <c r="X141">
        <f>IF('1. Heures totales'!$C$3="Score",0,36)</f>
        <v>36</v>
      </c>
      <c r="Y141">
        <f>IF('1. Heures totales'!$C$3="Score",0,36)</f>
        <v>36</v>
      </c>
      <c r="Z141">
        <f>IF('1. Heures totales'!$C$3="Score",0,24)</f>
        <v>24</v>
      </c>
      <c r="AA141">
        <f>IF('1. Heures totales'!$C$3="Score",0,24)</f>
        <v>24</v>
      </c>
      <c r="AB141">
        <f>IF('1. Heures totales'!$C$3="Score",0,24)</f>
        <v>24</v>
      </c>
      <c r="AC141">
        <f>IF('1. Heures totales'!$C$3="Score",0,19)</f>
        <v>19</v>
      </c>
      <c r="AD141">
        <f>IF('1. Heures totales'!$C$3="Score",0,7)</f>
        <v>7</v>
      </c>
      <c r="AE141">
        <f>IF('1. Heures totales'!$C$3="Score",0,0)</f>
        <v>0</v>
      </c>
      <c r="AF141">
        <f>IF('1. Heures totales'!$C$3="Score",0,0)</f>
        <v>0</v>
      </c>
      <c r="AG141">
        <f>IF('1. Heures totales'!$C$3="Score",0,12)</f>
        <v>12</v>
      </c>
      <c r="AH141">
        <f>IF('1. Heures totales'!$C$3="Score",0,24)</f>
        <v>24</v>
      </c>
      <c r="AI141">
        <f>IF('1. Heures totales'!$C$3="Score",0,36)</f>
        <v>36</v>
      </c>
      <c r="AJ141">
        <f>IF('1. Heures totales'!$C$3="Score",0,36)</f>
        <v>36</v>
      </c>
      <c r="AK141">
        <f>IF('1. Heures totales'!$C$3="Score",0,36)</f>
        <v>36</v>
      </c>
      <c r="AL141">
        <f>IF('1. Heures totales'!$C$3="Score",0,36)</f>
        <v>36</v>
      </c>
      <c r="AM141">
        <f>IF('1. Heures totales'!$C$3="Score",1,41)</f>
        <v>41</v>
      </c>
      <c r="AN141">
        <f>IF('1. Heures totales'!$C$3="Score",1,41)</f>
        <v>41</v>
      </c>
      <c r="AO141">
        <f>IF('1. Heures totales'!$C$3="Score",0,36)</f>
        <v>36</v>
      </c>
      <c r="AP141">
        <f>IF('1. Heures totales'!$C$3="Score",0,24)</f>
        <v>24</v>
      </c>
      <c r="AQ141">
        <f>IF('1. Heures totales'!$C$3="Score",0,24)</f>
        <v>24</v>
      </c>
      <c r="AR141">
        <f>IF('1. Heures totales'!$C$3="Score",0,24)</f>
        <v>24</v>
      </c>
      <c r="AS141">
        <f>IF('1. Heures totales'!$C$3="Score",0,36)</f>
        <v>36</v>
      </c>
      <c r="AT141">
        <f>IF('1. Heures totales'!$C$3="Score",1,43)</f>
        <v>43</v>
      </c>
      <c r="AU141">
        <f>IF('1. Heures totales'!$C$3="Score",1,43)</f>
        <v>43</v>
      </c>
      <c r="AV141">
        <f>IF('1. Heures totales'!$C$3="Score",0,36)</f>
        <v>36</v>
      </c>
      <c r="AW141">
        <f>IF('1. Heures totales'!$C$3="Score",0,36)</f>
        <v>36</v>
      </c>
      <c r="AX141">
        <f>IF('1. Heures totales'!$C$3="Score",0,36)</f>
        <v>36</v>
      </c>
      <c r="AY141">
        <f>IF('1. Heures totales'!$C$3="Score",1,48)</f>
        <v>48</v>
      </c>
      <c r="AZ141">
        <f>IF('1. Heures totales'!$C$3="Score",1,48)</f>
        <v>48</v>
      </c>
      <c r="BA141">
        <f>IF('1. Heures totales'!$C$3="Score",0,36)</f>
        <v>36</v>
      </c>
      <c r="BB141">
        <f>IF('1. Heures totales'!$C$3="Score",0,24)</f>
        <v>24</v>
      </c>
      <c r="BC141">
        <f>IF('1. Heures totales'!$C$3="Score",0,24)</f>
        <v>24</v>
      </c>
      <c r="BD141">
        <f>IF('1. Heures totales'!$C$3="Score",0,24)</f>
        <v>24</v>
      </c>
      <c r="BE141">
        <f>IF('1. Heures totales'!$C$3="Score",0,24)</f>
        <v>24</v>
      </c>
      <c r="BF141">
        <f>IF('1. Heures totales'!$C$3="Score",0,12)</f>
        <v>12</v>
      </c>
      <c r="BG141">
        <f>IF('1. Heures totales'!$C$3="Score",0,0)</f>
        <v>0</v>
      </c>
      <c r="BH141">
        <f>IF('1. Heures totales'!$C$3="Score",0,0)</f>
        <v>0</v>
      </c>
      <c r="BI141">
        <f>IF('1. Heures totales'!$C$3="Score",0,0)</f>
        <v>0</v>
      </c>
      <c r="BJ141">
        <f>IF('1. Heures totales'!$C$3="Score",0,12)</f>
        <v>12</v>
      </c>
      <c r="BK141">
        <f>IF('1. Heures totales'!$C$3="Score",0,24)</f>
        <v>24</v>
      </c>
      <c r="BL141">
        <f>IF('1. Heures totales'!$C$3="Score",0,29)</f>
        <v>29</v>
      </c>
      <c r="BM141">
        <f>IF('1. Heures totales'!$C$3="Score",0,36)</f>
        <v>36</v>
      </c>
      <c r="BN141">
        <f>IF('1. Heures totales'!$C$3="Score",0,36)</f>
        <v>36</v>
      </c>
      <c r="BO141">
        <f>IF('1. Heures totales'!$C$3="Score",0,36)</f>
        <v>36</v>
      </c>
      <c r="BP141">
        <f>IF('1. Heures totales'!$C$3="Score",0,36)</f>
        <v>36</v>
      </c>
      <c r="BQ141">
        <f>IF('1. Heures totales'!$C$3="Score",0,29)</f>
        <v>29</v>
      </c>
      <c r="BR141">
        <f>IF('1. Heures totales'!$C$3="Score",0,29)</f>
        <v>29</v>
      </c>
      <c r="BS141">
        <f>IF('1. Heures totales'!$C$3="Score",0,31)</f>
        <v>31</v>
      </c>
      <c r="BT141">
        <f>IF('1. Heures totales'!$C$3="Score",0,24)</f>
        <v>24</v>
      </c>
      <c r="BU141">
        <f>IF('1. Heures totales'!$C$3="Score",0,24)</f>
        <v>24</v>
      </c>
      <c r="BV141">
        <f>IF('1. Heures totales'!$C$3="Score",0,29)</f>
        <v>29</v>
      </c>
      <c r="BW141">
        <f>IF('1. Heures totales'!$C$3="Score",1,41)</f>
        <v>41</v>
      </c>
      <c r="BX141">
        <f>IF('1. Heures totales'!$C$3="Score",1,43)</f>
        <v>43</v>
      </c>
      <c r="BY141">
        <f>IF('1. Heures totales'!$C$3="Score",0,31)</f>
        <v>31</v>
      </c>
      <c r="BZ141">
        <f>IF('1. Heures totales'!$C$3="Score",0,24)</f>
        <v>24</v>
      </c>
      <c r="CA141">
        <f>IF('1. Heures totales'!$C$3="Score",0,24)</f>
        <v>24</v>
      </c>
      <c r="CB141">
        <f>IF('1. Heures totales'!$C$3="Score",0,36)</f>
        <v>36</v>
      </c>
      <c r="CC141">
        <f>IF('1. Heures totales'!$C$3="Score",1,43)</f>
        <v>43</v>
      </c>
      <c r="CD141">
        <f>IF('1. Heures totales'!$C$3="Score",0,31)</f>
        <v>31</v>
      </c>
      <c r="CE141">
        <f>IF('1. Heures totales'!$C$3="Score",0,24)</f>
        <v>24</v>
      </c>
      <c r="CF141">
        <f>IF('1. Heures totales'!$C$3="Score",0,24)</f>
        <v>24</v>
      </c>
      <c r="CG141">
        <f>IF('1. Heures totales'!$C$3="Score",0,36)</f>
        <v>36</v>
      </c>
      <c r="CH141">
        <f>IF('1. Heures totales'!$C$3="Score",1,41)</f>
        <v>41</v>
      </c>
      <c r="CI141">
        <f>IF('1. Heures totales'!$C$3="Score",1,41)</f>
        <v>41</v>
      </c>
      <c r="CJ141">
        <f>IF('1. Heures totales'!$C$3="Score",0,36)</f>
        <v>36</v>
      </c>
      <c r="CK141">
        <f>IF('1. Heures totales'!$C$3="Score",0,36)</f>
        <v>36</v>
      </c>
      <c r="CL141">
        <f>IF('1. Heures totales'!$C$3="Score",0,36)</f>
        <v>36</v>
      </c>
      <c r="CM141">
        <f>IF('1. Heures totales'!$C$3="Score",0,36)</f>
        <v>36</v>
      </c>
      <c r="CN141">
        <f>IF('1. Heures totales'!$C$3="Score",0,36)</f>
        <v>36</v>
      </c>
      <c r="CO141">
        <f>IF('1. Heures totales'!$C$3="Score",1,43)</f>
        <v>43</v>
      </c>
      <c r="CP141">
        <f>IF('1. Heures totales'!$C$3="Score",0,31)</f>
        <v>31</v>
      </c>
      <c r="CQ141">
        <f>IF('1. Heures totales'!$C$3="Score",0,24)</f>
        <v>24</v>
      </c>
      <c r="CR141">
        <f>IF('1. Heures totales'!$C$3="Score",0,24)</f>
        <v>24</v>
      </c>
      <c r="CS141">
        <f>IF('1. Heures totales'!$C$3="Score",0,36)</f>
        <v>36</v>
      </c>
      <c r="CT141">
        <f>IF('1. Heures totales'!$C$3="Score",1,48)</f>
        <v>48</v>
      </c>
      <c r="CU141">
        <f>IF('1. Heures totales'!$C$3="Score",1,41)</f>
        <v>41</v>
      </c>
      <c r="CV141">
        <f>IF('1. Heures totales'!$C$3="Score",0,36)</f>
        <v>36</v>
      </c>
      <c r="CW141">
        <f>IF('1. Heures totales'!$C$3="Score",0,36)</f>
        <v>36</v>
      </c>
      <c r="CX141">
        <f>IF('1. Heures totales'!$C$3="Score",0,36)</f>
        <v>36</v>
      </c>
      <c r="CY141">
        <f>IF('1. Heures totales'!$C$3="Score",0,36)</f>
        <v>36</v>
      </c>
      <c r="CZ141">
        <f>IF('1. Heures totales'!$C$3="Score",0,24)</f>
        <v>24</v>
      </c>
      <c r="DA141">
        <f>IF('1. Heures totales'!$C$3="Score",0,12)</f>
        <v>12</v>
      </c>
    </row>
    <row r="142" spans="1:105" x14ac:dyDescent="0.35">
      <c r="A142" s="478" t="e">
        <f>#REF!</f>
        <v>#REF!</v>
      </c>
      <c r="B142" s="186" t="e">
        <f>#REF!</f>
        <v>#REF!</v>
      </c>
      <c r="D142" s="207">
        <f t="shared" si="5"/>
        <v>24.258823529411764</v>
      </c>
      <c r="U142">
        <f>IF('1. Heures totales'!$C$3="Score",0,24)</f>
        <v>24</v>
      </c>
      <c r="V142">
        <f>IF('1. Heures totales'!$C$3="Score",0,36)</f>
        <v>36</v>
      </c>
      <c r="W142">
        <f>IF('1. Heures totales'!$C$3="Score",0,29)</f>
        <v>29</v>
      </c>
      <c r="X142">
        <f>IF('1. Heures totales'!$C$3="Score",0,24)</f>
        <v>24</v>
      </c>
      <c r="Y142">
        <f>IF('1. Heures totales'!$C$3="Score",0,24)</f>
        <v>24</v>
      </c>
      <c r="Z142">
        <f>IF('1. Heures totales'!$C$3="Score",0,24)</f>
        <v>24</v>
      </c>
      <c r="AA142">
        <f>IF('1. Heures totales'!$C$3="Score",0,24)</f>
        <v>24</v>
      </c>
      <c r="AB142">
        <f>IF('1. Heures totales'!$C$3="Score",0,24)</f>
        <v>24</v>
      </c>
      <c r="AC142">
        <f>IF('1. Heures totales'!$C$3="Score",0,24)</f>
        <v>24</v>
      </c>
      <c r="AD142">
        <f>IF('1. Heures totales'!$C$3="Score",0,31)</f>
        <v>31</v>
      </c>
      <c r="AE142">
        <f>IF('1. Heures totales'!$C$3="Score",0,24)</f>
        <v>24</v>
      </c>
      <c r="AF142">
        <f>IF('1. Heures totales'!$C$3="Score",0,24)</f>
        <v>24</v>
      </c>
      <c r="AG142">
        <f>IF('1. Heures totales'!$C$3="Score",0,24)</f>
        <v>24</v>
      </c>
      <c r="AH142">
        <f>IF('1. Heures totales'!$C$3="Score",0,36)</f>
        <v>36</v>
      </c>
      <c r="AI142">
        <f>IF('1. Heures totales'!$C$3="Score",1,48)</f>
        <v>48</v>
      </c>
      <c r="AJ142">
        <f>IF('1. Heures totales'!$C$3="Score",1,41)</f>
        <v>41</v>
      </c>
      <c r="AK142">
        <f>IF('1. Heures totales'!$C$3="Score",0,36)</f>
        <v>36</v>
      </c>
      <c r="AL142">
        <f>IF('1. Heures totales'!$C$3="Score",0,36)</f>
        <v>36</v>
      </c>
      <c r="AM142">
        <f>IF('1. Heures totales'!$C$3="Score",0,36)</f>
        <v>36</v>
      </c>
      <c r="AN142">
        <f>IF('1. Heures totales'!$C$3="Score",0,36)</f>
        <v>36</v>
      </c>
      <c r="AO142">
        <f>IF('1. Heures totales'!$C$3="Score",0,24)</f>
        <v>24</v>
      </c>
      <c r="AP142">
        <f>IF('1. Heures totales'!$C$3="Score",0,12)</f>
        <v>12</v>
      </c>
      <c r="AQ142">
        <f>IF('1. Heures totales'!$C$3="Score",0,7)</f>
        <v>7</v>
      </c>
      <c r="AR142">
        <f>IF('1. Heures totales'!$C$3="Score",0,0)</f>
        <v>0</v>
      </c>
      <c r="AS142">
        <f>IF('1. Heures totales'!$C$3="Score",0,0)</f>
        <v>0</v>
      </c>
      <c r="AT142">
        <f>IF('1. Heures totales'!$C$3="Score",0,0)</f>
        <v>0</v>
      </c>
      <c r="AU142">
        <f>IF('1. Heures totales'!$C$3="Score",0,0)</f>
        <v>0</v>
      </c>
      <c r="AV142">
        <f>IF('1. Heures totales'!$C$3="Score",0,0)</f>
        <v>0</v>
      </c>
      <c r="AW142">
        <f>IF('1. Heures totales'!$C$3="Score",0,0)</f>
        <v>0</v>
      </c>
      <c r="AX142">
        <f>IF('1. Heures totales'!$C$3="Score",0,0)</f>
        <v>0</v>
      </c>
      <c r="AY142">
        <f>IF('1. Heures totales'!$C$3="Score",0,12)</f>
        <v>12</v>
      </c>
      <c r="AZ142">
        <f>IF('1. Heures totales'!$C$3="Score",0,24)</f>
        <v>24</v>
      </c>
      <c r="BA142">
        <f>IF('1. Heures totales'!$C$3="Score",0,24)</f>
        <v>24</v>
      </c>
      <c r="BB142">
        <f>IF('1. Heures totales'!$C$3="Score",0,24)</f>
        <v>24</v>
      </c>
      <c r="BC142">
        <f>IF('1. Heures totales'!$C$3="Score",0,24)</f>
        <v>24</v>
      </c>
      <c r="BD142">
        <f>IF('1. Heures totales'!$C$3="Score",0,24)</f>
        <v>24</v>
      </c>
      <c r="BE142">
        <f>IF('1. Heures totales'!$C$3="Score",0,24)</f>
        <v>24</v>
      </c>
      <c r="BF142">
        <f>IF('1. Heures totales'!$C$3="Score",0,12)</f>
        <v>12</v>
      </c>
      <c r="BG142">
        <f>IF('1. Heures totales'!$C$3="Score",0,0)</f>
        <v>0</v>
      </c>
      <c r="BH142">
        <f>IF('1. Heures totales'!$C$3="Score",0,0)</f>
        <v>0</v>
      </c>
      <c r="BI142">
        <f>IF('1. Heures totales'!$C$3="Score",0,0)</f>
        <v>0</v>
      </c>
      <c r="BJ142">
        <f>IF('1. Heures totales'!$C$3="Score",0,0)</f>
        <v>0</v>
      </c>
      <c r="BK142">
        <f>IF('1. Heures totales'!$C$3="Score",0,0)</f>
        <v>0</v>
      </c>
      <c r="BL142">
        <f>IF('1. Heures totales'!$C$3="Score",0,0)</f>
        <v>0</v>
      </c>
      <c r="BM142">
        <f>IF('1. Heures totales'!$C$3="Score",0,0)</f>
        <v>0</v>
      </c>
      <c r="BN142">
        <f>IF('1. Heures totales'!$C$3="Score",0,0)</f>
        <v>0</v>
      </c>
      <c r="BO142">
        <f>IF('1. Heures totales'!$C$3="Score",0,12)</f>
        <v>12</v>
      </c>
      <c r="BP142">
        <f>IF('1. Heures totales'!$C$3="Score",0,24)</f>
        <v>24</v>
      </c>
      <c r="BQ142">
        <f>IF('1. Heures totales'!$C$3="Score",0,24)</f>
        <v>24</v>
      </c>
      <c r="BR142">
        <f>IF('1. Heures totales'!$C$3="Score",0,24)</f>
        <v>24</v>
      </c>
      <c r="BS142">
        <f>IF('1. Heures totales'!$C$3="Score",0,24)</f>
        <v>24</v>
      </c>
      <c r="BT142">
        <f>IF('1. Heures totales'!$C$3="Score",0,36)</f>
        <v>36</v>
      </c>
      <c r="BU142">
        <f>IF('1. Heures totales'!$C$3="Score",0,36)</f>
        <v>36</v>
      </c>
      <c r="BV142">
        <f>IF('1. Heures totales'!$C$3="Score",0,36)</f>
        <v>36</v>
      </c>
      <c r="BW142">
        <f>IF('1. Heures totales'!$C$3="Score",0,36)</f>
        <v>36</v>
      </c>
      <c r="BX142">
        <f>IF('1. Heures totales'!$C$3="Score",0,36)</f>
        <v>36</v>
      </c>
      <c r="BY142">
        <f>IF('1. Heures totales'!$C$3="Score",0,36)</f>
        <v>36</v>
      </c>
      <c r="BZ142">
        <f>IF('1. Heures totales'!$C$3="Score",0,36)</f>
        <v>36</v>
      </c>
      <c r="CA142">
        <f>IF('1. Heures totales'!$C$3="Score",0,36)</f>
        <v>36</v>
      </c>
      <c r="CB142">
        <f>IF('1. Heures totales'!$C$3="Score",0,36)</f>
        <v>36</v>
      </c>
      <c r="CC142">
        <f>IF('1. Heures totales'!$C$3="Score",0,36)</f>
        <v>36</v>
      </c>
      <c r="CD142">
        <f>IF('1. Heures totales'!$C$3="Score",0,36)</f>
        <v>36</v>
      </c>
      <c r="CE142">
        <f>IF('1. Heures totales'!$C$3="Score",0,36)</f>
        <v>36</v>
      </c>
      <c r="CF142">
        <f>IF('1. Heures totales'!$C$3="Score",0,36)</f>
        <v>36</v>
      </c>
      <c r="CG142">
        <f>IF('1. Heures totales'!$C$3="Score",1,48)</f>
        <v>48</v>
      </c>
      <c r="CH142">
        <f>IF('1. Heures totales'!$C$3="Score",0,36)</f>
        <v>36</v>
      </c>
      <c r="CI142">
        <f>IF('1. Heures totales'!$C$3="Score",0,36)</f>
        <v>36</v>
      </c>
      <c r="CJ142">
        <f>IF('1. Heures totales'!$C$3="Score",0,24)</f>
        <v>24</v>
      </c>
      <c r="CK142">
        <f>IF('1. Heures totales'!$C$3="Score",0,12)</f>
        <v>12</v>
      </c>
      <c r="CL142">
        <f>IF('1. Heures totales'!$C$3="Score",0,24)</f>
        <v>24</v>
      </c>
      <c r="CM142">
        <f>IF('1. Heures totales'!$C$3="Score",0,36)</f>
        <v>36</v>
      </c>
      <c r="CN142">
        <f>IF('1. Heures totales'!$C$3="Score",0,24)</f>
        <v>24</v>
      </c>
      <c r="CO142">
        <f>IF('1. Heures totales'!$C$3="Score",0,36)</f>
        <v>36</v>
      </c>
      <c r="CP142">
        <f>IF('1. Heures totales'!$C$3="Score",1,48)</f>
        <v>48</v>
      </c>
      <c r="CQ142">
        <f>IF('1. Heures totales'!$C$3="Score",1,48)</f>
        <v>48</v>
      </c>
      <c r="CR142">
        <f>IF('1. Heures totales'!$C$3="Score",2,60)</f>
        <v>60</v>
      </c>
      <c r="CS142">
        <f>IF('1. Heures totales'!$C$3="Score",1,48)</f>
        <v>48</v>
      </c>
      <c r="CT142">
        <f>IF('1. Heures totales'!$C$3="Score",0,36)</f>
        <v>36</v>
      </c>
      <c r="CU142">
        <f>IF('1. Heures totales'!$C$3="Score",0,36)</f>
        <v>36</v>
      </c>
      <c r="CV142">
        <f>IF('1. Heures totales'!$C$3="Score",0,24)</f>
        <v>24</v>
      </c>
      <c r="CW142">
        <f>IF('1. Heures totales'!$C$3="Score",0,12)</f>
        <v>12</v>
      </c>
      <c r="CX142">
        <f>IF('1. Heures totales'!$C$3="Score",0,17)</f>
        <v>17</v>
      </c>
      <c r="CY142">
        <f>IF('1. Heures totales'!$C$3="Score",0,17)</f>
        <v>17</v>
      </c>
      <c r="CZ142">
        <f>IF('1. Heures totales'!$C$3="Score",0,24)</f>
        <v>24</v>
      </c>
      <c r="DA142">
        <f>IF('1. Heures totales'!$C$3="Score",0,24)</f>
        <v>24</v>
      </c>
    </row>
    <row r="143" spans="1:105" x14ac:dyDescent="0.35">
      <c r="A143" s="478" t="e">
        <f>#REF!</f>
        <v>#REF!</v>
      </c>
      <c r="B143" s="186" t="e">
        <f>#REF!</f>
        <v>#REF!</v>
      </c>
      <c r="D143" s="207">
        <f t="shared" si="5"/>
        <v>29.505882352941178</v>
      </c>
      <c r="U143">
        <f>IF('1. Heures totales'!$C$3="Score",0,36)</f>
        <v>36</v>
      </c>
      <c r="V143">
        <f>IF('1. Heures totales'!$C$3="Score",0,24)</f>
        <v>24</v>
      </c>
      <c r="W143">
        <f>IF('1. Heures totales'!$C$3="Score",0,24)</f>
        <v>24</v>
      </c>
      <c r="X143">
        <f>IF('1. Heures totales'!$C$3="Score",0,24)</f>
        <v>24</v>
      </c>
      <c r="Y143">
        <f>IF('1. Heures totales'!$C$3="Score",0,24)</f>
        <v>24</v>
      </c>
      <c r="Z143">
        <f>IF('1. Heures totales'!$C$3="Score",0,24)</f>
        <v>24</v>
      </c>
      <c r="AA143">
        <f>IF('1. Heures totales'!$C$3="Score",0,12)</f>
        <v>12</v>
      </c>
      <c r="AB143">
        <f>IF('1. Heures totales'!$C$3="Score",0,0)</f>
        <v>0</v>
      </c>
      <c r="AC143">
        <f>IF('1. Heures totales'!$C$3="Score",0,0)</f>
        <v>0</v>
      </c>
      <c r="AD143">
        <f>IF('1. Heures totales'!$C$3="Score",0,0)</f>
        <v>0</v>
      </c>
      <c r="AE143">
        <f>IF('1. Heures totales'!$C$3="Score",0,5)</f>
        <v>5</v>
      </c>
      <c r="AF143">
        <f>IF('1. Heures totales'!$C$3="Score",0,17)</f>
        <v>17</v>
      </c>
      <c r="AG143">
        <f>IF('1. Heures totales'!$C$3="Score",0,24)</f>
        <v>24</v>
      </c>
      <c r="AH143">
        <f>IF('1. Heures totales'!$C$3="Score",0,24)</f>
        <v>24</v>
      </c>
      <c r="AI143">
        <f>IF('1. Heures totales'!$C$3="Score",0,24)</f>
        <v>24</v>
      </c>
      <c r="AJ143">
        <f>IF('1. Heures totales'!$C$3="Score",0,36)</f>
        <v>36</v>
      </c>
      <c r="AK143">
        <f>IF('1. Heures totales'!$C$3="Score",1,48)</f>
        <v>48</v>
      </c>
      <c r="AL143">
        <f>IF('1. Heures totales'!$C$3="Score",2,55)</f>
        <v>55</v>
      </c>
      <c r="AM143">
        <f>IF('1. Heures totales'!$C$3="Score",1,43)</f>
        <v>43</v>
      </c>
      <c r="AN143">
        <f>IF('1. Heures totales'!$C$3="Score",0,36)</f>
        <v>36</v>
      </c>
      <c r="AO143">
        <f>IF('1. Heures totales'!$C$3="Score",0,36)</f>
        <v>36</v>
      </c>
      <c r="AP143">
        <f>IF('1. Heures totales'!$C$3="Score",0,36)</f>
        <v>36</v>
      </c>
      <c r="AQ143">
        <f>IF('1. Heures totales'!$C$3="Score",0,36)</f>
        <v>36</v>
      </c>
      <c r="AR143">
        <f>IF('1. Heures totales'!$C$3="Score",0,36)</f>
        <v>36</v>
      </c>
      <c r="AS143">
        <f>IF('1. Heures totales'!$C$3="Score",0,24)</f>
        <v>24</v>
      </c>
      <c r="AT143">
        <f>IF('1. Heures totales'!$C$3="Score",0,24)</f>
        <v>24</v>
      </c>
      <c r="AU143">
        <f>IF('1. Heures totales'!$C$3="Score",0,24)</f>
        <v>24</v>
      </c>
      <c r="AV143">
        <f>IF('1. Heures totales'!$C$3="Score",0,36)</f>
        <v>36</v>
      </c>
      <c r="AW143">
        <f>IF('1. Heures totales'!$C$3="Score",1,48)</f>
        <v>48</v>
      </c>
      <c r="AX143">
        <f>IF('1. Heures totales'!$C$3="Score",1,48)</f>
        <v>48</v>
      </c>
      <c r="AY143">
        <f>IF('1. Heures totales'!$C$3="Score",0,36)</f>
        <v>36</v>
      </c>
      <c r="AZ143">
        <f>IF('1. Heures totales'!$C$3="Score",0,36)</f>
        <v>36</v>
      </c>
      <c r="BA143">
        <f>IF('1. Heures totales'!$C$3="Score",0,36)</f>
        <v>36</v>
      </c>
      <c r="BB143">
        <f>IF('1. Heures totales'!$C$3="Score",0,36)</f>
        <v>36</v>
      </c>
      <c r="BC143">
        <f>IF('1. Heures totales'!$C$3="Score",0,24)</f>
        <v>24</v>
      </c>
      <c r="BD143">
        <f>IF('1. Heures totales'!$C$3="Score",0,12)</f>
        <v>12</v>
      </c>
      <c r="BE143">
        <f>IF('1. Heures totales'!$C$3="Score",0,0)</f>
        <v>0</v>
      </c>
      <c r="BF143">
        <f>IF('1. Heures totales'!$C$3="Score",0,12)</f>
        <v>12</v>
      </c>
      <c r="BG143">
        <f>IF('1. Heures totales'!$C$3="Score",0,24)</f>
        <v>24</v>
      </c>
      <c r="BH143">
        <f>IF('1. Heures totales'!$C$3="Score",0,36)</f>
        <v>36</v>
      </c>
      <c r="BI143">
        <f>IF('1. Heures totales'!$C$3="Score",0,36)</f>
        <v>36</v>
      </c>
      <c r="BJ143">
        <f>IF('1. Heures totales'!$C$3="Score",0,36)</f>
        <v>36</v>
      </c>
      <c r="BK143">
        <f>IF('1. Heures totales'!$C$3="Score",0,36)</f>
        <v>36</v>
      </c>
      <c r="BL143">
        <f>IF('1. Heures totales'!$C$3="Score",1,48)</f>
        <v>48</v>
      </c>
      <c r="BM143">
        <f>IF('1. Heures totales'!$C$3="Score",1,48)</f>
        <v>48</v>
      </c>
      <c r="BN143">
        <f>IF('1. Heures totales'!$C$3="Score",1,41)</f>
        <v>41</v>
      </c>
      <c r="BO143">
        <f>IF('1. Heures totales'!$C$3="Score",0,36)</f>
        <v>36</v>
      </c>
      <c r="BP143">
        <f>IF('1. Heures totales'!$C$3="Score",0,36)</f>
        <v>36</v>
      </c>
      <c r="BQ143">
        <f>IF('1. Heures totales'!$C$3="Score",0,36)</f>
        <v>36</v>
      </c>
      <c r="BR143">
        <f>IF('1. Heures totales'!$C$3="Score",0,36)</f>
        <v>36</v>
      </c>
      <c r="BS143">
        <f>IF('1. Heures totales'!$C$3="Score",0,24)</f>
        <v>24</v>
      </c>
      <c r="BT143">
        <f>IF('1. Heures totales'!$C$3="Score",0,12)</f>
        <v>12</v>
      </c>
      <c r="BU143">
        <f>IF('1. Heures totales'!$C$3="Score",0,7)</f>
        <v>7</v>
      </c>
      <c r="BV143">
        <f>IF('1. Heures totales'!$C$3="Score",0,0)</f>
        <v>0</v>
      </c>
      <c r="BW143">
        <f>IF('1. Heures totales'!$C$3="Score",0,12)</f>
        <v>12</v>
      </c>
      <c r="BX143">
        <f>IF('1. Heures totales'!$C$3="Score",0,24)</f>
        <v>24</v>
      </c>
      <c r="BY143">
        <f>IF('1. Heures totales'!$C$3="Score",0,36)</f>
        <v>36</v>
      </c>
      <c r="BZ143">
        <f>IF('1. Heures totales'!$C$3="Score",0,36)</f>
        <v>36</v>
      </c>
      <c r="CA143">
        <f>IF('1. Heures totales'!$C$3="Score",0,36)</f>
        <v>36</v>
      </c>
      <c r="CB143">
        <f>IF('1. Heures totales'!$C$3="Score",0,36)</f>
        <v>36</v>
      </c>
      <c r="CC143">
        <f>IF('1. Heures totales'!$C$3="Score",1,41)</f>
        <v>41</v>
      </c>
      <c r="CD143">
        <f>IF('1. Heures totales'!$C$3="Score",1,41)</f>
        <v>41</v>
      </c>
      <c r="CE143">
        <f>IF('1. Heures totales'!$C$3="Score",0,36)</f>
        <v>36</v>
      </c>
      <c r="CF143">
        <f>IF('1. Heures totales'!$C$3="Score",0,24)</f>
        <v>24</v>
      </c>
      <c r="CG143">
        <f>IF('1. Heures totales'!$C$3="Score",0,24)</f>
        <v>24</v>
      </c>
      <c r="CH143">
        <f>IF('1. Heures totales'!$C$3="Score",0,24)</f>
        <v>24</v>
      </c>
      <c r="CI143">
        <f>IF('1. Heures totales'!$C$3="Score",0,36)</f>
        <v>36</v>
      </c>
      <c r="CJ143">
        <f>IF('1. Heures totales'!$C$3="Score",1,43)</f>
        <v>43</v>
      </c>
      <c r="CK143">
        <f>IF('1. Heures totales'!$C$3="Score",0,36)</f>
        <v>36</v>
      </c>
      <c r="CL143">
        <f>IF('1. Heures totales'!$C$3="Score",0,36)</f>
        <v>36</v>
      </c>
      <c r="CM143">
        <f>IF('1. Heures totales'!$C$3="Score",0,36)</f>
        <v>36</v>
      </c>
      <c r="CN143">
        <f>IF('1. Heures totales'!$C$3="Score",0,36)</f>
        <v>36</v>
      </c>
      <c r="CO143">
        <f>IF('1. Heures totales'!$C$3="Score",0,36)</f>
        <v>36</v>
      </c>
      <c r="CP143">
        <f>IF('1. Heures totales'!$C$3="Score",0,29)</f>
        <v>29</v>
      </c>
      <c r="CQ143">
        <f>IF('1. Heures totales'!$C$3="Score",0,29)</f>
        <v>29</v>
      </c>
      <c r="CR143">
        <f>IF('1. Heures totales'!$C$3="Score",0,31)</f>
        <v>31</v>
      </c>
      <c r="CS143">
        <f>IF('1. Heures totales'!$C$3="Score",0,24)</f>
        <v>24</v>
      </c>
      <c r="CT143">
        <f>IF('1. Heures totales'!$C$3="Score",0,24)</f>
        <v>24</v>
      </c>
      <c r="CU143">
        <f>IF('1. Heures totales'!$C$3="Score",0,36)</f>
        <v>36</v>
      </c>
      <c r="CV143">
        <f>IF('1. Heures totales'!$C$3="Score",1,48)</f>
        <v>48</v>
      </c>
      <c r="CW143">
        <f>IF('1. Heures totales'!$C$3="Score",1,43)</f>
        <v>43</v>
      </c>
      <c r="CX143">
        <f>IF('1. Heures totales'!$C$3="Score",0,31)</f>
        <v>31</v>
      </c>
      <c r="CY143">
        <f>IF('1. Heures totales'!$C$3="Score",0,24)</f>
        <v>24</v>
      </c>
      <c r="CZ143">
        <f>IF('1. Heures totales'!$C$3="Score",0,24)</f>
        <v>24</v>
      </c>
      <c r="DA143">
        <f>IF('1. Heures totales'!$C$3="Score",0,24)</f>
        <v>24</v>
      </c>
    </row>
    <row r="144" spans="1:105" x14ac:dyDescent="0.35">
      <c r="A144" s="478" t="e">
        <f>#REF!</f>
        <v>#REF!</v>
      </c>
      <c r="B144" s="186" t="e">
        <f>#REF!</f>
        <v>#REF!</v>
      </c>
      <c r="D144" s="207">
        <f t="shared" si="5"/>
        <v>26.141176470588235</v>
      </c>
      <c r="U144">
        <f>IF('1. Heures totales'!$C$3="Score",0,24)</f>
        <v>24</v>
      </c>
      <c r="V144">
        <f>IF('1. Heures totales'!$C$3="Score",0,24)</f>
        <v>24</v>
      </c>
      <c r="W144">
        <f>IF('1. Heures totales'!$C$3="Score",0,24)</f>
        <v>24</v>
      </c>
      <c r="X144">
        <f>IF('1. Heures totales'!$C$3="Score",0,36)</f>
        <v>36</v>
      </c>
      <c r="Y144">
        <f>IF('1. Heures totales'!$C$3="Score",0,31)</f>
        <v>31</v>
      </c>
      <c r="Z144">
        <f>IF('1. Heures totales'!$C$3="Score",0,19)</f>
        <v>19</v>
      </c>
      <c r="AA144">
        <f>IF('1. Heures totales'!$C$3="Score",0,12)</f>
        <v>12</v>
      </c>
      <c r="AB144">
        <f>IF('1. Heures totales'!$C$3="Score",0,12)</f>
        <v>12</v>
      </c>
      <c r="AC144">
        <f>IF('1. Heures totales'!$C$3="Score",0,12)</f>
        <v>12</v>
      </c>
      <c r="AD144">
        <f>IF('1. Heures totales'!$C$3="Score",0,12)</f>
        <v>12</v>
      </c>
      <c r="AE144">
        <f>IF('1. Heures totales'!$C$3="Score",0,0)</f>
        <v>0</v>
      </c>
      <c r="AF144">
        <f>IF('1. Heures totales'!$C$3="Score",0,0)</f>
        <v>0</v>
      </c>
      <c r="AG144">
        <f>IF('1. Heures totales'!$C$3="Score",0,0)</f>
        <v>0</v>
      </c>
      <c r="AH144">
        <f>IF('1. Heures totales'!$C$3="Score",0,0)</f>
        <v>0</v>
      </c>
      <c r="AI144">
        <f>IF('1. Heures totales'!$C$3="Score",0,0)</f>
        <v>0</v>
      </c>
      <c r="AJ144">
        <f>IF('1. Heures totales'!$C$3="Score",0,12)</f>
        <v>12</v>
      </c>
      <c r="AK144">
        <f>IF('1. Heures totales'!$C$3="Score",0,17)</f>
        <v>17</v>
      </c>
      <c r="AL144">
        <f>IF('1. Heures totales'!$C$3="Score",0,24)</f>
        <v>24</v>
      </c>
      <c r="AM144">
        <f>IF('1. Heures totales'!$C$3="Score",0,24)</f>
        <v>24</v>
      </c>
      <c r="AN144">
        <f>IF('1. Heures totales'!$C$3="Score",0,24)</f>
        <v>24</v>
      </c>
      <c r="AO144">
        <f>IF('1. Heures totales'!$C$3="Score",0,36)</f>
        <v>36</v>
      </c>
      <c r="AP144">
        <f>IF('1. Heures totales'!$C$3="Score",1,48)</f>
        <v>48</v>
      </c>
      <c r="AQ144">
        <f>IF('1. Heures totales'!$C$3="Score",1,48)</f>
        <v>48</v>
      </c>
      <c r="AR144">
        <f>IF('1. Heures totales'!$C$3="Score",1,43)</f>
        <v>43</v>
      </c>
      <c r="AS144">
        <f>IF('1. Heures totales'!$C$3="Score",1,41)</f>
        <v>41</v>
      </c>
      <c r="AT144">
        <f>IF('1. Heures totales'!$C$3="Score",1,48)</f>
        <v>48</v>
      </c>
      <c r="AU144">
        <f>IF('1. Heures totales'!$C$3="Score",1,48)</f>
        <v>48</v>
      </c>
      <c r="AV144">
        <f>IF('1. Heures totales'!$C$3="Score",0,36)</f>
        <v>36</v>
      </c>
      <c r="AW144">
        <f>IF('1. Heures totales'!$C$3="Score",0,24)</f>
        <v>24</v>
      </c>
      <c r="AX144">
        <f>IF('1. Heures totales'!$C$3="Score",0,12)</f>
        <v>12</v>
      </c>
      <c r="AY144">
        <f>IF('1. Heures totales'!$C$3="Score",0,12)</f>
        <v>12</v>
      </c>
      <c r="AZ144">
        <f>IF('1. Heures totales'!$C$3="Score",0,7)</f>
        <v>7</v>
      </c>
      <c r="BA144">
        <f>IF('1. Heures totales'!$C$3="Score",0,5)</f>
        <v>5</v>
      </c>
      <c r="BB144">
        <f>IF('1. Heures totales'!$C$3="Score",0,17)</f>
        <v>17</v>
      </c>
      <c r="BC144">
        <f>IF('1. Heures totales'!$C$3="Score",0,24)</f>
        <v>24</v>
      </c>
      <c r="BD144">
        <f>IF('1. Heures totales'!$C$3="Score",0,24)</f>
        <v>24</v>
      </c>
      <c r="BE144">
        <f>IF('1. Heures totales'!$C$3="Score",0,24)</f>
        <v>24</v>
      </c>
      <c r="BF144">
        <f>IF('1. Heures totales'!$C$3="Score",0,36)</f>
        <v>36</v>
      </c>
      <c r="BG144">
        <f>IF('1. Heures totales'!$C$3="Score",0,36)</f>
        <v>36</v>
      </c>
      <c r="BH144">
        <f>IF('1. Heures totales'!$C$3="Score",1,43)</f>
        <v>43</v>
      </c>
      <c r="BI144">
        <f>IF('1. Heures totales'!$C$3="Score",0,31)</f>
        <v>31</v>
      </c>
      <c r="BJ144">
        <f>IF('1. Heures totales'!$C$3="Score",0,24)</f>
        <v>24</v>
      </c>
      <c r="BK144">
        <f>IF('1. Heures totales'!$C$3="Score",0,24)</f>
        <v>24</v>
      </c>
      <c r="BL144">
        <f>IF('1. Heures totales'!$C$3="Score",0,36)</f>
        <v>36</v>
      </c>
      <c r="BM144">
        <f>IF('1. Heures totales'!$C$3="Score",0,36)</f>
        <v>36</v>
      </c>
      <c r="BN144">
        <f>IF('1. Heures totales'!$C$3="Score",1,41)</f>
        <v>41</v>
      </c>
      <c r="BO144">
        <f>IF('1. Heures totales'!$C$3="Score",0,36)</f>
        <v>36</v>
      </c>
      <c r="BP144">
        <f>IF('1. Heures totales'!$C$3="Score",0,36)</f>
        <v>36</v>
      </c>
      <c r="BQ144">
        <f>IF('1. Heures totales'!$C$3="Score",0,36)</f>
        <v>36</v>
      </c>
      <c r="BR144">
        <f>IF('1. Heures totales'!$C$3="Score",0,36)</f>
        <v>36</v>
      </c>
      <c r="BS144">
        <f>IF('1. Heures totales'!$C$3="Score",0,36)</f>
        <v>36</v>
      </c>
      <c r="BT144">
        <f>IF('1. Heures totales'!$C$3="Score",0,36)</f>
        <v>36</v>
      </c>
      <c r="BU144">
        <f>IF('1. Heures totales'!$C$3="Score",0,31)</f>
        <v>31</v>
      </c>
      <c r="BV144">
        <f>IF('1. Heures totales'!$C$3="Score",0,24)</f>
        <v>24</v>
      </c>
      <c r="BW144">
        <f>IF('1. Heures totales'!$C$3="Score",0,24)</f>
        <v>24</v>
      </c>
      <c r="BX144">
        <f>IF('1. Heures totales'!$C$3="Score",0,36)</f>
        <v>36</v>
      </c>
      <c r="BY144">
        <f>IF('1. Heures totales'!$C$3="Score",1,48)</f>
        <v>48</v>
      </c>
      <c r="BZ144">
        <f>IF('1. Heures totales'!$C$3="Score",1,41)</f>
        <v>41</v>
      </c>
      <c r="CA144">
        <f>IF('1. Heures totales'!$C$3="Score",0,36)</f>
        <v>36</v>
      </c>
      <c r="CB144">
        <f>IF('1. Heures totales'!$C$3="Score",0,36)</f>
        <v>36</v>
      </c>
      <c r="CC144">
        <f>IF('1. Heures totales'!$C$3="Score",0,36)</f>
        <v>36</v>
      </c>
      <c r="CD144">
        <f>IF('1. Heures totales'!$C$3="Score",0,36)</f>
        <v>36</v>
      </c>
      <c r="CE144">
        <f>IF('1. Heures totales'!$C$3="Score",0,24)</f>
        <v>24</v>
      </c>
      <c r="CF144">
        <f>IF('1. Heures totales'!$C$3="Score",0,12)</f>
        <v>12</v>
      </c>
      <c r="CG144">
        <f>IF('1. Heures totales'!$C$3="Score",0,7)</f>
        <v>7</v>
      </c>
      <c r="CH144">
        <f>IF('1. Heures totales'!$C$3="Score",0,12)</f>
        <v>12</v>
      </c>
      <c r="CI144">
        <f>IF('1. Heures totales'!$C$3="Score",0,24)</f>
        <v>24</v>
      </c>
      <c r="CJ144">
        <f>IF('1. Heures totales'!$C$3="Score",0,36)</f>
        <v>36</v>
      </c>
      <c r="CK144">
        <f>IF('1. Heures totales'!$C$3="Score",0,36)</f>
        <v>36</v>
      </c>
      <c r="CL144">
        <f>IF('1. Heures totales'!$C$3="Score",0,36)</f>
        <v>36</v>
      </c>
      <c r="CM144">
        <f>IF('1. Heures totales'!$C$3="Score",0,36)</f>
        <v>36</v>
      </c>
      <c r="CN144">
        <f>IF('1. Heures totales'!$C$3="Score",1,48)</f>
        <v>48</v>
      </c>
      <c r="CO144">
        <f>IF('1. Heures totales'!$C$3="Score",1,48)</f>
        <v>48</v>
      </c>
      <c r="CP144">
        <f>IF('1. Heures totales'!$C$3="Score",1,41)</f>
        <v>41</v>
      </c>
      <c r="CQ144">
        <f>IF('1. Heures totales'!$C$3="Score",0,36)</f>
        <v>36</v>
      </c>
      <c r="CR144">
        <f>IF('1. Heures totales'!$C$3="Score",0,36)</f>
        <v>36</v>
      </c>
      <c r="CS144">
        <f>IF('1. Heures totales'!$C$3="Score",0,36)</f>
        <v>36</v>
      </c>
      <c r="CT144">
        <f>IF('1. Heures totales'!$C$3="Score",0,36)</f>
        <v>36</v>
      </c>
      <c r="CU144">
        <f>IF('1. Heures totales'!$C$3="Score",0,24)</f>
        <v>24</v>
      </c>
      <c r="CV144">
        <f>IF('1. Heures totales'!$C$3="Score",0,12)</f>
        <v>12</v>
      </c>
      <c r="CW144">
        <f>IF('1. Heures totales'!$C$3="Score",0,7)</f>
        <v>7</v>
      </c>
      <c r="CX144">
        <f>IF('1. Heures totales'!$C$3="Score",0,0)</f>
        <v>0</v>
      </c>
      <c r="CY144">
        <f>IF('1. Heures totales'!$C$3="Score",0,0)</f>
        <v>0</v>
      </c>
      <c r="CZ144">
        <f>IF('1. Heures totales'!$C$3="Score",0,0)</f>
        <v>0</v>
      </c>
      <c r="DA144">
        <f>IF('1. Heures totales'!$C$3="Score",0,0)</f>
        <v>0</v>
      </c>
    </row>
    <row r="145" spans="1:105" x14ac:dyDescent="0.35">
      <c r="A145" s="478" t="e">
        <f>#REF!</f>
        <v>#REF!</v>
      </c>
      <c r="B145" s="186" t="e">
        <f>#REF!</f>
        <v>#REF!</v>
      </c>
      <c r="D145" s="207">
        <f t="shared" si="5"/>
        <v>25.752941176470589</v>
      </c>
      <c r="U145">
        <f>IF('1. Heures totales'!$C$3="Score",0,12)</f>
        <v>12</v>
      </c>
      <c r="V145">
        <f>IF('1. Heures totales'!$C$3="Score",0,0)</f>
        <v>0</v>
      </c>
      <c r="W145">
        <f>IF('1. Heures totales'!$C$3="Score",0,0)</f>
        <v>0</v>
      </c>
      <c r="X145">
        <f>IF('1. Heures totales'!$C$3="Score",0,0)</f>
        <v>0</v>
      </c>
      <c r="Y145">
        <f>IF('1. Heures totales'!$C$3="Score",0,0)</f>
        <v>0</v>
      </c>
      <c r="Z145">
        <f>IF('1. Heures totales'!$C$3="Score",0,0)</f>
        <v>0</v>
      </c>
      <c r="AA145">
        <f>IF('1. Heures totales'!$C$3="Score",0,0)</f>
        <v>0</v>
      </c>
      <c r="AB145">
        <f>IF('1. Heures totales'!$C$3="Score",0,12)</f>
        <v>12</v>
      </c>
      <c r="AC145">
        <f>IF('1. Heures totales'!$C$3="Score",0,17)</f>
        <v>17</v>
      </c>
      <c r="AD145">
        <f>IF('1. Heures totales'!$C$3="Score",0,24)</f>
        <v>24</v>
      </c>
      <c r="AE145">
        <f>IF('1. Heures totales'!$C$3="Score",0,24)</f>
        <v>24</v>
      </c>
      <c r="AF145">
        <f>IF('1. Heures totales'!$C$3="Score",0,24)</f>
        <v>24</v>
      </c>
      <c r="AG145">
        <f>IF('1. Heures totales'!$C$3="Score",0,24)</f>
        <v>24</v>
      </c>
      <c r="AH145">
        <f>IF('1. Heures totales'!$C$3="Score",0,29)</f>
        <v>29</v>
      </c>
      <c r="AI145">
        <f>IF('1. Heures totales'!$C$3="Score",0,29)</f>
        <v>29</v>
      </c>
      <c r="AJ145">
        <f>IF('1. Heures totales'!$C$3="Score",0,31)</f>
        <v>31</v>
      </c>
      <c r="AK145">
        <f>IF('1. Heures totales'!$C$3="Score",0,24)</f>
        <v>24</v>
      </c>
      <c r="AL145">
        <f>IF('1. Heures totales'!$C$3="Score",0,24)</f>
        <v>24</v>
      </c>
      <c r="AM145">
        <f>IF('1. Heures totales'!$C$3="Score",0,36)</f>
        <v>36</v>
      </c>
      <c r="AN145">
        <f>IF('1. Heures totales'!$C$3="Score",1,48)</f>
        <v>48</v>
      </c>
      <c r="AO145">
        <f>IF('1. Heures totales'!$C$3="Score",1,43)</f>
        <v>43</v>
      </c>
      <c r="AP145">
        <f>IF('1. Heures totales'!$C$3="Score",0,31)</f>
        <v>31</v>
      </c>
      <c r="AQ145">
        <f>IF('1. Heures totales'!$C$3="Score",0,24)</f>
        <v>24</v>
      </c>
      <c r="AR145">
        <f>IF('1. Heures totales'!$C$3="Score",0,36)</f>
        <v>36</v>
      </c>
      <c r="AS145">
        <f>IF('1. Heures totales'!$C$3="Score",1,41)</f>
        <v>41</v>
      </c>
      <c r="AT145">
        <f>IF('1. Heures totales'!$C$3="Score",1,41)</f>
        <v>41</v>
      </c>
      <c r="AU145">
        <f>IF('1. Heures totales'!$C$3="Score",0,36)</f>
        <v>36</v>
      </c>
      <c r="AV145">
        <f>IF('1. Heures totales'!$C$3="Score",0,36)</f>
        <v>36</v>
      </c>
      <c r="AW145">
        <f>IF('1. Heures totales'!$C$3="Score",0,36)</f>
        <v>36</v>
      </c>
      <c r="AX145">
        <f>IF('1. Heures totales'!$C$3="Score",0,36)</f>
        <v>36</v>
      </c>
      <c r="AY145">
        <f>IF('1. Heures totales'!$C$3="Score",0,24)</f>
        <v>24</v>
      </c>
      <c r="AZ145">
        <f>IF('1. Heures totales'!$C$3="Score",0,19)</f>
        <v>19</v>
      </c>
      <c r="BA145">
        <f>IF('1. Heures totales'!$C$3="Score",0,7)</f>
        <v>7</v>
      </c>
      <c r="BB145">
        <f>IF('1. Heures totales'!$C$3="Score",0,12)</f>
        <v>12</v>
      </c>
      <c r="BC145">
        <f>IF('1. Heures totales'!$C$3="Score",0,24)</f>
        <v>24</v>
      </c>
      <c r="BD145">
        <f>IF('1. Heures totales'!$C$3="Score",0,36)</f>
        <v>36</v>
      </c>
      <c r="BE145">
        <f>IF('1. Heures totales'!$C$3="Score",0,36)</f>
        <v>36</v>
      </c>
      <c r="BF145">
        <f>IF('1. Heures totales'!$C$3="Score",0,36)</f>
        <v>36</v>
      </c>
      <c r="BG145">
        <f>IF('1. Heures totales'!$C$3="Score",0,36)</f>
        <v>36</v>
      </c>
      <c r="BH145">
        <f>IF('1. Heures totales'!$C$3="Score",0,36)</f>
        <v>36</v>
      </c>
      <c r="BI145">
        <f>IF('1. Heures totales'!$C$3="Score",0,24)</f>
        <v>24</v>
      </c>
      <c r="BJ145">
        <f>IF('1. Heures totales'!$C$3="Score",0,17)</f>
        <v>17</v>
      </c>
      <c r="BK145">
        <f>IF('1. Heures totales'!$C$3="Score",0,17)</f>
        <v>17</v>
      </c>
      <c r="BL145">
        <f>IF('1. Heures totales'!$C$3="Score",0,24)</f>
        <v>24</v>
      </c>
      <c r="BM145">
        <f>IF('1. Heures totales'!$C$3="Score",0,24)</f>
        <v>24</v>
      </c>
      <c r="BN145">
        <f>IF('1. Heures totales'!$C$3="Score",0,24)</f>
        <v>24</v>
      </c>
      <c r="BO145">
        <f>IF('1. Heures totales'!$C$3="Score",0,36)</f>
        <v>36</v>
      </c>
      <c r="BP145">
        <f>IF('1. Heures totales'!$C$3="Score",1,48)</f>
        <v>48</v>
      </c>
      <c r="BQ145">
        <f>IF('1. Heures totales'!$C$3="Score",1,43)</f>
        <v>43</v>
      </c>
      <c r="BR145">
        <f>IF('1. Heures totales'!$C$3="Score",0,31)</f>
        <v>31</v>
      </c>
      <c r="BS145">
        <f>IF('1. Heures totales'!$C$3="Score",0,24)</f>
        <v>24</v>
      </c>
      <c r="BT145">
        <f>IF('1. Heures totales'!$C$3="Score",0,24)</f>
        <v>24</v>
      </c>
      <c r="BU145">
        <f>IF('1. Heures totales'!$C$3="Score",0,36)</f>
        <v>36</v>
      </c>
      <c r="BV145">
        <f>IF('1. Heures totales'!$C$3="Score",0,24)</f>
        <v>24</v>
      </c>
      <c r="BW145">
        <f>IF('1. Heures totales'!$C$3="Score",0,24)</f>
        <v>24</v>
      </c>
      <c r="BX145">
        <f>IF('1. Heures totales'!$C$3="Score",0,24)</f>
        <v>24</v>
      </c>
      <c r="BY145">
        <f>IF('1. Heures totales'!$C$3="Score",0,24)</f>
        <v>24</v>
      </c>
      <c r="BZ145">
        <f>IF('1. Heures totales'!$C$3="Score",0,24)</f>
        <v>24</v>
      </c>
      <c r="CA145">
        <f>IF('1. Heures totales'!$C$3="Score",0,24)</f>
        <v>24</v>
      </c>
      <c r="CB145">
        <f>IF('1. Heures totales'!$C$3="Score",0,24)</f>
        <v>24</v>
      </c>
      <c r="CC145">
        <f>IF('1. Heures totales'!$C$3="Score",0,36)</f>
        <v>36</v>
      </c>
      <c r="CD145">
        <f>IF('1. Heures totales'!$C$3="Score",0,24)</f>
        <v>24</v>
      </c>
      <c r="CE145">
        <f>IF('1. Heures totales'!$C$3="Score",0,24)</f>
        <v>24</v>
      </c>
      <c r="CF145">
        <f>IF('1. Heures totales'!$C$3="Score",0,24)</f>
        <v>24</v>
      </c>
      <c r="CG145">
        <f>IF('1. Heures totales'!$C$3="Score",0,24)</f>
        <v>24</v>
      </c>
      <c r="CH145">
        <f>IF('1. Heures totales'!$C$3="Score",0,24)</f>
        <v>24</v>
      </c>
      <c r="CI145">
        <f>IF('1. Heures totales'!$C$3="Score",0,12)</f>
        <v>12</v>
      </c>
      <c r="CJ145">
        <f>IF('1. Heures totales'!$C$3="Score",0,0)</f>
        <v>0</v>
      </c>
      <c r="CK145">
        <f>IF('1. Heures totales'!$C$3="Score",0,0)</f>
        <v>0</v>
      </c>
      <c r="CL145">
        <f>IF('1. Heures totales'!$C$3="Score",0,12)</f>
        <v>12</v>
      </c>
      <c r="CM145">
        <f>IF('1. Heures totales'!$C$3="Score",0,24)</f>
        <v>24</v>
      </c>
      <c r="CN145">
        <f>IF('1. Heures totales'!$C$3="Score",0,29)</f>
        <v>29</v>
      </c>
      <c r="CO145">
        <f>IF('1. Heures totales'!$C$3="Score",0,36)</f>
        <v>36</v>
      </c>
      <c r="CP145">
        <f>IF('1. Heures totales'!$C$3="Score",0,36)</f>
        <v>36</v>
      </c>
      <c r="CQ145">
        <f>IF('1. Heures totales'!$C$3="Score",0,36)</f>
        <v>36</v>
      </c>
      <c r="CR145">
        <f>IF('1. Heures totales'!$C$3="Score",0,36)</f>
        <v>36</v>
      </c>
      <c r="CS145">
        <f>IF('1. Heures totales'!$C$3="Score",0,29)</f>
        <v>29</v>
      </c>
      <c r="CT145">
        <f>IF('1. Heures totales'!$C$3="Score",0,29)</f>
        <v>29</v>
      </c>
      <c r="CU145">
        <f>IF('1. Heures totales'!$C$3="Score",0,31)</f>
        <v>31</v>
      </c>
      <c r="CV145">
        <f>IF('1. Heures totales'!$C$3="Score",0,24)</f>
        <v>24</v>
      </c>
      <c r="CW145">
        <f>IF('1. Heures totales'!$C$3="Score",0,24)</f>
        <v>24</v>
      </c>
      <c r="CX145">
        <f>IF('1. Heures totales'!$C$3="Score",0,36)</f>
        <v>36</v>
      </c>
      <c r="CY145">
        <f>IF('1. Heures totales'!$C$3="Score",1,41)</f>
        <v>41</v>
      </c>
      <c r="CZ145">
        <f>IF('1. Heures totales'!$C$3="Score",1,43)</f>
        <v>43</v>
      </c>
      <c r="DA145">
        <f>IF('1. Heures totales'!$C$3="Score",0,31)</f>
        <v>31</v>
      </c>
    </row>
    <row r="146" spans="1:105" x14ac:dyDescent="0.35">
      <c r="A146" s="478" t="e">
        <f>#REF!</f>
        <v>#REF!</v>
      </c>
      <c r="B146" s="186" t="e">
        <f>#REF!</f>
        <v>#REF!</v>
      </c>
      <c r="D146" s="207">
        <f t="shared" si="5"/>
        <v>26.4</v>
      </c>
      <c r="U146">
        <f>IF('1. Heures totales'!$C$3="Score",0,12)</f>
        <v>12</v>
      </c>
      <c r="V146">
        <f>IF('1. Heures totales'!$C$3="Score",0,12)</f>
        <v>12</v>
      </c>
      <c r="W146">
        <f>IF('1. Heures totales'!$C$3="Score",0,12)</f>
        <v>12</v>
      </c>
      <c r="X146">
        <f>IF('1. Heures totales'!$C$3="Score",0,12)</f>
        <v>12</v>
      </c>
      <c r="Y146">
        <f>IF('1. Heures totales'!$C$3="Score",0,12)</f>
        <v>12</v>
      </c>
      <c r="Z146">
        <f>IF('1. Heures totales'!$C$3="Score",0,0)</f>
        <v>0</v>
      </c>
      <c r="AA146">
        <f>IF('1. Heures totales'!$C$3="Score",0,0)</f>
        <v>0</v>
      </c>
      <c r="AB146">
        <f>IF('1. Heures totales'!$C$3="Score",0,0)</f>
        <v>0</v>
      </c>
      <c r="AC146">
        <f>IF('1. Heures totales'!$C$3="Score",0,0)</f>
        <v>0</v>
      </c>
      <c r="AD146">
        <f>IF('1. Heures totales'!$C$3="Score",0,12)</f>
        <v>12</v>
      </c>
      <c r="AE146">
        <f>IF('1. Heures totales'!$C$3="Score",0,24)</f>
        <v>24</v>
      </c>
      <c r="AF146">
        <f>IF('1. Heures totales'!$C$3="Score",0,24)</f>
        <v>24</v>
      </c>
      <c r="AG146">
        <f>IF('1. Heures totales'!$C$3="Score",0,24)</f>
        <v>24</v>
      </c>
      <c r="AH146">
        <f>IF('1. Heures totales'!$C$3="Score",0,24)</f>
        <v>24</v>
      </c>
      <c r="AI146">
        <f>IF('1. Heures totales'!$C$3="Score",0,36)</f>
        <v>36</v>
      </c>
      <c r="AJ146">
        <f>IF('1. Heures totales'!$C$3="Score",0,36)</f>
        <v>36</v>
      </c>
      <c r="AK146">
        <f>IF('1. Heures totales'!$C$3="Score",0,24)</f>
        <v>24</v>
      </c>
      <c r="AL146">
        <f>IF('1. Heures totales'!$C$3="Score",0,17)</f>
        <v>17</v>
      </c>
      <c r="AM146">
        <f>IF('1. Heures totales'!$C$3="Score",0,24)</f>
        <v>24</v>
      </c>
      <c r="AN146">
        <f>IF('1. Heures totales'!$C$3="Score",0,24)</f>
        <v>24</v>
      </c>
      <c r="AO146">
        <f>IF('1. Heures totales'!$C$3="Score",0,24)</f>
        <v>24</v>
      </c>
      <c r="AP146">
        <f>IF('1. Heures totales'!$C$3="Score",0,17)</f>
        <v>17</v>
      </c>
      <c r="AQ146">
        <f>IF('1. Heures totales'!$C$3="Score",0,24)</f>
        <v>24</v>
      </c>
      <c r="AR146">
        <f>IF('1. Heures totales'!$C$3="Score",0,24)</f>
        <v>24</v>
      </c>
      <c r="AS146">
        <f>IF('1. Heures totales'!$C$3="Score",0,19)</f>
        <v>19</v>
      </c>
      <c r="AT146">
        <f>IF('1. Heures totales'!$C$3="Score",0,12)</f>
        <v>12</v>
      </c>
      <c r="AU146">
        <f>IF('1. Heures totales'!$C$3="Score",0,12)</f>
        <v>12</v>
      </c>
      <c r="AV146">
        <f>IF('1. Heures totales'!$C$3="Score",0,12)</f>
        <v>12</v>
      </c>
      <c r="AW146">
        <f>IF('1. Heures totales'!$C$3="Score",0,7)</f>
        <v>7</v>
      </c>
      <c r="AX146">
        <f>IF('1. Heures totales'!$C$3="Score",0,0)</f>
        <v>0</v>
      </c>
      <c r="AY146">
        <f>IF('1. Heures totales'!$C$3="Score",0,0)</f>
        <v>0</v>
      </c>
      <c r="AZ146">
        <f>IF('1. Heures totales'!$C$3="Score",0,12)</f>
        <v>12</v>
      </c>
      <c r="BA146">
        <f>IF('1. Heures totales'!$C$3="Score",0,24)</f>
        <v>24</v>
      </c>
      <c r="BB146">
        <f>IF('1. Heures totales'!$C$3="Score",0,29)</f>
        <v>29</v>
      </c>
      <c r="BC146">
        <f>IF('1. Heures totales'!$C$3="Score",0,36)</f>
        <v>36</v>
      </c>
      <c r="BD146">
        <f>IF('1. Heures totales'!$C$3="Score",0,36)</f>
        <v>36</v>
      </c>
      <c r="BE146">
        <f>IF('1. Heures totales'!$C$3="Score",0,36)</f>
        <v>36</v>
      </c>
      <c r="BF146">
        <f>IF('1. Heures totales'!$C$3="Score",1,48)</f>
        <v>48</v>
      </c>
      <c r="BG146">
        <f>IF('1. Heures totales'!$C$3="Score",0,36)</f>
        <v>36</v>
      </c>
      <c r="BH146">
        <f>IF('1. Heures totales'!$C$3="Score",0,36)</f>
        <v>36</v>
      </c>
      <c r="BI146">
        <f>IF('1. Heures totales'!$C$3="Score",1,43)</f>
        <v>43</v>
      </c>
      <c r="BJ146">
        <f>IF('1. Heures totales'!$C$3="Score",0,36)</f>
        <v>36</v>
      </c>
      <c r="BK146">
        <f>IF('1. Heures totales'!$C$3="Score",0,36)</f>
        <v>36</v>
      </c>
      <c r="BL146">
        <f>IF('1. Heures totales'!$C$3="Score",1,48)</f>
        <v>48</v>
      </c>
      <c r="BM146">
        <f>IF('1. Heures totales'!$C$3="Score",1,48)</f>
        <v>48</v>
      </c>
      <c r="BN146">
        <f>IF('1. Heures totales'!$C$3="Score",1,48)</f>
        <v>48</v>
      </c>
      <c r="BO146">
        <f>IF('1. Heures totales'!$C$3="Score",0,36)</f>
        <v>36</v>
      </c>
      <c r="BP146">
        <f>IF('1. Heures totales'!$C$3="Score",0,24)</f>
        <v>24</v>
      </c>
      <c r="BQ146">
        <f>IF('1. Heures totales'!$C$3="Score",0,36)</f>
        <v>36</v>
      </c>
      <c r="BR146">
        <f>IF('1. Heures totales'!$C$3="Score",1,48)</f>
        <v>48</v>
      </c>
      <c r="BS146">
        <f>IF('1. Heures totales'!$C$3="Score",1,41)</f>
        <v>41</v>
      </c>
      <c r="BT146">
        <f>IF('1. Heures totales'!$C$3="Score",0,36)</f>
        <v>36</v>
      </c>
      <c r="BU146">
        <f>IF('1. Heures totales'!$C$3="Score",0,36)</f>
        <v>36</v>
      </c>
      <c r="BV146">
        <f>IF('1. Heures totales'!$C$3="Score",0,36)</f>
        <v>36</v>
      </c>
      <c r="BW146">
        <f>IF('1. Heures totales'!$C$3="Score",0,36)</f>
        <v>36</v>
      </c>
      <c r="BX146">
        <f>IF('1. Heures totales'!$C$3="Score",0,29)</f>
        <v>29</v>
      </c>
      <c r="BY146">
        <f>IF('1. Heures totales'!$C$3="Score",0,29)</f>
        <v>29</v>
      </c>
      <c r="BZ146">
        <f>IF('1. Heures totales'!$C$3="Score",0,31)</f>
        <v>31</v>
      </c>
      <c r="CA146">
        <f>IF('1. Heures totales'!$C$3="Score",0,24)</f>
        <v>24</v>
      </c>
      <c r="CB146">
        <f>IF('1. Heures totales'!$C$3="Score",0,24)</f>
        <v>24</v>
      </c>
      <c r="CC146">
        <f>IF('1. Heures totales'!$C$3="Score",0,36)</f>
        <v>36</v>
      </c>
      <c r="CD146">
        <f>IF('1. Heures totales'!$C$3="Score",1,48)</f>
        <v>48</v>
      </c>
      <c r="CE146">
        <f>IF('1. Heures totales'!$C$3="Score",1,43)</f>
        <v>43</v>
      </c>
      <c r="CF146">
        <f>IF('1. Heures totales'!$C$3="Score",0,31)</f>
        <v>31</v>
      </c>
      <c r="CG146">
        <f>IF('1. Heures totales'!$C$3="Score",0,24)</f>
        <v>24</v>
      </c>
      <c r="CH146">
        <f>IF('1. Heures totales'!$C$3="Score",0,36)</f>
        <v>36</v>
      </c>
      <c r="CI146">
        <f>IF('1. Heures totales'!$C$3="Score",1,48)</f>
        <v>48</v>
      </c>
      <c r="CJ146">
        <f>IF('1. Heures totales'!$C$3="Score",0,36)</f>
        <v>36</v>
      </c>
      <c r="CK146">
        <f>IF('1. Heures totales'!$C$3="Score",0,24)</f>
        <v>24</v>
      </c>
      <c r="CL146">
        <f>IF('1. Heures totales'!$C$3="Score",0,24)</f>
        <v>24</v>
      </c>
      <c r="CM146">
        <f>IF('1. Heures totales'!$C$3="Score",0,24)</f>
        <v>24</v>
      </c>
      <c r="CN146">
        <f>IF('1. Heures totales'!$C$3="Score",0,36)</f>
        <v>36</v>
      </c>
      <c r="CO146">
        <f>IF('1. Heures totales'!$C$3="Score",0,36)</f>
        <v>36</v>
      </c>
      <c r="CP146">
        <f>IF('1. Heures totales'!$C$3="Score",0,24)</f>
        <v>24</v>
      </c>
      <c r="CQ146">
        <f>IF('1. Heures totales'!$C$3="Score",0,24)</f>
        <v>24</v>
      </c>
      <c r="CR146">
        <f>IF('1. Heures totales'!$C$3="Score",0,24)</f>
        <v>24</v>
      </c>
      <c r="CS146">
        <f>IF('1. Heures totales'!$C$3="Score",0,36)</f>
        <v>36</v>
      </c>
      <c r="CT146">
        <f>IF('1. Heures totales'!$C$3="Score",1,48)</f>
        <v>48</v>
      </c>
      <c r="CU146">
        <f>IF('1. Heures totales'!$C$3="Score",0,36)</f>
        <v>36</v>
      </c>
      <c r="CV146">
        <f>IF('1. Heures totales'!$C$3="Score",0,24)</f>
        <v>24</v>
      </c>
      <c r="CW146">
        <f>IF('1. Heures totales'!$C$3="Score",0,24)</f>
        <v>24</v>
      </c>
      <c r="CX146">
        <f>IF('1. Heures totales'!$C$3="Score",0,24)</f>
        <v>24</v>
      </c>
      <c r="CY146">
        <f>IF('1. Heures totales'!$C$3="Score",0,24)</f>
        <v>24</v>
      </c>
      <c r="CZ146">
        <f>IF('1. Heures totales'!$C$3="Score",0,12)</f>
        <v>12</v>
      </c>
      <c r="DA146">
        <f>IF('1. Heures totales'!$C$3="Score",0,0)</f>
        <v>0</v>
      </c>
    </row>
    <row r="147" spans="1:105" x14ac:dyDescent="0.35">
      <c r="A147" s="478" t="e">
        <f>#REF!</f>
        <v>#REF!</v>
      </c>
      <c r="B147" s="186" t="e">
        <f>#REF!</f>
        <v>#REF!</v>
      </c>
      <c r="D147" s="207">
        <f t="shared" si="5"/>
        <v>33.623529411764707</v>
      </c>
      <c r="U147">
        <f>IF('1. Heures totales'!$C$3="Score",0,36)</f>
        <v>36</v>
      </c>
      <c r="V147">
        <f>IF('1. Heures totales'!$C$3="Score",0,36)</f>
        <v>36</v>
      </c>
      <c r="W147">
        <f>IF('1. Heures totales'!$C$3="Score",1,43)</f>
        <v>43</v>
      </c>
      <c r="X147">
        <f>IF('1. Heures totales'!$C$3="Score",0,31)</f>
        <v>31</v>
      </c>
      <c r="Y147">
        <f>IF('1. Heures totales'!$C$3="Score",0,24)</f>
        <v>24</v>
      </c>
      <c r="Z147">
        <f>IF('1. Heures totales'!$C$3="Score",0,24)</f>
        <v>24</v>
      </c>
      <c r="AA147">
        <f>IF('1. Heures totales'!$C$3="Score",0,36)</f>
        <v>36</v>
      </c>
      <c r="AB147">
        <f>IF('1. Heures totales'!$C$3="Score",1,48)</f>
        <v>48</v>
      </c>
      <c r="AC147">
        <f>IF('1. Heures totales'!$C$3="Score",1,41)</f>
        <v>41</v>
      </c>
      <c r="AD147">
        <f>IF('1. Heures totales'!$C$3="Score",0,36)</f>
        <v>36</v>
      </c>
      <c r="AE147">
        <f>IF('1. Heures totales'!$C$3="Score",0,36)</f>
        <v>36</v>
      </c>
      <c r="AF147">
        <f>IF('1. Heures totales'!$C$3="Score",0,36)</f>
        <v>36</v>
      </c>
      <c r="AG147">
        <f>IF('1. Heures totales'!$C$3="Score",0,36)</f>
        <v>36</v>
      </c>
      <c r="AH147">
        <f>IF('1. Heures totales'!$C$3="Score",0,29)</f>
        <v>29</v>
      </c>
      <c r="AI147">
        <f>IF('1. Heures totales'!$C$3="Score",0,29)</f>
        <v>29</v>
      </c>
      <c r="AJ147">
        <f>IF('1. Heures totales'!$C$3="Score",0,31)</f>
        <v>31</v>
      </c>
      <c r="AK147">
        <f>IF('1. Heures totales'!$C$3="Score",0,24)</f>
        <v>24</v>
      </c>
      <c r="AL147">
        <f>IF('1. Heures totales'!$C$3="Score",0,24)</f>
        <v>24</v>
      </c>
      <c r="AM147">
        <f>IF('1. Heures totales'!$C$3="Score",0,29)</f>
        <v>29</v>
      </c>
      <c r="AN147">
        <f>IF('1. Heures totales'!$C$3="Score",1,41)</f>
        <v>41</v>
      </c>
      <c r="AO147">
        <f>IF('1. Heures totales'!$C$3="Score",1,43)</f>
        <v>43</v>
      </c>
      <c r="AP147">
        <f>IF('1. Heures totales'!$C$3="Score",0,31)</f>
        <v>31</v>
      </c>
      <c r="AQ147">
        <f>IF('1. Heures totales'!$C$3="Score",0,24)</f>
        <v>24</v>
      </c>
      <c r="AR147">
        <f>IF('1. Heures totales'!$C$3="Score",0,29)</f>
        <v>29</v>
      </c>
      <c r="AS147">
        <f>IF('1. Heures totales'!$C$3="Score",1,41)</f>
        <v>41</v>
      </c>
      <c r="AT147">
        <f>IF('1. Heures totales'!$C$3="Score",1,43)</f>
        <v>43</v>
      </c>
      <c r="AU147">
        <f>IF('1. Heures totales'!$C$3="Score",0,31)</f>
        <v>31</v>
      </c>
      <c r="AV147">
        <f>IF('1. Heures totales'!$C$3="Score",0,24)</f>
        <v>24</v>
      </c>
      <c r="AW147">
        <f>IF('1. Heures totales'!$C$3="Score",0,24)</f>
        <v>24</v>
      </c>
      <c r="AX147">
        <f>IF('1. Heures totales'!$C$3="Score",0,36)</f>
        <v>36</v>
      </c>
      <c r="AY147">
        <f>IF('1. Heures totales'!$C$3="Score",0,36)</f>
        <v>36</v>
      </c>
      <c r="AZ147">
        <f>IF('1. Heures totales'!$C$3="Score",0,36)</f>
        <v>36</v>
      </c>
      <c r="BA147">
        <f>IF('1. Heures totales'!$C$3="Score",0,36)</f>
        <v>36</v>
      </c>
      <c r="BB147">
        <f>IF('1. Heures totales'!$C$3="Score",0,36)</f>
        <v>36</v>
      </c>
      <c r="BC147">
        <f>IF('1. Heures totales'!$C$3="Score",1,48)</f>
        <v>48</v>
      </c>
      <c r="BD147">
        <f>IF('1. Heures totales'!$C$3="Score",1,48)</f>
        <v>48</v>
      </c>
      <c r="BE147">
        <f>IF('1. Heures totales'!$C$3="Score",1,41)</f>
        <v>41</v>
      </c>
      <c r="BF147">
        <f>IF('1. Heures totales'!$C$3="Score",1,43)</f>
        <v>43</v>
      </c>
      <c r="BG147">
        <f>IF('1. Heures totales'!$C$3="Score",0,31)</f>
        <v>31</v>
      </c>
      <c r="BH147">
        <f>IF('1. Heures totales'!$C$3="Score",0,24)</f>
        <v>24</v>
      </c>
      <c r="BI147">
        <f>IF('1. Heures totales'!$C$3="Score",0,29)</f>
        <v>29</v>
      </c>
      <c r="BJ147">
        <f>IF('1. Heures totales'!$C$3="Score",0,24)</f>
        <v>24</v>
      </c>
      <c r="BK147">
        <f>IF('1. Heures totales'!$C$3="Score",0,24)</f>
        <v>24</v>
      </c>
      <c r="BL147">
        <f>IF('1. Heures totales'!$C$3="Score",0,19)</f>
        <v>19</v>
      </c>
      <c r="BM147">
        <f>IF('1. Heures totales'!$C$3="Score",0,12)</f>
        <v>12</v>
      </c>
      <c r="BN147">
        <f>IF('1. Heures totales'!$C$3="Score",0,24)</f>
        <v>24</v>
      </c>
      <c r="BO147">
        <f>IF('1. Heures totales'!$C$3="Score",0,36)</f>
        <v>36</v>
      </c>
      <c r="BP147">
        <f>IF('1. Heures totales'!$C$3="Score",0,36)</f>
        <v>36</v>
      </c>
      <c r="BQ147">
        <f>IF('1. Heures totales'!$C$3="Score",1,41)</f>
        <v>41</v>
      </c>
      <c r="BR147">
        <f>IF('1. Heures totales'!$C$3="Score",1,48)</f>
        <v>48</v>
      </c>
      <c r="BS147">
        <f>IF('1. Heures totales'!$C$3="Score",1,48)</f>
        <v>48</v>
      </c>
      <c r="BT147">
        <f>IF('1. Heures totales'!$C$3="Score",2,60)</f>
        <v>60</v>
      </c>
      <c r="BU147">
        <f>IF('1. Heures totales'!$C$3="Score",2,60)</f>
        <v>60</v>
      </c>
      <c r="BV147">
        <f>IF('1. Heures totales'!$C$3="Score",1,48)</f>
        <v>48</v>
      </c>
      <c r="BW147">
        <f>IF('1. Heures totales'!$C$3="Score",1,43)</f>
        <v>43</v>
      </c>
      <c r="BX147">
        <f>IF('1. Heures totales'!$C$3="Score",0,31)</f>
        <v>31</v>
      </c>
      <c r="BY147">
        <f>IF('1. Heures totales'!$C$3="Score",0,24)</f>
        <v>24</v>
      </c>
      <c r="BZ147">
        <f>IF('1. Heures totales'!$C$3="Score",0,36)</f>
        <v>36</v>
      </c>
      <c r="CA147">
        <f>IF('1. Heures totales'!$C$3="Score",0,29)</f>
        <v>29</v>
      </c>
      <c r="CB147">
        <f>IF('1. Heures totales'!$C$3="Score",0,24)</f>
        <v>24</v>
      </c>
      <c r="CC147">
        <f>IF('1. Heures totales'!$C$3="Score",0,24)</f>
        <v>24</v>
      </c>
      <c r="CD147">
        <f>IF('1. Heures totales'!$C$3="Score",0,24)</f>
        <v>24</v>
      </c>
      <c r="CE147">
        <f>IF('1. Heures totales'!$C$3="Score",0,36)</f>
        <v>36</v>
      </c>
      <c r="CF147">
        <f>IF('1. Heures totales'!$C$3="Score",1,48)</f>
        <v>48</v>
      </c>
      <c r="CG147">
        <f>IF('1. Heures totales'!$C$3="Score",1,41)</f>
        <v>41</v>
      </c>
      <c r="CH147">
        <f>IF('1. Heures totales'!$C$3="Score",1,43)</f>
        <v>43</v>
      </c>
      <c r="CI147">
        <f>IF('1. Heures totales'!$C$3="Score",0,36)</f>
        <v>36</v>
      </c>
      <c r="CJ147">
        <f>IF('1. Heures totales'!$C$3="Score",0,36)</f>
        <v>36</v>
      </c>
      <c r="CK147">
        <f>IF('1. Heures totales'!$C$3="Score",0,36)</f>
        <v>36</v>
      </c>
      <c r="CL147">
        <f>IF('1. Heures totales'!$C$3="Score",0,29)</f>
        <v>29</v>
      </c>
      <c r="CM147">
        <f>IF('1. Heures totales'!$C$3="Score",0,29)</f>
        <v>29</v>
      </c>
      <c r="CN147">
        <f>IF('1. Heures totales'!$C$3="Score",0,31)</f>
        <v>31</v>
      </c>
      <c r="CO147">
        <f>IF('1. Heures totales'!$C$3="Score",0,24)</f>
        <v>24</v>
      </c>
      <c r="CP147">
        <f>IF('1. Heures totales'!$C$3="Score",0,24)</f>
        <v>24</v>
      </c>
      <c r="CQ147">
        <f>IF('1. Heures totales'!$C$3="Score",0,29)</f>
        <v>29</v>
      </c>
      <c r="CR147">
        <f>IF('1. Heures totales'!$C$3="Score",1,41)</f>
        <v>41</v>
      </c>
      <c r="CS147">
        <f>IF('1. Heures totales'!$C$3="Score",1,43)</f>
        <v>43</v>
      </c>
      <c r="CT147">
        <f>IF('1. Heures totales'!$C$3="Score",0,31)</f>
        <v>31</v>
      </c>
      <c r="CU147">
        <f>IF('1. Heures totales'!$C$3="Score",0,24)</f>
        <v>24</v>
      </c>
      <c r="CV147">
        <f>IF('1. Heures totales'!$C$3="Score",0,24)</f>
        <v>24</v>
      </c>
      <c r="CW147">
        <f>IF('1. Heures totales'!$C$3="Score",0,24)</f>
        <v>24</v>
      </c>
      <c r="CX147">
        <f>IF('1. Heures totales'!$C$3="Score",0,31)</f>
        <v>31</v>
      </c>
      <c r="CY147">
        <f>IF('1. Heures totales'!$C$3="Score",0,31)</f>
        <v>31</v>
      </c>
      <c r="CZ147">
        <f>IF('1. Heures totales'!$C$3="Score",0,24)</f>
        <v>24</v>
      </c>
      <c r="DA147">
        <f>IF('1. Heures totales'!$C$3="Score",0,24)</f>
        <v>24</v>
      </c>
    </row>
    <row r="148" spans="1:105" x14ac:dyDescent="0.35">
      <c r="A148" s="478" t="e">
        <f>#REF!</f>
        <v>#REF!</v>
      </c>
      <c r="B148" s="186" t="e">
        <f>#REF!</f>
        <v>#REF!</v>
      </c>
      <c r="D148" s="207">
        <f t="shared" si="5"/>
        <v>31.141176470588235</v>
      </c>
      <c r="U148">
        <f>IF('1. Heures totales'!$C$3="Score",0,17)</f>
        <v>17</v>
      </c>
      <c r="V148">
        <f>IF('1. Heures totales'!$C$3="Score",0,24)</f>
        <v>24</v>
      </c>
      <c r="W148">
        <f>IF('1. Heures totales'!$C$3="Score",0,24)</f>
        <v>24</v>
      </c>
      <c r="X148">
        <f>IF('1. Heures totales'!$C$3="Score",0,24)</f>
        <v>24</v>
      </c>
      <c r="Y148">
        <f>IF('1. Heures totales'!$C$3="Score",0,36)</f>
        <v>36</v>
      </c>
      <c r="Z148">
        <f>IF('1. Heures totales'!$C$3="Score",1,41)</f>
        <v>41</v>
      </c>
      <c r="AA148">
        <f>IF('1. Heures totales'!$C$3="Score",1,43)</f>
        <v>43</v>
      </c>
      <c r="AB148">
        <f>IF('1. Heures totales'!$C$3="Score",0,31)</f>
        <v>31</v>
      </c>
      <c r="AC148">
        <f>IF('1. Heures totales'!$C$3="Score",0,24)</f>
        <v>24</v>
      </c>
      <c r="AD148">
        <f>IF('1. Heures totales'!$C$3="Score",0,24)</f>
        <v>24</v>
      </c>
      <c r="AE148">
        <f>IF('1. Heures totales'!$C$3="Score",0,36)</f>
        <v>36</v>
      </c>
      <c r="AF148">
        <f>IF('1. Heures totales'!$C$3="Score",0,29)</f>
        <v>29</v>
      </c>
      <c r="AG148">
        <f>IF('1. Heures totales'!$C$3="Score",0,36)</f>
        <v>36</v>
      </c>
      <c r="AH148">
        <f>IF('1. Heures totales'!$C$3="Score",0,36)</f>
        <v>36</v>
      </c>
      <c r="AI148">
        <f>IF('1. Heures totales'!$C$3="Score",0,36)</f>
        <v>36</v>
      </c>
      <c r="AJ148">
        <f>IF('1. Heures totales'!$C$3="Score",0,36)</f>
        <v>36</v>
      </c>
      <c r="AK148">
        <f>IF('1. Heures totales'!$C$3="Score",0,36)</f>
        <v>36</v>
      </c>
      <c r="AL148">
        <f>IF('1. Heures totales'!$C$3="Score",0,24)</f>
        <v>24</v>
      </c>
      <c r="AM148">
        <f>IF('1. Heures totales'!$C$3="Score",0,19)</f>
        <v>19</v>
      </c>
      <c r="AN148">
        <f>IF('1. Heures totales'!$C$3="Score",0,7)</f>
        <v>7</v>
      </c>
      <c r="AO148">
        <f>IF('1. Heures totales'!$C$3="Score",0,0)</f>
        <v>0</v>
      </c>
      <c r="AP148">
        <f>IF('1. Heures totales'!$C$3="Score",0,0)</f>
        <v>0</v>
      </c>
      <c r="AQ148">
        <f>IF('1. Heures totales'!$C$3="Score",0,12)</f>
        <v>12</v>
      </c>
      <c r="AR148">
        <f>IF('1. Heures totales'!$C$3="Score",0,24)</f>
        <v>24</v>
      </c>
      <c r="AS148">
        <f>IF('1. Heures totales'!$C$3="Score",0,24)</f>
        <v>24</v>
      </c>
      <c r="AT148">
        <f>IF('1. Heures totales'!$C$3="Score",0,24)</f>
        <v>24</v>
      </c>
      <c r="AU148">
        <f>IF('1. Heures totales'!$C$3="Score",0,24)</f>
        <v>24</v>
      </c>
      <c r="AV148">
        <f>IF('1. Heures totales'!$C$3="Score",0,36)</f>
        <v>36</v>
      </c>
      <c r="AW148">
        <f>IF('1. Heures totales'!$C$3="Score",1,48)</f>
        <v>48</v>
      </c>
      <c r="AX148">
        <f>IF('1. Heures totales'!$C$3="Score",1,41)</f>
        <v>41</v>
      </c>
      <c r="AY148">
        <f>IF('1. Heures totales'!$C$3="Score",0,36)</f>
        <v>36</v>
      </c>
      <c r="AZ148">
        <f>IF('1. Heures totales'!$C$3="Score",0,36)</f>
        <v>36</v>
      </c>
      <c r="BA148">
        <f>IF('1. Heures totales'!$C$3="Score",0,36)</f>
        <v>36</v>
      </c>
      <c r="BB148">
        <f>IF('1. Heures totales'!$C$3="Score",0,36)</f>
        <v>36</v>
      </c>
      <c r="BC148">
        <f>IF('1. Heures totales'!$C$3="Score",0,29)</f>
        <v>29</v>
      </c>
      <c r="BD148">
        <f>IF('1. Heures totales'!$C$3="Score",0,29)</f>
        <v>29</v>
      </c>
      <c r="BE148">
        <f>IF('1. Heures totales'!$C$3="Score",0,31)</f>
        <v>31</v>
      </c>
      <c r="BF148">
        <f>IF('1. Heures totales'!$C$3="Score",0,24)</f>
        <v>24</v>
      </c>
      <c r="BG148">
        <f>IF('1. Heures totales'!$C$3="Score",0,24)</f>
        <v>24</v>
      </c>
      <c r="BH148">
        <f>IF('1. Heures totales'!$C$3="Score",0,36)</f>
        <v>36</v>
      </c>
      <c r="BI148">
        <f>IF('1. Heures totales'!$C$3="Score",1,41)</f>
        <v>41</v>
      </c>
      <c r="BJ148">
        <f>IF('1. Heures totales'!$C$3="Score",1,43)</f>
        <v>43</v>
      </c>
      <c r="BK148">
        <f>IF('1. Heures totales'!$C$3="Score",0,31)</f>
        <v>31</v>
      </c>
      <c r="BL148">
        <f>IF('1. Heures totales'!$C$3="Score",0,24)</f>
        <v>24</v>
      </c>
      <c r="BM148">
        <f>IF('1. Heures totales'!$C$3="Score",0,36)</f>
        <v>36</v>
      </c>
      <c r="BN148">
        <f>IF('1. Heures totales'!$C$3="Score",1,48)</f>
        <v>48</v>
      </c>
      <c r="BO148">
        <f>IF('1. Heures totales'!$C$3="Score",0,36)</f>
        <v>36</v>
      </c>
      <c r="BP148">
        <f>IF('1. Heures totales'!$C$3="Score",0,31)</f>
        <v>31</v>
      </c>
      <c r="BQ148">
        <f>IF('1. Heures totales'!$C$3="Score",0,24)</f>
        <v>24</v>
      </c>
      <c r="BR148">
        <f>IF('1. Heures totales'!$C$3="Score",0,24)</f>
        <v>24</v>
      </c>
      <c r="BS148">
        <f>IF('1. Heures totales'!$C$3="Score",0,36)</f>
        <v>36</v>
      </c>
      <c r="BT148">
        <f>IF('1. Heures totales'!$C$3="Score",0,29)</f>
        <v>29</v>
      </c>
      <c r="BU148">
        <f>IF('1. Heures totales'!$C$3="Score",0,29)</f>
        <v>29</v>
      </c>
      <c r="BV148">
        <f>IF('1. Heures totales'!$C$3="Score",0,36)</f>
        <v>36</v>
      </c>
      <c r="BW148">
        <f>IF('1. Heures totales'!$C$3="Score",0,36)</f>
        <v>36</v>
      </c>
      <c r="BX148">
        <f>IF('1. Heures totales'!$C$3="Score",0,36)</f>
        <v>36</v>
      </c>
      <c r="BY148">
        <f>IF('1. Heures totales'!$C$3="Score",0,36)</f>
        <v>36</v>
      </c>
      <c r="BZ148">
        <f>IF('1. Heures totales'!$C$3="Score",0,29)</f>
        <v>29</v>
      </c>
      <c r="CA148">
        <f>IF('1. Heures totales'!$C$3="Score",0,36)</f>
        <v>36</v>
      </c>
      <c r="CB148">
        <f>IF('1. Heures totales'!$C$3="Score",0,31)</f>
        <v>31</v>
      </c>
      <c r="CC148">
        <f>IF('1. Heures totales'!$C$3="Score",0,24)</f>
        <v>24</v>
      </c>
      <c r="CD148">
        <f>IF('1. Heures totales'!$C$3="Score",0,24)</f>
        <v>24</v>
      </c>
      <c r="CE148">
        <f>IF('1. Heures totales'!$C$3="Score",0,36)</f>
        <v>36</v>
      </c>
      <c r="CF148">
        <f>IF('1. Heures totales'!$C$3="Score",1,48)</f>
        <v>48</v>
      </c>
      <c r="CG148">
        <f>IF('1. Heures totales'!$C$3="Score",1,48)</f>
        <v>48</v>
      </c>
      <c r="CH148">
        <f>IF('1. Heures totales'!$C$3="Score",1,43)</f>
        <v>43</v>
      </c>
      <c r="CI148">
        <f>IF('1. Heures totales'!$C$3="Score",0,36)</f>
        <v>36</v>
      </c>
      <c r="CJ148">
        <f>IF('1. Heures totales'!$C$3="Score",0,36)</f>
        <v>36</v>
      </c>
      <c r="CK148">
        <f>IF('1. Heures totales'!$C$3="Score",0,36)</f>
        <v>36</v>
      </c>
      <c r="CL148">
        <f>IF('1. Heures totales'!$C$3="Score",0,29)</f>
        <v>29</v>
      </c>
      <c r="CM148">
        <f>IF('1. Heures totales'!$C$3="Score",0,29)</f>
        <v>29</v>
      </c>
      <c r="CN148">
        <f>IF('1. Heures totales'!$C$3="Score",0,31)</f>
        <v>31</v>
      </c>
      <c r="CO148">
        <f>IF('1. Heures totales'!$C$3="Score",0,24)</f>
        <v>24</v>
      </c>
      <c r="CP148">
        <f>IF('1. Heures totales'!$C$3="Score",0,24)</f>
        <v>24</v>
      </c>
      <c r="CQ148">
        <f>IF('1. Heures totales'!$C$3="Score",0,36)</f>
        <v>36</v>
      </c>
      <c r="CR148">
        <f>IF('1. Heures totales'!$C$3="Score",1,41)</f>
        <v>41</v>
      </c>
      <c r="CS148">
        <f>IF('1. Heures totales'!$C$3="Score",1,43)</f>
        <v>43</v>
      </c>
      <c r="CT148">
        <f>IF('1. Heures totales'!$C$3="Score",0,31)</f>
        <v>31</v>
      </c>
      <c r="CU148">
        <f>IF('1. Heures totales'!$C$3="Score",0,24)</f>
        <v>24</v>
      </c>
      <c r="CV148">
        <f>IF('1. Heures totales'!$C$3="Score",0,36)</f>
        <v>36</v>
      </c>
      <c r="CW148">
        <f>IF('1. Heures totales'!$C$3="Score",1,48)</f>
        <v>48</v>
      </c>
      <c r="CX148">
        <f>IF('1. Heures totales'!$C$3="Score",0,36)</f>
        <v>36</v>
      </c>
      <c r="CY148">
        <f>IF('1. Heures totales'!$C$3="Score",0,31)</f>
        <v>31</v>
      </c>
      <c r="CZ148">
        <f>IF('1. Heures totales'!$C$3="Score",0,24)</f>
        <v>24</v>
      </c>
      <c r="DA148">
        <f>IF('1. Heures totales'!$C$3="Score",0,24)</f>
        <v>24</v>
      </c>
    </row>
    <row r="149" spans="1:105" x14ac:dyDescent="0.35">
      <c r="A149" s="478" t="e">
        <f>#REF!</f>
        <v>#REF!</v>
      </c>
      <c r="B149" s="186" t="e">
        <f>#REF!</f>
        <v>#REF!</v>
      </c>
      <c r="D149" s="207">
        <f t="shared" si="5"/>
        <v>28.658823529411766</v>
      </c>
      <c r="U149">
        <f>IF('1. Heures totales'!$C$3="Score",0,0)</f>
        <v>0</v>
      </c>
      <c r="V149">
        <f>IF('1. Heures totales'!$C$3="Score",0,0)</f>
        <v>0</v>
      </c>
      <c r="W149">
        <f>IF('1. Heures totales'!$C$3="Score",0,0)</f>
        <v>0</v>
      </c>
      <c r="X149">
        <f>IF('1. Heures totales'!$C$3="Score",0,0)</f>
        <v>0</v>
      </c>
      <c r="Y149">
        <f>IF('1. Heures totales'!$C$3="Score",0,0)</f>
        <v>0</v>
      </c>
      <c r="Z149">
        <f>IF('1. Heures totales'!$C$3="Score",0,12)</f>
        <v>12</v>
      </c>
      <c r="AA149">
        <f>IF('1. Heures totales'!$C$3="Score",0,24)</f>
        <v>24</v>
      </c>
      <c r="AB149">
        <f>IF('1. Heures totales'!$C$3="Score",0,36)</f>
        <v>36</v>
      </c>
      <c r="AC149">
        <f>IF('1. Heures totales'!$C$3="Score",0,36)</f>
        <v>36</v>
      </c>
      <c r="AD149">
        <f>IF('1. Heures totales'!$C$3="Score",0,36)</f>
        <v>36</v>
      </c>
      <c r="AE149">
        <f>IF('1. Heures totales'!$C$3="Score",0,36)</f>
        <v>36</v>
      </c>
      <c r="AF149">
        <f>IF('1. Heures totales'!$C$3="Score",0,36)</f>
        <v>36</v>
      </c>
      <c r="AG149">
        <f>IF('1. Heures totales'!$C$3="Score",0,24)</f>
        <v>24</v>
      </c>
      <c r="AH149">
        <f>IF('1. Heures totales'!$C$3="Score",0,17)</f>
        <v>17</v>
      </c>
      <c r="AI149">
        <f>IF('1. Heures totales'!$C$3="Score",0,17)</f>
        <v>17</v>
      </c>
      <c r="AJ149">
        <f>IF('1. Heures totales'!$C$3="Score",0,24)</f>
        <v>24</v>
      </c>
      <c r="AK149">
        <f>IF('1. Heures totales'!$C$3="Score",0,24)</f>
        <v>24</v>
      </c>
      <c r="AL149">
        <f>IF('1. Heures totales'!$C$3="Score",0,24)</f>
        <v>24</v>
      </c>
      <c r="AM149">
        <f>IF('1. Heures totales'!$C$3="Score",0,36)</f>
        <v>36</v>
      </c>
      <c r="AN149">
        <f>IF('1. Heures totales'!$C$3="Score",1,48)</f>
        <v>48</v>
      </c>
      <c r="AO149">
        <f>IF('1. Heures totales'!$C$3="Score",1,43)</f>
        <v>43</v>
      </c>
      <c r="AP149">
        <f>IF('1. Heures totales'!$C$3="Score",0,31)</f>
        <v>31</v>
      </c>
      <c r="AQ149">
        <f>IF('1. Heures totales'!$C$3="Score",0,24)</f>
        <v>24</v>
      </c>
      <c r="AR149">
        <f>IF('1. Heures totales'!$C$3="Score",0,24)</f>
        <v>24</v>
      </c>
      <c r="AS149">
        <f>IF('1. Heures totales'!$C$3="Score",0,36)</f>
        <v>36</v>
      </c>
      <c r="AT149">
        <f>IF('1. Heures totales'!$C$3="Score",0,29)</f>
        <v>29</v>
      </c>
      <c r="AU149">
        <f>IF('1. Heures totales'!$C$3="Score",0,29)</f>
        <v>29</v>
      </c>
      <c r="AV149">
        <f>IF('1. Heures totales'!$C$3="Score",0,36)</f>
        <v>36</v>
      </c>
      <c r="AW149">
        <f>IF('1. Heures totales'!$C$3="Score",0,36)</f>
        <v>36</v>
      </c>
      <c r="AX149">
        <f>IF('1. Heures totales'!$C$3="Score",0,36)</f>
        <v>36</v>
      </c>
      <c r="AY149">
        <f>IF('1. Heures totales'!$C$3="Score",0,36)</f>
        <v>36</v>
      </c>
      <c r="AZ149">
        <f>IF('1. Heures totales'!$C$3="Score",0,36)</f>
        <v>36</v>
      </c>
      <c r="BA149">
        <f>IF('1. Heures totales'!$C$3="Score",1,43)</f>
        <v>43</v>
      </c>
      <c r="BB149">
        <f>IF('1. Heures totales'!$C$3="Score",0,31)</f>
        <v>31</v>
      </c>
      <c r="BC149">
        <f>IF('1. Heures totales'!$C$3="Score",0,24)</f>
        <v>24</v>
      </c>
      <c r="BD149">
        <f>IF('1. Heures totales'!$C$3="Score",0,24)</f>
        <v>24</v>
      </c>
      <c r="BE149">
        <f>IF('1. Heures totales'!$C$3="Score",0,36)</f>
        <v>36</v>
      </c>
      <c r="BF149">
        <f>IF('1. Heures totales'!$C$3="Score",1,48)</f>
        <v>48</v>
      </c>
      <c r="BG149">
        <f>IF('1. Heures totales'!$C$3="Score",0,36)</f>
        <v>36</v>
      </c>
      <c r="BH149">
        <f>IF('1. Heures totales'!$C$3="Score",0,24)</f>
        <v>24</v>
      </c>
      <c r="BI149">
        <f>IF('1. Heures totales'!$C$3="Score",0,24)</f>
        <v>24</v>
      </c>
      <c r="BJ149">
        <f>IF('1. Heures totales'!$C$3="Score",0,36)</f>
        <v>36</v>
      </c>
      <c r="BK149">
        <f>IF('1. Heures totales'!$C$3="Score",1,48)</f>
        <v>48</v>
      </c>
      <c r="BL149">
        <f>IF('1. Heures totales'!$C$3="Score",1,41)</f>
        <v>41</v>
      </c>
      <c r="BM149">
        <f>IF('1. Heures totales'!$C$3="Score",0,36)</f>
        <v>36</v>
      </c>
      <c r="BN149">
        <f>IF('1. Heures totales'!$C$3="Score",0,36)</f>
        <v>36</v>
      </c>
      <c r="BO149">
        <f>IF('1. Heures totales'!$C$3="Score",0,36)</f>
        <v>36</v>
      </c>
      <c r="BP149">
        <f>IF('1. Heures totales'!$C$3="Score",0,36)</f>
        <v>36</v>
      </c>
      <c r="BQ149">
        <f>IF('1. Heures totales'!$C$3="Score",0,36)</f>
        <v>36</v>
      </c>
      <c r="BR149">
        <f>IF('1. Heures totales'!$C$3="Score",0,36)</f>
        <v>36</v>
      </c>
      <c r="BS149">
        <f>IF('1. Heures totales'!$C$3="Score",0,31)</f>
        <v>31</v>
      </c>
      <c r="BT149">
        <f>IF('1. Heures totales'!$C$3="Score",0,24)</f>
        <v>24</v>
      </c>
      <c r="BU149">
        <f>IF('1. Heures totales'!$C$3="Score",0,24)</f>
        <v>24</v>
      </c>
      <c r="BV149">
        <f>IF('1. Heures totales'!$C$3="Score",0,36)</f>
        <v>36</v>
      </c>
      <c r="BW149">
        <f>IF('1. Heures totales'!$C$3="Score",1,41)</f>
        <v>41</v>
      </c>
      <c r="BX149">
        <f>IF('1. Heures totales'!$C$3="Score",0,36)</f>
        <v>36</v>
      </c>
      <c r="BY149">
        <f>IF('1. Heures totales'!$C$3="Score",0,24)</f>
        <v>24</v>
      </c>
      <c r="BZ149">
        <f>IF('1. Heures totales'!$C$3="Score",0,24)</f>
        <v>24</v>
      </c>
      <c r="CA149">
        <f>IF('1. Heures totales'!$C$3="Score",0,36)</f>
        <v>36</v>
      </c>
      <c r="CB149">
        <f>IF('1. Heures totales'!$C$3="Score",1,48)</f>
        <v>48</v>
      </c>
      <c r="CC149">
        <f>IF('1. Heures totales'!$C$3="Score",0,36)</f>
        <v>36</v>
      </c>
      <c r="CD149">
        <f>IF('1. Heures totales'!$C$3="Score",0,31)</f>
        <v>31</v>
      </c>
      <c r="CE149">
        <f>IF('1. Heures totales'!$C$3="Score",0,24)</f>
        <v>24</v>
      </c>
      <c r="CF149">
        <f>IF('1. Heures totales'!$C$3="Score",0,24)</f>
        <v>24</v>
      </c>
      <c r="CG149">
        <f>IF('1. Heures totales'!$C$3="Score",0,36)</f>
        <v>36</v>
      </c>
      <c r="CH149">
        <f>IF('1. Heures totales'!$C$3="Score",0,29)</f>
        <v>29</v>
      </c>
      <c r="CI149">
        <f>IF('1. Heures totales'!$C$3="Score",0,29)</f>
        <v>29</v>
      </c>
      <c r="CJ149">
        <f>IF('1. Heures totales'!$C$3="Score",0,36)</f>
        <v>36</v>
      </c>
      <c r="CK149">
        <f>IF('1. Heures totales'!$C$3="Score",0,36)</f>
        <v>36</v>
      </c>
      <c r="CL149">
        <f>IF('1. Heures totales'!$C$3="Score",0,36)</f>
        <v>36</v>
      </c>
      <c r="CM149">
        <f>IF('1. Heures totales'!$C$3="Score",0,36)</f>
        <v>36</v>
      </c>
      <c r="CN149">
        <f>IF('1. Heures totales'!$C$3="Score",0,24)</f>
        <v>24</v>
      </c>
      <c r="CO149">
        <f>IF('1. Heures totales'!$C$3="Score",0,19)</f>
        <v>19</v>
      </c>
      <c r="CP149">
        <f>IF('1. Heures totales'!$C$3="Score",0,7)</f>
        <v>7</v>
      </c>
      <c r="CQ149">
        <f>IF('1. Heures totales'!$C$3="Score",0,0)</f>
        <v>0</v>
      </c>
      <c r="CR149">
        <f>IF('1. Heures totales'!$C$3="Score",0,0)</f>
        <v>0</v>
      </c>
      <c r="CS149">
        <f>IF('1. Heures totales'!$C$3="Score",0,12)</f>
        <v>12</v>
      </c>
      <c r="CT149">
        <f>IF('1. Heures totales'!$C$3="Score",0,24)</f>
        <v>24</v>
      </c>
      <c r="CU149">
        <f>IF('1. Heures totales'!$C$3="Score",0,36)</f>
        <v>36</v>
      </c>
      <c r="CV149">
        <f>IF('1. Heures totales'!$C$3="Score",0,36)</f>
        <v>36</v>
      </c>
      <c r="CW149">
        <f>IF('1. Heures totales'!$C$3="Score",0,36)</f>
        <v>36</v>
      </c>
      <c r="CX149">
        <f>IF('1. Heures totales'!$C$3="Score",0,36)</f>
        <v>36</v>
      </c>
      <c r="CY149">
        <f>IF('1. Heures totales'!$C$3="Score",0,36)</f>
        <v>36</v>
      </c>
      <c r="CZ149">
        <f>IF('1. Heures totales'!$C$3="Score",0,24)</f>
        <v>24</v>
      </c>
      <c r="DA149">
        <f>IF('1. Heures totales'!$C$3="Score",0,12)</f>
        <v>12</v>
      </c>
    </row>
    <row r="150" spans="1:105" x14ac:dyDescent="0.35">
      <c r="A150" s="478" t="e">
        <f>#REF!</f>
        <v>#REF!</v>
      </c>
      <c r="B150" s="186" t="e">
        <f>#REF!</f>
        <v>#REF!</v>
      </c>
      <c r="D150" s="207">
        <f t="shared" si="5"/>
        <v>31.823529411764707</v>
      </c>
      <c r="U150">
        <f>IF('1. Heures totales'!$C$3="Score",1,48)</f>
        <v>48</v>
      </c>
      <c r="V150">
        <f>IF('1. Heures totales'!$C$3="Score",0,36)</f>
        <v>36</v>
      </c>
      <c r="W150">
        <f>IF('1. Heures totales'!$C$3="Score",0,24)</f>
        <v>24</v>
      </c>
      <c r="X150">
        <f>IF('1. Heures totales'!$C$3="Score",0,24)</f>
        <v>24</v>
      </c>
      <c r="Y150">
        <f>IF('1. Heures totales'!$C$3="Score",0,24)</f>
        <v>24</v>
      </c>
      <c r="Z150">
        <f>IF('1. Heures totales'!$C$3="Score",0,24)</f>
        <v>24</v>
      </c>
      <c r="AA150">
        <f>IF('1. Heures totales'!$C$3="Score",0,17)</f>
        <v>17</v>
      </c>
      <c r="AB150">
        <f>IF('1. Heures totales'!$C$3="Score",0,17)</f>
        <v>17</v>
      </c>
      <c r="AC150">
        <f>IF('1. Heures totales'!$C$3="Score",0,24)</f>
        <v>24</v>
      </c>
      <c r="AD150">
        <f>IF('1. Heures totales'!$C$3="Score",0,24)</f>
        <v>24</v>
      </c>
      <c r="AE150">
        <f>IF('1. Heures totales'!$C$3="Score",0,24)</f>
        <v>24</v>
      </c>
      <c r="AF150">
        <f>IF('1. Heures totales'!$C$3="Score",0,36)</f>
        <v>36</v>
      </c>
      <c r="AG150">
        <f>IF('1. Heures totales'!$C$3="Score",1,48)</f>
        <v>48</v>
      </c>
      <c r="AH150">
        <f>IF('1. Heures totales'!$C$3="Score",1,43)</f>
        <v>43</v>
      </c>
      <c r="AI150">
        <f>IF('1. Heures totales'!$C$3="Score",0,31)</f>
        <v>31</v>
      </c>
      <c r="AJ150">
        <f>IF('1. Heures totales'!$C$3="Score",0,24)</f>
        <v>24</v>
      </c>
      <c r="AK150">
        <f>IF('1. Heures totales'!$C$3="Score",0,24)</f>
        <v>24</v>
      </c>
      <c r="AL150">
        <f>IF('1. Heures totales'!$C$3="Score",0,36)</f>
        <v>36</v>
      </c>
      <c r="AM150">
        <f>IF('1. Heures totales'!$C$3="Score",0,36)</f>
        <v>36</v>
      </c>
      <c r="AN150">
        <f>IF('1. Heures totales'!$C$3="Score",0,29)</f>
        <v>29</v>
      </c>
      <c r="AO150">
        <f>IF('1. Heures totales'!$C$3="Score",0,36)</f>
        <v>36</v>
      </c>
      <c r="AP150">
        <f>IF('1. Heures totales'!$C$3="Score",0,36)</f>
        <v>36</v>
      </c>
      <c r="AQ150">
        <f>IF('1. Heures totales'!$C$3="Score",0,36)</f>
        <v>36</v>
      </c>
      <c r="AR150">
        <f>IF('1. Heures totales'!$C$3="Score",0,36)</f>
        <v>36</v>
      </c>
      <c r="AS150">
        <f>IF('1. Heures totales'!$C$3="Score",0,24)</f>
        <v>24</v>
      </c>
      <c r="AT150">
        <f>IF('1. Heures totales'!$C$3="Score",0,12)</f>
        <v>12</v>
      </c>
      <c r="AU150">
        <f>IF('1. Heures totales'!$C$3="Score",0,7)</f>
        <v>7</v>
      </c>
      <c r="AV150">
        <f>IF('1. Heures totales'!$C$3="Score",0,0)</f>
        <v>0</v>
      </c>
      <c r="AW150">
        <f>IF('1. Heures totales'!$C$3="Score",0,12)</f>
        <v>12</v>
      </c>
      <c r="AX150">
        <f>IF('1. Heures totales'!$C$3="Score",0,24)</f>
        <v>24</v>
      </c>
      <c r="AY150">
        <f>IF('1. Heures totales'!$C$3="Score",0,36)</f>
        <v>36</v>
      </c>
      <c r="AZ150">
        <f>IF('1. Heures totales'!$C$3="Score",0,36)</f>
        <v>36</v>
      </c>
      <c r="BA150">
        <f>IF('1. Heures totales'!$C$3="Score",0,36)</f>
        <v>36</v>
      </c>
      <c r="BB150">
        <f>IF('1. Heures totales'!$C$3="Score",0,36)</f>
        <v>36</v>
      </c>
      <c r="BC150">
        <f>IF('1. Heures totales'!$C$3="Score",1,48)</f>
        <v>48</v>
      </c>
      <c r="BD150">
        <f>IF('1. Heures totales'!$C$3="Score",1,48)</f>
        <v>48</v>
      </c>
      <c r="BE150">
        <f>IF('1. Heures totales'!$C$3="Score",1,48)</f>
        <v>48</v>
      </c>
      <c r="BF150">
        <f>IF('1. Heures totales'!$C$3="Score",0,36)</f>
        <v>36</v>
      </c>
      <c r="BG150">
        <f>IF('1. Heures totales'!$C$3="Score",0,36)</f>
        <v>36</v>
      </c>
      <c r="BH150">
        <f>IF('1. Heures totales'!$C$3="Score",0,36)</f>
        <v>36</v>
      </c>
      <c r="BI150">
        <f>IF('1. Heures totales'!$C$3="Score",1,48)</f>
        <v>48</v>
      </c>
      <c r="BJ150">
        <f>IF('1. Heures totales'!$C$3="Score",1,41)</f>
        <v>41</v>
      </c>
      <c r="BK150">
        <f>IF('1. Heures totales'!$C$3="Score",1,41)</f>
        <v>41</v>
      </c>
      <c r="BL150">
        <f>IF('1. Heures totales'!$C$3="Score",0,36)</f>
        <v>36</v>
      </c>
      <c r="BM150">
        <f>IF('1. Heures totales'!$C$3="Score",0,36)</f>
        <v>36</v>
      </c>
      <c r="BN150">
        <f>IF('1. Heures totales'!$C$3="Score",0,36)</f>
        <v>36</v>
      </c>
      <c r="BO150">
        <f>IF('1. Heures totales'!$C$3="Score",1,48)</f>
        <v>48</v>
      </c>
      <c r="BP150">
        <f>IF('1. Heures totales'!$C$3="Score",1,48)</f>
        <v>48</v>
      </c>
      <c r="BQ150">
        <f>IF('1. Heures totales'!$C$3="Score",1,43)</f>
        <v>43</v>
      </c>
      <c r="BR150">
        <f>IF('1. Heures totales'!$C$3="Score",0,31)</f>
        <v>31</v>
      </c>
      <c r="BS150">
        <f>IF('1. Heures totales'!$C$3="Score",0,24)</f>
        <v>24</v>
      </c>
      <c r="BT150">
        <f>IF('1. Heures totales'!$C$3="Score",0,24)</f>
        <v>24</v>
      </c>
      <c r="BU150">
        <f>IF('1. Heures totales'!$C$3="Score",0,36)</f>
        <v>36</v>
      </c>
      <c r="BV150">
        <f>IF('1. Heures totales'!$C$3="Score",0,36)</f>
        <v>36</v>
      </c>
      <c r="BW150">
        <f>IF('1. Heures totales'!$C$3="Score",0,24)</f>
        <v>24</v>
      </c>
      <c r="BX150">
        <f>IF('1. Heures totales'!$C$3="Score",0,24)</f>
        <v>24</v>
      </c>
      <c r="BY150">
        <f>IF('1. Heures totales'!$C$3="Score",0,24)</f>
        <v>24</v>
      </c>
      <c r="BZ150">
        <f>IF('1. Heures totales'!$C$3="Score",0,36)</f>
        <v>36</v>
      </c>
      <c r="CA150">
        <f>IF('1. Heures totales'!$C$3="Score",1,48)</f>
        <v>48</v>
      </c>
      <c r="CB150">
        <f>IF('1. Heures totales'!$C$3="Score",0,36)</f>
        <v>36</v>
      </c>
      <c r="CC150">
        <f>IF('1. Heures totales'!$C$3="Score",0,24)</f>
        <v>24</v>
      </c>
      <c r="CD150">
        <f>IF('1. Heures totales'!$C$3="Score",0,24)</f>
        <v>24</v>
      </c>
      <c r="CE150">
        <f>IF('1. Heures totales'!$C$3="Score",0,24)</f>
        <v>24</v>
      </c>
      <c r="CF150">
        <f>IF('1. Heures totales'!$C$3="Score",0,24)</f>
        <v>24</v>
      </c>
      <c r="CG150">
        <f>IF('1. Heures totales'!$C$3="Score",0,12)</f>
        <v>12</v>
      </c>
      <c r="CH150">
        <f>IF('1. Heures totales'!$C$3="Score",0,12)</f>
        <v>12</v>
      </c>
      <c r="CI150">
        <f>IF('1. Heures totales'!$C$3="Score",0,24)</f>
        <v>24</v>
      </c>
      <c r="CJ150">
        <f>IF('1. Heures totales'!$C$3="Score",0,24)</f>
        <v>24</v>
      </c>
      <c r="CK150">
        <f>IF('1. Heures totales'!$C$3="Score",0,24)</f>
        <v>24</v>
      </c>
      <c r="CL150">
        <f>IF('1. Heures totales'!$C$3="Score",0,36)</f>
        <v>36</v>
      </c>
      <c r="CM150">
        <f>IF('1. Heures totales'!$C$3="Score",1,48)</f>
        <v>48</v>
      </c>
      <c r="CN150">
        <f>IF('1. Heures totales'!$C$3="Score",2,53)</f>
        <v>53</v>
      </c>
      <c r="CO150">
        <f>IF('1. Heures totales'!$C$3="Score",1,48)</f>
        <v>48</v>
      </c>
      <c r="CP150">
        <f>IF('1. Heures totales'!$C$3="Score",0,36)</f>
        <v>36</v>
      </c>
      <c r="CQ150">
        <f>IF('1. Heures totales'!$C$3="Score",0,36)</f>
        <v>36</v>
      </c>
      <c r="CR150">
        <f>IF('1. Heures totales'!$C$3="Score",0,36)</f>
        <v>36</v>
      </c>
      <c r="CS150">
        <f>IF('1. Heures totales'!$C$3="Score",0,29)</f>
        <v>29</v>
      </c>
      <c r="CT150">
        <f>IF('1. Heures totales'!$C$3="Score",0,29)</f>
        <v>29</v>
      </c>
      <c r="CU150">
        <f>IF('1. Heures totales'!$C$3="Score",0,31)</f>
        <v>31</v>
      </c>
      <c r="CV150">
        <f>IF('1. Heures totales'!$C$3="Score",0,24)</f>
        <v>24</v>
      </c>
      <c r="CW150">
        <f>IF('1. Heures totales'!$C$3="Score",0,24)</f>
        <v>24</v>
      </c>
      <c r="CX150">
        <f>IF('1. Heures totales'!$C$3="Score",0,36)</f>
        <v>36</v>
      </c>
      <c r="CY150">
        <f>IF('1. Heures totales'!$C$3="Score",1,41)</f>
        <v>41</v>
      </c>
      <c r="CZ150">
        <f>IF('1. Heures totales'!$C$3="Score",1,43)</f>
        <v>43</v>
      </c>
      <c r="DA150">
        <f>IF('1. Heures totales'!$C$3="Score",0,31)</f>
        <v>31</v>
      </c>
    </row>
    <row r="151" spans="1:105" x14ac:dyDescent="0.35">
      <c r="A151" s="478" t="e">
        <f>#REF!</f>
        <v>#REF!</v>
      </c>
      <c r="B151" s="186" t="e">
        <f>#REF!</f>
        <v>#REF!</v>
      </c>
      <c r="D151" s="207">
        <f t="shared" si="5"/>
        <v>27.952941176470588</v>
      </c>
      <c r="U151">
        <f>IF('1. Heures totales'!$C$3="Score",0,24)</f>
        <v>24</v>
      </c>
      <c r="V151">
        <f>IF('1. Heures totales'!$C$3="Score",0,24)</f>
        <v>24</v>
      </c>
      <c r="W151">
        <f>IF('1. Heures totales'!$C$3="Score",0,36)</f>
        <v>36</v>
      </c>
      <c r="X151">
        <f>IF('1. Heures totales'!$C$3="Score",1,48)</f>
        <v>48</v>
      </c>
      <c r="Y151">
        <f>IF('1. Heures totales'!$C$3="Score",0,36)</f>
        <v>36</v>
      </c>
      <c r="Z151">
        <f>IF('1. Heures totales'!$C$3="Score",0,31)</f>
        <v>31</v>
      </c>
      <c r="AA151">
        <f>IF('1. Heures totales'!$C$3="Score",0,24)</f>
        <v>24</v>
      </c>
      <c r="AB151">
        <f>IF('1. Heures totales'!$C$3="Score",0,24)</f>
        <v>24</v>
      </c>
      <c r="AC151">
        <f>IF('1. Heures totales'!$C$3="Score",0,24)</f>
        <v>24</v>
      </c>
      <c r="AD151">
        <f>IF('1. Heures totales'!$C$3="Score",0,12)</f>
        <v>12</v>
      </c>
      <c r="AE151">
        <f>IF('1. Heures totales'!$C$3="Score",0,0)</f>
        <v>0</v>
      </c>
      <c r="AF151">
        <f>IF('1. Heures totales'!$C$3="Score",0,0)</f>
        <v>0</v>
      </c>
      <c r="AG151">
        <f>IF('1. Heures totales'!$C$3="Score",0,0)</f>
        <v>0</v>
      </c>
      <c r="AH151">
        <f>IF('1. Heures totales'!$C$3="Score",0,0)</f>
        <v>0</v>
      </c>
      <c r="AI151">
        <f>IF('1. Heures totales'!$C$3="Score",0,0)</f>
        <v>0</v>
      </c>
      <c r="AJ151">
        <f>IF('1. Heures totales'!$C$3="Score",0,5)</f>
        <v>5</v>
      </c>
      <c r="AK151">
        <f>IF('1. Heures totales'!$C$3="Score",0,17)</f>
        <v>17</v>
      </c>
      <c r="AL151">
        <f>IF('1. Heures totales'!$C$3="Score",0,24)</f>
        <v>24</v>
      </c>
      <c r="AM151">
        <f>IF('1. Heures totales'!$C$3="Score",0,24)</f>
        <v>24</v>
      </c>
      <c r="AN151">
        <f>IF('1. Heures totales'!$C$3="Score",0,24)</f>
        <v>24</v>
      </c>
      <c r="AO151">
        <f>IF('1. Heures totales'!$C$3="Score",0,36)</f>
        <v>36</v>
      </c>
      <c r="AP151">
        <f>IF('1. Heures totales'!$C$3="Score",1,48)</f>
        <v>48</v>
      </c>
      <c r="AQ151">
        <f>IF('1. Heures totales'!$C$3="Score",1,48)</f>
        <v>48</v>
      </c>
      <c r="AR151">
        <f>IF('1. Heures totales'!$C$3="Score",1,43)</f>
        <v>43</v>
      </c>
      <c r="AS151">
        <f>IF('1. Heures totales'!$C$3="Score",0,36)</f>
        <v>36</v>
      </c>
      <c r="AT151">
        <f>IF('1. Heures totales'!$C$3="Score",0,36)</f>
        <v>36</v>
      </c>
      <c r="AU151">
        <f>IF('1. Heures totales'!$C$3="Score",1,48)</f>
        <v>48</v>
      </c>
      <c r="AV151">
        <f>IF('1. Heures totales'!$C$3="Score",1,41)</f>
        <v>41</v>
      </c>
      <c r="AW151">
        <f>IF('1. Heures totales'!$C$3="Score",1,41)</f>
        <v>41</v>
      </c>
      <c r="AX151">
        <f>IF('1. Heures totales'!$C$3="Score",1,43)</f>
        <v>43</v>
      </c>
      <c r="AY151">
        <f>IF('1. Heures totales'!$C$3="Score",0,36)</f>
        <v>36</v>
      </c>
      <c r="AZ151">
        <f>IF('1. Heures totales'!$C$3="Score",0,36)</f>
        <v>36</v>
      </c>
      <c r="BA151">
        <f>IF('1. Heures totales'!$C$3="Score",1,48)</f>
        <v>48</v>
      </c>
      <c r="BB151">
        <f>IF('1. Heures totales'!$C$3="Score",1,41)</f>
        <v>41</v>
      </c>
      <c r="BC151">
        <f>IF('1. Heures totales'!$C$3="Score",1,43)</f>
        <v>43</v>
      </c>
      <c r="BD151">
        <f>IF('1. Heures totales'!$C$3="Score",0,31)</f>
        <v>31</v>
      </c>
      <c r="BE151">
        <f>IF('1. Heures totales'!$C$3="Score",0,24)</f>
        <v>24</v>
      </c>
      <c r="BF151">
        <f>IF('1. Heures totales'!$C$3="Score",0,24)</f>
        <v>24</v>
      </c>
      <c r="BG151">
        <f>IF('1. Heures totales'!$C$3="Score",0,24)</f>
        <v>24</v>
      </c>
      <c r="BH151">
        <f>IF('1. Heures totales'!$C$3="Score",0,12)</f>
        <v>12</v>
      </c>
      <c r="BI151">
        <f>IF('1. Heures totales'!$C$3="Score",0,7)</f>
        <v>7</v>
      </c>
      <c r="BJ151">
        <f>IF('1. Heures totales'!$C$3="Score",0,0)</f>
        <v>0</v>
      </c>
      <c r="BK151">
        <f>IF('1. Heures totales'!$C$3="Score",0,0)</f>
        <v>0</v>
      </c>
      <c r="BL151">
        <f>IF('1. Heures totales'!$C$3="Score",0,0)</f>
        <v>0</v>
      </c>
      <c r="BM151">
        <f>IF('1. Heures totales'!$C$3="Score",0,0)</f>
        <v>0</v>
      </c>
      <c r="BN151">
        <f>IF('1. Heures totales'!$C$3="Score",0,0)</f>
        <v>0</v>
      </c>
      <c r="BO151">
        <f>IF('1. Heures totales'!$C$3="Score",0,0)</f>
        <v>0</v>
      </c>
      <c r="BP151">
        <f>IF('1. Heures totales'!$C$3="Score",0,12)</f>
        <v>12</v>
      </c>
      <c r="BQ151">
        <f>IF('1. Heures totales'!$C$3="Score",0,24)</f>
        <v>24</v>
      </c>
      <c r="BR151">
        <f>IF('1. Heures totales'!$C$3="Score",0,36)</f>
        <v>36</v>
      </c>
      <c r="BS151">
        <f>IF('1. Heures totales'!$C$3="Score",0,36)</f>
        <v>36</v>
      </c>
      <c r="BT151">
        <f>IF('1. Heures totales'!$C$3="Score",0,36)</f>
        <v>36</v>
      </c>
      <c r="BU151">
        <f>IF('1. Heures totales'!$C$3="Score",0,36)</f>
        <v>36</v>
      </c>
      <c r="BV151">
        <f>IF('1. Heures totales'!$C$3="Score",1,41)</f>
        <v>41</v>
      </c>
      <c r="BW151">
        <f>IF('1. Heures totales'!$C$3="Score",1,41)</f>
        <v>41</v>
      </c>
      <c r="BX151">
        <f>IF('1. Heures totales'!$C$3="Score",0,36)</f>
        <v>36</v>
      </c>
      <c r="BY151">
        <f>IF('1. Heures totales'!$C$3="Score",0,24)</f>
        <v>24</v>
      </c>
      <c r="BZ151">
        <f>IF('1. Heures totales'!$C$3="Score",0,24)</f>
        <v>24</v>
      </c>
      <c r="CA151">
        <f>IF('1. Heures totales'!$C$3="Score",0,24)</f>
        <v>24</v>
      </c>
      <c r="CB151">
        <f>IF('1. Heures totales'!$C$3="Score",0,36)</f>
        <v>36</v>
      </c>
      <c r="CC151">
        <f>IF('1. Heures totales'!$C$3="Score",1,43)</f>
        <v>43</v>
      </c>
      <c r="CD151">
        <f>IF('1. Heures totales'!$C$3="Score",1,43)</f>
        <v>43</v>
      </c>
      <c r="CE151">
        <f>IF('1. Heures totales'!$C$3="Score",0,36)</f>
        <v>36</v>
      </c>
      <c r="CF151">
        <f>IF('1. Heures totales'!$C$3="Score",0,36)</f>
        <v>36</v>
      </c>
      <c r="CG151">
        <f>IF('1. Heures totales'!$C$3="Score",0,36)</f>
        <v>36</v>
      </c>
      <c r="CH151">
        <f>IF('1. Heures totales'!$C$3="Score",1,48)</f>
        <v>48</v>
      </c>
      <c r="CI151">
        <f>IF('1. Heures totales'!$C$3="Score",1,48)</f>
        <v>48</v>
      </c>
      <c r="CJ151">
        <f>IF('1. Heures totales'!$C$3="Score",0,36)</f>
        <v>36</v>
      </c>
      <c r="CK151">
        <f>IF('1. Heures totales'!$C$3="Score",0,24)</f>
        <v>24</v>
      </c>
      <c r="CL151">
        <f>IF('1. Heures totales'!$C$3="Score",0,24)</f>
        <v>24</v>
      </c>
      <c r="CM151">
        <f>IF('1. Heures totales'!$C$3="Score",0,24)</f>
        <v>24</v>
      </c>
      <c r="CN151">
        <f>IF('1. Heures totales'!$C$3="Score",0,36)</f>
        <v>36</v>
      </c>
      <c r="CO151">
        <f>IF('1. Heures totales'!$C$3="Score",0,29)</f>
        <v>29</v>
      </c>
      <c r="CP151">
        <f>IF('1. Heures totales'!$C$3="Score",0,24)</f>
        <v>24</v>
      </c>
      <c r="CQ151">
        <f>IF('1. Heures totales'!$C$3="Score",0,24)</f>
        <v>24</v>
      </c>
      <c r="CR151">
        <f>IF('1. Heures totales'!$C$3="Score",0,24)</f>
        <v>24</v>
      </c>
      <c r="CS151">
        <f>IF('1. Heures totales'!$C$3="Score",0,36)</f>
        <v>36</v>
      </c>
      <c r="CT151">
        <f>IF('1. Heures totales'!$C$3="Score",1,48)</f>
        <v>48</v>
      </c>
      <c r="CU151">
        <f>IF('1. Heures totales'!$C$3="Score",1,41)</f>
        <v>41</v>
      </c>
      <c r="CV151">
        <f>IF('1. Heures totales'!$C$3="Score",1,43)</f>
        <v>43</v>
      </c>
      <c r="CW151">
        <f>IF('1. Heures totales'!$C$3="Score",0,36)</f>
        <v>36</v>
      </c>
      <c r="CX151">
        <f>IF('1. Heures totales'!$C$3="Score",0,36)</f>
        <v>36</v>
      </c>
      <c r="CY151">
        <f>IF('1. Heures totales'!$C$3="Score",0,36)</f>
        <v>36</v>
      </c>
      <c r="CZ151">
        <f>IF('1. Heures totales'!$C$3="Score",0,24)</f>
        <v>24</v>
      </c>
      <c r="DA151">
        <f>IF('1. Heures totales'!$C$3="Score",0,12)</f>
        <v>12</v>
      </c>
    </row>
    <row r="152" spans="1:105" x14ac:dyDescent="0.35">
      <c r="A152" s="478" t="e">
        <f>#REF!</f>
        <v>#REF!</v>
      </c>
      <c r="B152" s="186" t="e">
        <f>#REF!</f>
        <v>#REF!</v>
      </c>
      <c r="D152" s="207">
        <f t="shared" si="5"/>
        <v>23.71764705882353</v>
      </c>
      <c r="E152">
        <f>IF('1. Heures totales'!$C$3="Score",,)</f>
        <v>0</v>
      </c>
      <c r="F152">
        <f>IF('1. Heures totales'!$C$3="Score",,)</f>
        <v>0</v>
      </c>
      <c r="G152">
        <f>IF('1. Heures totales'!$C$3="Score",,)</f>
        <v>0</v>
      </c>
      <c r="H152">
        <f>IF('1. Heures totales'!$C$3="Score",,)</f>
        <v>0</v>
      </c>
      <c r="S152">
        <f>IF('1. Heures totales'!$C$3="Score",,)</f>
        <v>0</v>
      </c>
      <c r="T152">
        <f>IF('1. Heures totales'!$C$3="Score",,)</f>
        <v>0</v>
      </c>
      <c r="U152">
        <f>IF('1. Heures totales'!$C$3="Score",0,12)</f>
        <v>12</v>
      </c>
      <c r="V152">
        <f>IF('1. Heures totales'!$C$3="Score",0,12)</f>
        <v>12</v>
      </c>
      <c r="W152">
        <f>IF('1. Heures totales'!$C$3="Score",0,12)</f>
        <v>12</v>
      </c>
      <c r="X152">
        <f>IF('1. Heures totales'!$C$3="Score",0,12)</f>
        <v>12</v>
      </c>
      <c r="Y152">
        <f>IF('1. Heures totales'!$C$3="Score",0,12)</f>
        <v>12</v>
      </c>
      <c r="Z152">
        <f>IF('1. Heures totales'!$C$3="Score",0,24)</f>
        <v>24</v>
      </c>
      <c r="AA152">
        <f>IF('1. Heures totales'!$C$3="Score",0,24)</f>
        <v>24</v>
      </c>
      <c r="AB152">
        <f>IF('1. Heures totales'!$C$3="Score",0,24)</f>
        <v>24</v>
      </c>
      <c r="AC152">
        <f>IF('1. Heures totales'!$C$3="Score",0,24)</f>
        <v>24</v>
      </c>
      <c r="AD152">
        <f>IF('1. Heures totales'!$C$3="Score",0,24)</f>
        <v>24</v>
      </c>
      <c r="AE152">
        <f>IF('1. Heures totales'!$C$3="Score",0,36)</f>
        <v>36</v>
      </c>
      <c r="AF152">
        <f>IF('1. Heures totales'!$C$3="Score",0,36)</f>
        <v>36</v>
      </c>
      <c r="AG152">
        <f>IF('1. Heures totales'!$C$3="Score",0,24)</f>
        <v>24</v>
      </c>
      <c r="AH152">
        <f>IF('1. Heures totales'!$C$3="Score",0,36)</f>
        <v>36</v>
      </c>
      <c r="AI152">
        <f>IF('1. Heures totales'!$C$3="Score",0,36)</f>
        <v>36</v>
      </c>
      <c r="AJ152">
        <f>IF('1. Heures totales'!$C$3="Score",1,48)</f>
        <v>48</v>
      </c>
      <c r="AK152">
        <f>IF('1. Heures totales'!$C$3="Score",2,60)</f>
        <v>60</v>
      </c>
      <c r="AL152">
        <f>IF('1. Heures totales'!$C$3="Score",1,48)</f>
        <v>48</v>
      </c>
      <c r="AM152">
        <f>IF('1. Heures totales'!$C$3="Score",0,36)</f>
        <v>36</v>
      </c>
      <c r="AN152">
        <f>IF('1. Heures totales'!$C$3="Score",0,36)</f>
        <v>36</v>
      </c>
      <c r="AO152">
        <f>IF('1. Heures totales'!$C$3="Score",0,24)</f>
        <v>24</v>
      </c>
      <c r="AP152">
        <f>IF('1. Heures totales'!$C$3="Score",0,24)</f>
        <v>24</v>
      </c>
      <c r="AQ152">
        <f>IF('1. Heures totales'!$C$3="Score",0,12)</f>
        <v>12</v>
      </c>
      <c r="AR152">
        <f>IF('1. Heures totales'!$C$3="Score",0,0)</f>
        <v>0</v>
      </c>
      <c r="AS152">
        <f>IF('1. Heures totales'!$C$3="Score",0,0)</f>
        <v>0</v>
      </c>
      <c r="AT152">
        <f>IF('1. Heures totales'!$C$3="Score",0,12)</f>
        <v>12</v>
      </c>
      <c r="AU152">
        <f>IF('1. Heures totales'!$C$3="Score",0,12)</f>
        <v>12</v>
      </c>
      <c r="AV152">
        <f>IF('1. Heures totales'!$C$3="Score",0,24)</f>
        <v>24</v>
      </c>
      <c r="AW152">
        <f>IF('1. Heures totales'!$C$3="Score",0,36)</f>
        <v>36</v>
      </c>
      <c r="AX152">
        <f>IF('1. Heures totales'!$C$3="Score",0,36)</f>
        <v>36</v>
      </c>
      <c r="AY152">
        <f>IF('1. Heures totales'!$C$3="Score",0,36)</f>
        <v>36</v>
      </c>
      <c r="AZ152">
        <f>IF('1. Heures totales'!$C$3="Score",0,36)</f>
        <v>36</v>
      </c>
      <c r="BA152">
        <f>IF('1. Heures totales'!$C$3="Score",0,36)</f>
        <v>36</v>
      </c>
      <c r="BB152">
        <f>IF('1. Heures totales'!$C$3="Score",1,48)</f>
        <v>48</v>
      </c>
      <c r="BC152">
        <f>IF('1. Heures totales'!$C$3="Score",0,36)</f>
        <v>36</v>
      </c>
      <c r="BD152">
        <f>IF('1. Heures totales'!$C$3="Score",0,24)</f>
        <v>24</v>
      </c>
      <c r="BE152">
        <f>IF('1. Heures totales'!$C$3="Score",0,24)</f>
        <v>24</v>
      </c>
      <c r="BF152">
        <f>IF('1. Heures totales'!$C$3="Score",0,36)</f>
        <v>36</v>
      </c>
      <c r="BG152">
        <f>IF('1. Heures totales'!$C$3="Score",1,48)</f>
        <v>48</v>
      </c>
      <c r="BH152">
        <f>IF('1. Heures totales'!$C$3="Score",0,36)</f>
        <v>36</v>
      </c>
      <c r="BI152">
        <f>IF('1. Heures totales'!$C$3="Score",0,24)</f>
        <v>24</v>
      </c>
      <c r="BJ152">
        <f>IF('1. Heures totales'!$C$3="Score",0,24)</f>
        <v>24</v>
      </c>
      <c r="BK152">
        <f>IF('1. Heures totales'!$C$3="Score",0,24)</f>
        <v>24</v>
      </c>
      <c r="BL152">
        <f>IF('1. Heures totales'!$C$3="Score",0,24)</f>
        <v>24</v>
      </c>
      <c r="BM152">
        <f>IF('1. Heures totales'!$C$3="Score",0,24)</f>
        <v>24</v>
      </c>
      <c r="BN152">
        <f>IF('1. Heures totales'!$C$3="Score",0,24)</f>
        <v>24</v>
      </c>
      <c r="BO152">
        <f>IF('1. Heures totales'!$C$3="Score",0,24)</f>
        <v>24</v>
      </c>
      <c r="BP152">
        <f>IF('1. Heures totales'!$C$3="Score",0,24)</f>
        <v>24</v>
      </c>
      <c r="BQ152">
        <f>IF('1. Heures totales'!$C$3="Score",0,24)</f>
        <v>24</v>
      </c>
      <c r="BR152">
        <f>IF('1. Heures totales'!$C$3="Score",0,24)</f>
        <v>24</v>
      </c>
      <c r="BS152">
        <f>IF('1. Heures totales'!$C$3="Score",0,24)</f>
        <v>24</v>
      </c>
      <c r="BT152">
        <f>IF('1. Heures totales'!$C$3="Score",0,12)</f>
        <v>12</v>
      </c>
      <c r="BU152">
        <f>IF('1. Heures totales'!$C$3="Score",0,0)</f>
        <v>0</v>
      </c>
      <c r="BV152">
        <f>IF('1. Heures totales'!$C$3="Score",0,0)</f>
        <v>0</v>
      </c>
      <c r="BW152">
        <f>IF('1. Heures totales'!$C$3="Score",0,0)</f>
        <v>0</v>
      </c>
      <c r="BX152">
        <f>IF('1. Heures totales'!$C$3="Score",0,0)</f>
        <v>0</v>
      </c>
      <c r="BY152">
        <f>IF('1. Heures totales'!$C$3="Score",0,0)</f>
        <v>0</v>
      </c>
      <c r="BZ152">
        <f>IF('1. Heures totales'!$C$3="Score",0,0)</f>
        <v>0</v>
      </c>
      <c r="CA152">
        <f>IF('1. Heures totales'!$C$3="Score",0,0)</f>
        <v>0</v>
      </c>
      <c r="CB152">
        <f>IF('1. Heures totales'!$C$3="Score",0,0)</f>
        <v>0</v>
      </c>
      <c r="CC152">
        <f>IF('1. Heures totales'!$C$3="Score",0,0)</f>
        <v>0</v>
      </c>
      <c r="CD152">
        <f>IF('1. Heures totales'!$C$3="Score",0,12)</f>
        <v>12</v>
      </c>
      <c r="CE152">
        <f>IF('1. Heures totales'!$C$3="Score",0,24)</f>
        <v>24</v>
      </c>
      <c r="CF152">
        <f>IF('1. Heures totales'!$C$3="Score",0,36)</f>
        <v>36</v>
      </c>
      <c r="CG152">
        <f>IF('1. Heures totales'!$C$3="Score",0,36)</f>
        <v>36</v>
      </c>
      <c r="CH152">
        <f>IF('1. Heures totales'!$C$3="Score",0,36)</f>
        <v>36</v>
      </c>
      <c r="CI152">
        <f>IF('1. Heures totales'!$C$3="Score",0,36)</f>
        <v>36</v>
      </c>
      <c r="CJ152">
        <f>IF('1. Heures totales'!$C$3="Score",1,48)</f>
        <v>48</v>
      </c>
      <c r="CK152">
        <f>IF('1. Heures totales'!$C$3="Score",1,48)</f>
        <v>48</v>
      </c>
      <c r="CL152">
        <f>IF('1. Heures totales'!$C$3="Score",0,36)</f>
        <v>36</v>
      </c>
      <c r="CM152">
        <f>IF('1. Heures totales'!$C$3="Score",0,24)</f>
        <v>24</v>
      </c>
      <c r="CN152">
        <f>IF('1. Heures totales'!$C$3="Score",0,24)</f>
        <v>24</v>
      </c>
      <c r="CO152">
        <f>IF('1. Heures totales'!$C$3="Score",0,24)</f>
        <v>24</v>
      </c>
      <c r="CP152">
        <f>IF('1. Heures totales'!$C$3="Score",0,36)</f>
        <v>36</v>
      </c>
      <c r="CQ152">
        <f>IF('1. Heures totales'!$C$3="Score",0,36)</f>
        <v>36</v>
      </c>
      <c r="CR152">
        <f>IF('1. Heures totales'!$C$3="Score",0,24)</f>
        <v>24</v>
      </c>
      <c r="CS152">
        <f>IF('1. Heures totales'!$C$3="Score",0,24)</f>
        <v>24</v>
      </c>
      <c r="CT152">
        <f>IF('1. Heures totales'!$C$3="Score",0,24)</f>
        <v>24</v>
      </c>
      <c r="CU152">
        <f>IF('1. Heures totales'!$C$3="Score",0,24)</f>
        <v>24</v>
      </c>
      <c r="CV152">
        <f>IF('1. Heures totales'!$C$3="Score",0,24)</f>
        <v>24</v>
      </c>
      <c r="CW152">
        <f>IF('1. Heures totales'!$C$3="Score",0,12)</f>
        <v>12</v>
      </c>
      <c r="CX152">
        <f>IF('1. Heures totales'!$C$3="Score",0,0)</f>
        <v>0</v>
      </c>
      <c r="CY152">
        <f>IF('1. Heures totales'!$C$3="Score",0,12)</f>
        <v>12</v>
      </c>
      <c r="CZ152">
        <f>IF('1. Heures totales'!$C$3="Score",0,12)</f>
        <v>12</v>
      </c>
      <c r="DA152">
        <f>IF('1. Heures totales'!$C$3="Score",0,12)</f>
        <v>12</v>
      </c>
    </row>
    <row r="153" spans="1:105" x14ac:dyDescent="0.35">
      <c r="A153" s="478" t="e">
        <f>#REF!</f>
        <v>#REF!</v>
      </c>
      <c r="B153" s="186" t="e">
        <f>#REF!</f>
        <v>#REF!</v>
      </c>
      <c r="D153" s="207">
        <f t="shared" si="5"/>
        <v>40</v>
      </c>
      <c r="U153">
        <f>IF('1. Heures totales'!$C$3="Score",1,40)</f>
        <v>40</v>
      </c>
      <c r="V153">
        <f>IF('1. Heures totales'!$C$3="Score",1,40)</f>
        <v>40</v>
      </c>
      <c r="W153">
        <f>IF('1. Heures totales'!$C$3="Score",1,40)</f>
        <v>40</v>
      </c>
      <c r="X153">
        <f>IF('1. Heures totales'!$C$3="Score",1,40)</f>
        <v>40</v>
      </c>
      <c r="Y153">
        <f>IF('1. Heures totales'!$C$3="Score",1,40)</f>
        <v>40</v>
      </c>
      <c r="Z153">
        <f>IF('1. Heures totales'!$C$3="Score",1,40)</f>
        <v>40</v>
      </c>
      <c r="AA153">
        <f>IF('1. Heures totales'!$C$3="Score",1,40)</f>
        <v>40</v>
      </c>
      <c r="AB153">
        <f>IF('1. Heures totales'!$C$3="Score",1,40)</f>
        <v>40</v>
      </c>
      <c r="AC153">
        <f>IF('1. Heures totales'!$C$3="Score",1,40)</f>
        <v>40</v>
      </c>
      <c r="AD153">
        <f>IF('1. Heures totales'!$C$3="Score",1,40)</f>
        <v>40</v>
      </c>
      <c r="AE153">
        <f>IF('1. Heures totales'!$C$3="Score",1,40)</f>
        <v>40</v>
      </c>
      <c r="AF153">
        <f>IF('1. Heures totales'!$C$3="Score",1,40)</f>
        <v>40</v>
      </c>
      <c r="AG153">
        <f>IF('1. Heures totales'!$C$3="Score",1,40)</f>
        <v>40</v>
      </c>
      <c r="AH153">
        <f>IF('1. Heures totales'!$C$3="Score",1,40)</f>
        <v>40</v>
      </c>
      <c r="AI153">
        <f>IF('1. Heures totales'!$C$3="Score",1,40)</f>
        <v>40</v>
      </c>
      <c r="AJ153">
        <f>IF('1. Heures totales'!$C$3="Score",1,40)</f>
        <v>40</v>
      </c>
      <c r="AK153">
        <f>IF('1. Heures totales'!$C$3="Score",1,40)</f>
        <v>40</v>
      </c>
      <c r="AL153">
        <f>IF('1. Heures totales'!$C$3="Score",1,40)</f>
        <v>40</v>
      </c>
      <c r="AM153">
        <f>IF('1. Heures totales'!$C$3="Score",1,40)</f>
        <v>40</v>
      </c>
      <c r="AN153">
        <f>IF('1. Heures totales'!$C$3="Score",1,40)</f>
        <v>40</v>
      </c>
      <c r="AO153">
        <f>IF('1. Heures totales'!$C$3="Score",1,40)</f>
        <v>40</v>
      </c>
      <c r="AP153">
        <f>IF('1. Heures totales'!$C$3="Score",1,40)</f>
        <v>40</v>
      </c>
      <c r="AQ153">
        <f>IF('1. Heures totales'!$C$3="Score",1,40)</f>
        <v>40</v>
      </c>
      <c r="AR153">
        <f>IF('1. Heures totales'!$C$3="Score",1,40)</f>
        <v>40</v>
      </c>
      <c r="AS153">
        <f>IF('1. Heures totales'!$C$3="Score",1,40)</f>
        <v>40</v>
      </c>
      <c r="AT153">
        <f>IF('1. Heures totales'!$C$3="Score",1,40)</f>
        <v>40</v>
      </c>
      <c r="AU153">
        <f>IF('1. Heures totales'!$C$3="Score",1,40)</f>
        <v>40</v>
      </c>
      <c r="AV153">
        <f>IF('1. Heures totales'!$C$3="Score",1,40)</f>
        <v>40</v>
      </c>
      <c r="AW153">
        <f>IF('1. Heures totales'!$C$3="Score",1,40)</f>
        <v>40</v>
      </c>
      <c r="AX153">
        <f>IF('1. Heures totales'!$C$3="Score",1,40)</f>
        <v>40</v>
      </c>
      <c r="AY153">
        <f>IF('1. Heures totales'!$C$3="Score",1,40)</f>
        <v>40</v>
      </c>
      <c r="AZ153">
        <f>IF('1. Heures totales'!$C$3="Score",1,40)</f>
        <v>40</v>
      </c>
      <c r="BA153">
        <f>IF('1. Heures totales'!$C$3="Score",1,40)</f>
        <v>40</v>
      </c>
      <c r="BB153">
        <f>IF('1. Heures totales'!$C$3="Score",1,40)</f>
        <v>40</v>
      </c>
      <c r="BC153">
        <f>IF('1. Heures totales'!$C$3="Score",1,40)</f>
        <v>40</v>
      </c>
      <c r="BD153">
        <f>IF('1. Heures totales'!$C$3="Score",1,40)</f>
        <v>40</v>
      </c>
      <c r="BE153">
        <f>IF('1. Heures totales'!$C$3="Score",1,40)</f>
        <v>40</v>
      </c>
      <c r="BF153">
        <f>IF('1. Heures totales'!$C$3="Score",1,40)</f>
        <v>40</v>
      </c>
      <c r="BG153">
        <f>IF('1. Heures totales'!$C$3="Score",1,40)</f>
        <v>40</v>
      </c>
      <c r="BH153">
        <f>IF('1. Heures totales'!$C$3="Score",1,40)</f>
        <v>40</v>
      </c>
      <c r="BI153">
        <f>IF('1. Heures totales'!$C$3="Score",1,40)</f>
        <v>40</v>
      </c>
      <c r="BJ153">
        <f>IF('1. Heures totales'!$C$3="Score",1,40)</f>
        <v>40</v>
      </c>
      <c r="BK153">
        <f>IF('1. Heures totales'!$C$3="Score",1,40)</f>
        <v>40</v>
      </c>
      <c r="BL153">
        <f>IF('1. Heures totales'!$C$3="Score",1,40)</f>
        <v>40</v>
      </c>
      <c r="BM153">
        <f>IF('1. Heures totales'!$C$3="Score",1,40)</f>
        <v>40</v>
      </c>
      <c r="BN153">
        <f>IF('1. Heures totales'!$C$3="Score",1,40)</f>
        <v>40</v>
      </c>
      <c r="BO153">
        <f>IF('1. Heures totales'!$C$3="Score",1,40)</f>
        <v>40</v>
      </c>
      <c r="BP153">
        <f>IF('1. Heures totales'!$C$3="Score",1,40)</f>
        <v>40</v>
      </c>
      <c r="BQ153">
        <f>IF('1. Heures totales'!$C$3="Score",1,40)</f>
        <v>40</v>
      </c>
      <c r="BR153">
        <f>IF('1. Heures totales'!$C$3="Score",1,40)</f>
        <v>40</v>
      </c>
      <c r="BS153">
        <f>IF('1. Heures totales'!$C$3="Score",1,40)</f>
        <v>40</v>
      </c>
      <c r="BT153">
        <f>IF('1. Heures totales'!$C$3="Score",1,40)</f>
        <v>40</v>
      </c>
      <c r="BU153">
        <f>IF('1. Heures totales'!$C$3="Score",1,40)</f>
        <v>40</v>
      </c>
      <c r="BV153">
        <f>IF('1. Heures totales'!$C$3="Score",1,40)</f>
        <v>40</v>
      </c>
      <c r="BW153">
        <f>IF('1. Heures totales'!$C$3="Score",1,40)</f>
        <v>40</v>
      </c>
      <c r="BX153">
        <f>IF('1. Heures totales'!$C$3="Score",1,40)</f>
        <v>40</v>
      </c>
      <c r="BY153">
        <f>IF('1. Heures totales'!$C$3="Score",1,40)</f>
        <v>40</v>
      </c>
      <c r="BZ153">
        <f>IF('1. Heures totales'!$C$3="Score",1,40)</f>
        <v>40</v>
      </c>
      <c r="CA153">
        <f>IF('1. Heures totales'!$C$3="Score",1,40)</f>
        <v>40</v>
      </c>
      <c r="CB153">
        <f>IF('1. Heures totales'!$C$3="Score",1,40)</f>
        <v>40</v>
      </c>
      <c r="CC153">
        <f>IF('1. Heures totales'!$C$3="Score",1,40)</f>
        <v>40</v>
      </c>
      <c r="CD153">
        <f>IF('1. Heures totales'!$C$3="Score",1,40)</f>
        <v>40</v>
      </c>
      <c r="CE153">
        <f>IF('1. Heures totales'!$C$3="Score",1,40)</f>
        <v>40</v>
      </c>
      <c r="CF153">
        <f>IF('1. Heures totales'!$C$3="Score",1,40)</f>
        <v>40</v>
      </c>
      <c r="CG153">
        <f>IF('1. Heures totales'!$C$3="Score",1,40)</f>
        <v>40</v>
      </c>
      <c r="CH153">
        <f>IF('1. Heures totales'!$C$3="Score",1,40)</f>
        <v>40</v>
      </c>
      <c r="CI153">
        <f>IF('1. Heures totales'!$C$3="Score",1,40)</f>
        <v>40</v>
      </c>
      <c r="CJ153">
        <f>IF('1. Heures totales'!$C$3="Score",1,40)</f>
        <v>40</v>
      </c>
      <c r="CK153">
        <f>IF('1. Heures totales'!$C$3="Score",1,40)</f>
        <v>40</v>
      </c>
      <c r="CL153">
        <f>IF('1. Heures totales'!$C$3="Score",1,40)</f>
        <v>40</v>
      </c>
      <c r="CM153">
        <f>IF('1. Heures totales'!$C$3="Score",1,40)</f>
        <v>40</v>
      </c>
      <c r="CN153">
        <f>IF('1. Heures totales'!$C$3="Score",1,40)</f>
        <v>40</v>
      </c>
      <c r="CO153">
        <f>IF('1. Heures totales'!$C$3="Score",1,40)</f>
        <v>40</v>
      </c>
      <c r="CP153">
        <f>IF('1. Heures totales'!$C$3="Score",1,40)</f>
        <v>40</v>
      </c>
      <c r="CQ153">
        <f>IF('1. Heures totales'!$C$3="Score",1,40)</f>
        <v>40</v>
      </c>
      <c r="CR153">
        <f>IF('1. Heures totales'!$C$3="Score",1,40)</f>
        <v>40</v>
      </c>
      <c r="CS153">
        <f>IF('1. Heures totales'!$C$3="Score",1,40)</f>
        <v>40</v>
      </c>
      <c r="CT153">
        <f>IF('1. Heures totales'!$C$3="Score",1,40)</f>
        <v>40</v>
      </c>
      <c r="CU153">
        <f>IF('1. Heures totales'!$C$3="Score",1,40)</f>
        <v>40</v>
      </c>
      <c r="CV153">
        <f>IF('1. Heures totales'!$C$3="Score",1,40)</f>
        <v>40</v>
      </c>
      <c r="CW153">
        <f>IF('1. Heures totales'!$C$3="Score",1,40)</f>
        <v>40</v>
      </c>
      <c r="CX153">
        <f>IF('1. Heures totales'!$C$3="Score",1,40)</f>
        <v>40</v>
      </c>
      <c r="CY153">
        <f>IF('1. Heures totales'!$C$3="Score",1,40)</f>
        <v>40</v>
      </c>
    </row>
    <row r="154" spans="1:105" x14ac:dyDescent="0.35">
      <c r="A154" s="478" t="e">
        <f>#REF!</f>
        <v>#REF!</v>
      </c>
      <c r="B154" s="186" t="e">
        <f>#REF!</f>
        <v>#REF!</v>
      </c>
      <c r="D154" s="207" t="e">
        <f t="shared" si="5"/>
        <v>#DIV/0!</v>
      </c>
    </row>
    <row r="155" spans="1:105" x14ac:dyDescent="0.35">
      <c r="A155" s="478" t="e">
        <f>#REF!</f>
        <v>#REF!</v>
      </c>
      <c r="B155" s="186" t="e">
        <f>#REF!</f>
        <v>#REF!</v>
      </c>
      <c r="D155" s="207" t="e">
        <f t="shared" si="5"/>
        <v>#DIV/0!</v>
      </c>
    </row>
    <row r="156" spans="1:105" x14ac:dyDescent="0.35">
      <c r="A156" s="478" t="e">
        <f>#REF!</f>
        <v>#REF!</v>
      </c>
      <c r="B156" s="186" t="e">
        <f>#REF!</f>
        <v>#REF!</v>
      </c>
      <c r="D156" s="207" t="e">
        <f t="shared" si="5"/>
        <v>#DIV/0!</v>
      </c>
    </row>
    <row r="157" spans="1:105" x14ac:dyDescent="0.35">
      <c r="A157" s="478" t="e">
        <f>#REF!</f>
        <v>#REF!</v>
      </c>
      <c r="B157" s="186" t="e">
        <f>#REF!</f>
        <v>#REF!</v>
      </c>
      <c r="D157" s="207" t="e">
        <f t="shared" si="5"/>
        <v>#DIV/0!</v>
      </c>
    </row>
    <row r="158" spans="1:105" x14ac:dyDescent="0.35">
      <c r="A158" s="478" t="e">
        <f>#REF!</f>
        <v>#REF!</v>
      </c>
      <c r="B158" s="186" t="e">
        <f>#REF!</f>
        <v>#REF!</v>
      </c>
      <c r="D158" s="207" t="e">
        <f t="shared" si="5"/>
        <v>#DIV/0!</v>
      </c>
    </row>
    <row r="159" spans="1:105" x14ac:dyDescent="0.35">
      <c r="A159" s="478" t="e">
        <f>#REF!</f>
        <v>#REF!</v>
      </c>
      <c r="B159" s="186" t="e">
        <f>#REF!</f>
        <v>#REF!</v>
      </c>
      <c r="D159" s="207" t="e">
        <f t="shared" si="5"/>
        <v>#DIV/0!</v>
      </c>
    </row>
    <row r="160" spans="1:105" x14ac:dyDescent="0.35">
      <c r="A160" s="478" t="e">
        <f>#REF!</f>
        <v>#REF!</v>
      </c>
      <c r="B160" s="186" t="e">
        <f>#REF!</f>
        <v>#REF!</v>
      </c>
      <c r="D160" s="207">
        <f t="shared" si="5"/>
        <v>43</v>
      </c>
      <c r="T160">
        <f>IF('1. Heures totales'!$C$3="Score",,)</f>
        <v>0</v>
      </c>
      <c r="U160">
        <f>IF('1. Heures totales'!$C$3="Score",0,26)</f>
        <v>26</v>
      </c>
      <c r="V160">
        <f>IF('1. Heures totales'!$C$3="Score",0,31.5)</f>
        <v>31.5</v>
      </c>
      <c r="W160">
        <f>IF('1. Heures totales'!$C$3="Score",1,40)</f>
        <v>40</v>
      </c>
      <c r="X160">
        <f>IF('1. Heures totales'!$C$3="Score",2,56)</f>
        <v>56</v>
      </c>
      <c r="Y160">
        <f>IF('1. Heures totales'!$C$3="Score",2,61.5)</f>
        <v>61.5</v>
      </c>
    </row>
    <row r="161" spans="1:44" x14ac:dyDescent="0.35">
      <c r="A161" s="478" t="e">
        <f>#REF!</f>
        <v>#REF!</v>
      </c>
      <c r="B161" s="186" t="e">
        <f>#REF!</f>
        <v>#REF!</v>
      </c>
      <c r="D161" s="207" t="e">
        <f t="shared" si="5"/>
        <v>#DIV/0!</v>
      </c>
    </row>
    <row r="162" spans="1:44" x14ac:dyDescent="0.35">
      <c r="A162" s="478" t="e">
        <f>#REF!</f>
        <v>#REF!</v>
      </c>
      <c r="B162" s="186" t="e">
        <f>#REF!</f>
        <v>#REF!</v>
      </c>
      <c r="D162" s="207" t="e">
        <f t="shared" si="5"/>
        <v>#DIV/0!</v>
      </c>
    </row>
    <row r="163" spans="1:44" x14ac:dyDescent="0.35">
      <c r="A163" s="478" t="e">
        <f>#REF!</f>
        <v>#REF!</v>
      </c>
      <c r="B163" s="186" t="e">
        <f>#REF!</f>
        <v>#REF!</v>
      </c>
      <c r="D163" s="207">
        <f t="shared" si="5"/>
        <v>44.333333333333336</v>
      </c>
      <c r="U163">
        <f>IF('1. Heures totales'!$C$3="Score",2,72)</f>
        <v>72</v>
      </c>
      <c r="V163">
        <f>IF('1. Heures totales'!$C$3="Score",2,61)</f>
        <v>61</v>
      </c>
      <c r="W163">
        <f>IF('1. Heures totales'!$C$3="Score",2,50)</f>
        <v>50</v>
      </c>
      <c r="X163">
        <f>IF('1. Heures totales'!$C$3="Score",1,44.5)</f>
        <v>44.5</v>
      </c>
      <c r="Y163">
        <f>IF('1. Heures totales'!$C$3="Score",1,47.5)</f>
        <v>47.5</v>
      </c>
      <c r="Z163">
        <f>IF('1. Heures totales'!$C$3="Score",1,44.5)</f>
        <v>44.5</v>
      </c>
      <c r="AA163">
        <f>IF('1. Heures totales'!$C$3="Score",1,47)</f>
        <v>47</v>
      </c>
      <c r="AB163">
        <f>IF('1. Heures totales'!$C$3="Score",0,36)</f>
        <v>36</v>
      </c>
      <c r="AC163">
        <f>IF('1. Heures totales'!$C$3="Score",1,41.5)</f>
        <v>41.5</v>
      </c>
      <c r="AD163">
        <f>IF('1. Heures totales'!$C$3="Score",0,36)</f>
        <v>36</v>
      </c>
      <c r="AE163">
        <f>IF('1. Heures totales'!$C$3="Score",0,36)</f>
        <v>36</v>
      </c>
      <c r="AF163">
        <f>IF('1. Heures totales'!$C$3="Score",0,36)</f>
        <v>36</v>
      </c>
      <c r="AG163">
        <f>IF('1. Heures totales'!$C$3="Score",1,41.5)</f>
        <v>41.5</v>
      </c>
      <c r="AH163">
        <f>IF('1. Heures totales'!$C$3="Score",2,50)</f>
        <v>50</v>
      </c>
      <c r="AI163">
        <f>IF('1. Heures totales'!$C$3="Score",2,55.5)</f>
        <v>55.5</v>
      </c>
      <c r="AJ163">
        <f>IF('1. Heures totales'!$C$3="Score",2,58)</f>
        <v>58</v>
      </c>
      <c r="AK163">
        <f>IF('1. Heures totales'!$C$3="Score",1,47)</f>
        <v>47</v>
      </c>
      <c r="AL163">
        <f>IF('1. Heures totales'!$C$3="Score",0,36)</f>
        <v>36</v>
      </c>
      <c r="AM163">
        <f>IF('1. Heures totales'!$C$3="Score",0,36)</f>
        <v>36</v>
      </c>
      <c r="AN163">
        <f>IF('1. Heures totales'!$C$3="Score",1,41.5)</f>
        <v>41.5</v>
      </c>
      <c r="AO163">
        <f>IF('1. Heures totales'!$C$3="Score",0,38.5)</f>
        <v>38.5</v>
      </c>
      <c r="AP163">
        <f>IF('1. Heures totales'!$C$3="Score",0,36)</f>
        <v>36</v>
      </c>
      <c r="AQ163">
        <f>IF('1. Heures totales'!$C$3="Score",0,36)</f>
        <v>36</v>
      </c>
      <c r="AR163">
        <f>IF('1. Heures totales'!$C$3="Score",0,36)</f>
        <v>36</v>
      </c>
    </row>
    <row r="164" spans="1:44" x14ac:dyDescent="0.35">
      <c r="A164" s="478" t="e">
        <f>#REF!</f>
        <v>#REF!</v>
      </c>
      <c r="B164" s="186" t="e">
        <f>#REF!</f>
        <v>#REF!</v>
      </c>
    </row>
    <row r="165" spans="1:44" x14ac:dyDescent="0.35">
      <c r="A165" s="478" t="e">
        <f>#REF!</f>
        <v>#REF!</v>
      </c>
      <c r="B165" s="186" t="e">
        <f>#REF!</f>
        <v>#REF!</v>
      </c>
    </row>
    <row r="166" spans="1:44" x14ac:dyDescent="0.35">
      <c r="A166" s="478" t="e">
        <f>#REF!</f>
        <v>#REF!</v>
      </c>
      <c r="B166" s="186" t="e">
        <f>#REF!</f>
        <v>#REF!</v>
      </c>
    </row>
    <row r="167" spans="1:44" x14ac:dyDescent="0.35">
      <c r="A167" s="478" t="e">
        <f>#REF!</f>
        <v>#REF!</v>
      </c>
      <c r="B167" s="186" t="e">
        <f>#REF!</f>
        <v>#REF!</v>
      </c>
    </row>
    <row r="168" spans="1:44" x14ac:dyDescent="0.35">
      <c r="A168" s="478" t="e">
        <f>#REF!</f>
        <v>#REF!</v>
      </c>
      <c r="B168" s="186" t="e">
        <f>#REF!</f>
        <v>#REF!</v>
      </c>
    </row>
    <row r="169" spans="1:44" x14ac:dyDescent="0.35">
      <c r="A169" s="478" t="e">
        <f>#REF!</f>
        <v>#REF!</v>
      </c>
      <c r="B169" s="186" t="e">
        <f>#REF!</f>
        <v>#REF!</v>
      </c>
    </row>
    <row r="170" spans="1:44" x14ac:dyDescent="0.35">
      <c r="A170" s="478" t="e">
        <f>#REF!</f>
        <v>#REF!</v>
      </c>
      <c r="B170" s="186" t="e">
        <f>#REF!</f>
        <v>#REF!</v>
      </c>
    </row>
    <row r="171" spans="1:44" x14ac:dyDescent="0.35">
      <c r="A171" s="478" t="e">
        <f>#REF!</f>
        <v>#REF!</v>
      </c>
      <c r="B171" s="186" t="e">
        <f>#REF!</f>
        <v>#REF!</v>
      </c>
    </row>
    <row r="172" spans="1:44" x14ac:dyDescent="0.35">
      <c r="A172" s="478" t="e">
        <f>#REF!</f>
        <v>#REF!</v>
      </c>
      <c r="B172" s="186" t="e">
        <f>#REF!</f>
        <v>#REF!</v>
      </c>
    </row>
    <row r="173" spans="1:44" x14ac:dyDescent="0.35">
      <c r="A173" s="478" t="e">
        <f>#REF!</f>
        <v>#REF!</v>
      </c>
      <c r="B173" s="186" t="e">
        <f>#REF!</f>
        <v>#REF!</v>
      </c>
    </row>
    <row r="174" spans="1:44" x14ac:dyDescent="0.35">
      <c r="A174" s="478" t="e">
        <f>#REF!</f>
        <v>#REF!</v>
      </c>
      <c r="B174" s="186" t="e">
        <f>#REF!</f>
        <v>#REF!</v>
      </c>
    </row>
    <row r="175" spans="1:44" x14ac:dyDescent="0.35">
      <c r="A175" s="478" t="e">
        <f>#REF!</f>
        <v>#REF!</v>
      </c>
      <c r="B175" s="186" t="e">
        <f>#REF!</f>
        <v>#REF!</v>
      </c>
    </row>
    <row r="176" spans="1:44" x14ac:dyDescent="0.35">
      <c r="A176" s="478" t="e">
        <f>#REF!</f>
        <v>#REF!</v>
      </c>
      <c r="B176" s="186" t="e">
        <f>#REF!</f>
        <v>#REF!</v>
      </c>
    </row>
    <row r="177" spans="1:2" x14ac:dyDescent="0.35">
      <c r="A177" s="478" t="e">
        <f>#REF!</f>
        <v>#REF!</v>
      </c>
      <c r="B177" s="186" t="e">
        <f>#REF!</f>
        <v>#REF!</v>
      </c>
    </row>
    <row r="178" spans="1:2" x14ac:dyDescent="0.35">
      <c r="A178" s="478" t="e">
        <f>#REF!</f>
        <v>#REF!</v>
      </c>
      <c r="B178" s="186" t="e">
        <f>#REF!</f>
        <v>#REF!</v>
      </c>
    </row>
    <row r="179" spans="1:2" x14ac:dyDescent="0.35">
      <c r="A179" s="478" t="e">
        <f>#REF!</f>
        <v>#REF!</v>
      </c>
      <c r="B179" s="186" t="e">
        <f>#REF!</f>
        <v>#REF!</v>
      </c>
    </row>
    <row r="180" spans="1:2" x14ac:dyDescent="0.35">
      <c r="A180" s="478" t="e">
        <f>#REF!</f>
        <v>#REF!</v>
      </c>
      <c r="B180" s="186" t="e">
        <f>#REF!</f>
        <v>#REF!</v>
      </c>
    </row>
    <row r="181" spans="1:2" x14ac:dyDescent="0.35">
      <c r="A181" s="478" t="e">
        <f>#REF!</f>
        <v>#REF!</v>
      </c>
      <c r="B181" s="186" t="e">
        <f>#REF!</f>
        <v>#REF!</v>
      </c>
    </row>
    <row r="182" spans="1:2" x14ac:dyDescent="0.35">
      <c r="A182" s="478" t="e">
        <f>#REF!</f>
        <v>#REF!</v>
      </c>
      <c r="B182" s="186" t="e">
        <f>#REF!</f>
        <v>#REF!</v>
      </c>
    </row>
    <row r="183" spans="1:2" x14ac:dyDescent="0.35">
      <c r="A183" s="478" t="e">
        <f>#REF!</f>
        <v>#REF!</v>
      </c>
      <c r="B183" s="186" t="e">
        <f>#REF!</f>
        <v>#REF!</v>
      </c>
    </row>
    <row r="184" spans="1:2" x14ac:dyDescent="0.35">
      <c r="A184" s="478" t="e">
        <f>#REF!</f>
        <v>#REF!</v>
      </c>
      <c r="B184" s="186" t="e">
        <f>#REF!</f>
        <v>#REF!</v>
      </c>
    </row>
    <row r="185" spans="1:2" x14ac:dyDescent="0.35">
      <c r="A185" s="478" t="e">
        <f>#REF!</f>
        <v>#REF!</v>
      </c>
      <c r="B185" s="186" t="e">
        <f>#REF!</f>
        <v>#REF!</v>
      </c>
    </row>
    <row r="186" spans="1:2" x14ac:dyDescent="0.35">
      <c r="A186" s="478" t="e">
        <f>#REF!</f>
        <v>#REF!</v>
      </c>
      <c r="B186" s="186" t="e">
        <f>#REF!</f>
        <v>#REF!</v>
      </c>
    </row>
    <row r="187" spans="1:2" x14ac:dyDescent="0.35">
      <c r="A187" s="478" t="e">
        <f>#REF!</f>
        <v>#REF!</v>
      </c>
      <c r="B187" s="186" t="e">
        <f>#REF!</f>
        <v>#REF!</v>
      </c>
    </row>
    <row r="188" spans="1:2" x14ac:dyDescent="0.35">
      <c r="A188" s="478" t="e">
        <f>#REF!</f>
        <v>#REF!</v>
      </c>
      <c r="B188" s="186" t="e">
        <f>#REF!</f>
        <v>#REF!</v>
      </c>
    </row>
    <row r="189" spans="1:2" x14ac:dyDescent="0.35">
      <c r="A189" s="478" t="e">
        <f>#REF!</f>
        <v>#REF!</v>
      </c>
      <c r="B189" s="186" t="e">
        <f>#REF!</f>
        <v>#REF!</v>
      </c>
    </row>
    <row r="190" spans="1:2" x14ac:dyDescent="0.35">
      <c r="A190" s="478" t="e">
        <f>#REF!</f>
        <v>#REF!</v>
      </c>
      <c r="B190" s="186" t="e">
        <f>#REF!</f>
        <v>#REF!</v>
      </c>
    </row>
    <row r="191" spans="1:2" x14ac:dyDescent="0.35">
      <c r="A191" s="478" t="e">
        <f>#REF!</f>
        <v>#REF!</v>
      </c>
      <c r="B191" s="186" t="e">
        <f>#REF!</f>
        <v>#REF!</v>
      </c>
    </row>
    <row r="192" spans="1:2" x14ac:dyDescent="0.35">
      <c r="A192" s="478" t="e">
        <f>#REF!</f>
        <v>#REF!</v>
      </c>
      <c r="B192" s="186" t="e">
        <f>#REF!</f>
        <v>#REF!</v>
      </c>
    </row>
    <row r="193" spans="1:94" x14ac:dyDescent="0.35">
      <c r="A193" s="478" t="e">
        <f>#REF!</f>
        <v>#REF!</v>
      </c>
      <c r="B193" s="186" t="e">
        <f>#REF!</f>
        <v>#REF!</v>
      </c>
    </row>
    <row r="194" spans="1:94" x14ac:dyDescent="0.35">
      <c r="A194" s="478" t="e">
        <f>#REF!</f>
        <v>#REF!</v>
      </c>
      <c r="B194" s="186" t="e">
        <f>#REF!</f>
        <v>#REF!</v>
      </c>
    </row>
    <row r="195" spans="1:94" x14ac:dyDescent="0.35">
      <c r="A195" s="478" t="e">
        <f>#REF!</f>
        <v>#REF!</v>
      </c>
      <c r="B195" s="186" t="e">
        <f>#REF!</f>
        <v>#REF!</v>
      </c>
    </row>
    <row r="196" spans="1:94" x14ac:dyDescent="0.35">
      <c r="A196" s="478" t="e">
        <f>#REF!</f>
        <v>#REF!</v>
      </c>
      <c r="B196" s="186" t="e">
        <f>#REF!</f>
        <v>#REF!</v>
      </c>
    </row>
    <row r="197" spans="1:94" x14ac:dyDescent="0.35">
      <c r="A197" s="478" t="e">
        <f>#REF!</f>
        <v>#REF!</v>
      </c>
      <c r="B197" s="186" t="e">
        <f>#REF!</f>
        <v>#REF!</v>
      </c>
    </row>
    <row r="198" spans="1:94" x14ac:dyDescent="0.35">
      <c r="A198" s="478" t="e">
        <f>#REF!</f>
        <v>#REF!</v>
      </c>
      <c r="B198" s="186" t="e">
        <f>#REF!</f>
        <v>#REF!</v>
      </c>
    </row>
    <row r="199" spans="1:94" x14ac:dyDescent="0.35">
      <c r="A199" s="478" t="e">
        <f>#REF!</f>
        <v>#REF!</v>
      </c>
      <c r="B199" s="186" t="e">
        <f>#REF!</f>
        <v>#REF!</v>
      </c>
    </row>
    <row r="200" spans="1:94" x14ac:dyDescent="0.35">
      <c r="A200" s="478" t="e">
        <f>#REF!</f>
        <v>#REF!</v>
      </c>
      <c r="B200" s="186" t="e">
        <f>#REF!</f>
        <v>#REF!</v>
      </c>
    </row>
    <row r="201" spans="1:94" x14ac:dyDescent="0.35">
      <c r="A201" s="478" t="e">
        <f>#REF!</f>
        <v>#REF!</v>
      </c>
      <c r="B201" s="186" t="e">
        <f>#REF!</f>
        <v>#REF!</v>
      </c>
    </row>
    <row r="202" spans="1:94" x14ac:dyDescent="0.35">
      <c r="A202" s="478" t="e">
        <f>#REF!</f>
        <v>#REF!</v>
      </c>
      <c r="B202" s="186" t="e">
        <f>#REF!</f>
        <v>#REF!</v>
      </c>
      <c r="AL202">
        <f>IF('1. Heures totales'!$C$3="Score",2,49.5)</f>
        <v>49.5</v>
      </c>
      <c r="AM202">
        <f>IF('1. Heures totales'!$C$3="Score",1,44)</f>
        <v>44</v>
      </c>
      <c r="AN202">
        <f>IF('1. Heures totales'!$C$3="Score",0,35.5)</f>
        <v>35.5</v>
      </c>
      <c r="AO202">
        <f>IF('1. Heures totales'!$C$3="Score",0,35.5)</f>
        <v>35.5</v>
      </c>
      <c r="AP202">
        <f>IF('1. Heures totales'!$C$3="Score",2,51.5)</f>
        <v>51.5</v>
      </c>
      <c r="AQ202">
        <f>IF('1. Heures totales'!$C$3="Score",1,40.5)</f>
        <v>40.5</v>
      </c>
      <c r="AR202">
        <f>IF('1. Heures totales'!$C$3="Score",0,24.5)</f>
        <v>24.5</v>
      </c>
      <c r="AS202">
        <f>IF('1. Heures totales'!$C$3="Score",0,16)</f>
        <v>16</v>
      </c>
      <c r="BV202">
        <f>IF('1. Heures totales'!$C$3="Score",2,60.5)</f>
        <v>60.5</v>
      </c>
      <c r="BW202">
        <f>IF('1. Heures totales'!$C$3="Score",2,60.5)</f>
        <v>60.5</v>
      </c>
      <c r="CM202">
        <f>IF('1. Heures totales'!$C$3="Score",2,63)</f>
        <v>63</v>
      </c>
      <c r="CN202">
        <f>IF('1. Heures totales'!$C$3="Score",2,60.5)</f>
        <v>60.5</v>
      </c>
      <c r="CO202">
        <f>IF('1. Heures totales'!$C$3="Score",2,60.5)</f>
        <v>60.5</v>
      </c>
      <c r="CP202">
        <f>IF('1. Heures totales'!$C$3="Score",2,55)</f>
        <v>55</v>
      </c>
    </row>
    <row r="203" spans="1:94" x14ac:dyDescent="0.35">
      <c r="A203" s="478" t="e">
        <f>#REF!</f>
        <v>#REF!</v>
      </c>
      <c r="B203" s="186" t="e">
        <f>#REF!</f>
        <v>#REF!</v>
      </c>
    </row>
    <row r="204" spans="1:94" x14ac:dyDescent="0.35">
      <c r="A204" s="478" t="e">
        <f>#REF!</f>
        <v>#REF!</v>
      </c>
      <c r="B204" s="186" t="e">
        <f>#REF!</f>
        <v>#REF!</v>
      </c>
    </row>
    <row r="205" spans="1:94" x14ac:dyDescent="0.35">
      <c r="A205" s="478" t="e">
        <f>#REF!</f>
        <v>#REF!</v>
      </c>
      <c r="B205" s="186" t="e">
        <f>#REF!</f>
        <v>#REF!</v>
      </c>
    </row>
    <row r="206" spans="1:94" x14ac:dyDescent="0.35">
      <c r="A206" s="478" t="e">
        <f>#REF!</f>
        <v>#REF!</v>
      </c>
      <c r="B206" s="186" t="e">
        <f>#REF!</f>
        <v>#REF!</v>
      </c>
    </row>
    <row r="261" spans="2:2" x14ac:dyDescent="0.35">
      <c r="B261" t="s">
        <v>1078</v>
      </c>
    </row>
  </sheetData>
  <mergeCells count="1">
    <mergeCell ref="C3:D3"/>
  </mergeCells>
  <phoneticPr fontId="20" type="noConversion"/>
  <conditionalFormatting sqref="G11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9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9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2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2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2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2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2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9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9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6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6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8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3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1:R11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2:R12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1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3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4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6">
    <cfRule type="iconSet" priority="1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1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7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8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1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1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1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1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7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5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0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5:R15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76 U11:AS12 U14:AS15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3">
    <cfRule type="iconSet" priority="1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3">
    <cfRule type="iconSet" priority="1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73">
    <cfRule type="iconSet" priority="1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73">
    <cfRule type="iconSet" priority="1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73">
    <cfRule type="iconSet" priority="1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73">
    <cfRule type="iconSet" priority="1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73">
    <cfRule type="iconSet" priority="1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73">
    <cfRule type="iconSet" priority="1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73">
    <cfRule type="iconSet" priority="1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73">
    <cfRule type="iconSet" priority="1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73">
    <cfRule type="iconSet" priority="1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73">
    <cfRule type="iconSet" priority="1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73">
    <cfRule type="iconSet" priority="1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4">
    <cfRule type="iconSet" priority="1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4">
    <cfRule type="iconSet" priority="1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4:R74">
    <cfRule type="iconSet" priority="1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74">
    <cfRule type="iconSet" priority="1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74">
    <cfRule type="iconSet" priority="1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74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74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74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74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74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74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74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74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5:R75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5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75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75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75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75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75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75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75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75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75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75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75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75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6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6:R76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6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76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76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76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76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76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76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76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76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76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77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7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7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7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77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77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77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77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77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77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77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77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77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77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78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78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78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78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78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78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78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78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78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78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78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78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78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78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78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79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0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1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2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2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2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3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3:R83">
    <cfRule type="iconSet" priority="1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4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1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1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5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5">
    <cfRule type="iconSet" priority="1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5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6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1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6:R86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8">
    <cfRule type="iconSet" priority="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9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0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0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1">
    <cfRule type="iconSet" priority="9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1:R91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2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2">
    <cfRule type="iconSet" priority="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3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3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3:R93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3">
    <cfRule type="iconSet" priority="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4">
    <cfRule type="iconSet" priority="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5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5">
    <cfRule type="iconSet" priority="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6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6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7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7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8">
    <cfRule type="iconSet" priority="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8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8">
    <cfRule type="iconSet" priority="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8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00:AS100 U11:AS12 U17:AS78 U14:AS15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00:AS100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">
    <cfRule type="iconSet" priority="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00:AS100 U11:AS12 U14:AS78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00:AS100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9">
    <cfRule type="iconSet" priority="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00:AS100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9">
    <cfRule type="iconSet" priority="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9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9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9:R99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9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99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99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99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9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99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9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9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99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99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99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9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9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99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99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99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99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9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99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1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1:R81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1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9:R79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3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3:R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2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3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3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2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2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79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79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9:R79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79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79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79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79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79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79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79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79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79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79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79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79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79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79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79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79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79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79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79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79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79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79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79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79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79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79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79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79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79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79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79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79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79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0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0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0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80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0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0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80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80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0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80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0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80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80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80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80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0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0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0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80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0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80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0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0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80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80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0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0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80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80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80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80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80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0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80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80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80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80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1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1:R81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1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1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1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81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81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81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1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1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81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81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1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81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81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81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81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1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1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1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81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81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1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1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1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1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81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1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1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81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81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1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1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1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81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81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1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81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81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81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81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2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2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2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2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82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82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2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2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2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82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2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82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82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82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82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2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2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2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2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2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82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82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82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2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2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2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82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2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82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2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82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82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2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82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3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3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83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3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83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83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83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3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3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3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83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83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3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3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3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3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83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3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3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83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3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3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83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83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83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83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3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83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83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83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83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3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3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83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3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83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83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83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83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4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4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4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4:R84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4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4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84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84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4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4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84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84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4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4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4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4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84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84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4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84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84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84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84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84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84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84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84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4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4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4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84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4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84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4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4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4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4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4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4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4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4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84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84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84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84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84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84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4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84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4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84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84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84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84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84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4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5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85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5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5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85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85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85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85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85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5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85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85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85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5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85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5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85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85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5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85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5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5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5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5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85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85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85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85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85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5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85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5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85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85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85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85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85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85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85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85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86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6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6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6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6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6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6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6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86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86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6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86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86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86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86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6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6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6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86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6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86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86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6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86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6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86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86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6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6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6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86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6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86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86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86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86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86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86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86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86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6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86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86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86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6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86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86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86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86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86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7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7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87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87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7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7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7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7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7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87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87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87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87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7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7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87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7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7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7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87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87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7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7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87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87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7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87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7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87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87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87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7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87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87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7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87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87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87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87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87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AS100 U11:AS12 U14:AS78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AQ100 U11:AQ12 U14:AQ78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AQ100 U11:AQ78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78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79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1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2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3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4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6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CZ100 U11:CZ87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88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8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8:R88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8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8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CZ102 U11:CZ8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">
    <cfRule type="iconSet" priority="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8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CZ10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">
    <cfRule type="iconSet" priority="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8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9">
    <cfRule type="iconSet" priority="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89:R89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89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89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89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9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9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89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89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9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9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89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89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9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89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89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89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89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89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9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89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89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89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9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9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9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89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89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89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9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89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89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89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89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9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89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89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89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9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89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89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89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89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0">
    <cfRule type="iconSet" priority="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0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0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90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0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0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0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90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90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90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90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90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90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90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90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0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90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90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90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90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90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90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90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90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90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90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0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90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90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90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90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90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0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90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90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90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90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90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90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90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90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90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90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DA10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1:R91">
    <cfRule type="iconSet" priority="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91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91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1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91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1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91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91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91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1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1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91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91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91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91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91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91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91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1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91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91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91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91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91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91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1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1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1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91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91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91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91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91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91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91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91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91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9:DA102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2:R92">
    <cfRule type="iconSet" priority="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2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2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92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2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2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92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92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2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92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92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92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92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2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92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92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92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92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2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92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92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92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92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2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92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92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92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92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92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2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2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92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92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92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92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92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2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92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92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92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3">
    <cfRule type="iconSet" priority="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3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3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93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93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3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93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3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93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93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3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3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93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93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3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93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93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93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93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93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3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93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3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93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93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3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3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93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93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93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93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93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93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3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93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3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93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93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93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93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3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93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93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93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4">
    <cfRule type="iconSet" priority="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4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4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4:R94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4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5">
    <cfRule type="iconSet" priority="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5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5:R95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5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95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95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5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95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95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95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95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95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95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5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95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95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95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95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95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95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5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95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95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95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95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95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5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5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95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95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95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5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95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95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95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95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95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95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95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95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95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95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95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95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95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3 U95:DA95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6">
    <cfRule type="iconSet" priority="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6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96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6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96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96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96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6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6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96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96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6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96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6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96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6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96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96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6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6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96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96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6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96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96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96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96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6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6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96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96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96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96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6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96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96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96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96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3 U95:DA96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7">
    <cfRule type="iconSet" priority="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7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7:R97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7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7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7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97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97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7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97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97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97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97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97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97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97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97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97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97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97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7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97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97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97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97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7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97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97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97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97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97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7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97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7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97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97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7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97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97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97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97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 U11:DA87 U89:DA93 U95:DA9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98">
    <cfRule type="iconSet" priority="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98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98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98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98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98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98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98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98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8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98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98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98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98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98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98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98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98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8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98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98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8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98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98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98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98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98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98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98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98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8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98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98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98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8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98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98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98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98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9:DA102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89:DA93 U11:DA87 U95:DA10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">
    <cfRule type="iconSet" priority="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88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88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88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88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88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88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88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88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88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88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88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88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88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88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88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88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88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88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88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88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88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88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88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88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88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88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88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88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88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88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88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88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88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88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88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88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88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5:DA106 U11:DA93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4">
    <cfRule type="iconSet" priority="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4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94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94:R94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94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94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94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94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94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9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9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94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94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9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9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9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94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94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94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94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94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94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94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94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94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94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94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94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94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94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77 U11:AS12 U14:AS15">
    <cfRule type="colorScale" priority="15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78 U11:AS12 U14:AS15">
    <cfRule type="colorScale" priority="15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75 U11:AS12 U14:AS15">
    <cfRule type="colorScale" priority="15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74 U11:AS12 U14:AS15">
    <cfRule type="colorScale" priority="19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73 U11:AS12 U14:AS15">
    <cfRule type="colorScale" priority="19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E72">
    <cfRule type="iconSet" priority="19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7:F72">
    <cfRule type="iconSet" priority="19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7:R72">
    <cfRule type="iconSet" priority="19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72">
    <cfRule type="iconSet" priority="19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72">
    <cfRule type="iconSet" priority="19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17:R72">
    <cfRule type="iconSet" priority="1985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9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72">
    <cfRule type="iconSet" priority="1985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9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72">
    <cfRule type="iconSet" priority="19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72">
    <cfRule type="iconSet" priority="19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72">
    <cfRule type="iconSet" priority="19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72">
    <cfRule type="iconSet" priority="19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72">
    <cfRule type="iconSet" priority="19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72">
    <cfRule type="iconSet" priority="19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72">
    <cfRule type="iconSet" priority="19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72">
    <cfRule type="iconSet" priority="19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72">
    <cfRule type="iconSet" priority="19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72">
    <cfRule type="iconSet" priority="19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72">
    <cfRule type="iconSet" priority="19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72 U11:AS12 U14:AS15">
    <cfRule type="colorScale" priority="19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163">
    <cfRule type="colorScale" priority="19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106">
    <cfRule type="colorScale" priority="19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11B418D2-FA64-B347-8C9E-06AAAB098BB7}">
      <formula1>"Score,Brut"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10353-ABFF-4D16-8197-FEE8268A61C4}">
  <sheetPr codeName="Feuil21"/>
  <dimension ref="B3:DB132"/>
  <sheetViews>
    <sheetView topLeftCell="B1" workbookViewId="0">
      <pane xSplit="2" ySplit="4" topLeftCell="BX35" activePane="bottomRight" state="frozen"/>
      <selection activeCell="B1" sqref="B1"/>
      <selection pane="topRight" activeCell="D1" sqref="D1"/>
      <selection pane="bottomLeft" activeCell="B5" sqref="B5"/>
      <selection pane="bottomRight" activeCell="B11" sqref="A11:XFD11"/>
    </sheetView>
  </sheetViews>
  <sheetFormatPr baseColWidth="10" defaultRowHeight="14.5" x14ac:dyDescent="0.35"/>
  <cols>
    <col min="2" max="2" width="14.453125" bestFit="1" customWidth="1"/>
    <col min="3" max="3" width="19" bestFit="1" customWidth="1"/>
  </cols>
  <sheetData>
    <row r="3" spans="2:94" x14ac:dyDescent="0.35">
      <c r="D3" s="378">
        <v>44228</v>
      </c>
      <c r="E3" s="378">
        <v>44229</v>
      </c>
      <c r="F3" s="378">
        <v>44230</v>
      </c>
      <c r="G3" s="379">
        <v>44231</v>
      </c>
      <c r="H3" s="378">
        <v>44232</v>
      </c>
      <c r="I3" s="380">
        <v>44233</v>
      </c>
      <c r="J3" s="380">
        <v>44234</v>
      </c>
      <c r="K3" s="380">
        <v>44235</v>
      </c>
      <c r="L3" s="380">
        <v>44236</v>
      </c>
      <c r="M3" s="380">
        <v>44237</v>
      </c>
      <c r="N3" s="380">
        <v>44238</v>
      </c>
      <c r="O3" s="380">
        <v>44239</v>
      </c>
      <c r="P3" s="380">
        <v>44240</v>
      </c>
      <c r="Q3" s="380">
        <v>44241</v>
      </c>
      <c r="R3" s="380">
        <v>44242</v>
      </c>
      <c r="S3" s="380">
        <v>44243</v>
      </c>
      <c r="T3" s="380">
        <v>44244</v>
      </c>
      <c r="U3" s="380">
        <v>44245</v>
      </c>
      <c r="V3" s="380">
        <v>44246</v>
      </c>
      <c r="W3" s="380">
        <v>44247</v>
      </c>
      <c r="X3" s="380">
        <v>44248</v>
      </c>
      <c r="Y3" s="378">
        <v>44249</v>
      </c>
      <c r="Z3" s="378">
        <v>44250</v>
      </c>
      <c r="AA3" s="378">
        <v>44251</v>
      </c>
      <c r="AB3" s="378">
        <v>44252</v>
      </c>
      <c r="AC3" s="378">
        <v>44253</v>
      </c>
      <c r="AD3" s="378">
        <v>44254</v>
      </c>
      <c r="AE3" s="378">
        <v>44255</v>
      </c>
      <c r="AF3" s="407">
        <v>44256</v>
      </c>
      <c r="AG3" s="407">
        <v>44257</v>
      </c>
      <c r="AH3" s="407">
        <v>44258</v>
      </c>
      <c r="AI3" s="408">
        <v>44259</v>
      </c>
      <c r="AJ3" s="407">
        <v>44260</v>
      </c>
      <c r="AK3" s="407">
        <v>44261</v>
      </c>
      <c r="AL3" s="407">
        <v>44262</v>
      </c>
      <c r="AM3" s="407">
        <v>44263</v>
      </c>
      <c r="AN3" s="407">
        <v>44264</v>
      </c>
      <c r="AO3" s="407">
        <v>44265</v>
      </c>
      <c r="AP3" s="407">
        <v>44266</v>
      </c>
      <c r="AQ3" s="407">
        <v>44267</v>
      </c>
      <c r="AR3" s="407">
        <v>44268</v>
      </c>
      <c r="AS3" s="407">
        <v>44269</v>
      </c>
      <c r="AT3" s="407">
        <v>44270</v>
      </c>
      <c r="AU3" s="407">
        <v>44271</v>
      </c>
      <c r="AV3" s="407">
        <v>44272</v>
      </c>
      <c r="AW3" s="407">
        <v>44273</v>
      </c>
      <c r="AX3" s="409">
        <v>44274</v>
      </c>
      <c r="AY3" s="407">
        <v>44275</v>
      </c>
      <c r="AZ3" s="407">
        <v>44276</v>
      </c>
      <c r="BA3" s="407">
        <v>44277</v>
      </c>
      <c r="BB3" s="407">
        <v>44278</v>
      </c>
      <c r="BC3" s="407">
        <v>44279</v>
      </c>
      <c r="BD3" s="407">
        <v>44280</v>
      </c>
      <c r="BE3" s="407">
        <v>44281</v>
      </c>
      <c r="BF3" s="407">
        <v>44282</v>
      </c>
      <c r="BG3" s="407">
        <v>44283</v>
      </c>
      <c r="BH3" s="407">
        <v>44284</v>
      </c>
      <c r="BI3" s="407">
        <v>44285</v>
      </c>
      <c r="BJ3" s="407">
        <v>44286</v>
      </c>
      <c r="BK3" s="379">
        <v>44287</v>
      </c>
      <c r="BL3" s="378">
        <v>44288</v>
      </c>
      <c r="BM3" s="378">
        <v>44289</v>
      </c>
      <c r="BN3" s="378">
        <v>44290</v>
      </c>
      <c r="BO3" s="378">
        <v>44291</v>
      </c>
      <c r="BP3" s="420">
        <v>44292</v>
      </c>
      <c r="BQ3" s="378">
        <v>44293</v>
      </c>
      <c r="BR3" s="378">
        <v>44294</v>
      </c>
      <c r="BS3" s="378">
        <v>44295</v>
      </c>
      <c r="BT3" s="421">
        <v>44296</v>
      </c>
      <c r="BU3" s="421">
        <v>44297</v>
      </c>
      <c r="BV3" s="421">
        <v>44298</v>
      </c>
      <c r="BW3" s="421">
        <v>44299</v>
      </c>
      <c r="BX3" s="421">
        <v>44300</v>
      </c>
      <c r="BY3" s="421">
        <v>44301</v>
      </c>
      <c r="BZ3" s="421">
        <v>44302</v>
      </c>
      <c r="CA3" s="421">
        <v>44303</v>
      </c>
      <c r="CB3" s="421">
        <v>44304</v>
      </c>
      <c r="CC3" s="421">
        <v>44305</v>
      </c>
      <c r="CD3" s="421">
        <v>44306</v>
      </c>
      <c r="CE3" s="421">
        <v>44307</v>
      </c>
      <c r="CF3" s="421">
        <v>44308</v>
      </c>
      <c r="CG3" s="421">
        <v>44309</v>
      </c>
      <c r="CH3" s="421">
        <v>44310</v>
      </c>
      <c r="CI3" s="421">
        <v>44311</v>
      </c>
      <c r="CJ3" s="378">
        <v>44312</v>
      </c>
      <c r="CK3" s="378">
        <v>44313</v>
      </c>
      <c r="CL3" s="378">
        <v>44314</v>
      </c>
      <c r="CM3" s="378">
        <v>44315</v>
      </c>
      <c r="CN3" s="378">
        <v>44316</v>
      </c>
    </row>
    <row r="4" spans="2:94" x14ac:dyDescent="0.35">
      <c r="B4" t="s">
        <v>1090</v>
      </c>
      <c r="C4" t="s">
        <v>1091</v>
      </c>
      <c r="D4" s="381">
        <v>44228</v>
      </c>
      <c r="E4" s="381">
        <v>44229</v>
      </c>
      <c r="F4" s="381">
        <v>44230</v>
      </c>
      <c r="G4" s="382">
        <v>44231</v>
      </c>
      <c r="H4" s="381">
        <v>44232</v>
      </c>
      <c r="I4" s="383">
        <v>44233</v>
      </c>
      <c r="J4" s="383">
        <v>44234</v>
      </c>
      <c r="K4" s="381">
        <v>44235</v>
      </c>
      <c r="L4" s="381">
        <v>44236</v>
      </c>
      <c r="M4" s="381">
        <v>44237</v>
      </c>
      <c r="N4" s="381">
        <v>44238</v>
      </c>
      <c r="O4" s="381">
        <v>44239</v>
      </c>
      <c r="P4" s="381">
        <v>44240</v>
      </c>
      <c r="Q4" s="381">
        <v>44241</v>
      </c>
      <c r="R4" s="381">
        <v>44242</v>
      </c>
      <c r="S4" s="381">
        <v>44243</v>
      </c>
      <c r="T4" s="381">
        <v>44244</v>
      </c>
      <c r="U4" s="384">
        <v>44245</v>
      </c>
      <c r="V4" s="381">
        <v>44246</v>
      </c>
      <c r="W4" s="381">
        <v>44247</v>
      </c>
      <c r="X4" s="381">
        <v>44248</v>
      </c>
      <c r="Y4" s="381">
        <v>44249</v>
      </c>
      <c r="Z4" s="381">
        <v>44250</v>
      </c>
      <c r="AA4" s="381">
        <v>44251</v>
      </c>
      <c r="AB4" s="381">
        <v>44252</v>
      </c>
      <c r="AC4" s="381">
        <v>44253</v>
      </c>
      <c r="AD4" s="381">
        <v>44254</v>
      </c>
      <c r="AE4" s="381">
        <v>44255</v>
      </c>
      <c r="AF4" s="410">
        <v>44256</v>
      </c>
      <c r="AG4" s="410">
        <v>44257</v>
      </c>
      <c r="AH4" s="410">
        <v>44258</v>
      </c>
      <c r="AI4" s="411">
        <v>44259</v>
      </c>
      <c r="AJ4" s="410">
        <v>44260</v>
      </c>
      <c r="AK4" s="410">
        <v>44261</v>
      </c>
      <c r="AL4" s="410">
        <v>44262</v>
      </c>
      <c r="AM4" s="410">
        <v>44263</v>
      </c>
      <c r="AN4" s="410">
        <v>44264</v>
      </c>
      <c r="AO4" s="410">
        <v>44265</v>
      </c>
      <c r="AP4" s="410">
        <v>44266</v>
      </c>
      <c r="AQ4" s="410">
        <v>44267</v>
      </c>
      <c r="AR4" s="410">
        <v>44268</v>
      </c>
      <c r="AS4" s="410">
        <v>44269</v>
      </c>
      <c r="AT4" s="410">
        <v>44270</v>
      </c>
      <c r="AU4" s="410">
        <v>44271</v>
      </c>
      <c r="AV4" s="410">
        <v>44272</v>
      </c>
      <c r="AW4" s="410">
        <v>44273</v>
      </c>
      <c r="AX4" s="412">
        <v>44274</v>
      </c>
      <c r="AY4" s="410">
        <v>44275</v>
      </c>
      <c r="AZ4" s="410">
        <v>44276</v>
      </c>
      <c r="BA4" s="410">
        <v>44277</v>
      </c>
      <c r="BB4" s="410">
        <v>44278</v>
      </c>
      <c r="BC4" s="410">
        <v>44279</v>
      </c>
      <c r="BD4" s="410">
        <v>44280</v>
      </c>
      <c r="BE4" s="410">
        <v>44281</v>
      </c>
      <c r="BF4" s="410">
        <v>44282</v>
      </c>
      <c r="BG4" s="410">
        <v>44283</v>
      </c>
      <c r="BH4" s="410">
        <v>44284</v>
      </c>
      <c r="BI4" s="410">
        <v>44285</v>
      </c>
      <c r="BJ4" s="410">
        <v>44286</v>
      </c>
      <c r="BK4" s="382">
        <v>44287</v>
      </c>
      <c r="BL4" s="381">
        <v>44288</v>
      </c>
      <c r="BM4" s="381">
        <v>44289</v>
      </c>
      <c r="BN4" s="381">
        <v>44290</v>
      </c>
      <c r="BO4" s="381">
        <v>44291</v>
      </c>
      <c r="BP4" s="422">
        <v>44292</v>
      </c>
      <c r="BQ4" s="381">
        <v>44293</v>
      </c>
      <c r="BR4" s="381">
        <v>44294</v>
      </c>
      <c r="BS4" s="381">
        <v>44295</v>
      </c>
      <c r="BT4" s="423">
        <v>44296</v>
      </c>
      <c r="BU4" s="423">
        <v>44297</v>
      </c>
      <c r="BV4" s="423">
        <v>44298</v>
      </c>
      <c r="BW4" s="423">
        <v>44299</v>
      </c>
      <c r="BX4" s="423">
        <v>44300</v>
      </c>
      <c r="BY4" s="423">
        <v>44301</v>
      </c>
      <c r="BZ4" s="423">
        <v>44302</v>
      </c>
      <c r="CA4" s="423">
        <v>44303</v>
      </c>
      <c r="CB4" s="423">
        <v>44304</v>
      </c>
      <c r="CC4" s="423">
        <v>44305</v>
      </c>
      <c r="CD4" s="423">
        <v>44306</v>
      </c>
      <c r="CE4" s="423">
        <v>44307</v>
      </c>
      <c r="CF4" s="423">
        <v>44308</v>
      </c>
      <c r="CG4" s="423">
        <v>44309</v>
      </c>
      <c r="CH4" s="423">
        <v>44310</v>
      </c>
      <c r="CI4" s="423">
        <v>44311</v>
      </c>
      <c r="CJ4" s="381">
        <v>44312</v>
      </c>
      <c r="CK4" s="381">
        <v>44313</v>
      </c>
      <c r="CL4" s="381">
        <v>44314</v>
      </c>
      <c r="CM4" s="381">
        <v>44315</v>
      </c>
      <c r="CN4" s="381">
        <v>44316</v>
      </c>
    </row>
    <row r="5" spans="2:94" x14ac:dyDescent="0.35">
      <c r="B5" t="s">
        <v>1105</v>
      </c>
      <c r="C5" s="429" t="s">
        <v>1122</v>
      </c>
      <c r="D5" s="430" t="s">
        <v>1299</v>
      </c>
      <c r="E5" s="430" t="s">
        <v>1095</v>
      </c>
      <c r="F5" s="430" t="s">
        <v>1095</v>
      </c>
      <c r="G5" s="430" t="s">
        <v>1094</v>
      </c>
      <c r="H5" s="430" t="s">
        <v>1094</v>
      </c>
      <c r="I5" s="430" t="s">
        <v>1299</v>
      </c>
      <c r="J5" s="430" t="s">
        <v>1299</v>
      </c>
      <c r="K5" s="430" t="s">
        <v>1095</v>
      </c>
      <c r="L5" s="430" t="s">
        <v>1094</v>
      </c>
      <c r="M5" s="430" t="s">
        <v>1094</v>
      </c>
      <c r="N5" s="430" t="s">
        <v>1117</v>
      </c>
      <c r="O5" s="430" t="s">
        <v>1117</v>
      </c>
      <c r="P5" s="430" t="s">
        <v>1095</v>
      </c>
      <c r="Q5" s="430" t="s">
        <v>1095</v>
      </c>
      <c r="R5" s="430" t="s">
        <v>1094</v>
      </c>
      <c r="S5" s="430" t="s">
        <v>1117</v>
      </c>
      <c r="T5" s="430" t="s">
        <v>1299</v>
      </c>
      <c r="U5" s="430" t="s">
        <v>1299</v>
      </c>
      <c r="V5" s="430" t="s">
        <v>1094</v>
      </c>
      <c r="W5" s="430" t="s">
        <v>1095</v>
      </c>
      <c r="X5" s="430" t="s">
        <v>1095</v>
      </c>
      <c r="Y5" s="430" t="s">
        <v>1094</v>
      </c>
      <c r="Z5" s="430" t="s">
        <v>1094</v>
      </c>
      <c r="AA5" s="430" t="s">
        <v>1094</v>
      </c>
      <c r="AB5" s="430" t="s">
        <v>1094</v>
      </c>
      <c r="AC5" s="430" t="s">
        <v>1117</v>
      </c>
      <c r="AD5" s="430" t="s">
        <v>1117</v>
      </c>
      <c r="AE5" s="430" t="s">
        <v>1263</v>
      </c>
      <c r="AF5" s="448" t="s">
        <v>31</v>
      </c>
      <c r="AG5" s="449" t="s">
        <v>1095</v>
      </c>
      <c r="AH5" s="449" t="s">
        <v>1094</v>
      </c>
      <c r="AI5" s="402" t="s">
        <v>1094</v>
      </c>
      <c r="AJ5" s="449" t="s">
        <v>1095</v>
      </c>
      <c r="AK5" s="449" t="s">
        <v>1299</v>
      </c>
      <c r="AL5" s="449" t="s">
        <v>1299</v>
      </c>
      <c r="AM5" s="449" t="s">
        <v>1095</v>
      </c>
      <c r="AN5" s="449" t="s">
        <v>1094</v>
      </c>
      <c r="AO5" s="449" t="s">
        <v>1094</v>
      </c>
      <c r="AP5" s="449" t="s">
        <v>1120</v>
      </c>
      <c r="AQ5" s="449" t="s">
        <v>1116</v>
      </c>
      <c r="AR5" s="449" t="s">
        <v>1095</v>
      </c>
      <c r="AS5" s="449" t="s">
        <v>1095</v>
      </c>
      <c r="AT5" s="449" t="s">
        <v>1094</v>
      </c>
      <c r="AU5" s="449" t="s">
        <v>1094</v>
      </c>
      <c r="AV5" s="449" t="s">
        <v>1120</v>
      </c>
      <c r="AW5" s="449" t="s">
        <v>1114</v>
      </c>
      <c r="AX5" s="416" t="s">
        <v>1262</v>
      </c>
      <c r="AY5" s="449" t="s">
        <v>1095</v>
      </c>
      <c r="AZ5" s="449" t="s">
        <v>1095</v>
      </c>
      <c r="BA5" s="449" t="s">
        <v>1094</v>
      </c>
      <c r="BB5" s="449" t="s">
        <v>1094</v>
      </c>
      <c r="BC5" s="449" t="s">
        <v>1116</v>
      </c>
      <c r="BD5" s="449" t="s">
        <v>1117</v>
      </c>
      <c r="BE5" s="449" t="s">
        <v>1094</v>
      </c>
      <c r="BF5" s="449" t="s">
        <v>1095</v>
      </c>
      <c r="BG5" s="449" t="s">
        <v>1095</v>
      </c>
      <c r="BH5" s="449" t="s">
        <v>1117</v>
      </c>
      <c r="BI5" s="449" t="s">
        <v>1118</v>
      </c>
      <c r="BJ5" s="449" t="s">
        <v>1094</v>
      </c>
      <c r="BK5" s="402" t="s">
        <v>1102</v>
      </c>
      <c r="BL5" s="405" t="s">
        <v>1102</v>
      </c>
      <c r="BM5" s="389" t="s">
        <v>1102</v>
      </c>
      <c r="BN5" s="389" t="s">
        <v>1102</v>
      </c>
      <c r="BO5" s="386" t="s">
        <v>31</v>
      </c>
      <c r="BP5" s="424" t="s">
        <v>1102</v>
      </c>
      <c r="BQ5" s="405" t="s">
        <v>1102</v>
      </c>
      <c r="BR5" s="405" t="s">
        <v>1102</v>
      </c>
      <c r="BS5" s="405" t="s">
        <v>1102</v>
      </c>
      <c r="BT5" s="389" t="s">
        <v>1102</v>
      </c>
      <c r="BU5" s="389" t="s">
        <v>1102</v>
      </c>
      <c r="BV5" s="405" t="s">
        <v>1102</v>
      </c>
      <c r="BW5" s="405" t="s">
        <v>1102</v>
      </c>
      <c r="BX5" s="405" t="s">
        <v>1102</v>
      </c>
      <c r="BY5" s="405" t="s">
        <v>1102</v>
      </c>
      <c r="BZ5" s="405" t="s">
        <v>1102</v>
      </c>
      <c r="CA5" s="389" t="s">
        <v>1102</v>
      </c>
      <c r="CB5" s="389" t="s">
        <v>1102</v>
      </c>
      <c r="CC5" s="405" t="s">
        <v>1102</v>
      </c>
      <c r="CD5" s="405" t="s">
        <v>1102</v>
      </c>
      <c r="CE5" s="405" t="s">
        <v>1102</v>
      </c>
      <c r="CF5" s="405" t="s">
        <v>1102</v>
      </c>
      <c r="CG5" s="405" t="s">
        <v>1102</v>
      </c>
      <c r="CH5" s="389" t="s">
        <v>1102</v>
      </c>
      <c r="CI5" s="389" t="s">
        <v>1102</v>
      </c>
      <c r="CJ5" s="405" t="s">
        <v>1102</v>
      </c>
      <c r="CK5" s="405" t="s">
        <v>1102</v>
      </c>
      <c r="CL5" s="405" t="s">
        <v>1102</v>
      </c>
      <c r="CM5" s="405" t="s">
        <v>1102</v>
      </c>
      <c r="CN5" s="405" t="s">
        <v>1102</v>
      </c>
      <c r="CP5" t="s">
        <v>1093</v>
      </c>
    </row>
    <row r="6" spans="2:94" x14ac:dyDescent="0.35">
      <c r="C6" s="429"/>
      <c r="D6" s="430" t="s">
        <v>1299</v>
      </c>
      <c r="E6" s="431"/>
      <c r="F6" s="431"/>
      <c r="G6" s="431"/>
      <c r="H6" s="431"/>
      <c r="I6" s="430" t="s">
        <v>1299</v>
      </c>
      <c r="J6" s="430" t="s">
        <v>1299</v>
      </c>
      <c r="K6" s="431"/>
      <c r="L6" s="431"/>
      <c r="M6" s="431"/>
      <c r="N6" s="430" t="s">
        <v>1300</v>
      </c>
      <c r="O6" s="430" t="s">
        <v>1300</v>
      </c>
      <c r="P6" s="431"/>
      <c r="Q6" s="431"/>
      <c r="R6" s="431"/>
      <c r="S6" s="430" t="s">
        <v>1300</v>
      </c>
      <c r="T6" s="430" t="s">
        <v>1299</v>
      </c>
      <c r="U6" s="430" t="s">
        <v>1299</v>
      </c>
      <c r="V6" s="431"/>
      <c r="W6" s="431"/>
      <c r="X6" s="431"/>
      <c r="Y6" s="431"/>
      <c r="Z6" s="431"/>
      <c r="AA6" s="431"/>
      <c r="AB6" s="431"/>
      <c r="AC6" s="430" t="s">
        <v>1300</v>
      </c>
      <c r="AD6" s="430" t="s">
        <v>1300</v>
      </c>
      <c r="AE6" s="430" t="s">
        <v>1300</v>
      </c>
      <c r="AF6" s="448"/>
      <c r="AG6" s="450"/>
      <c r="AH6" s="450"/>
      <c r="AI6" s="399"/>
      <c r="AJ6" s="450"/>
      <c r="AK6" s="449" t="s">
        <v>1299</v>
      </c>
      <c r="AL6" s="449" t="s">
        <v>1299</v>
      </c>
      <c r="AM6" s="450"/>
      <c r="AN6" s="450"/>
      <c r="AO6" s="450"/>
      <c r="AP6" s="449" t="s">
        <v>1300</v>
      </c>
      <c r="AQ6" s="449" t="s">
        <v>1300</v>
      </c>
      <c r="AR6" s="450"/>
      <c r="AS6" s="450"/>
      <c r="AT6" s="450"/>
      <c r="AU6" s="450"/>
      <c r="AV6" s="449" t="s">
        <v>1300</v>
      </c>
      <c r="AW6" s="449" t="s">
        <v>1299</v>
      </c>
      <c r="AX6" s="416" t="s">
        <v>1299</v>
      </c>
      <c r="AY6" s="450"/>
      <c r="AZ6" s="450"/>
      <c r="BA6" s="450"/>
      <c r="BB6" s="450"/>
      <c r="BC6" s="449" t="s">
        <v>1300</v>
      </c>
      <c r="BD6" s="449" t="s">
        <v>1300</v>
      </c>
      <c r="BE6" s="450"/>
      <c r="BF6" s="450"/>
      <c r="BG6" s="450"/>
      <c r="BH6" s="449" t="s">
        <v>1300</v>
      </c>
      <c r="BI6" s="449" t="s">
        <v>1300</v>
      </c>
      <c r="BJ6" s="450"/>
      <c r="BK6" s="399"/>
      <c r="BL6" s="393"/>
      <c r="BM6" s="395"/>
      <c r="BN6" s="395"/>
      <c r="BO6" s="386"/>
      <c r="BP6" s="425"/>
      <c r="BQ6" s="393"/>
      <c r="BR6" s="393"/>
      <c r="BS6" s="393"/>
      <c r="BT6" s="395"/>
      <c r="BU6" s="395"/>
      <c r="BV6" s="393"/>
      <c r="BW6" s="393"/>
      <c r="BX6" s="393"/>
      <c r="BY6" s="393"/>
      <c r="BZ6" s="393"/>
      <c r="CA6" s="395"/>
      <c r="CB6" s="395"/>
      <c r="CC6" s="393"/>
      <c r="CD6" s="393"/>
      <c r="CE6" s="393"/>
      <c r="CF6" s="393"/>
      <c r="CG6" s="393"/>
      <c r="CH6" s="395"/>
      <c r="CI6" s="395"/>
      <c r="CJ6" s="393"/>
      <c r="CK6" s="393"/>
      <c r="CL6" s="393"/>
      <c r="CM6" s="393"/>
      <c r="CN6" s="393"/>
    </row>
    <row r="7" spans="2:94" x14ac:dyDescent="0.35">
      <c r="C7" s="385"/>
      <c r="D7" s="393"/>
      <c r="E7" s="393"/>
      <c r="F7" s="393"/>
      <c r="G7" s="399"/>
      <c r="H7" s="393"/>
      <c r="I7" s="395"/>
      <c r="J7" s="395"/>
      <c r="K7" s="393"/>
      <c r="L7" s="393"/>
      <c r="M7" s="393"/>
      <c r="N7" s="393"/>
      <c r="O7" s="393"/>
      <c r="P7" s="395"/>
      <c r="Q7" s="395"/>
      <c r="R7" s="393"/>
      <c r="S7" s="393"/>
      <c r="T7" s="393"/>
      <c r="U7" s="397"/>
      <c r="V7" s="393"/>
      <c r="W7" s="395"/>
      <c r="X7" s="395"/>
      <c r="Y7" s="393"/>
      <c r="Z7" s="393"/>
      <c r="AA7" s="393"/>
      <c r="AB7" s="393"/>
      <c r="AC7" s="393"/>
      <c r="AD7" s="395"/>
      <c r="AE7" s="395"/>
      <c r="AF7" s="386"/>
      <c r="AG7" s="393"/>
      <c r="AH7" s="393"/>
      <c r="AI7" s="399"/>
      <c r="AJ7" s="393"/>
      <c r="AK7" s="395"/>
      <c r="AL7" s="395"/>
      <c r="AM7" s="393"/>
      <c r="AN7" s="393"/>
      <c r="AO7" s="393"/>
      <c r="AP7" s="393"/>
      <c r="AQ7" s="393"/>
      <c r="AR7" s="395"/>
      <c r="AS7" s="395"/>
      <c r="AT7" s="393"/>
      <c r="AU7" s="393"/>
      <c r="AV7" s="393"/>
      <c r="AW7" s="393"/>
      <c r="AX7" s="415"/>
      <c r="AY7" s="395"/>
      <c r="AZ7" s="395"/>
      <c r="BA7" s="393"/>
      <c r="BB7" s="393"/>
      <c r="BC7" s="393"/>
      <c r="BD7" s="393"/>
      <c r="BE7" s="393"/>
      <c r="BF7" s="395"/>
      <c r="BG7" s="393"/>
      <c r="BH7" s="393"/>
      <c r="BI7" s="393"/>
      <c r="BJ7" s="393"/>
      <c r="BK7" s="399"/>
      <c r="BL7" s="393"/>
      <c r="BM7" s="395"/>
      <c r="BN7" s="395"/>
      <c r="BO7" s="386"/>
      <c r="BP7" s="425"/>
      <c r="BQ7" s="393"/>
      <c r="BR7" s="393"/>
      <c r="BS7" s="393"/>
      <c r="BT7" s="395"/>
      <c r="BU7" s="395"/>
      <c r="BV7" s="393"/>
      <c r="BW7" s="393"/>
      <c r="BX7" s="393"/>
      <c r="BY7" s="393"/>
      <c r="BZ7" s="393"/>
      <c r="CA7" s="395"/>
      <c r="CB7" s="395"/>
      <c r="CC7" s="393"/>
      <c r="CD7" s="393"/>
      <c r="CE7" s="393"/>
      <c r="CF7" s="393"/>
      <c r="CG7" s="393"/>
      <c r="CH7" s="395"/>
      <c r="CI7" s="395"/>
      <c r="CJ7" s="393"/>
      <c r="CK7" s="393"/>
      <c r="CL7" s="393"/>
      <c r="CM7" s="393"/>
      <c r="CN7" s="393"/>
    </row>
    <row r="8" spans="2:94" x14ac:dyDescent="0.35">
      <c r="B8" t="s">
        <v>1106</v>
      </c>
      <c r="C8" s="429" t="s">
        <v>1123</v>
      </c>
      <c r="D8" s="430" t="s">
        <v>1115</v>
      </c>
      <c r="E8" s="430" t="s">
        <v>1262</v>
      </c>
      <c r="F8" s="430" t="s">
        <v>1094</v>
      </c>
      <c r="G8" s="430" t="s">
        <v>1095</v>
      </c>
      <c r="H8" s="430" t="s">
        <v>1094</v>
      </c>
      <c r="I8" s="430" t="s">
        <v>1116</v>
      </c>
      <c r="J8" s="430" t="s">
        <v>1117</v>
      </c>
      <c r="K8" s="430" t="s">
        <v>1299</v>
      </c>
      <c r="L8" s="430" t="s">
        <v>1095</v>
      </c>
      <c r="M8" s="430" t="s">
        <v>1095</v>
      </c>
      <c r="N8" s="430" t="s">
        <v>1094</v>
      </c>
      <c r="O8" s="430" t="s">
        <v>1094</v>
      </c>
      <c r="P8" s="430" t="s">
        <v>1114</v>
      </c>
      <c r="Q8" s="430" t="s">
        <v>1115</v>
      </c>
      <c r="R8" s="430" t="s">
        <v>1095</v>
      </c>
      <c r="S8" s="430" t="s">
        <v>1094</v>
      </c>
      <c r="T8" s="430" t="s">
        <v>1094</v>
      </c>
      <c r="U8" s="391" t="s">
        <v>1120</v>
      </c>
      <c r="V8" s="430" t="s">
        <v>1117</v>
      </c>
      <c r="W8" s="430" t="s">
        <v>1095</v>
      </c>
      <c r="X8" s="430" t="s">
        <v>1095</v>
      </c>
      <c r="Y8" s="430" t="s">
        <v>1094</v>
      </c>
      <c r="Z8" s="430" t="s">
        <v>1117</v>
      </c>
      <c r="AA8" s="430" t="s">
        <v>1115</v>
      </c>
      <c r="AB8" s="430" t="s">
        <v>1114</v>
      </c>
      <c r="AC8" s="430" t="s">
        <v>1094</v>
      </c>
      <c r="AD8" s="430" t="s">
        <v>1095</v>
      </c>
      <c r="AE8" s="430" t="s">
        <v>1095</v>
      </c>
      <c r="AF8" s="387" t="s">
        <v>1094</v>
      </c>
      <c r="AG8" s="387" t="s">
        <v>1094</v>
      </c>
      <c r="AH8" s="392" t="s">
        <v>1095</v>
      </c>
      <c r="AI8" s="402" t="s">
        <v>1094</v>
      </c>
      <c r="AJ8" s="388" t="s">
        <v>1118</v>
      </c>
      <c r="AK8" s="388" t="s">
        <v>1117</v>
      </c>
      <c r="AL8" s="396" t="s">
        <v>1263</v>
      </c>
      <c r="AM8" s="413" t="s">
        <v>1099</v>
      </c>
      <c r="AN8" s="392" t="s">
        <v>1095</v>
      </c>
      <c r="AO8" s="387" t="s">
        <v>1094</v>
      </c>
      <c r="AP8" s="387" t="s">
        <v>1094</v>
      </c>
      <c r="AQ8" s="392" t="s">
        <v>1095</v>
      </c>
      <c r="AR8" s="388" t="s">
        <v>1299</v>
      </c>
      <c r="AS8" s="388" t="s">
        <v>1299</v>
      </c>
      <c r="AT8" s="392" t="s">
        <v>1095</v>
      </c>
      <c r="AU8" s="387" t="s">
        <v>1094</v>
      </c>
      <c r="AV8" s="387" t="s">
        <v>1094</v>
      </c>
      <c r="AW8" s="388" t="s">
        <v>1120</v>
      </c>
      <c r="AX8" s="388" t="s">
        <v>1116</v>
      </c>
      <c r="AY8" s="389" t="s">
        <v>1095</v>
      </c>
      <c r="AZ8" s="389" t="s">
        <v>1095</v>
      </c>
      <c r="BA8" s="387" t="s">
        <v>1094</v>
      </c>
      <c r="BB8" s="387" t="s">
        <v>1094</v>
      </c>
      <c r="BC8" s="388" t="s">
        <v>1120</v>
      </c>
      <c r="BD8" s="388" t="s">
        <v>1114</v>
      </c>
      <c r="BE8" s="388" t="s">
        <v>1262</v>
      </c>
      <c r="BF8" s="389" t="s">
        <v>1095</v>
      </c>
      <c r="BG8" s="389" t="s">
        <v>1095</v>
      </c>
      <c r="BH8" s="387" t="s">
        <v>1094</v>
      </c>
      <c r="BI8" s="387" t="s">
        <v>1094</v>
      </c>
      <c r="BJ8" s="388" t="s">
        <v>1116</v>
      </c>
      <c r="BK8" s="388" t="s">
        <v>1117</v>
      </c>
      <c r="BL8" s="387" t="s">
        <v>1094</v>
      </c>
      <c r="BM8" s="388" t="s">
        <v>1095</v>
      </c>
      <c r="BN8" s="388" t="s">
        <v>1095</v>
      </c>
      <c r="BO8" s="388" t="s">
        <v>1117</v>
      </c>
      <c r="BP8" s="388" t="s">
        <v>1118</v>
      </c>
      <c r="BQ8" s="387" t="s">
        <v>1094</v>
      </c>
      <c r="BR8" s="392" t="s">
        <v>1095</v>
      </c>
      <c r="BS8" s="392" t="s">
        <v>1095</v>
      </c>
      <c r="BT8" s="396" t="s">
        <v>1263</v>
      </c>
      <c r="BU8" s="396" t="s">
        <v>1263</v>
      </c>
      <c r="BV8" s="396" t="s">
        <v>1262</v>
      </c>
      <c r="BW8" s="387" t="s">
        <v>1094</v>
      </c>
      <c r="BX8" s="392" t="s">
        <v>1095</v>
      </c>
      <c r="BY8" s="387" t="s">
        <v>1094</v>
      </c>
      <c r="BZ8" s="387" t="s">
        <v>1094</v>
      </c>
      <c r="CA8" s="388" t="s">
        <v>1115</v>
      </c>
      <c r="CB8" s="388" t="s">
        <v>1114</v>
      </c>
      <c r="CC8" s="388" t="s">
        <v>1095</v>
      </c>
      <c r="CD8" s="387" t="s">
        <v>1094</v>
      </c>
      <c r="CE8" s="387" t="s">
        <v>1094</v>
      </c>
      <c r="CF8" s="388" t="s">
        <v>1116</v>
      </c>
      <c r="CG8" s="388" t="s">
        <v>1114</v>
      </c>
      <c r="CH8" s="389" t="s">
        <v>1095</v>
      </c>
      <c r="CI8" s="389" t="s">
        <v>1095</v>
      </c>
      <c r="CJ8" s="387" t="s">
        <v>1094</v>
      </c>
      <c r="CK8" s="388" t="s">
        <v>1116</v>
      </c>
      <c r="CL8" s="388" t="s">
        <v>1118</v>
      </c>
      <c r="CM8" s="387" t="s">
        <v>1094</v>
      </c>
      <c r="CN8" s="388" t="s">
        <v>1094</v>
      </c>
      <c r="CP8" t="s">
        <v>1093</v>
      </c>
    </row>
    <row r="9" spans="2:94" x14ac:dyDescent="0.35">
      <c r="C9" s="429"/>
      <c r="D9" s="430" t="s">
        <v>1299</v>
      </c>
      <c r="E9" s="430" t="s">
        <v>1299</v>
      </c>
      <c r="F9" s="431"/>
      <c r="G9" s="431"/>
      <c r="H9" s="431"/>
      <c r="I9" s="430" t="s">
        <v>1300</v>
      </c>
      <c r="J9" s="430" t="s">
        <v>1300</v>
      </c>
      <c r="K9" s="430" t="s">
        <v>1299</v>
      </c>
      <c r="L9" s="431"/>
      <c r="M9" s="431"/>
      <c r="N9" s="431"/>
      <c r="O9" s="431"/>
      <c r="P9" s="430" t="s">
        <v>1299</v>
      </c>
      <c r="Q9" s="430" t="s">
        <v>1299</v>
      </c>
      <c r="R9" s="431"/>
      <c r="S9" s="431"/>
      <c r="T9" s="431"/>
      <c r="U9" s="391" t="s">
        <v>1300</v>
      </c>
      <c r="V9" s="430" t="s">
        <v>1300</v>
      </c>
      <c r="W9" s="431"/>
      <c r="X9" s="431"/>
      <c r="Y9" s="431"/>
      <c r="Z9" s="430" t="s">
        <v>1300</v>
      </c>
      <c r="AA9" s="430" t="s">
        <v>1299</v>
      </c>
      <c r="AB9" s="430" t="s">
        <v>1299</v>
      </c>
      <c r="AC9" s="431"/>
      <c r="AD9" s="431"/>
      <c r="AE9" s="431"/>
      <c r="AF9" s="393"/>
      <c r="AG9" s="393"/>
      <c r="AH9" s="393"/>
      <c r="AI9" s="399"/>
      <c r="AJ9" s="388" t="s">
        <v>1117</v>
      </c>
      <c r="AK9" s="396" t="s">
        <v>1263</v>
      </c>
      <c r="AL9" s="393"/>
      <c r="AM9" s="393"/>
      <c r="AN9" s="393"/>
      <c r="AO9" s="393"/>
      <c r="AP9" s="393"/>
      <c r="AQ9" s="393"/>
      <c r="AR9" s="396" t="s">
        <v>1262</v>
      </c>
      <c r="AS9" s="396" t="s">
        <v>1262</v>
      </c>
      <c r="AT9" s="393"/>
      <c r="AU9" s="393"/>
      <c r="AV9" s="393"/>
      <c r="AW9" s="388" t="s">
        <v>1117</v>
      </c>
      <c r="AX9" s="388" t="s">
        <v>1117</v>
      </c>
      <c r="AY9" s="395"/>
      <c r="AZ9" s="395"/>
      <c r="BA9" s="393"/>
      <c r="BB9" s="393"/>
      <c r="BC9" s="388" t="s">
        <v>1117</v>
      </c>
      <c r="BD9" s="393"/>
      <c r="BE9" s="388" t="s">
        <v>1114</v>
      </c>
      <c r="BF9" s="395"/>
      <c r="BG9" s="395"/>
      <c r="BH9" s="393"/>
      <c r="BI9" s="393"/>
      <c r="BJ9" s="388" t="s">
        <v>1117</v>
      </c>
      <c r="BK9" s="402" t="s">
        <v>1100</v>
      </c>
      <c r="BL9" s="393"/>
      <c r="BM9" s="389" t="s">
        <v>1114</v>
      </c>
      <c r="BN9" s="389" t="s">
        <v>1114</v>
      </c>
      <c r="BO9" s="387" t="s">
        <v>1094</v>
      </c>
      <c r="BP9" s="390" t="s">
        <v>1299</v>
      </c>
      <c r="BQ9" s="393"/>
      <c r="BR9" s="393"/>
      <c r="BS9" s="393"/>
      <c r="BT9" s="395"/>
      <c r="BU9" s="395"/>
      <c r="BV9" s="393"/>
      <c r="BW9" s="393"/>
      <c r="BX9" s="393"/>
      <c r="BY9" s="393"/>
      <c r="BZ9" s="393"/>
      <c r="CA9" s="402" t="s">
        <v>1095</v>
      </c>
      <c r="CB9" s="402" t="s">
        <v>1094</v>
      </c>
      <c r="CC9" s="388" t="s">
        <v>1115</v>
      </c>
      <c r="CD9" s="393"/>
      <c r="CE9" s="393"/>
      <c r="CF9" s="388" t="s">
        <v>1117</v>
      </c>
      <c r="CG9" s="388" t="s">
        <v>1117</v>
      </c>
      <c r="CH9" s="395"/>
      <c r="CI9" s="395"/>
      <c r="CJ9" s="393"/>
      <c r="CK9" s="402" t="s">
        <v>1094</v>
      </c>
      <c r="CL9" s="394" t="s">
        <v>1094</v>
      </c>
      <c r="CM9" s="393"/>
      <c r="CN9" s="396" t="s">
        <v>1263</v>
      </c>
    </row>
    <row r="10" spans="2:94" x14ac:dyDescent="0.35">
      <c r="C10" s="385"/>
      <c r="D10" s="393"/>
      <c r="E10" s="393"/>
      <c r="F10" s="393"/>
      <c r="G10" s="399"/>
      <c r="H10" s="393"/>
      <c r="I10" s="395"/>
      <c r="J10" s="395"/>
      <c r="K10" s="393"/>
      <c r="L10" s="393"/>
      <c r="M10" s="393"/>
      <c r="N10" s="393"/>
      <c r="O10" s="393"/>
      <c r="P10" s="395"/>
      <c r="Q10" s="395"/>
      <c r="R10" s="393"/>
      <c r="S10" s="393"/>
      <c r="T10" s="393"/>
      <c r="U10" s="397"/>
      <c r="V10" s="393"/>
      <c r="W10" s="395"/>
      <c r="X10" s="395"/>
      <c r="Y10" s="393"/>
      <c r="Z10" s="393"/>
      <c r="AA10" s="393"/>
      <c r="AB10" s="393"/>
      <c r="AC10" s="393"/>
      <c r="AD10" s="395"/>
      <c r="AE10" s="395"/>
      <c r="AF10" s="393"/>
      <c r="AG10" s="393"/>
      <c r="AH10" s="393"/>
      <c r="AI10" s="399"/>
      <c r="AJ10" s="393"/>
      <c r="AK10" s="395"/>
      <c r="AL10" s="393"/>
      <c r="AM10" s="393"/>
      <c r="AN10" s="393"/>
      <c r="AO10" s="393"/>
      <c r="AP10" s="393"/>
      <c r="AQ10" s="393"/>
      <c r="AR10" s="395"/>
      <c r="AS10" s="395"/>
      <c r="AT10" s="393"/>
      <c r="AU10" s="393"/>
      <c r="AV10" s="393"/>
      <c r="AW10" s="393"/>
      <c r="AX10" s="415"/>
      <c r="AY10" s="395"/>
      <c r="AZ10" s="395"/>
      <c r="BA10" s="393"/>
      <c r="BB10" s="393"/>
      <c r="BC10" s="451" t="s">
        <v>1164</v>
      </c>
      <c r="BD10" s="393"/>
      <c r="BE10" s="393"/>
      <c r="BF10" s="395"/>
      <c r="BG10" s="395"/>
      <c r="BH10" s="393"/>
      <c r="BI10" s="393"/>
      <c r="BJ10" s="393"/>
      <c r="BK10" s="393"/>
      <c r="BL10" s="393"/>
      <c r="BM10" s="395"/>
      <c r="BN10" s="395"/>
      <c r="BO10" s="393"/>
      <c r="BP10" s="425"/>
      <c r="BQ10" s="393"/>
      <c r="BR10" s="393"/>
      <c r="BS10" s="393"/>
      <c r="BT10" s="395"/>
      <c r="BU10" s="395"/>
      <c r="BV10" s="393"/>
      <c r="BW10" s="393"/>
      <c r="BX10" s="393"/>
      <c r="BY10" s="393"/>
      <c r="BZ10" s="393"/>
      <c r="CA10" s="395"/>
      <c r="CB10" s="395"/>
      <c r="CC10" s="393"/>
      <c r="CD10" s="393"/>
      <c r="CE10" s="393"/>
      <c r="CF10" s="393"/>
      <c r="CG10" s="393"/>
      <c r="CH10" s="395"/>
      <c r="CI10" s="395"/>
      <c r="CJ10" s="393"/>
      <c r="CK10" s="393"/>
      <c r="CL10" s="393"/>
      <c r="CM10" s="393"/>
      <c r="CN10" s="393"/>
    </row>
    <row r="11" spans="2:94" x14ac:dyDescent="0.35">
      <c r="B11" t="s">
        <v>1107</v>
      </c>
      <c r="C11" s="385" t="s">
        <v>1124</v>
      </c>
      <c r="D11" s="387" t="s">
        <v>1094</v>
      </c>
      <c r="E11" s="392" t="s">
        <v>1095</v>
      </c>
      <c r="F11" s="388" t="s">
        <v>1094</v>
      </c>
      <c r="G11" s="402" t="s">
        <v>1115</v>
      </c>
      <c r="H11" s="388" t="s">
        <v>1262</v>
      </c>
      <c r="I11" s="389" t="s">
        <v>1095</v>
      </c>
      <c r="J11" s="389" t="s">
        <v>1095</v>
      </c>
      <c r="K11" s="387" t="s">
        <v>1094</v>
      </c>
      <c r="L11" s="388" t="s">
        <v>1094</v>
      </c>
      <c r="M11" s="388" t="s">
        <v>1117</v>
      </c>
      <c r="N11" s="388" t="s">
        <v>1118</v>
      </c>
      <c r="O11" s="387" t="s">
        <v>1094</v>
      </c>
      <c r="P11" s="389" t="s">
        <v>1095</v>
      </c>
      <c r="Q11" s="389" t="s">
        <v>1095</v>
      </c>
      <c r="R11" s="388" t="s">
        <v>1117</v>
      </c>
      <c r="S11" s="388" t="s">
        <v>1115</v>
      </c>
      <c r="T11" s="388" t="s">
        <v>1299</v>
      </c>
      <c r="U11" s="391" t="s">
        <v>1094</v>
      </c>
      <c r="V11" s="387" t="s">
        <v>1094</v>
      </c>
      <c r="W11" s="389" t="s">
        <v>1095</v>
      </c>
      <c r="X11" s="389" t="s">
        <v>1095</v>
      </c>
      <c r="Y11" s="388" t="s">
        <v>1263</v>
      </c>
      <c r="Z11" s="388" t="s">
        <v>1120</v>
      </c>
      <c r="AA11" s="387" t="s">
        <v>1094</v>
      </c>
      <c r="AB11" s="387" t="s">
        <v>1094</v>
      </c>
      <c r="AC11" s="392" t="s">
        <v>1095</v>
      </c>
      <c r="AD11" s="389" t="s">
        <v>1118</v>
      </c>
      <c r="AE11" s="389" t="s">
        <v>1116</v>
      </c>
      <c r="AF11" s="388" t="s">
        <v>1262</v>
      </c>
      <c r="AG11" s="387" t="s">
        <v>1094</v>
      </c>
      <c r="AH11" s="392" t="s">
        <v>1095</v>
      </c>
      <c r="AI11" s="402" t="s">
        <v>1094</v>
      </c>
      <c r="AJ11" s="387" t="s">
        <v>1094</v>
      </c>
      <c r="AK11" s="389" t="s">
        <v>1095</v>
      </c>
      <c r="AL11" s="389" t="s">
        <v>1095</v>
      </c>
      <c r="AM11" s="388" t="s">
        <v>1094</v>
      </c>
      <c r="AN11" s="388" t="s">
        <v>1120</v>
      </c>
      <c r="AO11" s="388" t="s">
        <v>1118</v>
      </c>
      <c r="AP11" s="388" t="s">
        <v>1116</v>
      </c>
      <c r="AQ11" s="413" t="s">
        <v>1099</v>
      </c>
      <c r="AR11" s="389" t="s">
        <v>1095</v>
      </c>
      <c r="AS11" s="388" t="s">
        <v>1095</v>
      </c>
      <c r="AT11" s="388" t="s">
        <v>1118</v>
      </c>
      <c r="AU11" s="388" t="s">
        <v>1114</v>
      </c>
      <c r="AV11" s="396" t="s">
        <v>1262</v>
      </c>
      <c r="AW11" s="387" t="s">
        <v>1094</v>
      </c>
      <c r="AX11" s="416" t="s">
        <v>1094</v>
      </c>
      <c r="AY11" s="389" t="s">
        <v>1095</v>
      </c>
      <c r="AZ11" s="392" t="s">
        <v>1095</v>
      </c>
      <c r="BA11" s="387" t="s">
        <v>1094</v>
      </c>
      <c r="BB11" s="387" t="s">
        <v>1094</v>
      </c>
      <c r="BC11" s="387" t="s">
        <v>1094</v>
      </c>
      <c r="BD11" s="392" t="s">
        <v>1095</v>
      </c>
      <c r="BE11" s="388" t="s">
        <v>1116</v>
      </c>
      <c r="BF11" s="388" t="s">
        <v>1262</v>
      </c>
      <c r="BG11" s="388" t="s">
        <v>1262</v>
      </c>
      <c r="BH11" s="387" t="s">
        <v>1094</v>
      </c>
      <c r="BI11" s="388" t="s">
        <v>1095</v>
      </c>
      <c r="BJ11" s="388" t="s">
        <v>1094</v>
      </c>
      <c r="BK11" s="388" t="s">
        <v>1299</v>
      </c>
      <c r="BL11" s="388" t="s">
        <v>1115</v>
      </c>
      <c r="BM11" s="389" t="s">
        <v>1095</v>
      </c>
      <c r="BN11" s="389" t="s">
        <v>1095</v>
      </c>
      <c r="BO11" s="387" t="s">
        <v>1094</v>
      </c>
      <c r="BP11" s="424" t="s">
        <v>1094</v>
      </c>
      <c r="BQ11" s="388" t="s">
        <v>1263</v>
      </c>
      <c r="BR11" s="388" t="s">
        <v>1120</v>
      </c>
      <c r="BS11" s="388" t="s">
        <v>1115</v>
      </c>
      <c r="BT11" s="389" t="s">
        <v>1095</v>
      </c>
      <c r="BU11" s="389" t="s">
        <v>1095</v>
      </c>
      <c r="BV11" s="387" t="s">
        <v>1094</v>
      </c>
      <c r="BW11" s="387" t="s">
        <v>1094</v>
      </c>
      <c r="BX11" s="388" t="s">
        <v>1115</v>
      </c>
      <c r="BY11" s="388" t="s">
        <v>1262</v>
      </c>
      <c r="BZ11" s="387" t="s">
        <v>1094</v>
      </c>
      <c r="CA11" s="389" t="s">
        <v>1095</v>
      </c>
      <c r="CB11" s="389" t="s">
        <v>1095</v>
      </c>
      <c r="CC11" s="388" t="s">
        <v>1263</v>
      </c>
      <c r="CD11" s="388" t="s">
        <v>1263</v>
      </c>
      <c r="CE11" s="387" t="s">
        <v>1094</v>
      </c>
      <c r="CF11" s="387" t="s">
        <v>1094</v>
      </c>
      <c r="CG11" s="392" t="s">
        <v>1095</v>
      </c>
      <c r="CH11" s="388" t="s">
        <v>1116</v>
      </c>
      <c r="CI11" s="388" t="s">
        <v>1117</v>
      </c>
      <c r="CJ11" s="388" t="s">
        <v>1120</v>
      </c>
      <c r="CK11" s="388" t="s">
        <v>1094</v>
      </c>
      <c r="CL11" s="401" t="s">
        <v>1099</v>
      </c>
      <c r="CM11" s="392" t="s">
        <v>1095</v>
      </c>
      <c r="CN11" s="388" t="s">
        <v>1117</v>
      </c>
      <c r="CP11" t="s">
        <v>1093</v>
      </c>
    </row>
    <row r="12" spans="2:94" x14ac:dyDescent="0.35">
      <c r="C12" s="385"/>
      <c r="D12" s="393"/>
      <c r="E12" s="393"/>
      <c r="F12" s="388" t="s">
        <v>1115</v>
      </c>
      <c r="G12" s="393"/>
      <c r="H12" s="394" t="s">
        <v>1094</v>
      </c>
      <c r="I12" s="395"/>
      <c r="J12" s="395"/>
      <c r="K12" s="393"/>
      <c r="L12" s="388" t="s">
        <v>1118</v>
      </c>
      <c r="M12" s="388" t="s">
        <v>1116</v>
      </c>
      <c r="N12" s="394" t="s">
        <v>1094</v>
      </c>
      <c r="O12" s="393"/>
      <c r="P12" s="432"/>
      <c r="Q12" s="432"/>
      <c r="R12" s="426" t="s">
        <v>48</v>
      </c>
      <c r="S12" s="426" t="s">
        <v>48</v>
      </c>
      <c r="T12" s="426" t="s">
        <v>48</v>
      </c>
      <c r="U12" s="397"/>
      <c r="V12" s="432"/>
      <c r="W12" s="432"/>
      <c r="X12" s="432"/>
      <c r="Y12" s="393"/>
      <c r="Z12" s="388" t="s">
        <v>1263</v>
      </c>
      <c r="AA12" s="393"/>
      <c r="AB12" s="393"/>
      <c r="AC12" s="393"/>
      <c r="AD12" s="395"/>
      <c r="AE12" s="395"/>
      <c r="AF12" s="388" t="s">
        <v>1115</v>
      </c>
      <c r="AG12" s="393"/>
      <c r="AH12" s="393"/>
      <c r="AI12" s="399"/>
      <c r="AJ12" s="393"/>
      <c r="AK12" s="395"/>
      <c r="AL12" s="395"/>
      <c r="AM12" s="388" t="s">
        <v>1116</v>
      </c>
      <c r="AN12" s="388" t="s">
        <v>1118</v>
      </c>
      <c r="AO12" s="396" t="s">
        <v>1263</v>
      </c>
      <c r="AP12" s="394" t="s">
        <v>1094</v>
      </c>
      <c r="AQ12" s="393"/>
      <c r="AR12" s="395"/>
      <c r="AS12" s="396" t="s">
        <v>1263</v>
      </c>
      <c r="AT12" s="396" t="s">
        <v>1263</v>
      </c>
      <c r="AU12" s="396" t="s">
        <v>1262</v>
      </c>
      <c r="AV12" s="393"/>
      <c r="AW12" s="393"/>
      <c r="AX12" s="415"/>
      <c r="AY12" s="395"/>
      <c r="AZ12" s="393"/>
      <c r="BA12" s="393"/>
      <c r="BB12" s="393"/>
      <c r="BC12" s="393"/>
      <c r="BD12" s="393"/>
      <c r="BE12" s="393"/>
      <c r="BF12" s="388" t="s">
        <v>1115</v>
      </c>
      <c r="BG12" s="388" t="s">
        <v>1115</v>
      </c>
      <c r="BH12" s="393"/>
      <c r="BI12" s="393"/>
      <c r="BJ12" s="388" t="s">
        <v>1115</v>
      </c>
      <c r="BK12" s="388" t="s">
        <v>1114</v>
      </c>
      <c r="BL12" s="393"/>
      <c r="BM12" s="395"/>
      <c r="BN12" s="395"/>
      <c r="BO12" s="393"/>
      <c r="BP12" s="425"/>
      <c r="BQ12" s="400" t="s">
        <v>1120</v>
      </c>
      <c r="BR12" s="396" t="s">
        <v>1263</v>
      </c>
      <c r="BS12" s="396" t="s">
        <v>1262</v>
      </c>
      <c r="BT12" s="395"/>
      <c r="BU12" s="395"/>
      <c r="BV12" s="393"/>
      <c r="BW12" s="393"/>
      <c r="BX12" s="393"/>
      <c r="BY12" s="388" t="s">
        <v>1114</v>
      </c>
      <c r="BZ12" s="393"/>
      <c r="CA12" s="395"/>
      <c r="CB12" s="395"/>
      <c r="CC12" s="426" t="s">
        <v>48</v>
      </c>
      <c r="CD12" s="426" t="s">
        <v>48</v>
      </c>
      <c r="CE12" s="393"/>
      <c r="CF12" s="393"/>
      <c r="CG12" s="393"/>
      <c r="CH12" s="398" t="s">
        <v>1096</v>
      </c>
      <c r="CI12" s="398" t="s">
        <v>1096</v>
      </c>
      <c r="CJ12" s="396" t="s">
        <v>1263</v>
      </c>
      <c r="CK12" s="402" t="s">
        <v>1165</v>
      </c>
      <c r="CL12" s="393"/>
      <c r="CM12" s="393"/>
      <c r="CN12" s="388" t="s">
        <v>1116</v>
      </c>
    </row>
    <row r="13" spans="2:94" x14ac:dyDescent="0.35">
      <c r="C13" s="385"/>
      <c r="D13" s="393"/>
      <c r="E13" s="393"/>
      <c r="F13" s="393"/>
      <c r="G13" s="399"/>
      <c r="H13" s="393"/>
      <c r="I13" s="395"/>
      <c r="J13" s="395"/>
      <c r="K13" s="393"/>
      <c r="L13" s="393"/>
      <c r="M13" s="393"/>
      <c r="N13" s="393"/>
      <c r="O13" s="393"/>
      <c r="P13" s="395"/>
      <c r="Q13" s="395"/>
      <c r="R13" s="393"/>
      <c r="S13" s="393"/>
      <c r="T13" s="393"/>
      <c r="U13" s="397"/>
      <c r="V13" s="393"/>
      <c r="W13" s="395"/>
      <c r="X13" s="395"/>
      <c r="Y13" s="393"/>
      <c r="Z13" s="393"/>
      <c r="AA13" s="393"/>
      <c r="AB13" s="393"/>
      <c r="AC13" s="393"/>
      <c r="AD13" s="395"/>
      <c r="AE13" s="395"/>
      <c r="AF13" s="393"/>
      <c r="AG13" s="393"/>
      <c r="AH13" s="393"/>
      <c r="AI13" s="399"/>
      <c r="AJ13" s="393"/>
      <c r="AK13" s="393"/>
      <c r="AL13" s="395"/>
      <c r="AM13" s="393"/>
      <c r="AN13" s="393"/>
      <c r="AO13" s="393"/>
      <c r="AP13" s="393"/>
      <c r="AQ13" s="393"/>
      <c r="AR13" s="395"/>
      <c r="AS13" s="395"/>
      <c r="AT13" s="393"/>
      <c r="AU13" s="393"/>
      <c r="AV13" s="393"/>
      <c r="AW13" s="393"/>
      <c r="AX13" s="415"/>
      <c r="AY13" s="395"/>
      <c r="AZ13" s="393"/>
      <c r="BA13" s="393"/>
      <c r="BB13" s="393"/>
      <c r="BC13" s="393"/>
      <c r="BD13" s="393"/>
      <c r="BE13" s="452" t="s">
        <v>1164</v>
      </c>
      <c r="BF13" s="395"/>
      <c r="BG13" s="395"/>
      <c r="BH13" s="393"/>
      <c r="BI13" s="393"/>
      <c r="BJ13" s="393"/>
      <c r="BK13" s="399"/>
      <c r="BL13" s="393"/>
      <c r="BM13" s="395"/>
      <c r="BN13" s="395"/>
      <c r="BO13" s="393"/>
      <c r="BP13" s="425"/>
      <c r="BQ13" s="460" t="s">
        <v>1164</v>
      </c>
      <c r="BR13" s="393"/>
      <c r="BS13" s="393"/>
      <c r="BT13" s="395"/>
      <c r="BU13" s="395"/>
      <c r="BV13" s="393"/>
      <c r="BW13" s="393"/>
      <c r="BX13" s="393"/>
      <c r="BY13" s="393"/>
      <c r="BZ13" s="393"/>
      <c r="CA13" s="395"/>
      <c r="CB13" s="395"/>
      <c r="CC13" s="393"/>
      <c r="CD13" s="393"/>
      <c r="CE13" s="393"/>
      <c r="CF13" s="393"/>
      <c r="CG13" s="393"/>
      <c r="CH13" s="395"/>
      <c r="CI13" s="395"/>
      <c r="CJ13" s="393"/>
      <c r="CK13" s="393"/>
      <c r="CL13" s="393"/>
      <c r="CM13" s="393"/>
      <c r="CN13" s="393"/>
    </row>
    <row r="14" spans="2:94" x14ac:dyDescent="0.35">
      <c r="B14" t="s">
        <v>1108</v>
      </c>
      <c r="C14" s="385" t="s">
        <v>1125</v>
      </c>
      <c r="D14" s="392" t="s">
        <v>1095</v>
      </c>
      <c r="E14" s="387" t="s">
        <v>1094</v>
      </c>
      <c r="F14" s="387" t="s">
        <v>1094</v>
      </c>
      <c r="G14" s="388" t="s">
        <v>1263</v>
      </c>
      <c r="H14" s="388" t="s">
        <v>1263</v>
      </c>
      <c r="I14" s="389" t="s">
        <v>1095</v>
      </c>
      <c r="J14" s="389" t="s">
        <v>1095</v>
      </c>
      <c r="K14" s="388" t="s">
        <v>1094</v>
      </c>
      <c r="L14" s="388" t="s">
        <v>1263</v>
      </c>
      <c r="M14" s="388" t="s">
        <v>1263</v>
      </c>
      <c r="N14" s="388" t="s">
        <v>1094</v>
      </c>
      <c r="O14" s="387" t="s">
        <v>1094</v>
      </c>
      <c r="P14" s="389" t="s">
        <v>1095</v>
      </c>
      <c r="Q14" s="389" t="s">
        <v>1095</v>
      </c>
      <c r="R14" s="388" t="s">
        <v>1120</v>
      </c>
      <c r="S14" s="388" t="s">
        <v>1114</v>
      </c>
      <c r="T14" s="388" t="s">
        <v>1262</v>
      </c>
      <c r="U14" s="391" t="s">
        <v>1094</v>
      </c>
      <c r="V14" s="387" t="s">
        <v>1094</v>
      </c>
      <c r="W14" s="389" t="s">
        <v>1095</v>
      </c>
      <c r="X14" s="389" t="s">
        <v>1095</v>
      </c>
      <c r="Y14" s="388" t="s">
        <v>1115</v>
      </c>
      <c r="Z14" s="388" t="s">
        <v>1262</v>
      </c>
      <c r="AA14" s="387" t="s">
        <v>1094</v>
      </c>
      <c r="AB14" s="392" t="s">
        <v>1095</v>
      </c>
      <c r="AC14" s="387" t="s">
        <v>1094</v>
      </c>
      <c r="AD14" s="389" t="s">
        <v>1116</v>
      </c>
      <c r="AE14" s="389" t="s">
        <v>1117</v>
      </c>
      <c r="AF14" s="388" t="s">
        <v>1299</v>
      </c>
      <c r="AG14" s="392" t="s">
        <v>1095</v>
      </c>
      <c r="AH14" s="392" t="s">
        <v>1095</v>
      </c>
      <c r="AI14" s="388" t="s">
        <v>1094</v>
      </c>
      <c r="AJ14" s="387" t="s">
        <v>1094</v>
      </c>
      <c r="AK14" s="388" t="s">
        <v>1114</v>
      </c>
      <c r="AL14" s="389" t="s">
        <v>1115</v>
      </c>
      <c r="AM14" s="392" t="s">
        <v>1095</v>
      </c>
      <c r="AN14" s="387" t="s">
        <v>1094</v>
      </c>
      <c r="AO14" s="387" t="s">
        <v>1094</v>
      </c>
      <c r="AP14" s="388" t="s">
        <v>1120</v>
      </c>
      <c r="AQ14" s="388" t="s">
        <v>1117</v>
      </c>
      <c r="AR14" s="389" t="s">
        <v>1095</v>
      </c>
      <c r="AS14" s="389" t="s">
        <v>1095</v>
      </c>
      <c r="AT14" s="387" t="s">
        <v>1094</v>
      </c>
      <c r="AU14" s="388" t="s">
        <v>1117</v>
      </c>
      <c r="AV14" s="388" t="s">
        <v>1115</v>
      </c>
      <c r="AW14" s="388" t="s">
        <v>1114</v>
      </c>
      <c r="AX14" s="416" t="s">
        <v>1094</v>
      </c>
      <c r="AY14" s="389" t="s">
        <v>1095</v>
      </c>
      <c r="AZ14" s="388" t="s">
        <v>1095</v>
      </c>
      <c r="BA14" s="387" t="s">
        <v>1094</v>
      </c>
      <c r="BB14" s="387" t="s">
        <v>1094</v>
      </c>
      <c r="BC14" s="392" t="s">
        <v>1095</v>
      </c>
      <c r="BD14" s="387" t="s">
        <v>1094</v>
      </c>
      <c r="BE14" s="388" t="s">
        <v>1118</v>
      </c>
      <c r="BF14" s="388" t="s">
        <v>1117</v>
      </c>
      <c r="BG14" s="388" t="s">
        <v>1263</v>
      </c>
      <c r="BH14" s="413" t="s">
        <v>1099</v>
      </c>
      <c r="BI14" s="388" t="s">
        <v>1095</v>
      </c>
      <c r="BJ14" s="387" t="s">
        <v>1094</v>
      </c>
      <c r="BK14" s="388" t="s">
        <v>1094</v>
      </c>
      <c r="BL14" s="392" t="s">
        <v>1095</v>
      </c>
      <c r="BM14" s="388" t="s">
        <v>1299</v>
      </c>
      <c r="BN14" s="388" t="s">
        <v>1299</v>
      </c>
      <c r="BO14" s="388" t="s">
        <v>1095</v>
      </c>
      <c r="BP14" s="424" t="s">
        <v>1094</v>
      </c>
      <c r="BQ14" s="387" t="s">
        <v>1094</v>
      </c>
      <c r="BR14" s="388" t="s">
        <v>1120</v>
      </c>
      <c r="BS14" s="388" t="s">
        <v>1116</v>
      </c>
      <c r="BT14" s="389" t="s">
        <v>1095</v>
      </c>
      <c r="BU14" s="389" t="s">
        <v>1095</v>
      </c>
      <c r="BV14" s="387" t="s">
        <v>1094</v>
      </c>
      <c r="BW14" s="387" t="s">
        <v>1094</v>
      </c>
      <c r="BX14" s="388" t="s">
        <v>1120</v>
      </c>
      <c r="BY14" s="388" t="s">
        <v>1114</v>
      </c>
      <c r="BZ14" s="388" t="s">
        <v>1262</v>
      </c>
      <c r="CA14" s="389" t="s">
        <v>1095</v>
      </c>
      <c r="CB14" s="389" t="s">
        <v>1095</v>
      </c>
      <c r="CC14" s="387" t="s">
        <v>1094</v>
      </c>
      <c r="CD14" s="387" t="s">
        <v>1094</v>
      </c>
      <c r="CE14" s="388" t="s">
        <v>1116</v>
      </c>
      <c r="CF14" s="388" t="s">
        <v>1117</v>
      </c>
      <c r="CG14" s="387" t="s">
        <v>1094</v>
      </c>
      <c r="CH14" s="389" t="s">
        <v>1095</v>
      </c>
      <c r="CI14" s="389" t="s">
        <v>1095</v>
      </c>
      <c r="CJ14" s="388" t="s">
        <v>1117</v>
      </c>
      <c r="CK14" s="388" t="s">
        <v>1118</v>
      </c>
      <c r="CL14" s="387" t="s">
        <v>1094</v>
      </c>
      <c r="CM14" s="392" t="s">
        <v>1095</v>
      </c>
      <c r="CN14" s="392" t="s">
        <v>1095</v>
      </c>
      <c r="CP14" t="s">
        <v>1093</v>
      </c>
    </row>
    <row r="15" spans="2:94" x14ac:dyDescent="0.35">
      <c r="C15" s="385"/>
      <c r="D15" s="393"/>
      <c r="E15" s="393"/>
      <c r="F15" s="393"/>
      <c r="G15" s="388" t="s">
        <v>1116</v>
      </c>
      <c r="H15" s="388" t="s">
        <v>1117</v>
      </c>
      <c r="I15" s="395"/>
      <c r="J15" s="395"/>
      <c r="K15" s="394" t="s">
        <v>1114</v>
      </c>
      <c r="L15" s="387" t="s">
        <v>1094</v>
      </c>
      <c r="M15" s="388" t="s">
        <v>1115</v>
      </c>
      <c r="N15" s="388" t="s">
        <v>1115</v>
      </c>
      <c r="O15" s="393"/>
      <c r="P15" s="395"/>
      <c r="Q15" s="395"/>
      <c r="R15" s="396" t="s">
        <v>1263</v>
      </c>
      <c r="S15" s="396" t="s">
        <v>1262</v>
      </c>
      <c r="T15" s="426" t="s">
        <v>48</v>
      </c>
      <c r="U15" s="397"/>
      <c r="V15" s="393"/>
      <c r="W15" s="395"/>
      <c r="X15" s="395"/>
      <c r="Y15" s="388" t="s">
        <v>1114</v>
      </c>
      <c r="Z15" s="388" t="s">
        <v>1114</v>
      </c>
      <c r="AA15" s="393"/>
      <c r="AB15" s="393"/>
      <c r="AC15" s="393"/>
      <c r="AD15" s="389" t="s">
        <v>1116</v>
      </c>
      <c r="AE15" s="395"/>
      <c r="AF15" s="388" t="s">
        <v>1114</v>
      </c>
      <c r="AG15" s="393"/>
      <c r="AH15" s="393"/>
      <c r="AI15" s="396" t="s">
        <v>1262</v>
      </c>
      <c r="AJ15" s="393"/>
      <c r="AK15" s="388" t="s">
        <v>1114</v>
      </c>
      <c r="AL15" s="395"/>
      <c r="AM15" s="393"/>
      <c r="AN15" s="393"/>
      <c r="AO15" s="393"/>
      <c r="AP15" s="396" t="s">
        <v>1263</v>
      </c>
      <c r="AQ15" s="396" t="s">
        <v>1263</v>
      </c>
      <c r="AR15" s="395"/>
      <c r="AS15" s="395"/>
      <c r="AT15" s="393"/>
      <c r="AU15" s="388" t="s">
        <v>1118</v>
      </c>
      <c r="AV15" s="393"/>
      <c r="AW15" s="388" t="s">
        <v>1115</v>
      </c>
      <c r="AX15" s="415"/>
      <c r="AY15" s="395"/>
      <c r="AZ15" s="396" t="s">
        <v>1262</v>
      </c>
      <c r="BA15" s="393"/>
      <c r="BB15" s="393"/>
      <c r="BC15" s="393"/>
      <c r="BD15" s="393"/>
      <c r="BE15" s="388" t="s">
        <v>1117</v>
      </c>
      <c r="BF15" s="388" t="s">
        <v>1118</v>
      </c>
      <c r="BG15" s="388" t="s">
        <v>1117</v>
      </c>
      <c r="BH15" s="393"/>
      <c r="BI15" s="393"/>
      <c r="BJ15" s="393"/>
      <c r="BK15" s="393"/>
      <c r="BL15" s="393"/>
      <c r="BM15" s="396" t="s">
        <v>1262</v>
      </c>
      <c r="BN15" s="396" t="s">
        <v>1262</v>
      </c>
      <c r="BO15" s="388" t="s">
        <v>1114</v>
      </c>
      <c r="BP15" s="393"/>
      <c r="BQ15" s="393"/>
      <c r="BR15" s="426" t="s">
        <v>48</v>
      </c>
      <c r="BS15" s="402" t="s">
        <v>1094</v>
      </c>
      <c r="BT15" s="395"/>
      <c r="BU15" s="395"/>
      <c r="BV15" s="393"/>
      <c r="BW15" s="393"/>
      <c r="BX15" s="426" t="s">
        <v>48</v>
      </c>
      <c r="BY15" s="402" t="s">
        <v>1094</v>
      </c>
      <c r="BZ15" s="426" t="s">
        <v>48</v>
      </c>
      <c r="CA15" s="395"/>
      <c r="CB15" s="395"/>
      <c r="CC15" s="393"/>
      <c r="CD15" s="393"/>
      <c r="CE15" s="426" t="s">
        <v>48</v>
      </c>
      <c r="CF15" s="426" t="s">
        <v>48</v>
      </c>
      <c r="CG15" s="393"/>
      <c r="CH15" s="395"/>
      <c r="CI15" s="395"/>
      <c r="CJ15" s="388" t="s">
        <v>1115</v>
      </c>
      <c r="CK15" s="396" t="s">
        <v>1262</v>
      </c>
      <c r="CL15" s="393"/>
      <c r="CM15" s="393"/>
      <c r="CN15" s="393"/>
    </row>
    <row r="16" spans="2:94" x14ac:dyDescent="0.35">
      <c r="C16" s="385"/>
      <c r="D16" s="393"/>
      <c r="E16" s="393"/>
      <c r="F16" s="393"/>
      <c r="G16" s="399"/>
      <c r="H16" s="393"/>
      <c r="I16" s="395"/>
      <c r="J16" s="395"/>
      <c r="K16" s="393"/>
      <c r="L16" s="393"/>
      <c r="M16" s="393"/>
      <c r="N16" s="393"/>
      <c r="O16" s="393"/>
      <c r="P16" s="395"/>
      <c r="Q16" s="395"/>
      <c r="R16" s="393"/>
      <c r="S16" s="393"/>
      <c r="T16" s="393"/>
      <c r="U16" s="397"/>
      <c r="V16" s="393"/>
      <c r="W16" s="395"/>
      <c r="X16" s="395"/>
      <c r="Y16" s="393"/>
      <c r="Z16" s="393"/>
      <c r="AA16" s="393"/>
      <c r="AB16" s="393"/>
      <c r="AC16" s="393"/>
      <c r="AD16" s="395"/>
      <c r="AE16" s="395"/>
      <c r="AF16" s="393"/>
      <c r="AG16" s="393"/>
      <c r="AH16" s="393"/>
      <c r="AI16" s="399"/>
      <c r="AJ16" s="393"/>
      <c r="AK16" s="395"/>
      <c r="AL16" s="395"/>
      <c r="AM16" s="393"/>
      <c r="AN16" s="393"/>
      <c r="AO16" s="393"/>
      <c r="AP16" s="393"/>
      <c r="AQ16" s="393"/>
      <c r="AR16" s="395"/>
      <c r="AS16" s="395"/>
      <c r="AT16" s="393"/>
      <c r="AU16" s="451" t="s">
        <v>1164</v>
      </c>
      <c r="AV16" s="393"/>
      <c r="AW16" s="393"/>
      <c r="AX16" s="415"/>
      <c r="AY16" s="395"/>
      <c r="AZ16" s="395"/>
      <c r="BA16" s="393"/>
      <c r="BB16" s="393"/>
      <c r="BC16" s="393"/>
      <c r="BD16" s="393"/>
      <c r="BE16" s="393"/>
      <c r="BF16" s="395"/>
      <c r="BG16" s="395"/>
      <c r="BH16" s="393"/>
      <c r="BI16" s="393"/>
      <c r="BJ16" s="393"/>
      <c r="BK16" s="399"/>
      <c r="BL16" s="393"/>
      <c r="BM16" s="395"/>
      <c r="BN16" s="395"/>
      <c r="BO16" s="393"/>
      <c r="BP16" s="425"/>
      <c r="BQ16" s="393"/>
      <c r="BR16" s="393"/>
      <c r="BS16" s="393"/>
      <c r="BT16" s="395"/>
      <c r="BU16" s="395"/>
      <c r="BV16" s="393"/>
      <c r="BW16" s="393"/>
      <c r="BX16" s="393"/>
      <c r="BY16" s="393"/>
      <c r="BZ16" s="393"/>
      <c r="CA16" s="395"/>
      <c r="CB16" s="395"/>
      <c r="CC16" s="393"/>
      <c r="CD16" s="393"/>
      <c r="CE16" s="393"/>
      <c r="CF16" s="393"/>
      <c r="CG16" s="393"/>
      <c r="CH16" s="395"/>
      <c r="CI16" s="395"/>
      <c r="CJ16" s="393"/>
      <c r="CK16" s="393"/>
      <c r="CL16" s="393"/>
      <c r="CM16" s="393"/>
      <c r="CN16" s="393"/>
    </row>
    <row r="17" spans="2:94" x14ac:dyDescent="0.35">
      <c r="B17" t="s">
        <v>1109</v>
      </c>
      <c r="C17" s="385" t="s">
        <v>1126</v>
      </c>
      <c r="D17" s="387" t="s">
        <v>1094</v>
      </c>
      <c r="E17" s="388" t="s">
        <v>1094</v>
      </c>
      <c r="F17" s="387" t="s">
        <v>1094</v>
      </c>
      <c r="G17" s="402" t="s">
        <v>1095</v>
      </c>
      <c r="H17" s="388" t="s">
        <v>1116</v>
      </c>
      <c r="I17" s="396" t="s">
        <v>1262</v>
      </c>
      <c r="J17" s="388" t="s">
        <v>1262</v>
      </c>
      <c r="K17" s="387" t="s">
        <v>1094</v>
      </c>
      <c r="L17" s="392" t="s">
        <v>1095</v>
      </c>
      <c r="M17" s="387" t="s">
        <v>1094</v>
      </c>
      <c r="N17" s="388" t="s">
        <v>1299</v>
      </c>
      <c r="O17" s="388" t="s">
        <v>1115</v>
      </c>
      <c r="P17" s="389" t="s">
        <v>1095</v>
      </c>
      <c r="Q17" s="389" t="s">
        <v>1095</v>
      </c>
      <c r="R17" s="387" t="s">
        <v>1094</v>
      </c>
      <c r="S17" s="387" t="s">
        <v>1094</v>
      </c>
      <c r="T17" s="388" t="s">
        <v>1263</v>
      </c>
      <c r="U17" s="388" t="s">
        <v>1120</v>
      </c>
      <c r="V17" s="388" t="s">
        <v>1115</v>
      </c>
      <c r="W17" s="389" t="s">
        <v>1095</v>
      </c>
      <c r="X17" s="389" t="s">
        <v>1095</v>
      </c>
      <c r="Y17" s="387" t="s">
        <v>1094</v>
      </c>
      <c r="Z17" s="387" t="s">
        <v>1094</v>
      </c>
      <c r="AA17" s="388" t="s">
        <v>1115</v>
      </c>
      <c r="AB17" s="388" t="s">
        <v>1262</v>
      </c>
      <c r="AC17" s="387" t="s">
        <v>1094</v>
      </c>
      <c r="AD17" s="389" t="s">
        <v>1095</v>
      </c>
      <c r="AE17" s="389" t="s">
        <v>1095</v>
      </c>
      <c r="AF17" s="388" t="s">
        <v>1263</v>
      </c>
      <c r="AG17" s="388" t="s">
        <v>1263</v>
      </c>
      <c r="AH17" s="387" t="s">
        <v>1094</v>
      </c>
      <c r="AI17" s="402" t="s">
        <v>1094</v>
      </c>
      <c r="AJ17" s="392" t="s">
        <v>1095</v>
      </c>
      <c r="AK17" s="388" t="s">
        <v>1116</v>
      </c>
      <c r="AL17" s="388" t="s">
        <v>1117</v>
      </c>
      <c r="AM17" s="388" t="s">
        <v>1120</v>
      </c>
      <c r="AN17" s="387" t="s">
        <v>1094</v>
      </c>
      <c r="AO17" s="413" t="s">
        <v>1099</v>
      </c>
      <c r="AP17" s="392" t="s">
        <v>1095</v>
      </c>
      <c r="AQ17" s="388" t="s">
        <v>1117</v>
      </c>
      <c r="AR17" s="388" t="s">
        <v>1114</v>
      </c>
      <c r="AS17" s="389" t="s">
        <v>1115</v>
      </c>
      <c r="AT17" s="392" t="s">
        <v>1095</v>
      </c>
      <c r="AU17" s="387" t="s">
        <v>1094</v>
      </c>
      <c r="AV17" s="387" t="s">
        <v>1094</v>
      </c>
      <c r="AW17" s="388" t="s">
        <v>1263</v>
      </c>
      <c r="AX17" s="388" t="s">
        <v>1263</v>
      </c>
      <c r="AY17" s="389" t="s">
        <v>1095</v>
      </c>
      <c r="AZ17" s="389" t="s">
        <v>1095</v>
      </c>
      <c r="BA17" s="388" t="s">
        <v>1094</v>
      </c>
      <c r="BB17" s="396" t="s">
        <v>1263</v>
      </c>
      <c r="BC17" s="388" t="s">
        <v>1263</v>
      </c>
      <c r="BD17" s="388" t="s">
        <v>1094</v>
      </c>
      <c r="BE17" s="387" t="s">
        <v>1094</v>
      </c>
      <c r="BF17" s="389" t="s">
        <v>1095</v>
      </c>
      <c r="BG17" s="389" t="s">
        <v>1095</v>
      </c>
      <c r="BH17" s="388" t="s">
        <v>1120</v>
      </c>
      <c r="BI17" s="388" t="s">
        <v>1114</v>
      </c>
      <c r="BJ17" s="388" t="s">
        <v>1262</v>
      </c>
      <c r="BK17" s="402" t="s">
        <v>1094</v>
      </c>
      <c r="BL17" s="387" t="s">
        <v>1094</v>
      </c>
      <c r="BM17" s="389" t="s">
        <v>1095</v>
      </c>
      <c r="BN17" s="389" t="s">
        <v>1095</v>
      </c>
      <c r="BO17" s="388" t="s">
        <v>1115</v>
      </c>
      <c r="BP17" s="388" t="s">
        <v>1262</v>
      </c>
      <c r="BQ17" s="387" t="s">
        <v>1094</v>
      </c>
      <c r="BR17" s="392" t="s">
        <v>1095</v>
      </c>
      <c r="BS17" s="387" t="s">
        <v>1094</v>
      </c>
      <c r="BT17" s="388" t="s">
        <v>1116</v>
      </c>
      <c r="BU17" s="389" t="s">
        <v>1117</v>
      </c>
      <c r="BV17" s="388" t="s">
        <v>1299</v>
      </c>
      <c r="BW17" s="392" t="s">
        <v>1095</v>
      </c>
      <c r="BX17" s="392" t="s">
        <v>1095</v>
      </c>
      <c r="BY17" s="387" t="s">
        <v>1094</v>
      </c>
      <c r="BZ17" s="387" t="s">
        <v>1094</v>
      </c>
      <c r="CA17" s="388" t="s">
        <v>1114</v>
      </c>
      <c r="CB17" s="389" t="s">
        <v>1115</v>
      </c>
      <c r="CC17" s="392" t="s">
        <v>1095</v>
      </c>
      <c r="CD17" s="387" t="s">
        <v>1094</v>
      </c>
      <c r="CE17" s="387" t="s">
        <v>1094</v>
      </c>
      <c r="CF17" s="388" t="s">
        <v>1120</v>
      </c>
      <c r="CG17" s="388" t="s">
        <v>1117</v>
      </c>
      <c r="CH17" s="389" t="s">
        <v>1095</v>
      </c>
      <c r="CI17" s="389" t="s">
        <v>1095</v>
      </c>
      <c r="CJ17" s="387" t="s">
        <v>1094</v>
      </c>
      <c r="CK17" s="388" t="s">
        <v>1117</v>
      </c>
      <c r="CL17" s="388" t="s">
        <v>1115</v>
      </c>
      <c r="CM17" s="388" t="s">
        <v>1114</v>
      </c>
      <c r="CN17" s="387" t="s">
        <v>1094</v>
      </c>
      <c r="CP17" t="s">
        <v>1093</v>
      </c>
    </row>
    <row r="18" spans="2:94" x14ac:dyDescent="0.35">
      <c r="C18" s="385"/>
      <c r="D18" s="393"/>
      <c r="E18" s="388" t="s">
        <v>1114</v>
      </c>
      <c r="F18" s="393"/>
      <c r="G18" s="399"/>
      <c r="H18" s="393"/>
      <c r="I18" s="393"/>
      <c r="J18" s="388" t="s">
        <v>1115</v>
      </c>
      <c r="K18" s="393"/>
      <c r="L18" s="393"/>
      <c r="M18" s="393"/>
      <c r="N18" s="388" t="s">
        <v>1115</v>
      </c>
      <c r="O18" s="388" t="s">
        <v>1114</v>
      </c>
      <c r="P18" s="395"/>
      <c r="Q18" s="395"/>
      <c r="R18" s="393"/>
      <c r="S18" s="393"/>
      <c r="T18" s="388" t="s">
        <v>1115</v>
      </c>
      <c r="U18" s="388" t="s">
        <v>1115</v>
      </c>
      <c r="V18" s="388" t="s">
        <v>1114</v>
      </c>
      <c r="W18" s="395"/>
      <c r="X18" s="395"/>
      <c r="Y18" s="393"/>
      <c r="Z18" s="393"/>
      <c r="AA18" s="404" t="s">
        <v>1262</v>
      </c>
      <c r="AB18" s="388" t="s">
        <v>1115</v>
      </c>
      <c r="AC18" s="393"/>
      <c r="AD18" s="395"/>
      <c r="AE18" s="395"/>
      <c r="AF18" s="388" t="s">
        <v>1115</v>
      </c>
      <c r="AG18" s="388" t="s">
        <v>1115</v>
      </c>
      <c r="AH18" s="403"/>
      <c r="AI18" s="402"/>
      <c r="AJ18" s="403"/>
      <c r="AK18" s="396" t="s">
        <v>1263</v>
      </c>
      <c r="AL18" s="396" t="s">
        <v>1263</v>
      </c>
      <c r="AM18" s="388" t="s">
        <v>1114</v>
      </c>
      <c r="AN18" s="403"/>
      <c r="AO18" s="403"/>
      <c r="AP18" s="393"/>
      <c r="AQ18" s="388" t="s">
        <v>1114</v>
      </c>
      <c r="AR18" s="388" t="s">
        <v>1115</v>
      </c>
      <c r="AS18" s="389"/>
      <c r="AT18" s="403"/>
      <c r="AU18" s="453"/>
      <c r="AV18" s="403"/>
      <c r="AW18" s="396" t="s">
        <v>1262</v>
      </c>
      <c r="AX18" s="388" t="s">
        <v>1115</v>
      </c>
      <c r="AY18" s="389"/>
      <c r="AZ18" s="389"/>
      <c r="BA18" s="396" t="s">
        <v>1263</v>
      </c>
      <c r="BB18" s="393"/>
      <c r="BC18" s="394" t="s">
        <v>1094</v>
      </c>
      <c r="BD18" s="388" t="s">
        <v>1115</v>
      </c>
      <c r="BE18" s="403"/>
      <c r="BF18" s="389"/>
      <c r="BG18" s="389"/>
      <c r="BH18" s="388" t="s">
        <v>1117</v>
      </c>
      <c r="BI18" s="388" t="s">
        <v>1115</v>
      </c>
      <c r="BJ18" s="388" t="s">
        <v>1114</v>
      </c>
      <c r="BK18" s="399"/>
      <c r="BL18" s="393"/>
      <c r="BM18" s="395"/>
      <c r="BN18" s="395"/>
      <c r="BO18" s="393"/>
      <c r="BP18" s="388" t="s">
        <v>1115</v>
      </c>
      <c r="BQ18" s="393"/>
      <c r="BR18" s="393"/>
      <c r="BS18" s="393"/>
      <c r="BT18" s="388" t="s">
        <v>1118</v>
      </c>
      <c r="BU18" s="393"/>
      <c r="BV18" s="461" t="s">
        <v>1114</v>
      </c>
      <c r="BW18" s="393"/>
      <c r="BX18" s="393"/>
      <c r="BY18" s="393"/>
      <c r="BZ18" s="393"/>
      <c r="CA18" s="388" t="s">
        <v>1115</v>
      </c>
      <c r="CB18" s="395"/>
      <c r="CC18" s="393"/>
      <c r="CD18" s="393"/>
      <c r="CE18" s="393"/>
      <c r="CF18" s="396" t="s">
        <v>1263</v>
      </c>
      <c r="CG18" s="396" t="s">
        <v>1263</v>
      </c>
      <c r="CH18" s="395"/>
      <c r="CI18" s="395"/>
      <c r="CJ18" s="393"/>
      <c r="CK18" s="388" t="s">
        <v>1116</v>
      </c>
      <c r="CL18" s="393"/>
      <c r="CM18" s="396" t="s">
        <v>1262</v>
      </c>
      <c r="CN18" s="393"/>
    </row>
    <row r="19" spans="2:94" x14ac:dyDescent="0.35">
      <c r="C19" s="385"/>
      <c r="D19" s="393"/>
      <c r="E19" s="393"/>
      <c r="F19" s="393"/>
      <c r="G19" s="399"/>
      <c r="H19" s="393"/>
      <c r="I19" s="393"/>
      <c r="J19" s="393"/>
      <c r="K19" s="393"/>
      <c r="L19" s="393"/>
      <c r="M19" s="393"/>
      <c r="N19" s="393"/>
      <c r="O19" s="393"/>
      <c r="P19" s="395"/>
      <c r="Q19" s="395"/>
      <c r="R19" s="393"/>
      <c r="S19" s="393"/>
      <c r="T19" s="393"/>
      <c r="U19" s="397"/>
      <c r="V19" s="393"/>
      <c r="W19" s="395"/>
      <c r="X19" s="395"/>
      <c r="Y19" s="393"/>
      <c r="Z19" s="393"/>
      <c r="AA19" s="393"/>
      <c r="AB19" s="393"/>
      <c r="AC19" s="393"/>
      <c r="AD19" s="395"/>
      <c r="AE19" s="395"/>
      <c r="AF19" s="393"/>
      <c r="AG19" s="388"/>
      <c r="AH19" s="403"/>
      <c r="AI19" s="402"/>
      <c r="AJ19" s="403"/>
      <c r="AK19" s="389"/>
      <c r="AL19" s="389"/>
      <c r="AM19" s="388"/>
      <c r="AN19" s="403"/>
      <c r="AO19" s="403"/>
      <c r="AP19" s="393"/>
      <c r="AQ19" s="388"/>
      <c r="AR19" s="389"/>
      <c r="AS19" s="389"/>
      <c r="AT19" s="403"/>
      <c r="AU19" s="403"/>
      <c r="AV19" s="403"/>
      <c r="AW19" s="451" t="s">
        <v>1164</v>
      </c>
      <c r="AX19" s="416"/>
      <c r="AY19" s="389"/>
      <c r="AZ19" s="389"/>
      <c r="BA19" s="453"/>
      <c r="BB19" s="393"/>
      <c r="BC19" s="403"/>
      <c r="BD19" s="403"/>
      <c r="BE19" s="403"/>
      <c r="BF19" s="389"/>
      <c r="BG19" s="389"/>
      <c r="BH19" s="453"/>
      <c r="BI19" s="388"/>
      <c r="BJ19" s="388"/>
      <c r="BK19" s="399"/>
      <c r="BL19" s="393"/>
      <c r="BM19" s="462"/>
      <c r="BN19" s="462"/>
      <c r="BO19" s="393"/>
      <c r="BP19" s="393"/>
      <c r="BQ19" s="393"/>
      <c r="BR19" s="393"/>
      <c r="BS19" s="393"/>
      <c r="BT19" s="395"/>
      <c r="BU19" s="395"/>
      <c r="BV19" s="393"/>
      <c r="BW19" s="393"/>
      <c r="BX19" s="393"/>
      <c r="BY19" s="393"/>
      <c r="BZ19" s="393"/>
      <c r="CA19" s="395"/>
      <c r="CB19" s="395"/>
      <c r="CC19" s="393"/>
      <c r="CD19" s="393"/>
      <c r="CE19" s="393"/>
      <c r="CF19" s="393"/>
      <c r="CG19" s="393"/>
      <c r="CH19" s="395"/>
      <c r="CI19" s="395"/>
      <c r="CJ19" s="393"/>
      <c r="CK19" s="393"/>
      <c r="CL19" s="393"/>
      <c r="CM19" s="393"/>
      <c r="CN19" s="393"/>
    </row>
    <row r="20" spans="2:94" x14ac:dyDescent="0.35">
      <c r="B20" t="s">
        <v>1110</v>
      </c>
      <c r="C20" s="385" t="s">
        <v>1127</v>
      </c>
      <c r="D20" s="392" t="s">
        <v>1095</v>
      </c>
      <c r="E20" s="387" t="s">
        <v>1094</v>
      </c>
      <c r="F20" s="433" t="s">
        <v>1300</v>
      </c>
      <c r="G20" s="433" t="s">
        <v>1299</v>
      </c>
      <c r="H20" s="388" t="s">
        <v>1114</v>
      </c>
      <c r="I20" s="392" t="s">
        <v>1095</v>
      </c>
      <c r="J20" s="392" t="s">
        <v>1095</v>
      </c>
      <c r="K20" s="387" t="s">
        <v>1094</v>
      </c>
      <c r="L20" s="387" t="s">
        <v>1094</v>
      </c>
      <c r="M20" s="388" t="s">
        <v>1120</v>
      </c>
      <c r="N20" s="388" t="s">
        <v>1120</v>
      </c>
      <c r="O20" s="388" t="s">
        <v>1120</v>
      </c>
      <c r="P20" s="392" t="s">
        <v>1095</v>
      </c>
      <c r="Q20" s="392" t="s">
        <v>1095</v>
      </c>
      <c r="R20" s="401" t="s">
        <v>1099</v>
      </c>
      <c r="S20" s="388" t="s">
        <v>1120</v>
      </c>
      <c r="T20" s="388" t="s">
        <v>1120</v>
      </c>
      <c r="U20" s="391" t="s">
        <v>1094</v>
      </c>
      <c r="V20" s="387" t="s">
        <v>1094</v>
      </c>
      <c r="W20" s="392" t="s">
        <v>1095</v>
      </c>
      <c r="X20" s="392" t="s">
        <v>1095</v>
      </c>
      <c r="Y20" s="388" t="s">
        <v>1120</v>
      </c>
      <c r="Z20" s="388" t="s">
        <v>1262</v>
      </c>
      <c r="AA20" s="388" t="s">
        <v>1263</v>
      </c>
      <c r="AB20" s="392" t="s">
        <v>1095</v>
      </c>
      <c r="AC20" s="392" t="s">
        <v>1095</v>
      </c>
      <c r="AD20" s="396" t="s">
        <v>1263</v>
      </c>
      <c r="AE20" s="396" t="s">
        <v>1263</v>
      </c>
      <c r="AF20" s="388" t="s">
        <v>1120</v>
      </c>
      <c r="AG20" s="387" t="s">
        <v>1094</v>
      </c>
      <c r="AH20" s="392" t="s">
        <v>1095</v>
      </c>
      <c r="AI20" s="402" t="s">
        <v>1094</v>
      </c>
      <c r="AJ20" s="387" t="s">
        <v>1094</v>
      </c>
      <c r="AK20" s="388" t="s">
        <v>1299</v>
      </c>
      <c r="AL20" s="388" t="s">
        <v>1299</v>
      </c>
      <c r="AM20" s="392" t="s">
        <v>1095</v>
      </c>
      <c r="AN20" s="387" t="s">
        <v>1094</v>
      </c>
      <c r="AO20" s="387" t="s">
        <v>1094</v>
      </c>
      <c r="AP20" s="388" t="s">
        <v>1120</v>
      </c>
      <c r="AQ20" s="388" t="s">
        <v>1299</v>
      </c>
      <c r="AR20" s="392" t="s">
        <v>1095</v>
      </c>
      <c r="AS20" s="392" t="s">
        <v>1095</v>
      </c>
      <c r="AT20" s="387" t="s">
        <v>1094</v>
      </c>
      <c r="AU20" s="388" t="s">
        <v>1120</v>
      </c>
      <c r="AV20" s="388" t="s">
        <v>1120</v>
      </c>
      <c r="AW20" s="387" t="s">
        <v>1094</v>
      </c>
      <c r="AX20" s="388" t="s">
        <v>1094</v>
      </c>
      <c r="AY20" s="392" t="s">
        <v>1095</v>
      </c>
      <c r="AZ20" s="392" t="s">
        <v>1095</v>
      </c>
      <c r="BA20" s="388" t="s">
        <v>1120</v>
      </c>
      <c r="BB20" s="388" t="s">
        <v>1299</v>
      </c>
      <c r="BC20" s="388" t="s">
        <v>1299</v>
      </c>
      <c r="BD20" s="387" t="s">
        <v>1094</v>
      </c>
      <c r="BE20" s="401" t="s">
        <v>1099</v>
      </c>
      <c r="BF20" s="392" t="s">
        <v>1095</v>
      </c>
      <c r="BG20" s="392" t="s">
        <v>1095</v>
      </c>
      <c r="BH20" s="388" t="s">
        <v>1120</v>
      </c>
      <c r="BI20" s="388" t="s">
        <v>1299</v>
      </c>
      <c r="BJ20" s="387" t="s">
        <v>1094</v>
      </c>
      <c r="BK20" s="388" t="s">
        <v>1094</v>
      </c>
      <c r="BL20" s="392" t="s">
        <v>1095</v>
      </c>
      <c r="BM20" s="388" t="s">
        <v>1116</v>
      </c>
      <c r="BN20" s="388" t="s">
        <v>1120</v>
      </c>
      <c r="BO20" s="388" t="s">
        <v>1299</v>
      </c>
      <c r="BP20" s="424" t="s">
        <v>1094</v>
      </c>
      <c r="BQ20" s="387" t="s">
        <v>1094</v>
      </c>
      <c r="BR20" s="392" t="s">
        <v>1095</v>
      </c>
      <c r="BS20" s="392" t="s">
        <v>1095</v>
      </c>
      <c r="BT20" s="388" t="s">
        <v>1114</v>
      </c>
      <c r="BU20" s="388" t="s">
        <v>1114</v>
      </c>
      <c r="BV20" s="387" t="s">
        <v>1094</v>
      </c>
      <c r="BW20" s="392" t="s">
        <v>1095</v>
      </c>
      <c r="BX20" s="387" t="s">
        <v>1094</v>
      </c>
      <c r="BY20" s="388" t="s">
        <v>1263</v>
      </c>
      <c r="BZ20" s="388" t="s">
        <v>1262</v>
      </c>
      <c r="CA20" s="392" t="s">
        <v>1095</v>
      </c>
      <c r="CB20" s="392" t="s">
        <v>1095</v>
      </c>
      <c r="CC20" s="387" t="s">
        <v>1094</v>
      </c>
      <c r="CD20" s="388" t="s">
        <v>1120</v>
      </c>
      <c r="CE20" s="388" t="s">
        <v>1120</v>
      </c>
      <c r="CF20" s="387" t="s">
        <v>1094</v>
      </c>
      <c r="CG20" s="387" t="s">
        <v>1094</v>
      </c>
      <c r="CH20" s="392" t="s">
        <v>1095</v>
      </c>
      <c r="CI20" s="392" t="s">
        <v>1095</v>
      </c>
      <c r="CJ20" s="387" t="s">
        <v>1094</v>
      </c>
      <c r="CK20" s="387" t="s">
        <v>1094</v>
      </c>
      <c r="CL20" s="392" t="s">
        <v>1095</v>
      </c>
      <c r="CM20" s="387" t="s">
        <v>1094</v>
      </c>
      <c r="CN20" s="388" t="s">
        <v>1116</v>
      </c>
      <c r="CP20" s="445" t="s">
        <v>1093</v>
      </c>
    </row>
    <row r="21" spans="2:94" x14ac:dyDescent="0.35">
      <c r="C21" s="385"/>
      <c r="D21" s="393"/>
      <c r="E21" s="393"/>
      <c r="F21" s="393"/>
      <c r="G21" s="393"/>
      <c r="H21" s="393"/>
      <c r="I21" s="395"/>
      <c r="J21" s="395"/>
      <c r="K21" s="393"/>
      <c r="L21" s="393"/>
      <c r="M21" s="388" t="s">
        <v>1117</v>
      </c>
      <c r="N21" s="388" t="s">
        <v>1117</v>
      </c>
      <c r="O21" s="388" t="s">
        <v>1117</v>
      </c>
      <c r="P21" s="395"/>
      <c r="Q21" s="395"/>
      <c r="R21" s="393"/>
      <c r="S21" s="388" t="s">
        <v>1117</v>
      </c>
      <c r="T21" s="388" t="s">
        <v>1114</v>
      </c>
      <c r="U21" s="397"/>
      <c r="V21" s="393"/>
      <c r="W21" s="395"/>
      <c r="X21" s="395"/>
      <c r="Y21" s="394" t="s">
        <v>1094</v>
      </c>
      <c r="Z21" s="400" t="s">
        <v>1263</v>
      </c>
      <c r="AA21" s="403"/>
      <c r="AB21" s="393"/>
      <c r="AC21" s="393"/>
      <c r="AD21" s="395"/>
      <c r="AE21" s="395"/>
      <c r="AF21" s="388" t="s">
        <v>1117</v>
      </c>
      <c r="AG21" s="393"/>
      <c r="AH21" s="393"/>
      <c r="AI21" s="399"/>
      <c r="AJ21" s="393"/>
      <c r="AK21" s="388" t="s">
        <v>1114</v>
      </c>
      <c r="AL21" s="388" t="s">
        <v>1114</v>
      </c>
      <c r="AM21" s="393"/>
      <c r="AN21" s="393"/>
      <c r="AO21" s="393"/>
      <c r="AP21" s="396" t="s">
        <v>1263</v>
      </c>
      <c r="AQ21" s="396" t="s">
        <v>1263</v>
      </c>
      <c r="AR21" s="393"/>
      <c r="AS21" s="395"/>
      <c r="AT21" s="393"/>
      <c r="AU21" s="388" t="s">
        <v>1117</v>
      </c>
      <c r="AV21" s="388" t="s">
        <v>1117</v>
      </c>
      <c r="AW21" s="393"/>
      <c r="AX21" s="402" t="s">
        <v>1100</v>
      </c>
      <c r="AY21" s="395"/>
      <c r="AZ21" s="395"/>
      <c r="BA21" s="388" t="s">
        <v>1117</v>
      </c>
      <c r="BB21" s="396" t="s">
        <v>1262</v>
      </c>
      <c r="BC21" s="388" t="s">
        <v>1114</v>
      </c>
      <c r="BD21" s="393"/>
      <c r="BE21" s="393"/>
      <c r="BF21" s="395"/>
      <c r="BG21" s="395"/>
      <c r="BH21" s="394" t="s">
        <v>1094</v>
      </c>
      <c r="BI21" s="396" t="s">
        <v>1262</v>
      </c>
      <c r="BJ21" s="393"/>
      <c r="BK21" s="402"/>
      <c r="BL21" s="393"/>
      <c r="BM21" s="388" t="s">
        <v>1117</v>
      </c>
      <c r="BN21" s="388" t="s">
        <v>1117</v>
      </c>
      <c r="BO21" s="388" t="s">
        <v>1114</v>
      </c>
      <c r="BP21" s="463"/>
      <c r="BQ21" s="386"/>
      <c r="BR21" s="386"/>
      <c r="BS21" s="386"/>
      <c r="BT21" s="396" t="s">
        <v>1262</v>
      </c>
      <c r="BU21" s="396" t="s">
        <v>1262</v>
      </c>
      <c r="BV21" s="386"/>
      <c r="BW21" s="386"/>
      <c r="BX21" s="386"/>
      <c r="BY21" s="388" t="s">
        <v>1117</v>
      </c>
      <c r="BZ21" s="388" t="s">
        <v>1114</v>
      </c>
      <c r="CA21" s="464"/>
      <c r="CB21" s="464"/>
      <c r="CC21" s="464"/>
      <c r="CD21" s="426" t="s">
        <v>48</v>
      </c>
      <c r="CE21" s="426" t="s">
        <v>48</v>
      </c>
      <c r="CF21" s="464"/>
      <c r="CG21" s="464"/>
      <c r="CH21" s="464"/>
      <c r="CI21" s="464"/>
      <c r="CJ21" s="386"/>
      <c r="CK21" s="386"/>
      <c r="CL21" s="386"/>
      <c r="CM21" s="386"/>
      <c r="CN21" s="424" t="s">
        <v>1118</v>
      </c>
    </row>
    <row r="22" spans="2:94" x14ac:dyDescent="0.35">
      <c r="C22" s="385"/>
      <c r="D22" s="393"/>
      <c r="E22" s="393"/>
      <c r="F22" s="393"/>
      <c r="G22" s="393"/>
      <c r="H22" s="393"/>
      <c r="I22" s="395"/>
      <c r="J22" s="395"/>
      <c r="K22" s="393"/>
      <c r="L22" s="393"/>
      <c r="M22" s="393"/>
      <c r="N22" s="393"/>
      <c r="O22" s="393"/>
      <c r="P22" s="395"/>
      <c r="Q22" s="395"/>
      <c r="R22" s="393"/>
      <c r="S22" s="393"/>
      <c r="T22" s="393"/>
      <c r="U22" s="397"/>
      <c r="V22" s="393"/>
      <c r="W22" s="395"/>
      <c r="X22" s="395"/>
      <c r="Y22" s="393"/>
      <c r="Z22" s="393"/>
      <c r="AA22" s="393"/>
      <c r="AB22" s="393"/>
      <c r="AC22" s="393"/>
      <c r="AD22" s="395"/>
      <c r="AE22" s="395"/>
      <c r="AF22" s="393"/>
      <c r="AG22" s="393"/>
      <c r="AH22" s="393"/>
      <c r="AI22" s="399"/>
      <c r="AJ22" s="393"/>
      <c r="AK22" s="395"/>
      <c r="AL22" s="395"/>
      <c r="AM22" s="393"/>
      <c r="AN22" s="393"/>
      <c r="AO22" s="393"/>
      <c r="AP22" s="393"/>
      <c r="AQ22" s="393"/>
      <c r="AR22" s="395"/>
      <c r="AS22" s="395"/>
      <c r="AT22" s="393"/>
      <c r="AU22" s="393"/>
      <c r="AV22" s="393"/>
      <c r="AW22" s="393"/>
      <c r="AX22" s="415"/>
      <c r="AY22" s="395"/>
      <c r="AZ22" s="395"/>
      <c r="BA22" s="451" t="s">
        <v>1164</v>
      </c>
      <c r="BB22" s="393"/>
      <c r="BC22" s="393"/>
      <c r="BD22" s="393"/>
      <c r="BE22" s="393"/>
      <c r="BF22" s="395"/>
      <c r="BG22" s="395"/>
      <c r="BH22" s="393"/>
      <c r="BI22" s="393"/>
      <c r="BJ22" s="393"/>
      <c r="BK22" s="399"/>
      <c r="BL22" s="393"/>
      <c r="BM22" s="462"/>
      <c r="BN22" s="462"/>
      <c r="BO22" s="393"/>
      <c r="BP22" s="463"/>
      <c r="BQ22" s="386"/>
      <c r="BR22" s="386"/>
      <c r="BS22" s="386"/>
      <c r="BT22" s="395"/>
      <c r="BU22" s="395"/>
      <c r="BV22" s="386"/>
      <c r="BW22" s="386"/>
      <c r="BX22" s="386"/>
      <c r="BY22" s="393"/>
      <c r="BZ22" s="393"/>
      <c r="CA22" s="465"/>
      <c r="CB22" s="465"/>
      <c r="CC22" s="386"/>
      <c r="CD22" s="386"/>
      <c r="CE22" s="386"/>
      <c r="CF22" s="386"/>
      <c r="CG22" s="386"/>
      <c r="CH22" s="465"/>
      <c r="CI22" s="465"/>
      <c r="CJ22" s="386"/>
      <c r="CK22" s="386"/>
      <c r="CL22" s="386"/>
      <c r="CM22" s="386"/>
      <c r="CN22" s="393"/>
    </row>
    <row r="23" spans="2:94" x14ac:dyDescent="0.35">
      <c r="B23" t="s">
        <v>1111</v>
      </c>
      <c r="C23" s="429" t="s">
        <v>1128</v>
      </c>
      <c r="D23" s="430" t="s">
        <v>1094</v>
      </c>
      <c r="E23" s="430" t="s">
        <v>1094</v>
      </c>
      <c r="F23" s="430" t="s">
        <v>1095</v>
      </c>
      <c r="G23" s="430" t="s">
        <v>1094</v>
      </c>
      <c r="H23" s="430" t="s">
        <v>1263</v>
      </c>
      <c r="I23" s="430" t="s">
        <v>1263</v>
      </c>
      <c r="J23" s="430" t="s">
        <v>1120</v>
      </c>
      <c r="K23" s="430" t="s">
        <v>1095</v>
      </c>
      <c r="L23" s="430" t="s">
        <v>1094</v>
      </c>
      <c r="M23" s="430" t="s">
        <v>1094</v>
      </c>
      <c r="N23" s="430" t="s">
        <v>1115</v>
      </c>
      <c r="O23" s="430" t="s">
        <v>1262</v>
      </c>
      <c r="P23" s="430" t="s">
        <v>1095</v>
      </c>
      <c r="Q23" s="430" t="s">
        <v>1095</v>
      </c>
      <c r="R23" s="430" t="s">
        <v>1094</v>
      </c>
      <c r="S23" s="430" t="s">
        <v>1094</v>
      </c>
      <c r="T23" s="430" t="s">
        <v>1116</v>
      </c>
      <c r="U23" s="391" t="s">
        <v>1263</v>
      </c>
      <c r="V23" s="430" t="s">
        <v>1120</v>
      </c>
      <c r="W23" s="430" t="s">
        <v>1095</v>
      </c>
      <c r="X23" s="430" t="s">
        <v>1095</v>
      </c>
      <c r="Y23" s="430" t="s">
        <v>1099</v>
      </c>
      <c r="Z23" s="430" t="s">
        <v>1117</v>
      </c>
      <c r="AA23" s="430" t="s">
        <v>1116</v>
      </c>
      <c r="AB23" s="430" t="s">
        <v>1094</v>
      </c>
      <c r="AC23" s="430" t="s">
        <v>1094</v>
      </c>
      <c r="AD23" s="430" t="s">
        <v>1095</v>
      </c>
      <c r="AE23" s="430" t="s">
        <v>1095</v>
      </c>
      <c r="AF23" s="449" t="s">
        <v>1116</v>
      </c>
      <c r="AG23" s="449" t="s">
        <v>1262</v>
      </c>
      <c r="AH23" s="449" t="s">
        <v>1094</v>
      </c>
      <c r="AI23" s="402" t="s">
        <v>1095</v>
      </c>
      <c r="AJ23" s="449" t="s">
        <v>1095</v>
      </c>
      <c r="AK23" s="449" t="s">
        <v>1117</v>
      </c>
      <c r="AL23" s="449" t="s">
        <v>1116</v>
      </c>
      <c r="AM23" s="449" t="s">
        <v>1114</v>
      </c>
      <c r="AN23" s="449" t="s">
        <v>1094</v>
      </c>
      <c r="AO23" s="449" t="s">
        <v>1095</v>
      </c>
      <c r="AP23" s="449" t="s">
        <v>1095</v>
      </c>
      <c r="AQ23" s="449" t="s">
        <v>1094</v>
      </c>
      <c r="AR23" s="449" t="s">
        <v>1115</v>
      </c>
      <c r="AS23" s="449" t="s">
        <v>1262</v>
      </c>
      <c r="AT23" s="449" t="s">
        <v>1094</v>
      </c>
      <c r="AU23" s="449" t="s">
        <v>1095</v>
      </c>
      <c r="AV23" s="449" t="s">
        <v>1094</v>
      </c>
      <c r="AW23" s="449" t="s">
        <v>1115</v>
      </c>
      <c r="AX23" s="416" t="s">
        <v>1262</v>
      </c>
      <c r="AY23" s="449" t="s">
        <v>1095</v>
      </c>
      <c r="AZ23" s="449" t="s">
        <v>1095</v>
      </c>
      <c r="BA23" s="449" t="s">
        <v>1094</v>
      </c>
      <c r="BB23" s="449" t="s">
        <v>1094</v>
      </c>
      <c r="BC23" s="449" t="s">
        <v>1117</v>
      </c>
      <c r="BD23" s="449" t="s">
        <v>1118</v>
      </c>
      <c r="BE23" s="449" t="s">
        <v>1094</v>
      </c>
      <c r="BF23" s="449" t="s">
        <v>1095</v>
      </c>
      <c r="BG23" s="449" t="s">
        <v>1095</v>
      </c>
      <c r="BH23" s="449" t="s">
        <v>1117</v>
      </c>
      <c r="BI23" s="449" t="s">
        <v>1115</v>
      </c>
      <c r="BJ23" s="449" t="s">
        <v>1299</v>
      </c>
      <c r="BK23" s="402" t="s">
        <v>1094</v>
      </c>
      <c r="BL23" s="387" t="s">
        <v>1094</v>
      </c>
      <c r="BM23" s="466" t="s">
        <v>1095</v>
      </c>
      <c r="BN23" s="466" t="s">
        <v>1095</v>
      </c>
      <c r="BO23" s="387" t="s">
        <v>1094</v>
      </c>
      <c r="BP23" s="388" t="s">
        <v>1120</v>
      </c>
      <c r="BQ23" s="388" t="s">
        <v>1118</v>
      </c>
      <c r="BR23" s="388" t="s">
        <v>1116</v>
      </c>
      <c r="BS23" s="401" t="s">
        <v>1099</v>
      </c>
      <c r="BT23" s="389" t="s">
        <v>1095</v>
      </c>
      <c r="BU23" s="389" t="s">
        <v>1095</v>
      </c>
      <c r="BV23" s="424" t="s">
        <v>1118</v>
      </c>
      <c r="BW23" s="388" t="s">
        <v>1114</v>
      </c>
      <c r="BX23" s="388" t="s">
        <v>1262</v>
      </c>
      <c r="BY23" s="387" t="s">
        <v>1094</v>
      </c>
      <c r="BZ23" s="387" t="s">
        <v>1094</v>
      </c>
      <c r="CA23" s="389" t="s">
        <v>1095</v>
      </c>
      <c r="CB23" s="392" t="s">
        <v>1095</v>
      </c>
      <c r="CC23" s="387" t="s">
        <v>1094</v>
      </c>
      <c r="CD23" s="387" t="s">
        <v>1094</v>
      </c>
      <c r="CE23" s="387" t="s">
        <v>1094</v>
      </c>
      <c r="CF23" s="392" t="s">
        <v>1095</v>
      </c>
      <c r="CG23" s="388" t="s">
        <v>1116</v>
      </c>
      <c r="CH23" s="396" t="s">
        <v>1262</v>
      </c>
      <c r="CI23" s="396" t="s">
        <v>1262</v>
      </c>
      <c r="CJ23" s="387" t="s">
        <v>1094</v>
      </c>
      <c r="CK23" s="392" t="s">
        <v>1095</v>
      </c>
      <c r="CL23" s="387" t="s">
        <v>1094</v>
      </c>
      <c r="CM23" s="388" t="s">
        <v>1299</v>
      </c>
      <c r="CN23" s="388" t="s">
        <v>1115</v>
      </c>
      <c r="CP23" t="s">
        <v>1093</v>
      </c>
    </row>
    <row r="24" spans="2:94" x14ac:dyDescent="0.35">
      <c r="C24" s="429"/>
      <c r="D24" s="431"/>
      <c r="E24" s="431"/>
      <c r="F24" s="431"/>
      <c r="G24" s="431"/>
      <c r="H24" s="430" t="s">
        <v>1300</v>
      </c>
      <c r="I24" s="430" t="s">
        <v>1300</v>
      </c>
      <c r="J24" s="430" t="s">
        <v>1300</v>
      </c>
      <c r="K24" s="431"/>
      <c r="L24" s="431"/>
      <c r="M24" s="431"/>
      <c r="N24" s="430" t="s">
        <v>1299</v>
      </c>
      <c r="O24" s="430" t="s">
        <v>1299</v>
      </c>
      <c r="P24" s="431"/>
      <c r="Q24" s="431"/>
      <c r="R24" s="431"/>
      <c r="S24" s="431"/>
      <c r="T24" s="430" t="s">
        <v>1300</v>
      </c>
      <c r="U24" s="391" t="s">
        <v>1300</v>
      </c>
      <c r="V24" s="430" t="s">
        <v>1300</v>
      </c>
      <c r="W24" s="431"/>
      <c r="X24" s="431"/>
      <c r="Y24" s="431"/>
      <c r="Z24" s="430" t="s">
        <v>1300</v>
      </c>
      <c r="AA24" s="430" t="s">
        <v>1300</v>
      </c>
      <c r="AB24" s="431"/>
      <c r="AC24" s="431"/>
      <c r="AD24" s="431"/>
      <c r="AE24" s="431"/>
      <c r="AF24" s="449" t="s">
        <v>1300</v>
      </c>
      <c r="AG24" s="449" t="s">
        <v>1299</v>
      </c>
      <c r="AH24" s="450"/>
      <c r="AI24" s="399"/>
      <c r="AJ24" s="450"/>
      <c r="AK24" s="449" t="s">
        <v>1300</v>
      </c>
      <c r="AL24" s="449" t="s">
        <v>1300</v>
      </c>
      <c r="AM24" s="449" t="s">
        <v>1299</v>
      </c>
      <c r="AN24" s="450"/>
      <c r="AO24" s="450"/>
      <c r="AP24" s="450"/>
      <c r="AQ24" s="450"/>
      <c r="AR24" s="449" t="s">
        <v>1299</v>
      </c>
      <c r="AS24" s="449" t="s">
        <v>1299</v>
      </c>
      <c r="AT24" s="450"/>
      <c r="AU24" s="450"/>
      <c r="AV24" s="450"/>
      <c r="AW24" s="449" t="s">
        <v>1299</v>
      </c>
      <c r="AX24" s="416" t="s">
        <v>1299</v>
      </c>
      <c r="AY24" s="450"/>
      <c r="AZ24" s="450"/>
      <c r="BA24" s="450"/>
      <c r="BB24" s="450"/>
      <c r="BC24" s="449" t="s">
        <v>1300</v>
      </c>
      <c r="BD24" s="449" t="s">
        <v>1300</v>
      </c>
      <c r="BE24" s="450"/>
      <c r="BF24" s="450"/>
      <c r="BG24" s="450"/>
      <c r="BH24" s="449" t="s">
        <v>1300</v>
      </c>
      <c r="BI24" s="449" t="s">
        <v>1299</v>
      </c>
      <c r="BJ24" s="449" t="s">
        <v>1299</v>
      </c>
      <c r="BK24" s="399"/>
      <c r="BL24" s="393"/>
      <c r="BM24" s="462"/>
      <c r="BN24" s="462"/>
      <c r="BO24" s="393"/>
      <c r="BP24" s="396" t="s">
        <v>1263</v>
      </c>
      <c r="BQ24" s="396" t="s">
        <v>1263</v>
      </c>
      <c r="BR24" s="393"/>
      <c r="BS24" s="393"/>
      <c r="BT24" s="395"/>
      <c r="BU24" s="395"/>
      <c r="BV24" s="393"/>
      <c r="BW24" s="393"/>
      <c r="BX24" s="388" t="s">
        <v>1114</v>
      </c>
      <c r="BY24" s="393"/>
      <c r="BZ24" s="393"/>
      <c r="CA24" s="395"/>
      <c r="CB24" s="395"/>
      <c r="CC24" s="393"/>
      <c r="CD24" s="393"/>
      <c r="CE24" s="393"/>
      <c r="CF24" s="393"/>
      <c r="CG24" s="393"/>
      <c r="CH24" s="395"/>
      <c r="CI24" s="395"/>
      <c r="CJ24" s="432"/>
      <c r="CK24" s="432"/>
      <c r="CL24" s="432"/>
      <c r="CM24" s="426" t="s">
        <v>48</v>
      </c>
      <c r="CN24" s="426" t="s">
        <v>48</v>
      </c>
    </row>
    <row r="25" spans="2:94" x14ac:dyDescent="0.35">
      <c r="C25" s="385"/>
      <c r="D25" s="393"/>
      <c r="E25" s="393"/>
      <c r="F25" s="393"/>
      <c r="G25" s="399"/>
      <c r="H25" s="393"/>
      <c r="I25" s="395"/>
      <c r="J25" s="395"/>
      <c r="K25" s="393"/>
      <c r="L25" s="393"/>
      <c r="M25" s="393"/>
      <c r="N25" s="393"/>
      <c r="O25" s="393"/>
      <c r="P25" s="395"/>
      <c r="Q25" s="395"/>
      <c r="R25" s="393"/>
      <c r="S25" s="393"/>
      <c r="T25" s="393"/>
      <c r="U25" s="397"/>
      <c r="V25" s="393"/>
      <c r="W25" s="395"/>
      <c r="X25" s="395"/>
      <c r="Y25" s="393"/>
      <c r="Z25" s="393"/>
      <c r="AA25" s="393"/>
      <c r="AB25" s="393"/>
      <c r="AC25" s="393"/>
      <c r="AD25" s="395"/>
      <c r="AE25" s="395"/>
      <c r="AF25" s="393"/>
      <c r="AG25" s="393"/>
      <c r="AH25" s="393"/>
      <c r="AI25" s="399"/>
      <c r="AJ25" s="393"/>
      <c r="AK25" s="395"/>
      <c r="AL25" s="395"/>
      <c r="AM25" s="393"/>
      <c r="AN25" s="393"/>
      <c r="AO25" s="393"/>
      <c r="AP25" s="393"/>
      <c r="AQ25" s="393"/>
      <c r="AR25" s="395"/>
      <c r="AS25" s="395"/>
      <c r="AT25" s="393"/>
      <c r="AU25" s="393"/>
      <c r="AV25" s="393"/>
      <c r="AW25" s="393"/>
      <c r="AX25" s="415"/>
      <c r="AY25" s="395"/>
      <c r="AZ25" s="395"/>
      <c r="BA25" s="393"/>
      <c r="BB25" s="393"/>
      <c r="BC25" s="393"/>
      <c r="BD25" s="393"/>
      <c r="BE25" s="393"/>
      <c r="BF25" s="395"/>
      <c r="BG25" s="395"/>
      <c r="BH25" s="393"/>
      <c r="BI25" s="393"/>
      <c r="BJ25" s="393"/>
      <c r="BK25" s="399"/>
      <c r="BL25" s="393"/>
      <c r="BM25" s="395"/>
      <c r="BN25" s="395"/>
      <c r="BO25" s="393"/>
      <c r="BP25" s="425"/>
      <c r="BQ25" s="393"/>
      <c r="BR25" s="393"/>
      <c r="BS25" s="393"/>
      <c r="BT25" s="395"/>
      <c r="BU25" s="395"/>
      <c r="BV25" s="393"/>
      <c r="BW25" s="393"/>
      <c r="BX25" s="393"/>
      <c r="BY25" s="393"/>
      <c r="BZ25" s="393"/>
      <c r="CA25" s="395"/>
      <c r="CB25" s="395"/>
      <c r="CC25" s="393"/>
      <c r="CD25" s="393"/>
      <c r="CE25" s="393"/>
      <c r="CF25" s="393"/>
      <c r="CG25" s="393"/>
      <c r="CH25" s="395"/>
      <c r="CI25" s="395"/>
      <c r="CJ25" s="393"/>
      <c r="CK25" s="393"/>
      <c r="CL25" s="393"/>
      <c r="CM25" s="393"/>
      <c r="CN25" s="393"/>
    </row>
    <row r="26" spans="2:94" x14ac:dyDescent="0.35">
      <c r="B26" t="s">
        <v>1112</v>
      </c>
      <c r="C26" s="385" t="s">
        <v>1129</v>
      </c>
      <c r="D26" s="387" t="s">
        <v>1094</v>
      </c>
      <c r="E26" s="387" t="s">
        <v>1094</v>
      </c>
      <c r="F26" s="388" t="s">
        <v>1116</v>
      </c>
      <c r="G26" s="396" t="s">
        <v>1263</v>
      </c>
      <c r="H26" s="388" t="s">
        <v>1120</v>
      </c>
      <c r="I26" s="389" t="s">
        <v>1095</v>
      </c>
      <c r="J26" s="389" t="s">
        <v>1095</v>
      </c>
      <c r="K26" s="413" t="s">
        <v>1099</v>
      </c>
      <c r="L26" s="388" t="s">
        <v>1117</v>
      </c>
      <c r="M26" s="388" t="s">
        <v>1116</v>
      </c>
      <c r="N26" s="387" t="s">
        <v>1094</v>
      </c>
      <c r="O26" s="387" t="s">
        <v>1094</v>
      </c>
      <c r="P26" s="389" t="s">
        <v>1095</v>
      </c>
      <c r="Q26" s="389" t="s">
        <v>1095</v>
      </c>
      <c r="R26" s="388" t="s">
        <v>1116</v>
      </c>
      <c r="S26" s="396" t="s">
        <v>1262</v>
      </c>
      <c r="T26" s="387" t="s">
        <v>1094</v>
      </c>
      <c r="U26" s="391" t="s">
        <v>1095</v>
      </c>
      <c r="V26" s="392" t="s">
        <v>1095</v>
      </c>
      <c r="W26" s="388" t="s">
        <v>1117</v>
      </c>
      <c r="X26" s="389" t="s">
        <v>1116</v>
      </c>
      <c r="Y26" s="388" t="s">
        <v>1114</v>
      </c>
      <c r="Z26" s="387" t="s">
        <v>1094</v>
      </c>
      <c r="AA26" s="392" t="s">
        <v>1095</v>
      </c>
      <c r="AB26" s="392" t="s">
        <v>1095</v>
      </c>
      <c r="AC26" s="387" t="s">
        <v>1094</v>
      </c>
      <c r="AD26" s="389" t="s">
        <v>1115</v>
      </c>
      <c r="AE26" s="388" t="s">
        <v>1262</v>
      </c>
      <c r="AF26" s="387" t="s">
        <v>1094</v>
      </c>
      <c r="AG26" s="392" t="s">
        <v>1095</v>
      </c>
      <c r="AH26" s="387" t="s">
        <v>1094</v>
      </c>
      <c r="AI26" s="402" t="s">
        <v>1115</v>
      </c>
      <c r="AJ26" s="388" t="s">
        <v>1262</v>
      </c>
      <c r="AK26" s="389" t="s">
        <v>1095</v>
      </c>
      <c r="AL26" s="389" t="s">
        <v>1095</v>
      </c>
      <c r="AM26" s="387" t="s">
        <v>1094</v>
      </c>
      <c r="AN26" s="387" t="s">
        <v>1094</v>
      </c>
      <c r="AO26" s="388" t="s">
        <v>1117</v>
      </c>
      <c r="AP26" s="388" t="s">
        <v>1118</v>
      </c>
      <c r="AQ26" s="387" t="s">
        <v>1094</v>
      </c>
      <c r="AR26" s="389" t="s">
        <v>1095</v>
      </c>
      <c r="AS26" s="389" t="s">
        <v>1095</v>
      </c>
      <c r="AT26" s="388" t="s">
        <v>1117</v>
      </c>
      <c r="AU26" s="388" t="s">
        <v>1115</v>
      </c>
      <c r="AV26" s="388" t="s">
        <v>1299</v>
      </c>
      <c r="AW26" s="387" t="s">
        <v>1094</v>
      </c>
      <c r="AX26" s="416" t="s">
        <v>1094</v>
      </c>
      <c r="AY26" s="389" t="s">
        <v>1095</v>
      </c>
      <c r="AZ26" s="389" t="s">
        <v>1095</v>
      </c>
      <c r="BA26" s="396" t="s">
        <v>1263</v>
      </c>
      <c r="BB26" s="388" t="s">
        <v>1120</v>
      </c>
      <c r="BC26" s="387" t="s">
        <v>1094</v>
      </c>
      <c r="BD26" s="387" t="s">
        <v>1094</v>
      </c>
      <c r="BE26" s="392" t="s">
        <v>1095</v>
      </c>
      <c r="BF26" s="388" t="s">
        <v>1118</v>
      </c>
      <c r="BG26" s="388" t="s">
        <v>1116</v>
      </c>
      <c r="BH26" s="388" t="s">
        <v>1262</v>
      </c>
      <c r="BI26" s="387" t="s">
        <v>1094</v>
      </c>
      <c r="BJ26" s="392" t="s">
        <v>1095</v>
      </c>
      <c r="BK26" s="388" t="s">
        <v>1118</v>
      </c>
      <c r="BL26" s="388" t="s">
        <v>1094</v>
      </c>
      <c r="BM26" s="389" t="s">
        <v>1095</v>
      </c>
      <c r="BN26" s="389" t="s">
        <v>1095</v>
      </c>
      <c r="BO26" s="388" t="s">
        <v>1117</v>
      </c>
      <c r="BP26" s="388" t="s">
        <v>1115</v>
      </c>
      <c r="BQ26" s="388" t="s">
        <v>1299</v>
      </c>
      <c r="BR26" s="387" t="s">
        <v>1094</v>
      </c>
      <c r="BS26" s="387" t="s">
        <v>1094</v>
      </c>
      <c r="BT26" s="389" t="s">
        <v>1095</v>
      </c>
      <c r="BU26" s="389" t="s">
        <v>1095</v>
      </c>
      <c r="BV26" s="396" t="s">
        <v>1263</v>
      </c>
      <c r="BW26" s="388" t="s">
        <v>1120</v>
      </c>
      <c r="BX26" s="387" t="s">
        <v>1094</v>
      </c>
      <c r="BY26" s="387" t="s">
        <v>1094</v>
      </c>
      <c r="BZ26" s="392" t="s">
        <v>1095</v>
      </c>
      <c r="CA26" s="389" t="s">
        <v>1118</v>
      </c>
      <c r="CB26" s="389" t="s">
        <v>1116</v>
      </c>
      <c r="CC26" s="388" t="s">
        <v>1262</v>
      </c>
      <c r="CD26" s="387" t="s">
        <v>1094</v>
      </c>
      <c r="CE26" s="392" t="s">
        <v>1095</v>
      </c>
      <c r="CF26" s="387" t="s">
        <v>1094</v>
      </c>
      <c r="CG26" s="387" t="s">
        <v>1094</v>
      </c>
      <c r="CH26" s="389" t="s">
        <v>1095</v>
      </c>
      <c r="CI26" s="389" t="s">
        <v>1095</v>
      </c>
      <c r="CJ26" s="387" t="s">
        <v>1094</v>
      </c>
      <c r="CK26" s="388" t="s">
        <v>1120</v>
      </c>
      <c r="CL26" s="424" t="s">
        <v>1118</v>
      </c>
      <c r="CM26" s="388" t="s">
        <v>1116</v>
      </c>
      <c r="CN26" s="401" t="s">
        <v>1099</v>
      </c>
      <c r="CP26" t="s">
        <v>1093</v>
      </c>
    </row>
    <row r="27" spans="2:94" x14ac:dyDescent="0.35">
      <c r="C27" s="434" t="s">
        <v>1130</v>
      </c>
      <c r="D27" s="393"/>
      <c r="E27" s="393"/>
      <c r="F27" s="393"/>
      <c r="G27" s="393"/>
      <c r="H27" s="398" t="s">
        <v>1096</v>
      </c>
      <c r="I27" s="395"/>
      <c r="J27" s="395"/>
      <c r="K27" s="393"/>
      <c r="L27" s="388" t="s">
        <v>1115</v>
      </c>
      <c r="M27" s="388" t="s">
        <v>1115</v>
      </c>
      <c r="N27" s="393"/>
      <c r="O27" s="393"/>
      <c r="P27" s="395"/>
      <c r="Q27" s="395"/>
      <c r="R27" s="396" t="s">
        <v>1262</v>
      </c>
      <c r="S27" s="393"/>
      <c r="T27" s="393"/>
      <c r="U27" s="397"/>
      <c r="V27" s="393"/>
      <c r="W27" s="403" t="s">
        <v>1117</v>
      </c>
      <c r="X27" s="395"/>
      <c r="Y27" s="388" t="s">
        <v>1115</v>
      </c>
      <c r="Z27" s="393"/>
      <c r="AA27" s="393"/>
      <c r="AB27" s="393"/>
      <c r="AC27" s="393"/>
      <c r="AD27" s="395"/>
      <c r="AE27" s="388" t="s">
        <v>1114</v>
      </c>
      <c r="AF27" s="393"/>
      <c r="AG27" s="393"/>
      <c r="AH27" s="393"/>
      <c r="AI27" s="399"/>
      <c r="AJ27" s="388" t="s">
        <v>1115</v>
      </c>
      <c r="AK27" s="395"/>
      <c r="AL27" s="395"/>
      <c r="AM27" s="393"/>
      <c r="AN27" s="393"/>
      <c r="AO27" s="388" t="s">
        <v>1116</v>
      </c>
      <c r="AP27" s="388" t="s">
        <v>1116</v>
      </c>
      <c r="AQ27" s="393"/>
      <c r="AR27" s="395"/>
      <c r="AS27" s="395"/>
      <c r="AT27" s="388" t="s">
        <v>1116</v>
      </c>
      <c r="AU27" s="393"/>
      <c r="AV27" s="388" t="s">
        <v>1114</v>
      </c>
      <c r="AW27" s="393"/>
      <c r="AX27" s="415"/>
      <c r="AY27" s="395"/>
      <c r="AZ27" s="395"/>
      <c r="BA27" s="393"/>
      <c r="BB27" s="396" t="s">
        <v>1114</v>
      </c>
      <c r="BC27" s="393"/>
      <c r="BD27" s="393"/>
      <c r="BE27" s="393"/>
      <c r="BF27" s="396" t="s">
        <v>1263</v>
      </c>
      <c r="BG27" s="396" t="s">
        <v>1263</v>
      </c>
      <c r="BH27" s="388" t="s">
        <v>1115</v>
      </c>
      <c r="BI27" s="393"/>
      <c r="BJ27" s="393"/>
      <c r="BK27" s="388" t="s">
        <v>1117</v>
      </c>
      <c r="BL27" s="388" t="s">
        <v>1117</v>
      </c>
      <c r="BM27" s="389"/>
      <c r="BN27" s="389"/>
      <c r="BO27" s="388"/>
      <c r="BP27" s="396" t="s">
        <v>1262</v>
      </c>
      <c r="BQ27" s="396" t="s">
        <v>1262</v>
      </c>
      <c r="BR27" s="403"/>
      <c r="BS27" s="403"/>
      <c r="BT27" s="389"/>
      <c r="BU27" s="389"/>
      <c r="BV27" s="393"/>
      <c r="BW27" s="396" t="s">
        <v>1263</v>
      </c>
      <c r="BX27" s="453"/>
      <c r="BY27" s="403"/>
      <c r="BZ27" s="403"/>
      <c r="CA27" s="389" t="s">
        <v>1117</v>
      </c>
      <c r="CB27" s="389" t="s">
        <v>1117</v>
      </c>
      <c r="CC27" s="426" t="s">
        <v>48</v>
      </c>
      <c r="CD27" s="403"/>
      <c r="CE27" s="403"/>
      <c r="CF27" s="403"/>
      <c r="CG27" s="403"/>
      <c r="CH27" s="389"/>
      <c r="CI27" s="389"/>
      <c r="CJ27" s="403"/>
      <c r="CK27" s="396" t="s">
        <v>1263</v>
      </c>
      <c r="CL27" s="393"/>
      <c r="CM27" s="394" t="s">
        <v>1094</v>
      </c>
      <c r="CN27" s="453"/>
    </row>
    <row r="28" spans="2:94" x14ac:dyDescent="0.35">
      <c r="C28" s="385"/>
      <c r="D28" s="393"/>
      <c r="E28" s="393"/>
      <c r="F28" s="393"/>
      <c r="G28" s="393"/>
      <c r="H28" s="393"/>
      <c r="I28" s="395"/>
      <c r="J28" s="395"/>
      <c r="K28" s="393"/>
      <c r="L28" s="393"/>
      <c r="M28" s="393"/>
      <c r="N28" s="393"/>
      <c r="O28" s="393"/>
      <c r="P28" s="395"/>
      <c r="Q28" s="395"/>
      <c r="R28" s="393"/>
      <c r="S28" s="393"/>
      <c r="T28" s="393"/>
      <c r="U28" s="397"/>
      <c r="V28" s="393"/>
      <c r="W28" s="395"/>
      <c r="X28" s="395"/>
      <c r="Y28" s="393"/>
      <c r="Z28" s="393"/>
      <c r="AA28" s="393"/>
      <c r="AB28" s="393"/>
      <c r="AC28" s="393"/>
      <c r="AD28" s="395"/>
      <c r="AE28" s="395"/>
      <c r="AF28" s="393"/>
      <c r="AG28" s="393"/>
      <c r="AH28" s="393"/>
      <c r="AI28" s="399"/>
      <c r="AJ28" s="393"/>
      <c r="AK28" s="395"/>
      <c r="AL28" s="395"/>
      <c r="AM28" s="393"/>
      <c r="AN28" s="393"/>
      <c r="AO28" s="393"/>
      <c r="AP28" s="393"/>
      <c r="AQ28" s="393"/>
      <c r="AR28" s="395"/>
      <c r="AS28" s="395"/>
      <c r="AT28" s="393"/>
      <c r="AU28" s="393"/>
      <c r="AV28" s="393"/>
      <c r="AW28" s="393"/>
      <c r="AX28" s="415"/>
      <c r="AY28" s="395"/>
      <c r="AZ28" s="395"/>
      <c r="BA28" s="454" t="s">
        <v>1164</v>
      </c>
      <c r="BB28" s="393"/>
      <c r="BC28" s="393"/>
      <c r="BD28" s="393"/>
      <c r="BE28" s="393"/>
      <c r="BF28" s="395"/>
      <c r="BG28" s="395"/>
      <c r="BH28" s="393"/>
      <c r="BI28" s="393"/>
      <c r="BJ28" s="393"/>
      <c r="BK28" s="393"/>
      <c r="BL28" s="403"/>
      <c r="BM28" s="389"/>
      <c r="BN28" s="389"/>
      <c r="BO28" s="388"/>
      <c r="BP28" s="424"/>
      <c r="BQ28" s="388"/>
      <c r="BR28" s="403"/>
      <c r="BS28" s="403"/>
      <c r="BT28" s="389"/>
      <c r="BU28" s="389"/>
      <c r="BV28" s="393"/>
      <c r="BW28" s="453"/>
      <c r="BX28" s="403"/>
      <c r="BY28" s="403"/>
      <c r="BZ28" s="403"/>
      <c r="CA28" s="389"/>
      <c r="CB28" s="389"/>
      <c r="CC28" s="388"/>
      <c r="CD28" s="403"/>
      <c r="CE28" s="403"/>
      <c r="CF28" s="403"/>
      <c r="CG28" s="403"/>
      <c r="CH28" s="389"/>
      <c r="CI28" s="389"/>
      <c r="CJ28" s="403"/>
      <c r="CK28" s="388"/>
      <c r="CL28" s="393"/>
      <c r="CM28" s="403"/>
      <c r="CN28" s="403"/>
    </row>
    <row r="29" spans="2:94" x14ac:dyDescent="0.35">
      <c r="B29" t="s">
        <v>1113</v>
      </c>
      <c r="C29" s="429" t="s">
        <v>1131</v>
      </c>
      <c r="D29" s="430" t="s">
        <v>1118</v>
      </c>
      <c r="E29" s="430" t="s">
        <v>1114</v>
      </c>
      <c r="F29" s="430" t="s">
        <v>1262</v>
      </c>
      <c r="G29" s="430" t="s">
        <v>1094</v>
      </c>
      <c r="H29" s="430" t="s">
        <v>1094</v>
      </c>
      <c r="I29" s="430" t="s">
        <v>1095</v>
      </c>
      <c r="J29" s="430" t="s">
        <v>1095</v>
      </c>
      <c r="K29" s="430" t="s">
        <v>1094</v>
      </c>
      <c r="L29" s="430" t="s">
        <v>1094</v>
      </c>
      <c r="M29" s="430" t="s">
        <v>1094</v>
      </c>
      <c r="N29" s="430" t="s">
        <v>1095</v>
      </c>
      <c r="O29" s="430" t="s">
        <v>1116</v>
      </c>
      <c r="P29" s="430" t="s">
        <v>1262</v>
      </c>
      <c r="Q29" s="430" t="s">
        <v>1262</v>
      </c>
      <c r="R29" s="430" t="s">
        <v>1094</v>
      </c>
      <c r="S29" s="430" t="s">
        <v>1095</v>
      </c>
      <c r="T29" s="430" t="s">
        <v>1094</v>
      </c>
      <c r="U29" s="430" t="s">
        <v>1299</v>
      </c>
      <c r="V29" s="430" t="s">
        <v>1115</v>
      </c>
      <c r="W29" s="430" t="s">
        <v>1095</v>
      </c>
      <c r="X29" s="430" t="s">
        <v>1095</v>
      </c>
      <c r="Y29" s="430" t="s">
        <v>1094</v>
      </c>
      <c r="Z29" s="430" t="s">
        <v>1094</v>
      </c>
      <c r="AA29" s="430" t="s">
        <v>1263</v>
      </c>
      <c r="AB29" s="430" t="s">
        <v>1120</v>
      </c>
      <c r="AC29" s="430" t="s">
        <v>1115</v>
      </c>
      <c r="AD29" s="430" t="s">
        <v>1095</v>
      </c>
      <c r="AE29" s="430" t="s">
        <v>1095</v>
      </c>
      <c r="AF29" s="387" t="s">
        <v>1094</v>
      </c>
      <c r="AG29" s="387" t="s">
        <v>1094</v>
      </c>
      <c r="AH29" s="388" t="s">
        <v>1299</v>
      </c>
      <c r="AI29" s="388" t="s">
        <v>1299</v>
      </c>
      <c r="AJ29" s="387" t="s">
        <v>1094</v>
      </c>
      <c r="AK29" s="389" t="s">
        <v>1095</v>
      </c>
      <c r="AL29" s="389" t="s">
        <v>1095</v>
      </c>
      <c r="AM29" s="388" t="s">
        <v>1120</v>
      </c>
      <c r="AN29" s="388" t="s">
        <v>1120</v>
      </c>
      <c r="AO29" s="387" t="s">
        <v>1094</v>
      </c>
      <c r="AP29" s="387" t="s">
        <v>1094</v>
      </c>
      <c r="AQ29" s="392" t="s">
        <v>1095</v>
      </c>
      <c r="AR29" s="388" t="s">
        <v>1120</v>
      </c>
      <c r="AS29" s="388" t="s">
        <v>1120</v>
      </c>
      <c r="AT29" s="387" t="s">
        <v>1094</v>
      </c>
      <c r="AU29" s="387" t="s">
        <v>1094</v>
      </c>
      <c r="AV29" s="401" t="s">
        <v>1099</v>
      </c>
      <c r="AW29" s="392" t="s">
        <v>1095</v>
      </c>
      <c r="AX29" s="388" t="s">
        <v>1120</v>
      </c>
      <c r="AY29" s="392" t="s">
        <v>1095</v>
      </c>
      <c r="AZ29" s="392" t="s">
        <v>1095</v>
      </c>
      <c r="BA29" s="392" t="s">
        <v>1095</v>
      </c>
      <c r="BB29" s="387" t="s">
        <v>1094</v>
      </c>
      <c r="BC29" s="387" t="s">
        <v>1094</v>
      </c>
      <c r="BD29" s="387" t="s">
        <v>1094</v>
      </c>
      <c r="BE29" s="388" t="s">
        <v>1120</v>
      </c>
      <c r="BF29" s="388" t="s">
        <v>1299</v>
      </c>
      <c r="BG29" s="388" t="s">
        <v>1299</v>
      </c>
      <c r="BH29" s="387" t="s">
        <v>1094</v>
      </c>
      <c r="BI29" s="387" t="s">
        <v>1094</v>
      </c>
      <c r="BJ29" s="387" t="s">
        <v>1094</v>
      </c>
      <c r="BK29" s="387" t="s">
        <v>1094</v>
      </c>
      <c r="BL29" s="387" t="s">
        <v>1094</v>
      </c>
      <c r="BM29" s="392" t="s">
        <v>1095</v>
      </c>
      <c r="BN29" s="392" t="s">
        <v>1095</v>
      </c>
      <c r="BO29" s="388" t="s">
        <v>1120</v>
      </c>
      <c r="BP29" s="388" t="s">
        <v>1120</v>
      </c>
      <c r="BQ29" s="387" t="s">
        <v>1094</v>
      </c>
      <c r="BR29" s="387" t="s">
        <v>1094</v>
      </c>
      <c r="BS29" s="388" t="s">
        <v>1120</v>
      </c>
      <c r="BT29" s="388" t="s">
        <v>1299</v>
      </c>
      <c r="BU29" s="388" t="s">
        <v>1299</v>
      </c>
      <c r="BV29" s="392" t="s">
        <v>1095</v>
      </c>
      <c r="BW29" s="387" t="s">
        <v>1094</v>
      </c>
      <c r="BX29" s="387" t="s">
        <v>1094</v>
      </c>
      <c r="BY29" s="387" t="s">
        <v>1094</v>
      </c>
      <c r="BZ29" s="387" t="s">
        <v>1094</v>
      </c>
      <c r="CA29" s="389" t="s">
        <v>1120</v>
      </c>
      <c r="CB29" s="389" t="s">
        <v>1120</v>
      </c>
      <c r="CC29" s="387" t="s">
        <v>1094</v>
      </c>
      <c r="CD29" s="387" t="s">
        <v>1094</v>
      </c>
      <c r="CE29" s="388" t="s">
        <v>1120</v>
      </c>
      <c r="CF29" s="388" t="s">
        <v>1114</v>
      </c>
      <c r="CG29" s="388" t="s">
        <v>1262</v>
      </c>
      <c r="CH29" s="389" t="s">
        <v>1095</v>
      </c>
      <c r="CI29" s="389" t="s">
        <v>1095</v>
      </c>
      <c r="CJ29" s="387" t="s">
        <v>1094</v>
      </c>
      <c r="CK29" s="388" t="s">
        <v>1094</v>
      </c>
      <c r="CL29" s="388" t="s">
        <v>1116</v>
      </c>
      <c r="CM29" s="388" t="s">
        <v>1117</v>
      </c>
      <c r="CN29" s="387" t="s">
        <v>1094</v>
      </c>
      <c r="CP29" t="s">
        <v>1093</v>
      </c>
    </row>
    <row r="30" spans="2:94" x14ac:dyDescent="0.35">
      <c r="C30" s="429"/>
      <c r="D30" s="430" t="s">
        <v>1300</v>
      </c>
      <c r="E30" s="430" t="s">
        <v>1299</v>
      </c>
      <c r="F30" s="430" t="s">
        <v>1299</v>
      </c>
      <c r="G30" s="431"/>
      <c r="H30" s="431"/>
      <c r="I30" s="431"/>
      <c r="J30" s="431"/>
      <c r="K30" s="431"/>
      <c r="L30" s="431"/>
      <c r="M30" s="431"/>
      <c r="N30" s="431"/>
      <c r="O30" s="430" t="s">
        <v>1300</v>
      </c>
      <c r="P30" s="430" t="s">
        <v>1299</v>
      </c>
      <c r="Q30" s="430" t="s">
        <v>1299</v>
      </c>
      <c r="R30" s="431"/>
      <c r="S30" s="431"/>
      <c r="T30" s="431"/>
      <c r="U30" s="430" t="s">
        <v>1299</v>
      </c>
      <c r="V30" s="430" t="s">
        <v>1299</v>
      </c>
      <c r="W30" s="431"/>
      <c r="X30" s="431"/>
      <c r="Y30" s="431"/>
      <c r="Z30" s="431"/>
      <c r="AA30" s="430" t="s">
        <v>1300</v>
      </c>
      <c r="AB30" s="430" t="s">
        <v>1300</v>
      </c>
      <c r="AC30" s="430" t="s">
        <v>1299</v>
      </c>
      <c r="AD30" s="431"/>
      <c r="AE30" s="431"/>
      <c r="AF30" s="442"/>
      <c r="AG30" s="442"/>
      <c r="AH30" s="443" t="s">
        <v>1102</v>
      </c>
      <c r="AI30" s="443" t="s">
        <v>1102</v>
      </c>
      <c r="AJ30" s="442"/>
      <c r="AK30" s="442"/>
      <c r="AL30" s="442"/>
      <c r="AM30" s="443" t="s">
        <v>1102</v>
      </c>
      <c r="AN30" s="443" t="s">
        <v>1102</v>
      </c>
      <c r="AO30" s="442"/>
      <c r="AP30" s="442"/>
      <c r="AQ30" s="442"/>
      <c r="AR30" s="443" t="s">
        <v>1102</v>
      </c>
      <c r="AS30" s="443" t="s">
        <v>1102</v>
      </c>
      <c r="AT30" s="442"/>
      <c r="AU30" s="442"/>
      <c r="AV30" s="442"/>
      <c r="AW30" s="442"/>
      <c r="AX30" s="443" t="s">
        <v>1102</v>
      </c>
      <c r="AY30" s="442"/>
      <c r="AZ30" s="442"/>
      <c r="BA30" s="442"/>
      <c r="BB30" s="442"/>
      <c r="BC30" s="442"/>
      <c r="BD30" s="442"/>
      <c r="BE30" s="443" t="s">
        <v>1102</v>
      </c>
      <c r="BF30" s="443" t="s">
        <v>1102</v>
      </c>
      <c r="BG30" s="443" t="s">
        <v>1102</v>
      </c>
      <c r="BH30" s="442"/>
      <c r="BI30" s="442"/>
      <c r="BJ30" s="442"/>
      <c r="BK30" s="393"/>
      <c r="BL30" s="393"/>
      <c r="BM30" s="395"/>
      <c r="BN30" s="395"/>
      <c r="BO30" s="388" t="s">
        <v>1117</v>
      </c>
      <c r="BP30" s="402" t="s">
        <v>1094</v>
      </c>
      <c r="BQ30" s="453"/>
      <c r="BR30" s="403"/>
      <c r="BS30" s="388" t="s">
        <v>1117</v>
      </c>
      <c r="BT30" s="433" t="s">
        <v>1299</v>
      </c>
      <c r="BU30" s="396" t="s">
        <v>1262</v>
      </c>
      <c r="BV30" s="388"/>
      <c r="BW30" s="388"/>
      <c r="BX30" s="453"/>
      <c r="BY30" s="393"/>
      <c r="BZ30" s="393"/>
      <c r="CA30" s="396" t="s">
        <v>1263</v>
      </c>
      <c r="CB30" s="396" t="s">
        <v>1263</v>
      </c>
      <c r="CC30" s="453"/>
      <c r="CD30" s="453"/>
      <c r="CE30" s="396" t="s">
        <v>1263</v>
      </c>
      <c r="CF30" s="403"/>
      <c r="CG30" s="388" t="s">
        <v>1114</v>
      </c>
      <c r="CH30" s="389"/>
      <c r="CI30" s="389"/>
      <c r="CJ30" s="403"/>
      <c r="CK30" s="388" t="s">
        <v>1117</v>
      </c>
      <c r="CL30" s="396" t="s">
        <v>1263</v>
      </c>
      <c r="CM30" s="388" t="s">
        <v>1114</v>
      </c>
      <c r="CN30" s="403"/>
    </row>
    <row r="31" spans="2:94" x14ac:dyDescent="0.35">
      <c r="C31" s="385"/>
      <c r="D31" s="393"/>
      <c r="E31" s="393"/>
      <c r="F31" s="393"/>
      <c r="G31" s="399"/>
      <c r="H31" s="393"/>
      <c r="I31" s="395"/>
      <c r="J31" s="395"/>
      <c r="K31" s="393"/>
      <c r="L31" s="393"/>
      <c r="M31" s="393"/>
      <c r="N31" s="393"/>
      <c r="O31" s="393"/>
      <c r="P31" s="395"/>
      <c r="Q31" s="395"/>
      <c r="R31" s="393"/>
      <c r="S31" s="393"/>
      <c r="T31" s="393"/>
      <c r="U31" s="397"/>
      <c r="V31" s="393"/>
      <c r="W31" s="395"/>
      <c r="X31" s="395"/>
      <c r="Y31" s="393"/>
      <c r="Z31" s="393"/>
      <c r="AA31" s="393"/>
      <c r="AB31" s="393"/>
      <c r="AC31" s="393"/>
      <c r="AD31" s="395"/>
      <c r="AE31" s="395"/>
      <c r="AF31" s="393"/>
      <c r="AG31" s="393"/>
      <c r="AH31" s="393"/>
      <c r="AI31" s="399"/>
      <c r="AJ31" s="393"/>
      <c r="AK31" s="395"/>
      <c r="AL31" s="395"/>
      <c r="AM31" s="393"/>
      <c r="AN31" s="393"/>
      <c r="AO31" s="393"/>
      <c r="AP31" s="393"/>
      <c r="AQ31" s="393"/>
      <c r="AR31" s="395"/>
      <c r="AS31" s="395"/>
      <c r="AT31" s="393"/>
      <c r="AU31" s="393"/>
      <c r="AV31" s="393"/>
      <c r="AW31" s="393"/>
      <c r="AX31" s="415"/>
      <c r="AY31" s="395"/>
      <c r="AZ31" s="395"/>
      <c r="BA31" s="393"/>
      <c r="BB31" s="393"/>
      <c r="BC31" s="393"/>
      <c r="BD31" s="393"/>
      <c r="BE31" s="393"/>
      <c r="BF31" s="395"/>
      <c r="BG31" s="395"/>
      <c r="BH31" s="393"/>
      <c r="BI31" s="393"/>
      <c r="BJ31" s="393"/>
      <c r="BK31" s="393"/>
      <c r="BL31" s="393"/>
      <c r="BM31" s="395"/>
      <c r="BN31" s="395"/>
      <c r="BO31" s="393"/>
      <c r="BP31" s="425"/>
      <c r="BQ31" s="388"/>
      <c r="BR31" s="403"/>
      <c r="BS31" s="393"/>
      <c r="BT31" s="467" t="s">
        <v>1166</v>
      </c>
      <c r="BU31" s="393"/>
      <c r="BV31" s="453"/>
      <c r="BW31" s="453"/>
      <c r="BX31" s="453"/>
      <c r="BY31" s="393"/>
      <c r="BZ31" s="393"/>
      <c r="CA31" s="395"/>
      <c r="CB31" s="395"/>
      <c r="CC31" s="388"/>
      <c r="CD31" s="403"/>
      <c r="CE31" s="403"/>
      <c r="CF31" s="403"/>
      <c r="CG31" s="403"/>
      <c r="CH31" s="389"/>
      <c r="CI31" s="389"/>
      <c r="CJ31" s="403"/>
      <c r="CK31" s="388"/>
      <c r="CL31" s="388"/>
      <c r="CM31" s="403"/>
      <c r="CN31" s="403"/>
    </row>
    <row r="32" spans="2:94" x14ac:dyDescent="0.35">
      <c r="B32" t="s">
        <v>1119</v>
      </c>
      <c r="C32" s="385" t="s">
        <v>1132</v>
      </c>
      <c r="D32" s="387" t="s">
        <v>1094</v>
      </c>
      <c r="E32" s="396" t="s">
        <v>1263</v>
      </c>
      <c r="F32" s="388" t="s">
        <v>1117</v>
      </c>
      <c r="G32" s="387" t="s">
        <v>1094</v>
      </c>
      <c r="H32" s="387" t="s">
        <v>1094</v>
      </c>
      <c r="I32" s="392" t="s">
        <v>1095</v>
      </c>
      <c r="J32" s="392" t="s">
        <v>1095</v>
      </c>
      <c r="K32" s="387" t="s">
        <v>1094</v>
      </c>
      <c r="L32" s="392" t="s">
        <v>1094</v>
      </c>
      <c r="M32" s="392" t="s">
        <v>1095</v>
      </c>
      <c r="N32" s="387" t="s">
        <v>1094</v>
      </c>
      <c r="O32" s="388" t="s">
        <v>1116</v>
      </c>
      <c r="P32" s="388" t="s">
        <v>1118</v>
      </c>
      <c r="Q32" s="388" t="s">
        <v>1117</v>
      </c>
      <c r="R32" s="392" t="s">
        <v>1095</v>
      </c>
      <c r="S32" s="387" t="s">
        <v>1094</v>
      </c>
      <c r="T32" s="387" t="s">
        <v>1094</v>
      </c>
      <c r="U32" s="391" t="s">
        <v>1114</v>
      </c>
      <c r="V32" s="388" t="s">
        <v>1262</v>
      </c>
      <c r="W32" s="392" t="s">
        <v>1095</v>
      </c>
      <c r="X32" s="392" t="s">
        <v>1095</v>
      </c>
      <c r="Y32" s="387" t="s">
        <v>1094</v>
      </c>
      <c r="Z32" s="387" t="s">
        <v>1094</v>
      </c>
      <c r="AA32" s="388" t="s">
        <v>1117</v>
      </c>
      <c r="AB32" s="396" t="s">
        <v>1263</v>
      </c>
      <c r="AC32" s="388" t="s">
        <v>1117</v>
      </c>
      <c r="AD32" s="389" t="s">
        <v>1095</v>
      </c>
      <c r="AE32" s="389" t="s">
        <v>1095</v>
      </c>
      <c r="AF32" s="401" t="s">
        <v>1099</v>
      </c>
      <c r="AG32" s="388" t="s">
        <v>1117</v>
      </c>
      <c r="AH32" s="388" t="s">
        <v>1116</v>
      </c>
      <c r="AI32" s="402" t="s">
        <v>1094</v>
      </c>
      <c r="AJ32" s="387" t="s">
        <v>1094</v>
      </c>
      <c r="AK32" s="389" t="s">
        <v>1095</v>
      </c>
      <c r="AL32" s="389" t="s">
        <v>1095</v>
      </c>
      <c r="AM32" s="388" t="s">
        <v>1116</v>
      </c>
      <c r="AN32" s="396" t="s">
        <v>1262</v>
      </c>
      <c r="AO32" s="387" t="s">
        <v>1094</v>
      </c>
      <c r="AP32" s="387" t="s">
        <v>1095</v>
      </c>
      <c r="AQ32" s="392" t="s">
        <v>1095</v>
      </c>
      <c r="AR32" s="389" t="s">
        <v>1117</v>
      </c>
      <c r="AS32" s="388" t="s">
        <v>1116</v>
      </c>
      <c r="AT32" s="388" t="s">
        <v>1114</v>
      </c>
      <c r="AU32" s="387" t="s">
        <v>1094</v>
      </c>
      <c r="AV32" s="387" t="s">
        <v>1095</v>
      </c>
      <c r="AW32" s="392" t="s">
        <v>1095</v>
      </c>
      <c r="AX32" s="388" t="s">
        <v>1094</v>
      </c>
      <c r="AY32" s="389" t="s">
        <v>1115</v>
      </c>
      <c r="AZ32" s="389" t="s">
        <v>1262</v>
      </c>
      <c r="BA32" s="387" t="s">
        <v>1094</v>
      </c>
      <c r="BB32" s="387" t="s">
        <v>1095</v>
      </c>
      <c r="BC32" s="387" t="s">
        <v>1094</v>
      </c>
      <c r="BD32" s="388" t="s">
        <v>1115</v>
      </c>
      <c r="BE32" s="396" t="s">
        <v>1262</v>
      </c>
      <c r="BF32" s="389" t="s">
        <v>1095</v>
      </c>
      <c r="BG32" s="389" t="s">
        <v>1095</v>
      </c>
      <c r="BH32" s="387" t="s">
        <v>1094</v>
      </c>
      <c r="BI32" s="387" t="s">
        <v>1094</v>
      </c>
      <c r="BJ32" s="388" t="s">
        <v>1117</v>
      </c>
      <c r="BK32" s="402" t="s">
        <v>1094</v>
      </c>
      <c r="BL32" s="387" t="s">
        <v>1094</v>
      </c>
      <c r="BM32" s="392" t="s">
        <v>1095</v>
      </c>
      <c r="BN32" s="392" t="s">
        <v>1095</v>
      </c>
      <c r="BO32" s="388" t="s">
        <v>1120</v>
      </c>
      <c r="BP32" s="388" t="s">
        <v>1120</v>
      </c>
      <c r="BQ32" s="387" t="s">
        <v>1094</v>
      </c>
      <c r="BR32" s="387" t="s">
        <v>1094</v>
      </c>
      <c r="BS32" s="392" t="s">
        <v>1095</v>
      </c>
      <c r="BT32" s="388" t="s">
        <v>1120</v>
      </c>
      <c r="BU32" s="388" t="s">
        <v>1120</v>
      </c>
      <c r="BV32" s="388" t="s">
        <v>1299</v>
      </c>
      <c r="BW32" s="387" t="s">
        <v>1094</v>
      </c>
      <c r="BX32" s="392" t="s">
        <v>1095</v>
      </c>
      <c r="BY32" s="387" t="s">
        <v>1094</v>
      </c>
      <c r="BZ32" s="387" t="s">
        <v>1094</v>
      </c>
      <c r="CA32" s="392" t="s">
        <v>1095</v>
      </c>
      <c r="CB32" s="392" t="s">
        <v>1095</v>
      </c>
      <c r="CC32" s="388" t="s">
        <v>1094</v>
      </c>
      <c r="CD32" s="388" t="s">
        <v>1120</v>
      </c>
      <c r="CE32" s="388" t="s">
        <v>1120</v>
      </c>
      <c r="CF32" s="388" t="s">
        <v>1120</v>
      </c>
      <c r="CG32" s="401" t="s">
        <v>1099</v>
      </c>
      <c r="CH32" s="392" t="s">
        <v>1095</v>
      </c>
      <c r="CI32" s="392" t="s">
        <v>1095</v>
      </c>
      <c r="CJ32" s="388" t="s">
        <v>1120</v>
      </c>
      <c r="CK32" s="388" t="s">
        <v>1299</v>
      </c>
      <c r="CL32" s="388" t="s">
        <v>1299</v>
      </c>
      <c r="CM32" s="387" t="s">
        <v>1094</v>
      </c>
      <c r="CN32" s="387" t="s">
        <v>1094</v>
      </c>
      <c r="CP32" s="445" t="s">
        <v>1093</v>
      </c>
    </row>
    <row r="33" spans="2:94" x14ac:dyDescent="0.35">
      <c r="C33" s="385"/>
      <c r="D33" s="393"/>
      <c r="E33" s="404" t="s">
        <v>1263</v>
      </c>
      <c r="F33" s="404" t="s">
        <v>1263</v>
      </c>
      <c r="G33" s="393"/>
      <c r="H33" s="393"/>
      <c r="I33" s="395"/>
      <c r="J33" s="395"/>
      <c r="K33" s="393"/>
      <c r="L33" s="393"/>
      <c r="M33" s="393"/>
      <c r="N33" s="393"/>
      <c r="O33" s="388" t="s">
        <v>1117</v>
      </c>
      <c r="P33" s="388" t="s">
        <v>1117</v>
      </c>
      <c r="Q33" s="393"/>
      <c r="R33" s="393"/>
      <c r="S33" s="393"/>
      <c r="T33" s="393"/>
      <c r="U33" s="397"/>
      <c r="V33" s="393"/>
      <c r="W33" s="395"/>
      <c r="X33" s="395"/>
      <c r="Y33" s="393"/>
      <c r="Z33" s="393"/>
      <c r="AA33" s="393" t="s">
        <v>1117</v>
      </c>
      <c r="AB33" s="393"/>
      <c r="AC33" s="396" t="s">
        <v>1263</v>
      </c>
      <c r="AD33" s="395"/>
      <c r="AE33" s="395"/>
      <c r="AF33" s="417"/>
      <c r="AG33" s="455" t="s">
        <v>48</v>
      </c>
      <c r="AH33" s="455" t="s">
        <v>48</v>
      </c>
      <c r="AI33" s="399"/>
      <c r="AJ33" s="417"/>
      <c r="AK33" s="417"/>
      <c r="AL33" s="417"/>
      <c r="AM33" s="396" t="s">
        <v>1263</v>
      </c>
      <c r="AN33" s="393"/>
      <c r="AO33" s="393"/>
      <c r="AP33" s="393"/>
      <c r="AQ33" s="393"/>
      <c r="AR33" s="395"/>
      <c r="AS33" s="388" t="s">
        <v>1117</v>
      </c>
      <c r="AT33" s="396" t="s">
        <v>1262</v>
      </c>
      <c r="AU33" s="393"/>
      <c r="AV33" s="393"/>
      <c r="AW33" s="393"/>
      <c r="AX33" s="402" t="s">
        <v>1100</v>
      </c>
      <c r="AY33" s="389" t="s">
        <v>1114</v>
      </c>
      <c r="AZ33" s="389" t="s">
        <v>1114</v>
      </c>
      <c r="BA33" s="393"/>
      <c r="BB33" s="393"/>
      <c r="BC33" s="393"/>
      <c r="BD33" s="396" t="s">
        <v>1263</v>
      </c>
      <c r="BE33" s="393"/>
      <c r="BF33" s="395"/>
      <c r="BG33" s="395"/>
      <c r="BH33" s="393"/>
      <c r="BI33" s="393"/>
      <c r="BJ33" s="394" t="s">
        <v>1094</v>
      </c>
      <c r="BK33" s="442"/>
      <c r="BL33" s="442"/>
      <c r="BM33" s="442"/>
      <c r="BN33" s="442"/>
      <c r="BO33" s="443" t="s">
        <v>1102</v>
      </c>
      <c r="BP33" s="443" t="s">
        <v>1102</v>
      </c>
      <c r="BQ33" s="442"/>
      <c r="BR33" s="442"/>
      <c r="BS33" s="442"/>
      <c r="BT33" s="443" t="s">
        <v>1102</v>
      </c>
      <c r="BU33" s="443" t="s">
        <v>1102</v>
      </c>
      <c r="BV33" s="388" t="s">
        <v>1115</v>
      </c>
      <c r="BW33" s="393"/>
      <c r="BX33" s="393"/>
      <c r="BY33" s="393"/>
      <c r="BZ33" s="393"/>
      <c r="CA33" s="395"/>
      <c r="CB33" s="395"/>
      <c r="CC33" s="388" t="s">
        <v>1116</v>
      </c>
      <c r="CD33" s="388" t="s">
        <v>1116</v>
      </c>
      <c r="CE33" s="388" t="s">
        <v>1118</v>
      </c>
      <c r="CF33" s="394" t="s">
        <v>1094</v>
      </c>
      <c r="CG33" s="393"/>
      <c r="CH33" s="395"/>
      <c r="CI33" s="395"/>
      <c r="CJ33" s="468" t="s">
        <v>1118</v>
      </c>
      <c r="CK33" s="388" t="s">
        <v>1115</v>
      </c>
      <c r="CL33" s="388" t="s">
        <v>1115</v>
      </c>
      <c r="CM33" s="393"/>
      <c r="CN33" s="393"/>
    </row>
    <row r="34" spans="2:94" x14ac:dyDescent="0.35">
      <c r="C34" s="385"/>
      <c r="D34" s="393"/>
      <c r="E34" s="393"/>
      <c r="F34" s="393"/>
      <c r="G34" s="393"/>
      <c r="H34" s="393"/>
      <c r="I34" s="395"/>
      <c r="J34" s="395"/>
      <c r="K34" s="393"/>
      <c r="L34" s="393"/>
      <c r="M34" s="393"/>
      <c r="N34" s="393"/>
      <c r="O34" s="393"/>
      <c r="P34" s="395"/>
      <c r="Q34" s="393"/>
      <c r="R34" s="393"/>
      <c r="S34" s="393"/>
      <c r="T34" s="393"/>
      <c r="U34" s="397"/>
      <c r="V34" s="393"/>
      <c r="W34" s="395"/>
      <c r="X34" s="395"/>
      <c r="Y34" s="393"/>
      <c r="Z34" s="393"/>
      <c r="AA34" s="393"/>
      <c r="AB34" s="393"/>
      <c r="AC34" s="393"/>
      <c r="AD34" s="395"/>
      <c r="AE34" s="395"/>
      <c r="AF34" s="393"/>
      <c r="AG34" s="393"/>
      <c r="AH34" s="393"/>
      <c r="AI34" s="399"/>
      <c r="AJ34" s="393"/>
      <c r="AK34" s="395"/>
      <c r="AL34" s="395"/>
      <c r="AM34" s="393"/>
      <c r="AN34" s="393"/>
      <c r="AO34" s="393"/>
      <c r="AP34" s="393"/>
      <c r="AQ34" s="393"/>
      <c r="AR34" s="395"/>
      <c r="AS34" s="395"/>
      <c r="AT34" s="393"/>
      <c r="AU34" s="393"/>
      <c r="AV34" s="393"/>
      <c r="AW34" s="393"/>
      <c r="AX34" s="415"/>
      <c r="AY34" s="395"/>
      <c r="AZ34" s="393"/>
      <c r="BA34" s="393"/>
      <c r="BB34" s="393"/>
      <c r="BC34" s="393"/>
      <c r="BD34" s="451" t="s">
        <v>1164</v>
      </c>
      <c r="BE34" s="393"/>
      <c r="BF34" s="395"/>
      <c r="BG34" s="395"/>
      <c r="BH34" s="393"/>
      <c r="BI34" s="393"/>
      <c r="BJ34" s="393"/>
      <c r="BK34" s="399"/>
      <c r="BL34" s="393"/>
      <c r="BM34" s="395"/>
      <c r="BN34" s="395"/>
      <c r="BO34" s="393"/>
      <c r="BP34" s="425"/>
      <c r="BQ34" s="393"/>
      <c r="BR34" s="393"/>
      <c r="BS34" s="393"/>
      <c r="BT34" s="395"/>
      <c r="BU34" s="395"/>
      <c r="BV34" s="393"/>
      <c r="BW34" s="393"/>
      <c r="BX34" s="393"/>
      <c r="BY34" s="393"/>
      <c r="BZ34" s="393"/>
      <c r="CA34" s="395"/>
      <c r="CB34" s="395"/>
      <c r="CC34" s="393"/>
      <c r="CD34" s="393"/>
      <c r="CE34" s="393"/>
      <c r="CF34" s="393"/>
      <c r="CG34" s="393"/>
      <c r="CH34" s="393"/>
      <c r="CI34" s="395"/>
      <c r="CJ34" s="393"/>
      <c r="CK34" s="393"/>
      <c r="CL34" s="393"/>
      <c r="CM34" s="393"/>
      <c r="CN34" s="393"/>
    </row>
    <row r="35" spans="2:94" x14ac:dyDescent="0.35">
      <c r="B35" t="s">
        <v>1167</v>
      </c>
      <c r="C35" s="385" t="s">
        <v>1133</v>
      </c>
      <c r="D35" s="388" t="s">
        <v>1117</v>
      </c>
      <c r="E35" s="388" t="s">
        <v>1115</v>
      </c>
      <c r="F35" s="388" t="s">
        <v>1299</v>
      </c>
      <c r="G35" s="402" t="s">
        <v>1094</v>
      </c>
      <c r="H35" s="387" t="s">
        <v>1094</v>
      </c>
      <c r="I35" s="389" t="s">
        <v>1095</v>
      </c>
      <c r="J35" s="389" t="s">
        <v>1095</v>
      </c>
      <c r="K35" s="388" t="s">
        <v>1263</v>
      </c>
      <c r="L35" s="388" t="s">
        <v>1120</v>
      </c>
      <c r="M35" s="387" t="s">
        <v>1094</v>
      </c>
      <c r="N35" s="387" t="s">
        <v>1094</v>
      </c>
      <c r="O35" s="392" t="s">
        <v>1095</v>
      </c>
      <c r="P35" s="388" t="s">
        <v>1118</v>
      </c>
      <c r="Q35" s="388" t="s">
        <v>1116</v>
      </c>
      <c r="R35" s="388" t="s">
        <v>1262</v>
      </c>
      <c r="S35" s="387" t="s">
        <v>1094</v>
      </c>
      <c r="T35" s="392" t="s">
        <v>1095</v>
      </c>
      <c r="U35" s="391" t="s">
        <v>1094</v>
      </c>
      <c r="V35" s="387" t="s">
        <v>1094</v>
      </c>
      <c r="W35" s="389" t="s">
        <v>1095</v>
      </c>
      <c r="X35" s="389" t="s">
        <v>1095</v>
      </c>
      <c r="Y35" s="387" t="s">
        <v>1094</v>
      </c>
      <c r="Z35" s="388" t="s">
        <v>1120</v>
      </c>
      <c r="AA35" s="388" t="s">
        <v>1118</v>
      </c>
      <c r="AB35" s="388" t="s">
        <v>1116</v>
      </c>
      <c r="AC35" s="413" t="s">
        <v>1099</v>
      </c>
      <c r="AD35" s="389" t="s">
        <v>1095</v>
      </c>
      <c r="AE35" s="389" t="s">
        <v>1095</v>
      </c>
      <c r="AF35" s="388" t="s">
        <v>1118</v>
      </c>
      <c r="AG35" s="388" t="s">
        <v>1114</v>
      </c>
      <c r="AH35" s="388" t="s">
        <v>1262</v>
      </c>
      <c r="AI35" s="402" t="s">
        <v>1094</v>
      </c>
      <c r="AJ35" s="387" t="s">
        <v>1094</v>
      </c>
      <c r="AK35" s="389" t="s">
        <v>1095</v>
      </c>
      <c r="AL35" s="389" t="s">
        <v>1095</v>
      </c>
      <c r="AM35" s="387" t="s">
        <v>1094</v>
      </c>
      <c r="AN35" s="387" t="s">
        <v>1094</v>
      </c>
      <c r="AO35" s="387" t="s">
        <v>1094</v>
      </c>
      <c r="AP35" s="392" t="s">
        <v>1095</v>
      </c>
      <c r="AQ35" s="388" t="s">
        <v>1116</v>
      </c>
      <c r="AR35" s="396" t="s">
        <v>1262</v>
      </c>
      <c r="AS35" s="396" t="s">
        <v>1262</v>
      </c>
      <c r="AT35" s="387" t="s">
        <v>1094</v>
      </c>
      <c r="AU35" s="392" t="s">
        <v>1095</v>
      </c>
      <c r="AV35" s="387" t="s">
        <v>1094</v>
      </c>
      <c r="AW35" s="388" t="s">
        <v>1299</v>
      </c>
      <c r="AX35" s="388" t="s">
        <v>1115</v>
      </c>
      <c r="AY35" s="389" t="s">
        <v>1095</v>
      </c>
      <c r="AZ35" s="389" t="s">
        <v>1095</v>
      </c>
      <c r="BA35" s="387" t="s">
        <v>1094</v>
      </c>
      <c r="BB35" s="388" t="s">
        <v>1094</v>
      </c>
      <c r="BC35" s="388" t="s">
        <v>1263</v>
      </c>
      <c r="BD35" s="388" t="s">
        <v>1120</v>
      </c>
      <c r="BE35" s="388" t="s">
        <v>1115</v>
      </c>
      <c r="BF35" s="389" t="s">
        <v>1095</v>
      </c>
      <c r="BG35" s="389" t="s">
        <v>1095</v>
      </c>
      <c r="BH35" s="387" t="s">
        <v>1094</v>
      </c>
      <c r="BI35" s="387" t="s">
        <v>1094</v>
      </c>
      <c r="BJ35" s="388" t="s">
        <v>1115</v>
      </c>
      <c r="BK35" s="388" t="s">
        <v>1262</v>
      </c>
      <c r="BL35" s="387" t="s">
        <v>1094</v>
      </c>
      <c r="BM35" s="389" t="s">
        <v>1095</v>
      </c>
      <c r="BN35" s="389" t="s">
        <v>1095</v>
      </c>
      <c r="BO35" s="388" t="s">
        <v>1263</v>
      </c>
      <c r="BP35" s="396" t="s">
        <v>1263</v>
      </c>
      <c r="BQ35" s="387" t="s">
        <v>1094</v>
      </c>
      <c r="BR35" s="387" t="s">
        <v>1094</v>
      </c>
      <c r="BS35" s="392" t="s">
        <v>1095</v>
      </c>
      <c r="BT35" s="389" t="s">
        <v>1116</v>
      </c>
      <c r="BU35" s="388" t="s">
        <v>1117</v>
      </c>
      <c r="BV35" s="388" t="s">
        <v>1120</v>
      </c>
      <c r="BW35" s="387" t="s">
        <v>1094</v>
      </c>
      <c r="BX35" s="401" t="s">
        <v>1099</v>
      </c>
      <c r="BY35" s="392" t="s">
        <v>1095</v>
      </c>
      <c r="BZ35" s="388" t="s">
        <v>1117</v>
      </c>
      <c r="CA35" s="388" t="s">
        <v>1114</v>
      </c>
      <c r="CB35" s="388" t="s">
        <v>1115</v>
      </c>
      <c r="CC35" s="392" t="s">
        <v>1095</v>
      </c>
      <c r="CD35" s="387" t="s">
        <v>1094</v>
      </c>
      <c r="CE35" s="387" t="s">
        <v>1094</v>
      </c>
      <c r="CF35" s="388" t="s">
        <v>1263</v>
      </c>
      <c r="CG35" s="396" t="s">
        <v>1263</v>
      </c>
      <c r="CH35" s="389" t="s">
        <v>1095</v>
      </c>
      <c r="CI35" s="389" t="s">
        <v>1095</v>
      </c>
      <c r="CJ35" s="387" t="s">
        <v>1094</v>
      </c>
      <c r="CK35" s="388" t="s">
        <v>1263</v>
      </c>
      <c r="CL35" s="396" t="s">
        <v>1263</v>
      </c>
      <c r="CM35" s="387" t="s">
        <v>1094</v>
      </c>
      <c r="CN35" s="387" t="s">
        <v>1094</v>
      </c>
      <c r="CP35" t="s">
        <v>1093</v>
      </c>
    </row>
    <row r="36" spans="2:94" x14ac:dyDescent="0.35">
      <c r="C36" s="385"/>
      <c r="D36" s="393"/>
      <c r="E36" s="393"/>
      <c r="F36" s="388" t="s">
        <v>1115</v>
      </c>
      <c r="G36" s="399"/>
      <c r="H36" s="393"/>
      <c r="I36" s="395"/>
      <c r="J36" s="395"/>
      <c r="K36" s="426" t="s">
        <v>48</v>
      </c>
      <c r="L36" s="426" t="s">
        <v>48</v>
      </c>
      <c r="M36" s="393"/>
      <c r="N36" s="393"/>
      <c r="O36" s="393"/>
      <c r="P36" s="396" t="s">
        <v>1263</v>
      </c>
      <c r="Q36" s="396" t="s">
        <v>1263</v>
      </c>
      <c r="R36" s="396" t="s">
        <v>1263</v>
      </c>
      <c r="S36" s="393"/>
      <c r="T36" s="393"/>
      <c r="U36" s="397"/>
      <c r="V36" s="393"/>
      <c r="W36" s="395"/>
      <c r="X36" s="395"/>
      <c r="Y36" s="393"/>
      <c r="Z36" s="388" t="s">
        <v>1116</v>
      </c>
      <c r="AA36" s="435" t="s">
        <v>1120</v>
      </c>
      <c r="AB36" s="393" t="s">
        <v>1117</v>
      </c>
      <c r="AC36" s="393"/>
      <c r="AD36" s="395"/>
      <c r="AE36" s="395"/>
      <c r="AF36" s="388" t="s">
        <v>1117</v>
      </c>
      <c r="AG36" s="388" t="s">
        <v>1116</v>
      </c>
      <c r="AH36" s="388" t="s">
        <v>1116</v>
      </c>
      <c r="AI36" s="399"/>
      <c r="AJ36" s="393"/>
      <c r="AK36" s="395"/>
      <c r="AL36" s="395"/>
      <c r="AM36" s="393"/>
      <c r="AN36" s="393"/>
      <c r="AO36" s="393"/>
      <c r="AP36" s="393"/>
      <c r="AQ36" s="393"/>
      <c r="AR36" s="393"/>
      <c r="AS36" s="393"/>
      <c r="AT36" s="393"/>
      <c r="AU36" s="393"/>
      <c r="AV36" s="393"/>
      <c r="AW36" s="396" t="s">
        <v>1263</v>
      </c>
      <c r="AX36" s="396" t="s">
        <v>1263</v>
      </c>
      <c r="AY36" s="395"/>
      <c r="AZ36" s="395"/>
      <c r="BA36" s="393"/>
      <c r="BB36" s="388" t="s">
        <v>1116</v>
      </c>
      <c r="BC36" s="388" t="s">
        <v>1118</v>
      </c>
      <c r="BD36" s="388" t="s">
        <v>1116</v>
      </c>
      <c r="BE36" s="394" t="s">
        <v>1094</v>
      </c>
      <c r="BF36" s="395"/>
      <c r="BG36" s="395"/>
      <c r="BH36" s="393"/>
      <c r="BI36" s="393"/>
      <c r="BJ36" s="388" t="s">
        <v>1118</v>
      </c>
      <c r="BK36" s="402" t="s">
        <v>1100</v>
      </c>
      <c r="BL36" s="403"/>
      <c r="BM36" s="389"/>
      <c r="BN36" s="389"/>
      <c r="BO36" s="388" t="s">
        <v>1116</v>
      </c>
      <c r="BP36" s="393"/>
      <c r="BQ36" s="403"/>
      <c r="BR36" s="403"/>
      <c r="BS36" s="403"/>
      <c r="BT36" s="389"/>
      <c r="BU36" s="388" t="s">
        <v>1116</v>
      </c>
      <c r="BV36" s="396" t="s">
        <v>1263</v>
      </c>
      <c r="BW36" s="403"/>
      <c r="BX36" s="403"/>
      <c r="BY36" s="403"/>
      <c r="BZ36" s="388" t="s">
        <v>1116</v>
      </c>
      <c r="CA36" s="424" t="s">
        <v>1118</v>
      </c>
      <c r="CB36" s="469" t="s">
        <v>1118</v>
      </c>
      <c r="CC36" s="403"/>
      <c r="CD36" s="403"/>
      <c r="CE36" s="403"/>
      <c r="CF36" s="388" t="s">
        <v>1116</v>
      </c>
      <c r="CG36" s="393"/>
      <c r="CH36" s="389"/>
      <c r="CI36" s="389"/>
      <c r="CJ36" s="403"/>
      <c r="CK36" s="388" t="s">
        <v>1117</v>
      </c>
      <c r="CL36" s="393"/>
      <c r="CM36" s="403"/>
      <c r="CN36" s="403"/>
    </row>
    <row r="37" spans="2:94" x14ac:dyDescent="0.35">
      <c r="C37" s="385"/>
      <c r="D37" s="393"/>
      <c r="E37" s="393"/>
      <c r="F37" s="393"/>
      <c r="G37" s="399"/>
      <c r="H37" s="393"/>
      <c r="I37" s="395"/>
      <c r="J37" s="395"/>
      <c r="K37" s="393"/>
      <c r="L37" s="393"/>
      <c r="M37" s="393"/>
      <c r="N37" s="393"/>
      <c r="O37" s="393"/>
      <c r="P37" s="395"/>
      <c r="Q37" s="395"/>
      <c r="R37" s="393"/>
      <c r="S37" s="393"/>
      <c r="T37" s="393"/>
      <c r="U37" s="397"/>
      <c r="V37" s="393"/>
      <c r="W37" s="395"/>
      <c r="X37" s="395"/>
      <c r="Y37" s="393"/>
      <c r="Z37" s="393"/>
      <c r="AA37" s="393"/>
      <c r="AB37" s="393"/>
      <c r="AC37" s="393"/>
      <c r="AD37" s="395"/>
      <c r="AE37" s="395"/>
      <c r="AF37" s="393"/>
      <c r="AG37" s="393"/>
      <c r="AH37" s="393"/>
      <c r="AI37" s="399"/>
      <c r="AJ37" s="393"/>
      <c r="AK37" s="395"/>
      <c r="AL37" s="395"/>
      <c r="AM37" s="393"/>
      <c r="AN37" s="393"/>
      <c r="AO37" s="393"/>
      <c r="AP37" s="393"/>
      <c r="AQ37" s="393"/>
      <c r="AR37" s="393"/>
      <c r="AS37" s="393"/>
      <c r="AT37" s="393"/>
      <c r="AU37" s="393"/>
      <c r="AV37" s="393"/>
      <c r="AW37" s="393"/>
      <c r="AX37" s="415"/>
      <c r="AY37" s="395"/>
      <c r="AZ37" s="395"/>
      <c r="BA37" s="393"/>
      <c r="BB37" s="393"/>
      <c r="BC37" s="393"/>
      <c r="BD37" s="393"/>
      <c r="BE37" s="393"/>
      <c r="BF37" s="395"/>
      <c r="BG37" s="395"/>
      <c r="BH37" s="393"/>
      <c r="BI37" s="393"/>
      <c r="BJ37" s="393"/>
      <c r="BK37" s="402"/>
      <c r="BL37" s="403"/>
      <c r="BM37" s="453"/>
      <c r="BN37" s="389"/>
      <c r="BO37" s="388"/>
      <c r="BP37" s="393"/>
      <c r="BQ37" s="453"/>
      <c r="BR37" s="403"/>
      <c r="BS37" s="403"/>
      <c r="BT37" s="389"/>
      <c r="BU37" s="389"/>
      <c r="BV37" s="388"/>
      <c r="BW37" s="403"/>
      <c r="BX37" s="453"/>
      <c r="BY37" s="403"/>
      <c r="BZ37" s="403"/>
      <c r="CA37" s="389"/>
      <c r="CB37" s="389"/>
      <c r="CC37" s="403"/>
      <c r="CD37" s="403"/>
      <c r="CE37" s="403"/>
      <c r="CF37" s="388"/>
      <c r="CG37" s="393"/>
      <c r="CH37" s="389"/>
      <c r="CI37" s="389"/>
      <c r="CJ37" s="403"/>
      <c r="CK37" s="388"/>
      <c r="CL37" s="393"/>
      <c r="CM37" s="403"/>
      <c r="CN37" s="403"/>
    </row>
    <row r="38" spans="2:94" x14ac:dyDescent="0.35">
      <c r="B38" t="s">
        <v>1168</v>
      </c>
      <c r="C38" s="385" t="s">
        <v>1134</v>
      </c>
      <c r="D38" s="388" t="s">
        <v>1114</v>
      </c>
      <c r="E38" s="392" t="s">
        <v>1095</v>
      </c>
      <c r="F38" s="387" t="s">
        <v>1095</v>
      </c>
      <c r="G38" s="402" t="s">
        <v>1094</v>
      </c>
      <c r="H38" s="392" t="s">
        <v>1094</v>
      </c>
      <c r="I38" s="388" t="s">
        <v>1115</v>
      </c>
      <c r="J38" s="396" t="s">
        <v>1262</v>
      </c>
      <c r="K38" s="392" t="s">
        <v>1095</v>
      </c>
      <c r="L38" s="387" t="s">
        <v>1094</v>
      </c>
      <c r="M38" s="388" t="s">
        <v>1094</v>
      </c>
      <c r="N38" s="388" t="s">
        <v>1117</v>
      </c>
      <c r="O38" s="396" t="s">
        <v>1263</v>
      </c>
      <c r="P38" s="392" t="s">
        <v>1095</v>
      </c>
      <c r="Q38" s="392" t="s">
        <v>1095</v>
      </c>
      <c r="R38" s="392" t="s">
        <v>1094</v>
      </c>
      <c r="S38" s="388" t="s">
        <v>1117</v>
      </c>
      <c r="T38" s="388" t="s">
        <v>1114</v>
      </c>
      <c r="U38" s="388" t="s">
        <v>1114</v>
      </c>
      <c r="V38" s="387" t="s">
        <v>1094</v>
      </c>
      <c r="W38" s="392" t="s">
        <v>1095</v>
      </c>
      <c r="X38" s="392" t="s">
        <v>1095</v>
      </c>
      <c r="Y38" s="387" t="s">
        <v>1094</v>
      </c>
      <c r="Z38" s="387" t="s">
        <v>1094</v>
      </c>
      <c r="AA38" s="387" t="s">
        <v>1094</v>
      </c>
      <c r="AB38" s="387" t="s">
        <v>1094</v>
      </c>
      <c r="AC38" s="388" t="s">
        <v>1118</v>
      </c>
      <c r="AD38" s="388" t="s">
        <v>1117</v>
      </c>
      <c r="AE38" s="388" t="s">
        <v>1117</v>
      </c>
      <c r="AF38" s="393" t="s">
        <v>31</v>
      </c>
      <c r="AG38" s="388" t="s">
        <v>1095</v>
      </c>
      <c r="AH38" s="388" t="s">
        <v>1094</v>
      </c>
      <c r="AI38" s="402" t="s">
        <v>1094</v>
      </c>
      <c r="AJ38" s="392" t="s">
        <v>1095</v>
      </c>
      <c r="AK38" s="388" t="s">
        <v>1299</v>
      </c>
      <c r="AL38" s="388" t="s">
        <v>1299</v>
      </c>
      <c r="AM38" s="387" t="s">
        <v>1094</v>
      </c>
      <c r="AN38" s="387" t="s">
        <v>1094</v>
      </c>
      <c r="AO38" s="387" t="s">
        <v>1094</v>
      </c>
      <c r="AP38" s="388" t="s">
        <v>1120</v>
      </c>
      <c r="AQ38" s="388" t="s">
        <v>1116</v>
      </c>
      <c r="AR38" s="389" t="s">
        <v>1095</v>
      </c>
      <c r="AS38" s="389" t="s">
        <v>1095</v>
      </c>
      <c r="AT38" s="387" t="s">
        <v>1094</v>
      </c>
      <c r="AU38" s="387" t="s">
        <v>1094</v>
      </c>
      <c r="AV38" s="388" t="s">
        <v>1120</v>
      </c>
      <c r="AW38" s="388" t="s">
        <v>1114</v>
      </c>
      <c r="AX38" s="396" t="s">
        <v>1262</v>
      </c>
      <c r="AY38" s="389" t="s">
        <v>1095</v>
      </c>
      <c r="AZ38" s="389" t="s">
        <v>1095</v>
      </c>
      <c r="BA38" s="387" t="s">
        <v>1094</v>
      </c>
      <c r="BB38" s="387" t="s">
        <v>1094</v>
      </c>
      <c r="BC38" s="388" t="s">
        <v>1116</v>
      </c>
      <c r="BD38" s="388" t="s">
        <v>1117</v>
      </c>
      <c r="BE38" s="388" t="s">
        <v>1094</v>
      </c>
      <c r="BF38" s="389" t="s">
        <v>1095</v>
      </c>
      <c r="BG38" s="389" t="s">
        <v>1095</v>
      </c>
      <c r="BH38" s="388" t="s">
        <v>1117</v>
      </c>
      <c r="BI38" s="388" t="s">
        <v>1118</v>
      </c>
      <c r="BJ38" s="388" t="s">
        <v>1094</v>
      </c>
      <c r="BK38" s="402" t="s">
        <v>1095</v>
      </c>
      <c r="BL38" s="392" t="s">
        <v>1095</v>
      </c>
      <c r="BM38" s="388" t="s">
        <v>1120</v>
      </c>
      <c r="BN38" s="388" t="s">
        <v>1120</v>
      </c>
      <c r="BO38" s="388" t="s">
        <v>1299</v>
      </c>
      <c r="BP38" s="424" t="s">
        <v>1094</v>
      </c>
      <c r="BQ38" s="392" t="s">
        <v>1095</v>
      </c>
      <c r="BR38" s="387" t="s">
        <v>1094</v>
      </c>
      <c r="BS38" s="387" t="s">
        <v>1094</v>
      </c>
      <c r="BT38" s="388" t="s">
        <v>1299</v>
      </c>
      <c r="BU38" s="388" t="s">
        <v>1299</v>
      </c>
      <c r="BV38" s="392" t="s">
        <v>1095</v>
      </c>
      <c r="BW38" s="387" t="s">
        <v>1094</v>
      </c>
      <c r="BX38" s="387" t="s">
        <v>1094</v>
      </c>
      <c r="BY38" s="388" t="s">
        <v>1120</v>
      </c>
      <c r="BZ38" s="388" t="s">
        <v>1299</v>
      </c>
      <c r="CA38" s="392" t="s">
        <v>1095</v>
      </c>
      <c r="CB38" s="392" t="s">
        <v>1095</v>
      </c>
      <c r="CC38" s="387" t="s">
        <v>1094</v>
      </c>
      <c r="CD38" s="388" t="s">
        <v>1120</v>
      </c>
      <c r="CE38" s="388" t="s">
        <v>1120</v>
      </c>
      <c r="CF38" s="387" t="s">
        <v>1094</v>
      </c>
      <c r="CG38" s="387" t="s">
        <v>1094</v>
      </c>
      <c r="CH38" s="392" t="s">
        <v>1095</v>
      </c>
      <c r="CI38" s="392" t="s">
        <v>1095</v>
      </c>
      <c r="CJ38" s="388" t="s">
        <v>1120</v>
      </c>
      <c r="CK38" s="388" t="s">
        <v>1299</v>
      </c>
      <c r="CL38" s="388" t="s">
        <v>1299</v>
      </c>
      <c r="CM38" s="387" t="s">
        <v>1094</v>
      </c>
      <c r="CN38" s="401" t="s">
        <v>1099</v>
      </c>
      <c r="CP38" s="445" t="s">
        <v>1093</v>
      </c>
    </row>
    <row r="39" spans="2:94" x14ac:dyDescent="0.35">
      <c r="C39" s="385"/>
      <c r="D39" s="393" t="s">
        <v>1114</v>
      </c>
      <c r="E39" s="393"/>
      <c r="F39" s="393"/>
      <c r="G39" s="399"/>
      <c r="H39" s="393"/>
      <c r="I39" s="388" t="s">
        <v>1114</v>
      </c>
      <c r="J39" s="393"/>
      <c r="K39" s="393"/>
      <c r="L39" s="393"/>
      <c r="M39" s="388" t="s">
        <v>1117</v>
      </c>
      <c r="N39" s="436" t="s">
        <v>1118</v>
      </c>
      <c r="O39" s="393"/>
      <c r="P39" s="395"/>
      <c r="Q39" s="395"/>
      <c r="R39" s="393"/>
      <c r="S39" s="402" t="s">
        <v>1094</v>
      </c>
      <c r="T39" s="388" t="s">
        <v>1262</v>
      </c>
      <c r="U39" s="388" t="s">
        <v>1262</v>
      </c>
      <c r="V39" s="393"/>
      <c r="W39" s="437"/>
      <c r="X39" s="437"/>
      <c r="Y39" s="393"/>
      <c r="Z39" s="393"/>
      <c r="AA39" s="393"/>
      <c r="AB39" s="393"/>
      <c r="AC39" s="388" t="s">
        <v>1117</v>
      </c>
      <c r="AD39" s="392" t="s">
        <v>1095</v>
      </c>
      <c r="AE39" s="392" t="s">
        <v>1095</v>
      </c>
      <c r="AF39" s="393"/>
      <c r="AG39" s="396" t="s">
        <v>1262</v>
      </c>
      <c r="AH39" s="396" t="s">
        <v>1262</v>
      </c>
      <c r="AI39" s="399"/>
      <c r="AJ39" s="393"/>
      <c r="AK39" s="392" t="s">
        <v>1095</v>
      </c>
      <c r="AL39" s="388" t="s">
        <v>1114</v>
      </c>
      <c r="AM39" s="393"/>
      <c r="AN39" s="393"/>
      <c r="AO39" s="393"/>
      <c r="AP39" s="388" t="s">
        <v>1117</v>
      </c>
      <c r="AQ39" s="388" t="s">
        <v>1117</v>
      </c>
      <c r="AR39" s="395"/>
      <c r="AS39" s="395"/>
      <c r="AT39" s="393"/>
      <c r="AU39" s="393"/>
      <c r="AV39" s="388" t="s">
        <v>1118</v>
      </c>
      <c r="AW39" s="388" t="s">
        <v>1114</v>
      </c>
      <c r="AX39" s="415"/>
      <c r="AY39" s="395"/>
      <c r="AZ39" s="395"/>
      <c r="BA39" s="393"/>
      <c r="BB39" s="393"/>
      <c r="BC39" s="394" t="s">
        <v>1094</v>
      </c>
      <c r="BD39" s="396" t="s">
        <v>1263</v>
      </c>
      <c r="BE39" s="396" t="s">
        <v>1263</v>
      </c>
      <c r="BF39" s="395"/>
      <c r="BG39" s="395"/>
      <c r="BH39" s="394" t="s">
        <v>1094</v>
      </c>
      <c r="BI39" s="393"/>
      <c r="BJ39" s="394" t="s">
        <v>1117</v>
      </c>
      <c r="BK39" s="399"/>
      <c r="BL39" s="393"/>
      <c r="BM39" s="388" t="s">
        <v>1117</v>
      </c>
      <c r="BN39" s="388" t="s">
        <v>1117</v>
      </c>
      <c r="BO39" s="396" t="s">
        <v>1262</v>
      </c>
      <c r="BP39" s="438"/>
      <c r="BQ39" s="438"/>
      <c r="BR39" s="438"/>
      <c r="BS39" s="438"/>
      <c r="BT39" s="439" t="s">
        <v>48</v>
      </c>
      <c r="BU39" s="439" t="s">
        <v>48</v>
      </c>
      <c r="BV39" s="438"/>
      <c r="BW39" s="438"/>
      <c r="BX39" s="393"/>
      <c r="BY39" s="396" t="s">
        <v>1263</v>
      </c>
      <c r="BZ39" s="396" t="s">
        <v>1262</v>
      </c>
      <c r="CA39" s="395"/>
      <c r="CB39" s="395"/>
      <c r="CC39" s="393"/>
      <c r="CD39" s="390" t="s">
        <v>1116</v>
      </c>
      <c r="CE39" s="388" t="s">
        <v>1114</v>
      </c>
      <c r="CF39" s="393"/>
      <c r="CG39" s="393"/>
      <c r="CH39" s="395"/>
      <c r="CI39" s="395"/>
      <c r="CJ39" s="470" t="s">
        <v>1116</v>
      </c>
      <c r="CK39" s="388" t="s">
        <v>1116</v>
      </c>
      <c r="CL39" s="388" t="s">
        <v>1114</v>
      </c>
      <c r="CM39" s="393"/>
      <c r="CN39" s="393"/>
    </row>
    <row r="40" spans="2:94" x14ac:dyDescent="0.35">
      <c r="C40" s="385"/>
      <c r="D40" s="393"/>
      <c r="E40" s="393"/>
      <c r="F40" s="393"/>
      <c r="G40" s="399"/>
      <c r="H40" s="393"/>
      <c r="I40" s="395"/>
      <c r="J40" s="393"/>
      <c r="K40" s="393"/>
      <c r="L40" s="393"/>
      <c r="M40" s="393"/>
      <c r="N40" s="393"/>
      <c r="O40" s="393"/>
      <c r="P40" s="395"/>
      <c r="Q40" s="395"/>
      <c r="R40" s="393"/>
      <c r="S40" s="393"/>
      <c r="T40" s="393"/>
      <c r="U40" s="393"/>
      <c r="V40" s="393"/>
      <c r="W40" s="437"/>
      <c r="X40" s="437"/>
      <c r="Y40" s="393"/>
      <c r="Z40" s="393"/>
      <c r="AA40" s="393"/>
      <c r="AB40" s="393"/>
      <c r="AC40" s="393"/>
      <c r="AD40" s="395"/>
      <c r="AE40" s="395"/>
      <c r="AF40" s="393"/>
      <c r="AG40" s="393"/>
      <c r="AH40" s="393"/>
      <c r="AI40" s="393"/>
      <c r="AJ40" s="393"/>
      <c r="AK40" s="395"/>
      <c r="AL40" s="395"/>
      <c r="AM40" s="393"/>
      <c r="AN40" s="393"/>
      <c r="AO40" s="393"/>
      <c r="AP40" s="393"/>
      <c r="AQ40" s="393"/>
      <c r="AR40" s="395"/>
      <c r="AS40" s="395"/>
      <c r="AT40" s="393"/>
      <c r="AU40" s="393"/>
      <c r="AV40" s="393"/>
      <c r="AW40" s="393"/>
      <c r="AX40" s="415"/>
      <c r="AY40" s="395"/>
      <c r="AZ40" s="395"/>
      <c r="BA40" s="393"/>
      <c r="BB40" s="393"/>
      <c r="BC40" s="393"/>
      <c r="BD40" s="393"/>
      <c r="BE40" s="393"/>
      <c r="BF40" s="395"/>
      <c r="BG40" s="395"/>
      <c r="BH40" s="393"/>
      <c r="BI40" s="393"/>
      <c r="BJ40" s="393"/>
      <c r="BK40" s="399"/>
      <c r="BL40" s="393"/>
      <c r="BM40" s="395"/>
      <c r="BN40" s="395"/>
      <c r="BO40" s="393"/>
      <c r="BP40" s="425"/>
      <c r="BQ40" s="393"/>
      <c r="BR40" s="393"/>
      <c r="BS40" s="393"/>
      <c r="BT40" s="395"/>
      <c r="BU40" s="395"/>
      <c r="BV40" s="393"/>
      <c r="BW40" s="393"/>
      <c r="BX40" s="393"/>
      <c r="BY40" s="393"/>
      <c r="BZ40" s="393"/>
      <c r="CA40" s="395"/>
      <c r="CB40" s="395"/>
      <c r="CC40" s="393"/>
      <c r="CD40" s="393"/>
      <c r="CE40" s="393"/>
      <c r="CF40" s="393"/>
      <c r="CG40" s="393"/>
      <c r="CH40" s="395"/>
      <c r="CI40" s="395"/>
      <c r="CJ40" s="393"/>
      <c r="CK40" s="393"/>
      <c r="CL40" s="393"/>
      <c r="CM40" s="393"/>
      <c r="CN40" s="393"/>
    </row>
    <row r="41" spans="2:94" x14ac:dyDescent="0.35">
      <c r="B41" t="s">
        <v>1169</v>
      </c>
      <c r="C41" s="385" t="s">
        <v>1135</v>
      </c>
      <c r="D41" s="387" t="s">
        <v>1094</v>
      </c>
      <c r="E41" s="387" t="s">
        <v>1094</v>
      </c>
      <c r="F41" s="388" t="s">
        <v>1117</v>
      </c>
      <c r="G41" s="402" t="s">
        <v>1118</v>
      </c>
      <c r="H41" s="387" t="s">
        <v>1094</v>
      </c>
      <c r="I41" s="389" t="s">
        <v>1095</v>
      </c>
      <c r="J41" s="389" t="s">
        <v>1095</v>
      </c>
      <c r="K41" s="388" t="s">
        <v>1117</v>
      </c>
      <c r="L41" s="388" t="s">
        <v>1115</v>
      </c>
      <c r="M41" s="388" t="s">
        <v>1299</v>
      </c>
      <c r="N41" s="387" t="s">
        <v>1094</v>
      </c>
      <c r="O41" s="387" t="s">
        <v>1094</v>
      </c>
      <c r="P41" s="389" t="s">
        <v>1095</v>
      </c>
      <c r="Q41" s="389" t="s">
        <v>1095</v>
      </c>
      <c r="R41" s="388" t="s">
        <v>1263</v>
      </c>
      <c r="S41" s="388" t="s">
        <v>1120</v>
      </c>
      <c r="T41" s="387" t="s">
        <v>1094</v>
      </c>
      <c r="U41" s="391" t="s">
        <v>1094</v>
      </c>
      <c r="V41" s="392" t="s">
        <v>1095</v>
      </c>
      <c r="W41" s="389" t="s">
        <v>1118</v>
      </c>
      <c r="X41" s="389" t="s">
        <v>1116</v>
      </c>
      <c r="Y41" s="388" t="s">
        <v>1262</v>
      </c>
      <c r="Z41" s="387" t="s">
        <v>1094</v>
      </c>
      <c r="AA41" s="392" t="s">
        <v>1095</v>
      </c>
      <c r="AB41" s="387" t="s">
        <v>1094</v>
      </c>
      <c r="AC41" s="387" t="s">
        <v>1094</v>
      </c>
      <c r="AD41" s="389" t="s">
        <v>1095</v>
      </c>
      <c r="AE41" s="389" t="s">
        <v>1095</v>
      </c>
      <c r="AF41" s="387" t="s">
        <v>1094</v>
      </c>
      <c r="AG41" s="388" t="s">
        <v>1120</v>
      </c>
      <c r="AH41" s="388" t="s">
        <v>1118</v>
      </c>
      <c r="AI41" s="402" t="s">
        <v>1116</v>
      </c>
      <c r="AJ41" s="413" t="s">
        <v>1099</v>
      </c>
      <c r="AK41" s="389" t="s">
        <v>1095</v>
      </c>
      <c r="AL41" s="389" t="s">
        <v>1095</v>
      </c>
      <c r="AM41" s="388" t="s">
        <v>1118</v>
      </c>
      <c r="AN41" s="388" t="s">
        <v>1114</v>
      </c>
      <c r="AO41" s="396" t="s">
        <v>1262</v>
      </c>
      <c r="AP41" s="387" t="s">
        <v>1094</v>
      </c>
      <c r="AQ41" s="387" t="s">
        <v>1094</v>
      </c>
      <c r="AR41" s="389" t="s">
        <v>1095</v>
      </c>
      <c r="AS41" s="389" t="s">
        <v>1095</v>
      </c>
      <c r="AT41" s="388" t="s">
        <v>1094</v>
      </c>
      <c r="AU41" s="387" t="s">
        <v>1094</v>
      </c>
      <c r="AV41" s="387" t="s">
        <v>1094</v>
      </c>
      <c r="AW41" s="392" t="s">
        <v>1095</v>
      </c>
      <c r="AX41" s="388" t="s">
        <v>1116</v>
      </c>
      <c r="AY41" s="388" t="s">
        <v>1262</v>
      </c>
      <c r="AZ41" s="388" t="s">
        <v>1262</v>
      </c>
      <c r="BA41" s="387" t="s">
        <v>1094</v>
      </c>
      <c r="BB41" s="392" t="s">
        <v>1095</v>
      </c>
      <c r="BC41" s="387" t="s">
        <v>1094</v>
      </c>
      <c r="BD41" s="388" t="s">
        <v>1299</v>
      </c>
      <c r="BE41" s="388" t="s">
        <v>1115</v>
      </c>
      <c r="BF41" s="389" t="s">
        <v>1095</v>
      </c>
      <c r="BG41" s="389" t="s">
        <v>1095</v>
      </c>
      <c r="BH41" s="387" t="s">
        <v>1094</v>
      </c>
      <c r="BI41" s="387" t="s">
        <v>1094</v>
      </c>
      <c r="BJ41" s="396" t="s">
        <v>1263</v>
      </c>
      <c r="BK41" s="388" t="s">
        <v>1120</v>
      </c>
      <c r="BL41" s="388" t="s">
        <v>1115</v>
      </c>
      <c r="BM41" s="389" t="s">
        <v>1095</v>
      </c>
      <c r="BN41" s="389" t="s">
        <v>1095</v>
      </c>
      <c r="BO41" s="387" t="s">
        <v>1094</v>
      </c>
      <c r="BP41" s="424" t="s">
        <v>1094</v>
      </c>
      <c r="BQ41" s="388" t="s">
        <v>1115</v>
      </c>
      <c r="BR41" s="396" t="s">
        <v>1262</v>
      </c>
      <c r="BS41" s="387" t="s">
        <v>1094</v>
      </c>
      <c r="BT41" s="389" t="s">
        <v>1095</v>
      </c>
      <c r="BU41" s="389" t="s">
        <v>1095</v>
      </c>
      <c r="BV41" s="388" t="s">
        <v>1263</v>
      </c>
      <c r="BW41" s="396" t="s">
        <v>1263</v>
      </c>
      <c r="BX41" s="387" t="s">
        <v>1094</v>
      </c>
      <c r="BY41" s="387" t="s">
        <v>1094</v>
      </c>
      <c r="BZ41" s="392" t="s">
        <v>1095</v>
      </c>
      <c r="CA41" s="388" t="s">
        <v>1116</v>
      </c>
      <c r="CB41" s="388" t="s">
        <v>1117</v>
      </c>
      <c r="CC41" s="388" t="s">
        <v>1120</v>
      </c>
      <c r="CD41" s="387" t="s">
        <v>1094</v>
      </c>
      <c r="CE41" s="401" t="s">
        <v>1099</v>
      </c>
      <c r="CF41" s="392" t="s">
        <v>1095</v>
      </c>
      <c r="CG41" s="388" t="s">
        <v>1117</v>
      </c>
      <c r="CH41" s="389" t="s">
        <v>1114</v>
      </c>
      <c r="CI41" s="388" t="s">
        <v>1115</v>
      </c>
      <c r="CJ41" s="392" t="s">
        <v>1095</v>
      </c>
      <c r="CK41" s="387" t="s">
        <v>1094</v>
      </c>
      <c r="CL41" s="387" t="s">
        <v>1094</v>
      </c>
      <c r="CM41" s="388" t="s">
        <v>1263</v>
      </c>
      <c r="CN41" s="388" t="s">
        <v>1263</v>
      </c>
      <c r="CP41" t="s">
        <v>1093</v>
      </c>
    </row>
    <row r="42" spans="2:94" x14ac:dyDescent="0.35">
      <c r="C42" s="385"/>
      <c r="D42" s="393"/>
      <c r="E42" s="393"/>
      <c r="F42" s="393"/>
      <c r="G42" s="399"/>
      <c r="H42" s="393"/>
      <c r="I42" s="395"/>
      <c r="J42" s="395"/>
      <c r="K42" s="396" t="s">
        <v>1263</v>
      </c>
      <c r="L42" s="396" t="s">
        <v>1262</v>
      </c>
      <c r="M42" s="388" t="s">
        <v>1114</v>
      </c>
      <c r="N42" s="393"/>
      <c r="O42" s="393"/>
      <c r="P42" s="395"/>
      <c r="Q42" s="395"/>
      <c r="R42" s="388" t="s">
        <v>1117</v>
      </c>
      <c r="S42" s="388" t="s">
        <v>1118</v>
      </c>
      <c r="T42" s="393"/>
      <c r="U42" s="397"/>
      <c r="V42" s="393"/>
      <c r="W42" s="395"/>
      <c r="X42" s="389" t="s">
        <v>1263</v>
      </c>
      <c r="Y42" s="393"/>
      <c r="Z42" s="393"/>
      <c r="AA42" s="393"/>
      <c r="AB42" s="393"/>
      <c r="AC42" s="393"/>
      <c r="AD42" s="395"/>
      <c r="AE42" s="395"/>
      <c r="AF42" s="393"/>
      <c r="AG42" s="396" t="s">
        <v>1263</v>
      </c>
      <c r="AH42" s="396" t="s">
        <v>1263</v>
      </c>
      <c r="AI42" s="402" t="s">
        <v>1118</v>
      </c>
      <c r="AJ42" s="393"/>
      <c r="AK42" s="395"/>
      <c r="AL42" s="395"/>
      <c r="AM42" s="388" t="s">
        <v>1117</v>
      </c>
      <c r="AN42" s="393"/>
      <c r="AO42" s="393"/>
      <c r="AP42" s="393"/>
      <c r="AQ42" s="393"/>
      <c r="AR42" s="395"/>
      <c r="AS42" s="395"/>
      <c r="AT42" s="396" t="s">
        <v>1262</v>
      </c>
      <c r="AU42" s="393"/>
      <c r="AV42" s="393"/>
      <c r="AW42" s="393"/>
      <c r="AX42" s="388" t="s">
        <v>1118</v>
      </c>
      <c r="AY42" s="388" t="s">
        <v>1114</v>
      </c>
      <c r="AZ42" s="388" t="s">
        <v>1114</v>
      </c>
      <c r="BA42" s="393"/>
      <c r="BB42" s="393"/>
      <c r="BC42" s="393"/>
      <c r="BD42" s="388" t="s">
        <v>1114</v>
      </c>
      <c r="BE42" s="396" t="s">
        <v>1262</v>
      </c>
      <c r="BF42" s="395"/>
      <c r="BG42" s="395"/>
      <c r="BH42" s="393"/>
      <c r="BI42" s="393"/>
      <c r="BJ42" s="393"/>
      <c r="BK42" s="388" t="s">
        <v>1117</v>
      </c>
      <c r="BL42" s="396" t="s">
        <v>1262</v>
      </c>
      <c r="BM42" s="395"/>
      <c r="BN42" s="395"/>
      <c r="BO42" s="393"/>
      <c r="BP42" s="425"/>
      <c r="BQ42" s="388" t="s">
        <v>1114</v>
      </c>
      <c r="BR42" s="393"/>
      <c r="BS42" s="393"/>
      <c r="BT42" s="395"/>
      <c r="BU42" s="395"/>
      <c r="BV42" s="388" t="s">
        <v>1117</v>
      </c>
      <c r="BW42" s="393"/>
      <c r="BX42" s="393"/>
      <c r="BY42" s="393"/>
      <c r="BZ42" s="393"/>
      <c r="CA42" s="396" t="s">
        <v>1263</v>
      </c>
      <c r="CB42" s="396" t="s">
        <v>1263</v>
      </c>
      <c r="CC42" s="424" t="s">
        <v>1118</v>
      </c>
      <c r="CD42" s="393"/>
      <c r="CE42" s="393"/>
      <c r="CF42" s="393"/>
      <c r="CG42" s="393"/>
      <c r="CH42" s="395"/>
      <c r="CI42" s="388" t="s">
        <v>1114</v>
      </c>
      <c r="CJ42" s="393"/>
      <c r="CK42" s="393"/>
      <c r="CL42" s="393"/>
      <c r="CM42" s="388" t="s">
        <v>1118</v>
      </c>
      <c r="CN42" s="388" t="s">
        <v>1117</v>
      </c>
    </row>
    <row r="43" spans="2:94" x14ac:dyDescent="0.35">
      <c r="C43" s="385"/>
      <c r="D43" s="393"/>
      <c r="E43" s="393"/>
      <c r="F43" s="393"/>
      <c r="G43" s="399"/>
      <c r="H43" s="393"/>
      <c r="I43" s="395"/>
      <c r="J43" s="395"/>
      <c r="K43" s="393"/>
      <c r="L43" s="393"/>
      <c r="M43" s="393"/>
      <c r="N43" s="393"/>
      <c r="O43" s="393"/>
      <c r="P43" s="395"/>
      <c r="Q43" s="395"/>
      <c r="R43" s="393"/>
      <c r="S43" s="393"/>
      <c r="T43" s="393"/>
      <c r="U43" s="397"/>
      <c r="V43" s="393"/>
      <c r="W43" s="395"/>
      <c r="X43" s="395"/>
      <c r="Y43" s="393"/>
      <c r="Z43" s="393"/>
      <c r="AA43" s="393"/>
      <c r="AB43" s="393"/>
      <c r="AC43" s="393"/>
      <c r="AD43" s="395"/>
      <c r="AE43" s="395"/>
      <c r="AF43" s="393"/>
      <c r="AG43" s="393"/>
      <c r="AH43" s="393"/>
      <c r="AI43" s="399"/>
      <c r="AJ43" s="393"/>
      <c r="AK43" s="395"/>
      <c r="AL43" s="395"/>
      <c r="AM43" s="393"/>
      <c r="AN43" s="393"/>
      <c r="AO43" s="393"/>
      <c r="AP43" s="393"/>
      <c r="AQ43" s="393"/>
      <c r="AR43" s="395"/>
      <c r="AS43" s="395"/>
      <c r="AT43" s="393"/>
      <c r="AU43" s="393"/>
      <c r="AV43" s="393"/>
      <c r="AW43" s="393"/>
      <c r="AX43" s="415"/>
      <c r="AY43" s="395"/>
      <c r="AZ43" s="395"/>
      <c r="BA43" s="393"/>
      <c r="BB43" s="393"/>
      <c r="BC43" s="393"/>
      <c r="BD43" s="393"/>
      <c r="BE43" s="393"/>
      <c r="BF43" s="395"/>
      <c r="BG43" s="395"/>
      <c r="BH43" s="393"/>
      <c r="BI43" s="393"/>
      <c r="BJ43" s="393"/>
      <c r="BK43" s="399"/>
      <c r="BL43" s="393"/>
      <c r="BM43" s="395"/>
      <c r="BN43" s="395"/>
      <c r="BO43" s="393"/>
      <c r="BP43" s="425"/>
      <c r="BQ43" s="393"/>
      <c r="BR43" s="393"/>
      <c r="BS43" s="393"/>
      <c r="BT43" s="395"/>
      <c r="BU43" s="395"/>
      <c r="BV43" s="393"/>
      <c r="BW43" s="393"/>
      <c r="BX43" s="393"/>
      <c r="BY43" s="393"/>
      <c r="BZ43" s="393"/>
      <c r="CA43" s="395"/>
      <c r="CB43" s="395"/>
      <c r="CC43" s="393"/>
      <c r="CD43" s="393"/>
      <c r="CE43" s="393"/>
      <c r="CF43" s="393"/>
      <c r="CG43" s="393"/>
      <c r="CH43" s="395"/>
      <c r="CI43" s="395"/>
      <c r="CJ43" s="393"/>
      <c r="CK43" s="393"/>
      <c r="CL43" s="393"/>
      <c r="CM43" s="393"/>
      <c r="CN43" s="393"/>
    </row>
    <row r="44" spans="2:94" x14ac:dyDescent="0.35">
      <c r="B44" t="s">
        <v>1170</v>
      </c>
      <c r="C44" s="385" t="s">
        <v>1136</v>
      </c>
      <c r="D44" s="387" t="s">
        <v>1094</v>
      </c>
      <c r="E44" s="387" t="s">
        <v>1094</v>
      </c>
      <c r="F44" s="388" t="s">
        <v>1115</v>
      </c>
      <c r="G44" s="396" t="s">
        <v>1262</v>
      </c>
      <c r="H44" s="401" t="s">
        <v>1099</v>
      </c>
      <c r="I44" s="389" t="s">
        <v>1095</v>
      </c>
      <c r="J44" s="389" t="s">
        <v>1095</v>
      </c>
      <c r="K44" s="388" t="s">
        <v>1118</v>
      </c>
      <c r="L44" s="388" t="s">
        <v>1114</v>
      </c>
      <c r="M44" s="387" t="s">
        <v>1094</v>
      </c>
      <c r="N44" s="387" t="s">
        <v>1094</v>
      </c>
      <c r="O44" s="387" t="s">
        <v>1094</v>
      </c>
      <c r="P44" s="389" t="s">
        <v>1095</v>
      </c>
      <c r="Q44" s="389" t="s">
        <v>1095</v>
      </c>
      <c r="R44" s="387" t="s">
        <v>1094</v>
      </c>
      <c r="S44" s="387" t="s">
        <v>1094</v>
      </c>
      <c r="T44" s="387" t="s">
        <v>1094</v>
      </c>
      <c r="U44" s="391" t="s">
        <v>1095</v>
      </c>
      <c r="V44" s="388" t="s">
        <v>1116</v>
      </c>
      <c r="W44" s="389" t="s">
        <v>1262</v>
      </c>
      <c r="X44" s="389" t="s">
        <v>1262</v>
      </c>
      <c r="Y44" s="387" t="s">
        <v>1094</v>
      </c>
      <c r="Z44" s="392" t="s">
        <v>1095</v>
      </c>
      <c r="AA44" s="387" t="s">
        <v>1094</v>
      </c>
      <c r="AB44" s="388" t="s">
        <v>1299</v>
      </c>
      <c r="AC44" s="387" t="s">
        <v>1094</v>
      </c>
      <c r="AD44" s="388" t="s">
        <v>1095</v>
      </c>
      <c r="AE44" s="389" t="s">
        <v>1095</v>
      </c>
      <c r="AF44" s="387" t="s">
        <v>1094</v>
      </c>
      <c r="AG44" s="387" t="s">
        <v>1094</v>
      </c>
      <c r="AH44" s="387" t="s">
        <v>1094</v>
      </c>
      <c r="AI44" s="388" t="s">
        <v>1094</v>
      </c>
      <c r="AJ44" s="388" t="s">
        <v>1120</v>
      </c>
      <c r="AK44" s="388" t="s">
        <v>1120</v>
      </c>
      <c r="AL44" s="389" t="s">
        <v>1095</v>
      </c>
      <c r="AM44" s="387" t="s">
        <v>1094</v>
      </c>
      <c r="AN44" s="387" t="s">
        <v>1094</v>
      </c>
      <c r="AO44" s="388" t="s">
        <v>1115</v>
      </c>
      <c r="AP44" s="396" t="s">
        <v>1262</v>
      </c>
      <c r="AQ44" s="387" t="s">
        <v>1094</v>
      </c>
      <c r="AR44" s="389" t="s">
        <v>1095</v>
      </c>
      <c r="AS44" s="389" t="s">
        <v>1095</v>
      </c>
      <c r="AT44" s="388" t="s">
        <v>1263</v>
      </c>
      <c r="AU44" s="388" t="s">
        <v>1263</v>
      </c>
      <c r="AV44" s="388" t="s">
        <v>1094</v>
      </c>
      <c r="AW44" s="387" t="s">
        <v>1094</v>
      </c>
      <c r="AX44" s="416" t="s">
        <v>1095</v>
      </c>
      <c r="AY44" s="389" t="s">
        <v>1094</v>
      </c>
      <c r="AZ44" s="389" t="s">
        <v>1094</v>
      </c>
      <c r="BA44" s="387" t="s">
        <v>1094</v>
      </c>
      <c r="BB44" s="388" t="s">
        <v>1299</v>
      </c>
      <c r="BC44" s="388" t="s">
        <v>1299</v>
      </c>
      <c r="BD44" s="392" t="s">
        <v>1095</v>
      </c>
      <c r="BE44" s="387" t="s">
        <v>1094</v>
      </c>
      <c r="BF44" s="387" t="s">
        <v>1094</v>
      </c>
      <c r="BG44" s="387" t="s">
        <v>1094</v>
      </c>
      <c r="BH44" s="392" t="s">
        <v>1095</v>
      </c>
      <c r="BI44" s="387" t="s">
        <v>1094</v>
      </c>
      <c r="BJ44" s="387" t="s">
        <v>1094</v>
      </c>
      <c r="BK44" s="396" t="s">
        <v>1263</v>
      </c>
      <c r="BL44" s="396" t="s">
        <v>1263</v>
      </c>
      <c r="BM44" s="389" t="s">
        <v>1095</v>
      </c>
      <c r="BN44" s="389" t="s">
        <v>1095</v>
      </c>
      <c r="BO44" s="387" t="s">
        <v>1094</v>
      </c>
      <c r="BP44" s="388" t="s">
        <v>1263</v>
      </c>
      <c r="BQ44" s="388" t="s">
        <v>1263</v>
      </c>
      <c r="BR44" s="387" t="s">
        <v>1094</v>
      </c>
      <c r="BS44" s="387" t="s">
        <v>1094</v>
      </c>
      <c r="BT44" s="389" t="s">
        <v>1095</v>
      </c>
      <c r="BU44" s="389" t="s">
        <v>1095</v>
      </c>
      <c r="BV44" s="387" t="s">
        <v>1094</v>
      </c>
      <c r="BW44" s="388" t="s">
        <v>1114</v>
      </c>
      <c r="BX44" s="388" t="s">
        <v>1262</v>
      </c>
      <c r="BY44" s="387" t="s">
        <v>1094</v>
      </c>
      <c r="BZ44" s="387" t="s">
        <v>1094</v>
      </c>
      <c r="CA44" s="389" t="s">
        <v>1095</v>
      </c>
      <c r="CB44" s="389" t="s">
        <v>1095</v>
      </c>
      <c r="CC44" s="388" t="s">
        <v>1115</v>
      </c>
      <c r="CD44" s="388" t="s">
        <v>1094</v>
      </c>
      <c r="CE44" s="387" t="s">
        <v>1094</v>
      </c>
      <c r="CF44" s="392" t="s">
        <v>1095</v>
      </c>
      <c r="CG44" s="387" t="s">
        <v>1094</v>
      </c>
      <c r="CH44" s="389" t="s">
        <v>1116</v>
      </c>
      <c r="CI44" s="388" t="s">
        <v>1117</v>
      </c>
      <c r="CJ44" s="388" t="s">
        <v>1299</v>
      </c>
      <c r="CK44" s="392" t="s">
        <v>1095</v>
      </c>
      <c r="CL44" s="392" t="s">
        <v>1095</v>
      </c>
      <c r="CM44" s="387" t="s">
        <v>1094</v>
      </c>
      <c r="CN44" s="387" t="s">
        <v>1094</v>
      </c>
      <c r="CP44" t="s">
        <v>1093</v>
      </c>
    </row>
    <row r="45" spans="2:94" x14ac:dyDescent="0.35">
      <c r="C45" s="385"/>
      <c r="D45" s="393"/>
      <c r="E45" s="393"/>
      <c r="F45" s="396" t="s">
        <v>1262</v>
      </c>
      <c r="G45" s="393"/>
      <c r="H45" s="393"/>
      <c r="I45" s="395"/>
      <c r="J45" s="395"/>
      <c r="K45" s="393"/>
      <c r="L45" s="388" t="s">
        <v>1116</v>
      </c>
      <c r="M45" s="393"/>
      <c r="N45" s="393"/>
      <c r="O45" s="393"/>
      <c r="P45" s="395"/>
      <c r="Q45" s="395"/>
      <c r="R45" s="393"/>
      <c r="S45" s="393"/>
      <c r="T45" s="393"/>
      <c r="U45" s="397"/>
      <c r="V45" s="393"/>
      <c r="W45" s="395"/>
      <c r="X45" s="395"/>
      <c r="Y45" s="393"/>
      <c r="Z45" s="393"/>
      <c r="AA45" s="393"/>
      <c r="AB45" s="402" t="s">
        <v>1120</v>
      </c>
      <c r="AC45" s="393"/>
      <c r="AD45" s="388" t="s">
        <v>1114</v>
      </c>
      <c r="AE45" s="395"/>
      <c r="AF45" s="393"/>
      <c r="AG45" s="393"/>
      <c r="AH45" s="393"/>
      <c r="AI45" s="402" t="s">
        <v>1100</v>
      </c>
      <c r="AJ45" s="388" t="s">
        <v>1118</v>
      </c>
      <c r="AK45" s="388" t="s">
        <v>1116</v>
      </c>
      <c r="AL45" s="395"/>
      <c r="AM45" s="393"/>
      <c r="AN45" s="393"/>
      <c r="AO45" s="396" t="s">
        <v>1262</v>
      </c>
      <c r="AP45" s="393"/>
      <c r="AQ45" s="393"/>
      <c r="AR45" s="395"/>
      <c r="AS45" s="395"/>
      <c r="AT45" s="388" t="s">
        <v>1118</v>
      </c>
      <c r="AU45" s="402" t="s">
        <v>1094</v>
      </c>
      <c r="AV45" s="388" t="s">
        <v>1117</v>
      </c>
      <c r="AW45" s="393"/>
      <c r="AX45" s="415"/>
      <c r="AY45" s="395"/>
      <c r="AZ45" s="395"/>
      <c r="BA45" s="393"/>
      <c r="BB45" s="388" t="s">
        <v>1114</v>
      </c>
      <c r="BC45" s="388" t="s">
        <v>1114</v>
      </c>
      <c r="BD45" s="393"/>
      <c r="BE45" s="393"/>
      <c r="BF45" s="456"/>
      <c r="BG45" s="456"/>
      <c r="BH45" s="393"/>
      <c r="BI45" s="393"/>
      <c r="BJ45" s="393"/>
      <c r="BK45" s="393"/>
      <c r="BL45" s="393"/>
      <c r="BM45" s="395"/>
      <c r="BN45" s="395"/>
      <c r="BO45" s="393"/>
      <c r="BP45" s="388" t="s">
        <v>1117</v>
      </c>
      <c r="BQ45" s="388" t="s">
        <v>1117</v>
      </c>
      <c r="BR45" s="393"/>
      <c r="BS45" s="393"/>
      <c r="BT45" s="395"/>
      <c r="BU45" s="395"/>
      <c r="BV45" s="393"/>
      <c r="BW45" s="388" t="s">
        <v>1115</v>
      </c>
      <c r="BX45" s="387" t="s">
        <v>1094</v>
      </c>
      <c r="BY45" s="393"/>
      <c r="BZ45" s="393"/>
      <c r="CA45" s="395"/>
      <c r="CB45" s="395"/>
      <c r="CC45" s="396" t="s">
        <v>1263</v>
      </c>
      <c r="CD45" s="396" t="s">
        <v>1263</v>
      </c>
      <c r="CE45" s="393"/>
      <c r="CF45" s="393"/>
      <c r="CG45" s="393"/>
      <c r="CH45" s="395"/>
      <c r="CI45" s="424" t="s">
        <v>1118</v>
      </c>
      <c r="CJ45" s="388" t="s">
        <v>1114</v>
      </c>
      <c r="CK45" s="393"/>
      <c r="CL45" s="393"/>
      <c r="CM45" s="393"/>
      <c r="CN45" s="393"/>
    </row>
    <row r="46" spans="2:94" x14ac:dyDescent="0.35">
      <c r="C46" s="385"/>
      <c r="D46" s="393"/>
      <c r="E46" s="393"/>
      <c r="F46" s="393"/>
      <c r="G46" s="393"/>
      <c r="H46" s="393"/>
      <c r="I46" s="395"/>
      <c r="J46" s="395"/>
      <c r="K46" s="393"/>
      <c r="L46" s="393"/>
      <c r="M46" s="393"/>
      <c r="N46" s="393"/>
      <c r="O46" s="393"/>
      <c r="P46" s="395"/>
      <c r="Q46" s="395"/>
      <c r="R46" s="393"/>
      <c r="S46" s="393"/>
      <c r="T46" s="393"/>
      <c r="U46" s="397"/>
      <c r="V46" s="393"/>
      <c r="W46" s="395"/>
      <c r="X46" s="395"/>
      <c r="Y46" s="393"/>
      <c r="Z46" s="393"/>
      <c r="AA46" s="393"/>
      <c r="AB46" s="393"/>
      <c r="AC46" s="393"/>
      <c r="AD46" s="395"/>
      <c r="AE46" s="395"/>
      <c r="AF46" s="393"/>
      <c r="AG46" s="393"/>
      <c r="AH46" s="393"/>
      <c r="AI46" s="399"/>
      <c r="AJ46" s="393"/>
      <c r="AK46" s="395"/>
      <c r="AL46" s="395"/>
      <c r="AM46" s="393"/>
      <c r="AN46" s="393"/>
      <c r="AO46" s="393"/>
      <c r="AP46" s="393"/>
      <c r="AQ46" s="393"/>
      <c r="AR46" s="395"/>
      <c r="AS46" s="395"/>
      <c r="AT46" s="393"/>
      <c r="AU46" s="393"/>
      <c r="AV46" s="451" t="s">
        <v>1164</v>
      </c>
      <c r="AW46" s="393"/>
      <c r="AX46" s="415"/>
      <c r="AY46" s="395"/>
      <c r="AZ46" s="395"/>
      <c r="BA46" s="393"/>
      <c r="BB46" s="393"/>
      <c r="BC46" s="393"/>
      <c r="BD46" s="393"/>
      <c r="BE46" s="393"/>
      <c r="BF46" s="456"/>
      <c r="BG46" s="456"/>
      <c r="BH46" s="393"/>
      <c r="BI46" s="393"/>
      <c r="BJ46" s="393"/>
      <c r="BK46" s="393"/>
      <c r="BL46" s="393"/>
      <c r="BM46" s="395"/>
      <c r="BN46" s="395"/>
      <c r="BO46" s="393"/>
      <c r="BP46" s="425"/>
      <c r="BQ46" s="393"/>
      <c r="BR46" s="393"/>
      <c r="BS46" s="393"/>
      <c r="BT46" s="395"/>
      <c r="BU46" s="395"/>
      <c r="BV46" s="393"/>
      <c r="BW46" s="393"/>
      <c r="BX46" s="393"/>
      <c r="BY46" s="393"/>
      <c r="BZ46" s="393"/>
      <c r="CA46" s="395"/>
      <c r="CB46" s="395"/>
      <c r="CC46" s="393"/>
      <c r="CD46" s="393"/>
      <c r="CE46" s="393"/>
      <c r="CF46" s="393"/>
      <c r="CG46" s="393"/>
      <c r="CH46" s="395"/>
      <c r="CI46" s="395"/>
      <c r="CJ46" s="393"/>
      <c r="CK46" s="393"/>
      <c r="CL46" s="393"/>
      <c r="CM46" s="393"/>
      <c r="CN46" s="393"/>
    </row>
    <row r="47" spans="2:94" x14ac:dyDescent="0.35">
      <c r="B47" t="s">
        <v>1171</v>
      </c>
      <c r="C47" s="385" t="s">
        <v>1137</v>
      </c>
      <c r="D47" s="387" t="s">
        <v>1094</v>
      </c>
      <c r="E47" s="387" t="s">
        <v>1094</v>
      </c>
      <c r="F47" s="388" t="s">
        <v>1116</v>
      </c>
      <c r="G47" s="402" t="s">
        <v>1117</v>
      </c>
      <c r="H47" s="388" t="s">
        <v>1094</v>
      </c>
      <c r="I47" s="389" t="s">
        <v>1095</v>
      </c>
      <c r="J47" s="389" t="s">
        <v>1095</v>
      </c>
      <c r="K47" s="388" t="s">
        <v>1117</v>
      </c>
      <c r="L47" s="388" t="s">
        <v>1118</v>
      </c>
      <c r="M47" s="387" t="s">
        <v>1094</v>
      </c>
      <c r="N47" s="392" t="s">
        <v>1095</v>
      </c>
      <c r="O47" s="392" t="s">
        <v>1095</v>
      </c>
      <c r="P47" s="388" t="s">
        <v>1116</v>
      </c>
      <c r="Q47" s="388" t="s">
        <v>1116</v>
      </c>
      <c r="R47" s="388" t="s">
        <v>1262</v>
      </c>
      <c r="S47" s="387" t="s">
        <v>1094</v>
      </c>
      <c r="T47" s="392" t="s">
        <v>1095</v>
      </c>
      <c r="U47" s="391" t="s">
        <v>1094</v>
      </c>
      <c r="V47" s="387" t="s">
        <v>1094</v>
      </c>
      <c r="W47" s="389" t="s">
        <v>1115</v>
      </c>
      <c r="X47" s="389" t="s">
        <v>1114</v>
      </c>
      <c r="Y47" s="392" t="s">
        <v>1095</v>
      </c>
      <c r="Z47" s="387" t="s">
        <v>1094</v>
      </c>
      <c r="AA47" s="387" t="s">
        <v>1094</v>
      </c>
      <c r="AB47" s="388" t="s">
        <v>1116</v>
      </c>
      <c r="AC47" s="388" t="s">
        <v>1114</v>
      </c>
      <c r="AD47" s="389" t="s">
        <v>1095</v>
      </c>
      <c r="AE47" s="389" t="s">
        <v>1095</v>
      </c>
      <c r="AF47" s="387" t="s">
        <v>1094</v>
      </c>
      <c r="AG47" s="388" t="s">
        <v>1116</v>
      </c>
      <c r="AH47" s="388" t="s">
        <v>1118</v>
      </c>
      <c r="AI47" s="388" t="s">
        <v>1117</v>
      </c>
      <c r="AJ47" s="387" t="s">
        <v>1094</v>
      </c>
      <c r="AK47" s="389" t="s">
        <v>1095</v>
      </c>
      <c r="AL47" s="389" t="s">
        <v>1095</v>
      </c>
      <c r="AM47" s="388" t="s">
        <v>1116</v>
      </c>
      <c r="AN47" s="388" t="s">
        <v>1114</v>
      </c>
      <c r="AO47" s="388" t="s">
        <v>1114</v>
      </c>
      <c r="AP47" s="387" t="s">
        <v>1094</v>
      </c>
      <c r="AQ47" s="413" t="s">
        <v>1099</v>
      </c>
      <c r="AR47" s="389" t="s">
        <v>1095</v>
      </c>
      <c r="AS47" s="389" t="s">
        <v>1095</v>
      </c>
      <c r="AT47" s="388" t="s">
        <v>1115</v>
      </c>
      <c r="AU47" s="388" t="s">
        <v>1299</v>
      </c>
      <c r="AV47" s="387" t="s">
        <v>1094</v>
      </c>
      <c r="AW47" s="387" t="s">
        <v>1094</v>
      </c>
      <c r="AX47" s="392" t="s">
        <v>1095</v>
      </c>
      <c r="AY47" s="388" t="s">
        <v>1120</v>
      </c>
      <c r="AZ47" s="389" t="s">
        <v>1118</v>
      </c>
      <c r="BA47" s="388" t="s">
        <v>1114</v>
      </c>
      <c r="BB47" s="387" t="s">
        <v>1094</v>
      </c>
      <c r="BC47" s="387" t="s">
        <v>1094</v>
      </c>
      <c r="BD47" s="392" t="s">
        <v>1095</v>
      </c>
      <c r="BE47" s="388" t="s">
        <v>1120</v>
      </c>
      <c r="BF47" s="396" t="s">
        <v>1262</v>
      </c>
      <c r="BG47" s="396" t="s">
        <v>1262</v>
      </c>
      <c r="BH47" s="387" t="s">
        <v>1094</v>
      </c>
      <c r="BI47" s="392" t="s">
        <v>1095</v>
      </c>
      <c r="BJ47" s="387" t="s">
        <v>1094</v>
      </c>
      <c r="BK47" s="402" t="s">
        <v>1116</v>
      </c>
      <c r="BL47" s="388" t="s">
        <v>1115</v>
      </c>
      <c r="BM47" s="389" t="s">
        <v>1095</v>
      </c>
      <c r="BN47" s="389" t="s">
        <v>1095</v>
      </c>
      <c r="BO47" s="387" t="s">
        <v>1094</v>
      </c>
      <c r="BP47" s="388" t="s">
        <v>1116</v>
      </c>
      <c r="BQ47" s="388" t="s">
        <v>1117</v>
      </c>
      <c r="BR47" s="387" t="s">
        <v>1094</v>
      </c>
      <c r="BS47" s="387" t="s">
        <v>1094</v>
      </c>
      <c r="BT47" s="389" t="s">
        <v>1095</v>
      </c>
      <c r="BU47" s="389" t="s">
        <v>1095</v>
      </c>
      <c r="BV47" s="387" t="s">
        <v>1094</v>
      </c>
      <c r="BW47" s="387" t="s">
        <v>1094</v>
      </c>
      <c r="BX47" s="392" t="s">
        <v>1095</v>
      </c>
      <c r="BY47" s="387" t="s">
        <v>1094</v>
      </c>
      <c r="BZ47" s="388" t="s">
        <v>1263</v>
      </c>
      <c r="CA47" s="388" t="s">
        <v>1263</v>
      </c>
      <c r="CB47" s="388" t="s">
        <v>1120</v>
      </c>
      <c r="CC47" s="392" t="s">
        <v>1095</v>
      </c>
      <c r="CD47" s="387" t="s">
        <v>1094</v>
      </c>
      <c r="CE47" s="387" t="s">
        <v>1094</v>
      </c>
      <c r="CF47" s="388" t="s">
        <v>1115</v>
      </c>
      <c r="CG47" s="388" t="s">
        <v>1262</v>
      </c>
      <c r="CH47" s="389" t="s">
        <v>1095</v>
      </c>
      <c r="CI47" s="389" t="s">
        <v>1095</v>
      </c>
      <c r="CJ47" s="387" t="s">
        <v>1094</v>
      </c>
      <c r="CK47" s="387" t="s">
        <v>1094</v>
      </c>
      <c r="CL47" s="388" t="s">
        <v>1116</v>
      </c>
      <c r="CM47" s="396" t="s">
        <v>1263</v>
      </c>
      <c r="CN47" s="388" t="s">
        <v>1120</v>
      </c>
      <c r="CP47" t="s">
        <v>1093</v>
      </c>
    </row>
    <row r="48" spans="2:94" x14ac:dyDescent="0.35">
      <c r="C48" s="434" t="s">
        <v>1138</v>
      </c>
      <c r="D48" s="393"/>
      <c r="E48" s="393"/>
      <c r="F48" s="396" t="s">
        <v>1263</v>
      </c>
      <c r="G48" s="393"/>
      <c r="H48" s="393"/>
      <c r="I48" s="395"/>
      <c r="J48" s="395"/>
      <c r="K48" s="393"/>
      <c r="L48" s="388" t="s">
        <v>1116</v>
      </c>
      <c r="M48" s="393"/>
      <c r="N48" s="393"/>
      <c r="O48" s="393"/>
      <c r="P48" s="393"/>
      <c r="Q48" s="393"/>
      <c r="R48" s="388" t="s">
        <v>1115</v>
      </c>
      <c r="S48" s="393"/>
      <c r="T48" s="393"/>
      <c r="U48" s="397"/>
      <c r="V48" s="393"/>
      <c r="W48" s="395"/>
      <c r="X48" s="395"/>
      <c r="Y48" s="393"/>
      <c r="Z48" s="393"/>
      <c r="AA48" s="393"/>
      <c r="AB48" s="393"/>
      <c r="AC48" s="388" t="s">
        <v>1116</v>
      </c>
      <c r="AD48" s="395"/>
      <c r="AE48" s="395"/>
      <c r="AF48" s="393"/>
      <c r="AG48" s="393"/>
      <c r="AH48" s="396" t="s">
        <v>1263</v>
      </c>
      <c r="AI48" s="396" t="s">
        <v>1263</v>
      </c>
      <c r="AJ48" s="393"/>
      <c r="AK48" s="395"/>
      <c r="AL48" s="395"/>
      <c r="AM48" s="402" t="s">
        <v>1094</v>
      </c>
      <c r="AN48" s="402" t="s">
        <v>1094</v>
      </c>
      <c r="AO48" s="402" t="s">
        <v>1094</v>
      </c>
      <c r="AP48" s="393"/>
      <c r="AQ48" s="393"/>
      <c r="AR48" s="395"/>
      <c r="AS48" s="395"/>
      <c r="AT48" s="388" t="s">
        <v>1114</v>
      </c>
      <c r="AU48" s="402" t="s">
        <v>1100</v>
      </c>
      <c r="AV48" s="393"/>
      <c r="AW48" s="393"/>
      <c r="AX48" s="415"/>
      <c r="AY48" s="388" t="s">
        <v>1116</v>
      </c>
      <c r="AZ48" s="395"/>
      <c r="BA48" s="388" t="s">
        <v>1115</v>
      </c>
      <c r="BB48" s="393"/>
      <c r="BC48" s="393"/>
      <c r="BD48" s="393"/>
      <c r="BE48" s="388" t="s">
        <v>1118</v>
      </c>
      <c r="BF48" s="393"/>
      <c r="BG48" s="393"/>
      <c r="BH48" s="393"/>
      <c r="BI48" s="393"/>
      <c r="BJ48" s="393"/>
      <c r="BK48" s="402"/>
      <c r="BL48" s="388" t="s">
        <v>1116</v>
      </c>
      <c r="BM48" s="389"/>
      <c r="BN48" s="389"/>
      <c r="BO48" s="403"/>
      <c r="BP48" s="396" t="s">
        <v>1263</v>
      </c>
      <c r="BQ48" s="396" t="s">
        <v>1263</v>
      </c>
      <c r="BR48" s="403"/>
      <c r="BS48" s="403"/>
      <c r="BT48" s="389"/>
      <c r="BU48" s="389"/>
      <c r="BV48" s="403"/>
      <c r="BW48" s="403"/>
      <c r="BX48" s="403"/>
      <c r="BY48" s="403"/>
      <c r="BZ48" s="424" t="s">
        <v>1118</v>
      </c>
      <c r="CA48" s="388" t="s">
        <v>1117</v>
      </c>
      <c r="CB48" s="388" t="s">
        <v>1117</v>
      </c>
      <c r="CC48" s="403"/>
      <c r="CD48" s="403"/>
      <c r="CE48" s="403"/>
      <c r="CF48" s="388"/>
      <c r="CG48" s="388" t="s">
        <v>1115</v>
      </c>
      <c r="CH48" s="389"/>
      <c r="CI48" s="389"/>
      <c r="CJ48" s="403"/>
      <c r="CK48" s="403"/>
      <c r="CL48" s="388" t="s">
        <v>1116</v>
      </c>
      <c r="CM48" s="393"/>
      <c r="CN48" s="396" t="s">
        <v>1263</v>
      </c>
    </row>
    <row r="49" spans="2:94" x14ac:dyDescent="0.35">
      <c r="C49" s="385"/>
      <c r="D49" s="393"/>
      <c r="E49" s="393"/>
      <c r="F49" s="393"/>
      <c r="G49" s="399"/>
      <c r="H49" s="393"/>
      <c r="I49" s="395"/>
      <c r="J49" s="39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7"/>
      <c r="V49" s="393"/>
      <c r="W49" s="395"/>
      <c r="X49" s="395"/>
      <c r="Y49" s="393"/>
      <c r="Z49" s="393"/>
      <c r="AA49" s="393"/>
      <c r="AB49" s="393"/>
      <c r="AC49" s="393"/>
      <c r="AD49" s="395"/>
      <c r="AE49" s="395"/>
      <c r="AF49" s="393"/>
      <c r="AG49" s="393"/>
      <c r="AH49" s="393"/>
      <c r="AI49" s="399"/>
      <c r="AJ49" s="393"/>
      <c r="AK49" s="395"/>
      <c r="AL49" s="395"/>
      <c r="AM49" s="393"/>
      <c r="AN49" s="393"/>
      <c r="AO49" s="393"/>
      <c r="AP49" s="393"/>
      <c r="AQ49" s="393"/>
      <c r="AR49" s="395"/>
      <c r="AS49" s="395"/>
      <c r="AT49" s="393"/>
      <c r="AU49" s="393"/>
      <c r="AV49" s="393"/>
      <c r="AW49" s="393"/>
      <c r="AX49" s="415"/>
      <c r="AY49" s="395"/>
      <c r="AZ49" s="395"/>
      <c r="BA49" s="393"/>
      <c r="BB49" s="393"/>
      <c r="BC49" s="393"/>
      <c r="BD49" s="393"/>
      <c r="BE49" s="451" t="s">
        <v>1164</v>
      </c>
      <c r="BF49" s="393"/>
      <c r="BG49" s="393"/>
      <c r="BH49" s="393"/>
      <c r="BI49" s="393"/>
      <c r="BJ49" s="393"/>
      <c r="BK49" s="402"/>
      <c r="BL49" s="388"/>
      <c r="BM49" s="389"/>
      <c r="BN49" s="389"/>
      <c r="BO49" s="403"/>
      <c r="BP49" s="424"/>
      <c r="BQ49" s="388"/>
      <c r="BR49" s="403"/>
      <c r="BS49" s="403"/>
      <c r="BT49" s="389"/>
      <c r="BU49" s="389"/>
      <c r="BV49" s="403"/>
      <c r="BW49" s="403"/>
      <c r="BX49" s="403"/>
      <c r="BY49" s="403"/>
      <c r="BZ49" s="388"/>
      <c r="CA49" s="389"/>
      <c r="CB49" s="389"/>
      <c r="CC49" s="403"/>
      <c r="CD49" s="403"/>
      <c r="CE49" s="453"/>
      <c r="CF49" s="388"/>
      <c r="CG49" s="453"/>
      <c r="CH49" s="389"/>
      <c r="CI49" s="389"/>
      <c r="CJ49" s="403"/>
      <c r="CK49" s="403"/>
      <c r="CL49" s="388"/>
      <c r="CM49" s="393"/>
      <c r="CN49" s="388"/>
    </row>
    <row r="50" spans="2:94" x14ac:dyDescent="0.35">
      <c r="B50" t="s">
        <v>1172</v>
      </c>
      <c r="C50" s="385" t="s">
        <v>1139</v>
      </c>
      <c r="D50" s="401" t="s">
        <v>1099</v>
      </c>
      <c r="E50" s="388" t="s">
        <v>1117</v>
      </c>
      <c r="F50" s="388" t="s">
        <v>1116</v>
      </c>
      <c r="G50" s="402" t="s">
        <v>1094</v>
      </c>
      <c r="H50" s="387" t="s">
        <v>1094</v>
      </c>
      <c r="I50" s="389" t="s">
        <v>1095</v>
      </c>
      <c r="J50" s="389" t="s">
        <v>1095</v>
      </c>
      <c r="K50" s="388" t="s">
        <v>1116</v>
      </c>
      <c r="L50" s="396" t="s">
        <v>1262</v>
      </c>
      <c r="M50" s="387" t="s">
        <v>1094</v>
      </c>
      <c r="N50" s="392" t="s">
        <v>1095</v>
      </c>
      <c r="O50" s="392" t="s">
        <v>1095</v>
      </c>
      <c r="P50" s="388" t="s">
        <v>1117</v>
      </c>
      <c r="Q50" s="388" t="s">
        <v>1116</v>
      </c>
      <c r="R50" s="388" t="s">
        <v>1114</v>
      </c>
      <c r="S50" s="387" t="s">
        <v>1094</v>
      </c>
      <c r="T50" s="392" t="s">
        <v>1095</v>
      </c>
      <c r="U50" s="391" t="s">
        <v>1095</v>
      </c>
      <c r="V50" s="387" t="s">
        <v>1094</v>
      </c>
      <c r="W50" s="389" t="s">
        <v>1115</v>
      </c>
      <c r="X50" s="389" t="s">
        <v>1262</v>
      </c>
      <c r="Y50" s="387" t="s">
        <v>1094</v>
      </c>
      <c r="Z50" s="392" t="s">
        <v>1095</v>
      </c>
      <c r="AA50" s="387" t="s">
        <v>1094</v>
      </c>
      <c r="AB50" s="388" t="s">
        <v>1263</v>
      </c>
      <c r="AC50" s="388" t="s">
        <v>1262</v>
      </c>
      <c r="AD50" s="389" t="s">
        <v>1095</v>
      </c>
      <c r="AE50" s="389" t="s">
        <v>1095</v>
      </c>
      <c r="AF50" s="387" t="s">
        <v>1094</v>
      </c>
      <c r="AG50" s="387" t="s">
        <v>1094</v>
      </c>
      <c r="AH50" s="388" t="s">
        <v>1117</v>
      </c>
      <c r="AI50" s="388" t="s">
        <v>1118</v>
      </c>
      <c r="AJ50" s="387" t="s">
        <v>1094</v>
      </c>
      <c r="AK50" s="389" t="s">
        <v>1095</v>
      </c>
      <c r="AL50" s="389" t="s">
        <v>1095</v>
      </c>
      <c r="AM50" s="388" t="s">
        <v>1117</v>
      </c>
      <c r="AN50" s="388" t="s">
        <v>1115</v>
      </c>
      <c r="AO50" s="388" t="s">
        <v>1299</v>
      </c>
      <c r="AP50" s="387" t="s">
        <v>1094</v>
      </c>
      <c r="AQ50" s="387" t="s">
        <v>1094</v>
      </c>
      <c r="AR50" s="388" t="s">
        <v>1095</v>
      </c>
      <c r="AS50" s="389" t="s">
        <v>1095</v>
      </c>
      <c r="AT50" s="396" t="s">
        <v>1263</v>
      </c>
      <c r="AU50" s="388" t="s">
        <v>1120</v>
      </c>
      <c r="AV50" s="387" t="s">
        <v>1094</v>
      </c>
      <c r="AW50" s="387" t="s">
        <v>1094</v>
      </c>
      <c r="AX50" s="416" t="s">
        <v>1095</v>
      </c>
      <c r="AY50" s="389" t="s">
        <v>1118</v>
      </c>
      <c r="AZ50" s="388" t="s">
        <v>1116</v>
      </c>
      <c r="BA50" s="388" t="s">
        <v>1262</v>
      </c>
      <c r="BB50" s="387" t="s">
        <v>1094</v>
      </c>
      <c r="BC50" s="392" t="s">
        <v>1095</v>
      </c>
      <c r="BD50" s="387" t="s">
        <v>1094</v>
      </c>
      <c r="BE50" s="388" t="s">
        <v>1094</v>
      </c>
      <c r="BF50" s="389" t="s">
        <v>1095</v>
      </c>
      <c r="BG50" s="389" t="s">
        <v>1095</v>
      </c>
      <c r="BH50" s="387" t="s">
        <v>1094</v>
      </c>
      <c r="BI50" s="388" t="s">
        <v>1120</v>
      </c>
      <c r="BJ50" s="388" t="s">
        <v>1118</v>
      </c>
      <c r="BK50" s="388" t="s">
        <v>1116</v>
      </c>
      <c r="BL50" s="401" t="s">
        <v>1099</v>
      </c>
      <c r="BM50" s="389" t="s">
        <v>1095</v>
      </c>
      <c r="BN50" s="389" t="s">
        <v>1095</v>
      </c>
      <c r="BO50" s="388" t="s">
        <v>1118</v>
      </c>
      <c r="BP50" s="388" t="s">
        <v>1114</v>
      </c>
      <c r="BQ50" s="388" t="s">
        <v>1262</v>
      </c>
      <c r="BR50" s="387" t="s">
        <v>1094</v>
      </c>
      <c r="BS50" s="387" t="s">
        <v>1094</v>
      </c>
      <c r="BT50" s="389" t="s">
        <v>1095</v>
      </c>
      <c r="BU50" s="389" t="s">
        <v>1095</v>
      </c>
      <c r="BV50" s="387" t="s">
        <v>1094</v>
      </c>
      <c r="BW50" s="387" t="s">
        <v>1094</v>
      </c>
      <c r="BX50" s="387" t="s">
        <v>1094</v>
      </c>
      <c r="BY50" s="392" t="s">
        <v>1095</v>
      </c>
      <c r="BZ50" s="388" t="s">
        <v>1116</v>
      </c>
      <c r="CA50" s="396" t="s">
        <v>1262</v>
      </c>
      <c r="CB50" s="396" t="s">
        <v>1262</v>
      </c>
      <c r="CC50" s="387" t="s">
        <v>1094</v>
      </c>
      <c r="CD50" s="392" t="s">
        <v>1095</v>
      </c>
      <c r="CE50" s="387" t="s">
        <v>1094</v>
      </c>
      <c r="CF50" s="388" t="s">
        <v>1299</v>
      </c>
      <c r="CG50" s="388" t="s">
        <v>1115</v>
      </c>
      <c r="CH50" s="389" t="s">
        <v>1095</v>
      </c>
      <c r="CI50" s="389" t="s">
        <v>1095</v>
      </c>
      <c r="CJ50" s="387" t="s">
        <v>1094</v>
      </c>
      <c r="CK50" s="387" t="s">
        <v>1094</v>
      </c>
      <c r="CL50" s="388" t="s">
        <v>1263</v>
      </c>
      <c r="CM50" s="388" t="s">
        <v>1120</v>
      </c>
      <c r="CN50" s="388" t="s">
        <v>1115</v>
      </c>
      <c r="CP50" t="s">
        <v>1093</v>
      </c>
    </row>
    <row r="51" spans="2:94" x14ac:dyDescent="0.35">
      <c r="C51" s="385"/>
      <c r="D51" s="393"/>
      <c r="E51" s="393"/>
      <c r="F51" s="388" t="s">
        <v>1114</v>
      </c>
      <c r="G51" s="399"/>
      <c r="H51" s="393"/>
      <c r="I51" s="395"/>
      <c r="J51" s="395"/>
      <c r="K51" s="396" t="s">
        <v>1263</v>
      </c>
      <c r="L51" s="393"/>
      <c r="M51" s="393"/>
      <c r="N51" s="393"/>
      <c r="O51" s="393"/>
      <c r="P51" s="388" t="s">
        <v>1118</v>
      </c>
      <c r="Q51" s="390" t="s">
        <v>1120</v>
      </c>
      <c r="R51" s="393"/>
      <c r="S51" s="393"/>
      <c r="T51" s="393"/>
      <c r="U51" s="397"/>
      <c r="V51" s="393"/>
      <c r="W51" s="389" t="s">
        <v>1114</v>
      </c>
      <c r="X51" s="395"/>
      <c r="Y51" s="393"/>
      <c r="Z51" s="393"/>
      <c r="AA51" s="393"/>
      <c r="AB51" s="402" t="s">
        <v>1114</v>
      </c>
      <c r="AC51" s="388" t="s">
        <v>1114</v>
      </c>
      <c r="AD51" s="395"/>
      <c r="AE51" s="395"/>
      <c r="AF51" s="393"/>
      <c r="AG51" s="393"/>
      <c r="AH51" s="396" t="s">
        <v>1263</v>
      </c>
      <c r="AI51" s="396" t="s">
        <v>1263</v>
      </c>
      <c r="AJ51" s="393"/>
      <c r="AK51" s="395"/>
      <c r="AL51" s="395"/>
      <c r="AM51" s="393"/>
      <c r="AN51" s="388" t="s">
        <v>1114</v>
      </c>
      <c r="AO51" s="388" t="s">
        <v>1114</v>
      </c>
      <c r="AP51" s="393"/>
      <c r="AQ51" s="393"/>
      <c r="AR51" s="396" t="s">
        <v>1263</v>
      </c>
      <c r="AS51" s="395"/>
      <c r="AT51" s="393"/>
      <c r="AU51" s="388" t="s">
        <v>1114</v>
      </c>
      <c r="AV51" s="393"/>
      <c r="AW51" s="393"/>
      <c r="AX51" s="415"/>
      <c r="AY51" s="395"/>
      <c r="AZ51" s="388" t="s">
        <v>1117</v>
      </c>
      <c r="BA51" s="388" t="s">
        <v>1114</v>
      </c>
      <c r="BB51" s="393"/>
      <c r="BC51" s="393"/>
      <c r="BD51" s="393"/>
      <c r="BE51" s="388" t="s">
        <v>1114</v>
      </c>
      <c r="BF51" s="395"/>
      <c r="BG51" s="395"/>
      <c r="BH51" s="393"/>
      <c r="BI51" s="388" t="s">
        <v>1117</v>
      </c>
      <c r="BJ51" s="396" t="s">
        <v>1263</v>
      </c>
      <c r="BK51" s="396" t="s">
        <v>1262</v>
      </c>
      <c r="BL51" s="393"/>
      <c r="BM51" s="395"/>
      <c r="BN51" s="395"/>
      <c r="BO51" s="400" t="s">
        <v>1116</v>
      </c>
      <c r="BP51" s="390" t="s">
        <v>1115</v>
      </c>
      <c r="BQ51" s="388" t="s">
        <v>1115</v>
      </c>
      <c r="BR51" s="393"/>
      <c r="BS51" s="393"/>
      <c r="BT51" s="395"/>
      <c r="BU51" s="395"/>
      <c r="BV51" s="393"/>
      <c r="BW51" s="393"/>
      <c r="BX51" s="393"/>
      <c r="BY51" s="393"/>
      <c r="BZ51" s="396" t="s">
        <v>1263</v>
      </c>
      <c r="CA51" s="393"/>
      <c r="CB51" s="393"/>
      <c r="CC51" s="393"/>
      <c r="CD51" s="393"/>
      <c r="CE51" s="393"/>
      <c r="CF51" s="388" t="s">
        <v>1115</v>
      </c>
      <c r="CG51" s="388" t="s">
        <v>1114</v>
      </c>
      <c r="CH51" s="395"/>
      <c r="CI51" s="395"/>
      <c r="CJ51" s="393"/>
      <c r="CK51" s="393"/>
      <c r="CL51" s="471" t="s">
        <v>1116</v>
      </c>
      <c r="CM51" s="388" t="s">
        <v>1117</v>
      </c>
      <c r="CN51" s="388" t="s">
        <v>1114</v>
      </c>
    </row>
    <row r="52" spans="2:94" x14ac:dyDescent="0.35">
      <c r="C52" s="385"/>
      <c r="D52" s="393"/>
      <c r="E52" s="393"/>
      <c r="F52" s="393"/>
      <c r="G52" s="399"/>
      <c r="H52" s="393"/>
      <c r="I52" s="395"/>
      <c r="J52" s="395"/>
      <c r="K52" s="393"/>
      <c r="L52" s="393"/>
      <c r="M52" s="393"/>
      <c r="N52" s="393"/>
      <c r="O52" s="393"/>
      <c r="P52" s="395"/>
      <c r="Q52" s="395"/>
      <c r="R52" s="393"/>
      <c r="S52" s="393"/>
      <c r="T52" s="393"/>
      <c r="U52" s="397"/>
      <c r="V52" s="393"/>
      <c r="W52" s="395"/>
      <c r="X52" s="395"/>
      <c r="Y52" s="393"/>
      <c r="Z52" s="393"/>
      <c r="AA52" s="393"/>
      <c r="AB52" s="393"/>
      <c r="AC52" s="393"/>
      <c r="AD52" s="395"/>
      <c r="AE52" s="395"/>
      <c r="AF52" s="393"/>
      <c r="AG52" s="393"/>
      <c r="AH52" s="393"/>
      <c r="AI52" s="399"/>
      <c r="AJ52" s="393"/>
      <c r="AK52" s="395"/>
      <c r="AL52" s="395"/>
      <c r="AM52" s="393"/>
      <c r="AN52" s="393"/>
      <c r="AO52" s="393"/>
      <c r="AP52" s="393"/>
      <c r="AQ52" s="393"/>
      <c r="AR52" s="395"/>
      <c r="AS52" s="395"/>
      <c r="AT52" s="393"/>
      <c r="AU52" s="393"/>
      <c r="AV52" s="393"/>
      <c r="AW52" s="393"/>
      <c r="AX52" s="415"/>
      <c r="AY52" s="395"/>
      <c r="AZ52" s="395"/>
      <c r="BA52" s="393"/>
      <c r="BB52" s="393"/>
      <c r="BC52" s="393"/>
      <c r="BD52" s="393"/>
      <c r="BE52" s="393"/>
      <c r="BF52" s="395"/>
      <c r="BG52" s="395"/>
      <c r="BH52" s="393"/>
      <c r="BI52" s="393"/>
      <c r="BJ52" s="393"/>
      <c r="BK52" s="399"/>
      <c r="BL52" s="393"/>
      <c r="BM52" s="395"/>
      <c r="BN52" s="395"/>
      <c r="BO52" s="393"/>
      <c r="BP52" s="425"/>
      <c r="BQ52" s="393"/>
      <c r="BR52" s="393"/>
      <c r="BS52" s="393"/>
      <c r="BT52" s="395"/>
      <c r="BU52" s="395"/>
      <c r="BV52" s="393"/>
      <c r="BW52" s="393"/>
      <c r="BX52" s="393"/>
      <c r="BY52" s="393"/>
      <c r="BZ52" s="393"/>
      <c r="CA52" s="393"/>
      <c r="CB52" s="393"/>
      <c r="CC52" s="393"/>
      <c r="CD52" s="393"/>
      <c r="CE52" s="393"/>
      <c r="CF52" s="393"/>
      <c r="CG52" s="393"/>
      <c r="CH52" s="395"/>
      <c r="CI52" s="395"/>
      <c r="CJ52" s="393"/>
      <c r="CK52" s="393"/>
      <c r="CL52" s="393"/>
      <c r="CM52" s="393"/>
      <c r="CN52" s="393"/>
    </row>
    <row r="53" spans="2:94" x14ac:dyDescent="0.35">
      <c r="B53" t="s">
        <v>1173</v>
      </c>
      <c r="C53" s="385" t="s">
        <v>1092</v>
      </c>
      <c r="D53" s="387" t="s">
        <v>1094</v>
      </c>
      <c r="E53" s="388" t="s">
        <v>1263</v>
      </c>
      <c r="F53" s="388" t="s">
        <v>1263</v>
      </c>
      <c r="G53" s="388" t="s">
        <v>1094</v>
      </c>
      <c r="H53" s="387" t="s">
        <v>1094</v>
      </c>
      <c r="I53" s="389" t="s">
        <v>1095</v>
      </c>
      <c r="J53" s="389" t="s">
        <v>1095</v>
      </c>
      <c r="K53" s="388" t="s">
        <v>1120</v>
      </c>
      <c r="L53" s="388" t="s">
        <v>1114</v>
      </c>
      <c r="M53" s="388" t="s">
        <v>1262</v>
      </c>
      <c r="N53" s="387" t="s">
        <v>1094</v>
      </c>
      <c r="O53" s="387" t="s">
        <v>1094</v>
      </c>
      <c r="P53" s="389" t="s">
        <v>1095</v>
      </c>
      <c r="Q53" s="389" t="s">
        <v>1095</v>
      </c>
      <c r="R53" s="390" t="s">
        <v>1115</v>
      </c>
      <c r="S53" s="388" t="s">
        <v>1262</v>
      </c>
      <c r="T53" s="387" t="s">
        <v>1094</v>
      </c>
      <c r="U53" s="391" t="s">
        <v>1095</v>
      </c>
      <c r="V53" s="387" t="s">
        <v>1094</v>
      </c>
      <c r="W53" s="389" t="s">
        <v>1116</v>
      </c>
      <c r="X53" s="389" t="s">
        <v>1117</v>
      </c>
      <c r="Y53" s="388" t="s">
        <v>1299</v>
      </c>
      <c r="Z53" s="392" t="s">
        <v>1095</v>
      </c>
      <c r="AA53" s="392" t="s">
        <v>1095</v>
      </c>
      <c r="AB53" s="387" t="s">
        <v>1094</v>
      </c>
      <c r="AC53" s="387" t="s">
        <v>1094</v>
      </c>
      <c r="AD53" s="388" t="s">
        <v>1114</v>
      </c>
      <c r="AE53" s="388" t="s">
        <v>1115</v>
      </c>
      <c r="AF53" s="392" t="s">
        <v>1095</v>
      </c>
      <c r="AG53" s="387" t="s">
        <v>1094</v>
      </c>
      <c r="AH53" s="387" t="s">
        <v>1094</v>
      </c>
      <c r="AI53" s="388" t="s">
        <v>1120</v>
      </c>
      <c r="AJ53" s="388" t="s">
        <v>1117</v>
      </c>
      <c r="AK53" s="389" t="s">
        <v>1095</v>
      </c>
      <c r="AL53" s="389" t="s">
        <v>1095</v>
      </c>
      <c r="AM53" s="388" t="s">
        <v>1094</v>
      </c>
      <c r="AN53" s="388" t="s">
        <v>1117</v>
      </c>
      <c r="AO53" s="388" t="s">
        <v>1115</v>
      </c>
      <c r="AP53" s="388" t="s">
        <v>1114</v>
      </c>
      <c r="AQ53" s="387" t="s">
        <v>1094</v>
      </c>
      <c r="AR53" s="389" t="s">
        <v>1095</v>
      </c>
      <c r="AS53" s="388" t="s">
        <v>1095</v>
      </c>
      <c r="AT53" s="387" t="s">
        <v>1094</v>
      </c>
      <c r="AU53" s="387" t="s">
        <v>1094</v>
      </c>
      <c r="AV53" s="392" t="s">
        <v>1095</v>
      </c>
      <c r="AW53" s="387" t="s">
        <v>1094</v>
      </c>
      <c r="AX53" s="388" t="s">
        <v>1118</v>
      </c>
      <c r="AY53" s="388" t="s">
        <v>1117</v>
      </c>
      <c r="AZ53" s="396" t="s">
        <v>1263</v>
      </c>
      <c r="BA53" s="413" t="s">
        <v>1099</v>
      </c>
      <c r="BB53" s="392" t="s">
        <v>1095</v>
      </c>
      <c r="BC53" s="387" t="s">
        <v>1094</v>
      </c>
      <c r="BD53" s="387" t="s">
        <v>1094</v>
      </c>
      <c r="BE53" s="392" t="s">
        <v>1095</v>
      </c>
      <c r="BF53" s="388" t="s">
        <v>1299</v>
      </c>
      <c r="BG53" s="388" t="s">
        <v>1299</v>
      </c>
      <c r="BH53" s="392" t="s">
        <v>1095</v>
      </c>
      <c r="BI53" s="387" t="s">
        <v>1094</v>
      </c>
      <c r="BJ53" s="387" t="s">
        <v>1094</v>
      </c>
      <c r="BK53" s="388" t="s">
        <v>1120</v>
      </c>
      <c r="BL53" s="388" t="s">
        <v>1116</v>
      </c>
      <c r="BM53" s="389" t="s">
        <v>1095</v>
      </c>
      <c r="BN53" s="389" t="s">
        <v>1095</v>
      </c>
      <c r="BO53" s="388" t="s">
        <v>1094</v>
      </c>
      <c r="BP53" s="424" t="s">
        <v>1094</v>
      </c>
      <c r="BQ53" s="388" t="s">
        <v>1120</v>
      </c>
      <c r="BR53" s="388" t="s">
        <v>1114</v>
      </c>
      <c r="BS53" s="388" t="s">
        <v>1262</v>
      </c>
      <c r="BT53" s="389" t="s">
        <v>1095</v>
      </c>
      <c r="BU53" s="389" t="s">
        <v>1095</v>
      </c>
      <c r="BV53" s="387" t="s">
        <v>1094</v>
      </c>
      <c r="BW53" s="387" t="s">
        <v>1094</v>
      </c>
      <c r="BX53" s="388" t="s">
        <v>1116</v>
      </c>
      <c r="BY53" s="388" t="s">
        <v>1117</v>
      </c>
      <c r="BZ53" s="387" t="s">
        <v>1094</v>
      </c>
      <c r="CA53" s="389" t="s">
        <v>1095</v>
      </c>
      <c r="CB53" s="389" t="s">
        <v>1095</v>
      </c>
      <c r="CC53" s="388" t="s">
        <v>1117</v>
      </c>
      <c r="CD53" s="388" t="s">
        <v>1118</v>
      </c>
      <c r="CE53" s="387" t="s">
        <v>1094</v>
      </c>
      <c r="CF53" s="392" t="s">
        <v>1095</v>
      </c>
      <c r="CG53" s="392" t="s">
        <v>1095</v>
      </c>
      <c r="CH53" s="396" t="s">
        <v>1263</v>
      </c>
      <c r="CI53" s="396" t="s">
        <v>1263</v>
      </c>
      <c r="CJ53" s="388" t="s">
        <v>1262</v>
      </c>
      <c r="CK53" s="387" t="s">
        <v>1094</v>
      </c>
      <c r="CL53" s="392" t="s">
        <v>1095</v>
      </c>
      <c r="CM53" s="387" t="s">
        <v>1094</v>
      </c>
      <c r="CN53" s="387" t="s">
        <v>1094</v>
      </c>
      <c r="CP53" t="s">
        <v>1093</v>
      </c>
    </row>
    <row r="54" spans="2:94" x14ac:dyDescent="0.35">
      <c r="C54" s="385"/>
      <c r="D54" s="393"/>
      <c r="E54" s="394" t="s">
        <v>1094</v>
      </c>
      <c r="F54" s="393"/>
      <c r="G54" s="388" t="s">
        <v>1117</v>
      </c>
      <c r="H54" s="393"/>
      <c r="I54" s="395"/>
      <c r="J54" s="395"/>
      <c r="K54" s="390" t="s">
        <v>1120</v>
      </c>
      <c r="L54" s="388" t="s">
        <v>1117</v>
      </c>
      <c r="M54" s="396" t="s">
        <v>1263</v>
      </c>
      <c r="N54" s="393"/>
      <c r="O54" s="393"/>
      <c r="P54" s="395"/>
      <c r="Q54" s="395"/>
      <c r="R54" s="393"/>
      <c r="S54" s="388" t="s">
        <v>1115</v>
      </c>
      <c r="T54" s="393"/>
      <c r="U54" s="397"/>
      <c r="V54" s="393"/>
      <c r="W54" s="398" t="s">
        <v>1096</v>
      </c>
      <c r="X54" s="389" t="s">
        <v>1117</v>
      </c>
      <c r="Y54" s="388" t="s">
        <v>1262</v>
      </c>
      <c r="Z54" s="393"/>
      <c r="AA54" s="393"/>
      <c r="AB54" s="393"/>
      <c r="AC54" s="393"/>
      <c r="AD54" s="388" t="s">
        <v>1115</v>
      </c>
      <c r="AE54" s="398" t="s">
        <v>1096</v>
      </c>
      <c r="AF54" s="393"/>
      <c r="AG54" s="393"/>
      <c r="AH54" s="393"/>
      <c r="AI54" s="388" t="s">
        <v>1117</v>
      </c>
      <c r="AJ54" s="396" t="s">
        <v>1263</v>
      </c>
      <c r="AK54" s="395"/>
      <c r="AL54" s="395"/>
      <c r="AM54" s="402" t="s">
        <v>1118</v>
      </c>
      <c r="AN54" s="393"/>
      <c r="AO54" s="388" t="s">
        <v>1116</v>
      </c>
      <c r="AP54" s="396" t="s">
        <v>1262</v>
      </c>
      <c r="AQ54" s="393"/>
      <c r="AR54" s="395"/>
      <c r="AS54" s="414" t="s">
        <v>1118</v>
      </c>
      <c r="AT54" s="393"/>
      <c r="AU54" s="393"/>
      <c r="AV54" s="393"/>
      <c r="AW54" s="393"/>
      <c r="AX54" s="388" t="s">
        <v>1116</v>
      </c>
      <c r="AY54" s="396" t="s">
        <v>1263</v>
      </c>
      <c r="AZ54" s="395"/>
      <c r="BA54" s="393"/>
      <c r="BB54" s="393"/>
      <c r="BC54" s="393"/>
      <c r="BD54" s="393"/>
      <c r="BE54" s="393"/>
      <c r="BF54" s="396" t="s">
        <v>1262</v>
      </c>
      <c r="BG54" s="396" t="s">
        <v>1262</v>
      </c>
      <c r="BH54" s="393"/>
      <c r="BI54" s="393"/>
      <c r="BJ54" s="393"/>
      <c r="BK54" s="388" t="s">
        <v>1115</v>
      </c>
      <c r="BL54" s="402" t="s">
        <v>1096</v>
      </c>
      <c r="BM54" s="395"/>
      <c r="BN54" s="395"/>
      <c r="BO54" s="393"/>
      <c r="BP54" s="425"/>
      <c r="BQ54" s="388" t="s">
        <v>1118</v>
      </c>
      <c r="BR54" s="393"/>
      <c r="BS54" s="388" t="s">
        <v>1115</v>
      </c>
      <c r="BT54" s="395"/>
      <c r="BU54" s="393"/>
      <c r="BV54" s="393"/>
      <c r="BW54" s="393"/>
      <c r="BX54" s="388" t="s">
        <v>1117</v>
      </c>
      <c r="BY54" s="396" t="s">
        <v>1262</v>
      </c>
      <c r="BZ54" s="393"/>
      <c r="CA54" s="395"/>
      <c r="CB54" s="395"/>
      <c r="CC54" s="426" t="s">
        <v>48</v>
      </c>
      <c r="CD54" s="426" t="s">
        <v>48</v>
      </c>
      <c r="CE54" s="393"/>
      <c r="CF54" s="393"/>
      <c r="CG54" s="393"/>
      <c r="CH54" s="395"/>
      <c r="CI54" s="395"/>
      <c r="CJ54" s="393"/>
      <c r="CK54" s="393"/>
      <c r="CL54" s="393"/>
      <c r="CM54" s="393"/>
      <c r="CN54" s="393"/>
    </row>
    <row r="55" spans="2:94" x14ac:dyDescent="0.35">
      <c r="C55" s="385"/>
      <c r="D55" s="393"/>
      <c r="E55" s="393"/>
      <c r="F55" s="393"/>
      <c r="G55" s="399"/>
      <c r="H55" s="393"/>
      <c r="I55" s="395"/>
      <c r="J55" s="395"/>
      <c r="K55" s="393"/>
      <c r="L55" s="393"/>
      <c r="M55" s="393"/>
      <c r="N55" s="393"/>
      <c r="O55" s="393"/>
      <c r="P55" s="395"/>
      <c r="Q55" s="395"/>
      <c r="R55" s="393"/>
      <c r="S55" s="393"/>
      <c r="T55" s="393"/>
      <c r="U55" s="397"/>
      <c r="V55" s="393"/>
      <c r="W55" s="395"/>
      <c r="X55" s="395"/>
      <c r="Y55" s="393"/>
      <c r="Z55" s="393"/>
      <c r="AA55" s="393"/>
      <c r="AB55" s="393"/>
      <c r="AC55" s="393"/>
      <c r="AD55" s="395"/>
      <c r="AE55" s="395"/>
      <c r="AF55" s="393"/>
      <c r="AG55" s="393"/>
      <c r="AH55" s="393"/>
      <c r="AI55" s="399"/>
      <c r="AJ55" s="393"/>
      <c r="AK55" s="395"/>
      <c r="AL55" s="395"/>
      <c r="AM55" s="393"/>
      <c r="AN55" s="393"/>
      <c r="AO55" s="393"/>
      <c r="AP55" s="393"/>
      <c r="AQ55" s="393"/>
      <c r="AR55" s="395"/>
      <c r="AS55" s="395"/>
      <c r="AT55" s="393"/>
      <c r="AU55" s="393"/>
      <c r="AV55" s="393"/>
      <c r="AW55" s="393"/>
      <c r="AX55" s="415"/>
      <c r="AY55" s="395"/>
      <c r="AZ55" s="395"/>
      <c r="BA55" s="393"/>
      <c r="BB55" s="393"/>
      <c r="BC55" s="393"/>
      <c r="BD55" s="393"/>
      <c r="BE55" s="393"/>
      <c r="BF55" s="395"/>
      <c r="BG55" s="395"/>
      <c r="BH55" s="393"/>
      <c r="BI55" s="393"/>
      <c r="BJ55" s="393"/>
      <c r="BK55" s="399"/>
      <c r="BL55" s="393"/>
      <c r="BM55" s="395"/>
      <c r="BN55" s="395"/>
      <c r="BO55" s="393"/>
      <c r="BP55" s="425"/>
      <c r="BQ55" s="393"/>
      <c r="BR55" s="393"/>
      <c r="BS55" s="393"/>
      <c r="BT55" s="395"/>
      <c r="BU55" s="395"/>
      <c r="BV55" s="393"/>
      <c r="BW55" s="393"/>
      <c r="BX55" s="393"/>
      <c r="BY55" s="393"/>
      <c r="BZ55" s="393"/>
      <c r="CA55" s="395"/>
      <c r="CB55" s="395"/>
      <c r="CC55" s="393"/>
      <c r="CD55" s="393"/>
      <c r="CE55" s="393"/>
      <c r="CF55" s="393"/>
      <c r="CG55" s="393"/>
      <c r="CH55" s="395"/>
      <c r="CI55" s="395"/>
      <c r="CJ55" s="393"/>
      <c r="CK55" s="393"/>
      <c r="CL55" s="393"/>
      <c r="CM55" s="393"/>
      <c r="CN55" s="393"/>
    </row>
    <row r="56" spans="2:94" x14ac:dyDescent="0.35">
      <c r="B56" t="s">
        <v>1174</v>
      </c>
      <c r="C56" s="385" t="s">
        <v>1097</v>
      </c>
      <c r="D56" s="387" t="s">
        <v>1094</v>
      </c>
      <c r="E56" s="387" t="s">
        <v>1094</v>
      </c>
      <c r="F56" s="388" t="s">
        <v>1120</v>
      </c>
      <c r="G56" s="388" t="s">
        <v>1115</v>
      </c>
      <c r="H56" s="388" t="s">
        <v>1114</v>
      </c>
      <c r="I56" s="392" t="s">
        <v>1095</v>
      </c>
      <c r="J56" s="392" t="s">
        <v>1095</v>
      </c>
      <c r="K56" s="387" t="s">
        <v>1094</v>
      </c>
      <c r="L56" s="387" t="s">
        <v>1094</v>
      </c>
      <c r="M56" s="388" t="s">
        <v>1120</v>
      </c>
      <c r="N56" s="388" t="s">
        <v>1120</v>
      </c>
      <c r="O56" s="387" t="s">
        <v>1094</v>
      </c>
      <c r="P56" s="392" t="s">
        <v>1095</v>
      </c>
      <c r="Q56" s="392" t="s">
        <v>1095</v>
      </c>
      <c r="R56" s="388" t="s">
        <v>1117</v>
      </c>
      <c r="S56" s="388" t="s">
        <v>1118</v>
      </c>
      <c r="T56" s="387" t="s">
        <v>1094</v>
      </c>
      <c r="U56" s="391" t="s">
        <v>1095</v>
      </c>
      <c r="V56" s="392" t="s">
        <v>1095</v>
      </c>
      <c r="W56" s="388" t="s">
        <v>1117</v>
      </c>
      <c r="X56" s="388" t="s">
        <v>1116</v>
      </c>
      <c r="Y56" s="388" t="s">
        <v>1262</v>
      </c>
      <c r="Z56" s="387" t="s">
        <v>1094</v>
      </c>
      <c r="AA56" s="387" t="s">
        <v>1094</v>
      </c>
      <c r="AB56" s="387" t="s">
        <v>1094</v>
      </c>
      <c r="AC56" s="392" t="s">
        <v>1095</v>
      </c>
      <c r="AD56" s="396" t="s">
        <v>1262</v>
      </c>
      <c r="AE56" s="396" t="s">
        <v>1262</v>
      </c>
      <c r="AF56" s="392" t="s">
        <v>1095</v>
      </c>
      <c r="AG56" s="387" t="s">
        <v>1094</v>
      </c>
      <c r="AH56" s="387" t="s">
        <v>1094</v>
      </c>
      <c r="AI56" s="388" t="s">
        <v>1116</v>
      </c>
      <c r="AJ56" s="388" t="s">
        <v>1114</v>
      </c>
      <c r="AK56" s="389" t="s">
        <v>1095</v>
      </c>
      <c r="AL56" s="389" t="s">
        <v>1095</v>
      </c>
      <c r="AM56" s="387" t="s">
        <v>1094</v>
      </c>
      <c r="AN56" s="388" t="s">
        <v>1116</v>
      </c>
      <c r="AO56" s="388" t="s">
        <v>1118</v>
      </c>
      <c r="AP56" s="387" t="s">
        <v>1094</v>
      </c>
      <c r="AQ56" s="387" t="s">
        <v>1094</v>
      </c>
      <c r="AR56" s="389" t="s">
        <v>1095</v>
      </c>
      <c r="AS56" s="389" t="s">
        <v>1095</v>
      </c>
      <c r="AT56" s="388" t="s">
        <v>1116</v>
      </c>
      <c r="AU56" s="388" t="s">
        <v>1114</v>
      </c>
      <c r="AV56" s="388" t="s">
        <v>1114</v>
      </c>
      <c r="AW56" s="387" t="s">
        <v>1094</v>
      </c>
      <c r="AX56" s="416" t="s">
        <v>1099</v>
      </c>
      <c r="AY56" s="389" t="s">
        <v>1095</v>
      </c>
      <c r="AZ56" s="389" t="s">
        <v>1095</v>
      </c>
      <c r="BA56" s="388" t="s">
        <v>1115</v>
      </c>
      <c r="BB56" s="388" t="s">
        <v>1299</v>
      </c>
      <c r="BC56" s="387" t="s">
        <v>1094</v>
      </c>
      <c r="BD56" s="387" t="s">
        <v>1094</v>
      </c>
      <c r="BE56" s="392" t="s">
        <v>1095</v>
      </c>
      <c r="BF56" s="388" t="s">
        <v>1120</v>
      </c>
      <c r="BG56" s="388" t="s">
        <v>1118</v>
      </c>
      <c r="BH56" s="388" t="s">
        <v>1114</v>
      </c>
      <c r="BI56" s="387" t="s">
        <v>1094</v>
      </c>
      <c r="BJ56" s="387" t="s">
        <v>1094</v>
      </c>
      <c r="BK56" s="388" t="s">
        <v>1095</v>
      </c>
      <c r="BL56" s="392" t="s">
        <v>1095</v>
      </c>
      <c r="BM56" s="388" t="s">
        <v>1262</v>
      </c>
      <c r="BN56" s="388" t="s">
        <v>1262</v>
      </c>
      <c r="BO56" s="388" t="s">
        <v>1094</v>
      </c>
      <c r="BP56" s="424" t="s">
        <v>1095</v>
      </c>
      <c r="BQ56" s="387" t="s">
        <v>1094</v>
      </c>
      <c r="BR56" s="388" t="s">
        <v>1116</v>
      </c>
      <c r="BS56" s="388" t="s">
        <v>1115</v>
      </c>
      <c r="BT56" s="389" t="s">
        <v>1095</v>
      </c>
      <c r="BU56" s="389" t="s">
        <v>1095</v>
      </c>
      <c r="BV56" s="387" t="s">
        <v>1094</v>
      </c>
      <c r="BW56" s="388" t="s">
        <v>1116</v>
      </c>
      <c r="BX56" s="388" t="s">
        <v>1117</v>
      </c>
      <c r="BY56" s="387" t="s">
        <v>1094</v>
      </c>
      <c r="BZ56" s="387" t="s">
        <v>1094</v>
      </c>
      <c r="CA56" s="388" t="s">
        <v>1095</v>
      </c>
      <c r="CB56" s="388" t="s">
        <v>1095</v>
      </c>
      <c r="CC56" s="388" t="s">
        <v>1094</v>
      </c>
      <c r="CD56" s="387" t="s">
        <v>1094</v>
      </c>
      <c r="CE56" s="392" t="s">
        <v>1095</v>
      </c>
      <c r="CF56" s="387" t="s">
        <v>1094</v>
      </c>
      <c r="CG56" s="388" t="s">
        <v>1263</v>
      </c>
      <c r="CH56" s="389" t="s">
        <v>1263</v>
      </c>
      <c r="CI56" s="389" t="s">
        <v>1120</v>
      </c>
      <c r="CJ56" s="388" t="s">
        <v>1095</v>
      </c>
      <c r="CK56" s="388" t="s">
        <v>1094</v>
      </c>
      <c r="CL56" s="387" t="s">
        <v>1094</v>
      </c>
      <c r="CM56" s="388" t="s">
        <v>1115</v>
      </c>
      <c r="CN56" s="388" t="s">
        <v>1262</v>
      </c>
      <c r="CP56" t="s">
        <v>1093</v>
      </c>
    </row>
    <row r="57" spans="2:94" x14ac:dyDescent="0.35">
      <c r="C57" s="385"/>
      <c r="D57" s="393"/>
      <c r="E57" s="393"/>
      <c r="F57" s="388" t="s">
        <v>1117</v>
      </c>
      <c r="G57" s="388" t="s">
        <v>1114</v>
      </c>
      <c r="H57" s="393"/>
      <c r="I57" s="395"/>
      <c r="J57" s="393"/>
      <c r="K57" s="393"/>
      <c r="L57" s="393"/>
      <c r="M57" s="396" t="s">
        <v>1263</v>
      </c>
      <c r="N57" s="396" t="s">
        <v>1263</v>
      </c>
      <c r="O57" s="393"/>
      <c r="P57" s="395"/>
      <c r="Q57" s="395"/>
      <c r="R57" s="393"/>
      <c r="S57" s="388" t="s">
        <v>1117</v>
      </c>
      <c r="T57" s="393"/>
      <c r="U57" s="397"/>
      <c r="V57" s="393"/>
      <c r="W57" s="388" t="s">
        <v>1263</v>
      </c>
      <c r="X57" s="400" t="s">
        <v>1116</v>
      </c>
      <c r="Y57" s="400" t="s">
        <v>1115</v>
      </c>
      <c r="Z57" s="393"/>
      <c r="AA57" s="393"/>
      <c r="AB57" s="393"/>
      <c r="AC57" s="393"/>
      <c r="AD57" s="395"/>
      <c r="AE57" s="395"/>
      <c r="AF57" s="393"/>
      <c r="AG57" s="393"/>
      <c r="AH57" s="393"/>
      <c r="AI57" s="396" t="s">
        <v>1263</v>
      </c>
      <c r="AJ57" s="388" t="s">
        <v>1114</v>
      </c>
      <c r="AK57" s="395"/>
      <c r="AL57" s="395"/>
      <c r="AM57" s="393"/>
      <c r="AN57" s="393"/>
      <c r="AO57" s="388" t="s">
        <v>1114</v>
      </c>
      <c r="AP57" s="393"/>
      <c r="AQ57" s="393"/>
      <c r="AR57" s="395"/>
      <c r="AS57" s="395"/>
      <c r="AT57" s="388" t="s">
        <v>1117</v>
      </c>
      <c r="AU57" s="393"/>
      <c r="AV57" s="393"/>
      <c r="AW57" s="393"/>
      <c r="AX57" s="415"/>
      <c r="AY57" s="395"/>
      <c r="AZ57" s="395"/>
      <c r="BA57" s="400" t="s">
        <v>1115</v>
      </c>
      <c r="BB57" s="396" t="s">
        <v>1262</v>
      </c>
      <c r="BC57" s="393"/>
      <c r="BD57" s="393"/>
      <c r="BE57" s="393"/>
      <c r="BF57" s="388" t="s">
        <v>1117</v>
      </c>
      <c r="BG57" s="393"/>
      <c r="BH57" s="396" t="s">
        <v>1262</v>
      </c>
      <c r="BI57" s="393"/>
      <c r="BJ57" s="393"/>
      <c r="BK57" s="414" t="s">
        <v>1100</v>
      </c>
      <c r="BL57" s="393"/>
      <c r="BM57" s="402" t="s">
        <v>1095</v>
      </c>
      <c r="BN57" s="402" t="s">
        <v>1095</v>
      </c>
      <c r="BO57" s="396" t="s">
        <v>1263</v>
      </c>
      <c r="BP57" s="425"/>
      <c r="BQ57" s="393"/>
      <c r="BR57" s="388" t="s">
        <v>1117</v>
      </c>
      <c r="BS57" s="402" t="s">
        <v>1094</v>
      </c>
      <c r="BT57" s="395"/>
      <c r="BU57" s="395"/>
      <c r="BV57" s="393"/>
      <c r="BW57" s="393"/>
      <c r="BX57" s="404" t="s">
        <v>1262</v>
      </c>
      <c r="BY57" s="393"/>
      <c r="BZ57" s="393"/>
      <c r="CA57" s="388" t="s">
        <v>1114</v>
      </c>
      <c r="CB57" s="388" t="s">
        <v>1114</v>
      </c>
      <c r="CC57" s="387" t="s">
        <v>1094</v>
      </c>
      <c r="CD57" s="393"/>
      <c r="CE57" s="393"/>
      <c r="CF57" s="393"/>
      <c r="CG57" s="388" t="s">
        <v>1116</v>
      </c>
      <c r="CH57" s="402" t="s">
        <v>1095</v>
      </c>
      <c r="CI57" s="402" t="s">
        <v>1095</v>
      </c>
      <c r="CJ57" s="388" t="s">
        <v>1115</v>
      </c>
      <c r="CK57" s="388" t="s">
        <v>1115</v>
      </c>
      <c r="CL57" s="393"/>
      <c r="CM57" s="394" t="s">
        <v>1094</v>
      </c>
      <c r="CN57" s="393"/>
    </row>
    <row r="58" spans="2:94" x14ac:dyDescent="0.35">
      <c r="C58" s="385"/>
      <c r="D58" s="393"/>
      <c r="E58" s="393"/>
      <c r="F58" s="393"/>
      <c r="G58" s="399"/>
      <c r="H58" s="393"/>
      <c r="I58" s="395"/>
      <c r="J58" s="393"/>
      <c r="K58" s="393"/>
      <c r="L58" s="393"/>
      <c r="M58" s="393"/>
      <c r="N58" s="393"/>
      <c r="O58" s="393"/>
      <c r="P58" s="395"/>
      <c r="Q58" s="395"/>
      <c r="R58" s="393"/>
      <c r="S58" s="393"/>
      <c r="T58" s="393"/>
      <c r="U58" s="397"/>
      <c r="V58" s="393"/>
      <c r="W58" s="395"/>
      <c r="X58" s="395"/>
      <c r="Y58" s="393"/>
      <c r="Z58" s="393"/>
      <c r="AA58" s="393"/>
      <c r="AB58" s="393"/>
      <c r="AC58" s="393"/>
      <c r="AD58" s="395"/>
      <c r="AE58" s="395"/>
      <c r="AF58" s="393"/>
      <c r="AG58" s="393"/>
      <c r="AH58" s="393"/>
      <c r="AI58" s="399"/>
      <c r="AJ58" s="393"/>
      <c r="AK58" s="395"/>
      <c r="AL58" s="395"/>
      <c r="AM58" s="393"/>
      <c r="AN58" s="393"/>
      <c r="AO58" s="393"/>
      <c r="AP58" s="393"/>
      <c r="AQ58" s="393"/>
      <c r="AR58" s="395"/>
      <c r="AS58" s="395"/>
      <c r="AT58" s="393"/>
      <c r="AU58" s="393"/>
      <c r="AV58" s="393"/>
      <c r="AW58" s="393"/>
      <c r="AX58" s="415"/>
      <c r="AY58" s="395"/>
      <c r="AZ58" s="395"/>
      <c r="BA58" s="393"/>
      <c r="BB58" s="393"/>
      <c r="BC58" s="393"/>
      <c r="BD58" s="393"/>
      <c r="BE58" s="393"/>
      <c r="BF58" s="395"/>
      <c r="BG58" s="395"/>
      <c r="BH58" s="393"/>
      <c r="BI58" s="393"/>
      <c r="BJ58" s="393"/>
      <c r="BK58" s="399"/>
      <c r="BL58" s="393"/>
      <c r="BM58" s="395"/>
      <c r="BN58" s="395"/>
      <c r="BO58" s="393"/>
      <c r="BP58" s="425"/>
      <c r="BQ58" s="393"/>
      <c r="BR58" s="393"/>
      <c r="BS58" s="393"/>
      <c r="BT58" s="395"/>
      <c r="BU58" s="395"/>
      <c r="BV58" s="393"/>
      <c r="BW58" s="393"/>
      <c r="BX58" s="393"/>
      <c r="BY58" s="393"/>
      <c r="BZ58" s="393"/>
      <c r="CA58" s="395"/>
      <c r="CB58" s="395"/>
      <c r="CC58" s="393"/>
      <c r="CD58" s="393"/>
      <c r="CE58" s="393"/>
      <c r="CF58" s="393"/>
      <c r="CG58" s="393"/>
      <c r="CH58" s="395"/>
      <c r="CI58" s="395"/>
      <c r="CJ58" s="393"/>
      <c r="CK58" s="393"/>
      <c r="CL58" s="393"/>
      <c r="CM58" s="393"/>
      <c r="CN58" s="393"/>
    </row>
    <row r="59" spans="2:94" x14ac:dyDescent="0.35">
      <c r="B59" t="s">
        <v>1175</v>
      </c>
      <c r="C59" s="385" t="s">
        <v>1098</v>
      </c>
      <c r="D59" s="387" t="s">
        <v>1094</v>
      </c>
      <c r="E59" s="388" t="s">
        <v>1116</v>
      </c>
      <c r="F59" s="388" t="s">
        <v>1118</v>
      </c>
      <c r="G59" s="388" t="s">
        <v>1094</v>
      </c>
      <c r="H59" s="387" t="s">
        <v>1094</v>
      </c>
      <c r="I59" s="389" t="s">
        <v>1095</v>
      </c>
      <c r="J59" s="389" t="s">
        <v>1095</v>
      </c>
      <c r="K59" s="388" t="s">
        <v>1116</v>
      </c>
      <c r="L59" s="388" t="s">
        <v>1114</v>
      </c>
      <c r="M59" s="388" t="s">
        <v>1114</v>
      </c>
      <c r="N59" s="387" t="s">
        <v>1094</v>
      </c>
      <c r="O59" s="401" t="s">
        <v>1099</v>
      </c>
      <c r="P59" s="389" t="s">
        <v>1095</v>
      </c>
      <c r="Q59" s="389" t="s">
        <v>1095</v>
      </c>
      <c r="R59" s="388" t="s">
        <v>1115</v>
      </c>
      <c r="S59" s="388" t="s">
        <v>1299</v>
      </c>
      <c r="T59" s="388" t="s">
        <v>1094</v>
      </c>
      <c r="U59" s="391" t="s">
        <v>1094</v>
      </c>
      <c r="V59" s="387" t="s">
        <v>1095</v>
      </c>
      <c r="W59" s="388" t="s">
        <v>1120</v>
      </c>
      <c r="X59" s="389" t="s">
        <v>1118</v>
      </c>
      <c r="Y59" s="388" t="s">
        <v>1114</v>
      </c>
      <c r="Z59" s="387" t="s">
        <v>1094</v>
      </c>
      <c r="AA59" s="392" t="s">
        <v>1094</v>
      </c>
      <c r="AB59" s="392" t="s">
        <v>1095</v>
      </c>
      <c r="AC59" s="387" t="s">
        <v>1095</v>
      </c>
      <c r="AD59" s="396" t="s">
        <v>1262</v>
      </c>
      <c r="AE59" s="396" t="s">
        <v>1262</v>
      </c>
      <c r="AF59" s="388" t="s">
        <v>1094</v>
      </c>
      <c r="AG59" s="388" t="s">
        <v>1095</v>
      </c>
      <c r="AH59" s="392" t="s">
        <v>1094</v>
      </c>
      <c r="AI59" s="402" t="s">
        <v>1094</v>
      </c>
      <c r="AJ59" s="388" t="s">
        <v>1115</v>
      </c>
      <c r="AK59" s="389" t="s">
        <v>1095</v>
      </c>
      <c r="AL59" s="389" t="s">
        <v>1095</v>
      </c>
      <c r="AM59" s="392" t="s">
        <v>1094</v>
      </c>
      <c r="AN59" s="388" t="s">
        <v>1116</v>
      </c>
      <c r="AO59" s="388" t="s">
        <v>1117</v>
      </c>
      <c r="AP59" s="388" t="s">
        <v>1094</v>
      </c>
      <c r="AQ59" s="388" t="s">
        <v>1094</v>
      </c>
      <c r="AR59" s="389" t="s">
        <v>1095</v>
      </c>
      <c r="AS59" s="389" t="s">
        <v>1095</v>
      </c>
      <c r="AT59" s="387" t="s">
        <v>1094</v>
      </c>
      <c r="AU59" s="392" t="s">
        <v>1094</v>
      </c>
      <c r="AV59" s="388" t="s">
        <v>1095</v>
      </c>
      <c r="AW59" s="388" t="s">
        <v>1094</v>
      </c>
      <c r="AX59" s="416" t="s">
        <v>1094</v>
      </c>
      <c r="AY59" s="388" t="s">
        <v>1263</v>
      </c>
      <c r="AZ59" s="388" t="s">
        <v>1120</v>
      </c>
      <c r="BA59" s="388" t="s">
        <v>1095</v>
      </c>
      <c r="BB59" s="413" t="s">
        <v>1094</v>
      </c>
      <c r="BC59" s="392" t="s">
        <v>1094</v>
      </c>
      <c r="BD59" s="388" t="s">
        <v>1115</v>
      </c>
      <c r="BE59" s="388" t="s">
        <v>1262</v>
      </c>
      <c r="BF59" s="389" t="s">
        <v>1095</v>
      </c>
      <c r="BG59" s="389" t="s">
        <v>1095</v>
      </c>
      <c r="BH59" s="388" t="s">
        <v>1094</v>
      </c>
      <c r="BI59" s="387" t="s">
        <v>1094</v>
      </c>
      <c r="BJ59" s="392" t="s">
        <v>1094</v>
      </c>
      <c r="BK59" s="396" t="s">
        <v>1263</v>
      </c>
      <c r="BL59" s="396" t="s">
        <v>1263</v>
      </c>
      <c r="BM59" s="389" t="s">
        <v>1095</v>
      </c>
      <c r="BN59" s="389" t="s">
        <v>1095</v>
      </c>
      <c r="BO59" s="401" t="s">
        <v>1099</v>
      </c>
      <c r="BP59" s="388" t="s">
        <v>1117</v>
      </c>
      <c r="BQ59" s="388" t="s">
        <v>1116</v>
      </c>
      <c r="BR59" s="387" t="s">
        <v>1094</v>
      </c>
      <c r="BS59" s="387" t="s">
        <v>1094</v>
      </c>
      <c r="BT59" s="389" t="s">
        <v>1095</v>
      </c>
      <c r="BU59" s="389" t="s">
        <v>1095</v>
      </c>
      <c r="BV59" s="388" t="s">
        <v>1116</v>
      </c>
      <c r="BW59" s="396" t="s">
        <v>1262</v>
      </c>
      <c r="BX59" s="387" t="s">
        <v>1094</v>
      </c>
      <c r="BY59" s="392" t="s">
        <v>1095</v>
      </c>
      <c r="BZ59" s="392" t="s">
        <v>1095</v>
      </c>
      <c r="CA59" s="388" t="s">
        <v>1117</v>
      </c>
      <c r="CB59" s="388" t="s">
        <v>1116</v>
      </c>
      <c r="CC59" s="388" t="s">
        <v>1299</v>
      </c>
      <c r="CD59" s="387" t="s">
        <v>1094</v>
      </c>
      <c r="CE59" s="392" t="s">
        <v>1095</v>
      </c>
      <c r="CF59" s="392" t="s">
        <v>1095</v>
      </c>
      <c r="CG59" s="387" t="s">
        <v>1094</v>
      </c>
      <c r="CH59" s="389" t="s">
        <v>1115</v>
      </c>
      <c r="CI59" s="388" t="s">
        <v>1262</v>
      </c>
      <c r="CJ59" s="387" t="s">
        <v>1094</v>
      </c>
      <c r="CK59" s="392" t="s">
        <v>1095</v>
      </c>
      <c r="CL59" s="387" t="s">
        <v>1094</v>
      </c>
      <c r="CM59" s="388" t="s">
        <v>1115</v>
      </c>
      <c r="CN59" s="388" t="s">
        <v>1262</v>
      </c>
      <c r="CP59" t="s">
        <v>1093</v>
      </c>
    </row>
    <row r="60" spans="2:94" x14ac:dyDescent="0.35">
      <c r="C60" s="385"/>
      <c r="D60" s="393"/>
      <c r="E60" s="393"/>
      <c r="F60" s="393"/>
      <c r="G60" s="402" t="s">
        <v>1100</v>
      </c>
      <c r="H60" s="393"/>
      <c r="I60" s="395"/>
      <c r="J60" s="393"/>
      <c r="K60" s="388" t="s">
        <v>1117</v>
      </c>
      <c r="L60" s="393"/>
      <c r="M60" s="394" t="s">
        <v>1094</v>
      </c>
      <c r="N60" s="393"/>
      <c r="O60" s="393"/>
      <c r="P60" s="395"/>
      <c r="Q60" s="395"/>
      <c r="R60" s="394" t="s">
        <v>1094</v>
      </c>
      <c r="S60" s="388" t="s">
        <v>1115</v>
      </c>
      <c r="T60" s="388" t="s">
        <v>1115</v>
      </c>
      <c r="U60" s="397"/>
      <c r="V60" s="393"/>
      <c r="W60" s="402" t="s">
        <v>1094</v>
      </c>
      <c r="X60" s="389" t="s">
        <v>1116</v>
      </c>
      <c r="Y60" s="393"/>
      <c r="Z60" s="393"/>
      <c r="AA60" s="393"/>
      <c r="AB60" s="393"/>
      <c r="AC60" s="393"/>
      <c r="AD60" s="395"/>
      <c r="AE60" s="395"/>
      <c r="AF60" s="393"/>
      <c r="AG60" s="393"/>
      <c r="AH60" s="393"/>
      <c r="AI60" s="399"/>
      <c r="AJ60" s="388" t="s">
        <v>1115</v>
      </c>
      <c r="AK60" s="393"/>
      <c r="AL60" s="395"/>
      <c r="AM60" s="393"/>
      <c r="AN60" s="393"/>
      <c r="AO60" s="405" t="s">
        <v>1102</v>
      </c>
      <c r="AP60" s="417"/>
      <c r="AQ60" s="417"/>
      <c r="AR60" s="417"/>
      <c r="AS60" s="417"/>
      <c r="AT60" s="417"/>
      <c r="AU60" s="417"/>
      <c r="AV60" s="417"/>
      <c r="AW60" s="417"/>
      <c r="AX60" s="415"/>
      <c r="AY60" s="405" t="s">
        <v>1102</v>
      </c>
      <c r="AZ60" s="418" t="s">
        <v>1102</v>
      </c>
      <c r="BA60" s="418" t="s">
        <v>1102</v>
      </c>
      <c r="BB60" s="419"/>
      <c r="BC60" s="419"/>
      <c r="BD60" s="418" t="s">
        <v>1102</v>
      </c>
      <c r="BE60" s="405" t="s">
        <v>1102</v>
      </c>
      <c r="BF60" s="395"/>
      <c r="BG60" s="395"/>
      <c r="BH60" s="396" t="s">
        <v>1262</v>
      </c>
      <c r="BI60" s="393"/>
      <c r="BJ60" s="393"/>
      <c r="BK60" s="399"/>
      <c r="BL60" s="393"/>
      <c r="BM60" s="395"/>
      <c r="BN60" s="395"/>
      <c r="BO60" s="393"/>
      <c r="BP60" s="388" t="s">
        <v>1116</v>
      </c>
      <c r="BQ60" s="394" t="s">
        <v>1115</v>
      </c>
      <c r="BR60" s="393"/>
      <c r="BS60" s="393"/>
      <c r="BT60" s="395"/>
      <c r="BU60" s="395"/>
      <c r="BV60" s="400" t="s">
        <v>1120</v>
      </c>
      <c r="BW60" s="393"/>
      <c r="BX60" s="393"/>
      <c r="BY60" s="393"/>
      <c r="BZ60" s="393"/>
      <c r="CA60" s="396" t="s">
        <v>1262</v>
      </c>
      <c r="CB60" s="396" t="s">
        <v>1262</v>
      </c>
      <c r="CC60" s="388" t="s">
        <v>1114</v>
      </c>
      <c r="CD60" s="393"/>
      <c r="CE60" s="393"/>
      <c r="CF60" s="393"/>
      <c r="CG60" s="393"/>
      <c r="CH60" s="395"/>
      <c r="CI60" s="388" t="s">
        <v>1115</v>
      </c>
      <c r="CJ60" s="393"/>
      <c r="CK60" s="393"/>
      <c r="CL60" s="393"/>
      <c r="CM60" s="427" t="s">
        <v>1120</v>
      </c>
      <c r="CN60" s="388" t="s">
        <v>1116</v>
      </c>
    </row>
    <row r="61" spans="2:94" x14ac:dyDescent="0.35">
      <c r="C61" s="385"/>
      <c r="D61" s="393"/>
      <c r="E61" s="393"/>
      <c r="F61" s="393"/>
      <c r="G61" s="399"/>
      <c r="H61" s="393"/>
      <c r="I61" s="395"/>
      <c r="J61" s="395"/>
      <c r="K61" s="393"/>
      <c r="L61" s="393"/>
      <c r="M61" s="393"/>
      <c r="N61" s="393"/>
      <c r="O61" s="393"/>
      <c r="P61" s="395"/>
      <c r="Q61" s="395"/>
      <c r="R61" s="393"/>
      <c r="S61" s="393"/>
      <c r="T61" s="393"/>
      <c r="U61" s="397"/>
      <c r="V61" s="393"/>
      <c r="W61" s="395"/>
      <c r="X61" s="395"/>
      <c r="Y61" s="393"/>
      <c r="Z61" s="393"/>
      <c r="AA61" s="393"/>
      <c r="AB61" s="393"/>
      <c r="AC61" s="393"/>
      <c r="AD61" s="395"/>
      <c r="AE61" s="395"/>
      <c r="AF61" s="393"/>
      <c r="AG61" s="393"/>
      <c r="AH61" s="393"/>
      <c r="AI61" s="399"/>
      <c r="AJ61" s="393"/>
      <c r="AK61" s="395"/>
      <c r="AL61" s="393"/>
      <c r="AM61" s="393"/>
      <c r="AN61" s="393"/>
      <c r="AO61" s="393"/>
      <c r="AP61" s="393"/>
      <c r="AQ61" s="393"/>
      <c r="AR61" s="395"/>
      <c r="AS61" s="395"/>
      <c r="AT61" s="393"/>
      <c r="AU61" s="393"/>
      <c r="AV61" s="393"/>
      <c r="AW61" s="393"/>
      <c r="AX61" s="415"/>
      <c r="AY61" s="395"/>
      <c r="AZ61" s="395"/>
      <c r="BA61" s="393"/>
      <c r="BB61" s="393"/>
      <c r="BC61" s="393"/>
      <c r="BD61" s="393"/>
      <c r="BE61" s="393"/>
      <c r="BF61" s="395"/>
      <c r="BG61" s="393"/>
      <c r="BH61" s="393"/>
      <c r="BI61" s="393"/>
      <c r="BJ61" s="393"/>
      <c r="BK61" s="399"/>
      <c r="BL61" s="393"/>
      <c r="BM61" s="395"/>
      <c r="BN61" s="395"/>
      <c r="BO61" s="393"/>
      <c r="BP61" s="425"/>
      <c r="BQ61" s="393"/>
      <c r="BR61" s="393"/>
      <c r="BS61" s="393"/>
      <c r="BT61" s="395"/>
      <c r="BU61" s="395"/>
      <c r="BV61" s="393"/>
      <c r="BW61" s="393"/>
      <c r="BX61" s="393"/>
      <c r="BY61" s="393"/>
      <c r="BZ61" s="393"/>
      <c r="CA61" s="395"/>
      <c r="CB61" s="395"/>
      <c r="CC61" s="393"/>
      <c r="CD61" s="393"/>
      <c r="CE61" s="393"/>
      <c r="CF61" s="393"/>
      <c r="CG61" s="393"/>
      <c r="CH61" s="395"/>
      <c r="CI61" s="395"/>
      <c r="CJ61" s="393"/>
      <c r="CK61" s="393"/>
      <c r="CL61" s="393"/>
      <c r="CM61" s="393"/>
      <c r="CN61" s="393"/>
    </row>
    <row r="62" spans="2:94" x14ac:dyDescent="0.35">
      <c r="B62" t="s">
        <v>1176</v>
      </c>
      <c r="C62" s="385" t="s">
        <v>1101</v>
      </c>
      <c r="D62" s="388" t="s">
        <v>1117</v>
      </c>
      <c r="E62" s="388" t="s">
        <v>1118</v>
      </c>
      <c r="F62" s="387" t="s">
        <v>1094</v>
      </c>
      <c r="G62" s="402" t="s">
        <v>1095</v>
      </c>
      <c r="H62" s="392" t="s">
        <v>1095</v>
      </c>
      <c r="I62" s="388" t="s">
        <v>1263</v>
      </c>
      <c r="J62" s="388" t="s">
        <v>1263</v>
      </c>
      <c r="K62" s="388" t="s">
        <v>1262</v>
      </c>
      <c r="L62" s="387" t="s">
        <v>1094</v>
      </c>
      <c r="M62" s="392" t="s">
        <v>1095</v>
      </c>
      <c r="N62" s="387" t="s">
        <v>1094</v>
      </c>
      <c r="O62" s="387" t="s">
        <v>1094</v>
      </c>
      <c r="P62" s="389" t="s">
        <v>1115</v>
      </c>
      <c r="Q62" s="388" t="s">
        <v>1114</v>
      </c>
      <c r="R62" s="392" t="s">
        <v>1095</v>
      </c>
      <c r="S62" s="387" t="s">
        <v>1094</v>
      </c>
      <c r="T62" s="387" t="s">
        <v>1094</v>
      </c>
      <c r="U62" s="388" t="s">
        <v>1116</v>
      </c>
      <c r="V62" s="388" t="s">
        <v>1114</v>
      </c>
      <c r="W62" s="389" t="s">
        <v>1095</v>
      </c>
      <c r="X62" s="389" t="s">
        <v>1095</v>
      </c>
      <c r="Y62" s="387" t="s">
        <v>1094</v>
      </c>
      <c r="Z62" s="388" t="s">
        <v>1116</v>
      </c>
      <c r="AA62" s="403" t="s">
        <v>1118</v>
      </c>
      <c r="AB62" s="387" t="s">
        <v>1094</v>
      </c>
      <c r="AC62" s="387" t="s">
        <v>1094</v>
      </c>
      <c r="AD62" s="389" t="s">
        <v>1095</v>
      </c>
      <c r="AE62" s="389" t="s">
        <v>1095</v>
      </c>
      <c r="AF62" s="388" t="s">
        <v>1116</v>
      </c>
      <c r="AG62" s="388" t="s">
        <v>1114</v>
      </c>
      <c r="AH62" s="388" t="s">
        <v>1114</v>
      </c>
      <c r="AI62" s="402" t="s">
        <v>1094</v>
      </c>
      <c r="AJ62" s="413" t="s">
        <v>1099</v>
      </c>
      <c r="AK62" s="389" t="s">
        <v>1095</v>
      </c>
      <c r="AL62" s="389" t="s">
        <v>1095</v>
      </c>
      <c r="AM62" s="388" t="s">
        <v>1115</v>
      </c>
      <c r="AN62" s="388" t="s">
        <v>1299</v>
      </c>
      <c r="AO62" s="387" t="s">
        <v>1094</v>
      </c>
      <c r="AP62" s="387" t="s">
        <v>1094</v>
      </c>
      <c r="AQ62" s="392" t="s">
        <v>1095</v>
      </c>
      <c r="AR62" s="388" t="s">
        <v>1120</v>
      </c>
      <c r="AS62" s="388" t="s">
        <v>1118</v>
      </c>
      <c r="AT62" s="388" t="s">
        <v>1114</v>
      </c>
      <c r="AU62" s="387" t="s">
        <v>1094</v>
      </c>
      <c r="AV62" s="387" t="s">
        <v>1094</v>
      </c>
      <c r="AW62" s="392" t="s">
        <v>1095</v>
      </c>
      <c r="AX62" s="416" t="s">
        <v>1095</v>
      </c>
      <c r="AY62" s="388" t="s">
        <v>1262</v>
      </c>
      <c r="AZ62" s="388" t="s">
        <v>1262</v>
      </c>
      <c r="BA62" s="387" t="s">
        <v>1094</v>
      </c>
      <c r="BB62" s="392" t="s">
        <v>1095</v>
      </c>
      <c r="BC62" s="387" t="s">
        <v>1094</v>
      </c>
      <c r="BD62" s="388" t="s">
        <v>1116</v>
      </c>
      <c r="BE62" s="388" t="s">
        <v>1115</v>
      </c>
      <c r="BF62" s="389" t="s">
        <v>1095</v>
      </c>
      <c r="BG62" s="389" t="s">
        <v>1095</v>
      </c>
      <c r="BH62" s="387" t="s">
        <v>1094</v>
      </c>
      <c r="BI62" s="388" t="s">
        <v>1116</v>
      </c>
      <c r="BJ62" s="388" t="s">
        <v>1117</v>
      </c>
      <c r="BK62" s="402" t="s">
        <v>1094</v>
      </c>
      <c r="BL62" s="387" t="s">
        <v>1094</v>
      </c>
      <c r="BM62" s="389" t="s">
        <v>1095</v>
      </c>
      <c r="BN62" s="389" t="s">
        <v>1095</v>
      </c>
      <c r="BO62" s="387" t="s">
        <v>1094</v>
      </c>
      <c r="BP62" s="424" t="s">
        <v>1094</v>
      </c>
      <c r="BQ62" s="392" t="s">
        <v>1095</v>
      </c>
      <c r="BR62" s="387" t="s">
        <v>1094</v>
      </c>
      <c r="BS62" s="388" t="s">
        <v>1263</v>
      </c>
      <c r="BT62" s="396" t="s">
        <v>1263</v>
      </c>
      <c r="BU62" s="388" t="s">
        <v>1120</v>
      </c>
      <c r="BV62" s="392" t="s">
        <v>1095</v>
      </c>
      <c r="BW62" s="387" t="s">
        <v>1094</v>
      </c>
      <c r="BX62" s="387" t="s">
        <v>1094</v>
      </c>
      <c r="BY62" s="388" t="s">
        <v>1115</v>
      </c>
      <c r="BZ62" s="388" t="s">
        <v>1262</v>
      </c>
      <c r="CA62" s="392" t="s">
        <v>1095</v>
      </c>
      <c r="CB62" s="389" t="s">
        <v>1095</v>
      </c>
      <c r="CC62" s="387" t="s">
        <v>1094</v>
      </c>
      <c r="CD62" s="387" t="s">
        <v>1094</v>
      </c>
      <c r="CE62" s="388" t="s">
        <v>1116</v>
      </c>
      <c r="CF62" s="396" t="s">
        <v>1263</v>
      </c>
      <c r="CG62" s="388" t="s">
        <v>1120</v>
      </c>
      <c r="CH62" s="389" t="s">
        <v>1095</v>
      </c>
      <c r="CI62" s="389" t="s">
        <v>1095</v>
      </c>
      <c r="CJ62" s="388" t="s">
        <v>1099</v>
      </c>
      <c r="CK62" s="388" t="s">
        <v>1117</v>
      </c>
      <c r="CL62" s="388" t="s">
        <v>1116</v>
      </c>
      <c r="CM62" s="387" t="s">
        <v>1094</v>
      </c>
      <c r="CN62" s="387" t="s">
        <v>1094</v>
      </c>
      <c r="CP62" t="s">
        <v>1093</v>
      </c>
    </row>
    <row r="63" spans="2:94" x14ac:dyDescent="0.35">
      <c r="C63" s="385"/>
      <c r="D63" s="402" t="s">
        <v>1094</v>
      </c>
      <c r="E63" s="404" t="s">
        <v>1263</v>
      </c>
      <c r="F63" s="393"/>
      <c r="G63" s="399"/>
      <c r="H63" s="393"/>
      <c r="I63" s="388" t="s">
        <v>1116</v>
      </c>
      <c r="J63" s="388" t="s">
        <v>1116</v>
      </c>
      <c r="K63" s="405" t="s">
        <v>1102</v>
      </c>
      <c r="L63" s="393"/>
      <c r="M63" s="393"/>
      <c r="N63" s="393"/>
      <c r="O63" s="393"/>
      <c r="P63" s="395"/>
      <c r="Q63" s="388" t="s">
        <v>1114</v>
      </c>
      <c r="R63" s="393"/>
      <c r="S63" s="393"/>
      <c r="T63" s="393"/>
      <c r="U63" s="406" t="s">
        <v>1263</v>
      </c>
      <c r="V63" s="388" t="s">
        <v>1115</v>
      </c>
      <c r="W63" s="395"/>
      <c r="X63" s="395"/>
      <c r="Y63" s="393"/>
      <c r="Z63" s="393" t="s">
        <v>1117</v>
      </c>
      <c r="AA63" s="393" t="s">
        <v>1116</v>
      </c>
      <c r="AB63" s="393"/>
      <c r="AC63" s="393"/>
      <c r="AD63" s="395"/>
      <c r="AE63" s="395"/>
      <c r="AF63" s="396" t="s">
        <v>1263</v>
      </c>
      <c r="AG63" s="396" t="s">
        <v>1262</v>
      </c>
      <c r="AH63" s="396" t="s">
        <v>1262</v>
      </c>
      <c r="AI63" s="399"/>
      <c r="AJ63" s="393"/>
      <c r="AK63" s="395"/>
      <c r="AL63" s="395"/>
      <c r="AM63" s="393"/>
      <c r="AN63" s="405" t="s">
        <v>1102</v>
      </c>
      <c r="AO63" s="393"/>
      <c r="AP63" s="393"/>
      <c r="AQ63" s="393"/>
      <c r="AR63" s="405" t="s">
        <v>1102</v>
      </c>
      <c r="AS63" s="405" t="s">
        <v>1102</v>
      </c>
      <c r="AT63" s="405" t="s">
        <v>1102</v>
      </c>
      <c r="AU63" s="419"/>
      <c r="AV63" s="419"/>
      <c r="AW63" s="419"/>
      <c r="AX63" s="419"/>
      <c r="AY63" s="405" t="s">
        <v>1102</v>
      </c>
      <c r="AZ63" s="405" t="s">
        <v>1102</v>
      </c>
      <c r="BA63" s="419"/>
      <c r="BB63" s="419"/>
      <c r="BC63" s="419"/>
      <c r="BD63" s="405" t="s">
        <v>1102</v>
      </c>
      <c r="BE63" s="405" t="s">
        <v>1102</v>
      </c>
      <c r="BF63" s="419"/>
      <c r="BG63" s="419"/>
      <c r="BH63" s="419"/>
      <c r="BI63" s="405" t="s">
        <v>1102</v>
      </c>
      <c r="BJ63" s="405" t="s">
        <v>1102</v>
      </c>
      <c r="BK63" s="414" t="s">
        <v>1100</v>
      </c>
      <c r="BL63" s="393"/>
      <c r="BM63" s="395"/>
      <c r="BN63" s="395"/>
      <c r="BO63" s="393"/>
      <c r="BP63" s="425"/>
      <c r="BQ63" s="393"/>
      <c r="BR63" s="393"/>
      <c r="BS63" s="394" t="s">
        <v>1094</v>
      </c>
      <c r="BT63" s="393"/>
      <c r="BU63" s="396" t="s">
        <v>1263</v>
      </c>
      <c r="BV63" s="393"/>
      <c r="BW63" s="393"/>
      <c r="BX63" s="393"/>
      <c r="BY63" s="393"/>
      <c r="BZ63" s="388" t="s">
        <v>1114</v>
      </c>
      <c r="CA63" s="393"/>
      <c r="CB63" s="395"/>
      <c r="CC63" s="393"/>
      <c r="CD63" s="393"/>
      <c r="CE63" s="388" t="s">
        <v>1116</v>
      </c>
      <c r="CF63" s="393"/>
      <c r="CG63" s="396" t="s">
        <v>1263</v>
      </c>
      <c r="CH63" s="395"/>
      <c r="CI63" s="395"/>
      <c r="CJ63" s="402" t="s">
        <v>1100</v>
      </c>
      <c r="CK63" s="402" t="s">
        <v>1100</v>
      </c>
      <c r="CL63" s="393"/>
      <c r="CM63" s="393"/>
      <c r="CN63" s="393"/>
    </row>
    <row r="64" spans="2:94" x14ac:dyDescent="0.35">
      <c r="C64" s="385"/>
      <c r="D64" s="393"/>
      <c r="E64" s="393"/>
      <c r="F64" s="393"/>
      <c r="G64" s="399"/>
      <c r="H64" s="393"/>
      <c r="I64" s="395"/>
      <c r="J64" s="395"/>
      <c r="K64" s="393"/>
      <c r="L64" s="393"/>
      <c r="M64" s="393"/>
      <c r="N64" s="393"/>
      <c r="O64" s="393"/>
      <c r="P64" s="395"/>
      <c r="Q64" s="395"/>
      <c r="R64" s="393"/>
      <c r="S64" s="393"/>
      <c r="T64" s="393"/>
      <c r="U64" s="397"/>
      <c r="V64" s="393"/>
      <c r="W64" s="395"/>
      <c r="X64" s="395"/>
      <c r="Y64" s="393"/>
      <c r="Z64" s="393"/>
      <c r="AA64" s="393"/>
      <c r="AB64" s="393"/>
      <c r="AC64" s="393"/>
      <c r="AD64" s="395"/>
      <c r="AE64" s="395"/>
      <c r="AF64" s="393"/>
      <c r="AG64" s="393"/>
      <c r="AH64" s="393"/>
      <c r="AI64" s="399"/>
      <c r="AJ64" s="393"/>
      <c r="AK64" s="395"/>
      <c r="AL64" s="395"/>
      <c r="AM64" s="393"/>
      <c r="AN64" s="393"/>
      <c r="AO64" s="393"/>
      <c r="AP64" s="393"/>
      <c r="AQ64" s="393"/>
      <c r="AR64" s="395"/>
      <c r="AS64" s="395"/>
      <c r="AT64" s="393"/>
      <c r="AU64" s="393"/>
      <c r="AV64" s="393"/>
      <c r="AW64" s="393"/>
      <c r="AX64" s="415"/>
      <c r="AY64" s="395"/>
      <c r="AZ64" s="395"/>
      <c r="BA64" s="393"/>
      <c r="BB64" s="393"/>
      <c r="BC64" s="393"/>
      <c r="BD64" s="393"/>
      <c r="BE64" s="393"/>
      <c r="BF64" s="395"/>
      <c r="BG64" s="395"/>
      <c r="BH64" s="393"/>
      <c r="BI64" s="393"/>
      <c r="BJ64" s="393"/>
      <c r="BK64" s="399"/>
      <c r="BL64" s="393"/>
      <c r="BM64" s="395"/>
      <c r="BN64" s="395"/>
      <c r="BO64" s="393"/>
      <c r="BP64" s="425"/>
      <c r="BQ64" s="393"/>
      <c r="BR64" s="393"/>
      <c r="BS64" s="393"/>
      <c r="BT64" s="393"/>
      <c r="BU64" s="395"/>
      <c r="BV64" s="393"/>
      <c r="BW64" s="393"/>
      <c r="BX64" s="393"/>
      <c r="BY64" s="393"/>
      <c r="BZ64" s="393"/>
      <c r="CA64" s="393"/>
      <c r="CB64" s="395"/>
      <c r="CC64" s="393"/>
      <c r="CD64" s="393"/>
      <c r="CE64" s="393"/>
      <c r="CF64" s="393"/>
      <c r="CG64" s="393"/>
      <c r="CH64" s="395"/>
      <c r="CI64" s="395"/>
      <c r="CJ64" s="393"/>
      <c r="CK64" s="393"/>
      <c r="CL64" s="393"/>
      <c r="CM64" s="393"/>
      <c r="CN64" s="393"/>
    </row>
    <row r="65" spans="2:94" x14ac:dyDescent="0.35">
      <c r="B65" t="s">
        <v>1177</v>
      </c>
      <c r="C65" s="385" t="s">
        <v>1103</v>
      </c>
      <c r="D65" s="388" t="s">
        <v>1262</v>
      </c>
      <c r="E65" s="387" t="s">
        <v>1094</v>
      </c>
      <c r="F65" s="392" t="s">
        <v>1095</v>
      </c>
      <c r="G65" s="402" t="s">
        <v>1094</v>
      </c>
      <c r="H65" s="387" t="s">
        <v>1094</v>
      </c>
      <c r="I65" s="389" t="s">
        <v>1095</v>
      </c>
      <c r="J65" s="389" t="s">
        <v>1095</v>
      </c>
      <c r="K65" s="387" t="s">
        <v>1094</v>
      </c>
      <c r="L65" s="387" t="s">
        <v>1094</v>
      </c>
      <c r="M65" s="388" t="s">
        <v>1115</v>
      </c>
      <c r="N65" s="396" t="s">
        <v>1262</v>
      </c>
      <c r="O65" s="401" t="s">
        <v>1099</v>
      </c>
      <c r="P65" s="389" t="s">
        <v>1095</v>
      </c>
      <c r="Q65" s="389" t="s">
        <v>1095</v>
      </c>
      <c r="R65" s="388" t="s">
        <v>1118</v>
      </c>
      <c r="S65" s="388" t="s">
        <v>1114</v>
      </c>
      <c r="T65" s="387" t="s">
        <v>1094</v>
      </c>
      <c r="U65" s="391" t="s">
        <v>1094</v>
      </c>
      <c r="V65" s="387" t="s">
        <v>1094</v>
      </c>
      <c r="W65" s="389" t="s">
        <v>1095</v>
      </c>
      <c r="X65" s="389" t="s">
        <v>1095</v>
      </c>
      <c r="Y65" s="387" t="s">
        <v>1094</v>
      </c>
      <c r="Z65" s="387" t="s">
        <v>1094</v>
      </c>
      <c r="AA65" s="387" t="s">
        <v>1094</v>
      </c>
      <c r="AB65" s="392" t="s">
        <v>1095</v>
      </c>
      <c r="AC65" s="387" t="s">
        <v>1094</v>
      </c>
      <c r="AD65" s="388" t="s">
        <v>1262</v>
      </c>
      <c r="AE65" s="388" t="s">
        <v>1262</v>
      </c>
      <c r="AF65" s="387" t="s">
        <v>1094</v>
      </c>
      <c r="AG65" s="388" t="s">
        <v>1095</v>
      </c>
      <c r="AH65" s="387" t="s">
        <v>1094</v>
      </c>
      <c r="AI65" s="388" t="s">
        <v>1299</v>
      </c>
      <c r="AJ65" s="387" t="s">
        <v>1094</v>
      </c>
      <c r="AK65" s="389" t="s">
        <v>1095</v>
      </c>
      <c r="AL65" s="389" t="s">
        <v>1095</v>
      </c>
      <c r="AM65" s="387" t="s">
        <v>1094</v>
      </c>
      <c r="AN65" s="387" t="s">
        <v>1094</v>
      </c>
      <c r="AO65" s="387" t="s">
        <v>1094</v>
      </c>
      <c r="AP65" s="388" t="s">
        <v>1120</v>
      </c>
      <c r="AQ65" s="388" t="s">
        <v>1115</v>
      </c>
      <c r="AR65" s="389" t="s">
        <v>1095</v>
      </c>
      <c r="AS65" s="389" t="s">
        <v>1095</v>
      </c>
      <c r="AT65" s="387" t="s">
        <v>1094</v>
      </c>
      <c r="AU65" s="387" t="s">
        <v>1094</v>
      </c>
      <c r="AV65" s="388" t="s">
        <v>1115</v>
      </c>
      <c r="AW65" s="388" t="s">
        <v>1262</v>
      </c>
      <c r="AX65" s="416" t="s">
        <v>1094</v>
      </c>
      <c r="AY65" s="389" t="s">
        <v>1095</v>
      </c>
      <c r="AZ65" s="389" t="s">
        <v>1095</v>
      </c>
      <c r="BA65" s="388" t="s">
        <v>1263</v>
      </c>
      <c r="BB65" s="388" t="s">
        <v>1263</v>
      </c>
      <c r="BC65" s="387" t="s">
        <v>1094</v>
      </c>
      <c r="BD65" s="387" t="s">
        <v>1094</v>
      </c>
      <c r="BE65" s="392" t="s">
        <v>1095</v>
      </c>
      <c r="BF65" s="389" t="s">
        <v>1094</v>
      </c>
      <c r="BG65" s="389" t="s">
        <v>1094</v>
      </c>
      <c r="BH65" s="388" t="s">
        <v>1120</v>
      </c>
      <c r="BI65" s="387" t="s">
        <v>1094</v>
      </c>
      <c r="BJ65" s="413" t="s">
        <v>1099</v>
      </c>
      <c r="BK65" s="402" t="s">
        <v>1095</v>
      </c>
      <c r="BL65" s="388" t="s">
        <v>1117</v>
      </c>
      <c r="BM65" s="388" t="s">
        <v>1114</v>
      </c>
      <c r="BN65" s="388" t="s">
        <v>1115</v>
      </c>
      <c r="BO65" s="392" t="s">
        <v>1095</v>
      </c>
      <c r="BP65" s="387" t="s">
        <v>1094</v>
      </c>
      <c r="BQ65" s="387" t="s">
        <v>1094</v>
      </c>
      <c r="BR65" s="388" t="s">
        <v>1263</v>
      </c>
      <c r="BS65" s="388" t="s">
        <v>1263</v>
      </c>
      <c r="BT65" s="389" t="s">
        <v>1095</v>
      </c>
      <c r="BU65" s="389" t="s">
        <v>1095</v>
      </c>
      <c r="BV65" s="387" t="s">
        <v>1094</v>
      </c>
      <c r="BW65" s="388" t="s">
        <v>1263</v>
      </c>
      <c r="BX65" s="388" t="s">
        <v>1117</v>
      </c>
      <c r="BY65" s="388" t="s">
        <v>1094</v>
      </c>
      <c r="BZ65" s="387" t="s">
        <v>1094</v>
      </c>
      <c r="CA65" s="389" t="s">
        <v>1095</v>
      </c>
      <c r="CB65" s="389" t="s">
        <v>1095</v>
      </c>
      <c r="CC65" s="387" t="s">
        <v>1094</v>
      </c>
      <c r="CD65" s="388" t="s">
        <v>1114</v>
      </c>
      <c r="CE65" s="388" t="s">
        <v>1262</v>
      </c>
      <c r="CF65" s="387" t="s">
        <v>1094</v>
      </c>
      <c r="CG65" s="387" t="s">
        <v>1094</v>
      </c>
      <c r="CH65" s="389" t="s">
        <v>1095</v>
      </c>
      <c r="CI65" s="389" t="s">
        <v>1095</v>
      </c>
      <c r="CJ65" s="388" t="s">
        <v>1115</v>
      </c>
      <c r="CK65" s="388" t="s">
        <v>1094</v>
      </c>
      <c r="CL65" s="387" t="s">
        <v>1094</v>
      </c>
      <c r="CM65" s="392" t="s">
        <v>1095</v>
      </c>
      <c r="CN65" s="387" t="s">
        <v>1094</v>
      </c>
      <c r="CP65" t="s">
        <v>1093</v>
      </c>
    </row>
    <row r="66" spans="2:94" x14ac:dyDescent="0.35">
      <c r="C66" s="385"/>
      <c r="D66" s="388" t="s">
        <v>1115</v>
      </c>
      <c r="E66" s="393"/>
      <c r="F66" s="393"/>
      <c r="G66" s="399"/>
      <c r="H66" s="393"/>
      <c r="I66" s="395"/>
      <c r="J66" s="395"/>
      <c r="K66" s="393"/>
      <c r="L66" s="393"/>
      <c r="M66" s="396" t="s">
        <v>1262</v>
      </c>
      <c r="N66" s="393"/>
      <c r="O66" s="393"/>
      <c r="P66" s="395"/>
      <c r="Q66" s="395"/>
      <c r="R66" s="393"/>
      <c r="S66" s="393"/>
      <c r="T66" s="393"/>
      <c r="U66" s="397"/>
      <c r="V66" s="393"/>
      <c r="W66" s="395"/>
      <c r="X66" s="395"/>
      <c r="Y66" s="393"/>
      <c r="Z66" s="393"/>
      <c r="AA66" s="393"/>
      <c r="AB66" s="393"/>
      <c r="AC66" s="393"/>
      <c r="AD66" s="388" t="s">
        <v>1114</v>
      </c>
      <c r="AE66" s="388" t="s">
        <v>1114</v>
      </c>
      <c r="AF66" s="393"/>
      <c r="AG66" s="388" t="s">
        <v>1118</v>
      </c>
      <c r="AH66" s="393"/>
      <c r="AI66" s="394" t="s">
        <v>1094</v>
      </c>
      <c r="AJ66" s="393"/>
      <c r="AK66" s="395"/>
      <c r="AL66" s="395"/>
      <c r="AM66" s="393"/>
      <c r="AN66" s="393"/>
      <c r="AO66" s="393"/>
      <c r="AP66" s="396" t="s">
        <v>1120</v>
      </c>
      <c r="AQ66" s="388" t="s">
        <v>1116</v>
      </c>
      <c r="AR66" s="395"/>
      <c r="AS66" s="395"/>
      <c r="AT66" s="393"/>
      <c r="AU66" s="393"/>
      <c r="AV66" s="393"/>
      <c r="AW66" s="388" t="s">
        <v>1115</v>
      </c>
      <c r="AX66" s="415"/>
      <c r="AY66" s="395"/>
      <c r="AZ66" s="395"/>
      <c r="BA66" s="405" t="s">
        <v>1102</v>
      </c>
      <c r="BB66" s="405" t="s">
        <v>1102</v>
      </c>
      <c r="BC66" s="393"/>
      <c r="BD66" s="393"/>
      <c r="BE66" s="393"/>
      <c r="BF66" s="395"/>
      <c r="BG66" s="395"/>
      <c r="BH66" s="388" t="s">
        <v>1118</v>
      </c>
      <c r="BI66" s="393"/>
      <c r="BJ66" s="393"/>
      <c r="BK66" s="399"/>
      <c r="BL66" s="388" t="s">
        <v>1116</v>
      </c>
      <c r="BM66" s="388" t="s">
        <v>1115</v>
      </c>
      <c r="BN66" s="388" t="s">
        <v>1115</v>
      </c>
      <c r="BO66" s="393"/>
      <c r="BP66" s="393"/>
      <c r="BQ66" s="393"/>
      <c r="BR66" s="402" t="s">
        <v>1094</v>
      </c>
      <c r="BS66" s="402" t="s">
        <v>1096</v>
      </c>
      <c r="BT66" s="395"/>
      <c r="BU66" s="395"/>
      <c r="BV66" s="393"/>
      <c r="BW66" s="388" t="s">
        <v>1116</v>
      </c>
      <c r="BX66" s="393"/>
      <c r="BY66" s="388" t="s">
        <v>1114</v>
      </c>
      <c r="BZ66" s="393"/>
      <c r="CA66" s="395"/>
      <c r="CB66" s="395"/>
      <c r="CC66" s="393"/>
      <c r="CD66" s="426" t="s">
        <v>48</v>
      </c>
      <c r="CE66" s="426" t="s">
        <v>48</v>
      </c>
      <c r="CF66" s="393"/>
      <c r="CG66" s="393"/>
      <c r="CH66" s="395"/>
      <c r="CI66" s="395"/>
      <c r="CJ66" s="388" t="s">
        <v>1115</v>
      </c>
      <c r="CK66" s="396" t="s">
        <v>1262</v>
      </c>
      <c r="CL66" s="393"/>
      <c r="CM66" s="393"/>
      <c r="CN66" s="393"/>
    </row>
    <row r="67" spans="2:94" x14ac:dyDescent="0.35">
      <c r="C67" s="385"/>
      <c r="D67" s="393"/>
      <c r="E67" s="393"/>
      <c r="F67" s="393"/>
      <c r="G67" s="399"/>
      <c r="H67" s="393"/>
      <c r="I67" s="395"/>
      <c r="J67" s="395"/>
      <c r="K67" s="393"/>
      <c r="L67" s="393"/>
      <c r="M67" s="393"/>
      <c r="N67" s="393"/>
      <c r="O67" s="393"/>
      <c r="P67" s="395"/>
      <c r="Q67" s="395"/>
      <c r="R67" s="393"/>
      <c r="S67" s="393"/>
      <c r="T67" s="393"/>
      <c r="U67" s="397"/>
      <c r="V67" s="393"/>
      <c r="W67" s="395"/>
      <c r="X67" s="395"/>
      <c r="Y67" s="393"/>
      <c r="Z67" s="393"/>
      <c r="AA67" s="393"/>
      <c r="AB67" s="393"/>
      <c r="AC67" s="393"/>
      <c r="AD67" s="395"/>
      <c r="AE67" s="395"/>
      <c r="AF67" s="393"/>
      <c r="AG67" s="393"/>
      <c r="AH67" s="393"/>
      <c r="AI67" s="393"/>
      <c r="AJ67" s="393"/>
      <c r="AK67" s="395"/>
      <c r="AL67" s="395"/>
      <c r="AM67" s="393"/>
      <c r="AN67" s="393"/>
      <c r="AO67" s="393"/>
      <c r="AP67" s="393"/>
      <c r="AQ67" s="393"/>
      <c r="AR67" s="395"/>
      <c r="AS67" s="395"/>
      <c r="AT67" s="393"/>
      <c r="AU67" s="393"/>
      <c r="AV67" s="393"/>
      <c r="AW67" s="393"/>
      <c r="AX67" s="415"/>
      <c r="AY67" s="395"/>
      <c r="AZ67" s="395"/>
      <c r="BA67" s="393"/>
      <c r="BB67" s="393"/>
      <c r="BC67" s="393"/>
      <c r="BD67" s="393"/>
      <c r="BE67" s="393"/>
      <c r="BF67" s="395"/>
      <c r="BG67" s="395"/>
      <c r="BH67" s="393"/>
      <c r="BI67" s="393"/>
      <c r="BJ67" s="393"/>
      <c r="BK67" s="399"/>
      <c r="BL67" s="393"/>
      <c r="BM67" s="395"/>
      <c r="BN67" s="395"/>
      <c r="BO67" s="393"/>
      <c r="BP67" s="428" t="s">
        <v>1121</v>
      </c>
      <c r="BQ67" s="393"/>
      <c r="BR67" s="393"/>
      <c r="BS67" s="393"/>
      <c r="BT67" s="395"/>
      <c r="BU67" s="395"/>
      <c r="BV67" s="393"/>
      <c r="BW67" s="393"/>
      <c r="BX67" s="393"/>
      <c r="BY67" s="393"/>
      <c r="BZ67" s="393"/>
      <c r="CA67" s="395"/>
      <c r="CB67" s="395"/>
      <c r="CC67" s="393"/>
      <c r="CD67" s="393"/>
      <c r="CE67" s="393"/>
      <c r="CF67" s="393"/>
      <c r="CG67" s="393"/>
      <c r="CH67" s="395"/>
      <c r="CI67" s="395"/>
      <c r="CJ67" s="393"/>
      <c r="CK67" s="393"/>
      <c r="CL67" s="393"/>
      <c r="CM67" s="393"/>
      <c r="CN67" s="393"/>
    </row>
    <row r="68" spans="2:94" x14ac:dyDescent="0.35">
      <c r="B68" t="s">
        <v>1178</v>
      </c>
      <c r="C68" s="385" t="s">
        <v>1104</v>
      </c>
      <c r="D68" s="388" t="s">
        <v>1094</v>
      </c>
      <c r="E68" s="387" t="s">
        <v>1094</v>
      </c>
      <c r="F68" s="387" t="s">
        <v>1094</v>
      </c>
      <c r="G68" s="388" t="s">
        <v>1120</v>
      </c>
      <c r="H68" s="388" t="s">
        <v>1115</v>
      </c>
      <c r="I68" s="389" t="s">
        <v>1095</v>
      </c>
      <c r="J68" s="389" t="s">
        <v>1095</v>
      </c>
      <c r="K68" s="387" t="s">
        <v>1094</v>
      </c>
      <c r="L68" s="387" t="s">
        <v>1094</v>
      </c>
      <c r="M68" s="388" t="s">
        <v>1115</v>
      </c>
      <c r="N68" s="396" t="s">
        <v>1262</v>
      </c>
      <c r="O68" s="387" t="s">
        <v>1094</v>
      </c>
      <c r="P68" s="389" t="s">
        <v>1095</v>
      </c>
      <c r="Q68" s="389" t="s">
        <v>1095</v>
      </c>
      <c r="R68" s="388" t="s">
        <v>1263</v>
      </c>
      <c r="S68" s="388" t="s">
        <v>1263</v>
      </c>
      <c r="T68" s="387" t="s">
        <v>1094</v>
      </c>
      <c r="U68" s="391" t="s">
        <v>1094</v>
      </c>
      <c r="V68" s="392" t="s">
        <v>1095</v>
      </c>
      <c r="W68" s="389" t="s">
        <v>1094</v>
      </c>
      <c r="X68" s="389" t="s">
        <v>1094</v>
      </c>
      <c r="Y68" s="387" t="s">
        <v>1094</v>
      </c>
      <c r="Z68" s="387" t="s">
        <v>1094</v>
      </c>
      <c r="AA68" s="387" t="s">
        <v>1094</v>
      </c>
      <c r="AB68" s="392" t="s">
        <v>1095</v>
      </c>
      <c r="AC68" s="387" t="s">
        <v>1094</v>
      </c>
      <c r="AD68" s="389" t="s">
        <v>1114</v>
      </c>
      <c r="AE68" s="389" t="s">
        <v>1115</v>
      </c>
      <c r="AF68" s="392" t="s">
        <v>1095</v>
      </c>
      <c r="AG68" s="387" t="s">
        <v>1094</v>
      </c>
      <c r="AH68" s="387" t="s">
        <v>1094</v>
      </c>
      <c r="AI68" s="388" t="s">
        <v>1263</v>
      </c>
      <c r="AJ68" s="396" t="s">
        <v>1263</v>
      </c>
      <c r="AK68" s="389" t="s">
        <v>1095</v>
      </c>
      <c r="AL68" s="389" t="s">
        <v>1095</v>
      </c>
      <c r="AM68" s="387" t="s">
        <v>1094</v>
      </c>
      <c r="AN68" s="388" t="s">
        <v>1263</v>
      </c>
      <c r="AO68" s="396" t="s">
        <v>1263</v>
      </c>
      <c r="AP68" s="387" t="s">
        <v>1094</v>
      </c>
      <c r="AQ68" s="387" t="s">
        <v>1094</v>
      </c>
      <c r="AR68" s="389" t="s">
        <v>1095</v>
      </c>
      <c r="AS68" s="389" t="s">
        <v>1095</v>
      </c>
      <c r="AT68" s="388" t="s">
        <v>1094</v>
      </c>
      <c r="AU68" s="388" t="s">
        <v>1114</v>
      </c>
      <c r="AV68" s="388" t="s">
        <v>1262</v>
      </c>
      <c r="AW68" s="387" t="s">
        <v>1094</v>
      </c>
      <c r="AX68" s="416" t="s">
        <v>1094</v>
      </c>
      <c r="AY68" s="389" t="s">
        <v>1095</v>
      </c>
      <c r="AZ68" s="389" t="s">
        <v>1095</v>
      </c>
      <c r="BA68" s="388" t="s">
        <v>1115</v>
      </c>
      <c r="BB68" s="387" t="s">
        <v>1094</v>
      </c>
      <c r="BC68" s="387" t="s">
        <v>1094</v>
      </c>
      <c r="BD68" s="392" t="s">
        <v>1095</v>
      </c>
      <c r="BE68" s="387" t="s">
        <v>1094</v>
      </c>
      <c r="BF68" s="388" t="s">
        <v>1116</v>
      </c>
      <c r="BG68" s="388" t="s">
        <v>1117</v>
      </c>
      <c r="BH68" s="388" t="s">
        <v>1299</v>
      </c>
      <c r="BI68" s="392" t="s">
        <v>1095</v>
      </c>
      <c r="BJ68" s="392" t="s">
        <v>1095</v>
      </c>
      <c r="BK68" s="402" t="s">
        <v>1094</v>
      </c>
      <c r="BL68" s="387" t="s">
        <v>1094</v>
      </c>
      <c r="BM68" s="389" t="s">
        <v>1114</v>
      </c>
      <c r="BN68" s="388" t="s">
        <v>1115</v>
      </c>
      <c r="BO68" s="392" t="s">
        <v>1095</v>
      </c>
      <c r="BP68" s="424" t="s">
        <v>1094</v>
      </c>
      <c r="BQ68" s="387" t="s">
        <v>1094</v>
      </c>
      <c r="BR68" s="388" t="s">
        <v>1120</v>
      </c>
      <c r="BS68" s="388" t="s">
        <v>1117</v>
      </c>
      <c r="BT68" s="388" t="s">
        <v>1095</v>
      </c>
      <c r="BU68" s="388" t="s">
        <v>1095</v>
      </c>
      <c r="BV68" s="387" t="s">
        <v>1094</v>
      </c>
      <c r="BW68" s="387" t="s">
        <v>1094</v>
      </c>
      <c r="BX68" s="388" t="s">
        <v>1115</v>
      </c>
      <c r="BY68" s="387" t="s">
        <v>1094</v>
      </c>
      <c r="BZ68" s="387" t="s">
        <v>1094</v>
      </c>
      <c r="CA68" s="389" t="s">
        <v>1095</v>
      </c>
      <c r="CB68" s="389" t="s">
        <v>1095</v>
      </c>
      <c r="CC68" s="387" t="s">
        <v>1094</v>
      </c>
      <c r="CD68" s="387" t="s">
        <v>1094</v>
      </c>
      <c r="CE68" s="392" t="s">
        <v>1095</v>
      </c>
      <c r="CF68" s="387" t="s">
        <v>1094</v>
      </c>
      <c r="CG68" s="388" t="s">
        <v>1118</v>
      </c>
      <c r="CH68" s="388" t="s">
        <v>1117</v>
      </c>
      <c r="CI68" s="388" t="s">
        <v>1263</v>
      </c>
      <c r="CJ68" s="387" t="s">
        <v>1094</v>
      </c>
      <c r="CK68" s="392" t="s">
        <v>1095</v>
      </c>
      <c r="CL68" s="387" t="s">
        <v>1094</v>
      </c>
      <c r="CM68" s="388" t="s">
        <v>1094</v>
      </c>
      <c r="CN68" s="392" t="s">
        <v>1095</v>
      </c>
      <c r="CP68" t="s">
        <v>1093</v>
      </c>
    </row>
    <row r="69" spans="2:94" x14ac:dyDescent="0.35">
      <c r="C69" s="385"/>
      <c r="D69" s="388" t="s">
        <v>1115</v>
      </c>
      <c r="E69" s="393"/>
      <c r="F69" s="393"/>
      <c r="G69" s="388" t="s">
        <v>1114</v>
      </c>
      <c r="H69" s="393"/>
      <c r="I69" s="395"/>
      <c r="J69" s="395"/>
      <c r="K69" s="393"/>
      <c r="L69" s="393"/>
      <c r="M69" s="398" t="s">
        <v>1096</v>
      </c>
      <c r="N69" s="393"/>
      <c r="O69" s="393"/>
      <c r="P69" s="395"/>
      <c r="Q69" s="395"/>
      <c r="R69" s="388" t="s">
        <v>1115</v>
      </c>
      <c r="S69" s="388" t="s">
        <v>1114</v>
      </c>
      <c r="T69" s="393"/>
      <c r="U69" s="397"/>
      <c r="V69" s="393"/>
      <c r="W69" s="395"/>
      <c r="X69" s="395"/>
      <c r="Y69" s="393"/>
      <c r="Z69" s="393"/>
      <c r="AA69" s="393"/>
      <c r="AB69" s="393"/>
      <c r="AC69" s="393"/>
      <c r="AD69" s="402" t="s">
        <v>1094</v>
      </c>
      <c r="AE69" s="395"/>
      <c r="AF69" s="393"/>
      <c r="AG69" s="393"/>
      <c r="AH69" s="393"/>
      <c r="AI69" s="388" t="s">
        <v>1116</v>
      </c>
      <c r="AJ69" s="393"/>
      <c r="AK69" s="395"/>
      <c r="AL69" s="395"/>
      <c r="AM69" s="393"/>
      <c r="AN69" s="393"/>
      <c r="AO69" s="393"/>
      <c r="AP69" s="393"/>
      <c r="AQ69" s="393"/>
      <c r="AR69" s="395"/>
      <c r="AS69" s="395"/>
      <c r="AT69" s="388" t="s">
        <v>1114</v>
      </c>
      <c r="AU69" s="388" t="s">
        <v>1115</v>
      </c>
      <c r="AV69" s="402" t="s">
        <v>1094</v>
      </c>
      <c r="AW69" s="393"/>
      <c r="AX69" s="415"/>
      <c r="AY69" s="395"/>
      <c r="AZ69" s="395"/>
      <c r="BA69" s="393"/>
      <c r="BB69" s="393"/>
      <c r="BC69" s="393"/>
      <c r="BD69" s="393"/>
      <c r="BE69" s="393"/>
      <c r="BF69" s="388" t="s">
        <v>1116</v>
      </c>
      <c r="BG69" s="388" t="s">
        <v>1116</v>
      </c>
      <c r="BH69" s="388" t="s">
        <v>1114</v>
      </c>
      <c r="BI69" s="393"/>
      <c r="BJ69" s="393"/>
      <c r="BK69" s="399"/>
      <c r="BL69" s="393"/>
      <c r="BM69" s="395"/>
      <c r="BN69" s="388" t="s">
        <v>1114</v>
      </c>
      <c r="BO69" s="393"/>
      <c r="BP69" s="425"/>
      <c r="BQ69" s="393"/>
      <c r="BR69" s="387" t="s">
        <v>1094</v>
      </c>
      <c r="BS69" s="396" t="s">
        <v>1263</v>
      </c>
      <c r="BT69" s="396" t="s">
        <v>1262</v>
      </c>
      <c r="BU69" s="400" t="s">
        <v>1299</v>
      </c>
      <c r="BV69" s="393"/>
      <c r="BW69" s="393"/>
      <c r="BX69" s="393"/>
      <c r="BY69" s="393"/>
      <c r="BZ69" s="393"/>
      <c r="CA69" s="395"/>
      <c r="CB69" s="395"/>
      <c r="CC69" s="393"/>
      <c r="CD69" s="393"/>
      <c r="CE69" s="393"/>
      <c r="CF69" s="393"/>
      <c r="CG69" s="426" t="s">
        <v>48</v>
      </c>
      <c r="CH69" s="392" t="s">
        <v>1095</v>
      </c>
      <c r="CI69" s="392" t="s">
        <v>1095</v>
      </c>
      <c r="CJ69" s="393"/>
      <c r="CK69" s="393"/>
      <c r="CL69" s="393"/>
      <c r="CM69" s="388" t="s">
        <v>1116</v>
      </c>
      <c r="CN69" s="393"/>
    </row>
    <row r="70" spans="2:94" x14ac:dyDescent="0.35">
      <c r="C70" s="385"/>
      <c r="D70" s="393"/>
      <c r="E70" s="393"/>
      <c r="F70" s="393"/>
      <c r="G70" s="399"/>
      <c r="H70" s="393"/>
      <c r="I70" s="393"/>
      <c r="J70" s="395"/>
      <c r="K70" s="393"/>
      <c r="L70" s="393"/>
      <c r="M70" s="393"/>
      <c r="N70" s="393"/>
      <c r="O70" s="393"/>
      <c r="P70" s="395"/>
      <c r="Q70" s="395"/>
      <c r="R70" s="393"/>
      <c r="S70" s="393"/>
      <c r="T70" s="393"/>
      <c r="U70" s="397"/>
      <c r="V70" s="393"/>
      <c r="W70" s="395"/>
      <c r="X70" s="395"/>
      <c r="Y70" s="393"/>
      <c r="Z70" s="393"/>
      <c r="AA70" s="393"/>
      <c r="AB70" s="393"/>
      <c r="AC70" s="393"/>
      <c r="AD70" s="395"/>
      <c r="AE70" s="395"/>
      <c r="AF70" s="393"/>
      <c r="AG70" s="393"/>
      <c r="AH70" s="393"/>
      <c r="AI70" s="399"/>
      <c r="AJ70" s="393"/>
      <c r="AK70" s="395"/>
      <c r="AL70" s="395"/>
      <c r="AM70" s="393"/>
      <c r="AN70" s="393"/>
      <c r="AO70" s="393"/>
      <c r="AP70" s="393"/>
      <c r="AQ70" s="393"/>
      <c r="AR70" s="395"/>
      <c r="AS70" s="395"/>
      <c r="AT70" s="393"/>
      <c r="AU70" s="393"/>
      <c r="AV70" s="393"/>
      <c r="AW70" s="393"/>
      <c r="AX70" s="415"/>
      <c r="AY70" s="395"/>
      <c r="AZ70" s="395"/>
      <c r="BA70" s="393"/>
      <c r="BB70" s="393"/>
      <c r="BC70" s="393"/>
      <c r="BD70" s="393"/>
      <c r="BE70" s="393"/>
      <c r="BF70" s="395"/>
      <c r="BG70" s="395"/>
      <c r="BH70" s="393"/>
      <c r="BI70" s="393"/>
      <c r="BJ70" s="393"/>
      <c r="BK70" s="399"/>
      <c r="BL70" s="393"/>
      <c r="BM70" s="395"/>
      <c r="BN70" s="395"/>
      <c r="BO70" s="393"/>
      <c r="BP70" s="425"/>
      <c r="BQ70" s="393"/>
      <c r="BR70" s="393"/>
      <c r="BS70" s="393"/>
      <c r="BT70" s="395"/>
      <c r="BU70" s="395"/>
      <c r="BV70" s="393"/>
      <c r="BW70" s="393"/>
      <c r="BX70" s="393"/>
      <c r="BY70" s="393"/>
      <c r="BZ70" s="393"/>
      <c r="CA70" s="395"/>
      <c r="CB70" s="395"/>
      <c r="CC70" s="393"/>
      <c r="CD70" s="393"/>
      <c r="CE70" s="393"/>
      <c r="CF70" s="393"/>
      <c r="CG70" s="393"/>
      <c r="CH70" s="395"/>
      <c r="CI70" s="395"/>
      <c r="CJ70" s="393"/>
      <c r="CK70" s="393"/>
      <c r="CL70" s="393"/>
      <c r="CM70" s="393"/>
      <c r="CN70" s="393"/>
    </row>
    <row r="71" spans="2:94" x14ac:dyDescent="0.35">
      <c r="B71" t="s">
        <v>1179</v>
      </c>
      <c r="C71" s="385" t="s">
        <v>1140</v>
      </c>
      <c r="D71" s="388" t="s">
        <v>1115</v>
      </c>
      <c r="E71" s="388" t="s">
        <v>1299</v>
      </c>
      <c r="F71" s="387" t="s">
        <v>1094</v>
      </c>
      <c r="G71" s="402" t="s">
        <v>1094</v>
      </c>
      <c r="H71" s="392" t="s">
        <v>1095</v>
      </c>
      <c r="I71" s="388" t="s">
        <v>1120</v>
      </c>
      <c r="J71" s="389" t="s">
        <v>1118</v>
      </c>
      <c r="K71" s="388" t="s">
        <v>1114</v>
      </c>
      <c r="L71" s="387" t="s">
        <v>1094</v>
      </c>
      <c r="M71" s="387" t="s">
        <v>1094</v>
      </c>
      <c r="N71" s="392" t="s">
        <v>1095</v>
      </c>
      <c r="O71" s="392" t="s">
        <v>1095</v>
      </c>
      <c r="P71" s="396" t="s">
        <v>1262</v>
      </c>
      <c r="Q71" s="396" t="s">
        <v>1262</v>
      </c>
      <c r="R71" s="387" t="s">
        <v>1094</v>
      </c>
      <c r="S71" s="392" t="s">
        <v>1095</v>
      </c>
      <c r="T71" s="387" t="s">
        <v>1094</v>
      </c>
      <c r="U71" s="388" t="s">
        <v>1116</v>
      </c>
      <c r="V71" s="388" t="s">
        <v>1115</v>
      </c>
      <c r="W71" s="389" t="s">
        <v>1095</v>
      </c>
      <c r="X71" s="389" t="s">
        <v>1095</v>
      </c>
      <c r="Y71" s="387" t="s">
        <v>1094</v>
      </c>
      <c r="Z71" s="388" t="s">
        <v>1116</v>
      </c>
      <c r="AA71" s="388" t="s">
        <v>1117</v>
      </c>
      <c r="AB71" s="387" t="s">
        <v>1094</v>
      </c>
      <c r="AC71" s="387" t="s">
        <v>1094</v>
      </c>
      <c r="AD71" s="389" t="s">
        <v>1095</v>
      </c>
      <c r="AE71" s="389" t="s">
        <v>1095</v>
      </c>
      <c r="AF71" s="388" t="s">
        <v>1094</v>
      </c>
      <c r="AG71" s="387" t="s">
        <v>1094</v>
      </c>
      <c r="AH71" s="392" t="s">
        <v>1095</v>
      </c>
      <c r="AI71" s="402" t="s">
        <v>1094</v>
      </c>
      <c r="AJ71" s="396" t="s">
        <v>1263</v>
      </c>
      <c r="AK71" s="388" t="s">
        <v>1263</v>
      </c>
      <c r="AL71" s="388" t="s">
        <v>1120</v>
      </c>
      <c r="AM71" s="392" t="s">
        <v>1095</v>
      </c>
      <c r="AN71" s="387" t="s">
        <v>1094</v>
      </c>
      <c r="AO71" s="387" t="s">
        <v>1094</v>
      </c>
      <c r="AP71" s="388" t="s">
        <v>1115</v>
      </c>
      <c r="AQ71" s="396" t="s">
        <v>1262</v>
      </c>
      <c r="AR71" s="389" t="s">
        <v>1095</v>
      </c>
      <c r="AS71" s="388" t="s">
        <v>1095</v>
      </c>
      <c r="AT71" s="387" t="s">
        <v>1094</v>
      </c>
      <c r="AU71" s="387" t="s">
        <v>1094</v>
      </c>
      <c r="AV71" s="388" t="s">
        <v>1116</v>
      </c>
      <c r="AW71" s="396" t="s">
        <v>1263</v>
      </c>
      <c r="AX71" s="396" t="s">
        <v>1263</v>
      </c>
      <c r="AY71" s="389" t="s">
        <v>1095</v>
      </c>
      <c r="AZ71" s="389" t="s">
        <v>1095</v>
      </c>
      <c r="BA71" s="413" t="s">
        <v>1099</v>
      </c>
      <c r="BB71" s="388" t="s">
        <v>1117</v>
      </c>
      <c r="BC71" s="388" t="s">
        <v>1116</v>
      </c>
      <c r="BD71" s="387" t="s">
        <v>1094</v>
      </c>
      <c r="BE71" s="387" t="s">
        <v>1094</v>
      </c>
      <c r="BF71" s="389" t="s">
        <v>1095</v>
      </c>
      <c r="BG71" s="389" t="s">
        <v>1095</v>
      </c>
      <c r="BH71" s="388" t="s">
        <v>1116</v>
      </c>
      <c r="BI71" s="388" t="s">
        <v>1262</v>
      </c>
      <c r="BJ71" s="387" t="s">
        <v>1094</v>
      </c>
      <c r="BK71" s="402" t="s">
        <v>1095</v>
      </c>
      <c r="BL71" s="392" t="s">
        <v>1095</v>
      </c>
      <c r="BM71" s="388" t="s">
        <v>1117</v>
      </c>
      <c r="BN71" s="388" t="s">
        <v>1116</v>
      </c>
      <c r="BO71" s="388" t="s">
        <v>1114</v>
      </c>
      <c r="BP71" s="424" t="s">
        <v>1094</v>
      </c>
      <c r="BQ71" s="392" t="s">
        <v>1095</v>
      </c>
      <c r="BR71" s="392" t="s">
        <v>1095</v>
      </c>
      <c r="BS71" s="387" t="s">
        <v>1094</v>
      </c>
      <c r="BT71" s="388" t="s">
        <v>1115</v>
      </c>
      <c r="BU71" s="388" t="s">
        <v>1262</v>
      </c>
      <c r="BV71" s="387" t="s">
        <v>1094</v>
      </c>
      <c r="BW71" s="392" t="s">
        <v>1095</v>
      </c>
      <c r="BX71" s="388" t="s">
        <v>1094</v>
      </c>
      <c r="BY71" s="388" t="s">
        <v>1115</v>
      </c>
      <c r="BZ71" s="388" t="s">
        <v>1262</v>
      </c>
      <c r="CA71" s="389" t="s">
        <v>1095</v>
      </c>
      <c r="CB71" s="389" t="s">
        <v>1095</v>
      </c>
      <c r="CC71" s="387" t="s">
        <v>1094</v>
      </c>
      <c r="CD71" s="387" t="s">
        <v>1094</v>
      </c>
      <c r="CE71" s="388" t="s">
        <v>1117</v>
      </c>
      <c r="CF71" s="468" t="s">
        <v>1118</v>
      </c>
      <c r="CG71" s="387" t="s">
        <v>1094</v>
      </c>
      <c r="CH71" s="389" t="s">
        <v>1095</v>
      </c>
      <c r="CI71" s="389" t="s">
        <v>1095</v>
      </c>
      <c r="CJ71" s="388" t="s">
        <v>1117</v>
      </c>
      <c r="CK71" s="388" t="s">
        <v>1115</v>
      </c>
      <c r="CL71" s="388" t="s">
        <v>1299</v>
      </c>
      <c r="CM71" s="387" t="s">
        <v>1094</v>
      </c>
      <c r="CN71" s="387" t="s">
        <v>1094</v>
      </c>
      <c r="CP71" t="s">
        <v>1093</v>
      </c>
    </row>
    <row r="72" spans="2:94" x14ac:dyDescent="0.35">
      <c r="C72" s="385"/>
      <c r="D72" s="396" t="s">
        <v>1262</v>
      </c>
      <c r="E72" s="393" t="s">
        <v>1115</v>
      </c>
      <c r="F72" s="393"/>
      <c r="G72" s="399"/>
      <c r="H72" s="393"/>
      <c r="I72" s="388" t="s">
        <v>1117</v>
      </c>
      <c r="J72" s="395"/>
      <c r="K72" s="388" t="s">
        <v>1115</v>
      </c>
      <c r="L72" s="393"/>
      <c r="M72" s="393"/>
      <c r="N72" s="393"/>
      <c r="O72" s="393"/>
      <c r="P72" s="393"/>
      <c r="Q72" s="393"/>
      <c r="R72" s="393"/>
      <c r="S72" s="393"/>
      <c r="T72" s="393"/>
      <c r="U72" s="397"/>
      <c r="V72" s="388" t="s">
        <v>1114</v>
      </c>
      <c r="W72" s="395"/>
      <c r="X72" s="395"/>
      <c r="Y72" s="393"/>
      <c r="Z72" s="426" t="s">
        <v>48</v>
      </c>
      <c r="AA72" s="426" t="s">
        <v>48</v>
      </c>
      <c r="AB72" s="393"/>
      <c r="AC72" s="393"/>
      <c r="AD72" s="395"/>
      <c r="AE72" s="395"/>
      <c r="AF72" s="402" t="s">
        <v>1118</v>
      </c>
      <c r="AG72" s="393"/>
      <c r="AH72" s="393"/>
      <c r="AI72" s="399"/>
      <c r="AJ72" s="393"/>
      <c r="AK72" s="388" t="s">
        <v>1115</v>
      </c>
      <c r="AL72" s="388" t="s">
        <v>1115</v>
      </c>
      <c r="AM72" s="393"/>
      <c r="AN72" s="393"/>
      <c r="AO72" s="393"/>
      <c r="AP72" s="393"/>
      <c r="AQ72" s="393"/>
      <c r="AR72" s="395"/>
      <c r="AS72" s="414" t="s">
        <v>1117</v>
      </c>
      <c r="AT72" s="393"/>
      <c r="AU72" s="393"/>
      <c r="AV72" s="393"/>
      <c r="AW72" s="393"/>
      <c r="AX72" s="415"/>
      <c r="AY72" s="395"/>
      <c r="AZ72" s="395"/>
      <c r="BA72" s="393"/>
      <c r="BB72" s="388" t="s">
        <v>1115</v>
      </c>
      <c r="BC72" s="388" t="s">
        <v>1115</v>
      </c>
      <c r="BD72" s="393"/>
      <c r="BE72" s="393"/>
      <c r="BF72" s="395"/>
      <c r="BG72" s="395"/>
      <c r="BH72" s="388" t="s">
        <v>1117</v>
      </c>
      <c r="BI72" s="388" t="s">
        <v>1115</v>
      </c>
      <c r="BJ72" s="393"/>
      <c r="BK72" s="399"/>
      <c r="BL72" s="393"/>
      <c r="BM72" s="388" t="s">
        <v>1116</v>
      </c>
      <c r="BN72" s="388" t="s">
        <v>1116</v>
      </c>
      <c r="BO72" s="402" t="s">
        <v>1094</v>
      </c>
      <c r="BP72" s="425"/>
      <c r="BQ72" s="393"/>
      <c r="BR72" s="393"/>
      <c r="BS72" s="393"/>
      <c r="BT72" s="388" t="s">
        <v>1114</v>
      </c>
      <c r="BU72" s="388" t="s">
        <v>1114</v>
      </c>
      <c r="BV72" s="393"/>
      <c r="BW72" s="393"/>
      <c r="BX72" s="396" t="s">
        <v>1263</v>
      </c>
      <c r="BY72" s="388" t="s">
        <v>1115</v>
      </c>
      <c r="BZ72" s="388" t="s">
        <v>1115</v>
      </c>
      <c r="CA72" s="395"/>
      <c r="CB72" s="395"/>
      <c r="CC72" s="393"/>
      <c r="CD72" s="393"/>
      <c r="CE72" s="393"/>
      <c r="CF72" s="472"/>
      <c r="CG72" s="393"/>
      <c r="CH72" s="395"/>
      <c r="CI72" s="395"/>
      <c r="CJ72" s="393"/>
      <c r="CK72" s="388" t="s">
        <v>1114</v>
      </c>
      <c r="CL72" s="388" t="s">
        <v>1114</v>
      </c>
      <c r="CM72" s="393"/>
      <c r="CN72" s="393"/>
    </row>
    <row r="73" spans="2:94" x14ac:dyDescent="0.35">
      <c r="C73" s="385"/>
      <c r="D73" s="393"/>
      <c r="E73" s="393"/>
      <c r="F73" s="393"/>
      <c r="G73" s="399"/>
      <c r="H73" s="393"/>
      <c r="I73" s="395"/>
      <c r="J73" s="395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7"/>
      <c r="V73" s="393"/>
      <c r="W73" s="395"/>
      <c r="X73" s="395"/>
      <c r="Y73" s="393"/>
      <c r="Z73" s="393"/>
      <c r="AA73" s="393"/>
      <c r="AB73" s="393"/>
      <c r="AC73" s="393"/>
      <c r="AD73" s="395"/>
      <c r="AE73" s="395"/>
      <c r="AF73" s="393"/>
      <c r="AG73" s="393"/>
      <c r="AH73" s="393"/>
      <c r="AI73" s="399"/>
      <c r="AJ73" s="393"/>
      <c r="AK73" s="395"/>
      <c r="AL73" s="395"/>
      <c r="AM73" s="393"/>
      <c r="AN73" s="393"/>
      <c r="AO73" s="393"/>
      <c r="AP73" s="393"/>
      <c r="AQ73" s="393"/>
      <c r="AR73" s="395"/>
      <c r="AS73" s="395"/>
      <c r="AT73" s="393"/>
      <c r="AU73" s="393"/>
      <c r="AV73" s="393"/>
      <c r="AW73" s="457" t="s">
        <v>1164</v>
      </c>
      <c r="AX73" s="415"/>
      <c r="AY73" s="393"/>
      <c r="AZ73" s="395"/>
      <c r="BA73" s="393"/>
      <c r="BB73" s="393"/>
      <c r="BC73" s="393"/>
      <c r="BD73" s="393"/>
      <c r="BE73" s="393"/>
      <c r="BF73" s="395"/>
      <c r="BG73" s="395"/>
      <c r="BH73" s="393"/>
      <c r="BI73" s="393"/>
      <c r="BJ73" s="393"/>
      <c r="BK73" s="399"/>
      <c r="BL73" s="393"/>
      <c r="BM73" s="395"/>
      <c r="BN73" s="395"/>
      <c r="BO73" s="393"/>
      <c r="BP73" s="425"/>
      <c r="BQ73" s="393"/>
      <c r="BR73" s="393"/>
      <c r="BS73" s="393"/>
      <c r="BT73" s="395"/>
      <c r="BU73" s="393"/>
      <c r="BV73" s="393"/>
      <c r="BW73" s="393"/>
      <c r="BX73" s="393"/>
      <c r="BY73" s="393"/>
      <c r="BZ73" s="393"/>
      <c r="CA73" s="395"/>
      <c r="CB73" s="395"/>
      <c r="CC73" s="393"/>
      <c r="CD73" s="393"/>
      <c r="CE73" s="393"/>
      <c r="CF73" s="393"/>
      <c r="CG73" s="393"/>
      <c r="CH73" s="395"/>
      <c r="CI73" s="395"/>
      <c r="CJ73" s="393"/>
      <c r="CK73" s="393"/>
      <c r="CL73" s="393"/>
      <c r="CM73" s="393"/>
      <c r="CN73" s="393"/>
    </row>
    <row r="74" spans="2:94" x14ac:dyDescent="0.35">
      <c r="B74" t="s">
        <v>1180</v>
      </c>
      <c r="C74" s="385" t="s">
        <v>1141</v>
      </c>
      <c r="D74" s="388" t="s">
        <v>1118</v>
      </c>
      <c r="E74" s="388" t="s">
        <v>1120</v>
      </c>
      <c r="F74" s="387" t="s">
        <v>1094</v>
      </c>
      <c r="G74" s="402" t="s">
        <v>1094</v>
      </c>
      <c r="H74" s="392" t="s">
        <v>1095</v>
      </c>
      <c r="I74" s="388" t="s">
        <v>1118</v>
      </c>
      <c r="J74" s="388" t="s">
        <v>1116</v>
      </c>
      <c r="K74" s="388" t="s">
        <v>1262</v>
      </c>
      <c r="L74" s="387" t="s">
        <v>1094</v>
      </c>
      <c r="M74" s="392" t="s">
        <v>1095</v>
      </c>
      <c r="N74" s="387" t="s">
        <v>1094</v>
      </c>
      <c r="O74" s="387" t="s">
        <v>1094</v>
      </c>
      <c r="P74" s="389" t="s">
        <v>1095</v>
      </c>
      <c r="Q74" s="389" t="s">
        <v>1095</v>
      </c>
      <c r="R74" s="387" t="s">
        <v>1094</v>
      </c>
      <c r="S74" s="388" t="s">
        <v>1120</v>
      </c>
      <c r="T74" s="388" t="s">
        <v>1118</v>
      </c>
      <c r="U74" s="388" t="s">
        <v>1116</v>
      </c>
      <c r="V74" s="413" t="s">
        <v>1099</v>
      </c>
      <c r="W74" s="389" t="s">
        <v>1095</v>
      </c>
      <c r="X74" s="389" t="s">
        <v>1095</v>
      </c>
      <c r="Y74" s="388" t="s">
        <v>1118</v>
      </c>
      <c r="Z74" s="388" t="s">
        <v>1114</v>
      </c>
      <c r="AA74" s="388" t="s">
        <v>1262</v>
      </c>
      <c r="AB74" s="387" t="s">
        <v>1094</v>
      </c>
      <c r="AC74" s="387" t="s">
        <v>1094</v>
      </c>
      <c r="AD74" s="389" t="s">
        <v>1095</v>
      </c>
      <c r="AE74" s="389" t="s">
        <v>1095</v>
      </c>
      <c r="AF74" s="387" t="s">
        <v>1094</v>
      </c>
      <c r="AG74" s="387" t="s">
        <v>1094</v>
      </c>
      <c r="AH74" s="387" t="s">
        <v>1094</v>
      </c>
      <c r="AI74" s="388" t="s">
        <v>1095</v>
      </c>
      <c r="AJ74" s="388" t="s">
        <v>1116</v>
      </c>
      <c r="AK74" s="396" t="s">
        <v>1262</v>
      </c>
      <c r="AL74" s="396" t="s">
        <v>1262</v>
      </c>
      <c r="AM74" s="387" t="s">
        <v>1094</v>
      </c>
      <c r="AN74" s="392" t="s">
        <v>1095</v>
      </c>
      <c r="AO74" s="387" t="s">
        <v>1094</v>
      </c>
      <c r="AP74" s="388" t="s">
        <v>1299</v>
      </c>
      <c r="AQ74" s="388" t="s">
        <v>1115</v>
      </c>
      <c r="AR74" s="389" t="s">
        <v>1095</v>
      </c>
      <c r="AS74" s="389" t="s">
        <v>1095</v>
      </c>
      <c r="AT74" s="387" t="s">
        <v>1094</v>
      </c>
      <c r="AU74" s="387" t="s">
        <v>1094</v>
      </c>
      <c r="AV74" s="388" t="s">
        <v>1263</v>
      </c>
      <c r="AW74" s="388" t="s">
        <v>1120</v>
      </c>
      <c r="AX74" s="388" t="s">
        <v>1115</v>
      </c>
      <c r="AY74" s="388" t="s">
        <v>1095</v>
      </c>
      <c r="AZ74" s="388" t="s">
        <v>1095</v>
      </c>
      <c r="BA74" s="387" t="s">
        <v>1094</v>
      </c>
      <c r="BB74" s="387" t="s">
        <v>1094</v>
      </c>
      <c r="BC74" s="388" t="s">
        <v>1115</v>
      </c>
      <c r="BD74" s="396" t="s">
        <v>1262</v>
      </c>
      <c r="BE74" s="387" t="s">
        <v>1094</v>
      </c>
      <c r="BF74" s="389" t="s">
        <v>1095</v>
      </c>
      <c r="BG74" s="389" t="s">
        <v>1095</v>
      </c>
      <c r="BH74" s="388" t="s">
        <v>1263</v>
      </c>
      <c r="BI74" s="396" t="s">
        <v>1263</v>
      </c>
      <c r="BJ74" s="387" t="s">
        <v>1094</v>
      </c>
      <c r="BK74" s="402" t="s">
        <v>1094</v>
      </c>
      <c r="BL74" s="392" t="s">
        <v>1095</v>
      </c>
      <c r="BM74" s="388" t="s">
        <v>1116</v>
      </c>
      <c r="BN74" s="388" t="s">
        <v>1117</v>
      </c>
      <c r="BO74" s="388" t="s">
        <v>1120</v>
      </c>
      <c r="BP74" s="424" t="s">
        <v>1094</v>
      </c>
      <c r="BQ74" s="401" t="s">
        <v>1099</v>
      </c>
      <c r="BR74" s="392" t="s">
        <v>1095</v>
      </c>
      <c r="BS74" s="388" t="s">
        <v>1117</v>
      </c>
      <c r="BT74" s="388" t="s">
        <v>1114</v>
      </c>
      <c r="BU74" s="388" t="s">
        <v>1115</v>
      </c>
      <c r="BV74" s="392" t="s">
        <v>1095</v>
      </c>
      <c r="BW74" s="387" t="s">
        <v>1094</v>
      </c>
      <c r="BX74" s="387" t="s">
        <v>1094</v>
      </c>
      <c r="BY74" s="396" t="s">
        <v>1263</v>
      </c>
      <c r="BZ74" s="396" t="s">
        <v>1263</v>
      </c>
      <c r="CA74" s="389" t="s">
        <v>1095</v>
      </c>
      <c r="CB74" s="389" t="s">
        <v>1095</v>
      </c>
      <c r="CC74" s="387" t="s">
        <v>1094</v>
      </c>
      <c r="CD74" s="388" t="s">
        <v>1263</v>
      </c>
      <c r="CE74" s="388" t="s">
        <v>1263</v>
      </c>
      <c r="CF74" s="387" t="s">
        <v>1094</v>
      </c>
      <c r="CG74" s="387" t="s">
        <v>1094</v>
      </c>
      <c r="CH74" s="389" t="s">
        <v>1095</v>
      </c>
      <c r="CI74" s="389" t="s">
        <v>1095</v>
      </c>
      <c r="CJ74" s="388" t="s">
        <v>1120</v>
      </c>
      <c r="CK74" s="388" t="s">
        <v>1114</v>
      </c>
      <c r="CL74" s="388" t="s">
        <v>1262</v>
      </c>
      <c r="CM74" s="387" t="s">
        <v>1094</v>
      </c>
      <c r="CN74" s="387" t="s">
        <v>1094</v>
      </c>
      <c r="CP74" t="s">
        <v>1093</v>
      </c>
    </row>
    <row r="75" spans="2:94" x14ac:dyDescent="0.35">
      <c r="C75" s="385"/>
      <c r="D75" s="393"/>
      <c r="E75" s="393" t="s">
        <v>1116</v>
      </c>
      <c r="F75" s="393"/>
      <c r="G75" s="399"/>
      <c r="H75" s="393"/>
      <c r="I75" s="396" t="s">
        <v>1263</v>
      </c>
      <c r="J75" s="396" t="s">
        <v>1263</v>
      </c>
      <c r="K75" s="388" t="s">
        <v>1115</v>
      </c>
      <c r="L75" s="393"/>
      <c r="M75" s="393"/>
      <c r="N75" s="393"/>
      <c r="O75" s="393"/>
      <c r="P75" s="395"/>
      <c r="Q75" s="395"/>
      <c r="R75" s="393"/>
      <c r="S75" s="388" t="s">
        <v>1116</v>
      </c>
      <c r="T75" s="388" t="s">
        <v>1116</v>
      </c>
      <c r="U75" s="388" t="s">
        <v>1116</v>
      </c>
      <c r="V75" s="393"/>
      <c r="W75" s="395"/>
      <c r="X75" s="395"/>
      <c r="Y75" s="388" t="s">
        <v>1263</v>
      </c>
      <c r="Z75" s="396" t="s">
        <v>1262</v>
      </c>
      <c r="AA75" s="393" t="s">
        <v>1115</v>
      </c>
      <c r="AB75" s="393"/>
      <c r="AC75" s="393"/>
      <c r="AD75" s="395"/>
      <c r="AE75" s="395"/>
      <c r="AF75" s="393"/>
      <c r="AG75" s="393"/>
      <c r="AH75" s="393"/>
      <c r="AI75" s="402" t="s">
        <v>1100</v>
      </c>
      <c r="AJ75" s="393"/>
      <c r="AK75" s="393"/>
      <c r="AL75" s="393"/>
      <c r="AM75" s="393"/>
      <c r="AN75" s="393"/>
      <c r="AO75" s="393"/>
      <c r="AP75" s="388" t="s">
        <v>1114</v>
      </c>
      <c r="AQ75" s="393"/>
      <c r="AR75" s="395"/>
      <c r="AS75" s="395"/>
      <c r="AT75" s="393"/>
      <c r="AU75" s="393"/>
      <c r="AV75" s="388" t="s">
        <v>1116</v>
      </c>
      <c r="AW75" s="394" t="s">
        <v>1094</v>
      </c>
      <c r="AX75" s="387" t="s">
        <v>1094</v>
      </c>
      <c r="AY75" s="388" t="s">
        <v>1117</v>
      </c>
      <c r="AZ75" s="388" t="s">
        <v>1116</v>
      </c>
      <c r="BA75" s="393"/>
      <c r="BB75" s="393"/>
      <c r="BC75" s="396" t="s">
        <v>1263</v>
      </c>
      <c r="BD75" s="393"/>
      <c r="BE75" s="393"/>
      <c r="BF75" s="395"/>
      <c r="BG75" s="395"/>
      <c r="BH75" s="388" t="s">
        <v>1263</v>
      </c>
      <c r="BI75" s="393"/>
      <c r="BJ75" s="393"/>
      <c r="BK75" s="399"/>
      <c r="BL75" s="393"/>
      <c r="BM75" s="388" t="s">
        <v>1118</v>
      </c>
      <c r="BN75" s="427" t="s">
        <v>1120</v>
      </c>
      <c r="BO75" s="388" t="s">
        <v>1116</v>
      </c>
      <c r="BP75" s="425"/>
      <c r="BQ75" s="393"/>
      <c r="BR75" s="393"/>
      <c r="BS75" s="388" t="s">
        <v>1116</v>
      </c>
      <c r="BT75" s="388" t="s">
        <v>1115</v>
      </c>
      <c r="BU75" s="388" t="s">
        <v>1115</v>
      </c>
      <c r="BV75" s="393"/>
      <c r="BW75" s="393"/>
      <c r="BX75" s="393"/>
      <c r="BY75" s="393"/>
      <c r="BZ75" s="393"/>
      <c r="CA75" s="395"/>
      <c r="CB75" s="395"/>
      <c r="CC75" s="393"/>
      <c r="CD75" s="388" t="s">
        <v>1115</v>
      </c>
      <c r="CE75" s="388" t="s">
        <v>1115</v>
      </c>
      <c r="CF75" s="393"/>
      <c r="CG75" s="393"/>
      <c r="CH75" s="395"/>
      <c r="CI75" s="395"/>
      <c r="CJ75" s="388" t="s">
        <v>1116</v>
      </c>
      <c r="CK75" s="393"/>
      <c r="CL75" s="393"/>
      <c r="CM75" s="393"/>
      <c r="CN75" s="393"/>
    </row>
    <row r="76" spans="2:94" x14ac:dyDescent="0.35">
      <c r="C76" s="385"/>
      <c r="D76" s="393"/>
      <c r="E76" s="393"/>
      <c r="F76" s="393"/>
      <c r="G76" s="399"/>
      <c r="H76" s="393"/>
      <c r="I76" s="395"/>
      <c r="J76" s="395"/>
      <c r="K76" s="393"/>
      <c r="L76" s="393"/>
      <c r="M76" s="393"/>
      <c r="N76" s="393"/>
      <c r="O76" s="393"/>
      <c r="P76" s="395"/>
      <c r="Q76" s="395"/>
      <c r="R76" s="393"/>
      <c r="S76" s="393"/>
      <c r="T76" s="393"/>
      <c r="U76" s="397"/>
      <c r="V76" s="393"/>
      <c r="W76" s="395"/>
      <c r="X76" s="395"/>
      <c r="Y76" s="393"/>
      <c r="Z76" s="393"/>
      <c r="AA76" s="393"/>
      <c r="AB76" s="393"/>
      <c r="AC76" s="393"/>
      <c r="AD76" s="395"/>
      <c r="AE76" s="395"/>
      <c r="AF76" s="393"/>
      <c r="AG76" s="393"/>
      <c r="AH76" s="393"/>
      <c r="AI76" s="399"/>
      <c r="AJ76" s="393"/>
      <c r="AK76" s="393"/>
      <c r="AL76" s="393"/>
      <c r="AM76" s="393"/>
      <c r="AN76" s="393"/>
      <c r="AO76" s="393"/>
      <c r="AP76" s="393"/>
      <c r="AQ76" s="393"/>
      <c r="AR76" s="395"/>
      <c r="AS76" s="395"/>
      <c r="AT76" s="393"/>
      <c r="AU76" s="393"/>
      <c r="AV76" s="451" t="s">
        <v>1164</v>
      </c>
      <c r="AW76" s="393"/>
      <c r="AX76" s="415"/>
      <c r="AY76" s="393"/>
      <c r="AZ76" s="395"/>
      <c r="BA76" s="393"/>
      <c r="BB76" s="393"/>
      <c r="BC76" s="393"/>
      <c r="BD76" s="393"/>
      <c r="BE76" s="393"/>
      <c r="BF76" s="395"/>
      <c r="BG76" s="395"/>
      <c r="BH76" s="393"/>
      <c r="BI76" s="393"/>
      <c r="BJ76" s="393"/>
      <c r="BK76" s="399"/>
      <c r="BL76" s="393"/>
      <c r="BM76" s="395"/>
      <c r="BN76" s="395"/>
      <c r="BO76" s="393"/>
      <c r="BP76" s="425"/>
      <c r="BQ76" s="393"/>
      <c r="BR76" s="393"/>
      <c r="BS76" s="451" t="s">
        <v>1164</v>
      </c>
      <c r="BT76" s="395"/>
      <c r="BU76" s="395"/>
      <c r="BV76" s="393"/>
      <c r="BW76" s="393"/>
      <c r="BX76" s="393"/>
      <c r="BY76" s="393"/>
      <c r="BZ76" s="393"/>
      <c r="CA76" s="395"/>
      <c r="CB76" s="395"/>
      <c r="CC76" s="393"/>
      <c r="CD76" s="393"/>
      <c r="CE76" s="393"/>
      <c r="CF76" s="393"/>
      <c r="CG76" s="393"/>
      <c r="CH76" s="395"/>
      <c r="CI76" s="395"/>
      <c r="CJ76" s="393"/>
      <c r="CK76" s="393"/>
      <c r="CL76" s="393"/>
      <c r="CM76" s="393"/>
      <c r="CN76" s="393"/>
    </row>
    <row r="77" spans="2:94" x14ac:dyDescent="0.35">
      <c r="B77" t="s">
        <v>1181</v>
      </c>
      <c r="C77" s="385" t="s">
        <v>1142</v>
      </c>
      <c r="D77" s="388" t="s">
        <v>1116</v>
      </c>
      <c r="E77" s="396" t="s">
        <v>1262</v>
      </c>
      <c r="F77" s="387" t="s">
        <v>1094</v>
      </c>
      <c r="G77" s="402" t="s">
        <v>1095</v>
      </c>
      <c r="H77" s="392" t="s">
        <v>1095</v>
      </c>
      <c r="I77" s="388" t="s">
        <v>1117</v>
      </c>
      <c r="J77" s="388" t="s">
        <v>1116</v>
      </c>
      <c r="K77" s="388" t="s">
        <v>1114</v>
      </c>
      <c r="L77" s="387" t="s">
        <v>1094</v>
      </c>
      <c r="M77" s="392" t="s">
        <v>1095</v>
      </c>
      <c r="N77" s="392" t="s">
        <v>1095</v>
      </c>
      <c r="O77" s="387" t="s">
        <v>1094</v>
      </c>
      <c r="P77" s="388" t="s">
        <v>1115</v>
      </c>
      <c r="Q77" s="388" t="s">
        <v>1262</v>
      </c>
      <c r="R77" s="387" t="s">
        <v>1094</v>
      </c>
      <c r="S77" s="392" t="s">
        <v>1095</v>
      </c>
      <c r="T77" s="387" t="s">
        <v>1094</v>
      </c>
      <c r="U77" s="388" t="s">
        <v>1115</v>
      </c>
      <c r="V77" s="388" t="s">
        <v>1262</v>
      </c>
      <c r="W77" s="389" t="s">
        <v>1095</v>
      </c>
      <c r="X77" s="389" t="s">
        <v>1095</v>
      </c>
      <c r="Y77" s="387" t="s">
        <v>1094</v>
      </c>
      <c r="Z77" s="387" t="s">
        <v>1094</v>
      </c>
      <c r="AA77" s="388" t="s">
        <v>1117</v>
      </c>
      <c r="AB77" s="388" t="s">
        <v>1118</v>
      </c>
      <c r="AC77" s="388" t="s">
        <v>1094</v>
      </c>
      <c r="AD77" s="389" t="s">
        <v>1095</v>
      </c>
      <c r="AE77" s="389" t="s">
        <v>1095</v>
      </c>
      <c r="AF77" s="388" t="s">
        <v>1117</v>
      </c>
      <c r="AG77" s="388" t="s">
        <v>1115</v>
      </c>
      <c r="AH77" s="388" t="s">
        <v>1299</v>
      </c>
      <c r="AI77" s="402" t="s">
        <v>1094</v>
      </c>
      <c r="AJ77" s="387" t="s">
        <v>1094</v>
      </c>
      <c r="AK77" s="389" t="s">
        <v>1095</v>
      </c>
      <c r="AL77" s="389" t="s">
        <v>1095</v>
      </c>
      <c r="AM77" s="388" t="s">
        <v>1263</v>
      </c>
      <c r="AN77" s="388" t="s">
        <v>1120</v>
      </c>
      <c r="AO77" s="387" t="s">
        <v>1094</v>
      </c>
      <c r="AP77" s="387" t="s">
        <v>1094</v>
      </c>
      <c r="AQ77" s="392" t="s">
        <v>1095</v>
      </c>
      <c r="AR77" s="388" t="s">
        <v>1118</v>
      </c>
      <c r="AS77" s="388" t="s">
        <v>1116</v>
      </c>
      <c r="AT77" s="388" t="s">
        <v>1262</v>
      </c>
      <c r="AU77" s="387" t="s">
        <v>1094</v>
      </c>
      <c r="AV77" s="392" t="s">
        <v>1095</v>
      </c>
      <c r="AW77" s="387" t="s">
        <v>1094</v>
      </c>
      <c r="AX77" s="416" t="s">
        <v>1094</v>
      </c>
      <c r="AY77" s="389" t="s">
        <v>1095</v>
      </c>
      <c r="AZ77" s="389" t="s">
        <v>1095</v>
      </c>
      <c r="BA77" s="387" t="s">
        <v>1094</v>
      </c>
      <c r="BB77" s="388" t="s">
        <v>1120</v>
      </c>
      <c r="BC77" s="388" t="s">
        <v>1118</v>
      </c>
      <c r="BD77" s="388" t="s">
        <v>1116</v>
      </c>
      <c r="BE77" s="413" t="s">
        <v>1099</v>
      </c>
      <c r="BF77" s="389" t="s">
        <v>1095</v>
      </c>
      <c r="BG77" s="389" t="s">
        <v>1095</v>
      </c>
      <c r="BH77" s="388" t="s">
        <v>1118</v>
      </c>
      <c r="BI77" s="388" t="s">
        <v>1114</v>
      </c>
      <c r="BJ77" s="388" t="s">
        <v>1262</v>
      </c>
      <c r="BK77" s="402" t="s">
        <v>1094</v>
      </c>
      <c r="BL77" s="387" t="s">
        <v>1094</v>
      </c>
      <c r="BM77" s="389" t="s">
        <v>1095</v>
      </c>
      <c r="BN77" s="389" t="s">
        <v>1095</v>
      </c>
      <c r="BO77" s="387" t="s">
        <v>1094</v>
      </c>
      <c r="BP77" s="424" t="s">
        <v>1094</v>
      </c>
      <c r="BQ77" s="387" t="s">
        <v>1094</v>
      </c>
      <c r="BR77" s="392" t="s">
        <v>1095</v>
      </c>
      <c r="BS77" s="388" t="s">
        <v>1116</v>
      </c>
      <c r="BT77" s="388" t="s">
        <v>1262</v>
      </c>
      <c r="BU77" s="388" t="s">
        <v>1262</v>
      </c>
      <c r="BV77" s="387" t="s">
        <v>1094</v>
      </c>
      <c r="BW77" s="392" t="s">
        <v>1095</v>
      </c>
      <c r="BX77" s="387" t="s">
        <v>1094</v>
      </c>
      <c r="BY77" s="388" t="s">
        <v>1299</v>
      </c>
      <c r="BZ77" s="388" t="s">
        <v>1115</v>
      </c>
      <c r="CA77" s="389" t="s">
        <v>1095</v>
      </c>
      <c r="CB77" s="389" t="s">
        <v>1095</v>
      </c>
      <c r="CC77" s="387" t="s">
        <v>1094</v>
      </c>
      <c r="CD77" s="387" t="s">
        <v>1094</v>
      </c>
      <c r="CE77" s="388" t="s">
        <v>1263</v>
      </c>
      <c r="CF77" s="388" t="s">
        <v>1120</v>
      </c>
      <c r="CG77" s="388" t="s">
        <v>1115</v>
      </c>
      <c r="CH77" s="389" t="s">
        <v>1095</v>
      </c>
      <c r="CI77" s="389" t="s">
        <v>1095</v>
      </c>
      <c r="CJ77" s="387" t="s">
        <v>1094</v>
      </c>
      <c r="CK77" s="387" t="s">
        <v>1094</v>
      </c>
      <c r="CL77" s="388" t="s">
        <v>1115</v>
      </c>
      <c r="CM77" s="388" t="s">
        <v>1262</v>
      </c>
      <c r="CN77" s="387" t="s">
        <v>1094</v>
      </c>
      <c r="CP77" t="s">
        <v>1093</v>
      </c>
    </row>
    <row r="78" spans="2:94" x14ac:dyDescent="0.35">
      <c r="C78" s="385"/>
      <c r="D78" s="393" t="s">
        <v>1117</v>
      </c>
      <c r="E78" s="393"/>
      <c r="F78" s="393"/>
      <c r="G78" s="399"/>
      <c r="H78" s="393"/>
      <c r="I78" s="388" t="s">
        <v>1117</v>
      </c>
      <c r="J78" s="388" t="s">
        <v>1117</v>
      </c>
      <c r="K78" s="396" t="s">
        <v>1262</v>
      </c>
      <c r="L78" s="393"/>
      <c r="M78" s="393"/>
      <c r="N78" s="393"/>
      <c r="O78" s="393"/>
      <c r="P78" s="388" t="s">
        <v>1114</v>
      </c>
      <c r="Q78" s="388" t="s">
        <v>1114</v>
      </c>
      <c r="R78" s="393"/>
      <c r="S78" s="393"/>
      <c r="T78" s="393"/>
      <c r="U78" s="388" t="s">
        <v>1117</v>
      </c>
      <c r="V78" s="405" t="s">
        <v>1102</v>
      </c>
      <c r="W78" s="419"/>
      <c r="X78" s="419"/>
      <c r="Y78" s="419"/>
      <c r="Z78" s="419"/>
      <c r="AA78" s="418" t="s">
        <v>1102</v>
      </c>
      <c r="AB78" s="418" t="s">
        <v>1102</v>
      </c>
      <c r="AC78" s="419"/>
      <c r="AD78" s="419"/>
      <c r="AE78" s="419"/>
      <c r="AF78" s="443" t="s">
        <v>1102</v>
      </c>
      <c r="AG78" s="443" t="s">
        <v>1102</v>
      </c>
      <c r="AH78" s="443" t="s">
        <v>1102</v>
      </c>
      <c r="AI78" s="442"/>
      <c r="AJ78" s="442"/>
      <c r="AK78" s="442"/>
      <c r="AL78" s="442"/>
      <c r="AM78" s="443" t="s">
        <v>1102</v>
      </c>
      <c r="AN78" s="443" t="s">
        <v>1102</v>
      </c>
      <c r="AO78" s="442"/>
      <c r="AP78" s="442"/>
      <c r="AQ78" s="442"/>
      <c r="AR78" s="443" t="s">
        <v>1102</v>
      </c>
      <c r="AS78" s="443" t="s">
        <v>1102</v>
      </c>
      <c r="AT78" s="443" t="s">
        <v>1102</v>
      </c>
      <c r="AU78" s="442"/>
      <c r="AV78" s="442"/>
      <c r="AW78" s="442"/>
      <c r="AX78" s="458"/>
      <c r="AY78" s="438"/>
      <c r="AZ78" s="438"/>
      <c r="BA78" s="438"/>
      <c r="BB78" s="439" t="s">
        <v>48</v>
      </c>
      <c r="BC78" s="439" t="s">
        <v>48</v>
      </c>
      <c r="BD78" s="439" t="s">
        <v>48</v>
      </c>
      <c r="BE78" s="438"/>
      <c r="BF78" s="438"/>
      <c r="BG78" s="438"/>
      <c r="BH78" s="405" t="s">
        <v>1102</v>
      </c>
      <c r="BI78" s="405" t="s">
        <v>1102</v>
      </c>
      <c r="BJ78" s="405" t="s">
        <v>1102</v>
      </c>
      <c r="BK78" s="458"/>
      <c r="BL78" s="458"/>
      <c r="BM78" s="458"/>
      <c r="BN78" s="458"/>
      <c r="BO78" s="458"/>
      <c r="BP78" s="458"/>
      <c r="BQ78" s="458"/>
      <c r="BR78" s="458"/>
      <c r="BS78" s="473" t="s">
        <v>1102</v>
      </c>
      <c r="BT78" s="473" t="s">
        <v>1102</v>
      </c>
      <c r="BU78" s="473" t="s">
        <v>1102</v>
      </c>
      <c r="BV78" s="458"/>
      <c r="BW78" s="458"/>
      <c r="BX78" s="458"/>
      <c r="BY78" s="473" t="s">
        <v>1102</v>
      </c>
      <c r="BZ78" s="473" t="s">
        <v>1102</v>
      </c>
      <c r="CA78" s="458"/>
      <c r="CB78" s="458"/>
      <c r="CC78" s="458"/>
      <c r="CD78" s="458"/>
      <c r="CE78" s="473" t="s">
        <v>1102</v>
      </c>
      <c r="CF78" s="473" t="s">
        <v>1102</v>
      </c>
      <c r="CG78" s="473" t="s">
        <v>1102</v>
      </c>
      <c r="CH78" s="458"/>
      <c r="CI78" s="458"/>
      <c r="CJ78" s="458"/>
      <c r="CK78" s="458"/>
      <c r="CL78" s="473" t="s">
        <v>1102</v>
      </c>
      <c r="CM78" s="473" t="s">
        <v>1102</v>
      </c>
      <c r="CN78" s="458"/>
    </row>
    <row r="79" spans="2:94" x14ac:dyDescent="0.35">
      <c r="C79" s="385"/>
      <c r="D79" s="393"/>
      <c r="E79" s="393"/>
      <c r="F79" s="393"/>
      <c r="G79" s="399"/>
      <c r="H79" s="393"/>
      <c r="I79" s="395"/>
      <c r="J79" s="395"/>
      <c r="K79" s="393"/>
      <c r="L79" s="393"/>
      <c r="M79" s="393"/>
      <c r="N79" s="393"/>
      <c r="O79" s="393"/>
      <c r="P79" s="395"/>
      <c r="Q79" s="395"/>
      <c r="R79" s="393"/>
      <c r="S79" s="393"/>
      <c r="T79" s="393"/>
      <c r="U79" s="397"/>
      <c r="V79" s="393"/>
      <c r="W79" s="395"/>
      <c r="X79" s="395"/>
      <c r="Y79" s="393"/>
      <c r="Z79" s="393"/>
      <c r="AA79" s="393"/>
      <c r="AB79" s="393"/>
      <c r="AC79" s="393"/>
      <c r="AD79" s="395"/>
      <c r="AE79" s="395"/>
      <c r="AF79" s="393"/>
      <c r="AG79" s="393"/>
      <c r="AH79" s="393"/>
      <c r="AI79" s="399"/>
      <c r="AJ79" s="393"/>
      <c r="AK79" s="395"/>
      <c r="AL79" s="395"/>
      <c r="AM79" s="393"/>
      <c r="AN79" s="393"/>
      <c r="AO79" s="393"/>
      <c r="AP79" s="393"/>
      <c r="AQ79" s="393"/>
      <c r="AR79" s="395"/>
      <c r="AS79" s="395"/>
      <c r="AT79" s="393"/>
      <c r="AU79" s="393"/>
      <c r="AV79" s="393"/>
      <c r="AW79" s="393"/>
      <c r="AX79" s="415"/>
      <c r="AY79" s="395"/>
      <c r="AZ79" s="395"/>
      <c r="BA79" s="393"/>
      <c r="BB79" s="393"/>
      <c r="BC79" s="393"/>
      <c r="BD79" s="393"/>
      <c r="BE79" s="393"/>
      <c r="BF79" s="395"/>
      <c r="BG79" s="395"/>
      <c r="BH79" s="393"/>
      <c r="BI79" s="393"/>
      <c r="BJ79" s="393"/>
      <c r="BK79" s="399"/>
      <c r="BL79" s="393"/>
      <c r="BM79" s="395"/>
      <c r="BN79" s="395"/>
      <c r="BO79" s="393"/>
      <c r="BP79" s="425"/>
      <c r="BQ79" s="393"/>
      <c r="BR79" s="393"/>
      <c r="BS79" s="393"/>
      <c r="BT79" s="395"/>
      <c r="BU79" s="395"/>
      <c r="BV79" s="393"/>
      <c r="BW79" s="393"/>
      <c r="BX79" s="393"/>
      <c r="BY79" s="393"/>
      <c r="BZ79" s="393"/>
      <c r="CA79" s="395"/>
      <c r="CB79" s="395"/>
      <c r="CC79" s="393"/>
      <c r="CD79" s="393"/>
      <c r="CE79" s="393"/>
      <c r="CF79" s="393"/>
      <c r="CG79" s="393"/>
      <c r="CH79" s="395"/>
      <c r="CI79" s="395"/>
      <c r="CJ79" s="393"/>
      <c r="CK79" s="393"/>
      <c r="CL79" s="393"/>
      <c r="CM79" s="393"/>
      <c r="CN79" s="393"/>
    </row>
    <row r="80" spans="2:94" x14ac:dyDescent="0.35">
      <c r="B80" t="s">
        <v>1182</v>
      </c>
      <c r="C80" s="385" t="s">
        <v>1143</v>
      </c>
      <c r="D80" s="388" t="s">
        <v>1114</v>
      </c>
      <c r="E80" s="387" t="s">
        <v>1094</v>
      </c>
      <c r="F80" s="387" t="s">
        <v>1094</v>
      </c>
      <c r="G80" s="402" t="s">
        <v>1095</v>
      </c>
      <c r="H80" s="392" t="s">
        <v>1095</v>
      </c>
      <c r="I80" s="388" t="s">
        <v>1262</v>
      </c>
      <c r="J80" s="388" t="s">
        <v>1262</v>
      </c>
      <c r="K80" s="387" t="s">
        <v>1094</v>
      </c>
      <c r="L80" s="392" t="s">
        <v>1095</v>
      </c>
      <c r="M80" s="387" t="s">
        <v>1094</v>
      </c>
      <c r="N80" s="388" t="s">
        <v>1116</v>
      </c>
      <c r="O80" s="388" t="s">
        <v>1115</v>
      </c>
      <c r="P80" s="389" t="s">
        <v>1095</v>
      </c>
      <c r="Q80" s="389" t="s">
        <v>1095</v>
      </c>
      <c r="R80" s="387" t="s">
        <v>1094</v>
      </c>
      <c r="S80" s="388" t="s">
        <v>1116</v>
      </c>
      <c r="T80" s="388" t="s">
        <v>1117</v>
      </c>
      <c r="U80" s="388" t="s">
        <v>1094</v>
      </c>
      <c r="V80" s="388" t="s">
        <v>1094</v>
      </c>
      <c r="W80" s="389" t="s">
        <v>1095</v>
      </c>
      <c r="X80" s="389" t="s">
        <v>1095</v>
      </c>
      <c r="Y80" s="387" t="s">
        <v>1094</v>
      </c>
      <c r="Z80" s="387" t="s">
        <v>1094</v>
      </c>
      <c r="AA80" s="392" t="s">
        <v>1095</v>
      </c>
      <c r="AB80" s="387" t="s">
        <v>1094</v>
      </c>
      <c r="AC80" s="388" t="s">
        <v>1263</v>
      </c>
      <c r="AD80" s="388" t="s">
        <v>1263</v>
      </c>
      <c r="AE80" s="388" t="s">
        <v>1120</v>
      </c>
      <c r="AF80" s="392" t="s">
        <v>1095</v>
      </c>
      <c r="AG80" s="387" t="s">
        <v>1094</v>
      </c>
      <c r="AH80" s="388" t="s">
        <v>1094</v>
      </c>
      <c r="AI80" s="388" t="s">
        <v>1115</v>
      </c>
      <c r="AJ80" s="396" t="s">
        <v>1262</v>
      </c>
      <c r="AK80" s="389" t="s">
        <v>1095</v>
      </c>
      <c r="AL80" s="389" t="s">
        <v>1095</v>
      </c>
      <c r="AM80" s="387" t="s">
        <v>1094</v>
      </c>
      <c r="AN80" s="387" t="s">
        <v>1094</v>
      </c>
      <c r="AO80" s="388" t="s">
        <v>1116</v>
      </c>
      <c r="AP80" s="388" t="s">
        <v>1263</v>
      </c>
      <c r="AQ80" s="388" t="s">
        <v>1120</v>
      </c>
      <c r="AR80" s="389" t="s">
        <v>1095</v>
      </c>
      <c r="AS80" s="389" t="s">
        <v>1095</v>
      </c>
      <c r="AT80" s="413" t="s">
        <v>1099</v>
      </c>
      <c r="AU80" s="388" t="s">
        <v>1117</v>
      </c>
      <c r="AV80" s="388" t="s">
        <v>1116</v>
      </c>
      <c r="AW80" s="387" t="s">
        <v>1094</v>
      </c>
      <c r="AX80" s="388" t="s">
        <v>1094</v>
      </c>
      <c r="AY80" s="389" t="s">
        <v>1095</v>
      </c>
      <c r="AZ80" s="389" t="s">
        <v>1095</v>
      </c>
      <c r="BA80" s="388" t="s">
        <v>1116</v>
      </c>
      <c r="BB80" s="388" t="s">
        <v>1262</v>
      </c>
      <c r="BC80" s="387" t="s">
        <v>1094</v>
      </c>
      <c r="BD80" s="392" t="s">
        <v>1095</v>
      </c>
      <c r="BE80" s="392" t="s">
        <v>1095</v>
      </c>
      <c r="BF80" s="388" t="s">
        <v>1117</v>
      </c>
      <c r="BG80" s="388" t="s">
        <v>1116</v>
      </c>
      <c r="BH80" s="388" t="s">
        <v>1114</v>
      </c>
      <c r="BI80" s="387" t="s">
        <v>1094</v>
      </c>
      <c r="BJ80" s="392" t="s">
        <v>1095</v>
      </c>
      <c r="BK80" s="402" t="s">
        <v>1095</v>
      </c>
      <c r="BL80" s="387" t="s">
        <v>1094</v>
      </c>
      <c r="BM80" s="388" t="s">
        <v>1115</v>
      </c>
      <c r="BN80" s="388" t="s">
        <v>1262</v>
      </c>
      <c r="BO80" s="387" t="s">
        <v>1094</v>
      </c>
      <c r="BP80" s="388" t="s">
        <v>1095</v>
      </c>
      <c r="BQ80" s="387" t="s">
        <v>1094</v>
      </c>
      <c r="BR80" s="388" t="s">
        <v>1115</v>
      </c>
      <c r="BS80" s="388" t="s">
        <v>1262</v>
      </c>
      <c r="BT80" s="389" t="s">
        <v>1095</v>
      </c>
      <c r="BU80" s="389" t="s">
        <v>1095</v>
      </c>
      <c r="BV80" s="387" t="s">
        <v>1094</v>
      </c>
      <c r="BW80" s="387" t="s">
        <v>1094</v>
      </c>
      <c r="BX80" s="388" t="s">
        <v>1117</v>
      </c>
      <c r="BY80" s="388" t="s">
        <v>1118</v>
      </c>
      <c r="BZ80" s="387" t="s">
        <v>1094</v>
      </c>
      <c r="CA80" s="389" t="s">
        <v>1095</v>
      </c>
      <c r="CB80" s="389" t="s">
        <v>1095</v>
      </c>
      <c r="CC80" s="388" t="s">
        <v>1117</v>
      </c>
      <c r="CD80" s="388" t="s">
        <v>1115</v>
      </c>
      <c r="CE80" s="388" t="s">
        <v>1299</v>
      </c>
      <c r="CF80" s="387" t="s">
        <v>1094</v>
      </c>
      <c r="CG80" s="387" t="s">
        <v>1094</v>
      </c>
      <c r="CH80" s="389" t="s">
        <v>1095</v>
      </c>
      <c r="CI80" s="389" t="s">
        <v>1095</v>
      </c>
      <c r="CJ80" s="388" t="s">
        <v>1263</v>
      </c>
      <c r="CK80" s="388" t="s">
        <v>1120</v>
      </c>
      <c r="CL80" s="387" t="s">
        <v>1094</v>
      </c>
      <c r="CM80" s="387" t="s">
        <v>1094</v>
      </c>
      <c r="CN80" s="392" t="s">
        <v>1095</v>
      </c>
      <c r="CP80" t="s">
        <v>1093</v>
      </c>
    </row>
    <row r="81" spans="2:94" x14ac:dyDescent="0.35">
      <c r="C81" s="434" t="s">
        <v>1144</v>
      </c>
      <c r="D81" s="396" t="s">
        <v>1262</v>
      </c>
      <c r="E81" s="393"/>
      <c r="F81" s="393"/>
      <c r="G81" s="399"/>
      <c r="H81" s="393"/>
      <c r="I81" s="388" t="s">
        <v>1115</v>
      </c>
      <c r="J81" s="388" t="s">
        <v>1115</v>
      </c>
      <c r="K81" s="393"/>
      <c r="L81" s="393"/>
      <c r="M81" s="393"/>
      <c r="N81" s="393"/>
      <c r="O81" s="393"/>
      <c r="P81" s="395"/>
      <c r="Q81" s="395"/>
      <c r="R81" s="393"/>
      <c r="S81" s="394" t="s">
        <v>1094</v>
      </c>
      <c r="T81" s="436" t="s">
        <v>1120</v>
      </c>
      <c r="U81" s="396" t="s">
        <v>1263</v>
      </c>
      <c r="V81" s="388" t="s">
        <v>1116</v>
      </c>
      <c r="W81" s="395"/>
      <c r="X81" s="395"/>
      <c r="Y81" s="393"/>
      <c r="Z81" s="393"/>
      <c r="AA81" s="393"/>
      <c r="AB81" s="393"/>
      <c r="AC81" s="402" t="s">
        <v>1094</v>
      </c>
      <c r="AD81" s="388" t="s">
        <v>1116</v>
      </c>
      <c r="AE81" s="388" t="s">
        <v>1117</v>
      </c>
      <c r="AF81" s="393"/>
      <c r="AG81" s="393"/>
      <c r="AH81" s="388" t="s">
        <v>1118</v>
      </c>
      <c r="AI81" s="396" t="s">
        <v>1262</v>
      </c>
      <c r="AJ81" s="393"/>
      <c r="AK81" s="395"/>
      <c r="AL81" s="395"/>
      <c r="AM81" s="393"/>
      <c r="AN81" s="393"/>
      <c r="AO81" s="394" t="s">
        <v>1094</v>
      </c>
      <c r="AP81" s="388" t="s">
        <v>1116</v>
      </c>
      <c r="AQ81" s="388" t="s">
        <v>1117</v>
      </c>
      <c r="AR81" s="395"/>
      <c r="AS81" s="395"/>
      <c r="AT81" s="393"/>
      <c r="AU81" s="393"/>
      <c r="AV81" s="394" t="s">
        <v>1094</v>
      </c>
      <c r="AW81" s="393"/>
      <c r="AX81" s="402" t="s">
        <v>1100</v>
      </c>
      <c r="AY81" s="395"/>
      <c r="AZ81" s="395"/>
      <c r="BA81" s="396" t="s">
        <v>1263</v>
      </c>
      <c r="BB81" s="388" t="s">
        <v>1115</v>
      </c>
      <c r="BC81" s="393"/>
      <c r="BD81" s="393"/>
      <c r="BE81" s="393"/>
      <c r="BF81" s="396" t="s">
        <v>1263</v>
      </c>
      <c r="BG81" s="396" t="s">
        <v>1263</v>
      </c>
      <c r="BH81" s="388" t="s">
        <v>1115</v>
      </c>
      <c r="BI81" s="393"/>
      <c r="BJ81" s="393"/>
      <c r="BK81" s="399"/>
      <c r="BL81" s="393"/>
      <c r="BM81" s="388" t="s">
        <v>1116</v>
      </c>
      <c r="BN81" s="388" t="s">
        <v>1116</v>
      </c>
      <c r="BO81" s="393"/>
      <c r="BP81" s="427" t="s">
        <v>1120</v>
      </c>
      <c r="BQ81" s="393"/>
      <c r="BR81" s="393"/>
      <c r="BS81" s="388" t="s">
        <v>1114</v>
      </c>
      <c r="BT81" s="395"/>
      <c r="BU81" s="395"/>
      <c r="BV81" s="393"/>
      <c r="BW81" s="393"/>
      <c r="BX81" s="402" t="s">
        <v>1094</v>
      </c>
      <c r="BY81" s="387" t="s">
        <v>1094</v>
      </c>
      <c r="BZ81" s="393"/>
      <c r="CA81" s="395"/>
      <c r="CB81" s="395"/>
      <c r="CC81" s="396" t="s">
        <v>1263</v>
      </c>
      <c r="CD81" s="396" t="s">
        <v>1262</v>
      </c>
      <c r="CE81" s="396" t="s">
        <v>1262</v>
      </c>
      <c r="CF81" s="393"/>
      <c r="CG81" s="393"/>
      <c r="CH81" s="395"/>
      <c r="CI81" s="395"/>
      <c r="CJ81" s="388" t="s">
        <v>1117</v>
      </c>
      <c r="CK81" s="388" t="s">
        <v>1116</v>
      </c>
      <c r="CL81" s="393"/>
      <c r="CM81" s="393"/>
      <c r="CN81" s="393"/>
    </row>
    <row r="82" spans="2:94" x14ac:dyDescent="0.35">
      <c r="C82" s="385"/>
      <c r="D82" s="393"/>
      <c r="E82" s="393"/>
      <c r="F82" s="393"/>
      <c r="G82" s="399"/>
      <c r="H82" s="393"/>
      <c r="I82" s="395"/>
      <c r="J82" s="395"/>
      <c r="K82" s="393"/>
      <c r="L82" s="393"/>
      <c r="M82" s="393"/>
      <c r="N82" s="393"/>
      <c r="O82" s="393"/>
      <c r="P82" s="395"/>
      <c r="Q82" s="395"/>
      <c r="R82" s="393"/>
      <c r="S82" s="393"/>
      <c r="T82" s="393"/>
      <c r="U82" s="397"/>
      <c r="V82" s="393"/>
      <c r="W82" s="395"/>
      <c r="X82" s="395"/>
      <c r="Y82" s="393"/>
      <c r="Z82" s="393"/>
      <c r="AA82" s="393"/>
      <c r="AB82" s="393"/>
      <c r="AC82" s="393"/>
      <c r="AD82" s="395"/>
      <c r="AE82" s="395"/>
      <c r="AF82" s="393"/>
      <c r="AG82" s="393"/>
      <c r="AH82" s="393"/>
      <c r="AI82" s="399"/>
      <c r="AJ82" s="393"/>
      <c r="AK82" s="395"/>
      <c r="AL82" s="395"/>
      <c r="AM82" s="393"/>
      <c r="AN82" s="393"/>
      <c r="AO82" s="393"/>
      <c r="AP82" s="393"/>
      <c r="AQ82" s="393"/>
      <c r="AR82" s="395"/>
      <c r="AS82" s="395"/>
      <c r="AT82" s="393"/>
      <c r="AU82" s="452" t="s">
        <v>1164</v>
      </c>
      <c r="AV82" s="393"/>
      <c r="AW82" s="393"/>
      <c r="AX82" s="415"/>
      <c r="AY82" s="395"/>
      <c r="AZ82" s="395"/>
      <c r="BA82" s="393"/>
      <c r="BB82" s="393"/>
      <c r="BC82" s="393"/>
      <c r="BD82" s="393"/>
      <c r="BE82" s="393"/>
      <c r="BF82" s="395"/>
      <c r="BG82" s="395"/>
      <c r="BH82" s="393"/>
      <c r="BI82" s="393"/>
      <c r="BJ82" s="393"/>
      <c r="BK82" s="399"/>
      <c r="BL82" s="393"/>
      <c r="BM82" s="395"/>
      <c r="BN82" s="395"/>
      <c r="BO82" s="393"/>
      <c r="BP82" s="474" t="s">
        <v>1121</v>
      </c>
      <c r="BQ82" s="393"/>
      <c r="BR82" s="393"/>
      <c r="BS82" s="393"/>
      <c r="BT82" s="395"/>
      <c r="BU82" s="395"/>
      <c r="BV82" s="393"/>
      <c r="BW82" s="393"/>
      <c r="BX82" s="393"/>
      <c r="BY82" s="393"/>
      <c r="BZ82" s="393"/>
      <c r="CA82" s="395"/>
      <c r="CB82" s="395"/>
      <c r="CC82" s="393"/>
      <c r="CD82" s="393"/>
      <c r="CE82" s="393"/>
      <c r="CF82" s="393"/>
      <c r="CG82" s="393"/>
      <c r="CH82" s="395"/>
      <c r="CI82" s="395"/>
      <c r="CJ82" s="393"/>
      <c r="CK82" s="393"/>
      <c r="CL82" s="393"/>
      <c r="CM82" s="393"/>
      <c r="CN82" s="393"/>
    </row>
    <row r="83" spans="2:94" x14ac:dyDescent="0.35">
      <c r="B83" t="s">
        <v>1183</v>
      </c>
      <c r="C83" s="385" t="s">
        <v>1145</v>
      </c>
      <c r="D83" s="388" t="s">
        <v>1262</v>
      </c>
      <c r="E83" s="387" t="s">
        <v>1094</v>
      </c>
      <c r="F83" s="392" t="s">
        <v>1095</v>
      </c>
      <c r="G83" s="402" t="s">
        <v>1094</v>
      </c>
      <c r="H83" s="388" t="s">
        <v>1094</v>
      </c>
      <c r="I83" s="389" t="s">
        <v>1115</v>
      </c>
      <c r="J83" s="389" t="s">
        <v>1114</v>
      </c>
      <c r="K83" s="392" t="s">
        <v>1095</v>
      </c>
      <c r="L83" s="387" t="s">
        <v>1094</v>
      </c>
      <c r="M83" s="387" t="s">
        <v>1094</v>
      </c>
      <c r="N83" s="388" t="s">
        <v>1116</v>
      </c>
      <c r="O83" s="388" t="s">
        <v>1114</v>
      </c>
      <c r="P83" s="389" t="s">
        <v>1095</v>
      </c>
      <c r="Q83" s="389" t="s">
        <v>1095</v>
      </c>
      <c r="R83" s="387" t="s">
        <v>1094</v>
      </c>
      <c r="S83" s="388" t="s">
        <v>1116</v>
      </c>
      <c r="T83" s="388" t="s">
        <v>1118</v>
      </c>
      <c r="U83" s="391" t="s">
        <v>1094</v>
      </c>
      <c r="V83" s="387" t="s">
        <v>1094</v>
      </c>
      <c r="W83" s="389" t="s">
        <v>1095</v>
      </c>
      <c r="X83" s="389" t="s">
        <v>1095</v>
      </c>
      <c r="Y83" s="388" t="s">
        <v>1116</v>
      </c>
      <c r="Z83" s="388" t="s">
        <v>1114</v>
      </c>
      <c r="AA83" s="388" t="s">
        <v>1114</v>
      </c>
      <c r="AB83" s="387" t="s">
        <v>1094</v>
      </c>
      <c r="AC83" s="401" t="s">
        <v>1099</v>
      </c>
      <c r="AD83" s="389" t="s">
        <v>1095</v>
      </c>
      <c r="AE83" s="389" t="s">
        <v>1095</v>
      </c>
      <c r="AF83" s="388" t="s">
        <v>1115</v>
      </c>
      <c r="AG83" s="388" t="s">
        <v>1299</v>
      </c>
      <c r="AH83" s="387" t="s">
        <v>1094</v>
      </c>
      <c r="AI83" s="402" t="s">
        <v>1094</v>
      </c>
      <c r="AJ83" s="392" t="s">
        <v>1095</v>
      </c>
      <c r="AK83" s="388" t="s">
        <v>1120</v>
      </c>
      <c r="AL83" s="388" t="s">
        <v>1118</v>
      </c>
      <c r="AM83" s="388" t="s">
        <v>1114</v>
      </c>
      <c r="AN83" s="387" t="s">
        <v>1094</v>
      </c>
      <c r="AO83" s="387" t="s">
        <v>1094</v>
      </c>
      <c r="AP83" s="392" t="s">
        <v>1095</v>
      </c>
      <c r="AQ83" s="392" t="s">
        <v>1095</v>
      </c>
      <c r="AR83" s="388" t="s">
        <v>1262</v>
      </c>
      <c r="AS83" s="388" t="s">
        <v>1262</v>
      </c>
      <c r="AT83" s="387" t="s">
        <v>1094</v>
      </c>
      <c r="AU83" s="388" t="s">
        <v>1095</v>
      </c>
      <c r="AV83" s="387" t="s">
        <v>1094</v>
      </c>
      <c r="AW83" s="388" t="s">
        <v>1116</v>
      </c>
      <c r="AX83" s="388" t="s">
        <v>1115</v>
      </c>
      <c r="AY83" s="388" t="s">
        <v>1095</v>
      </c>
      <c r="AZ83" s="389" t="s">
        <v>1095</v>
      </c>
      <c r="BA83" s="387" t="s">
        <v>1094</v>
      </c>
      <c r="BB83" s="388" t="s">
        <v>1116</v>
      </c>
      <c r="BC83" s="388" t="s">
        <v>1117</v>
      </c>
      <c r="BD83" s="387" t="s">
        <v>1094</v>
      </c>
      <c r="BE83" s="387" t="s">
        <v>1094</v>
      </c>
      <c r="BF83" s="389" t="s">
        <v>1095</v>
      </c>
      <c r="BG83" s="389" t="s">
        <v>1095</v>
      </c>
      <c r="BH83" s="387" t="s">
        <v>1094</v>
      </c>
      <c r="BI83" s="387" t="s">
        <v>1094</v>
      </c>
      <c r="BJ83" s="392" t="s">
        <v>1095</v>
      </c>
      <c r="BK83" s="388" t="s">
        <v>1094</v>
      </c>
      <c r="BL83" s="388" t="s">
        <v>1263</v>
      </c>
      <c r="BM83" s="396" t="s">
        <v>1263</v>
      </c>
      <c r="BN83" s="388" t="s">
        <v>1120</v>
      </c>
      <c r="BO83" s="392" t="s">
        <v>1095</v>
      </c>
      <c r="BP83" s="424" t="s">
        <v>1094</v>
      </c>
      <c r="BQ83" s="387" t="s">
        <v>1094</v>
      </c>
      <c r="BR83" s="388" t="s">
        <v>1115</v>
      </c>
      <c r="BS83" s="388" t="s">
        <v>1262</v>
      </c>
      <c r="BT83" s="389" t="s">
        <v>1095</v>
      </c>
      <c r="BU83" s="389" t="s">
        <v>1095</v>
      </c>
      <c r="BV83" s="387" t="s">
        <v>1094</v>
      </c>
      <c r="BW83" s="387" t="s">
        <v>1094</v>
      </c>
      <c r="BX83" s="388" t="s">
        <v>1116</v>
      </c>
      <c r="BY83" s="388" t="s">
        <v>1263</v>
      </c>
      <c r="BZ83" s="388" t="s">
        <v>1120</v>
      </c>
      <c r="CA83" s="389" t="s">
        <v>1095</v>
      </c>
      <c r="CB83" s="389" t="s">
        <v>1095</v>
      </c>
      <c r="CC83" s="401" t="s">
        <v>1099</v>
      </c>
      <c r="CD83" s="388" t="s">
        <v>1117</v>
      </c>
      <c r="CE83" s="388" t="s">
        <v>1116</v>
      </c>
      <c r="CF83" s="387" t="s">
        <v>1094</v>
      </c>
      <c r="CG83" s="387" t="s">
        <v>1094</v>
      </c>
      <c r="CH83" s="389" t="s">
        <v>1095</v>
      </c>
      <c r="CI83" s="389" t="s">
        <v>1095</v>
      </c>
      <c r="CJ83" s="388" t="s">
        <v>1116</v>
      </c>
      <c r="CK83" s="388" t="s">
        <v>1262</v>
      </c>
      <c r="CL83" s="387" t="s">
        <v>1094</v>
      </c>
      <c r="CM83" s="392" t="s">
        <v>1095</v>
      </c>
      <c r="CN83" s="392" t="s">
        <v>1095</v>
      </c>
      <c r="CP83" t="s">
        <v>1093</v>
      </c>
    </row>
    <row r="84" spans="2:94" x14ac:dyDescent="0.35">
      <c r="C84" s="385"/>
      <c r="D84" s="402" t="s">
        <v>1094</v>
      </c>
      <c r="E84" s="393"/>
      <c r="F84" s="393"/>
      <c r="G84" s="399"/>
      <c r="H84" s="388" t="s">
        <v>1116</v>
      </c>
      <c r="I84" s="395"/>
      <c r="J84" s="395"/>
      <c r="K84" s="393"/>
      <c r="L84" s="393"/>
      <c r="M84" s="393"/>
      <c r="N84" s="393"/>
      <c r="O84" s="388" t="s">
        <v>1116</v>
      </c>
      <c r="P84" s="395"/>
      <c r="Q84" s="395"/>
      <c r="R84" s="393"/>
      <c r="S84" s="426" t="s">
        <v>48</v>
      </c>
      <c r="T84" s="426" t="s">
        <v>48</v>
      </c>
      <c r="U84" s="397"/>
      <c r="V84" s="393"/>
      <c r="W84" s="395"/>
      <c r="X84" s="395"/>
      <c r="Y84" s="393"/>
      <c r="Z84" s="396" t="s">
        <v>1262</v>
      </c>
      <c r="AA84" s="396" t="s">
        <v>1262</v>
      </c>
      <c r="AB84" s="393"/>
      <c r="AC84" s="393"/>
      <c r="AD84" s="395"/>
      <c r="AE84" s="395"/>
      <c r="AF84" s="388" t="s">
        <v>1114</v>
      </c>
      <c r="AG84" s="388" t="s">
        <v>1114</v>
      </c>
      <c r="AH84" s="393"/>
      <c r="AI84" s="399"/>
      <c r="AJ84" s="393"/>
      <c r="AK84" s="396" t="s">
        <v>1263</v>
      </c>
      <c r="AL84" s="388" t="s">
        <v>1116</v>
      </c>
      <c r="AM84" s="388" t="s">
        <v>1115</v>
      </c>
      <c r="AN84" s="393"/>
      <c r="AO84" s="393"/>
      <c r="AP84" s="393"/>
      <c r="AQ84" s="393"/>
      <c r="AR84" s="388" t="s">
        <v>1115</v>
      </c>
      <c r="AS84" s="388" t="s">
        <v>1115</v>
      </c>
      <c r="AT84" s="393"/>
      <c r="AU84" s="402" t="s">
        <v>1100</v>
      </c>
      <c r="AV84" s="393"/>
      <c r="AW84" s="393"/>
      <c r="AX84" s="396" t="s">
        <v>1263</v>
      </c>
      <c r="AY84" s="396" t="s">
        <v>1262</v>
      </c>
      <c r="AZ84" s="395"/>
      <c r="BA84" s="393"/>
      <c r="BB84" s="393"/>
      <c r="BC84" s="393"/>
      <c r="BD84" s="393"/>
      <c r="BE84" s="393"/>
      <c r="BF84" s="395"/>
      <c r="BG84" s="395"/>
      <c r="BH84" s="393"/>
      <c r="BI84" s="393"/>
      <c r="BJ84" s="393"/>
      <c r="BK84" s="394" t="s">
        <v>1100</v>
      </c>
      <c r="BL84" s="394" t="s">
        <v>1094</v>
      </c>
      <c r="BM84" s="393"/>
      <c r="BN84" s="396" t="s">
        <v>1263</v>
      </c>
      <c r="BO84" s="393"/>
      <c r="BP84" s="425"/>
      <c r="BQ84" s="393"/>
      <c r="BR84" s="388" t="s">
        <v>1115</v>
      </c>
      <c r="BS84" s="388" t="s">
        <v>1114</v>
      </c>
      <c r="BT84" s="395"/>
      <c r="BU84" s="395"/>
      <c r="BV84" s="393"/>
      <c r="BW84" s="393"/>
      <c r="BX84" s="426" t="s">
        <v>48</v>
      </c>
      <c r="BY84" s="387" t="s">
        <v>1094</v>
      </c>
      <c r="BZ84" s="387" t="s">
        <v>1094</v>
      </c>
      <c r="CA84" s="395"/>
      <c r="CB84" s="395"/>
      <c r="CC84" s="393"/>
      <c r="CD84" s="388" t="s">
        <v>1116</v>
      </c>
      <c r="CE84" s="396" t="s">
        <v>1263</v>
      </c>
      <c r="CF84" s="393"/>
      <c r="CG84" s="393"/>
      <c r="CH84" s="395"/>
      <c r="CI84" s="395"/>
      <c r="CJ84" s="388" t="s">
        <v>1116</v>
      </c>
      <c r="CK84" s="424" t="s">
        <v>1118</v>
      </c>
      <c r="CL84" s="393"/>
      <c r="CM84" s="393"/>
      <c r="CN84" s="393"/>
    </row>
    <row r="85" spans="2:94" x14ac:dyDescent="0.35">
      <c r="C85" s="385"/>
      <c r="D85" s="393"/>
      <c r="E85" s="393"/>
      <c r="F85" s="393"/>
      <c r="G85" s="399"/>
      <c r="H85" s="393"/>
      <c r="I85" s="393"/>
      <c r="J85" s="395"/>
      <c r="K85" s="393"/>
      <c r="L85" s="393"/>
      <c r="M85" s="393"/>
      <c r="N85" s="393"/>
      <c r="O85" s="393"/>
      <c r="P85" s="395"/>
      <c r="Q85" s="395"/>
      <c r="R85" s="393"/>
      <c r="S85" s="393"/>
      <c r="T85" s="393"/>
      <c r="U85" s="397"/>
      <c r="V85" s="393"/>
      <c r="W85" s="395"/>
      <c r="X85" s="395"/>
      <c r="Y85" s="393"/>
      <c r="Z85" s="393"/>
      <c r="AA85" s="393"/>
      <c r="AB85" s="393"/>
      <c r="AC85" s="393"/>
      <c r="AD85" s="395"/>
      <c r="AE85" s="395"/>
      <c r="AF85" s="393"/>
      <c r="AG85" s="393"/>
      <c r="AH85" s="393"/>
      <c r="AI85" s="399"/>
      <c r="AJ85" s="393"/>
      <c r="AK85" s="395"/>
      <c r="AL85" s="395"/>
      <c r="AM85" s="393"/>
      <c r="AN85" s="393"/>
      <c r="AO85" s="393"/>
      <c r="AP85" s="393"/>
      <c r="AQ85" s="393"/>
      <c r="AR85" s="395"/>
      <c r="AS85" s="395"/>
      <c r="AT85" s="393"/>
      <c r="AU85" s="393"/>
      <c r="AV85" s="393"/>
      <c r="AW85" s="393"/>
      <c r="AX85" s="415"/>
      <c r="AY85" s="395"/>
      <c r="AZ85" s="395"/>
      <c r="BA85" s="393"/>
      <c r="BB85" s="393"/>
      <c r="BC85" s="393"/>
      <c r="BD85" s="393"/>
      <c r="BE85" s="393"/>
      <c r="BF85" s="395"/>
      <c r="BG85" s="395"/>
      <c r="BH85" s="393"/>
      <c r="BI85" s="393"/>
      <c r="BJ85" s="393"/>
      <c r="BK85" s="399"/>
      <c r="BL85" s="393"/>
      <c r="BM85" s="393"/>
      <c r="BN85" s="395"/>
      <c r="BO85" s="393"/>
      <c r="BP85" s="425"/>
      <c r="BQ85" s="393"/>
      <c r="BR85" s="393"/>
      <c r="BS85" s="393"/>
      <c r="BT85" s="395"/>
      <c r="BU85" s="395"/>
      <c r="BV85" s="393"/>
      <c r="BW85" s="393"/>
      <c r="BX85" s="393"/>
      <c r="BY85" s="393"/>
      <c r="BZ85" s="393"/>
      <c r="CA85" s="395"/>
      <c r="CB85" s="395"/>
      <c r="CC85" s="393"/>
      <c r="CD85" s="393"/>
      <c r="CE85" s="393"/>
      <c r="CF85" s="393"/>
      <c r="CG85" s="393"/>
      <c r="CH85" s="395"/>
      <c r="CI85" s="395"/>
      <c r="CJ85" s="393"/>
      <c r="CK85" s="393"/>
      <c r="CL85" s="393"/>
      <c r="CM85" s="393"/>
      <c r="CN85" s="393"/>
    </row>
    <row r="86" spans="2:94" x14ac:dyDescent="0.35">
      <c r="B86" t="s">
        <v>1184</v>
      </c>
      <c r="C86" s="385" t="s">
        <v>1146</v>
      </c>
      <c r="D86" s="388" t="s">
        <v>1263</v>
      </c>
      <c r="E86" s="388" t="s">
        <v>1263</v>
      </c>
      <c r="F86" s="387" t="s">
        <v>1094</v>
      </c>
      <c r="G86" s="402" t="s">
        <v>1094</v>
      </c>
      <c r="H86" s="392" t="s">
        <v>1095</v>
      </c>
      <c r="I86" s="389" t="s">
        <v>1094</v>
      </c>
      <c r="J86" s="389" t="s">
        <v>1094</v>
      </c>
      <c r="K86" s="388" t="s">
        <v>1120</v>
      </c>
      <c r="L86" s="387" t="s">
        <v>1094</v>
      </c>
      <c r="M86" s="401" t="s">
        <v>1099</v>
      </c>
      <c r="N86" s="392" t="s">
        <v>1095</v>
      </c>
      <c r="O86" s="388" t="s">
        <v>1117</v>
      </c>
      <c r="P86" s="389" t="s">
        <v>1114</v>
      </c>
      <c r="Q86" s="389" t="s">
        <v>1115</v>
      </c>
      <c r="R86" s="392" t="s">
        <v>1095</v>
      </c>
      <c r="S86" s="387" t="s">
        <v>1094</v>
      </c>
      <c r="T86" s="387" t="s">
        <v>1094</v>
      </c>
      <c r="U86" s="388" t="s">
        <v>1263</v>
      </c>
      <c r="V86" s="388" t="s">
        <v>1263</v>
      </c>
      <c r="W86" s="389" t="s">
        <v>1095</v>
      </c>
      <c r="X86" s="389" t="s">
        <v>1095</v>
      </c>
      <c r="Y86" s="387" t="s">
        <v>1094</v>
      </c>
      <c r="Z86" s="388" t="s">
        <v>1263</v>
      </c>
      <c r="AA86" s="388" t="s">
        <v>1263</v>
      </c>
      <c r="AB86" s="387" t="s">
        <v>1094</v>
      </c>
      <c r="AC86" s="387" t="s">
        <v>1094</v>
      </c>
      <c r="AD86" s="389" t="s">
        <v>1095</v>
      </c>
      <c r="AE86" s="389" t="s">
        <v>1095</v>
      </c>
      <c r="AF86" s="387" t="s">
        <v>1094</v>
      </c>
      <c r="AG86" s="388" t="s">
        <v>1114</v>
      </c>
      <c r="AH86" s="388" t="s">
        <v>1262</v>
      </c>
      <c r="AI86" s="402" t="s">
        <v>1094</v>
      </c>
      <c r="AJ86" s="388" t="s">
        <v>1094</v>
      </c>
      <c r="AK86" s="389" t="s">
        <v>1095</v>
      </c>
      <c r="AL86" s="389" t="s">
        <v>1095</v>
      </c>
      <c r="AM86" s="388" t="s">
        <v>1115</v>
      </c>
      <c r="AN86" s="387" t="s">
        <v>1094</v>
      </c>
      <c r="AO86" s="387" t="s">
        <v>1094</v>
      </c>
      <c r="AP86" s="392" t="s">
        <v>1095</v>
      </c>
      <c r="AQ86" s="387" t="s">
        <v>1094</v>
      </c>
      <c r="AR86" s="388" t="s">
        <v>1116</v>
      </c>
      <c r="AS86" s="388" t="s">
        <v>1117</v>
      </c>
      <c r="AT86" s="388" t="s">
        <v>1299</v>
      </c>
      <c r="AU86" s="392" t="s">
        <v>1095</v>
      </c>
      <c r="AV86" s="392" t="s">
        <v>1095</v>
      </c>
      <c r="AW86" s="387" t="s">
        <v>1094</v>
      </c>
      <c r="AX86" s="416" t="s">
        <v>1094</v>
      </c>
      <c r="AY86" s="388" t="s">
        <v>1114</v>
      </c>
      <c r="AZ86" s="388" t="s">
        <v>1115</v>
      </c>
      <c r="BA86" s="392" t="s">
        <v>1095</v>
      </c>
      <c r="BB86" s="387" t="s">
        <v>1094</v>
      </c>
      <c r="BC86" s="388" t="s">
        <v>1094</v>
      </c>
      <c r="BD86" s="388" t="s">
        <v>1120</v>
      </c>
      <c r="BE86" s="388" t="s">
        <v>1117</v>
      </c>
      <c r="BF86" s="388" t="s">
        <v>1095</v>
      </c>
      <c r="BG86" s="389" t="s">
        <v>1095</v>
      </c>
      <c r="BH86" s="387" t="s">
        <v>1094</v>
      </c>
      <c r="BI86" s="388" t="s">
        <v>1117</v>
      </c>
      <c r="BJ86" s="388" t="s">
        <v>1115</v>
      </c>
      <c r="BK86" s="387" t="s">
        <v>1094</v>
      </c>
      <c r="BL86" s="387" t="s">
        <v>1094</v>
      </c>
      <c r="BM86" s="388" t="s">
        <v>1095</v>
      </c>
      <c r="BN86" s="388" t="s">
        <v>1095</v>
      </c>
      <c r="BO86" s="387" t="s">
        <v>1094</v>
      </c>
      <c r="BP86" s="387" t="s">
        <v>1094</v>
      </c>
      <c r="BQ86" s="392" t="s">
        <v>1095</v>
      </c>
      <c r="BR86" s="387" t="s">
        <v>1094</v>
      </c>
      <c r="BS86" s="388" t="s">
        <v>1118</v>
      </c>
      <c r="BT86" s="388" t="s">
        <v>1117</v>
      </c>
      <c r="BU86" s="388" t="s">
        <v>1263</v>
      </c>
      <c r="BV86" s="387" t="s">
        <v>1094</v>
      </c>
      <c r="BW86" s="388" t="s">
        <v>1095</v>
      </c>
      <c r="BX86" s="387" t="s">
        <v>1094</v>
      </c>
      <c r="BY86" s="387" t="s">
        <v>1094</v>
      </c>
      <c r="BZ86" s="392" t="s">
        <v>1095</v>
      </c>
      <c r="CA86" s="389" t="s">
        <v>1094</v>
      </c>
      <c r="CB86" s="389" t="s">
        <v>1094</v>
      </c>
      <c r="CC86" s="392" t="s">
        <v>1095</v>
      </c>
      <c r="CD86" s="387" t="s">
        <v>1094</v>
      </c>
      <c r="CE86" s="388" t="s">
        <v>1094</v>
      </c>
      <c r="CF86" s="388" t="s">
        <v>1120</v>
      </c>
      <c r="CG86" s="388" t="s">
        <v>1116</v>
      </c>
      <c r="CH86" s="389" t="s">
        <v>1095</v>
      </c>
      <c r="CI86" s="389" t="s">
        <v>1095</v>
      </c>
      <c r="CJ86" s="387" t="s">
        <v>1094</v>
      </c>
      <c r="CK86" s="387" t="s">
        <v>1094</v>
      </c>
      <c r="CL86" s="388" t="s">
        <v>1120</v>
      </c>
      <c r="CM86" s="388" t="s">
        <v>1114</v>
      </c>
      <c r="CN86" s="388" t="s">
        <v>1262</v>
      </c>
      <c r="CP86" t="s">
        <v>1093</v>
      </c>
    </row>
    <row r="87" spans="2:94" x14ac:dyDescent="0.35">
      <c r="C87" s="385"/>
      <c r="D87" s="388" t="s">
        <v>1114</v>
      </c>
      <c r="E87" s="396" t="s">
        <v>1262</v>
      </c>
      <c r="F87" s="438"/>
      <c r="G87" s="438"/>
      <c r="H87" s="438"/>
      <c r="I87" s="438"/>
      <c r="J87" s="438"/>
      <c r="K87" s="439" t="s">
        <v>48</v>
      </c>
      <c r="L87" s="438"/>
      <c r="M87" s="438"/>
      <c r="N87" s="438"/>
      <c r="O87" s="388" t="s">
        <v>1115</v>
      </c>
      <c r="P87" s="395"/>
      <c r="Q87" s="395"/>
      <c r="R87" s="438"/>
      <c r="S87" s="438"/>
      <c r="T87" s="438"/>
      <c r="U87" s="426" t="s">
        <v>48</v>
      </c>
      <c r="V87" s="439" t="s">
        <v>48</v>
      </c>
      <c r="W87" s="395"/>
      <c r="X87" s="395"/>
      <c r="Y87" s="393"/>
      <c r="Z87" s="400" t="s">
        <v>1115</v>
      </c>
      <c r="AA87" s="402" t="s">
        <v>1115</v>
      </c>
      <c r="AB87" s="393"/>
      <c r="AC87" s="393"/>
      <c r="AD87" s="395"/>
      <c r="AE87" s="395"/>
      <c r="AF87" s="403"/>
      <c r="AG87" s="388" t="s">
        <v>1115</v>
      </c>
      <c r="AH87" s="388" t="s">
        <v>1114</v>
      </c>
      <c r="AI87" s="402"/>
      <c r="AJ87" s="388" t="s">
        <v>1114</v>
      </c>
      <c r="AK87" s="389"/>
      <c r="AL87" s="389"/>
      <c r="AM87" s="396" t="s">
        <v>1262</v>
      </c>
      <c r="AN87" s="403"/>
      <c r="AO87" s="403"/>
      <c r="AP87" s="403"/>
      <c r="AQ87" s="403"/>
      <c r="AR87" s="388" t="s">
        <v>1116</v>
      </c>
      <c r="AS87" s="388" t="s">
        <v>1116</v>
      </c>
      <c r="AT87" s="388" t="s">
        <v>1115</v>
      </c>
      <c r="AU87" s="403"/>
      <c r="AV87" s="403"/>
      <c r="AW87" s="403"/>
      <c r="AX87" s="416"/>
      <c r="AY87" s="396" t="s">
        <v>1262</v>
      </c>
      <c r="AZ87" s="396" t="s">
        <v>1262</v>
      </c>
      <c r="BA87" s="403"/>
      <c r="BB87" s="403"/>
      <c r="BC87" s="388" t="s">
        <v>1115</v>
      </c>
      <c r="BD87" s="388" t="s">
        <v>1115</v>
      </c>
      <c r="BE87" s="394" t="s">
        <v>1094</v>
      </c>
      <c r="BF87" s="402" t="s">
        <v>1114</v>
      </c>
      <c r="BG87" s="389"/>
      <c r="BH87" s="403"/>
      <c r="BI87" s="387" t="s">
        <v>1094</v>
      </c>
      <c r="BJ87" s="388"/>
      <c r="BK87" s="399"/>
      <c r="BL87" s="393"/>
      <c r="BM87" s="388" t="s">
        <v>1115</v>
      </c>
      <c r="BN87" s="388" t="s">
        <v>1115</v>
      </c>
      <c r="BO87" s="393"/>
      <c r="BP87" s="393"/>
      <c r="BQ87" s="393"/>
      <c r="BR87" s="393"/>
      <c r="BS87" s="393"/>
      <c r="BT87" s="393"/>
      <c r="BU87" s="388" t="s">
        <v>1117</v>
      </c>
      <c r="BV87" s="393"/>
      <c r="BW87" s="388" t="s">
        <v>1115</v>
      </c>
      <c r="BX87" s="393"/>
      <c r="BY87" s="393"/>
      <c r="BZ87" s="393"/>
      <c r="CA87" s="395"/>
      <c r="CB87" s="395"/>
      <c r="CC87" s="393"/>
      <c r="CD87" s="393"/>
      <c r="CE87" s="396" t="s">
        <v>1262</v>
      </c>
      <c r="CF87" s="402" t="s">
        <v>1094</v>
      </c>
      <c r="CG87" s="402" t="s">
        <v>1094</v>
      </c>
      <c r="CH87" s="395"/>
      <c r="CI87" s="395"/>
      <c r="CJ87" s="393"/>
      <c r="CK87" s="393"/>
      <c r="CL87" s="394" t="s">
        <v>1094</v>
      </c>
      <c r="CM87" s="388" t="s">
        <v>1115</v>
      </c>
      <c r="CN87" s="388" t="s">
        <v>1115</v>
      </c>
    </row>
    <row r="88" spans="2:94" x14ac:dyDescent="0.35">
      <c r="C88" s="385"/>
      <c r="D88" s="393"/>
      <c r="E88" s="393"/>
      <c r="F88" s="440"/>
      <c r="G88" s="399"/>
      <c r="H88" s="440"/>
      <c r="I88" s="395"/>
      <c r="J88" s="395"/>
      <c r="K88" s="403"/>
      <c r="L88" s="440"/>
      <c r="M88" s="440"/>
      <c r="N88" s="440"/>
      <c r="O88" s="440"/>
      <c r="P88" s="395"/>
      <c r="Q88" s="395"/>
      <c r="R88" s="440"/>
      <c r="S88" s="440"/>
      <c r="T88" s="440"/>
      <c r="U88" s="391"/>
      <c r="V88" s="403"/>
      <c r="W88" s="395"/>
      <c r="X88" s="395"/>
      <c r="Y88" s="393"/>
      <c r="Z88" s="393"/>
      <c r="AA88" s="393"/>
      <c r="AB88" s="393"/>
      <c r="AC88" s="393"/>
      <c r="AD88" s="395"/>
      <c r="AE88" s="395"/>
      <c r="AF88" s="403"/>
      <c r="AG88" s="403"/>
      <c r="AH88" s="403"/>
      <c r="AI88" s="402"/>
      <c r="AJ88" s="453"/>
      <c r="AK88" s="389"/>
      <c r="AL88" s="453"/>
      <c r="AM88" s="388"/>
      <c r="AN88" s="403"/>
      <c r="AO88" s="403"/>
      <c r="AP88" s="403"/>
      <c r="AQ88" s="403"/>
      <c r="AR88" s="389"/>
      <c r="AS88" s="389"/>
      <c r="AT88" s="393"/>
      <c r="AU88" s="403"/>
      <c r="AV88" s="403"/>
      <c r="AW88" s="403"/>
      <c r="AX88" s="416"/>
      <c r="AY88" s="389"/>
      <c r="AZ88" s="389"/>
      <c r="BA88" s="403"/>
      <c r="BB88" s="403"/>
      <c r="BC88" s="403"/>
      <c r="BD88" s="388"/>
      <c r="BE88" s="388"/>
      <c r="BF88" s="389"/>
      <c r="BG88" s="389"/>
      <c r="BH88" s="403"/>
      <c r="BI88" s="388"/>
      <c r="BJ88" s="388"/>
      <c r="BK88" s="399"/>
      <c r="BL88" s="393"/>
      <c r="BM88" s="395"/>
      <c r="BN88" s="395"/>
      <c r="BO88" s="393"/>
      <c r="BP88" s="428" t="s">
        <v>1121</v>
      </c>
      <c r="BQ88" s="393"/>
      <c r="BR88" s="393"/>
      <c r="BS88" s="452" t="s">
        <v>1164</v>
      </c>
      <c r="BT88" s="395"/>
      <c r="BU88" s="393"/>
      <c r="BV88" s="393"/>
      <c r="BW88" s="393"/>
      <c r="BX88" s="393"/>
      <c r="BY88" s="393"/>
      <c r="BZ88" s="393"/>
      <c r="CA88" s="395"/>
      <c r="CB88" s="395"/>
      <c r="CC88" s="393"/>
      <c r="CD88" s="393"/>
      <c r="CE88" s="393"/>
      <c r="CF88" s="393"/>
      <c r="CG88" s="393"/>
      <c r="CH88" s="395"/>
      <c r="CI88" s="395"/>
      <c r="CJ88" s="393"/>
      <c r="CK88" s="393"/>
      <c r="CL88" s="393"/>
      <c r="CM88" s="393"/>
      <c r="CN88" s="393"/>
    </row>
    <row r="89" spans="2:94" x14ac:dyDescent="0.35">
      <c r="B89" t="s">
        <v>1185</v>
      </c>
      <c r="C89" s="385" t="s">
        <v>1147</v>
      </c>
      <c r="D89" s="387" t="s">
        <v>1094</v>
      </c>
      <c r="E89" s="392" t="s">
        <v>1095</v>
      </c>
      <c r="F89" s="387" t="s">
        <v>1094</v>
      </c>
      <c r="G89" s="388" t="s">
        <v>1120</v>
      </c>
      <c r="H89" s="388" t="s">
        <v>1299</v>
      </c>
      <c r="I89" s="392" t="s">
        <v>1095</v>
      </c>
      <c r="J89" s="392" t="s">
        <v>1095</v>
      </c>
      <c r="K89" s="388" t="s">
        <v>1094</v>
      </c>
      <c r="L89" s="388" t="s">
        <v>1120</v>
      </c>
      <c r="M89" s="388" t="s">
        <v>1120</v>
      </c>
      <c r="N89" s="387" t="s">
        <v>1094</v>
      </c>
      <c r="O89" s="387" t="s">
        <v>1094</v>
      </c>
      <c r="P89" s="392" t="s">
        <v>1095</v>
      </c>
      <c r="Q89" s="392" t="s">
        <v>1095</v>
      </c>
      <c r="R89" s="387" t="s">
        <v>1094</v>
      </c>
      <c r="S89" s="387" t="s">
        <v>1094</v>
      </c>
      <c r="T89" s="392" t="s">
        <v>1095</v>
      </c>
      <c r="U89" s="391" t="s">
        <v>1094</v>
      </c>
      <c r="V89" s="388" t="s">
        <v>1120</v>
      </c>
      <c r="W89" s="389" t="s">
        <v>1120</v>
      </c>
      <c r="X89" s="389" t="s">
        <v>1120</v>
      </c>
      <c r="Y89" s="392" t="s">
        <v>1095</v>
      </c>
      <c r="Z89" s="387" t="s">
        <v>1094</v>
      </c>
      <c r="AA89" s="387" t="s">
        <v>1094</v>
      </c>
      <c r="AB89" s="388" t="s">
        <v>1299</v>
      </c>
      <c r="AC89" s="388" t="s">
        <v>1299</v>
      </c>
      <c r="AD89" s="389" t="s">
        <v>1095</v>
      </c>
      <c r="AE89" s="389" t="s">
        <v>1095</v>
      </c>
      <c r="AF89" s="387" t="s">
        <v>1094</v>
      </c>
      <c r="AG89" s="387" t="s">
        <v>1094</v>
      </c>
      <c r="AH89" s="388" t="s">
        <v>1116</v>
      </c>
      <c r="AI89" s="388" t="s">
        <v>1263</v>
      </c>
      <c r="AJ89" s="388" t="s">
        <v>1120</v>
      </c>
      <c r="AK89" s="392" t="s">
        <v>1095</v>
      </c>
      <c r="AL89" s="392" t="s">
        <v>1095</v>
      </c>
      <c r="AM89" s="401" t="s">
        <v>1099</v>
      </c>
      <c r="AN89" s="453" t="s">
        <v>1117</v>
      </c>
      <c r="AO89" s="388" t="s">
        <v>1116</v>
      </c>
      <c r="AP89" s="387" t="s">
        <v>1094</v>
      </c>
      <c r="AQ89" s="387" t="s">
        <v>1094</v>
      </c>
      <c r="AR89" s="392" t="s">
        <v>1095</v>
      </c>
      <c r="AS89" s="392" t="s">
        <v>1095</v>
      </c>
      <c r="AT89" s="388" t="s">
        <v>1116</v>
      </c>
      <c r="AU89" s="388" t="s">
        <v>1262</v>
      </c>
      <c r="AV89" s="403" t="s">
        <v>1094</v>
      </c>
      <c r="AW89" s="392" t="s">
        <v>1095</v>
      </c>
      <c r="AX89" s="416" t="s">
        <v>1095</v>
      </c>
      <c r="AY89" s="388" t="s">
        <v>1117</v>
      </c>
      <c r="AZ89" s="388" t="s">
        <v>1116</v>
      </c>
      <c r="BA89" s="388" t="s">
        <v>1114</v>
      </c>
      <c r="BB89" s="387" t="s">
        <v>1094</v>
      </c>
      <c r="BC89" s="392" t="s">
        <v>1095</v>
      </c>
      <c r="BD89" s="392" t="s">
        <v>1095</v>
      </c>
      <c r="BE89" s="387" t="s">
        <v>1094</v>
      </c>
      <c r="BF89" s="388" t="s">
        <v>1115</v>
      </c>
      <c r="BG89" s="388" t="s">
        <v>1114</v>
      </c>
      <c r="BH89" s="387" t="s">
        <v>1094</v>
      </c>
      <c r="BI89" s="392" t="s">
        <v>1095</v>
      </c>
      <c r="BJ89" s="387" t="s">
        <v>1094</v>
      </c>
      <c r="BK89" s="475" t="s">
        <v>1299</v>
      </c>
      <c r="BL89" s="388" t="s">
        <v>1299</v>
      </c>
      <c r="BM89" s="389" t="s">
        <v>1095</v>
      </c>
      <c r="BN89" s="389" t="s">
        <v>1095</v>
      </c>
      <c r="BO89" s="387" t="s">
        <v>1094</v>
      </c>
      <c r="BP89" s="424" t="s">
        <v>1094</v>
      </c>
      <c r="BQ89" s="388" t="s">
        <v>1120</v>
      </c>
      <c r="BR89" s="388" t="s">
        <v>1120</v>
      </c>
      <c r="BS89" s="387" t="s">
        <v>1094</v>
      </c>
      <c r="BT89" s="389" t="s">
        <v>1095</v>
      </c>
      <c r="BU89" s="389" t="s">
        <v>1095</v>
      </c>
      <c r="BV89" s="388" t="s">
        <v>1120</v>
      </c>
      <c r="BW89" s="388" t="s">
        <v>1299</v>
      </c>
      <c r="BX89" s="388" t="s">
        <v>1299</v>
      </c>
      <c r="BY89" s="387" t="s">
        <v>1094</v>
      </c>
      <c r="BZ89" s="387" t="s">
        <v>1094</v>
      </c>
      <c r="CA89" s="389" t="s">
        <v>1095</v>
      </c>
      <c r="CB89" s="389" t="s">
        <v>1095</v>
      </c>
      <c r="CC89" s="388" t="s">
        <v>1120</v>
      </c>
      <c r="CD89" s="388" t="s">
        <v>1120</v>
      </c>
      <c r="CE89" s="387" t="s">
        <v>1094</v>
      </c>
      <c r="CF89" s="387" t="s">
        <v>1094</v>
      </c>
      <c r="CG89" s="392" t="s">
        <v>1095</v>
      </c>
      <c r="CH89" s="389" t="s">
        <v>1120</v>
      </c>
      <c r="CI89" s="389" t="s">
        <v>1120</v>
      </c>
      <c r="CJ89" s="388" t="s">
        <v>1299</v>
      </c>
      <c r="CK89" s="387" t="s">
        <v>1094</v>
      </c>
      <c r="CL89" s="392" t="s">
        <v>1095</v>
      </c>
      <c r="CM89" s="387" t="s">
        <v>1094</v>
      </c>
      <c r="CN89" s="387" t="s">
        <v>1094</v>
      </c>
      <c r="CP89" t="s">
        <v>1093</v>
      </c>
    </row>
    <row r="90" spans="2:94" x14ac:dyDescent="0.35">
      <c r="C90" s="385"/>
      <c r="D90" s="393"/>
      <c r="E90" s="393"/>
      <c r="F90" s="393"/>
      <c r="G90" s="402" t="s">
        <v>1100</v>
      </c>
      <c r="H90" s="396" t="s">
        <v>1263</v>
      </c>
      <c r="I90" s="395"/>
      <c r="J90" s="395"/>
      <c r="K90" s="396" t="s">
        <v>1262</v>
      </c>
      <c r="L90" s="388" t="s">
        <v>1114</v>
      </c>
      <c r="M90" s="394" t="s">
        <v>1094</v>
      </c>
      <c r="N90" s="393"/>
      <c r="O90" s="393"/>
      <c r="P90" s="395"/>
      <c r="Q90" s="395"/>
      <c r="R90" s="393"/>
      <c r="S90" s="393"/>
      <c r="T90" s="393"/>
      <c r="U90" s="397"/>
      <c r="V90" s="388" t="s">
        <v>1263</v>
      </c>
      <c r="W90" s="389" t="s">
        <v>1263</v>
      </c>
      <c r="X90" s="389" t="s">
        <v>1117</v>
      </c>
      <c r="Y90" s="393"/>
      <c r="Z90" s="393"/>
      <c r="AA90" s="393"/>
      <c r="AB90" s="396" t="s">
        <v>1262</v>
      </c>
      <c r="AC90" s="396" t="s">
        <v>1262</v>
      </c>
      <c r="AD90" s="395"/>
      <c r="AE90" s="395"/>
      <c r="AF90" s="393"/>
      <c r="AG90" s="393"/>
      <c r="AH90" s="388" t="s">
        <v>1117</v>
      </c>
      <c r="AI90" s="388" t="s">
        <v>1117</v>
      </c>
      <c r="AJ90" s="388" t="s">
        <v>1117</v>
      </c>
      <c r="AK90" s="393"/>
      <c r="AL90" s="393"/>
      <c r="AM90" s="393"/>
      <c r="AN90" s="393"/>
      <c r="AO90" s="388" t="s">
        <v>1117</v>
      </c>
      <c r="AP90" s="432"/>
      <c r="AQ90" s="432"/>
      <c r="AR90" s="432"/>
      <c r="AS90" s="432"/>
      <c r="AT90" s="426" t="s">
        <v>48</v>
      </c>
      <c r="AU90" s="426" t="s">
        <v>48</v>
      </c>
      <c r="AV90" s="432"/>
      <c r="AW90" s="432"/>
      <c r="AX90" s="415"/>
      <c r="AY90" s="396" t="s">
        <v>1263</v>
      </c>
      <c r="AZ90" s="396" t="s">
        <v>1263</v>
      </c>
      <c r="BA90" s="396" t="s">
        <v>1262</v>
      </c>
      <c r="BB90" s="393"/>
      <c r="BC90" s="393"/>
      <c r="BD90" s="393"/>
      <c r="BE90" s="393"/>
      <c r="BF90" s="388" t="s">
        <v>1114</v>
      </c>
      <c r="BG90" s="393"/>
      <c r="BH90" s="393"/>
      <c r="BI90" s="393"/>
      <c r="BJ90" s="393"/>
      <c r="BK90" s="396" t="s">
        <v>1262</v>
      </c>
      <c r="BL90" s="396" t="s">
        <v>1262</v>
      </c>
      <c r="BM90" s="395"/>
      <c r="BN90" s="395"/>
      <c r="BO90" s="393"/>
      <c r="BP90" s="425"/>
      <c r="BQ90" s="388" t="s">
        <v>1117</v>
      </c>
      <c r="BR90" s="388" t="s">
        <v>1117</v>
      </c>
      <c r="BS90" s="393"/>
      <c r="BT90" s="395"/>
      <c r="BU90" s="395"/>
      <c r="BV90" s="396" t="s">
        <v>1263</v>
      </c>
      <c r="BW90" s="396" t="s">
        <v>1262</v>
      </c>
      <c r="BX90" s="396" t="s">
        <v>1262</v>
      </c>
      <c r="BY90" s="393"/>
      <c r="BZ90" s="393"/>
      <c r="CA90" s="395"/>
      <c r="CB90" s="395"/>
      <c r="CC90" s="388" t="s">
        <v>1117</v>
      </c>
      <c r="CD90" s="388" t="s">
        <v>1117</v>
      </c>
      <c r="CE90" s="393"/>
      <c r="CF90" s="393"/>
      <c r="CG90" s="393"/>
      <c r="CH90" s="389" t="s">
        <v>1117</v>
      </c>
      <c r="CI90" s="389" t="s">
        <v>1117</v>
      </c>
      <c r="CJ90" s="388" t="s">
        <v>1114</v>
      </c>
      <c r="CK90" s="393"/>
      <c r="CL90" s="393"/>
      <c r="CM90" s="393"/>
      <c r="CN90" s="393"/>
    </row>
    <row r="91" spans="2:94" x14ac:dyDescent="0.35">
      <c r="C91" s="385"/>
      <c r="D91" s="393"/>
      <c r="E91" s="393"/>
      <c r="F91" s="393"/>
      <c r="G91" s="399"/>
      <c r="H91" s="393"/>
      <c r="I91" s="395"/>
      <c r="J91" s="395"/>
      <c r="K91" s="393"/>
      <c r="L91" s="393"/>
      <c r="M91" s="393"/>
      <c r="N91" s="393"/>
      <c r="O91" s="393"/>
      <c r="P91" s="395"/>
      <c r="Q91" s="395"/>
      <c r="R91" s="393"/>
      <c r="S91" s="393"/>
      <c r="T91" s="393"/>
      <c r="U91" s="397"/>
      <c r="V91" s="393"/>
      <c r="W91" s="395"/>
      <c r="X91" s="395"/>
      <c r="Y91" s="393"/>
      <c r="Z91" s="393"/>
      <c r="AA91" s="393"/>
      <c r="AB91" s="393"/>
      <c r="AC91" s="393"/>
      <c r="AD91" s="395"/>
      <c r="AE91" s="395"/>
      <c r="AF91" s="393"/>
      <c r="AG91" s="393"/>
      <c r="AH91" s="393"/>
      <c r="AI91" s="399"/>
      <c r="AJ91" s="393"/>
      <c r="AK91" s="393"/>
      <c r="AL91" s="393"/>
      <c r="AM91" s="393"/>
      <c r="AN91" s="393"/>
      <c r="AO91" s="393"/>
      <c r="AP91" s="393"/>
      <c r="AQ91" s="393"/>
      <c r="AR91" s="393"/>
      <c r="AS91" s="393"/>
      <c r="AT91" s="393"/>
      <c r="AU91" s="393"/>
      <c r="AV91" s="393"/>
      <c r="AW91" s="393"/>
      <c r="AX91" s="415"/>
      <c r="AY91" s="395"/>
      <c r="AZ91" s="395"/>
      <c r="BA91" s="393"/>
      <c r="BB91" s="393"/>
      <c r="BC91" s="393"/>
      <c r="BD91" s="393"/>
      <c r="BE91" s="393"/>
      <c r="BF91" s="395"/>
      <c r="BG91" s="393"/>
      <c r="BH91" s="393"/>
      <c r="BI91" s="393"/>
      <c r="BJ91" s="393"/>
      <c r="BK91" s="393"/>
      <c r="BL91" s="393"/>
      <c r="BM91" s="395"/>
      <c r="BN91" s="395"/>
      <c r="BO91" s="393"/>
      <c r="BP91" s="425"/>
      <c r="BQ91" s="393"/>
      <c r="BR91" s="393"/>
      <c r="BS91" s="393"/>
      <c r="BT91" s="395"/>
      <c r="BU91" s="395"/>
      <c r="BV91" s="393"/>
      <c r="BW91" s="393"/>
      <c r="BX91" s="393"/>
      <c r="BY91" s="393"/>
      <c r="BZ91" s="393"/>
      <c r="CA91" s="395"/>
      <c r="CB91" s="395"/>
      <c r="CC91" s="393"/>
      <c r="CD91" s="393"/>
      <c r="CE91" s="393"/>
      <c r="CF91" s="393"/>
      <c r="CG91" s="393"/>
      <c r="CH91" s="395"/>
      <c r="CI91" s="395"/>
      <c r="CJ91" s="393"/>
      <c r="CK91" s="393"/>
      <c r="CL91" s="393"/>
      <c r="CM91" s="393"/>
      <c r="CN91" s="393"/>
    </row>
    <row r="92" spans="2:94" x14ac:dyDescent="0.35">
      <c r="B92" t="s">
        <v>1186</v>
      </c>
      <c r="C92" s="385" t="s">
        <v>1148</v>
      </c>
      <c r="D92" s="387" t="s">
        <v>1094</v>
      </c>
      <c r="E92" s="388" t="s">
        <v>1116</v>
      </c>
      <c r="F92" s="388" t="s">
        <v>1118</v>
      </c>
      <c r="G92" s="402" t="s">
        <v>1094</v>
      </c>
      <c r="H92" s="387" t="s">
        <v>1094</v>
      </c>
      <c r="I92" s="389" t="s">
        <v>1095</v>
      </c>
      <c r="J92" s="389" t="s">
        <v>1095</v>
      </c>
      <c r="K92" s="388" t="s">
        <v>1116</v>
      </c>
      <c r="L92" s="388" t="s">
        <v>1114</v>
      </c>
      <c r="M92" s="388" t="s">
        <v>1114</v>
      </c>
      <c r="N92" s="387" t="s">
        <v>1094</v>
      </c>
      <c r="O92" s="401" t="s">
        <v>1099</v>
      </c>
      <c r="P92" s="389" t="s">
        <v>1095</v>
      </c>
      <c r="Q92" s="389" t="s">
        <v>1095</v>
      </c>
      <c r="R92" s="388" t="s">
        <v>1115</v>
      </c>
      <c r="S92" s="388" t="s">
        <v>1299</v>
      </c>
      <c r="T92" s="387" t="s">
        <v>1094</v>
      </c>
      <c r="U92" s="391" t="s">
        <v>1094</v>
      </c>
      <c r="V92" s="392" t="s">
        <v>1095</v>
      </c>
      <c r="W92" s="389" t="s">
        <v>1120</v>
      </c>
      <c r="X92" s="389" t="s">
        <v>1118</v>
      </c>
      <c r="Y92" s="388" t="s">
        <v>1114</v>
      </c>
      <c r="Z92" s="387" t="s">
        <v>1094</v>
      </c>
      <c r="AA92" s="387" t="s">
        <v>1094</v>
      </c>
      <c r="AB92" s="392" t="s">
        <v>1095</v>
      </c>
      <c r="AC92" s="392" t="s">
        <v>1095</v>
      </c>
      <c r="AD92" s="388" t="s">
        <v>1262</v>
      </c>
      <c r="AE92" s="388" t="s">
        <v>1262</v>
      </c>
      <c r="AF92" s="387" t="s">
        <v>1094</v>
      </c>
      <c r="AG92" s="392" t="s">
        <v>1095</v>
      </c>
      <c r="AH92" s="387" t="s">
        <v>1094</v>
      </c>
      <c r="AI92" s="402" t="s">
        <v>1094</v>
      </c>
      <c r="AJ92" s="388" t="s">
        <v>1115</v>
      </c>
      <c r="AK92" s="389" t="s">
        <v>1095</v>
      </c>
      <c r="AL92" s="389" t="s">
        <v>1095</v>
      </c>
      <c r="AM92" s="387" t="s">
        <v>1094</v>
      </c>
      <c r="AN92" s="388" t="s">
        <v>1116</v>
      </c>
      <c r="AO92" s="388" t="s">
        <v>1117</v>
      </c>
      <c r="AP92" s="387" t="s">
        <v>1094</v>
      </c>
      <c r="AQ92" s="387" t="s">
        <v>1094</v>
      </c>
      <c r="AR92" s="389" t="s">
        <v>1095</v>
      </c>
      <c r="AS92" s="389" t="s">
        <v>1095</v>
      </c>
      <c r="AT92" s="387" t="s">
        <v>1094</v>
      </c>
      <c r="AU92" s="387" t="s">
        <v>1094</v>
      </c>
      <c r="AV92" s="392" t="s">
        <v>1095</v>
      </c>
      <c r="AW92" s="387" t="s">
        <v>1094</v>
      </c>
      <c r="AX92" s="416" t="s">
        <v>1094</v>
      </c>
      <c r="AY92" s="388" t="s">
        <v>1263</v>
      </c>
      <c r="AZ92" s="388" t="s">
        <v>1120</v>
      </c>
      <c r="BA92" s="392" t="s">
        <v>1095</v>
      </c>
      <c r="BB92" s="387" t="s">
        <v>1094</v>
      </c>
      <c r="BC92" s="387" t="s">
        <v>1094</v>
      </c>
      <c r="BD92" s="388" t="s">
        <v>1115</v>
      </c>
      <c r="BE92" s="388" t="s">
        <v>1262</v>
      </c>
      <c r="BF92" s="389" t="s">
        <v>1095</v>
      </c>
      <c r="BG92" s="389" t="s">
        <v>1095</v>
      </c>
      <c r="BH92" s="387" t="s">
        <v>1094</v>
      </c>
      <c r="BI92" s="388" t="s">
        <v>1094</v>
      </c>
      <c r="BJ92" s="387" t="s">
        <v>1094</v>
      </c>
      <c r="BK92" s="388" t="s">
        <v>1116</v>
      </c>
      <c r="BL92" s="388" t="s">
        <v>1120</v>
      </c>
      <c r="BM92" s="389" t="s">
        <v>1095</v>
      </c>
      <c r="BN92" s="389" t="s">
        <v>1095</v>
      </c>
      <c r="BO92" s="401" t="s">
        <v>1099</v>
      </c>
      <c r="BP92" s="388" t="s">
        <v>1117</v>
      </c>
      <c r="BQ92" s="388" t="s">
        <v>1116</v>
      </c>
      <c r="BR92" s="388" t="s">
        <v>1094</v>
      </c>
      <c r="BS92" s="388" t="s">
        <v>1094</v>
      </c>
      <c r="BT92" s="389" t="s">
        <v>1095</v>
      </c>
      <c r="BU92" s="389" t="s">
        <v>1095</v>
      </c>
      <c r="BV92" s="388" t="s">
        <v>1116</v>
      </c>
      <c r="BW92" s="388" t="s">
        <v>1262</v>
      </c>
      <c r="BX92" s="387" t="s">
        <v>1094</v>
      </c>
      <c r="BY92" s="392" t="s">
        <v>1095</v>
      </c>
      <c r="BZ92" s="392" t="s">
        <v>1095</v>
      </c>
      <c r="CA92" s="388" t="s">
        <v>1117</v>
      </c>
      <c r="CB92" s="388" t="s">
        <v>1116</v>
      </c>
      <c r="CC92" s="388" t="s">
        <v>1299</v>
      </c>
      <c r="CD92" s="388" t="s">
        <v>1094</v>
      </c>
      <c r="CE92" s="388" t="s">
        <v>1095</v>
      </c>
      <c r="CF92" s="392" t="s">
        <v>1095</v>
      </c>
      <c r="CG92" s="388" t="s">
        <v>1094</v>
      </c>
      <c r="CH92" s="388" t="s">
        <v>1115</v>
      </c>
      <c r="CI92" s="388" t="s">
        <v>1262</v>
      </c>
      <c r="CJ92" s="387" t="s">
        <v>1094</v>
      </c>
      <c r="CK92" s="392" t="s">
        <v>1095</v>
      </c>
      <c r="CL92" s="387" t="s">
        <v>1094</v>
      </c>
      <c r="CM92" s="388" t="s">
        <v>1115</v>
      </c>
      <c r="CN92" s="396" t="s">
        <v>1262</v>
      </c>
      <c r="CP92" t="s">
        <v>1093</v>
      </c>
    </row>
    <row r="93" spans="2:94" x14ac:dyDescent="0.35">
      <c r="C93" s="385"/>
      <c r="D93" s="393"/>
      <c r="E93" s="404" t="s">
        <v>1263</v>
      </c>
      <c r="F93" s="388" t="s">
        <v>1116</v>
      </c>
      <c r="G93" s="399"/>
      <c r="H93" s="393"/>
      <c r="I93" s="395"/>
      <c r="J93" s="395"/>
      <c r="K93" s="393"/>
      <c r="L93" s="388" t="s">
        <v>1115</v>
      </c>
      <c r="M93" s="398" t="s">
        <v>1096</v>
      </c>
      <c r="N93" s="393"/>
      <c r="O93" s="393"/>
      <c r="P93" s="395"/>
      <c r="Q93" s="395"/>
      <c r="R93" s="388" t="s">
        <v>1116</v>
      </c>
      <c r="S93" s="388" t="s">
        <v>1116</v>
      </c>
      <c r="T93" s="393"/>
      <c r="U93" s="397"/>
      <c r="V93" s="393"/>
      <c r="W93" s="389" t="s">
        <v>1116</v>
      </c>
      <c r="X93" s="395"/>
      <c r="Y93" s="400" t="s">
        <v>1299</v>
      </c>
      <c r="Z93" s="393"/>
      <c r="AA93" s="393"/>
      <c r="AB93" s="393"/>
      <c r="AC93" s="393"/>
      <c r="AD93" s="426" t="s">
        <v>48</v>
      </c>
      <c r="AE93" s="426" t="s">
        <v>48</v>
      </c>
      <c r="AF93" s="393"/>
      <c r="AG93" s="393"/>
      <c r="AH93" s="393"/>
      <c r="AI93" s="399"/>
      <c r="AJ93" s="402" t="s">
        <v>1094</v>
      </c>
      <c r="AK93" s="395"/>
      <c r="AL93" s="395"/>
      <c r="AM93" s="393"/>
      <c r="AN93" s="393"/>
      <c r="AO93" s="388" t="s">
        <v>1118</v>
      </c>
      <c r="AP93" s="417"/>
      <c r="AQ93" s="417"/>
      <c r="AR93" s="417"/>
      <c r="AS93" s="417"/>
      <c r="AT93" s="417"/>
      <c r="AU93" s="417"/>
      <c r="AV93" s="417"/>
      <c r="AW93" s="417"/>
      <c r="AX93" s="417"/>
      <c r="AY93" s="426" t="s">
        <v>48</v>
      </c>
      <c r="AZ93" s="426" t="s">
        <v>48</v>
      </c>
      <c r="BA93" s="417"/>
      <c r="BB93" s="417"/>
      <c r="BC93" s="417"/>
      <c r="BD93" s="396" t="s">
        <v>1263</v>
      </c>
      <c r="BE93" s="396" t="s">
        <v>1263</v>
      </c>
      <c r="BF93" s="395"/>
      <c r="BG93" s="395"/>
      <c r="BH93" s="393"/>
      <c r="BI93" s="388" t="s">
        <v>1116</v>
      </c>
      <c r="BJ93" s="393"/>
      <c r="BK93" s="393"/>
      <c r="BL93" s="396" t="s">
        <v>1263</v>
      </c>
      <c r="BM93" s="395"/>
      <c r="BN93" s="395"/>
      <c r="BO93" s="393"/>
      <c r="BP93" s="393"/>
      <c r="BQ93" s="394" t="s">
        <v>1094</v>
      </c>
      <c r="BR93" s="388" t="s">
        <v>1118</v>
      </c>
      <c r="BS93" s="400" t="s">
        <v>1300</v>
      </c>
      <c r="BT93" s="395"/>
      <c r="BU93" s="395"/>
      <c r="BV93" s="393"/>
      <c r="BW93" s="402" t="s">
        <v>1094</v>
      </c>
      <c r="BX93" s="393"/>
      <c r="BY93" s="393"/>
      <c r="BZ93" s="393"/>
      <c r="CA93" s="396" t="s">
        <v>1263</v>
      </c>
      <c r="CB93" s="396" t="s">
        <v>1263</v>
      </c>
      <c r="CC93" s="402" t="s">
        <v>1094</v>
      </c>
      <c r="CD93" s="424" t="s">
        <v>1118</v>
      </c>
      <c r="CE93" s="388" t="s">
        <v>1116</v>
      </c>
      <c r="CF93" s="393"/>
      <c r="CG93" s="424" t="s">
        <v>1118</v>
      </c>
      <c r="CH93" s="402" t="s">
        <v>1095</v>
      </c>
      <c r="CI93" s="402" t="s">
        <v>1095</v>
      </c>
      <c r="CJ93" s="393"/>
      <c r="CK93" s="393"/>
      <c r="CL93" s="393"/>
      <c r="CM93" s="393"/>
      <c r="CN93" s="393"/>
    </row>
    <row r="94" spans="2:94" x14ac:dyDescent="0.35">
      <c r="C94" s="385"/>
      <c r="D94" s="393"/>
      <c r="E94" s="393"/>
      <c r="F94" s="393"/>
      <c r="G94" s="399"/>
      <c r="H94" s="393"/>
      <c r="I94" s="395"/>
      <c r="J94" s="395"/>
      <c r="K94" s="393"/>
      <c r="L94" s="393"/>
      <c r="M94" s="393"/>
      <c r="N94" s="393"/>
      <c r="O94" s="393"/>
      <c r="P94" s="395"/>
      <c r="Q94" s="395"/>
      <c r="R94" s="393"/>
      <c r="S94" s="393"/>
      <c r="T94" s="393"/>
      <c r="U94" s="397"/>
      <c r="V94" s="393"/>
      <c r="W94" s="395"/>
      <c r="X94" s="395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9"/>
      <c r="AJ94" s="393"/>
      <c r="AK94" s="395"/>
      <c r="AL94" s="395"/>
      <c r="AM94" s="393"/>
      <c r="AN94" s="393"/>
      <c r="AO94" s="393"/>
      <c r="AP94" s="393"/>
      <c r="AQ94" s="393"/>
      <c r="AR94" s="395"/>
      <c r="AS94" s="395"/>
      <c r="AT94" s="393"/>
      <c r="AU94" s="393"/>
      <c r="AV94" s="393"/>
      <c r="AW94" s="393"/>
      <c r="AX94" s="415"/>
      <c r="AY94" s="395"/>
      <c r="AZ94" s="395"/>
      <c r="BA94" s="393"/>
      <c r="BB94" s="393"/>
      <c r="BC94" s="393"/>
      <c r="BD94" s="393"/>
      <c r="BE94" s="393"/>
      <c r="BF94" s="395"/>
      <c r="BG94" s="395"/>
      <c r="BH94" s="393"/>
      <c r="BI94" s="451" t="s">
        <v>1164</v>
      </c>
      <c r="BJ94" s="393"/>
      <c r="BK94" s="393"/>
      <c r="BL94" s="393"/>
      <c r="BM94" s="395"/>
      <c r="BN94" s="395"/>
      <c r="BO94" s="393"/>
      <c r="BP94" s="425"/>
      <c r="BQ94" s="393"/>
      <c r="BR94" s="393"/>
      <c r="BS94" s="476" t="s">
        <v>1165</v>
      </c>
      <c r="BT94" s="395"/>
      <c r="BU94" s="395"/>
      <c r="BV94" s="393"/>
      <c r="BW94" s="393"/>
      <c r="BX94" s="393"/>
      <c r="BY94" s="393"/>
      <c r="BZ94" s="393"/>
      <c r="CA94" s="395"/>
      <c r="CB94" s="395"/>
      <c r="CC94" s="393"/>
      <c r="CD94" s="393"/>
      <c r="CE94" s="393"/>
      <c r="CF94" s="393"/>
      <c r="CG94" s="393"/>
      <c r="CH94" s="395"/>
      <c r="CI94" s="395"/>
      <c r="CJ94" s="393"/>
      <c r="CK94" s="393"/>
      <c r="CL94" s="393"/>
      <c r="CM94" s="393"/>
      <c r="CN94" s="393"/>
    </row>
    <row r="95" spans="2:94" x14ac:dyDescent="0.35">
      <c r="B95" t="s">
        <v>1187</v>
      </c>
      <c r="C95" s="385" t="s">
        <v>1149</v>
      </c>
      <c r="D95" s="388" t="s">
        <v>1114</v>
      </c>
      <c r="E95" s="387" t="s">
        <v>1094</v>
      </c>
      <c r="F95" s="392" t="s">
        <v>1095</v>
      </c>
      <c r="G95" s="402" t="s">
        <v>1095</v>
      </c>
      <c r="H95" s="387" t="s">
        <v>1094</v>
      </c>
      <c r="I95" s="388" t="s">
        <v>1115</v>
      </c>
      <c r="J95" s="388" t="s">
        <v>1262</v>
      </c>
      <c r="K95" s="387" t="s">
        <v>1094</v>
      </c>
      <c r="L95" s="392" t="s">
        <v>1095</v>
      </c>
      <c r="M95" s="387" t="s">
        <v>1094</v>
      </c>
      <c r="N95" s="388" t="s">
        <v>1115</v>
      </c>
      <c r="O95" s="388" t="s">
        <v>1262</v>
      </c>
      <c r="P95" s="389" t="s">
        <v>1095</v>
      </c>
      <c r="Q95" s="389" t="s">
        <v>1095</v>
      </c>
      <c r="R95" s="387" t="s">
        <v>1094</v>
      </c>
      <c r="S95" s="387" t="s">
        <v>1094</v>
      </c>
      <c r="T95" s="388" t="s">
        <v>1117</v>
      </c>
      <c r="U95" s="388" t="s">
        <v>1118</v>
      </c>
      <c r="V95" s="387" t="s">
        <v>1094</v>
      </c>
      <c r="W95" s="389" t="s">
        <v>1095</v>
      </c>
      <c r="X95" s="389" t="s">
        <v>1095</v>
      </c>
      <c r="Y95" s="388" t="s">
        <v>1117</v>
      </c>
      <c r="Z95" s="388" t="s">
        <v>1116</v>
      </c>
      <c r="AA95" s="388" t="s">
        <v>1299</v>
      </c>
      <c r="AB95" s="387" t="s">
        <v>1094</v>
      </c>
      <c r="AC95" s="387" t="s">
        <v>1094</v>
      </c>
      <c r="AD95" s="389" t="s">
        <v>1095</v>
      </c>
      <c r="AE95" s="389" t="s">
        <v>1095</v>
      </c>
      <c r="AF95" s="388" t="s">
        <v>1263</v>
      </c>
      <c r="AG95" s="388" t="s">
        <v>1120</v>
      </c>
      <c r="AH95" s="387" t="s">
        <v>1094</v>
      </c>
      <c r="AI95" s="402" t="s">
        <v>1094</v>
      </c>
      <c r="AJ95" s="392" t="s">
        <v>1095</v>
      </c>
      <c r="AK95" s="389" t="s">
        <v>1118</v>
      </c>
      <c r="AL95" s="389" t="s">
        <v>1116</v>
      </c>
      <c r="AM95" s="388" t="s">
        <v>1262</v>
      </c>
      <c r="AN95" s="387" t="s">
        <v>1094</v>
      </c>
      <c r="AO95" s="392" t="s">
        <v>1095</v>
      </c>
      <c r="AP95" s="387" t="s">
        <v>1094</v>
      </c>
      <c r="AQ95" s="387" t="s">
        <v>1094</v>
      </c>
      <c r="AR95" s="389" t="s">
        <v>1095</v>
      </c>
      <c r="AS95" s="389" t="s">
        <v>1095</v>
      </c>
      <c r="AT95" s="388" t="s">
        <v>1094</v>
      </c>
      <c r="AU95" s="388" t="s">
        <v>1120</v>
      </c>
      <c r="AV95" s="388" t="s">
        <v>1118</v>
      </c>
      <c r="AW95" s="388" t="s">
        <v>1116</v>
      </c>
      <c r="AX95" s="416" t="s">
        <v>1099</v>
      </c>
      <c r="AY95" s="389" t="s">
        <v>1095</v>
      </c>
      <c r="AZ95" s="389" t="s">
        <v>1095</v>
      </c>
      <c r="BA95" s="388" t="s">
        <v>1118</v>
      </c>
      <c r="BB95" s="388" t="s">
        <v>1114</v>
      </c>
      <c r="BC95" s="396" t="s">
        <v>1262</v>
      </c>
      <c r="BD95" s="387" t="s">
        <v>1094</v>
      </c>
      <c r="BE95" s="387" t="s">
        <v>1094</v>
      </c>
      <c r="BF95" s="389" t="s">
        <v>1095</v>
      </c>
      <c r="BG95" s="389" t="s">
        <v>1095</v>
      </c>
      <c r="BH95" s="387" t="s">
        <v>1094</v>
      </c>
      <c r="BI95" s="387" t="s">
        <v>1094</v>
      </c>
      <c r="BJ95" s="387" t="s">
        <v>1094</v>
      </c>
      <c r="BK95" s="402" t="s">
        <v>1095</v>
      </c>
      <c r="BL95" s="388" t="s">
        <v>1116</v>
      </c>
      <c r="BM95" s="388" t="s">
        <v>1262</v>
      </c>
      <c r="BN95" s="388" t="s">
        <v>1262</v>
      </c>
      <c r="BO95" s="387" t="s">
        <v>1094</v>
      </c>
      <c r="BP95" s="424" t="s">
        <v>1095</v>
      </c>
      <c r="BQ95" s="387" t="s">
        <v>1094</v>
      </c>
      <c r="BR95" s="388" t="s">
        <v>1299</v>
      </c>
      <c r="BS95" s="388" t="s">
        <v>1115</v>
      </c>
      <c r="BT95" s="389" t="s">
        <v>1095</v>
      </c>
      <c r="BU95" s="389" t="s">
        <v>1095</v>
      </c>
      <c r="BV95" s="387" t="s">
        <v>1094</v>
      </c>
      <c r="BW95" s="387" t="s">
        <v>1094</v>
      </c>
      <c r="BX95" s="388" t="s">
        <v>1263</v>
      </c>
      <c r="BY95" s="388" t="s">
        <v>1120</v>
      </c>
      <c r="BZ95" s="388" t="s">
        <v>1115</v>
      </c>
      <c r="CA95" s="389" t="s">
        <v>1095</v>
      </c>
      <c r="CB95" s="389" t="s">
        <v>1095</v>
      </c>
      <c r="CC95" s="387" t="s">
        <v>1094</v>
      </c>
      <c r="CD95" s="387" t="s">
        <v>1094</v>
      </c>
      <c r="CE95" s="388" t="s">
        <v>1115</v>
      </c>
      <c r="CF95" s="396" t="s">
        <v>1262</v>
      </c>
      <c r="CG95" s="387" t="s">
        <v>1094</v>
      </c>
      <c r="CH95" s="389" t="s">
        <v>1095</v>
      </c>
      <c r="CI95" s="389" t="s">
        <v>1095</v>
      </c>
      <c r="CJ95" s="396" t="s">
        <v>1263</v>
      </c>
      <c r="CK95" s="396" t="s">
        <v>1263</v>
      </c>
      <c r="CL95" s="387" t="s">
        <v>1094</v>
      </c>
      <c r="CM95" s="387" t="s">
        <v>1094</v>
      </c>
      <c r="CN95" s="392" t="s">
        <v>1095</v>
      </c>
      <c r="CP95" t="s">
        <v>1093</v>
      </c>
    </row>
    <row r="96" spans="2:94" x14ac:dyDescent="0.35">
      <c r="C96" s="385"/>
      <c r="D96" s="396" t="s">
        <v>1263</v>
      </c>
      <c r="E96" s="393"/>
      <c r="F96" s="393"/>
      <c r="G96" s="399"/>
      <c r="H96" s="393"/>
      <c r="I96" s="388" t="s">
        <v>1118</v>
      </c>
      <c r="J96" s="388" t="s">
        <v>1117</v>
      </c>
      <c r="K96" s="432"/>
      <c r="L96" s="432"/>
      <c r="M96" s="432"/>
      <c r="N96" s="426" t="s">
        <v>48</v>
      </c>
      <c r="O96" s="426" t="s">
        <v>48</v>
      </c>
      <c r="P96" s="395"/>
      <c r="Q96" s="395"/>
      <c r="R96" s="393"/>
      <c r="S96" s="393"/>
      <c r="T96" s="388" t="s">
        <v>1262</v>
      </c>
      <c r="U96" s="388" t="s">
        <v>1115</v>
      </c>
      <c r="V96" s="393"/>
      <c r="W96" s="395"/>
      <c r="X96" s="395"/>
      <c r="Y96" s="400" t="s">
        <v>1120</v>
      </c>
      <c r="Z96" s="441" t="s">
        <v>1117</v>
      </c>
      <c r="AA96" s="402" t="s">
        <v>1263</v>
      </c>
      <c r="AB96" s="393"/>
      <c r="AC96" s="393"/>
      <c r="AD96" s="395"/>
      <c r="AE96" s="395"/>
      <c r="AF96" s="388" t="s">
        <v>1116</v>
      </c>
      <c r="AG96" s="388" t="s">
        <v>1117</v>
      </c>
      <c r="AH96" s="393"/>
      <c r="AI96" s="399"/>
      <c r="AJ96" s="393"/>
      <c r="AK96" s="393"/>
      <c r="AL96" s="395"/>
      <c r="AM96" s="388" t="s">
        <v>1116</v>
      </c>
      <c r="AN96" s="393"/>
      <c r="AO96" s="393"/>
      <c r="AP96" s="393"/>
      <c r="AQ96" s="393"/>
      <c r="AR96" s="395"/>
      <c r="AS96" s="393"/>
      <c r="AT96" s="393"/>
      <c r="AU96" s="396" t="s">
        <v>1263</v>
      </c>
      <c r="AV96" s="396" t="s">
        <v>1263</v>
      </c>
      <c r="AW96" s="388" t="s">
        <v>1116</v>
      </c>
      <c r="AX96" s="415"/>
      <c r="AY96" s="395"/>
      <c r="AZ96" s="395"/>
      <c r="BA96" s="393"/>
      <c r="BB96" s="396" t="s">
        <v>1263</v>
      </c>
      <c r="BC96" s="393"/>
      <c r="BD96" s="393"/>
      <c r="BE96" s="393"/>
      <c r="BF96" s="395"/>
      <c r="BG96" s="395"/>
      <c r="BH96" s="393"/>
      <c r="BI96" s="393"/>
      <c r="BJ96" s="393"/>
      <c r="BK96" s="399"/>
      <c r="BL96" s="388" t="s">
        <v>1117</v>
      </c>
      <c r="BM96" s="427" t="s">
        <v>1120</v>
      </c>
      <c r="BN96" s="388" t="s">
        <v>1118</v>
      </c>
      <c r="BO96" s="393"/>
      <c r="BP96" s="425"/>
      <c r="BQ96" s="393"/>
      <c r="BR96" s="388" t="s">
        <v>1114</v>
      </c>
      <c r="BS96" s="393"/>
      <c r="BT96" s="395"/>
      <c r="BU96" s="395"/>
      <c r="BV96" s="393"/>
      <c r="BW96" s="393"/>
      <c r="BX96" s="388" t="s">
        <v>1118</v>
      </c>
      <c r="BY96" s="388" t="s">
        <v>1116</v>
      </c>
      <c r="BZ96" s="393"/>
      <c r="CA96" s="395"/>
      <c r="CB96" s="395"/>
      <c r="CC96" s="393"/>
      <c r="CD96" s="393"/>
      <c r="CE96" s="393"/>
      <c r="CF96" s="393"/>
      <c r="CG96" s="393"/>
      <c r="CH96" s="395"/>
      <c r="CI96" s="395"/>
      <c r="CJ96" s="393"/>
      <c r="CK96" s="393"/>
      <c r="CL96" s="393"/>
      <c r="CM96" s="393"/>
      <c r="CN96" s="393"/>
    </row>
    <row r="97" spans="2:106" x14ac:dyDescent="0.35">
      <c r="C97" s="385"/>
      <c r="D97" s="393"/>
      <c r="E97" s="393"/>
      <c r="F97" s="393"/>
      <c r="G97" s="399"/>
      <c r="H97" s="393"/>
      <c r="I97" s="395"/>
      <c r="J97" s="395"/>
      <c r="K97" s="393"/>
      <c r="L97" s="393"/>
      <c r="M97" s="393"/>
      <c r="N97" s="393"/>
      <c r="O97" s="393"/>
      <c r="P97" s="395"/>
      <c r="Q97" s="395"/>
      <c r="R97" s="393"/>
      <c r="S97" s="393"/>
      <c r="T97" s="393"/>
      <c r="U97" s="397"/>
      <c r="V97" s="393"/>
      <c r="W97" s="395"/>
      <c r="X97" s="395"/>
      <c r="Y97" s="393"/>
      <c r="Z97" s="393"/>
      <c r="AA97" s="393"/>
      <c r="AB97" s="393"/>
      <c r="AC97" s="393"/>
      <c r="AD97" s="395"/>
      <c r="AE97" s="395"/>
      <c r="AF97" s="393"/>
      <c r="AG97" s="393"/>
      <c r="AH97" s="393"/>
      <c r="AI97" s="399"/>
      <c r="AJ97" s="393"/>
      <c r="AK97" s="395"/>
      <c r="AL97" s="395"/>
      <c r="AM97" s="393"/>
      <c r="AN97" s="393"/>
      <c r="AO97" s="393"/>
      <c r="AP97" s="393"/>
      <c r="AQ97" s="393"/>
      <c r="AR97" s="395"/>
      <c r="AS97" s="395"/>
      <c r="AT97" s="393"/>
      <c r="AU97" s="452" t="s">
        <v>1164</v>
      </c>
      <c r="AV97" s="393"/>
      <c r="AW97" s="393"/>
      <c r="AX97" s="415"/>
      <c r="AY97" s="395"/>
      <c r="AZ97" s="395"/>
      <c r="BA97" s="393"/>
      <c r="BB97" s="393"/>
      <c r="BC97" s="393"/>
      <c r="BD97" s="393"/>
      <c r="BE97" s="393"/>
      <c r="BF97" s="395"/>
      <c r="BG97" s="395"/>
      <c r="BH97" s="393"/>
      <c r="BI97" s="393"/>
      <c r="BJ97" s="393"/>
      <c r="BK97" s="399"/>
      <c r="BL97" s="393"/>
      <c r="BM97" s="395"/>
      <c r="BN97" s="395"/>
      <c r="BO97" s="393"/>
      <c r="BP97" s="425"/>
      <c r="BQ97" s="393"/>
      <c r="BR97" s="393"/>
      <c r="BS97" s="393"/>
      <c r="BT97" s="395"/>
      <c r="BU97" s="395"/>
      <c r="BV97" s="393"/>
      <c r="BW97" s="393"/>
      <c r="BX97" s="393"/>
      <c r="BY97" s="393"/>
      <c r="BZ97" s="393"/>
      <c r="CA97" s="395"/>
      <c r="CB97" s="395"/>
      <c r="CC97" s="393"/>
      <c r="CD97" s="393"/>
      <c r="CE97" s="393"/>
      <c r="CF97" s="393"/>
      <c r="CG97" s="393"/>
      <c r="CH97" s="395"/>
      <c r="CI97" s="395"/>
      <c r="CJ97" s="393"/>
      <c r="CK97" s="393"/>
      <c r="CL97" s="393"/>
      <c r="CM97" s="393"/>
      <c r="CN97" s="393"/>
    </row>
    <row r="98" spans="2:106" x14ac:dyDescent="0.35">
      <c r="B98" t="s">
        <v>1188</v>
      </c>
      <c r="C98" s="385" t="s">
        <v>1150</v>
      </c>
      <c r="D98" s="392" t="s">
        <v>1095</v>
      </c>
      <c r="E98" s="387" t="s">
        <v>1094</v>
      </c>
      <c r="F98" s="387" t="s">
        <v>1094</v>
      </c>
      <c r="G98" s="388" t="s">
        <v>1115</v>
      </c>
      <c r="H98" s="388" t="s">
        <v>1262</v>
      </c>
      <c r="I98" s="389" t="s">
        <v>1095</v>
      </c>
      <c r="J98" s="389" t="s">
        <v>1095</v>
      </c>
      <c r="K98" s="387" t="s">
        <v>1094</v>
      </c>
      <c r="L98" s="387" t="s">
        <v>1094</v>
      </c>
      <c r="M98" s="388" t="s">
        <v>1116</v>
      </c>
      <c r="N98" s="388" t="s">
        <v>1263</v>
      </c>
      <c r="O98" s="388" t="s">
        <v>1120</v>
      </c>
      <c r="P98" s="389" t="s">
        <v>1095</v>
      </c>
      <c r="Q98" s="389" t="s">
        <v>1095</v>
      </c>
      <c r="R98" s="388" t="s">
        <v>1099</v>
      </c>
      <c r="S98" s="388" t="s">
        <v>1117</v>
      </c>
      <c r="T98" s="388" t="s">
        <v>1116</v>
      </c>
      <c r="U98" s="391" t="s">
        <v>1094</v>
      </c>
      <c r="V98" s="387" t="s">
        <v>1094</v>
      </c>
      <c r="W98" s="389" t="s">
        <v>1095</v>
      </c>
      <c r="X98" s="392" t="s">
        <v>1095</v>
      </c>
      <c r="Y98" s="388" t="s">
        <v>1116</v>
      </c>
      <c r="Z98" s="388" t="s">
        <v>1262</v>
      </c>
      <c r="AA98" s="387" t="s">
        <v>1094</v>
      </c>
      <c r="AB98" s="392" t="s">
        <v>1095</v>
      </c>
      <c r="AC98" s="392" t="s">
        <v>1095</v>
      </c>
      <c r="AD98" s="388" t="s">
        <v>1117</v>
      </c>
      <c r="AE98" s="388" t="s">
        <v>1116</v>
      </c>
      <c r="AF98" s="388" t="s">
        <v>1114</v>
      </c>
      <c r="AG98" s="387" t="s">
        <v>1094</v>
      </c>
      <c r="AH98" s="388" t="s">
        <v>1095</v>
      </c>
      <c r="AI98" s="402" t="s">
        <v>1095</v>
      </c>
      <c r="AJ98" s="387" t="s">
        <v>1094</v>
      </c>
      <c r="AK98" s="388" t="s">
        <v>1115</v>
      </c>
      <c r="AL98" s="388" t="s">
        <v>1262</v>
      </c>
      <c r="AM98" s="388" t="s">
        <v>1094</v>
      </c>
      <c r="AN98" s="392" t="s">
        <v>1095</v>
      </c>
      <c r="AO98" s="387" t="s">
        <v>1094</v>
      </c>
      <c r="AP98" s="388" t="s">
        <v>1115</v>
      </c>
      <c r="AQ98" s="396" t="s">
        <v>1262</v>
      </c>
      <c r="AR98" s="389" t="s">
        <v>1095</v>
      </c>
      <c r="AS98" s="389" t="s">
        <v>1095</v>
      </c>
      <c r="AT98" s="387" t="s">
        <v>1094</v>
      </c>
      <c r="AU98" s="388" t="s">
        <v>1094</v>
      </c>
      <c r="AV98" s="388" t="s">
        <v>1117</v>
      </c>
      <c r="AW98" s="388" t="s">
        <v>1118</v>
      </c>
      <c r="AX98" s="416" t="s">
        <v>1094</v>
      </c>
      <c r="AY98" s="389" t="s">
        <v>1095</v>
      </c>
      <c r="AZ98" s="389" t="s">
        <v>1095</v>
      </c>
      <c r="BA98" s="388" t="s">
        <v>1117</v>
      </c>
      <c r="BB98" s="388" t="s">
        <v>1115</v>
      </c>
      <c r="BC98" s="388" t="s">
        <v>1299</v>
      </c>
      <c r="BD98" s="387" t="s">
        <v>1094</v>
      </c>
      <c r="BE98" s="387" t="s">
        <v>1094</v>
      </c>
      <c r="BF98" s="389" t="s">
        <v>1095</v>
      </c>
      <c r="BG98" s="389" t="s">
        <v>1095</v>
      </c>
      <c r="BH98" s="388" t="s">
        <v>1263</v>
      </c>
      <c r="BI98" s="388" t="s">
        <v>1120</v>
      </c>
      <c r="BJ98" s="387" t="s">
        <v>1094</v>
      </c>
      <c r="BK98" s="402" t="s">
        <v>1094</v>
      </c>
      <c r="BL98" s="392" t="s">
        <v>1095</v>
      </c>
      <c r="BM98" s="388" t="s">
        <v>1118</v>
      </c>
      <c r="BN98" s="388" t="s">
        <v>1116</v>
      </c>
      <c r="BO98" s="388" t="s">
        <v>1262</v>
      </c>
      <c r="BP98" s="424" t="s">
        <v>1094</v>
      </c>
      <c r="BQ98" s="392" t="s">
        <v>1095</v>
      </c>
      <c r="BR98" s="387" t="s">
        <v>1094</v>
      </c>
      <c r="BS98" s="387" t="s">
        <v>1094</v>
      </c>
      <c r="BT98" s="389" t="s">
        <v>1095</v>
      </c>
      <c r="BU98" s="389" t="s">
        <v>1095</v>
      </c>
      <c r="BV98" s="387" t="s">
        <v>1094</v>
      </c>
      <c r="BW98" s="400" t="s">
        <v>1120</v>
      </c>
      <c r="BX98" s="388" t="s">
        <v>1118</v>
      </c>
      <c r="BY98" s="388" t="s">
        <v>1116</v>
      </c>
      <c r="BZ98" s="401" t="s">
        <v>1099</v>
      </c>
      <c r="CA98" s="389" t="s">
        <v>1095</v>
      </c>
      <c r="CB98" s="389" t="s">
        <v>1095</v>
      </c>
      <c r="CC98" s="388" t="s">
        <v>1118</v>
      </c>
      <c r="CD98" s="388" t="s">
        <v>1114</v>
      </c>
      <c r="CE98" s="388" t="s">
        <v>1262</v>
      </c>
      <c r="CF98" s="387" t="s">
        <v>1094</v>
      </c>
      <c r="CG98" s="387" t="s">
        <v>1094</v>
      </c>
      <c r="CH98" s="389" t="s">
        <v>1095</v>
      </c>
      <c r="CI98" s="389" t="s">
        <v>1095</v>
      </c>
      <c r="CJ98" s="387" t="s">
        <v>1094</v>
      </c>
      <c r="CK98" s="387" t="s">
        <v>1094</v>
      </c>
      <c r="CL98" s="387" t="s">
        <v>1094</v>
      </c>
      <c r="CM98" s="392" t="s">
        <v>1095</v>
      </c>
      <c r="CN98" s="388" t="s">
        <v>1116</v>
      </c>
      <c r="CP98" t="s">
        <v>1093</v>
      </c>
    </row>
    <row r="99" spans="2:106" x14ac:dyDescent="0.35">
      <c r="C99" s="385"/>
      <c r="D99" s="393"/>
      <c r="E99" s="393"/>
      <c r="F99" s="393"/>
      <c r="G99" s="388" t="s">
        <v>1115</v>
      </c>
      <c r="H99" s="388" t="s">
        <v>1115</v>
      </c>
      <c r="I99" s="395"/>
      <c r="J99" s="395"/>
      <c r="K99" s="393"/>
      <c r="L99" s="393"/>
      <c r="M99" s="393"/>
      <c r="N99" s="405" t="s">
        <v>1102</v>
      </c>
      <c r="O99" s="405" t="s">
        <v>1102</v>
      </c>
      <c r="P99" s="432"/>
      <c r="Q99" s="432"/>
      <c r="R99" s="432"/>
      <c r="S99" s="426" t="s">
        <v>48</v>
      </c>
      <c r="T99" s="426" t="s">
        <v>48</v>
      </c>
      <c r="U99" s="397"/>
      <c r="V99" s="432"/>
      <c r="W99" s="432"/>
      <c r="X99" s="393"/>
      <c r="Y99" s="393"/>
      <c r="Z99" s="388" t="s">
        <v>1115</v>
      </c>
      <c r="AA99" s="393"/>
      <c r="AB99" s="393"/>
      <c r="AC99" s="393"/>
      <c r="AD99" s="396" t="s">
        <v>1263</v>
      </c>
      <c r="AE99" s="396" t="s">
        <v>1263</v>
      </c>
      <c r="AF99" s="402" t="s">
        <v>1116</v>
      </c>
      <c r="AG99" s="393"/>
      <c r="AH99" s="388" t="s">
        <v>1114</v>
      </c>
      <c r="AI99" s="399"/>
      <c r="AJ99" s="393"/>
      <c r="AK99" s="402" t="s">
        <v>1094</v>
      </c>
      <c r="AL99" s="387" t="s">
        <v>1094</v>
      </c>
      <c r="AM99" s="393"/>
      <c r="AN99" s="393"/>
      <c r="AO99" s="393"/>
      <c r="AP99" s="393"/>
      <c r="AQ99" s="393"/>
      <c r="AR99" s="393"/>
      <c r="AS99" s="395"/>
      <c r="AT99" s="393"/>
      <c r="AU99" s="388" t="s">
        <v>1263</v>
      </c>
      <c r="AV99" s="387" t="s">
        <v>1094</v>
      </c>
      <c r="AW99" s="393"/>
      <c r="AX99" s="415"/>
      <c r="AY99" s="395"/>
      <c r="AZ99" s="395"/>
      <c r="BA99" s="388" t="s">
        <v>1116</v>
      </c>
      <c r="BB99" s="396" t="s">
        <v>1263</v>
      </c>
      <c r="BC99" s="396" t="s">
        <v>1262</v>
      </c>
      <c r="BD99" s="393"/>
      <c r="BE99" s="393"/>
      <c r="BF99" s="395"/>
      <c r="BG99" s="395"/>
      <c r="BH99" s="388" t="s">
        <v>1116</v>
      </c>
      <c r="BI99" s="388" t="s">
        <v>1116</v>
      </c>
      <c r="BJ99" s="393"/>
      <c r="BK99" s="399"/>
      <c r="BL99" s="393"/>
      <c r="BM99" s="396" t="s">
        <v>1263</v>
      </c>
      <c r="BN99" s="396" t="s">
        <v>1263</v>
      </c>
      <c r="BO99" s="388" t="s">
        <v>1115</v>
      </c>
      <c r="BP99" s="425"/>
      <c r="BQ99" s="393"/>
      <c r="BR99" s="393"/>
      <c r="BS99" s="393"/>
      <c r="BT99" s="395"/>
      <c r="BU99" s="395"/>
      <c r="BV99" s="393"/>
      <c r="BW99" s="393"/>
      <c r="BX99" s="396" t="s">
        <v>1263</v>
      </c>
      <c r="BY99" s="396" t="s">
        <v>1263</v>
      </c>
      <c r="BZ99" s="393"/>
      <c r="CA99" s="395"/>
      <c r="CB99" s="395"/>
      <c r="CC99" s="388" t="s">
        <v>1117</v>
      </c>
      <c r="CD99" s="388" t="s">
        <v>1117</v>
      </c>
      <c r="CE99" s="388" t="s">
        <v>1114</v>
      </c>
      <c r="CF99" s="393"/>
      <c r="CG99" s="393"/>
      <c r="CH99" s="395"/>
      <c r="CI99" s="395"/>
      <c r="CJ99" s="393"/>
      <c r="CK99" s="393"/>
      <c r="CL99" s="393"/>
      <c r="CM99" s="393"/>
      <c r="CN99" s="405" t="s">
        <v>1102</v>
      </c>
    </row>
    <row r="100" spans="2:106" x14ac:dyDescent="0.35">
      <c r="C100" s="385"/>
      <c r="D100" s="393"/>
      <c r="E100" s="393"/>
      <c r="F100" s="393"/>
      <c r="G100" s="399"/>
      <c r="H100" s="393"/>
      <c r="I100" s="395"/>
      <c r="J100" s="395"/>
      <c r="K100" s="393"/>
      <c r="L100" s="393"/>
      <c r="M100" s="393"/>
      <c r="N100" s="393"/>
      <c r="O100" s="393"/>
      <c r="P100" s="395"/>
      <c r="Q100" s="395"/>
      <c r="R100" s="393"/>
      <c r="S100" s="393"/>
      <c r="T100" s="393"/>
      <c r="U100" s="397"/>
      <c r="V100" s="393"/>
      <c r="W100" s="395"/>
      <c r="X100" s="393"/>
      <c r="Y100" s="393"/>
      <c r="Z100" s="393"/>
      <c r="AA100" s="393"/>
      <c r="AB100" s="393"/>
      <c r="AC100" s="393"/>
      <c r="AD100" s="395"/>
      <c r="AE100" s="395"/>
      <c r="AF100" s="393"/>
      <c r="AG100" s="393"/>
      <c r="AH100" s="393"/>
      <c r="AI100" s="399"/>
      <c r="AJ100" s="393"/>
      <c r="AK100" s="395"/>
      <c r="AL100" s="395"/>
      <c r="AM100" s="393"/>
      <c r="AN100" s="393"/>
      <c r="AO100" s="393"/>
      <c r="AP100" s="393"/>
      <c r="AQ100" s="393"/>
      <c r="AR100" s="393"/>
      <c r="AS100" s="395"/>
      <c r="AT100" s="393"/>
      <c r="AU100" s="393"/>
      <c r="AV100" s="393"/>
      <c r="AW100" s="452" t="s">
        <v>1164</v>
      </c>
      <c r="AX100" s="415"/>
      <c r="AY100" s="395"/>
      <c r="AZ100" s="395"/>
      <c r="BA100" s="393"/>
      <c r="BB100" s="393"/>
      <c r="BC100" s="393"/>
      <c r="BD100" s="393"/>
      <c r="BE100" s="393"/>
      <c r="BF100" s="395"/>
      <c r="BG100" s="395"/>
      <c r="BH100" s="393"/>
      <c r="BI100" s="393"/>
      <c r="BJ100" s="393"/>
      <c r="BK100" s="399"/>
      <c r="BL100" s="393"/>
      <c r="BM100" s="395"/>
      <c r="BN100" s="395"/>
      <c r="BO100" s="393"/>
      <c r="BP100" s="425"/>
      <c r="BQ100" s="393"/>
      <c r="BR100" s="393"/>
      <c r="BS100" s="393"/>
      <c r="BT100" s="395"/>
      <c r="BU100" s="395"/>
      <c r="BV100" s="393"/>
      <c r="BW100" s="393" t="s">
        <v>1164</v>
      </c>
      <c r="BX100" s="393"/>
      <c r="BY100" s="393"/>
      <c r="BZ100" s="393"/>
      <c r="CA100" s="395"/>
      <c r="CB100" s="395"/>
      <c r="CC100" s="393"/>
      <c r="CD100" s="393"/>
      <c r="CE100" s="393"/>
      <c r="CF100" s="393"/>
      <c r="CG100" s="393"/>
      <c r="CH100" s="395"/>
      <c r="CI100" s="395"/>
      <c r="CJ100" s="393"/>
      <c r="CK100" s="393"/>
      <c r="CL100" s="393"/>
      <c r="CM100" s="393"/>
      <c r="CN100" s="393"/>
    </row>
    <row r="101" spans="2:106" x14ac:dyDescent="0.35">
      <c r="B101" t="s">
        <v>1189</v>
      </c>
      <c r="C101" s="385" t="s">
        <v>1151</v>
      </c>
      <c r="D101" s="388" t="s">
        <v>1120</v>
      </c>
      <c r="E101" s="388" t="s">
        <v>1114</v>
      </c>
      <c r="F101" s="388" t="s">
        <v>1262</v>
      </c>
      <c r="G101" s="402" t="s">
        <v>1094</v>
      </c>
      <c r="H101" s="387" t="s">
        <v>1094</v>
      </c>
      <c r="I101" s="389" t="s">
        <v>1095</v>
      </c>
      <c r="J101" s="389" t="s">
        <v>1095</v>
      </c>
      <c r="K101" s="388" t="s">
        <v>1115</v>
      </c>
      <c r="L101" s="388" t="s">
        <v>1262</v>
      </c>
      <c r="M101" s="387" t="s">
        <v>1094</v>
      </c>
      <c r="N101" s="392" t="s">
        <v>1095</v>
      </c>
      <c r="O101" s="387" t="s">
        <v>1094</v>
      </c>
      <c r="P101" s="388" t="s">
        <v>1116</v>
      </c>
      <c r="Q101" s="388" t="s">
        <v>1117</v>
      </c>
      <c r="R101" s="388" t="s">
        <v>1299</v>
      </c>
      <c r="S101" s="392" t="s">
        <v>1095</v>
      </c>
      <c r="T101" s="392" t="s">
        <v>1095</v>
      </c>
      <c r="U101" s="391" t="s">
        <v>1094</v>
      </c>
      <c r="V101" s="387" t="s">
        <v>1094</v>
      </c>
      <c r="W101" s="389" t="s">
        <v>1114</v>
      </c>
      <c r="X101" s="389" t="s">
        <v>1115</v>
      </c>
      <c r="Y101" s="392" t="s">
        <v>1095</v>
      </c>
      <c r="Z101" s="387" t="s">
        <v>1094</v>
      </c>
      <c r="AA101" s="387" t="s">
        <v>1094</v>
      </c>
      <c r="AB101" s="388" t="s">
        <v>1120</v>
      </c>
      <c r="AC101" s="388" t="s">
        <v>1117</v>
      </c>
      <c r="AD101" s="392" t="s">
        <v>1095</v>
      </c>
      <c r="AE101" s="389" t="s">
        <v>1095</v>
      </c>
      <c r="AF101" s="387" t="s">
        <v>1094</v>
      </c>
      <c r="AG101" s="388" t="s">
        <v>1117</v>
      </c>
      <c r="AH101" s="388" t="s">
        <v>1115</v>
      </c>
      <c r="AI101" s="388" t="s">
        <v>1114</v>
      </c>
      <c r="AJ101" s="387" t="s">
        <v>1094</v>
      </c>
      <c r="AK101" s="389" t="s">
        <v>1095</v>
      </c>
      <c r="AL101" s="389" t="s">
        <v>1095</v>
      </c>
      <c r="AM101" s="387" t="s">
        <v>1094</v>
      </c>
      <c r="AN101" s="387" t="s">
        <v>1094</v>
      </c>
      <c r="AO101" s="392" t="s">
        <v>1095</v>
      </c>
      <c r="AP101" s="387" t="s">
        <v>1094</v>
      </c>
      <c r="AQ101" s="388" t="s">
        <v>1118</v>
      </c>
      <c r="AR101" s="388" t="s">
        <v>1117</v>
      </c>
      <c r="AS101" s="396" t="s">
        <v>1263</v>
      </c>
      <c r="AT101" s="413" t="s">
        <v>1099</v>
      </c>
      <c r="AU101" s="392" t="s">
        <v>1095</v>
      </c>
      <c r="AV101" s="387" t="s">
        <v>1094</v>
      </c>
      <c r="AW101" s="387" t="s">
        <v>1094</v>
      </c>
      <c r="AX101" s="416" t="s">
        <v>1095</v>
      </c>
      <c r="AY101" s="388" t="s">
        <v>1299</v>
      </c>
      <c r="AZ101" s="388" t="s">
        <v>1299</v>
      </c>
      <c r="BA101" s="392" t="s">
        <v>1095</v>
      </c>
      <c r="BB101" s="387" t="s">
        <v>1094</v>
      </c>
      <c r="BC101" s="387" t="s">
        <v>1094</v>
      </c>
      <c r="BD101" s="388" t="s">
        <v>1120</v>
      </c>
      <c r="BE101" s="388" t="s">
        <v>1116</v>
      </c>
      <c r="BF101" s="389" t="s">
        <v>1095</v>
      </c>
      <c r="BG101" s="389" t="s">
        <v>1095</v>
      </c>
      <c r="BH101" s="387" t="s">
        <v>1094</v>
      </c>
      <c r="BI101" s="387" t="s">
        <v>1094</v>
      </c>
      <c r="BJ101" s="388" t="s">
        <v>1120</v>
      </c>
      <c r="BK101" s="388" t="s">
        <v>1114</v>
      </c>
      <c r="BL101" s="388" t="s">
        <v>1262</v>
      </c>
      <c r="BM101" s="389" t="s">
        <v>1095</v>
      </c>
      <c r="BN101" s="389" t="s">
        <v>1095</v>
      </c>
      <c r="BO101" s="387" t="s">
        <v>1094</v>
      </c>
      <c r="BP101" s="424" t="s">
        <v>1094</v>
      </c>
      <c r="BQ101" s="388" t="s">
        <v>1116</v>
      </c>
      <c r="BR101" s="388" t="s">
        <v>1117</v>
      </c>
      <c r="BS101" s="388" t="s">
        <v>1094</v>
      </c>
      <c r="BT101" s="389" t="s">
        <v>1095</v>
      </c>
      <c r="BU101" s="389" t="s">
        <v>1095</v>
      </c>
      <c r="BV101" s="388" t="s">
        <v>1117</v>
      </c>
      <c r="BW101" s="388" t="s">
        <v>1118</v>
      </c>
      <c r="BX101" s="387" t="s">
        <v>1094</v>
      </c>
      <c r="BY101" s="392" t="s">
        <v>1095</v>
      </c>
      <c r="BZ101" s="392" t="s">
        <v>1095</v>
      </c>
      <c r="CA101" s="388" t="s">
        <v>1263</v>
      </c>
      <c r="CB101" s="388" t="s">
        <v>1263</v>
      </c>
      <c r="CC101" s="396" t="s">
        <v>1262</v>
      </c>
      <c r="CD101" s="387" t="s">
        <v>1094</v>
      </c>
      <c r="CE101" s="392" t="s">
        <v>1095</v>
      </c>
      <c r="CF101" s="387" t="s">
        <v>1094</v>
      </c>
      <c r="CG101" s="387" t="s">
        <v>1094</v>
      </c>
      <c r="CH101" s="389" t="s">
        <v>1115</v>
      </c>
      <c r="CI101" s="389" t="s">
        <v>1114</v>
      </c>
      <c r="CJ101" s="392" t="s">
        <v>1095</v>
      </c>
      <c r="CK101" s="387" t="s">
        <v>1094</v>
      </c>
      <c r="CL101" s="387" t="s">
        <v>1094</v>
      </c>
      <c r="CM101" s="388" t="s">
        <v>1116</v>
      </c>
      <c r="CN101" s="388" t="s">
        <v>1114</v>
      </c>
      <c r="CP101" t="s">
        <v>1093</v>
      </c>
    </row>
    <row r="102" spans="2:106" x14ac:dyDescent="0.35">
      <c r="C102" s="385"/>
      <c r="D102" s="393" t="s">
        <v>1116</v>
      </c>
      <c r="E102" s="405" t="s">
        <v>1102</v>
      </c>
      <c r="F102" s="405" t="s">
        <v>1102</v>
      </c>
      <c r="G102" s="442"/>
      <c r="H102" s="442"/>
      <c r="I102" s="442"/>
      <c r="J102" s="442"/>
      <c r="K102" s="443" t="s">
        <v>48</v>
      </c>
      <c r="L102" s="443" t="s">
        <v>48</v>
      </c>
      <c r="M102" s="432"/>
      <c r="N102" s="432"/>
      <c r="O102" s="432"/>
      <c r="P102" s="402" t="s">
        <v>1094</v>
      </c>
      <c r="Q102" s="388" t="s">
        <v>1118</v>
      </c>
      <c r="R102" s="396" t="s">
        <v>1262</v>
      </c>
      <c r="S102" s="393"/>
      <c r="T102" s="393"/>
      <c r="U102" s="397"/>
      <c r="V102" s="393"/>
      <c r="W102" s="389" t="s">
        <v>1115</v>
      </c>
      <c r="X102" s="395"/>
      <c r="Y102" s="393"/>
      <c r="Z102" s="393"/>
      <c r="AA102" s="393"/>
      <c r="AB102" s="393" t="s">
        <v>1116</v>
      </c>
      <c r="AC102" s="388" t="s">
        <v>1118</v>
      </c>
      <c r="AD102" s="395"/>
      <c r="AE102" s="395"/>
      <c r="AF102" s="393"/>
      <c r="AG102" s="396" t="s">
        <v>1263</v>
      </c>
      <c r="AH102" s="393"/>
      <c r="AI102" s="388" t="s">
        <v>1114</v>
      </c>
      <c r="AJ102" s="393"/>
      <c r="AK102" s="395"/>
      <c r="AL102" s="395"/>
      <c r="AM102" s="393"/>
      <c r="AN102" s="393"/>
      <c r="AO102" s="393"/>
      <c r="AP102" s="393"/>
      <c r="AQ102" s="393"/>
      <c r="AR102" s="396" t="s">
        <v>1263</v>
      </c>
      <c r="AS102" s="393"/>
      <c r="AT102" s="393"/>
      <c r="AU102" s="393"/>
      <c r="AV102" s="393"/>
      <c r="AW102" s="393"/>
      <c r="AX102" s="415"/>
      <c r="AY102" s="388" t="s">
        <v>1115</v>
      </c>
      <c r="AZ102" s="388" t="s">
        <v>1115</v>
      </c>
      <c r="BA102" s="393"/>
      <c r="BB102" s="393"/>
      <c r="BC102" s="393"/>
      <c r="BD102" s="388" t="s">
        <v>1117</v>
      </c>
      <c r="BE102" s="393"/>
      <c r="BF102" s="395"/>
      <c r="BG102" s="395"/>
      <c r="BH102" s="393"/>
      <c r="BI102" s="393"/>
      <c r="BJ102" s="388" t="s">
        <v>1116</v>
      </c>
      <c r="BK102" s="394" t="s">
        <v>1100</v>
      </c>
      <c r="BL102" s="388" t="s">
        <v>1118</v>
      </c>
      <c r="BM102" s="395"/>
      <c r="BN102" s="393"/>
      <c r="BO102" s="393"/>
      <c r="BP102" s="425"/>
      <c r="BQ102" s="396" t="s">
        <v>1263</v>
      </c>
      <c r="BR102" s="396" t="s">
        <v>1263</v>
      </c>
      <c r="BS102" s="393"/>
      <c r="BT102" s="395"/>
      <c r="BU102" s="395"/>
      <c r="BV102" s="426" t="s">
        <v>48</v>
      </c>
      <c r="BW102" s="426" t="s">
        <v>48</v>
      </c>
      <c r="BX102" s="393"/>
      <c r="BY102" s="393"/>
      <c r="BZ102" s="393"/>
      <c r="CA102" s="388" t="s">
        <v>1116</v>
      </c>
      <c r="CB102" s="388" t="s">
        <v>1116</v>
      </c>
      <c r="CC102" s="393"/>
      <c r="CD102" s="393"/>
      <c r="CE102" s="393"/>
      <c r="CF102" s="393"/>
      <c r="CG102" s="393"/>
      <c r="CH102" s="389" t="s">
        <v>1115</v>
      </c>
      <c r="CI102" s="389" t="s">
        <v>1115</v>
      </c>
      <c r="CJ102" s="393"/>
      <c r="CK102" s="393"/>
      <c r="CL102" s="393"/>
      <c r="CM102" s="388" t="s">
        <v>1116</v>
      </c>
      <c r="CN102" s="393"/>
      <c r="DB102" s="386"/>
    </row>
    <row r="103" spans="2:106" x14ac:dyDescent="0.35">
      <c r="C103" s="385"/>
      <c r="D103" s="393"/>
      <c r="E103" s="393"/>
      <c r="F103" s="393"/>
      <c r="G103" s="399"/>
      <c r="H103" s="393"/>
      <c r="I103" s="395"/>
      <c r="J103" s="395"/>
      <c r="K103" s="393"/>
      <c r="L103" s="393"/>
      <c r="M103" s="393"/>
      <c r="N103" s="393"/>
      <c r="O103" s="393"/>
      <c r="P103" s="395"/>
      <c r="Q103" s="395"/>
      <c r="R103" s="393"/>
      <c r="S103" s="393"/>
      <c r="T103" s="393"/>
      <c r="U103" s="397"/>
      <c r="V103" s="393"/>
      <c r="W103" s="395"/>
      <c r="X103" s="395"/>
      <c r="Y103" s="393"/>
      <c r="Z103" s="393"/>
      <c r="AA103" s="393"/>
      <c r="AB103" s="393"/>
      <c r="AC103" s="393"/>
      <c r="AD103" s="395"/>
      <c r="AE103" s="395"/>
      <c r="AF103" s="393"/>
      <c r="AG103" s="393"/>
      <c r="AH103" s="393"/>
      <c r="AI103" s="399"/>
      <c r="AJ103" s="393"/>
      <c r="AK103" s="395"/>
      <c r="AL103" s="395"/>
      <c r="AM103" s="393"/>
      <c r="AN103" s="393"/>
      <c r="AO103" s="393"/>
      <c r="AP103" s="393"/>
      <c r="AQ103" s="393"/>
      <c r="AR103" s="395"/>
      <c r="AS103" s="393"/>
      <c r="AT103" s="393"/>
      <c r="AU103" s="393"/>
      <c r="AV103" s="393"/>
      <c r="AW103" s="393"/>
      <c r="AX103" s="415"/>
      <c r="AY103" s="395"/>
      <c r="AZ103" s="395"/>
      <c r="BA103" s="393"/>
      <c r="BB103" s="393"/>
      <c r="BC103" s="393"/>
      <c r="BD103" s="393"/>
      <c r="BE103" s="452" t="s">
        <v>1164</v>
      </c>
      <c r="BF103" s="395"/>
      <c r="BG103" s="395"/>
      <c r="BH103" s="393"/>
      <c r="BI103" s="393"/>
      <c r="BJ103" s="393"/>
      <c r="BK103" s="399"/>
      <c r="BL103" s="393"/>
      <c r="BM103" s="395"/>
      <c r="BN103" s="395"/>
      <c r="BO103" s="393"/>
      <c r="BP103" s="425"/>
      <c r="BQ103" s="393"/>
      <c r="BR103" s="393"/>
      <c r="BS103" s="393"/>
      <c r="BT103" s="395"/>
      <c r="BU103" s="395"/>
      <c r="BV103" s="393"/>
      <c r="BW103" s="393"/>
      <c r="BX103" s="393"/>
      <c r="BY103" s="393"/>
      <c r="BZ103" s="393"/>
      <c r="CA103" s="395"/>
      <c r="CB103" s="395"/>
      <c r="CC103" s="393"/>
      <c r="CD103" s="393"/>
      <c r="CE103" s="393"/>
      <c r="CF103" s="393"/>
      <c r="CG103" s="393"/>
      <c r="CH103" s="395"/>
      <c r="CI103" s="395"/>
      <c r="CJ103" s="393"/>
      <c r="CK103" s="393"/>
      <c r="CL103" s="393"/>
      <c r="CM103" s="393"/>
      <c r="CN103" s="393"/>
    </row>
    <row r="104" spans="2:106" x14ac:dyDescent="0.35">
      <c r="B104" t="s">
        <v>1190</v>
      </c>
      <c r="C104" s="385" t="s">
        <v>1152</v>
      </c>
      <c r="D104" s="392" t="s">
        <v>1095</v>
      </c>
      <c r="E104" s="387" t="s">
        <v>1094</v>
      </c>
      <c r="F104" s="387" t="s">
        <v>1094</v>
      </c>
      <c r="G104" s="388" t="s">
        <v>1120</v>
      </c>
      <c r="H104" s="388" t="s">
        <v>1117</v>
      </c>
      <c r="I104" s="389" t="s">
        <v>1095</v>
      </c>
      <c r="J104" s="389" t="s">
        <v>1095</v>
      </c>
      <c r="K104" s="387" t="s">
        <v>1094</v>
      </c>
      <c r="L104" s="388" t="s">
        <v>1117</v>
      </c>
      <c r="M104" s="388" t="s">
        <v>1115</v>
      </c>
      <c r="N104" s="388" t="s">
        <v>1114</v>
      </c>
      <c r="O104" s="387" t="s">
        <v>1094</v>
      </c>
      <c r="P104" s="389" t="s">
        <v>1095</v>
      </c>
      <c r="Q104" s="389" t="s">
        <v>1095</v>
      </c>
      <c r="R104" s="387" t="s">
        <v>1094</v>
      </c>
      <c r="S104" s="388" t="s">
        <v>1094</v>
      </c>
      <c r="T104" s="388" t="s">
        <v>1095</v>
      </c>
      <c r="U104" s="391" t="s">
        <v>1094</v>
      </c>
      <c r="V104" s="388" t="s">
        <v>1118</v>
      </c>
      <c r="W104" s="389" t="s">
        <v>1117</v>
      </c>
      <c r="X104" s="389" t="s">
        <v>1263</v>
      </c>
      <c r="Y104" s="413" t="s">
        <v>1099</v>
      </c>
      <c r="Z104" s="392" t="s">
        <v>1095</v>
      </c>
      <c r="AA104" s="388" t="s">
        <v>1094</v>
      </c>
      <c r="AB104" s="387" t="s">
        <v>1094</v>
      </c>
      <c r="AC104" s="388" t="s">
        <v>1095</v>
      </c>
      <c r="AD104" s="389" t="s">
        <v>1299</v>
      </c>
      <c r="AE104" s="388" t="s">
        <v>1299</v>
      </c>
      <c r="AF104" s="392" t="s">
        <v>1095</v>
      </c>
      <c r="AG104" s="387" t="s">
        <v>1094</v>
      </c>
      <c r="AH104" s="387" t="s">
        <v>1094</v>
      </c>
      <c r="AI104" s="388" t="s">
        <v>1120</v>
      </c>
      <c r="AJ104" s="388" t="s">
        <v>1116</v>
      </c>
      <c r="AK104" s="389" t="s">
        <v>1095</v>
      </c>
      <c r="AL104" s="389" t="s">
        <v>1095</v>
      </c>
      <c r="AM104" s="387" t="s">
        <v>1094</v>
      </c>
      <c r="AN104" s="387" t="s">
        <v>1094</v>
      </c>
      <c r="AO104" s="388" t="s">
        <v>1120</v>
      </c>
      <c r="AP104" s="388" t="s">
        <v>1114</v>
      </c>
      <c r="AQ104" s="388" t="s">
        <v>1262</v>
      </c>
      <c r="AR104" s="389" t="s">
        <v>1095</v>
      </c>
      <c r="AS104" s="389" t="s">
        <v>1095</v>
      </c>
      <c r="AT104" s="387" t="s">
        <v>1094</v>
      </c>
      <c r="AU104" s="388" t="s">
        <v>1094</v>
      </c>
      <c r="AV104" s="388" t="s">
        <v>1116</v>
      </c>
      <c r="AW104" s="388" t="s">
        <v>1117</v>
      </c>
      <c r="AX104" s="388" t="s">
        <v>1094</v>
      </c>
      <c r="AY104" s="389" t="s">
        <v>1095</v>
      </c>
      <c r="AZ104" s="389" t="s">
        <v>1095</v>
      </c>
      <c r="BA104" s="388" t="s">
        <v>1117</v>
      </c>
      <c r="BB104" s="388" t="s">
        <v>1118</v>
      </c>
      <c r="BC104" s="387" t="s">
        <v>1094</v>
      </c>
      <c r="BD104" s="392" t="s">
        <v>1095</v>
      </c>
      <c r="BE104" s="392" t="s">
        <v>1095</v>
      </c>
      <c r="BF104" s="388" t="s">
        <v>1263</v>
      </c>
      <c r="BG104" s="388" t="s">
        <v>1263</v>
      </c>
      <c r="BH104" s="388" t="s">
        <v>1262</v>
      </c>
      <c r="BI104" s="387" t="s">
        <v>1094</v>
      </c>
      <c r="BJ104" s="392" t="s">
        <v>1095</v>
      </c>
      <c r="BK104" s="402" t="s">
        <v>1094</v>
      </c>
      <c r="BL104" s="387" t="s">
        <v>1094</v>
      </c>
      <c r="BM104" s="388" t="s">
        <v>1115</v>
      </c>
      <c r="BN104" s="388" t="s">
        <v>1114</v>
      </c>
      <c r="BO104" s="392" t="s">
        <v>1095</v>
      </c>
      <c r="BP104" s="424" t="s">
        <v>1094</v>
      </c>
      <c r="BQ104" s="387" t="s">
        <v>1094</v>
      </c>
      <c r="BR104" s="388" t="s">
        <v>1116</v>
      </c>
      <c r="BS104" s="388" t="s">
        <v>1114</v>
      </c>
      <c r="BT104" s="389" t="s">
        <v>1095</v>
      </c>
      <c r="BU104" s="389" t="s">
        <v>1095</v>
      </c>
      <c r="BV104" s="387" t="s">
        <v>1094</v>
      </c>
      <c r="BW104" s="388" t="s">
        <v>1116</v>
      </c>
      <c r="BX104" s="388" t="s">
        <v>1118</v>
      </c>
      <c r="BY104" s="387" t="s">
        <v>1094</v>
      </c>
      <c r="BZ104" s="387" t="s">
        <v>1094</v>
      </c>
      <c r="CA104" s="389" t="s">
        <v>1095</v>
      </c>
      <c r="CB104" s="389" t="s">
        <v>1095</v>
      </c>
      <c r="CC104" s="388" t="s">
        <v>1116</v>
      </c>
      <c r="CD104" s="388" t="s">
        <v>1114</v>
      </c>
      <c r="CE104" s="388" t="s">
        <v>1114</v>
      </c>
      <c r="CF104" s="387" t="s">
        <v>1094</v>
      </c>
      <c r="CG104" s="401" t="s">
        <v>1099</v>
      </c>
      <c r="CH104" s="389" t="s">
        <v>1095</v>
      </c>
      <c r="CI104" s="389" t="s">
        <v>1095</v>
      </c>
      <c r="CJ104" s="388" t="s">
        <v>1115</v>
      </c>
      <c r="CK104" s="388" t="s">
        <v>1299</v>
      </c>
      <c r="CL104" s="387" t="s">
        <v>1094</v>
      </c>
      <c r="CM104" s="387" t="s">
        <v>1094</v>
      </c>
      <c r="CN104" s="392" t="s">
        <v>1095</v>
      </c>
      <c r="CP104" t="s">
        <v>1093</v>
      </c>
    </row>
    <row r="105" spans="2:106" x14ac:dyDescent="0.35">
      <c r="C105" s="385"/>
      <c r="D105" s="393"/>
      <c r="E105" s="393"/>
      <c r="F105" s="393"/>
      <c r="G105" s="402" t="s">
        <v>1100</v>
      </c>
      <c r="H105" s="393"/>
      <c r="I105" s="432"/>
      <c r="J105" s="432"/>
      <c r="K105" s="432"/>
      <c r="L105" s="426" t="s">
        <v>48</v>
      </c>
      <c r="M105" s="426" t="s">
        <v>48</v>
      </c>
      <c r="N105" s="426" t="s">
        <v>48</v>
      </c>
      <c r="O105" s="432"/>
      <c r="P105" s="432"/>
      <c r="Q105" s="432"/>
      <c r="R105" s="393"/>
      <c r="S105" s="396" t="s">
        <v>1263</v>
      </c>
      <c r="T105" s="388" t="s">
        <v>1116</v>
      </c>
      <c r="U105" s="397"/>
      <c r="V105" s="402" t="s">
        <v>1094</v>
      </c>
      <c r="W105" s="387" t="s">
        <v>1094</v>
      </c>
      <c r="X105" s="393"/>
      <c r="Y105" s="393"/>
      <c r="Z105" s="393"/>
      <c r="AA105" s="402" t="s">
        <v>1114</v>
      </c>
      <c r="AB105" s="393"/>
      <c r="AC105" s="393"/>
      <c r="AD105" s="387" t="s">
        <v>1094</v>
      </c>
      <c r="AE105" s="388" t="s">
        <v>1115</v>
      </c>
      <c r="AF105" s="393"/>
      <c r="AG105" s="393"/>
      <c r="AH105" s="393"/>
      <c r="AI105" s="387" t="s">
        <v>1094</v>
      </c>
      <c r="AJ105" s="402" t="s">
        <v>1094</v>
      </c>
      <c r="AK105" s="395"/>
      <c r="AL105" s="395"/>
      <c r="AM105" s="393"/>
      <c r="AN105" s="393"/>
      <c r="AO105" s="396" t="s">
        <v>1263</v>
      </c>
      <c r="AP105" s="396" t="s">
        <v>1263</v>
      </c>
      <c r="AQ105" s="388" t="s">
        <v>1115</v>
      </c>
      <c r="AR105" s="395"/>
      <c r="AS105" s="395"/>
      <c r="AT105" s="393"/>
      <c r="AU105" s="388" t="s">
        <v>1116</v>
      </c>
      <c r="AV105" s="394" t="s">
        <v>1094</v>
      </c>
      <c r="AW105" s="393"/>
      <c r="AX105" s="388" t="s">
        <v>1116</v>
      </c>
      <c r="AY105" s="395"/>
      <c r="AZ105" s="395"/>
      <c r="BA105" s="388" t="s">
        <v>1116</v>
      </c>
      <c r="BB105" s="388" t="s">
        <v>1117</v>
      </c>
      <c r="BC105" s="393"/>
      <c r="BD105" s="393"/>
      <c r="BE105" s="393"/>
      <c r="BF105" s="388" t="s">
        <v>1116</v>
      </c>
      <c r="BG105" s="388" t="s">
        <v>1116</v>
      </c>
      <c r="BH105" s="388" t="s">
        <v>1114</v>
      </c>
      <c r="BI105" s="393"/>
      <c r="BJ105" s="393"/>
      <c r="BK105" s="399"/>
      <c r="BL105" s="393"/>
      <c r="BM105" s="396" t="s">
        <v>1262</v>
      </c>
      <c r="BN105" s="396" t="s">
        <v>1262</v>
      </c>
      <c r="BO105" s="393"/>
      <c r="BP105" s="425"/>
      <c r="BQ105" s="393"/>
      <c r="BR105" s="393"/>
      <c r="BS105" s="388" t="s">
        <v>1117</v>
      </c>
      <c r="BT105" s="395"/>
      <c r="BU105" s="395"/>
      <c r="BV105" s="393"/>
      <c r="BW105" s="390" t="s">
        <v>1118</v>
      </c>
      <c r="BX105" s="388" t="s">
        <v>1116</v>
      </c>
      <c r="BY105" s="393"/>
      <c r="BZ105" s="393"/>
      <c r="CA105" s="395"/>
      <c r="CB105" s="395"/>
      <c r="CC105" s="393"/>
      <c r="CD105" s="396" t="s">
        <v>1263</v>
      </c>
      <c r="CE105" s="402" t="s">
        <v>1094</v>
      </c>
      <c r="CF105" s="393"/>
      <c r="CG105" s="393"/>
      <c r="CH105" s="389" t="s">
        <v>1116</v>
      </c>
      <c r="CI105" s="389" t="s">
        <v>1116</v>
      </c>
      <c r="CJ105" s="402" t="s">
        <v>1095</v>
      </c>
      <c r="CK105" s="402" t="s">
        <v>1095</v>
      </c>
      <c r="CL105" s="393"/>
      <c r="CM105" s="393"/>
      <c r="CN105" s="393"/>
    </row>
    <row r="106" spans="2:106" x14ac:dyDescent="0.35">
      <c r="C106" s="385"/>
      <c r="D106" s="393"/>
      <c r="E106" s="393"/>
      <c r="F106" s="393"/>
      <c r="G106" s="399"/>
      <c r="H106" s="393"/>
      <c r="I106" s="395"/>
      <c r="J106" s="395"/>
      <c r="K106" s="393"/>
      <c r="L106" s="393"/>
      <c r="M106" s="393"/>
      <c r="N106" s="393"/>
      <c r="O106" s="393"/>
      <c r="P106" s="395"/>
      <c r="Q106" s="395"/>
      <c r="R106" s="393"/>
      <c r="S106" s="393"/>
      <c r="T106" s="393"/>
      <c r="U106" s="397"/>
      <c r="V106" s="393"/>
      <c r="W106" s="395"/>
      <c r="X106" s="395"/>
      <c r="Y106" s="393"/>
      <c r="Z106" s="393"/>
      <c r="AA106" s="393"/>
      <c r="AB106" s="393"/>
      <c r="AC106" s="393"/>
      <c r="AD106" s="395"/>
      <c r="AE106" s="395"/>
      <c r="AF106" s="393"/>
      <c r="AG106" s="393"/>
      <c r="AH106" s="393"/>
      <c r="AI106" s="399"/>
      <c r="AJ106" s="393"/>
      <c r="AK106" s="395"/>
      <c r="AL106" s="395"/>
      <c r="AM106" s="393"/>
      <c r="AN106" s="393"/>
      <c r="AO106" s="393"/>
      <c r="AP106" s="393"/>
      <c r="AQ106" s="393"/>
      <c r="AR106" s="395"/>
      <c r="AS106" s="395"/>
      <c r="AT106" s="393"/>
      <c r="AU106" s="393"/>
      <c r="AV106" s="393"/>
      <c r="AW106" s="393"/>
      <c r="AX106" s="415"/>
      <c r="AY106" s="395"/>
      <c r="AZ106" s="395"/>
      <c r="BA106" s="393"/>
      <c r="BB106" s="393"/>
      <c r="BC106" s="393"/>
      <c r="BD106" s="393"/>
      <c r="BE106" s="393"/>
      <c r="BF106" s="395"/>
      <c r="BG106" s="395"/>
      <c r="BH106" s="393"/>
      <c r="BI106" s="393"/>
      <c r="BJ106" s="393"/>
      <c r="BK106" s="399"/>
      <c r="BL106" s="393"/>
      <c r="BM106" s="395"/>
      <c r="BN106" s="395"/>
      <c r="BO106" s="393"/>
      <c r="BP106" s="425"/>
      <c r="BQ106" s="393"/>
      <c r="BR106" s="393"/>
      <c r="BS106" s="393"/>
      <c r="BT106" s="395"/>
      <c r="BU106" s="395"/>
      <c r="BV106" s="393"/>
      <c r="BW106" s="393"/>
      <c r="BX106" s="393"/>
      <c r="BY106" s="393"/>
      <c r="BZ106" s="393"/>
      <c r="CA106" s="395"/>
      <c r="CB106" s="395"/>
      <c r="CC106" s="393"/>
      <c r="CD106" s="393"/>
      <c r="CE106" s="393"/>
      <c r="CF106" s="393"/>
      <c r="CG106" s="393"/>
      <c r="CH106" s="395"/>
      <c r="CI106" s="395"/>
      <c r="CJ106" s="393"/>
      <c r="CK106" s="393"/>
      <c r="CL106" s="393"/>
      <c r="CM106" s="393"/>
      <c r="CN106" s="393"/>
    </row>
    <row r="107" spans="2:106" x14ac:dyDescent="0.35">
      <c r="B107" t="s">
        <v>1191</v>
      </c>
      <c r="C107" s="385" t="s">
        <v>1153</v>
      </c>
      <c r="D107" s="388" t="s">
        <v>1116</v>
      </c>
      <c r="E107" s="394" t="s">
        <v>1114</v>
      </c>
      <c r="F107" s="388" t="s">
        <v>1114</v>
      </c>
      <c r="G107" s="402" t="s">
        <v>1094</v>
      </c>
      <c r="H107" s="401" t="s">
        <v>1099</v>
      </c>
      <c r="I107" s="389" t="s">
        <v>1095</v>
      </c>
      <c r="J107" s="389" t="s">
        <v>1095</v>
      </c>
      <c r="K107" s="388" t="s">
        <v>1115</v>
      </c>
      <c r="L107" s="388" t="s">
        <v>1299</v>
      </c>
      <c r="M107" s="387" t="s">
        <v>1094</v>
      </c>
      <c r="N107" s="387" t="s">
        <v>1094</v>
      </c>
      <c r="O107" s="392" t="s">
        <v>1095</v>
      </c>
      <c r="P107" s="388" t="s">
        <v>1120</v>
      </c>
      <c r="Q107" s="388" t="s">
        <v>1118</v>
      </c>
      <c r="R107" s="388" t="s">
        <v>1114</v>
      </c>
      <c r="S107" s="387" t="s">
        <v>1094</v>
      </c>
      <c r="T107" s="387" t="s">
        <v>1094</v>
      </c>
      <c r="U107" s="391" t="s">
        <v>1095</v>
      </c>
      <c r="V107" s="392" t="s">
        <v>1095</v>
      </c>
      <c r="W107" s="389" t="s">
        <v>1262</v>
      </c>
      <c r="X107" s="389" t="s">
        <v>1262</v>
      </c>
      <c r="Y107" s="387" t="s">
        <v>1094</v>
      </c>
      <c r="Z107" s="392" t="s">
        <v>1095</v>
      </c>
      <c r="AA107" s="387" t="s">
        <v>1094</v>
      </c>
      <c r="AB107" s="388" t="s">
        <v>1116</v>
      </c>
      <c r="AC107" s="388" t="s">
        <v>1115</v>
      </c>
      <c r="AD107" s="389" t="s">
        <v>1095</v>
      </c>
      <c r="AE107" s="389" t="s">
        <v>1095</v>
      </c>
      <c r="AF107" s="387" t="s">
        <v>1094</v>
      </c>
      <c r="AG107" s="388" t="s">
        <v>1116</v>
      </c>
      <c r="AH107" s="388" t="s">
        <v>1116</v>
      </c>
      <c r="AI107" s="402" t="s">
        <v>1094</v>
      </c>
      <c r="AJ107" s="387" t="s">
        <v>1094</v>
      </c>
      <c r="AK107" s="389" t="s">
        <v>1095</v>
      </c>
      <c r="AL107" s="389" t="s">
        <v>1095</v>
      </c>
      <c r="AM107" s="388" t="s">
        <v>1094</v>
      </c>
      <c r="AN107" s="388" t="s">
        <v>1094</v>
      </c>
      <c r="AO107" s="388" t="s">
        <v>1095</v>
      </c>
      <c r="AP107" s="387" t="s">
        <v>1094</v>
      </c>
      <c r="AQ107" s="388" t="s">
        <v>1263</v>
      </c>
      <c r="AR107" s="388" t="s">
        <v>1263</v>
      </c>
      <c r="AS107" s="388" t="s">
        <v>1120</v>
      </c>
      <c r="AT107" s="388" t="s">
        <v>1095</v>
      </c>
      <c r="AU107" s="387" t="s">
        <v>1094</v>
      </c>
      <c r="AV107" s="387" t="s">
        <v>1094</v>
      </c>
      <c r="AW107" s="388" t="s">
        <v>1115</v>
      </c>
      <c r="AX107" s="388" t="s">
        <v>1262</v>
      </c>
      <c r="AY107" s="389" t="s">
        <v>1095</v>
      </c>
      <c r="AZ107" s="389" t="s">
        <v>1095</v>
      </c>
      <c r="BA107" s="387" t="s">
        <v>1094</v>
      </c>
      <c r="BB107" s="387" t="s">
        <v>1094</v>
      </c>
      <c r="BC107" s="388" t="s">
        <v>1116</v>
      </c>
      <c r="BD107" s="388" t="s">
        <v>1263</v>
      </c>
      <c r="BE107" s="388" t="s">
        <v>1120</v>
      </c>
      <c r="BF107" s="388" t="s">
        <v>1095</v>
      </c>
      <c r="BG107" s="389" t="s">
        <v>1095</v>
      </c>
      <c r="BH107" s="413" t="s">
        <v>1099</v>
      </c>
      <c r="BI107" s="388" t="s">
        <v>1117</v>
      </c>
      <c r="BJ107" s="388" t="s">
        <v>1116</v>
      </c>
      <c r="BK107" s="402" t="s">
        <v>1094</v>
      </c>
      <c r="BL107" s="387" t="s">
        <v>1094</v>
      </c>
      <c r="BM107" s="389" t="s">
        <v>1095</v>
      </c>
      <c r="BN107" s="389" t="s">
        <v>1095</v>
      </c>
      <c r="BO107" s="388" t="s">
        <v>1116</v>
      </c>
      <c r="BP107" s="388" t="s">
        <v>1262</v>
      </c>
      <c r="BQ107" s="387" t="s">
        <v>1094</v>
      </c>
      <c r="BR107" s="392" t="s">
        <v>1095</v>
      </c>
      <c r="BS107" s="392" t="s">
        <v>1095</v>
      </c>
      <c r="BT107" s="388" t="s">
        <v>1117</v>
      </c>
      <c r="BU107" s="388" t="s">
        <v>1116</v>
      </c>
      <c r="BV107" s="388" t="s">
        <v>1114</v>
      </c>
      <c r="BW107" s="387" t="s">
        <v>1094</v>
      </c>
      <c r="BX107" s="392" t="s">
        <v>1095</v>
      </c>
      <c r="BY107" s="392" t="s">
        <v>1095</v>
      </c>
      <c r="BZ107" s="387" t="s">
        <v>1094</v>
      </c>
      <c r="CA107" s="389" t="s">
        <v>1115</v>
      </c>
      <c r="CB107" s="389" t="s">
        <v>1115</v>
      </c>
      <c r="CC107" s="387" t="s">
        <v>1094</v>
      </c>
      <c r="CD107" s="392" t="s">
        <v>1095</v>
      </c>
      <c r="CE107" s="387" t="s">
        <v>1094</v>
      </c>
      <c r="CF107" s="388" t="s">
        <v>1115</v>
      </c>
      <c r="CG107" s="396" t="s">
        <v>1262</v>
      </c>
      <c r="CH107" s="389" t="s">
        <v>1095</v>
      </c>
      <c r="CI107" s="389" t="s">
        <v>1095</v>
      </c>
      <c r="CJ107" s="387" t="s">
        <v>1094</v>
      </c>
      <c r="CK107" s="387" t="s">
        <v>1094</v>
      </c>
      <c r="CL107" s="388" t="s">
        <v>1117</v>
      </c>
      <c r="CM107" s="388" t="s">
        <v>1118</v>
      </c>
      <c r="CN107" s="388" t="s">
        <v>1094</v>
      </c>
      <c r="CP107" t="s">
        <v>1093</v>
      </c>
    </row>
    <row r="108" spans="2:106" x14ac:dyDescent="0.35">
      <c r="C108" s="385"/>
      <c r="D108" s="393"/>
      <c r="E108" s="393"/>
      <c r="F108" s="396" t="s">
        <v>1262</v>
      </c>
      <c r="G108" s="399"/>
      <c r="H108" s="393"/>
      <c r="I108" s="395"/>
      <c r="J108" s="395"/>
      <c r="K108" s="388" t="s">
        <v>1116</v>
      </c>
      <c r="L108" s="396" t="s">
        <v>1263</v>
      </c>
      <c r="M108" s="393"/>
      <c r="N108" s="393"/>
      <c r="O108" s="393"/>
      <c r="P108" s="388" t="s">
        <v>1116</v>
      </c>
      <c r="Q108" s="388" t="s">
        <v>1116</v>
      </c>
      <c r="R108" s="393"/>
      <c r="S108" s="393"/>
      <c r="T108" s="393"/>
      <c r="U108" s="397"/>
      <c r="V108" s="393"/>
      <c r="W108" s="395"/>
      <c r="X108" s="395"/>
      <c r="Y108" s="393"/>
      <c r="Z108" s="393"/>
      <c r="AA108" s="393"/>
      <c r="AB108" s="402" t="s">
        <v>1115</v>
      </c>
      <c r="AC108" s="388" t="s">
        <v>1115</v>
      </c>
      <c r="AD108" s="395"/>
      <c r="AE108" s="395"/>
      <c r="AF108" s="393"/>
      <c r="AG108" s="402" t="s">
        <v>1114</v>
      </c>
      <c r="AH108" s="388" t="s">
        <v>1115</v>
      </c>
      <c r="AI108" s="399"/>
      <c r="AJ108" s="393"/>
      <c r="AK108" s="395"/>
      <c r="AL108" s="395"/>
      <c r="AM108" s="396" t="s">
        <v>1263</v>
      </c>
      <c r="AN108" s="388" t="s">
        <v>1115</v>
      </c>
      <c r="AO108" s="388" t="s">
        <v>1115</v>
      </c>
      <c r="AP108" s="393"/>
      <c r="AQ108" s="387" t="s">
        <v>1094</v>
      </c>
      <c r="AR108" s="414" t="s">
        <v>1117</v>
      </c>
      <c r="AS108" s="387" t="s">
        <v>1094</v>
      </c>
      <c r="AT108" s="394" t="s">
        <v>1115</v>
      </c>
      <c r="AU108" s="393"/>
      <c r="AV108" s="393"/>
      <c r="AW108" s="394" t="s">
        <v>1094</v>
      </c>
      <c r="AX108" s="388" t="s">
        <v>1115</v>
      </c>
      <c r="AY108" s="395"/>
      <c r="AZ108" s="395"/>
      <c r="BA108" s="393"/>
      <c r="BB108" s="393"/>
      <c r="BC108" s="393"/>
      <c r="BD108" s="388" t="s">
        <v>1118</v>
      </c>
      <c r="BE108" s="388" t="s">
        <v>1115</v>
      </c>
      <c r="BF108" s="402" t="s">
        <v>1115</v>
      </c>
      <c r="BG108" s="395"/>
      <c r="BH108" s="393"/>
      <c r="BI108" s="393"/>
      <c r="BJ108" s="393"/>
      <c r="BK108" s="399"/>
      <c r="BL108" s="393"/>
      <c r="BM108" s="395"/>
      <c r="BN108" s="395"/>
      <c r="BO108" s="396" t="s">
        <v>1263</v>
      </c>
      <c r="BP108" s="388" t="s">
        <v>1115</v>
      </c>
      <c r="BQ108" s="393"/>
      <c r="BR108" s="393"/>
      <c r="BS108" s="393"/>
      <c r="BT108" s="388" t="s">
        <v>1116</v>
      </c>
      <c r="BU108" s="388" t="s">
        <v>1116</v>
      </c>
      <c r="BV108" s="388" t="s">
        <v>1115</v>
      </c>
      <c r="BW108" s="393"/>
      <c r="BX108" s="393"/>
      <c r="BY108" s="393"/>
      <c r="BZ108" s="393"/>
      <c r="CA108" s="395"/>
      <c r="CB108" s="395"/>
      <c r="CC108" s="393"/>
      <c r="CD108" s="393"/>
      <c r="CE108" s="393"/>
      <c r="CF108" s="396" t="s">
        <v>1262</v>
      </c>
      <c r="CG108" s="393"/>
      <c r="CH108" s="395"/>
      <c r="CI108" s="395"/>
      <c r="CJ108" s="393"/>
      <c r="CK108" s="393"/>
      <c r="CL108" s="394" t="s">
        <v>1094</v>
      </c>
      <c r="CM108" s="396" t="s">
        <v>1263</v>
      </c>
      <c r="CN108" s="396" t="s">
        <v>1263</v>
      </c>
    </row>
    <row r="109" spans="2:106" x14ac:dyDescent="0.35">
      <c r="C109" s="385"/>
      <c r="D109" s="393"/>
      <c r="E109" s="393"/>
      <c r="F109" s="393"/>
      <c r="G109" s="399"/>
      <c r="H109" s="393"/>
      <c r="I109" s="395"/>
      <c r="J109" s="395"/>
      <c r="K109" s="393"/>
      <c r="L109" s="393"/>
      <c r="M109" s="393"/>
      <c r="N109" s="393"/>
      <c r="O109" s="393"/>
      <c r="P109" s="395"/>
      <c r="Q109" s="395"/>
      <c r="R109" s="393"/>
      <c r="S109" s="393"/>
      <c r="T109" s="393"/>
      <c r="U109" s="397"/>
      <c r="V109" s="393"/>
      <c r="W109" s="395"/>
      <c r="X109" s="395"/>
      <c r="Y109" s="393"/>
      <c r="Z109" s="393"/>
      <c r="AA109" s="393"/>
      <c r="AB109" s="393"/>
      <c r="AC109" s="393"/>
      <c r="AD109" s="395"/>
      <c r="AE109" s="395"/>
      <c r="AF109" s="393"/>
      <c r="AG109" s="393"/>
      <c r="AH109" s="393"/>
      <c r="AI109" s="399"/>
      <c r="AJ109" s="393"/>
      <c r="AK109" s="395"/>
      <c r="AL109" s="395"/>
      <c r="AM109" s="393"/>
      <c r="AN109" s="393"/>
      <c r="AO109" s="393"/>
      <c r="AP109" s="393"/>
      <c r="AQ109" s="393"/>
      <c r="AR109" s="393"/>
      <c r="AS109" s="395"/>
      <c r="AT109" s="393"/>
      <c r="AU109" s="393"/>
      <c r="AV109" s="393"/>
      <c r="AW109" s="393"/>
      <c r="AX109" s="415"/>
      <c r="AY109" s="395"/>
      <c r="AZ109" s="395"/>
      <c r="BA109" s="393"/>
      <c r="BB109" s="393"/>
      <c r="BC109" s="393"/>
      <c r="BD109" s="393"/>
      <c r="BE109" s="393"/>
      <c r="BF109" s="395"/>
      <c r="BG109" s="395"/>
      <c r="BH109" s="393"/>
      <c r="BI109" s="393"/>
      <c r="BJ109" s="393"/>
      <c r="BK109" s="399"/>
      <c r="BL109" s="393"/>
      <c r="BM109" s="395"/>
      <c r="BN109" s="395"/>
      <c r="BO109" s="393"/>
      <c r="BP109" s="393"/>
      <c r="BQ109" s="393"/>
      <c r="BR109" s="393"/>
      <c r="BS109" s="393"/>
      <c r="BT109" s="395"/>
      <c r="BU109" s="395"/>
      <c r="BV109" s="393"/>
      <c r="BW109" s="393"/>
      <c r="BX109" s="393"/>
      <c r="BY109" s="393"/>
      <c r="BZ109" s="393"/>
      <c r="CA109" s="395"/>
      <c r="CB109" s="395"/>
      <c r="CC109" s="393"/>
      <c r="CD109" s="393"/>
      <c r="CE109" s="393"/>
      <c r="CF109" s="393"/>
      <c r="CG109" s="393"/>
      <c r="CH109" s="395"/>
      <c r="CI109" s="395"/>
      <c r="CJ109" s="393"/>
      <c r="CK109" s="393"/>
      <c r="CL109" s="393"/>
      <c r="CM109" s="393"/>
      <c r="CN109" s="393"/>
    </row>
    <row r="110" spans="2:106" x14ac:dyDescent="0.35">
      <c r="B110" t="s">
        <v>1192</v>
      </c>
      <c r="C110" s="385" t="s">
        <v>1154</v>
      </c>
      <c r="D110" s="413" t="s">
        <v>1099</v>
      </c>
      <c r="E110" s="392" t="s">
        <v>1095</v>
      </c>
      <c r="F110" s="387" t="s">
        <v>1094</v>
      </c>
      <c r="G110" s="402" t="s">
        <v>1094</v>
      </c>
      <c r="H110" s="387" t="s">
        <v>1094</v>
      </c>
      <c r="I110" s="388" t="s">
        <v>1299</v>
      </c>
      <c r="J110" s="388" t="s">
        <v>1299</v>
      </c>
      <c r="K110" s="392" t="s">
        <v>1095</v>
      </c>
      <c r="L110" s="387" t="s">
        <v>1094</v>
      </c>
      <c r="M110" s="387" t="s">
        <v>1094</v>
      </c>
      <c r="N110" s="388" t="s">
        <v>1120</v>
      </c>
      <c r="O110" s="388" t="s">
        <v>1116</v>
      </c>
      <c r="P110" s="389" t="s">
        <v>1095</v>
      </c>
      <c r="Q110" s="389" t="s">
        <v>1095</v>
      </c>
      <c r="R110" s="387" t="s">
        <v>1094</v>
      </c>
      <c r="S110" s="387" t="s">
        <v>1094</v>
      </c>
      <c r="T110" s="388" t="s">
        <v>1120</v>
      </c>
      <c r="U110" s="391" t="s">
        <v>1114</v>
      </c>
      <c r="V110" s="388" t="s">
        <v>1262</v>
      </c>
      <c r="W110" s="389" t="s">
        <v>1095</v>
      </c>
      <c r="X110" s="389" t="s">
        <v>1095</v>
      </c>
      <c r="Y110" s="387" t="s">
        <v>1094</v>
      </c>
      <c r="Z110" s="387" t="s">
        <v>1094</v>
      </c>
      <c r="AA110" s="388" t="s">
        <v>1116</v>
      </c>
      <c r="AB110" s="388" t="s">
        <v>1117</v>
      </c>
      <c r="AC110" s="387" t="s">
        <v>1094</v>
      </c>
      <c r="AD110" s="389" t="s">
        <v>1095</v>
      </c>
      <c r="AE110" s="389" t="s">
        <v>1095</v>
      </c>
      <c r="AF110" s="388" t="s">
        <v>1117</v>
      </c>
      <c r="AG110" s="388" t="s">
        <v>1118</v>
      </c>
      <c r="AH110" s="387" t="s">
        <v>1094</v>
      </c>
      <c r="AI110" s="402" t="s">
        <v>1095</v>
      </c>
      <c r="AJ110" s="392" t="s">
        <v>1095</v>
      </c>
      <c r="AK110" s="388" t="s">
        <v>1263</v>
      </c>
      <c r="AL110" s="388" t="s">
        <v>1263</v>
      </c>
      <c r="AM110" s="388" t="s">
        <v>1262</v>
      </c>
      <c r="AN110" s="387" t="s">
        <v>1094</v>
      </c>
      <c r="AO110" s="392" t="s">
        <v>1095</v>
      </c>
      <c r="AP110" s="387" t="s">
        <v>1094</v>
      </c>
      <c r="AQ110" s="387" t="s">
        <v>1094</v>
      </c>
      <c r="AR110" s="388" t="s">
        <v>1115</v>
      </c>
      <c r="AS110" s="388" t="s">
        <v>1114</v>
      </c>
      <c r="AT110" s="392" t="s">
        <v>1095</v>
      </c>
      <c r="AU110" s="387" t="s">
        <v>1094</v>
      </c>
      <c r="AV110" s="387" t="s">
        <v>1094</v>
      </c>
      <c r="AW110" s="388" t="s">
        <v>1116</v>
      </c>
      <c r="AX110" s="416" t="s">
        <v>1114</v>
      </c>
      <c r="AY110" s="389" t="s">
        <v>1095</v>
      </c>
      <c r="AZ110" s="389" t="s">
        <v>1095</v>
      </c>
      <c r="BA110" s="387" t="s">
        <v>1094</v>
      </c>
      <c r="BB110" s="388" t="s">
        <v>1116</v>
      </c>
      <c r="BC110" s="388" t="s">
        <v>1118</v>
      </c>
      <c r="BD110" s="387" t="s">
        <v>1094</v>
      </c>
      <c r="BE110" s="387" t="s">
        <v>1094</v>
      </c>
      <c r="BF110" s="389" t="s">
        <v>1095</v>
      </c>
      <c r="BG110" s="389" t="s">
        <v>1095</v>
      </c>
      <c r="BH110" s="388" t="s">
        <v>1116</v>
      </c>
      <c r="BI110" s="388" t="s">
        <v>1114</v>
      </c>
      <c r="BJ110" s="388" t="s">
        <v>1114</v>
      </c>
      <c r="BK110" s="387" t="s">
        <v>1094</v>
      </c>
      <c r="BL110" s="401" t="s">
        <v>1099</v>
      </c>
      <c r="BM110" s="389" t="s">
        <v>1095</v>
      </c>
      <c r="BN110" s="389" t="s">
        <v>1095</v>
      </c>
      <c r="BO110" s="388" t="s">
        <v>1115</v>
      </c>
      <c r="BP110" s="388" t="s">
        <v>1299</v>
      </c>
      <c r="BQ110" s="387" t="s">
        <v>1094</v>
      </c>
      <c r="BR110" s="387" t="s">
        <v>1094</v>
      </c>
      <c r="BS110" s="392" t="s">
        <v>1095</v>
      </c>
      <c r="BT110" s="388" t="s">
        <v>1120</v>
      </c>
      <c r="BU110" s="388" t="s">
        <v>1118</v>
      </c>
      <c r="BV110" s="388" t="s">
        <v>1114</v>
      </c>
      <c r="BW110" s="387" t="s">
        <v>1094</v>
      </c>
      <c r="BX110" s="387" t="s">
        <v>1094</v>
      </c>
      <c r="BY110" s="392" t="s">
        <v>1095</v>
      </c>
      <c r="BZ110" s="392" t="s">
        <v>1095</v>
      </c>
      <c r="CA110" s="388" t="s">
        <v>1262</v>
      </c>
      <c r="CB110" s="388" t="s">
        <v>1262</v>
      </c>
      <c r="CC110" s="387" t="s">
        <v>1094</v>
      </c>
      <c r="CD110" s="392" t="s">
        <v>1095</v>
      </c>
      <c r="CE110" s="387" t="s">
        <v>1094</v>
      </c>
      <c r="CF110" s="388" t="s">
        <v>1116</v>
      </c>
      <c r="CG110" s="388" t="s">
        <v>1115</v>
      </c>
      <c r="CH110" s="389" t="s">
        <v>1095</v>
      </c>
      <c r="CI110" s="389" t="s">
        <v>1095</v>
      </c>
      <c r="CJ110" s="387" t="s">
        <v>1094</v>
      </c>
      <c r="CK110" s="388" t="s">
        <v>1116</v>
      </c>
      <c r="CL110" s="388" t="s">
        <v>1117</v>
      </c>
      <c r="CM110" s="387" t="s">
        <v>1094</v>
      </c>
      <c r="CN110" s="387" t="s">
        <v>1094</v>
      </c>
      <c r="CP110" t="s">
        <v>1093</v>
      </c>
    </row>
    <row r="111" spans="2:106" x14ac:dyDescent="0.35">
      <c r="C111" s="385"/>
      <c r="D111" s="393"/>
      <c r="E111" s="393"/>
      <c r="F111" s="393"/>
      <c r="G111" s="399"/>
      <c r="H111" s="393"/>
      <c r="I111" s="388" t="s">
        <v>1114</v>
      </c>
      <c r="J111" s="388" t="s">
        <v>1114</v>
      </c>
      <c r="K111" s="393"/>
      <c r="L111" s="393"/>
      <c r="M111" s="393"/>
      <c r="N111" s="388" t="s">
        <v>1117</v>
      </c>
      <c r="O111" s="396" t="s">
        <v>1262</v>
      </c>
      <c r="P111" s="395"/>
      <c r="Q111" s="395"/>
      <c r="R111" s="393"/>
      <c r="S111" s="393"/>
      <c r="T111" s="427" t="s">
        <v>1118</v>
      </c>
      <c r="U111" s="397"/>
      <c r="V111" s="393"/>
      <c r="W111" s="395"/>
      <c r="X111" s="395"/>
      <c r="Y111" s="393"/>
      <c r="Z111" s="393"/>
      <c r="AA111" s="387" t="s">
        <v>1094</v>
      </c>
      <c r="AB111" s="387" t="s">
        <v>1094</v>
      </c>
      <c r="AC111" s="393"/>
      <c r="AD111" s="395"/>
      <c r="AE111" s="395"/>
      <c r="AF111" s="396" t="s">
        <v>1263</v>
      </c>
      <c r="AG111" s="396" t="s">
        <v>1263</v>
      </c>
      <c r="AH111" s="393"/>
      <c r="AI111" s="399"/>
      <c r="AJ111" s="393"/>
      <c r="AK111" s="388" t="s">
        <v>1117</v>
      </c>
      <c r="AL111" s="388" t="s">
        <v>1118</v>
      </c>
      <c r="AM111" s="388" t="s">
        <v>1114</v>
      </c>
      <c r="AN111" s="393"/>
      <c r="AO111" s="393"/>
      <c r="AP111" s="393"/>
      <c r="AQ111" s="393"/>
      <c r="AR111" s="388" t="s">
        <v>1114</v>
      </c>
      <c r="AS111" s="388" t="s">
        <v>1114</v>
      </c>
      <c r="AT111" s="393"/>
      <c r="AU111" s="393"/>
      <c r="AV111" s="393"/>
      <c r="AW111" s="396" t="s">
        <v>1263</v>
      </c>
      <c r="AX111" s="415"/>
      <c r="AY111" s="395"/>
      <c r="AZ111" s="395"/>
      <c r="BA111" s="393"/>
      <c r="BB111" s="388" t="s">
        <v>1117</v>
      </c>
      <c r="BC111" s="402" t="s">
        <v>1300</v>
      </c>
      <c r="BD111" s="393"/>
      <c r="BE111" s="393"/>
      <c r="BF111" s="393"/>
      <c r="BG111" s="395"/>
      <c r="BH111" s="393"/>
      <c r="BI111" s="393"/>
      <c r="BJ111" s="396" t="s">
        <v>1262</v>
      </c>
      <c r="BK111" s="399"/>
      <c r="BL111" s="393"/>
      <c r="BM111" s="395"/>
      <c r="BN111" s="395"/>
      <c r="BO111" s="390" t="s">
        <v>1115</v>
      </c>
      <c r="BP111" s="388" t="s">
        <v>1114</v>
      </c>
      <c r="BQ111" s="393"/>
      <c r="BR111" s="393"/>
      <c r="BS111" s="393"/>
      <c r="BT111" s="396" t="s">
        <v>1263</v>
      </c>
      <c r="BU111" s="396" t="s">
        <v>1263</v>
      </c>
      <c r="BV111" s="396" t="s">
        <v>1262</v>
      </c>
      <c r="BW111" s="393"/>
      <c r="BX111" s="393"/>
      <c r="BY111" s="393"/>
      <c r="BZ111" s="393"/>
      <c r="CA111" s="390" t="s">
        <v>1115</v>
      </c>
      <c r="CB111" s="390" t="s">
        <v>1115</v>
      </c>
      <c r="CC111" s="393"/>
      <c r="CD111" s="393"/>
      <c r="CE111" s="393"/>
      <c r="CF111" s="393"/>
      <c r="CG111" s="388" t="s">
        <v>1115</v>
      </c>
      <c r="CH111" s="395"/>
      <c r="CI111" s="395"/>
      <c r="CJ111" s="393"/>
      <c r="CK111" s="396" t="s">
        <v>1263</v>
      </c>
      <c r="CL111" s="396" t="s">
        <v>1263</v>
      </c>
      <c r="CM111" s="393"/>
      <c r="CN111" s="393"/>
    </row>
    <row r="112" spans="2:106" x14ac:dyDescent="0.35">
      <c r="C112" s="385"/>
      <c r="D112" s="393"/>
      <c r="E112" s="393"/>
      <c r="F112" s="393"/>
      <c r="G112" s="399"/>
      <c r="H112" s="393"/>
      <c r="I112" s="395"/>
      <c r="J112" s="395"/>
      <c r="K112" s="393"/>
      <c r="L112" s="393"/>
      <c r="M112" s="393"/>
      <c r="N112" s="393"/>
      <c r="O112" s="393"/>
      <c r="P112" s="395"/>
      <c r="Q112" s="395"/>
      <c r="R112" s="393"/>
      <c r="S112" s="393"/>
      <c r="T112" s="393"/>
      <c r="U112" s="397"/>
      <c r="V112" s="393"/>
      <c r="W112" s="395"/>
      <c r="X112" s="395"/>
      <c r="Y112" s="393"/>
      <c r="Z112" s="393"/>
      <c r="AA112" s="393"/>
      <c r="AB112" s="393"/>
      <c r="AC112" s="393"/>
      <c r="AD112" s="395"/>
      <c r="AE112" s="395"/>
      <c r="AF112" s="393"/>
      <c r="AG112" s="393"/>
      <c r="AH112" s="393"/>
      <c r="AI112" s="399"/>
      <c r="AJ112" s="393"/>
      <c r="AK112" s="395"/>
      <c r="AL112" s="395"/>
      <c r="AM112" s="393"/>
      <c r="AN112" s="393"/>
      <c r="AO112" s="393"/>
      <c r="AP112" s="393"/>
      <c r="AQ112" s="393"/>
      <c r="AR112" s="395"/>
      <c r="AS112" s="393"/>
      <c r="AT112" s="393"/>
      <c r="AU112" s="393"/>
      <c r="AV112" s="393"/>
      <c r="AW112" s="393"/>
      <c r="AX112" s="415"/>
      <c r="AY112" s="395"/>
      <c r="AZ112" s="395"/>
      <c r="BA112" s="393"/>
      <c r="BB112" s="393"/>
      <c r="BC112" s="393"/>
      <c r="BD112" s="393"/>
      <c r="BE112" s="393"/>
      <c r="BF112" s="395"/>
      <c r="BG112" s="395"/>
      <c r="BH112" s="393"/>
      <c r="BI112" s="393"/>
      <c r="BJ112" s="393"/>
      <c r="BK112" s="399"/>
      <c r="BL112" s="393"/>
      <c r="BM112" s="395"/>
      <c r="BN112" s="395"/>
      <c r="BO112" s="393"/>
      <c r="BP112" s="425"/>
      <c r="BQ112" s="393"/>
      <c r="BR112" s="393"/>
      <c r="BS112" s="393"/>
      <c r="BT112" s="395"/>
      <c r="BU112" s="395"/>
      <c r="BV112" s="393"/>
      <c r="BW112" s="393"/>
      <c r="BX112" s="393"/>
      <c r="BY112" s="393"/>
      <c r="BZ112" s="393"/>
      <c r="CA112" s="395"/>
      <c r="CB112" s="395"/>
      <c r="CC112" s="393"/>
      <c r="CD112" s="393"/>
      <c r="CE112" s="393"/>
      <c r="CF112" s="393"/>
      <c r="CG112" s="393"/>
      <c r="CH112" s="395"/>
      <c r="CI112" s="395"/>
      <c r="CJ112" s="393"/>
      <c r="CK112" s="393"/>
      <c r="CL112" s="393"/>
      <c r="CM112" s="393"/>
      <c r="CN112" s="393"/>
    </row>
    <row r="113" spans="2:94" x14ac:dyDescent="0.35">
      <c r="B113" t="s">
        <v>1193</v>
      </c>
      <c r="C113" s="385" t="s">
        <v>1155</v>
      </c>
      <c r="D113" s="387" t="s">
        <v>1094</v>
      </c>
      <c r="E113" s="388" t="s">
        <v>1117</v>
      </c>
      <c r="F113" s="388" t="s">
        <v>1115</v>
      </c>
      <c r="G113" s="388" t="s">
        <v>1114</v>
      </c>
      <c r="H113" s="387" t="s">
        <v>1094</v>
      </c>
      <c r="I113" s="389" t="s">
        <v>1095</v>
      </c>
      <c r="J113" s="389" t="s">
        <v>1095</v>
      </c>
      <c r="K113" s="387" t="s">
        <v>1094</v>
      </c>
      <c r="L113" s="387" t="s">
        <v>1094</v>
      </c>
      <c r="M113" s="392" t="s">
        <v>1095</v>
      </c>
      <c r="N113" s="387" t="s">
        <v>1094</v>
      </c>
      <c r="O113" s="388" t="s">
        <v>1118</v>
      </c>
      <c r="P113" s="388" t="s">
        <v>1117</v>
      </c>
      <c r="Q113" s="396" t="s">
        <v>1263</v>
      </c>
      <c r="R113" s="401" t="s">
        <v>1099</v>
      </c>
      <c r="S113" s="392" t="s">
        <v>1095</v>
      </c>
      <c r="T113" s="387" t="s">
        <v>1094</v>
      </c>
      <c r="U113" s="391" t="s">
        <v>1094</v>
      </c>
      <c r="V113" s="392" t="s">
        <v>1095</v>
      </c>
      <c r="W113" s="388" t="s">
        <v>1299</v>
      </c>
      <c r="X113" s="388" t="s">
        <v>1299</v>
      </c>
      <c r="Y113" s="392" t="s">
        <v>1095</v>
      </c>
      <c r="Z113" s="387" t="s">
        <v>1094</v>
      </c>
      <c r="AA113" s="387" t="s">
        <v>1094</v>
      </c>
      <c r="AB113" s="388" t="s">
        <v>1120</v>
      </c>
      <c r="AC113" s="388" t="s">
        <v>1116</v>
      </c>
      <c r="AD113" s="389" t="s">
        <v>1095</v>
      </c>
      <c r="AE113" s="389" t="s">
        <v>1095</v>
      </c>
      <c r="AF113" s="387" t="s">
        <v>1094</v>
      </c>
      <c r="AG113" s="387" t="s">
        <v>1094</v>
      </c>
      <c r="AH113" s="388" t="s">
        <v>1120</v>
      </c>
      <c r="AI113" s="388" t="s">
        <v>1114</v>
      </c>
      <c r="AJ113" s="396" t="s">
        <v>1262</v>
      </c>
      <c r="AK113" s="389" t="s">
        <v>1095</v>
      </c>
      <c r="AL113" s="389" t="s">
        <v>1095</v>
      </c>
      <c r="AM113" s="387" t="s">
        <v>1094</v>
      </c>
      <c r="AN113" s="387" t="s">
        <v>1094</v>
      </c>
      <c r="AO113" s="388" t="s">
        <v>1116</v>
      </c>
      <c r="AP113" s="388" t="s">
        <v>1117</v>
      </c>
      <c r="AQ113" s="387" t="s">
        <v>1094</v>
      </c>
      <c r="AR113" s="389" t="s">
        <v>1095</v>
      </c>
      <c r="AS113" s="389" t="s">
        <v>1095</v>
      </c>
      <c r="AT113" s="388" t="s">
        <v>1117</v>
      </c>
      <c r="AU113" s="388" t="s">
        <v>1118</v>
      </c>
      <c r="AV113" s="387" t="s">
        <v>1094</v>
      </c>
      <c r="AW113" s="392" t="s">
        <v>1095</v>
      </c>
      <c r="AX113" s="416" t="s">
        <v>1095</v>
      </c>
      <c r="AY113" s="396" t="s">
        <v>1263</v>
      </c>
      <c r="AZ113" s="396" t="s">
        <v>1263</v>
      </c>
      <c r="BA113" s="396" t="s">
        <v>1262</v>
      </c>
      <c r="BB113" s="387" t="s">
        <v>1094</v>
      </c>
      <c r="BC113" s="392" t="s">
        <v>1095</v>
      </c>
      <c r="BD113" s="387" t="s">
        <v>1094</v>
      </c>
      <c r="BE113" s="387" t="s">
        <v>1094</v>
      </c>
      <c r="BF113" s="388" t="s">
        <v>1115</v>
      </c>
      <c r="BG113" s="388" t="s">
        <v>1114</v>
      </c>
      <c r="BH113" s="392" t="s">
        <v>1095</v>
      </c>
      <c r="BI113" s="387" t="s">
        <v>1094</v>
      </c>
      <c r="BJ113" s="387" t="s">
        <v>1094</v>
      </c>
      <c r="BK113" s="388" t="s">
        <v>1116</v>
      </c>
      <c r="BL113" s="388" t="s">
        <v>1114</v>
      </c>
      <c r="BM113" s="389" t="s">
        <v>1095</v>
      </c>
      <c r="BN113" s="389" t="s">
        <v>1095</v>
      </c>
      <c r="BO113" s="387" t="s">
        <v>1094</v>
      </c>
      <c r="BP113" s="388" t="s">
        <v>1120</v>
      </c>
      <c r="BQ113" s="388" t="s">
        <v>1118</v>
      </c>
      <c r="BR113" s="387" t="s">
        <v>1094</v>
      </c>
      <c r="BS113" s="387" t="s">
        <v>1094</v>
      </c>
      <c r="BT113" s="389" t="s">
        <v>1095</v>
      </c>
      <c r="BU113" s="389" t="s">
        <v>1095</v>
      </c>
      <c r="BV113" s="388" t="s">
        <v>1116</v>
      </c>
      <c r="BW113" s="388" t="s">
        <v>1114</v>
      </c>
      <c r="BX113" s="388" t="s">
        <v>1114</v>
      </c>
      <c r="BY113" s="387" t="s">
        <v>1094</v>
      </c>
      <c r="BZ113" s="401" t="s">
        <v>1099</v>
      </c>
      <c r="CA113" s="389" t="s">
        <v>1095</v>
      </c>
      <c r="CB113" s="389" t="s">
        <v>1095</v>
      </c>
      <c r="CC113" s="388" t="s">
        <v>1115</v>
      </c>
      <c r="CD113" s="388" t="s">
        <v>1299</v>
      </c>
      <c r="CE113" s="387" t="s">
        <v>1094</v>
      </c>
      <c r="CF113" s="387" t="s">
        <v>1094</v>
      </c>
      <c r="CG113" s="392" t="s">
        <v>1095</v>
      </c>
      <c r="CH113" s="388" t="s">
        <v>1120</v>
      </c>
      <c r="CI113" s="388" t="s">
        <v>1120</v>
      </c>
      <c r="CJ113" s="388" t="s">
        <v>1114</v>
      </c>
      <c r="CK113" s="388" t="s">
        <v>1094</v>
      </c>
      <c r="CL113" s="387" t="s">
        <v>1094</v>
      </c>
      <c r="CM113" s="392" t="s">
        <v>1095</v>
      </c>
      <c r="CN113" s="392" t="s">
        <v>1095</v>
      </c>
      <c r="CP113" t="s">
        <v>1093</v>
      </c>
    </row>
    <row r="114" spans="2:94" x14ac:dyDescent="0.35">
      <c r="C114" s="385"/>
      <c r="D114" s="432"/>
      <c r="E114" s="426" t="s">
        <v>48</v>
      </c>
      <c r="F114" s="426" t="s">
        <v>48</v>
      </c>
      <c r="G114" s="426" t="s">
        <v>48</v>
      </c>
      <c r="H114" s="432"/>
      <c r="I114" s="432"/>
      <c r="J114" s="432"/>
      <c r="K114" s="432"/>
      <c r="L114" s="432"/>
      <c r="M114" s="432"/>
      <c r="N114" s="432"/>
      <c r="O114" s="393"/>
      <c r="P114" s="396" t="s">
        <v>1263</v>
      </c>
      <c r="Q114" s="393"/>
      <c r="R114" s="393"/>
      <c r="S114" s="393"/>
      <c r="T114" s="393"/>
      <c r="U114" s="397"/>
      <c r="V114" s="393"/>
      <c r="W114" s="388" t="s">
        <v>1114</v>
      </c>
      <c r="X114" s="388" t="s">
        <v>1114</v>
      </c>
      <c r="Y114" s="393"/>
      <c r="Z114" s="393"/>
      <c r="AA114" s="393"/>
      <c r="AB114" s="393" t="s">
        <v>1118</v>
      </c>
      <c r="AC114" s="388" t="s">
        <v>1116</v>
      </c>
      <c r="AD114" s="395"/>
      <c r="AE114" s="395"/>
      <c r="AF114" s="393"/>
      <c r="AG114" s="393"/>
      <c r="AH114" s="388" t="s">
        <v>1117</v>
      </c>
      <c r="AI114" s="388" t="s">
        <v>1115</v>
      </c>
      <c r="AJ114" s="393"/>
      <c r="AK114" s="395"/>
      <c r="AL114" s="395"/>
      <c r="AM114" s="393"/>
      <c r="AN114" s="393"/>
      <c r="AO114" s="388" t="s">
        <v>1117</v>
      </c>
      <c r="AP114" s="388" t="s">
        <v>1117</v>
      </c>
      <c r="AQ114" s="393"/>
      <c r="AR114" s="395"/>
      <c r="AS114" s="395"/>
      <c r="AT114" s="388" t="s">
        <v>1116</v>
      </c>
      <c r="AU114" s="388" t="s">
        <v>1116</v>
      </c>
      <c r="AV114" s="393"/>
      <c r="AW114" s="393"/>
      <c r="AX114" s="415"/>
      <c r="AY114" s="393"/>
      <c r="AZ114" s="393"/>
      <c r="BA114" s="393"/>
      <c r="BB114" s="393"/>
      <c r="BC114" s="393"/>
      <c r="BD114" s="393"/>
      <c r="BE114" s="393"/>
      <c r="BF114" s="388" t="s">
        <v>1117</v>
      </c>
      <c r="BG114" s="388" t="s">
        <v>1117</v>
      </c>
      <c r="BH114" s="393"/>
      <c r="BI114" s="393"/>
      <c r="BJ114" s="393"/>
      <c r="BK114" s="388" t="s">
        <v>1118</v>
      </c>
      <c r="BL114" s="388" t="s">
        <v>1115</v>
      </c>
      <c r="BM114" s="395"/>
      <c r="BN114" s="395"/>
      <c r="BO114" s="393"/>
      <c r="BP114" s="388" t="s">
        <v>1118</v>
      </c>
      <c r="BQ114" s="388" t="s">
        <v>1116</v>
      </c>
      <c r="BR114" s="393"/>
      <c r="BS114" s="393"/>
      <c r="BT114" s="395"/>
      <c r="BU114" s="395"/>
      <c r="BV114" s="393"/>
      <c r="BW114" s="393"/>
      <c r="BX114" s="393"/>
      <c r="BY114" s="393"/>
      <c r="BZ114" s="393"/>
      <c r="CA114" s="395"/>
      <c r="CB114" s="395"/>
      <c r="CC114" s="426" t="s">
        <v>48</v>
      </c>
      <c r="CD114" s="426" t="s">
        <v>48</v>
      </c>
      <c r="CE114" s="393"/>
      <c r="CF114" s="393"/>
      <c r="CG114" s="393"/>
      <c r="CH114" s="388" t="s">
        <v>1116</v>
      </c>
      <c r="CI114" s="396" t="s">
        <v>1263</v>
      </c>
      <c r="CJ114" s="396" t="s">
        <v>1263</v>
      </c>
      <c r="CK114" s="402" t="s">
        <v>1165</v>
      </c>
      <c r="CL114" s="393"/>
      <c r="CM114" s="393"/>
      <c r="CN114" s="393"/>
    </row>
    <row r="115" spans="2:94" x14ac:dyDescent="0.35">
      <c r="C115" s="385"/>
      <c r="D115" s="393"/>
      <c r="E115" s="393"/>
      <c r="F115" s="393"/>
      <c r="G115" s="399"/>
      <c r="H115" s="393"/>
      <c r="I115" s="395"/>
      <c r="J115" s="395"/>
      <c r="K115" s="393"/>
      <c r="L115" s="393"/>
      <c r="M115" s="393"/>
      <c r="N115" s="393"/>
      <c r="O115" s="393"/>
      <c r="P115" s="395"/>
      <c r="Q115" s="393"/>
      <c r="R115" s="393"/>
      <c r="S115" s="393"/>
      <c r="T115" s="393"/>
      <c r="U115" s="397"/>
      <c r="V115" s="393"/>
      <c r="W115" s="395"/>
      <c r="X115" s="395"/>
      <c r="Y115" s="393"/>
      <c r="Z115" s="393"/>
      <c r="AA115" s="393"/>
      <c r="AB115" s="393"/>
      <c r="AC115" s="393"/>
      <c r="AD115" s="395"/>
      <c r="AE115" s="395"/>
      <c r="AF115" s="393"/>
      <c r="AG115" s="393"/>
      <c r="AH115" s="393"/>
      <c r="AI115" s="399"/>
      <c r="AJ115" s="393"/>
      <c r="AK115" s="395"/>
      <c r="AL115" s="393"/>
      <c r="AM115" s="393"/>
      <c r="AN115" s="393"/>
      <c r="AO115" s="393"/>
      <c r="AP115" s="393"/>
      <c r="AQ115" s="393"/>
      <c r="AR115" s="395"/>
      <c r="AS115" s="395"/>
      <c r="AT115" s="393"/>
      <c r="AU115" s="393"/>
      <c r="AV115" s="393"/>
      <c r="AW115" s="393"/>
      <c r="AX115" s="415"/>
      <c r="AY115" s="393"/>
      <c r="AZ115" s="393"/>
      <c r="BA115" s="393"/>
      <c r="BB115" s="393"/>
      <c r="BC115" s="393"/>
      <c r="BD115" s="393"/>
      <c r="BE115" s="393"/>
      <c r="BF115" s="395"/>
      <c r="BG115" s="395"/>
      <c r="BH115" s="393"/>
      <c r="BI115" s="393"/>
      <c r="BJ115" s="393"/>
      <c r="BK115" s="399"/>
      <c r="BL115" s="393"/>
      <c r="BM115" s="395"/>
      <c r="BN115" s="395"/>
      <c r="BO115" s="393"/>
      <c r="BP115" s="474" t="s">
        <v>1121</v>
      </c>
      <c r="BQ115" s="393"/>
      <c r="BR115" s="393"/>
      <c r="BS115" s="393"/>
      <c r="BT115" s="395"/>
      <c r="BU115" s="395"/>
      <c r="BV115" s="393"/>
      <c r="BW115" s="393"/>
      <c r="BX115" s="393"/>
      <c r="BY115" s="393"/>
      <c r="BZ115" s="393"/>
      <c r="CA115" s="395"/>
      <c r="CB115" s="395"/>
      <c r="CC115" s="393"/>
      <c r="CD115" s="393"/>
      <c r="CE115" s="393"/>
      <c r="CF115" s="393"/>
      <c r="CG115" s="393"/>
      <c r="CH115" s="395"/>
      <c r="CI115" s="395"/>
      <c r="CJ115" s="393"/>
      <c r="CK115" s="393"/>
      <c r="CL115" s="393"/>
      <c r="CM115" s="393"/>
      <c r="CN115" s="393"/>
    </row>
    <row r="116" spans="2:94" x14ac:dyDescent="0.35">
      <c r="B116" t="s">
        <v>1194</v>
      </c>
      <c r="C116" s="385" t="s">
        <v>1156</v>
      </c>
      <c r="D116" s="388" t="s">
        <v>1094</v>
      </c>
      <c r="E116" s="388" t="s">
        <v>1094</v>
      </c>
      <c r="F116" s="392" t="s">
        <v>1095</v>
      </c>
      <c r="G116" s="402" t="s">
        <v>1094</v>
      </c>
      <c r="H116" s="388" t="s">
        <v>1118</v>
      </c>
      <c r="I116" s="388" t="s">
        <v>1117</v>
      </c>
      <c r="J116" s="388" t="s">
        <v>1263</v>
      </c>
      <c r="K116" s="401" t="s">
        <v>1099</v>
      </c>
      <c r="L116" s="392" t="s">
        <v>1095</v>
      </c>
      <c r="M116" s="387" t="s">
        <v>1094</v>
      </c>
      <c r="N116" s="387" t="s">
        <v>1094</v>
      </c>
      <c r="O116" s="392" t="s">
        <v>1095</v>
      </c>
      <c r="P116" s="388" t="s">
        <v>1299</v>
      </c>
      <c r="Q116" s="388" t="s">
        <v>1299</v>
      </c>
      <c r="R116" s="392" t="s">
        <v>1095</v>
      </c>
      <c r="S116" s="387" t="s">
        <v>1094</v>
      </c>
      <c r="T116" s="387" t="s">
        <v>1094</v>
      </c>
      <c r="U116" s="388" t="s">
        <v>1120</v>
      </c>
      <c r="V116" s="388" t="s">
        <v>1116</v>
      </c>
      <c r="W116" s="389" t="s">
        <v>1095</v>
      </c>
      <c r="X116" s="389" t="s">
        <v>1095</v>
      </c>
      <c r="Y116" s="387" t="s">
        <v>1094</v>
      </c>
      <c r="Z116" s="387" t="s">
        <v>1094</v>
      </c>
      <c r="AA116" s="388" t="s">
        <v>1120</v>
      </c>
      <c r="AB116" s="388" t="s">
        <v>1114</v>
      </c>
      <c r="AC116" s="388" t="s">
        <v>1262</v>
      </c>
      <c r="AD116" s="389" t="s">
        <v>1095</v>
      </c>
      <c r="AE116" s="389" t="s">
        <v>1095</v>
      </c>
      <c r="AF116" s="387" t="s">
        <v>1094</v>
      </c>
      <c r="AG116" s="388" t="s">
        <v>1094</v>
      </c>
      <c r="AH116" s="388" t="s">
        <v>1116</v>
      </c>
      <c r="AI116" s="388" t="s">
        <v>1117</v>
      </c>
      <c r="AJ116" s="387" t="s">
        <v>1094</v>
      </c>
      <c r="AK116" s="389" t="s">
        <v>1095</v>
      </c>
      <c r="AL116" s="388" t="s">
        <v>1095</v>
      </c>
      <c r="AM116" s="388" t="s">
        <v>1117</v>
      </c>
      <c r="AN116" s="388" t="s">
        <v>1118</v>
      </c>
      <c r="AO116" s="387" t="s">
        <v>1094</v>
      </c>
      <c r="AP116" s="392" t="s">
        <v>1095</v>
      </c>
      <c r="AQ116" s="392" t="s">
        <v>1095</v>
      </c>
      <c r="AR116" s="388" t="s">
        <v>1263</v>
      </c>
      <c r="AS116" s="388" t="s">
        <v>1263</v>
      </c>
      <c r="AT116" s="388" t="s">
        <v>1262</v>
      </c>
      <c r="AU116" s="387" t="s">
        <v>1094</v>
      </c>
      <c r="AV116" s="392" t="s">
        <v>1095</v>
      </c>
      <c r="AW116" s="387" t="s">
        <v>1094</v>
      </c>
      <c r="AX116" s="388" t="s">
        <v>1094</v>
      </c>
      <c r="AY116" s="388" t="s">
        <v>1115</v>
      </c>
      <c r="AZ116" s="388" t="s">
        <v>1114</v>
      </c>
      <c r="BA116" s="392" t="s">
        <v>1095</v>
      </c>
      <c r="BB116" s="387" t="s">
        <v>1094</v>
      </c>
      <c r="BC116" s="387" t="s">
        <v>1094</v>
      </c>
      <c r="BD116" s="388" t="s">
        <v>1116</v>
      </c>
      <c r="BE116" s="388" t="s">
        <v>1114</v>
      </c>
      <c r="BF116" s="389" t="s">
        <v>1095</v>
      </c>
      <c r="BG116" s="389" t="s">
        <v>1095</v>
      </c>
      <c r="BH116" s="387" t="s">
        <v>1094</v>
      </c>
      <c r="BI116" s="388" t="s">
        <v>1116</v>
      </c>
      <c r="BJ116" s="388" t="s">
        <v>1118</v>
      </c>
      <c r="BK116" s="388" t="s">
        <v>1094</v>
      </c>
      <c r="BL116" s="388" t="s">
        <v>1094</v>
      </c>
      <c r="BM116" s="389" t="s">
        <v>1095</v>
      </c>
      <c r="BN116" s="389" t="s">
        <v>1095</v>
      </c>
      <c r="BO116" s="388" t="s">
        <v>1116</v>
      </c>
      <c r="BP116" s="388" t="s">
        <v>1114</v>
      </c>
      <c r="BQ116" s="388" t="s">
        <v>1114</v>
      </c>
      <c r="BR116" s="387" t="s">
        <v>1094</v>
      </c>
      <c r="BS116" s="401" t="s">
        <v>1099</v>
      </c>
      <c r="BT116" s="389" t="s">
        <v>1095</v>
      </c>
      <c r="BU116" s="389" t="s">
        <v>1095</v>
      </c>
      <c r="BV116" s="388" t="s">
        <v>1115</v>
      </c>
      <c r="BW116" s="388" t="s">
        <v>1299</v>
      </c>
      <c r="BX116" s="388" t="s">
        <v>1094</v>
      </c>
      <c r="BY116" s="387" t="s">
        <v>1094</v>
      </c>
      <c r="BZ116" s="392" t="s">
        <v>1095</v>
      </c>
      <c r="CA116" s="388" t="s">
        <v>1120</v>
      </c>
      <c r="CB116" s="388" t="s">
        <v>1118</v>
      </c>
      <c r="CC116" s="388" t="s">
        <v>1114</v>
      </c>
      <c r="CD116" s="387" t="s">
        <v>1094</v>
      </c>
      <c r="CE116" s="387" t="s">
        <v>1094</v>
      </c>
      <c r="CF116" s="392" t="s">
        <v>1095</v>
      </c>
      <c r="CG116" s="392" t="s">
        <v>1095</v>
      </c>
      <c r="CH116" s="389" t="s">
        <v>1262</v>
      </c>
      <c r="CI116" s="389" t="s">
        <v>1262</v>
      </c>
      <c r="CJ116" s="387" t="s">
        <v>1094</v>
      </c>
      <c r="CK116" s="392" t="s">
        <v>1095</v>
      </c>
      <c r="CL116" s="387" t="s">
        <v>1094</v>
      </c>
      <c r="CM116" s="388" t="s">
        <v>1116</v>
      </c>
      <c r="CN116" s="388" t="s">
        <v>1115</v>
      </c>
      <c r="CP116" t="s">
        <v>1093</v>
      </c>
    </row>
    <row r="117" spans="2:94" x14ac:dyDescent="0.35">
      <c r="C117" s="385"/>
      <c r="D117" s="396" t="s">
        <v>1263</v>
      </c>
      <c r="E117" s="388" t="s">
        <v>1117</v>
      </c>
      <c r="F117" s="393"/>
      <c r="G117" s="399"/>
      <c r="H117" s="402" t="s">
        <v>1094</v>
      </c>
      <c r="I117" s="388" t="s">
        <v>1116</v>
      </c>
      <c r="J117" s="388" t="s">
        <v>1116</v>
      </c>
      <c r="K117" s="393"/>
      <c r="L117" s="393"/>
      <c r="M117" s="393"/>
      <c r="N117" s="393"/>
      <c r="O117" s="393"/>
      <c r="P117" s="388" t="s">
        <v>1115</v>
      </c>
      <c r="Q117" s="388" t="s">
        <v>1115</v>
      </c>
      <c r="R117" s="393"/>
      <c r="S117" s="393"/>
      <c r="T117" s="393"/>
      <c r="U117" s="406" t="s">
        <v>1263</v>
      </c>
      <c r="V117" s="388" t="s">
        <v>1118</v>
      </c>
      <c r="W117" s="395"/>
      <c r="X117" s="395"/>
      <c r="Y117" s="393"/>
      <c r="Z117" s="393"/>
      <c r="AA117" s="393" t="s">
        <v>1116</v>
      </c>
      <c r="AB117" s="402" t="s">
        <v>1117</v>
      </c>
      <c r="AC117" s="388" t="s">
        <v>1115</v>
      </c>
      <c r="AD117" s="395"/>
      <c r="AE117" s="395"/>
      <c r="AF117" s="393"/>
      <c r="AG117" s="402" t="s">
        <v>1100</v>
      </c>
      <c r="AH117" s="402" t="s">
        <v>1100</v>
      </c>
      <c r="AI117" s="387" t="s">
        <v>1094</v>
      </c>
      <c r="AJ117" s="393"/>
      <c r="AK117" s="395"/>
      <c r="AL117" s="388" t="s">
        <v>1117</v>
      </c>
      <c r="AM117" s="396" t="s">
        <v>1263</v>
      </c>
      <c r="AN117" s="396" t="s">
        <v>1263</v>
      </c>
      <c r="AO117" s="393"/>
      <c r="AP117" s="393"/>
      <c r="AQ117" s="393"/>
      <c r="AR117" s="388" t="s">
        <v>1116</v>
      </c>
      <c r="AS117" s="388" t="s">
        <v>1116</v>
      </c>
      <c r="AT117" s="396" t="s">
        <v>1263</v>
      </c>
      <c r="AU117" s="393"/>
      <c r="AV117" s="393"/>
      <c r="AW117" s="393"/>
      <c r="AX117" s="459" t="s">
        <v>1117</v>
      </c>
      <c r="AY117" s="388" t="s">
        <v>1115</v>
      </c>
      <c r="AZ117" s="388" t="s">
        <v>1115</v>
      </c>
      <c r="BA117" s="393"/>
      <c r="BB117" s="393"/>
      <c r="BC117" s="393"/>
      <c r="BD117" s="393"/>
      <c r="BE117" s="388" t="s">
        <v>1117</v>
      </c>
      <c r="BF117" s="395"/>
      <c r="BG117" s="395"/>
      <c r="BH117" s="393"/>
      <c r="BI117" s="394" t="s">
        <v>1094</v>
      </c>
      <c r="BJ117" s="396" t="s">
        <v>1263</v>
      </c>
      <c r="BK117" s="396" t="s">
        <v>1263</v>
      </c>
      <c r="BL117" s="402" t="s">
        <v>1100</v>
      </c>
      <c r="BM117" s="395"/>
      <c r="BN117" s="395"/>
      <c r="BO117" s="388" t="s">
        <v>1118</v>
      </c>
      <c r="BP117" s="388" t="s">
        <v>1116</v>
      </c>
      <c r="BQ117" s="387" t="s">
        <v>1094</v>
      </c>
      <c r="BR117" s="393"/>
      <c r="BS117" s="393"/>
      <c r="BT117" s="395"/>
      <c r="BU117" s="395"/>
      <c r="BV117" s="394" t="s">
        <v>1094</v>
      </c>
      <c r="BW117" s="396" t="s">
        <v>1263</v>
      </c>
      <c r="BX117" s="400" t="s">
        <v>1120</v>
      </c>
      <c r="BY117" s="393"/>
      <c r="BZ117" s="393"/>
      <c r="CA117" s="388" t="s">
        <v>1116</v>
      </c>
      <c r="CB117" s="388" t="s">
        <v>1116</v>
      </c>
      <c r="CC117" s="388" t="s">
        <v>1115</v>
      </c>
      <c r="CD117" s="393"/>
      <c r="CE117" s="393"/>
      <c r="CF117" s="393"/>
      <c r="CG117" s="393"/>
      <c r="CH117" s="389" t="s">
        <v>1114</v>
      </c>
      <c r="CI117" s="389" t="s">
        <v>1114</v>
      </c>
      <c r="CJ117" s="393"/>
      <c r="CK117" s="393"/>
      <c r="CL117" s="393"/>
      <c r="CM117" s="396" t="s">
        <v>1263</v>
      </c>
      <c r="CN117" s="393"/>
    </row>
    <row r="118" spans="2:94" x14ac:dyDescent="0.35">
      <c r="C118" s="385"/>
      <c r="D118" s="393"/>
      <c r="E118" s="393"/>
      <c r="F118" s="393"/>
      <c r="G118" s="399"/>
      <c r="H118" s="393"/>
      <c r="I118" s="395"/>
      <c r="J118" s="395"/>
      <c r="K118" s="393"/>
      <c r="L118" s="393"/>
      <c r="M118" s="393"/>
      <c r="N118" s="393"/>
      <c r="O118" s="393"/>
      <c r="P118" s="395"/>
      <c r="Q118" s="395"/>
      <c r="R118" s="393"/>
      <c r="S118" s="393"/>
      <c r="T118" s="393"/>
      <c r="U118" s="397"/>
      <c r="V118" s="393"/>
      <c r="W118" s="395"/>
      <c r="X118" s="395"/>
      <c r="Y118" s="393"/>
      <c r="Z118" s="393"/>
      <c r="AA118" s="393"/>
      <c r="AB118" s="393"/>
      <c r="AC118" s="393"/>
      <c r="AD118" s="395"/>
      <c r="AE118" s="395"/>
      <c r="AF118" s="393"/>
      <c r="AG118" s="393"/>
      <c r="AH118" s="393"/>
      <c r="AI118" s="399"/>
      <c r="AJ118" s="393"/>
      <c r="AK118" s="393"/>
      <c r="AL118" s="395"/>
      <c r="AM118" s="393"/>
      <c r="AN118" s="393"/>
      <c r="AO118" s="393"/>
      <c r="AP118" s="393"/>
      <c r="AQ118" s="393"/>
      <c r="AR118" s="395"/>
      <c r="AS118" s="395"/>
      <c r="AT118" s="393"/>
      <c r="AU118" s="393"/>
      <c r="AV118" s="393"/>
      <c r="AW118" s="393"/>
      <c r="AX118" s="415"/>
      <c r="AY118" s="395"/>
      <c r="AZ118" s="395"/>
      <c r="BA118" s="393"/>
      <c r="BB118" s="393"/>
      <c r="BC118" s="393"/>
      <c r="BD118" s="393"/>
      <c r="BE118" s="393"/>
      <c r="BF118" s="395"/>
      <c r="BG118" s="395"/>
      <c r="BH118" s="393"/>
      <c r="BI118" s="393"/>
      <c r="BJ118" s="393"/>
      <c r="BK118" s="399"/>
      <c r="BL118" s="393"/>
      <c r="BM118" s="395"/>
      <c r="BN118" s="395"/>
      <c r="BO118" s="393"/>
      <c r="BP118" s="425"/>
      <c r="BQ118" s="393"/>
      <c r="BR118" s="393"/>
      <c r="BS118" s="393"/>
      <c r="BT118" s="395"/>
      <c r="BU118" s="395"/>
      <c r="BV118" s="393"/>
      <c r="BW118" s="393"/>
      <c r="BX118" s="393"/>
      <c r="BY118" s="393"/>
      <c r="BZ118" s="393"/>
      <c r="CA118" s="395"/>
      <c r="CB118" s="395"/>
      <c r="CC118" s="393"/>
      <c r="CD118" s="393"/>
      <c r="CE118" s="393"/>
      <c r="CF118" s="393"/>
      <c r="CG118" s="393"/>
      <c r="CH118" s="395"/>
      <c r="CI118" s="395"/>
      <c r="CJ118" s="393"/>
      <c r="CK118" s="393"/>
      <c r="CL118" s="393"/>
      <c r="CM118" s="393"/>
      <c r="CN118" s="393"/>
    </row>
    <row r="119" spans="2:94" x14ac:dyDescent="0.35">
      <c r="B119" t="s">
        <v>1195</v>
      </c>
      <c r="C119" s="385" t="s">
        <v>1157</v>
      </c>
      <c r="D119" s="392" t="s">
        <v>1095</v>
      </c>
      <c r="E119" s="387" t="s">
        <v>1094</v>
      </c>
      <c r="F119" s="387" t="s">
        <v>1094</v>
      </c>
      <c r="G119" s="388" t="s">
        <v>1116</v>
      </c>
      <c r="H119" s="388" t="s">
        <v>1114</v>
      </c>
      <c r="I119" s="389" t="s">
        <v>1095</v>
      </c>
      <c r="J119" s="389" t="s">
        <v>1095</v>
      </c>
      <c r="K119" s="387" t="s">
        <v>1094</v>
      </c>
      <c r="L119" s="388" t="s">
        <v>1116</v>
      </c>
      <c r="M119" s="388" t="s">
        <v>1118</v>
      </c>
      <c r="N119" s="387" t="s">
        <v>1094</v>
      </c>
      <c r="O119" s="387" t="s">
        <v>1094</v>
      </c>
      <c r="P119" s="389" t="s">
        <v>1095</v>
      </c>
      <c r="Q119" s="389" t="s">
        <v>1095</v>
      </c>
      <c r="R119" s="388" t="s">
        <v>1116</v>
      </c>
      <c r="S119" s="388" t="s">
        <v>1114</v>
      </c>
      <c r="T119" s="388" t="s">
        <v>1114</v>
      </c>
      <c r="U119" s="391" t="s">
        <v>1094</v>
      </c>
      <c r="V119" s="401" t="s">
        <v>1099</v>
      </c>
      <c r="W119" s="389" t="s">
        <v>1095</v>
      </c>
      <c r="X119" s="389" t="s">
        <v>1095</v>
      </c>
      <c r="Y119" s="388" t="s">
        <v>1115</v>
      </c>
      <c r="Z119" s="388" t="s">
        <v>1299</v>
      </c>
      <c r="AA119" s="387" t="s">
        <v>1094</v>
      </c>
      <c r="AB119" s="387" t="s">
        <v>1094</v>
      </c>
      <c r="AC119" s="392" t="s">
        <v>1095</v>
      </c>
      <c r="AD119" s="388" t="s">
        <v>1120</v>
      </c>
      <c r="AE119" s="388" t="s">
        <v>1118</v>
      </c>
      <c r="AF119" s="388" t="s">
        <v>1114</v>
      </c>
      <c r="AG119" s="387" t="s">
        <v>1094</v>
      </c>
      <c r="AH119" s="387" t="s">
        <v>1094</v>
      </c>
      <c r="AI119" s="402" t="s">
        <v>1095</v>
      </c>
      <c r="AJ119" s="388" t="s">
        <v>1095</v>
      </c>
      <c r="AK119" s="388" t="s">
        <v>1262</v>
      </c>
      <c r="AL119" s="388" t="s">
        <v>1262</v>
      </c>
      <c r="AM119" s="387" t="s">
        <v>1094</v>
      </c>
      <c r="AN119" s="392" t="s">
        <v>1095</v>
      </c>
      <c r="AO119" s="387" t="s">
        <v>1094</v>
      </c>
      <c r="AP119" s="388" t="s">
        <v>1116</v>
      </c>
      <c r="AQ119" s="388" t="s">
        <v>1115</v>
      </c>
      <c r="AR119" s="389" t="s">
        <v>1095</v>
      </c>
      <c r="AS119" s="389" t="s">
        <v>1095</v>
      </c>
      <c r="AT119" s="387" t="s">
        <v>1094</v>
      </c>
      <c r="AU119" s="388" t="s">
        <v>1116</v>
      </c>
      <c r="AV119" s="388" t="s">
        <v>1117</v>
      </c>
      <c r="AW119" s="387" t="s">
        <v>1094</v>
      </c>
      <c r="AX119" s="388" t="s">
        <v>1094</v>
      </c>
      <c r="AY119" s="389" t="s">
        <v>1095</v>
      </c>
      <c r="AZ119" s="389" t="s">
        <v>1095</v>
      </c>
      <c r="BA119" s="387" t="s">
        <v>1094</v>
      </c>
      <c r="BB119" s="387" t="s">
        <v>1094</v>
      </c>
      <c r="BC119" s="392" t="s">
        <v>1095</v>
      </c>
      <c r="BD119" s="387" t="s">
        <v>1094</v>
      </c>
      <c r="BE119" s="396" t="s">
        <v>1263</v>
      </c>
      <c r="BF119" s="396" t="s">
        <v>1263</v>
      </c>
      <c r="BG119" s="388" t="s">
        <v>1120</v>
      </c>
      <c r="BH119" s="392" t="s">
        <v>1095</v>
      </c>
      <c r="BI119" s="387" t="s">
        <v>1094</v>
      </c>
      <c r="BJ119" s="387" t="s">
        <v>1094</v>
      </c>
      <c r="BK119" s="402" t="s">
        <v>1115</v>
      </c>
      <c r="BL119" s="388" t="s">
        <v>1262</v>
      </c>
      <c r="BM119" s="389" t="s">
        <v>1095</v>
      </c>
      <c r="BN119" s="389" t="s">
        <v>1095</v>
      </c>
      <c r="BO119" s="387" t="s">
        <v>1094</v>
      </c>
      <c r="BP119" s="424" t="s">
        <v>1094</v>
      </c>
      <c r="BQ119" s="388" t="s">
        <v>1116</v>
      </c>
      <c r="BR119" s="396" t="s">
        <v>1263</v>
      </c>
      <c r="BS119" s="388" t="s">
        <v>1120</v>
      </c>
      <c r="BT119" s="389" t="s">
        <v>1095</v>
      </c>
      <c r="BU119" s="389" t="s">
        <v>1095</v>
      </c>
      <c r="BV119" s="401" t="s">
        <v>1099</v>
      </c>
      <c r="BW119" s="388" t="s">
        <v>1117</v>
      </c>
      <c r="BX119" s="388" t="s">
        <v>1116</v>
      </c>
      <c r="BY119" s="387" t="s">
        <v>1094</v>
      </c>
      <c r="BZ119" s="387" t="s">
        <v>1094</v>
      </c>
      <c r="CA119" s="389" t="s">
        <v>1095</v>
      </c>
      <c r="CB119" s="389" t="s">
        <v>1095</v>
      </c>
      <c r="CC119" s="388" t="s">
        <v>1116</v>
      </c>
      <c r="CD119" s="388" t="s">
        <v>1262</v>
      </c>
      <c r="CE119" s="387" t="s">
        <v>1094</v>
      </c>
      <c r="CF119" s="392" t="s">
        <v>1095</v>
      </c>
      <c r="CG119" s="392" t="s">
        <v>1095</v>
      </c>
      <c r="CH119" s="389" t="s">
        <v>1117</v>
      </c>
      <c r="CI119" s="389" t="s">
        <v>1116</v>
      </c>
      <c r="CJ119" s="388" t="s">
        <v>1114</v>
      </c>
      <c r="CK119" s="387" t="s">
        <v>1094</v>
      </c>
      <c r="CL119" s="392" t="s">
        <v>1095</v>
      </c>
      <c r="CM119" s="392" t="s">
        <v>1095</v>
      </c>
      <c r="CN119" s="387" t="s">
        <v>1094</v>
      </c>
      <c r="CP119" t="s">
        <v>1093</v>
      </c>
    </row>
    <row r="120" spans="2:94" x14ac:dyDescent="0.35">
      <c r="C120" s="385"/>
      <c r="D120" s="393"/>
      <c r="E120" s="393"/>
      <c r="F120" s="393"/>
      <c r="G120" s="393"/>
      <c r="H120" s="427"/>
      <c r="I120" s="395"/>
      <c r="J120" s="395"/>
      <c r="K120" s="393"/>
      <c r="L120" s="396" t="s">
        <v>1263</v>
      </c>
      <c r="M120" s="393"/>
      <c r="N120" s="393"/>
      <c r="O120" s="393"/>
      <c r="P120" s="395"/>
      <c r="Q120" s="395"/>
      <c r="R120" s="426" t="s">
        <v>48</v>
      </c>
      <c r="S120" s="426" t="s">
        <v>48</v>
      </c>
      <c r="T120" s="426" t="s">
        <v>48</v>
      </c>
      <c r="U120" s="397"/>
      <c r="V120" s="393"/>
      <c r="W120" s="395"/>
      <c r="X120" s="395"/>
      <c r="Y120" s="393"/>
      <c r="Z120" s="388" t="s">
        <v>1115</v>
      </c>
      <c r="AA120" s="393"/>
      <c r="AB120" s="393"/>
      <c r="AC120" s="393"/>
      <c r="AD120" s="388" t="s">
        <v>1117</v>
      </c>
      <c r="AE120" s="388" t="s">
        <v>1117</v>
      </c>
      <c r="AF120" s="396" t="s">
        <v>1262</v>
      </c>
      <c r="AG120" s="393"/>
      <c r="AH120" s="393"/>
      <c r="AI120" s="399"/>
      <c r="AJ120" s="402" t="s">
        <v>1120</v>
      </c>
      <c r="AK120" s="388" t="s">
        <v>1115</v>
      </c>
      <c r="AL120" s="400" t="s">
        <v>1262</v>
      </c>
      <c r="AM120" s="393"/>
      <c r="AN120" s="393"/>
      <c r="AO120" s="393"/>
      <c r="AP120" s="400" t="s">
        <v>1120</v>
      </c>
      <c r="AQ120" s="396" t="s">
        <v>1262</v>
      </c>
      <c r="AR120" s="395"/>
      <c r="AS120" s="395"/>
      <c r="AT120" s="393"/>
      <c r="AU120" s="402" t="s">
        <v>1094</v>
      </c>
      <c r="AV120" s="387" t="s">
        <v>1094</v>
      </c>
      <c r="AW120" s="393"/>
      <c r="AX120" s="402" t="s">
        <v>1100</v>
      </c>
      <c r="AY120" s="395"/>
      <c r="AZ120" s="395"/>
      <c r="BA120" s="393"/>
      <c r="BB120" s="393"/>
      <c r="BC120" s="393"/>
      <c r="BD120" s="393"/>
      <c r="BE120" s="393"/>
      <c r="BF120" s="393"/>
      <c r="BG120" s="396" t="s">
        <v>1263</v>
      </c>
      <c r="BH120" s="393"/>
      <c r="BI120" s="393"/>
      <c r="BJ120" s="393"/>
      <c r="BK120" s="399"/>
      <c r="BL120" s="388" t="s">
        <v>1114</v>
      </c>
      <c r="BM120" s="395"/>
      <c r="BN120" s="395"/>
      <c r="BO120" s="393"/>
      <c r="BP120" s="425"/>
      <c r="BQ120" s="393"/>
      <c r="BR120" s="393"/>
      <c r="BS120" s="396" t="s">
        <v>1263</v>
      </c>
      <c r="BT120" s="395"/>
      <c r="BU120" s="395"/>
      <c r="BV120" s="393"/>
      <c r="BW120" s="393"/>
      <c r="BX120" s="393"/>
      <c r="BY120" s="393"/>
      <c r="BZ120" s="393"/>
      <c r="CA120" s="395"/>
      <c r="CB120" s="395"/>
      <c r="CC120" s="393"/>
      <c r="CD120" s="388" t="s">
        <v>1115</v>
      </c>
      <c r="CE120" s="393"/>
      <c r="CF120" s="393"/>
      <c r="CG120" s="393"/>
      <c r="CH120" s="424" t="s">
        <v>1118</v>
      </c>
      <c r="CI120" s="388" t="s">
        <v>1116</v>
      </c>
      <c r="CJ120" s="396" t="s">
        <v>1262</v>
      </c>
      <c r="CK120" s="393"/>
      <c r="CL120" s="393"/>
      <c r="CM120" s="393"/>
      <c r="CN120" s="393"/>
    </row>
    <row r="121" spans="2:94" x14ac:dyDescent="0.35">
      <c r="C121" s="385"/>
      <c r="D121" s="393"/>
      <c r="E121" s="393"/>
      <c r="F121" s="393"/>
      <c r="G121" s="399"/>
      <c r="H121" s="393"/>
      <c r="I121" s="395"/>
      <c r="J121" s="395"/>
      <c r="K121" s="393"/>
      <c r="L121" s="393"/>
      <c r="M121" s="393"/>
      <c r="N121" s="393"/>
      <c r="O121" s="393"/>
      <c r="P121" s="395"/>
      <c r="Q121" s="395"/>
      <c r="R121" s="393"/>
      <c r="S121" s="393"/>
      <c r="T121" s="393"/>
      <c r="U121" s="397"/>
      <c r="V121" s="393"/>
      <c r="W121" s="395"/>
      <c r="X121" s="393"/>
      <c r="Y121" s="393"/>
      <c r="Z121" s="393"/>
      <c r="AA121" s="393"/>
      <c r="AB121" s="393"/>
      <c r="AC121" s="393"/>
      <c r="AD121" s="395"/>
      <c r="AE121" s="395"/>
      <c r="AF121" s="393"/>
      <c r="AG121" s="393"/>
      <c r="AH121" s="393"/>
      <c r="AI121" s="399"/>
      <c r="AJ121" s="393"/>
      <c r="AK121" s="395"/>
      <c r="AL121" s="393"/>
      <c r="AM121" s="393"/>
      <c r="AN121" s="393"/>
      <c r="AO121" s="393"/>
      <c r="AP121" s="393"/>
      <c r="AQ121" s="393"/>
      <c r="AR121" s="395"/>
      <c r="AS121" s="395"/>
      <c r="AT121" s="393"/>
      <c r="AU121" s="393"/>
      <c r="AV121" s="393"/>
      <c r="AW121" s="393"/>
      <c r="AX121" s="415"/>
      <c r="AY121" s="395"/>
      <c r="AZ121" s="395"/>
      <c r="BA121" s="393"/>
      <c r="BB121" s="393"/>
      <c r="BC121" s="393"/>
      <c r="BD121" s="393"/>
      <c r="BE121" s="393"/>
      <c r="BF121" s="393"/>
      <c r="BG121" s="395"/>
      <c r="BH121" s="393"/>
      <c r="BI121" s="393"/>
      <c r="BJ121" s="393"/>
      <c r="BK121" s="399"/>
      <c r="BL121" s="393"/>
      <c r="BM121" s="395"/>
      <c r="BN121" s="395"/>
      <c r="BO121" s="393"/>
      <c r="BP121" s="425"/>
      <c r="BQ121" s="393"/>
      <c r="BR121" s="393"/>
      <c r="BS121" s="393"/>
      <c r="BT121" s="395"/>
      <c r="BU121" s="393"/>
      <c r="BV121" s="393"/>
      <c r="BW121" s="393"/>
      <c r="BX121" s="393"/>
      <c r="BY121" s="393"/>
      <c r="BZ121" s="393"/>
      <c r="CA121" s="395"/>
      <c r="CB121" s="395"/>
      <c r="CC121" s="393"/>
      <c r="CD121" s="393"/>
      <c r="CE121" s="393"/>
      <c r="CF121" s="393"/>
      <c r="CG121" s="393"/>
      <c r="CH121" s="395"/>
      <c r="CI121" s="395"/>
      <c r="CJ121" s="393"/>
      <c r="CK121" s="393"/>
      <c r="CL121" s="393"/>
      <c r="CM121" s="393"/>
      <c r="CN121" s="393"/>
    </row>
    <row r="122" spans="2:94" x14ac:dyDescent="0.35">
      <c r="B122" t="s">
        <v>1196</v>
      </c>
      <c r="C122" s="385" t="s">
        <v>1158</v>
      </c>
      <c r="D122" s="387" t="s">
        <v>1094</v>
      </c>
      <c r="E122" s="392" t="s">
        <v>1095</v>
      </c>
      <c r="F122" s="387" t="s">
        <v>1094</v>
      </c>
      <c r="G122" s="388" t="s">
        <v>1299</v>
      </c>
      <c r="H122" s="387" t="s">
        <v>1094</v>
      </c>
      <c r="I122" s="389" t="s">
        <v>1095</v>
      </c>
      <c r="J122" s="389" t="s">
        <v>1095</v>
      </c>
      <c r="K122" s="387" t="s">
        <v>1094</v>
      </c>
      <c r="L122" s="387" t="s">
        <v>1094</v>
      </c>
      <c r="M122" s="387" t="s">
        <v>1094</v>
      </c>
      <c r="N122" s="388" t="s">
        <v>1120</v>
      </c>
      <c r="O122" s="388" t="s">
        <v>1115</v>
      </c>
      <c r="P122" s="389" t="s">
        <v>1095</v>
      </c>
      <c r="Q122" s="389" t="s">
        <v>1095</v>
      </c>
      <c r="R122" s="387" t="s">
        <v>1094</v>
      </c>
      <c r="S122" s="387" t="s">
        <v>1094</v>
      </c>
      <c r="T122" s="388" t="s">
        <v>1115</v>
      </c>
      <c r="U122" s="388" t="s">
        <v>1262</v>
      </c>
      <c r="V122" s="387" t="s">
        <v>1094</v>
      </c>
      <c r="W122" s="389" t="s">
        <v>1095</v>
      </c>
      <c r="X122" s="389" t="s">
        <v>1095</v>
      </c>
      <c r="Y122" s="388" t="s">
        <v>1263</v>
      </c>
      <c r="Z122" s="388" t="s">
        <v>1263</v>
      </c>
      <c r="AA122" s="387" t="s">
        <v>1094</v>
      </c>
      <c r="AB122" s="387" t="s">
        <v>1094</v>
      </c>
      <c r="AC122" s="392" t="s">
        <v>1095</v>
      </c>
      <c r="AD122" s="389" t="s">
        <v>1094</v>
      </c>
      <c r="AE122" s="389" t="s">
        <v>1094</v>
      </c>
      <c r="AF122" s="387" t="s">
        <v>1094</v>
      </c>
      <c r="AG122" s="387" t="s">
        <v>1094</v>
      </c>
      <c r="AH122" s="387" t="s">
        <v>1094</v>
      </c>
      <c r="AI122" s="388" t="s">
        <v>1095</v>
      </c>
      <c r="AJ122" s="387" t="s">
        <v>1094</v>
      </c>
      <c r="AK122" s="388" t="s">
        <v>1114</v>
      </c>
      <c r="AL122" s="388" t="s">
        <v>1115</v>
      </c>
      <c r="AM122" s="392" t="s">
        <v>1095</v>
      </c>
      <c r="AN122" s="387" t="s">
        <v>1094</v>
      </c>
      <c r="AO122" s="387" t="s">
        <v>1094</v>
      </c>
      <c r="AP122" s="388" t="s">
        <v>1263</v>
      </c>
      <c r="AQ122" s="396" t="s">
        <v>1263</v>
      </c>
      <c r="AR122" s="389" t="s">
        <v>1095</v>
      </c>
      <c r="AS122" s="389" t="s">
        <v>1095</v>
      </c>
      <c r="AT122" s="387" t="s">
        <v>1094</v>
      </c>
      <c r="AU122" s="396" t="s">
        <v>1263</v>
      </c>
      <c r="AV122" s="396" t="s">
        <v>1263</v>
      </c>
      <c r="AW122" s="387" t="s">
        <v>1094</v>
      </c>
      <c r="AX122" s="416" t="s">
        <v>1094</v>
      </c>
      <c r="AY122" s="389" t="s">
        <v>1095</v>
      </c>
      <c r="AZ122" s="389" t="s">
        <v>1095</v>
      </c>
      <c r="BA122" s="387" t="s">
        <v>1094</v>
      </c>
      <c r="BB122" s="388" t="s">
        <v>1114</v>
      </c>
      <c r="BC122" s="388" t="s">
        <v>1262</v>
      </c>
      <c r="BD122" s="387" t="s">
        <v>1094</v>
      </c>
      <c r="BE122" s="387" t="s">
        <v>1094</v>
      </c>
      <c r="BF122" s="389" t="s">
        <v>1095</v>
      </c>
      <c r="BG122" s="389" t="s">
        <v>1095</v>
      </c>
      <c r="BH122" s="388" t="s">
        <v>1115</v>
      </c>
      <c r="BI122" s="387" t="s">
        <v>1094</v>
      </c>
      <c r="BJ122" s="387" t="s">
        <v>1094</v>
      </c>
      <c r="BK122" s="392" t="s">
        <v>1095</v>
      </c>
      <c r="BL122" s="387" t="s">
        <v>1094</v>
      </c>
      <c r="BM122" s="388" t="s">
        <v>1116</v>
      </c>
      <c r="BN122" s="388" t="s">
        <v>1117</v>
      </c>
      <c r="BO122" s="388" t="s">
        <v>1299</v>
      </c>
      <c r="BP122" s="424" t="s">
        <v>1095</v>
      </c>
      <c r="BQ122" s="392" t="s">
        <v>1095</v>
      </c>
      <c r="BR122" s="387" t="s">
        <v>1094</v>
      </c>
      <c r="BS122" s="388" t="s">
        <v>1094</v>
      </c>
      <c r="BT122" s="388" t="s">
        <v>1114</v>
      </c>
      <c r="BU122" s="388" t="s">
        <v>1115</v>
      </c>
      <c r="BV122" s="392" t="s">
        <v>1095</v>
      </c>
      <c r="BW122" s="387" t="s">
        <v>1094</v>
      </c>
      <c r="BX122" s="387" t="s">
        <v>1094</v>
      </c>
      <c r="BY122" s="388" t="s">
        <v>1120</v>
      </c>
      <c r="BZ122" s="388" t="s">
        <v>1117</v>
      </c>
      <c r="CA122" s="389" t="s">
        <v>1095</v>
      </c>
      <c r="CB122" s="389" t="s">
        <v>1095</v>
      </c>
      <c r="CC122" s="387" t="s">
        <v>1094</v>
      </c>
      <c r="CD122" s="387" t="s">
        <v>1094</v>
      </c>
      <c r="CE122" s="388" t="s">
        <v>1115</v>
      </c>
      <c r="CF122" s="388" t="s">
        <v>1094</v>
      </c>
      <c r="CG122" s="387" t="s">
        <v>1094</v>
      </c>
      <c r="CH122" s="389" t="s">
        <v>1095</v>
      </c>
      <c r="CI122" s="389" t="s">
        <v>1095</v>
      </c>
      <c r="CJ122" s="387" t="s">
        <v>1094</v>
      </c>
      <c r="CK122" s="387" t="s">
        <v>1094</v>
      </c>
      <c r="CL122" s="392" t="s">
        <v>1095</v>
      </c>
      <c r="CM122" s="387" t="s">
        <v>1094</v>
      </c>
      <c r="CN122" s="388" t="s">
        <v>1118</v>
      </c>
      <c r="CP122" s="445" t="s">
        <v>1093</v>
      </c>
    </row>
    <row r="123" spans="2:94" x14ac:dyDescent="0.35">
      <c r="C123" s="385"/>
      <c r="D123" s="403"/>
      <c r="E123" s="403"/>
      <c r="F123" s="403"/>
      <c r="G123" s="396" t="s">
        <v>1263</v>
      </c>
      <c r="H123" s="403"/>
      <c r="I123" s="389"/>
      <c r="J123" s="389"/>
      <c r="K123" s="403"/>
      <c r="L123" s="403"/>
      <c r="M123" s="403"/>
      <c r="N123" s="396" t="s">
        <v>1263</v>
      </c>
      <c r="O123" s="388" t="s">
        <v>1116</v>
      </c>
      <c r="P123" s="389"/>
      <c r="Q123" s="389"/>
      <c r="R123" s="403"/>
      <c r="S123" s="403"/>
      <c r="T123" s="388" t="s">
        <v>1118</v>
      </c>
      <c r="U123" s="388" t="s">
        <v>1118</v>
      </c>
      <c r="V123" s="403"/>
      <c r="W123" s="389" t="s">
        <v>1116</v>
      </c>
      <c r="X123" s="389"/>
      <c r="Y123" s="388"/>
      <c r="Z123" s="388"/>
      <c r="AA123" s="403"/>
      <c r="AB123" s="403"/>
      <c r="AC123" s="403"/>
      <c r="AD123" s="389"/>
      <c r="AE123" s="389"/>
      <c r="AF123" s="393"/>
      <c r="AG123" s="393"/>
      <c r="AH123" s="393"/>
      <c r="AI123" s="402" t="s">
        <v>1120</v>
      </c>
      <c r="AJ123" s="393"/>
      <c r="AK123" s="388" t="s">
        <v>1116</v>
      </c>
      <c r="AL123" s="388" t="s">
        <v>1117</v>
      </c>
      <c r="AM123" s="393"/>
      <c r="AN123" s="393"/>
      <c r="AO123" s="393"/>
      <c r="AP123" s="388" t="s">
        <v>1118</v>
      </c>
      <c r="AQ123" s="393"/>
      <c r="AR123" s="395"/>
      <c r="AS123" s="395"/>
      <c r="AT123" s="393"/>
      <c r="AU123" s="393"/>
      <c r="AV123" s="393"/>
      <c r="AW123" s="393"/>
      <c r="AX123" s="415"/>
      <c r="AY123" s="395"/>
      <c r="AZ123" s="395"/>
      <c r="BA123" s="393"/>
      <c r="BB123" s="388" t="s">
        <v>1118</v>
      </c>
      <c r="BC123" s="388" t="s">
        <v>1116</v>
      </c>
      <c r="BD123" s="393"/>
      <c r="BE123" s="393"/>
      <c r="BF123" s="395"/>
      <c r="BG123" s="395"/>
      <c r="BH123" s="402" t="s">
        <v>1094</v>
      </c>
      <c r="BI123" s="393"/>
      <c r="BJ123" s="393"/>
      <c r="BK123" s="399"/>
      <c r="BL123" s="393"/>
      <c r="BM123" s="402" t="s">
        <v>1095</v>
      </c>
      <c r="BN123" s="402" t="s">
        <v>1094</v>
      </c>
      <c r="BO123" s="402" t="s">
        <v>1094</v>
      </c>
      <c r="BP123" s="425"/>
      <c r="BQ123" s="393"/>
      <c r="BR123" s="393"/>
      <c r="BS123" s="396" t="s">
        <v>1263</v>
      </c>
      <c r="BT123" s="396" t="s">
        <v>1263</v>
      </c>
      <c r="BU123" s="396" t="s">
        <v>1263</v>
      </c>
      <c r="BV123" s="393"/>
      <c r="BW123" s="393"/>
      <c r="BX123" s="393"/>
      <c r="BY123" s="469" t="s">
        <v>1118</v>
      </c>
      <c r="BZ123" s="388" t="s">
        <v>1116</v>
      </c>
      <c r="CA123" s="395"/>
      <c r="CB123" s="395"/>
      <c r="CC123" s="393"/>
      <c r="CD123" s="393"/>
      <c r="CE123" s="402" t="s">
        <v>1117</v>
      </c>
      <c r="CF123" s="388" t="s">
        <v>1117</v>
      </c>
      <c r="CG123" s="393"/>
      <c r="CH123" s="395"/>
      <c r="CI123" s="395"/>
      <c r="CJ123" s="393"/>
      <c r="CK123" s="393"/>
      <c r="CL123" s="393"/>
      <c r="CM123" s="393"/>
      <c r="CN123" s="393"/>
      <c r="CO123" s="445"/>
    </row>
    <row r="124" spans="2:94" x14ac:dyDescent="0.35">
      <c r="C124" s="385"/>
      <c r="D124" s="403"/>
      <c r="E124" s="403"/>
      <c r="F124" s="403"/>
      <c r="G124" s="402"/>
      <c r="H124" s="403"/>
      <c r="I124" s="389"/>
      <c r="J124" s="389"/>
      <c r="K124" s="403"/>
      <c r="L124" s="403"/>
      <c r="M124" s="403"/>
      <c r="N124" s="388"/>
      <c r="O124" s="388"/>
      <c r="P124" s="389"/>
      <c r="Q124" s="389"/>
      <c r="R124" s="403"/>
      <c r="S124" s="403"/>
      <c r="T124" s="388"/>
      <c r="U124" s="393"/>
      <c r="V124" s="403"/>
      <c r="W124" s="389"/>
      <c r="X124" s="389"/>
      <c r="Y124" s="388"/>
      <c r="Z124" s="388"/>
      <c r="AA124" s="403"/>
      <c r="AB124" s="403"/>
      <c r="AC124" s="403"/>
      <c r="AD124" s="389"/>
      <c r="AE124" s="389"/>
    </row>
    <row r="125" spans="2:94" x14ac:dyDescent="0.35">
      <c r="C125" s="444"/>
      <c r="D125" s="445"/>
      <c r="E125" s="445"/>
      <c r="F125" s="445"/>
      <c r="G125" s="445"/>
      <c r="H125" s="445"/>
      <c r="I125" s="445"/>
      <c r="J125" s="445"/>
      <c r="K125" s="445"/>
      <c r="L125" s="445"/>
      <c r="M125" s="445"/>
      <c r="N125" s="445"/>
      <c r="O125" s="445"/>
      <c r="P125" s="445"/>
      <c r="Q125" s="445"/>
      <c r="R125" s="445"/>
      <c r="S125" s="445"/>
      <c r="T125" s="445"/>
      <c r="U125" s="445"/>
      <c r="V125" s="445"/>
      <c r="W125" s="445"/>
      <c r="X125" s="445"/>
      <c r="Y125" s="445"/>
      <c r="Z125" s="445"/>
      <c r="AA125" s="445"/>
      <c r="AB125" s="445"/>
      <c r="AC125" s="445"/>
      <c r="AD125" s="445"/>
      <c r="AE125" s="445"/>
    </row>
    <row r="126" spans="2:94" x14ac:dyDescent="0.35">
      <c r="C126" s="444"/>
    </row>
    <row r="129" spans="3:8" x14ac:dyDescent="0.35">
      <c r="C129" s="446" t="s">
        <v>1159</v>
      </c>
      <c r="D129" s="447" t="s">
        <v>1160</v>
      </c>
      <c r="E129" s="445" t="e">
        <f>chgt</f>
        <v>#NAME?</v>
      </c>
      <c r="G129" s="447" t="s">
        <v>1161</v>
      </c>
      <c r="H129" s="445" t="e">
        <f>chgt</f>
        <v>#NAME?</v>
      </c>
    </row>
    <row r="130" spans="3:8" x14ac:dyDescent="0.35">
      <c r="C130" s="446" t="s">
        <v>1159</v>
      </c>
      <c r="D130" s="447" t="s">
        <v>1162</v>
      </c>
      <c r="E130" s="445" t="e">
        <f>chgt</f>
        <v>#NAME?</v>
      </c>
    </row>
    <row r="131" spans="3:8" x14ac:dyDescent="0.35">
      <c r="C131" s="446" t="s">
        <v>1159</v>
      </c>
      <c r="D131" s="447" t="s">
        <v>1163</v>
      </c>
      <c r="E131" s="445" t="e">
        <f>chgt</f>
        <v>#NAME?</v>
      </c>
    </row>
    <row r="132" spans="3:8" x14ac:dyDescent="0.35">
      <c r="C132" s="446" t="s">
        <v>1159</v>
      </c>
      <c r="D132" s="447" t="s">
        <v>1161</v>
      </c>
      <c r="E132" s="445" t="e">
        <f>chgt</f>
        <v>#NAME?</v>
      </c>
    </row>
  </sheetData>
  <phoneticPr fontId="20" type="noConversion"/>
  <conditionalFormatting sqref="D3:AE4">
    <cfRule type="expression" dxfId="352" priority="5" stopIfTrue="1">
      <formula>MATCH(D$3,JoursFeries,0)&gt;0</formula>
    </cfRule>
    <cfRule type="expression" dxfId="351" priority="6" stopIfTrue="1">
      <formula>OR(WEEKDAY(D$3,2)=6,WEEKDAY(D$3,2)=7)</formula>
    </cfRule>
  </conditionalFormatting>
  <conditionalFormatting sqref="AF3:BJ4">
    <cfRule type="expression" dxfId="350" priority="3" stopIfTrue="1">
      <formula>MATCH(AF$3,JoursFeries,0)&gt;0</formula>
    </cfRule>
    <cfRule type="expression" dxfId="349" priority="4" stopIfTrue="1">
      <formula>OR(WEEKDAY(AF$3,2)=6,WEEKDAY(AF$3,2)=7)</formula>
    </cfRule>
  </conditionalFormatting>
  <conditionalFormatting sqref="BK3:CN4">
    <cfRule type="expression" dxfId="348" priority="1" stopIfTrue="1">
      <formula>MATCH(BK$3,JoursFeries,0)&gt;0</formula>
    </cfRule>
    <cfRule type="expression" dxfId="347" priority="2" stopIfTrue="1">
      <formula>OR(WEEKDAY(BK$3,2)=6,WEEKDAY(BK$3,2)=7)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ED63-C114-4A27-9934-8AEBFE47035C}">
  <sheetPr codeName="Feuil1"/>
  <dimension ref="A1:K182"/>
  <sheetViews>
    <sheetView zoomScale="110" zoomScaleNormal="110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4.5" x14ac:dyDescent="0.35"/>
  <sheetData>
    <row r="1" spans="1:11" ht="29" x14ac:dyDescent="0.35">
      <c r="A1" s="853" t="s">
        <v>1311</v>
      </c>
      <c r="B1" s="581" t="s">
        <v>1407</v>
      </c>
      <c r="C1" s="581" t="s">
        <v>1408</v>
      </c>
      <c r="D1" s="581"/>
      <c r="E1" s="581" t="s">
        <v>1409</v>
      </c>
      <c r="F1" s="581"/>
      <c r="G1" s="581" t="s">
        <v>1410</v>
      </c>
      <c r="H1" s="581" t="s">
        <v>1411</v>
      </c>
      <c r="I1" s="581" t="s">
        <v>1412</v>
      </c>
      <c r="J1" s="581" t="s">
        <v>1413</v>
      </c>
      <c r="K1" s="584"/>
    </row>
    <row r="2" spans="1:11" ht="29" x14ac:dyDescent="0.35">
      <c r="A2" s="854"/>
      <c r="B2" s="581" t="s">
        <v>1536</v>
      </c>
      <c r="C2" s="581" t="s">
        <v>1537</v>
      </c>
      <c r="D2" s="581"/>
      <c r="E2" s="581" t="s">
        <v>1538</v>
      </c>
      <c r="F2" s="584"/>
      <c r="G2" s="584"/>
      <c r="H2" s="584"/>
      <c r="I2" s="584"/>
      <c r="J2" s="584"/>
      <c r="K2" s="584"/>
    </row>
    <row r="3" spans="1:11" ht="43.5" x14ac:dyDescent="0.35">
      <c r="A3" s="853" t="s">
        <v>1312</v>
      </c>
      <c r="B3" s="581" t="s">
        <v>1414</v>
      </c>
      <c r="C3" s="581" t="s">
        <v>1415</v>
      </c>
      <c r="D3" s="581"/>
      <c r="E3" s="581" t="s">
        <v>1416</v>
      </c>
      <c r="F3" s="581"/>
      <c r="G3" s="581" t="s">
        <v>1417</v>
      </c>
      <c r="H3" s="581" t="s">
        <v>1418</v>
      </c>
      <c r="I3" s="581" t="s">
        <v>1419</v>
      </c>
      <c r="J3" s="581" t="s">
        <v>1420</v>
      </c>
      <c r="K3" s="584"/>
    </row>
    <row r="4" spans="1:11" ht="29" x14ac:dyDescent="0.35">
      <c r="A4" s="854"/>
      <c r="B4" s="581" t="s">
        <v>1539</v>
      </c>
      <c r="C4" s="581" t="s">
        <v>1540</v>
      </c>
      <c r="D4" s="581"/>
      <c r="E4" s="581" t="s">
        <v>1541</v>
      </c>
      <c r="F4" s="584"/>
      <c r="G4" s="584"/>
      <c r="H4" s="584"/>
      <c r="I4" s="584"/>
      <c r="J4" s="584"/>
      <c r="K4" s="584"/>
    </row>
    <row r="5" spans="1:11" ht="43.5" x14ac:dyDescent="0.35">
      <c r="A5" s="853" t="s">
        <v>1313</v>
      </c>
      <c r="B5" s="581" t="s">
        <v>1414</v>
      </c>
      <c r="C5" s="581" t="s">
        <v>1421</v>
      </c>
      <c r="D5" s="581"/>
      <c r="E5" s="581" t="s">
        <v>1416</v>
      </c>
      <c r="F5" s="581"/>
      <c r="G5" s="581" t="s">
        <v>1422</v>
      </c>
      <c r="H5" s="581" t="s">
        <v>1418</v>
      </c>
      <c r="I5" s="581" t="s">
        <v>1423</v>
      </c>
      <c r="J5" s="581" t="s">
        <v>1420</v>
      </c>
      <c r="K5" s="584"/>
    </row>
    <row r="6" spans="1:11" ht="43.5" x14ac:dyDescent="0.35">
      <c r="A6" s="854"/>
      <c r="B6" s="581" t="s">
        <v>1542</v>
      </c>
      <c r="C6" s="581" t="s">
        <v>1543</v>
      </c>
      <c r="D6" s="581"/>
      <c r="E6" s="581" t="s">
        <v>1544</v>
      </c>
      <c r="F6" s="584"/>
      <c r="G6" s="584"/>
      <c r="H6" s="584"/>
      <c r="I6" s="584"/>
      <c r="J6" s="584"/>
      <c r="K6" s="584"/>
    </row>
    <row r="7" spans="1:11" ht="29" x14ac:dyDescent="0.35">
      <c r="A7" s="853" t="s">
        <v>1314</v>
      </c>
      <c r="B7" s="581" t="s">
        <v>1424</v>
      </c>
      <c r="C7" s="581" t="s">
        <v>1425</v>
      </c>
      <c r="D7" s="581"/>
      <c r="E7" s="581" t="s">
        <v>1409</v>
      </c>
      <c r="F7" s="581"/>
      <c r="G7" s="581" t="s">
        <v>1410</v>
      </c>
      <c r="H7" s="581" t="s">
        <v>1426</v>
      </c>
      <c r="I7" s="581" t="s">
        <v>1427</v>
      </c>
      <c r="J7" s="581" t="s">
        <v>1420</v>
      </c>
      <c r="K7" s="584"/>
    </row>
    <row r="8" spans="1:11" ht="29" x14ac:dyDescent="0.35">
      <c r="A8" s="854"/>
      <c r="B8" s="581" t="s">
        <v>1545</v>
      </c>
      <c r="C8" s="581" t="s">
        <v>1546</v>
      </c>
      <c r="D8" s="581"/>
      <c r="E8" s="581" t="s">
        <v>1547</v>
      </c>
      <c r="F8" s="584"/>
      <c r="G8" s="584"/>
      <c r="H8" s="584"/>
      <c r="I8" s="584"/>
      <c r="J8" s="584"/>
      <c r="K8" s="584"/>
    </row>
    <row r="9" spans="1:11" ht="29" x14ac:dyDescent="0.35">
      <c r="A9" s="853" t="s">
        <v>1315</v>
      </c>
      <c r="B9" s="581" t="s">
        <v>1428</v>
      </c>
      <c r="C9" s="581" t="s">
        <v>1429</v>
      </c>
      <c r="D9" s="581"/>
      <c r="E9" s="581" t="s">
        <v>1430</v>
      </c>
      <c r="F9" s="581"/>
      <c r="G9" s="581" t="s">
        <v>1431</v>
      </c>
      <c r="H9" s="581" t="s">
        <v>1432</v>
      </c>
      <c r="I9" s="581" t="s">
        <v>1427</v>
      </c>
      <c r="J9" s="581" t="s">
        <v>1413</v>
      </c>
      <c r="K9" s="584"/>
    </row>
    <row r="10" spans="1:11" ht="43.5" x14ac:dyDescent="0.35">
      <c r="A10" s="854"/>
      <c r="B10" s="581" t="s">
        <v>1539</v>
      </c>
      <c r="C10" s="581" t="s">
        <v>1543</v>
      </c>
      <c r="D10" s="581"/>
      <c r="E10" s="581" t="s">
        <v>1548</v>
      </c>
      <c r="F10" s="584"/>
      <c r="G10" s="584"/>
      <c r="H10" s="584"/>
      <c r="I10" s="584"/>
      <c r="J10" s="584"/>
      <c r="K10" s="584"/>
    </row>
    <row r="11" spans="1:11" ht="29" x14ac:dyDescent="0.35">
      <c r="A11" s="855" t="s">
        <v>1316</v>
      </c>
      <c r="B11" s="582" t="s">
        <v>1433</v>
      </c>
      <c r="C11" s="856" t="s">
        <v>1434</v>
      </c>
      <c r="D11" s="582"/>
      <c r="E11" s="582" t="s">
        <v>1409</v>
      </c>
      <c r="F11" s="582"/>
      <c r="G11" s="582" t="s">
        <v>1431</v>
      </c>
      <c r="H11" s="582" t="s">
        <v>1435</v>
      </c>
      <c r="I11" s="585"/>
      <c r="J11" s="584"/>
      <c r="K11" s="584"/>
    </row>
    <row r="12" spans="1:11" x14ac:dyDescent="0.35">
      <c r="A12" s="856"/>
      <c r="B12" s="582" t="s">
        <v>1549</v>
      </c>
      <c r="C12" s="856"/>
      <c r="D12" s="582"/>
      <c r="E12" s="582" t="s">
        <v>1547</v>
      </c>
      <c r="F12" s="585"/>
      <c r="G12" s="584"/>
      <c r="H12" s="584"/>
      <c r="I12" s="584"/>
      <c r="J12" s="584"/>
      <c r="K12" s="584"/>
    </row>
    <row r="13" spans="1:11" ht="43.5" x14ac:dyDescent="0.35">
      <c r="A13" s="857" t="s">
        <v>1317</v>
      </c>
      <c r="B13" s="583" t="s">
        <v>1436</v>
      </c>
      <c r="C13" s="583" t="s">
        <v>1437</v>
      </c>
      <c r="D13" s="583"/>
      <c r="E13" s="583" t="s">
        <v>1438</v>
      </c>
      <c r="F13" s="583"/>
      <c r="G13" s="583" t="s">
        <v>1431</v>
      </c>
      <c r="H13" s="586"/>
      <c r="I13" s="584"/>
      <c r="J13" s="584"/>
      <c r="K13" s="584"/>
    </row>
    <row r="14" spans="1:11" ht="29" x14ac:dyDescent="0.35">
      <c r="A14" s="858"/>
      <c r="B14" s="583" t="s">
        <v>1550</v>
      </c>
      <c r="C14" s="583" t="s">
        <v>1551</v>
      </c>
      <c r="D14" s="583"/>
      <c r="E14" s="583" t="s">
        <v>1547</v>
      </c>
      <c r="F14" s="586"/>
      <c r="G14" s="584"/>
      <c r="H14" s="584"/>
      <c r="I14" s="584"/>
      <c r="J14" s="584"/>
      <c r="K14" s="584"/>
    </row>
    <row r="15" spans="1:11" ht="29" x14ac:dyDescent="0.35">
      <c r="A15" s="853" t="s">
        <v>1318</v>
      </c>
      <c r="B15" s="587" t="s">
        <v>1414</v>
      </c>
      <c r="C15" s="587" t="s">
        <v>1439</v>
      </c>
      <c r="D15" s="587"/>
      <c r="E15" s="587" t="s">
        <v>1440</v>
      </c>
      <c r="F15" s="587"/>
      <c r="G15" s="587" t="s">
        <v>1422</v>
      </c>
      <c r="H15" s="587" t="s">
        <v>1441</v>
      </c>
      <c r="I15" s="587" t="s">
        <v>1412</v>
      </c>
      <c r="J15" s="587" t="s">
        <v>1442</v>
      </c>
    </row>
    <row r="16" spans="1:11" ht="43.5" x14ac:dyDescent="0.35">
      <c r="A16" s="854"/>
      <c r="B16" s="587" t="s">
        <v>1536</v>
      </c>
      <c r="C16" s="587" t="s">
        <v>1552</v>
      </c>
      <c r="D16" s="587"/>
      <c r="E16" s="587" t="s">
        <v>1553</v>
      </c>
      <c r="F16" s="590"/>
      <c r="G16" s="590"/>
      <c r="H16" s="590"/>
      <c r="I16" s="590"/>
      <c r="J16" s="590"/>
    </row>
    <row r="17" spans="1:10" ht="29" x14ac:dyDescent="0.35">
      <c r="A17" s="853" t="s">
        <v>1319</v>
      </c>
      <c r="B17" s="587" t="s">
        <v>1443</v>
      </c>
      <c r="C17" s="587" t="s">
        <v>1429</v>
      </c>
      <c r="D17" s="587"/>
      <c r="E17" s="587" t="s">
        <v>1444</v>
      </c>
      <c r="F17" s="587"/>
      <c r="G17" s="587" t="s">
        <v>1422</v>
      </c>
      <c r="H17" s="587" t="s">
        <v>1411</v>
      </c>
      <c r="I17" s="587" t="s">
        <v>1445</v>
      </c>
      <c r="J17" s="587" t="s">
        <v>1420</v>
      </c>
    </row>
    <row r="18" spans="1:10" ht="43.5" x14ac:dyDescent="0.35">
      <c r="A18" s="854"/>
      <c r="B18" s="587" t="s">
        <v>1554</v>
      </c>
      <c r="C18" s="587" t="s">
        <v>1537</v>
      </c>
      <c r="D18" s="587"/>
      <c r="E18" s="587" t="s">
        <v>1553</v>
      </c>
      <c r="F18" s="590"/>
      <c r="G18" s="590"/>
      <c r="H18" s="590"/>
      <c r="I18" s="590"/>
      <c r="J18" s="590"/>
    </row>
    <row r="19" spans="1:10" ht="29" x14ac:dyDescent="0.35">
      <c r="A19" s="853" t="s">
        <v>1320</v>
      </c>
      <c r="B19" s="587" t="s">
        <v>1414</v>
      </c>
      <c r="C19" s="587" t="s">
        <v>1446</v>
      </c>
      <c r="D19" s="587"/>
      <c r="E19" s="587" t="s">
        <v>1447</v>
      </c>
      <c r="F19" s="587"/>
      <c r="G19" s="587" t="s">
        <v>1422</v>
      </c>
      <c r="H19" s="587" t="s">
        <v>1448</v>
      </c>
      <c r="I19" s="587" t="s">
        <v>1445</v>
      </c>
      <c r="J19" s="587" t="s">
        <v>1420</v>
      </c>
    </row>
    <row r="20" spans="1:10" ht="29" x14ac:dyDescent="0.35">
      <c r="A20" s="854"/>
      <c r="B20" s="587" t="s">
        <v>1555</v>
      </c>
      <c r="C20" s="587" t="s">
        <v>1556</v>
      </c>
      <c r="D20" s="587"/>
      <c r="E20" s="587" t="s">
        <v>1547</v>
      </c>
      <c r="F20" s="590"/>
      <c r="G20" s="590"/>
      <c r="H20" s="590"/>
      <c r="I20" s="590"/>
      <c r="J20" s="590"/>
    </row>
    <row r="21" spans="1:10" ht="29" x14ac:dyDescent="0.35">
      <c r="A21" s="853" t="s">
        <v>1321</v>
      </c>
      <c r="B21" s="587" t="s">
        <v>1414</v>
      </c>
      <c r="C21" s="587" t="s">
        <v>1415</v>
      </c>
      <c r="D21" s="587"/>
      <c r="E21" s="587" t="s">
        <v>1449</v>
      </c>
      <c r="F21" s="587"/>
      <c r="G21" s="587" t="s">
        <v>1422</v>
      </c>
      <c r="H21" s="587" t="s">
        <v>1450</v>
      </c>
      <c r="I21" s="587" t="s">
        <v>1451</v>
      </c>
      <c r="J21" s="587" t="s">
        <v>1420</v>
      </c>
    </row>
    <row r="22" spans="1:10" ht="29" x14ac:dyDescent="0.35">
      <c r="A22" s="854"/>
      <c r="B22" s="587" t="s">
        <v>1557</v>
      </c>
      <c r="C22" s="587" t="s">
        <v>1558</v>
      </c>
      <c r="D22" s="587"/>
      <c r="E22" s="587" t="s">
        <v>1559</v>
      </c>
      <c r="F22" s="590"/>
      <c r="G22" s="590"/>
      <c r="H22" s="590"/>
      <c r="I22" s="590"/>
      <c r="J22" s="590"/>
    </row>
    <row r="23" spans="1:10" ht="29" x14ac:dyDescent="0.35">
      <c r="A23" s="853" t="s">
        <v>1322</v>
      </c>
      <c r="B23" s="587" t="s">
        <v>1452</v>
      </c>
      <c r="C23" s="587" t="s">
        <v>1453</v>
      </c>
      <c r="D23" s="587"/>
      <c r="E23" s="587" t="s">
        <v>1409</v>
      </c>
      <c r="F23" s="587"/>
      <c r="G23" s="587" t="s">
        <v>1454</v>
      </c>
      <c r="H23" s="587" t="s">
        <v>1455</v>
      </c>
      <c r="I23" s="587" t="s">
        <v>1451</v>
      </c>
      <c r="J23" s="587" t="s">
        <v>1442</v>
      </c>
    </row>
    <row r="24" spans="1:10" ht="43.5" x14ac:dyDescent="0.35">
      <c r="A24" s="854"/>
      <c r="B24" s="587" t="s">
        <v>1560</v>
      </c>
      <c r="C24" s="587" t="s">
        <v>1561</v>
      </c>
      <c r="D24" s="587"/>
      <c r="E24" s="587" t="s">
        <v>1544</v>
      </c>
      <c r="F24" s="590"/>
      <c r="G24" s="590"/>
      <c r="H24" s="590"/>
      <c r="I24" s="590"/>
      <c r="J24" s="590"/>
    </row>
    <row r="25" spans="1:10" x14ac:dyDescent="0.35">
      <c r="A25" s="855" t="s">
        <v>1323</v>
      </c>
      <c r="B25" s="588" t="s">
        <v>1436</v>
      </c>
      <c r="C25" s="856" t="s">
        <v>1456</v>
      </c>
      <c r="D25" s="588"/>
      <c r="E25" s="588" t="s">
        <v>1449</v>
      </c>
      <c r="F25" s="588"/>
      <c r="G25" s="588" t="s">
        <v>1457</v>
      </c>
      <c r="H25" s="588" t="s">
        <v>1458</v>
      </c>
      <c r="I25" s="591"/>
      <c r="J25" s="590"/>
    </row>
    <row r="26" spans="1:10" x14ac:dyDescent="0.35">
      <c r="A26" s="856"/>
      <c r="B26" s="588" t="s">
        <v>1536</v>
      </c>
      <c r="C26" s="856"/>
      <c r="D26" s="588"/>
      <c r="E26" s="588" t="s">
        <v>1547</v>
      </c>
      <c r="F26" s="591"/>
      <c r="G26" s="590"/>
      <c r="H26" s="590"/>
      <c r="I26" s="590"/>
      <c r="J26" s="590"/>
    </row>
    <row r="27" spans="1:10" ht="43.5" x14ac:dyDescent="0.35">
      <c r="A27" s="857" t="s">
        <v>1324</v>
      </c>
      <c r="B27" s="589" t="s">
        <v>1459</v>
      </c>
      <c r="C27" s="589" t="s">
        <v>1460</v>
      </c>
      <c r="D27" s="589"/>
      <c r="E27" s="589" t="s">
        <v>1461</v>
      </c>
      <c r="F27" s="589"/>
      <c r="G27" s="589" t="s">
        <v>1457</v>
      </c>
      <c r="H27" s="592"/>
      <c r="I27" s="590"/>
      <c r="J27" s="590"/>
    </row>
    <row r="28" spans="1:10" ht="29" x14ac:dyDescent="0.35">
      <c r="A28" s="858"/>
      <c r="B28" s="589" t="s">
        <v>1539</v>
      </c>
      <c r="C28" s="589" t="s">
        <v>1562</v>
      </c>
      <c r="D28" s="589"/>
      <c r="E28" s="589" t="s">
        <v>1547</v>
      </c>
      <c r="F28" s="592"/>
      <c r="G28" s="590"/>
      <c r="H28" s="590"/>
      <c r="I28" s="590"/>
      <c r="J28" s="590"/>
    </row>
    <row r="29" spans="1:10" ht="43.5" x14ac:dyDescent="0.35">
      <c r="A29" s="853" t="s">
        <v>1325</v>
      </c>
      <c r="B29" s="587" t="s">
        <v>1462</v>
      </c>
      <c r="C29" s="587" t="s">
        <v>1463</v>
      </c>
      <c r="D29" s="587"/>
      <c r="E29" s="587" t="s">
        <v>1464</v>
      </c>
      <c r="F29" s="587"/>
      <c r="G29" s="587" t="s">
        <v>1465</v>
      </c>
      <c r="H29" s="587" t="s">
        <v>1448</v>
      </c>
      <c r="I29" s="587" t="s">
        <v>1466</v>
      </c>
      <c r="J29" s="587" t="s">
        <v>1442</v>
      </c>
    </row>
    <row r="30" spans="1:10" ht="43.5" x14ac:dyDescent="0.35">
      <c r="A30" s="854"/>
      <c r="B30" s="587" t="s">
        <v>1554</v>
      </c>
      <c r="C30" s="587" t="s">
        <v>1563</v>
      </c>
      <c r="D30" s="587"/>
      <c r="E30" s="587" t="s">
        <v>1547</v>
      </c>
      <c r="F30" s="590"/>
      <c r="G30" s="590"/>
      <c r="H30" s="590"/>
      <c r="I30" s="590"/>
      <c r="J30" s="590"/>
    </row>
    <row r="31" spans="1:10" ht="43.5" x14ac:dyDescent="0.35">
      <c r="A31" s="853" t="s">
        <v>1326</v>
      </c>
      <c r="B31" s="587" t="s">
        <v>1436</v>
      </c>
      <c r="C31" s="587" t="s">
        <v>1453</v>
      </c>
      <c r="D31" s="587"/>
      <c r="E31" s="587" t="s">
        <v>1449</v>
      </c>
      <c r="F31" s="587"/>
      <c r="G31" s="587" t="s">
        <v>1422</v>
      </c>
      <c r="H31" s="587" t="s">
        <v>1418</v>
      </c>
      <c r="I31" s="587" t="s">
        <v>1445</v>
      </c>
      <c r="J31" s="587" t="s">
        <v>1420</v>
      </c>
    </row>
    <row r="32" spans="1:10" ht="29" x14ac:dyDescent="0.35">
      <c r="A32" s="854"/>
      <c r="B32" s="587" t="s">
        <v>1545</v>
      </c>
      <c r="C32" s="587" t="s">
        <v>1540</v>
      </c>
      <c r="D32" s="587"/>
      <c r="E32" s="587" t="s">
        <v>1547</v>
      </c>
      <c r="F32" s="590"/>
      <c r="G32" s="590"/>
      <c r="H32" s="590"/>
      <c r="I32" s="590"/>
      <c r="J32" s="590"/>
    </row>
    <row r="33" spans="1:10" ht="29" x14ac:dyDescent="0.35">
      <c r="A33" s="853" t="s">
        <v>1327</v>
      </c>
      <c r="B33" s="587" t="s">
        <v>1467</v>
      </c>
      <c r="C33" s="587" t="s">
        <v>1468</v>
      </c>
      <c r="D33" s="587"/>
      <c r="E33" s="587" t="s">
        <v>1444</v>
      </c>
      <c r="F33" s="587"/>
      <c r="G33" s="587" t="s">
        <v>1469</v>
      </c>
      <c r="H33" s="587" t="s">
        <v>1448</v>
      </c>
      <c r="I33" s="587" t="s">
        <v>1445</v>
      </c>
      <c r="J33" s="587" t="s">
        <v>1420</v>
      </c>
    </row>
    <row r="34" spans="1:10" ht="29" x14ac:dyDescent="0.35">
      <c r="A34" s="854"/>
      <c r="B34" s="587" t="s">
        <v>1564</v>
      </c>
      <c r="C34" s="587" t="s">
        <v>1556</v>
      </c>
      <c r="D34" s="587"/>
      <c r="E34" s="587" t="s">
        <v>1547</v>
      </c>
      <c r="F34" s="590"/>
      <c r="G34" s="590"/>
      <c r="H34" s="590"/>
      <c r="I34" s="590"/>
      <c r="J34" s="590"/>
    </row>
    <row r="35" spans="1:10" ht="29" x14ac:dyDescent="0.35">
      <c r="A35" s="853" t="s">
        <v>1328</v>
      </c>
      <c r="B35" s="587" t="s">
        <v>1462</v>
      </c>
      <c r="C35" s="587" t="s">
        <v>1408</v>
      </c>
      <c r="D35" s="587"/>
      <c r="E35" s="587" t="s">
        <v>1449</v>
      </c>
      <c r="F35" s="587"/>
      <c r="G35" s="587" t="s">
        <v>1470</v>
      </c>
      <c r="H35" s="587" t="s">
        <v>1432</v>
      </c>
      <c r="I35" s="587" t="s">
        <v>1471</v>
      </c>
      <c r="J35" s="587" t="s">
        <v>1420</v>
      </c>
    </row>
    <row r="36" spans="1:10" x14ac:dyDescent="0.35">
      <c r="A36" s="854"/>
      <c r="B36" s="587" t="s">
        <v>1549</v>
      </c>
      <c r="C36" s="587" t="s">
        <v>1565</v>
      </c>
      <c r="D36" s="587"/>
      <c r="E36" s="587" t="s">
        <v>1547</v>
      </c>
      <c r="F36" s="590"/>
      <c r="G36" s="590"/>
      <c r="H36" s="590"/>
      <c r="I36" s="590"/>
      <c r="J36" s="590"/>
    </row>
    <row r="37" spans="1:10" ht="43.5" x14ac:dyDescent="0.35">
      <c r="A37" s="853" t="s">
        <v>1329</v>
      </c>
      <c r="B37" s="587" t="s">
        <v>1428</v>
      </c>
      <c r="C37" s="587" t="s">
        <v>1472</v>
      </c>
      <c r="D37" s="587"/>
      <c r="E37" s="587" t="s">
        <v>1473</v>
      </c>
      <c r="F37" s="587"/>
      <c r="G37" s="587" t="s">
        <v>1474</v>
      </c>
      <c r="H37" s="587" t="s">
        <v>1411</v>
      </c>
      <c r="I37" s="587" t="s">
        <v>1475</v>
      </c>
      <c r="J37" s="587" t="s">
        <v>1413</v>
      </c>
    </row>
    <row r="38" spans="1:10" ht="29" x14ac:dyDescent="0.35">
      <c r="A38" s="854"/>
      <c r="B38" s="587" t="s">
        <v>1566</v>
      </c>
      <c r="C38" s="587" t="s">
        <v>1567</v>
      </c>
      <c r="D38" s="587"/>
      <c r="E38" s="587" t="s">
        <v>1547</v>
      </c>
      <c r="F38" s="590"/>
      <c r="G38" s="590"/>
      <c r="H38" s="590"/>
      <c r="I38" s="590"/>
      <c r="J38" s="590"/>
    </row>
    <row r="39" spans="1:10" ht="43.5" x14ac:dyDescent="0.35">
      <c r="A39" s="855" t="s">
        <v>1330</v>
      </c>
      <c r="B39" s="588" t="s">
        <v>1476</v>
      </c>
      <c r="C39" s="856" t="s">
        <v>1477</v>
      </c>
      <c r="D39" s="588"/>
      <c r="E39" s="588" t="s">
        <v>1478</v>
      </c>
      <c r="F39" s="588"/>
      <c r="G39" s="588" t="s">
        <v>1474</v>
      </c>
      <c r="H39" s="588" t="s">
        <v>1479</v>
      </c>
      <c r="I39" s="591"/>
      <c r="J39" s="590"/>
    </row>
    <row r="40" spans="1:10" ht="29" x14ac:dyDescent="0.35">
      <c r="A40" s="856"/>
      <c r="B40" s="588" t="s">
        <v>1564</v>
      </c>
      <c r="C40" s="856"/>
      <c r="D40" s="588"/>
      <c r="E40" s="588" t="s">
        <v>1547</v>
      </c>
      <c r="F40" s="591"/>
      <c r="G40" s="590"/>
      <c r="H40" s="590"/>
      <c r="I40" s="590"/>
      <c r="J40" s="590"/>
    </row>
    <row r="41" spans="1:10" ht="43.5" x14ac:dyDescent="0.35">
      <c r="A41" s="857" t="s">
        <v>1331</v>
      </c>
      <c r="B41" s="589" t="s">
        <v>1443</v>
      </c>
      <c r="C41" s="589" t="s">
        <v>1480</v>
      </c>
      <c r="D41" s="589"/>
      <c r="E41" s="589" t="s">
        <v>1416</v>
      </c>
      <c r="F41" s="589"/>
      <c r="G41" s="589" t="s">
        <v>1474</v>
      </c>
      <c r="H41" s="592"/>
      <c r="I41" s="590"/>
      <c r="J41" s="590"/>
    </row>
    <row r="42" spans="1:10" ht="29" x14ac:dyDescent="0.35">
      <c r="A42" s="858"/>
      <c r="B42" s="589" t="s">
        <v>1568</v>
      </c>
      <c r="C42" s="589" t="s">
        <v>1569</v>
      </c>
      <c r="D42" s="589"/>
      <c r="E42" s="589" t="s">
        <v>1547</v>
      </c>
      <c r="F42" s="592"/>
      <c r="G42" s="590"/>
      <c r="H42" s="590"/>
      <c r="I42" s="590"/>
      <c r="J42" s="590"/>
    </row>
    <row r="43" spans="1:10" ht="29" x14ac:dyDescent="0.35">
      <c r="A43" s="853" t="s">
        <v>1332</v>
      </c>
      <c r="B43" s="587" t="s">
        <v>1481</v>
      </c>
      <c r="C43" s="587" t="s">
        <v>1415</v>
      </c>
      <c r="D43" s="587"/>
      <c r="E43" s="587" t="s">
        <v>1430</v>
      </c>
      <c r="F43" s="587"/>
      <c r="G43" s="587" t="s">
        <v>1422</v>
      </c>
      <c r="H43" s="587" t="s">
        <v>1482</v>
      </c>
      <c r="I43" s="587" t="s">
        <v>1451</v>
      </c>
      <c r="J43" s="587" t="s">
        <v>1442</v>
      </c>
    </row>
    <row r="44" spans="1:10" ht="29" x14ac:dyDescent="0.35">
      <c r="A44" s="854"/>
      <c r="B44" s="587" t="s">
        <v>1539</v>
      </c>
      <c r="C44" s="587" t="s">
        <v>1558</v>
      </c>
      <c r="D44" s="587"/>
      <c r="E44" s="587" t="s">
        <v>1547</v>
      </c>
      <c r="F44" s="590"/>
      <c r="G44" s="590"/>
      <c r="H44" s="590"/>
      <c r="I44" s="590"/>
      <c r="J44" s="590"/>
    </row>
    <row r="45" spans="1:10" ht="29" x14ac:dyDescent="0.35">
      <c r="A45" s="853" t="s">
        <v>1333</v>
      </c>
      <c r="B45" s="587" t="s">
        <v>1414</v>
      </c>
      <c r="C45" s="587" t="s">
        <v>1472</v>
      </c>
      <c r="D45" s="587"/>
      <c r="E45" s="587" t="s">
        <v>1447</v>
      </c>
      <c r="F45" s="587"/>
      <c r="G45" s="587" t="s">
        <v>1417</v>
      </c>
      <c r="H45" s="587" t="s">
        <v>1483</v>
      </c>
      <c r="I45" s="587" t="s">
        <v>1445</v>
      </c>
      <c r="J45" s="587" t="s">
        <v>1420</v>
      </c>
    </row>
    <row r="46" spans="1:10" ht="29" x14ac:dyDescent="0.35">
      <c r="A46" s="854"/>
      <c r="B46" s="587" t="s">
        <v>1564</v>
      </c>
      <c r="C46" s="587" t="s">
        <v>1556</v>
      </c>
      <c r="D46" s="587"/>
      <c r="E46" s="587" t="s">
        <v>1547</v>
      </c>
      <c r="F46" s="590"/>
      <c r="G46" s="590"/>
      <c r="H46" s="590"/>
      <c r="I46" s="590"/>
      <c r="J46" s="590"/>
    </row>
    <row r="47" spans="1:10" ht="43.5" x14ac:dyDescent="0.35">
      <c r="A47" s="853" t="s">
        <v>1334</v>
      </c>
      <c r="B47" s="587" t="s">
        <v>1467</v>
      </c>
      <c r="C47" s="587" t="s">
        <v>1463</v>
      </c>
      <c r="D47" s="587"/>
      <c r="E47" s="587" t="s">
        <v>1484</v>
      </c>
      <c r="F47" s="587"/>
      <c r="G47" s="587" t="s">
        <v>1485</v>
      </c>
      <c r="H47" s="587" t="s">
        <v>1448</v>
      </c>
      <c r="I47" s="587" t="s">
        <v>1445</v>
      </c>
      <c r="J47" s="587" t="s">
        <v>1420</v>
      </c>
    </row>
    <row r="48" spans="1:10" ht="43.5" x14ac:dyDescent="0.35">
      <c r="A48" s="854"/>
      <c r="B48" s="587" t="s">
        <v>1560</v>
      </c>
      <c r="C48" s="587" t="s">
        <v>1546</v>
      </c>
      <c r="D48" s="587"/>
      <c r="E48" s="587" t="s">
        <v>1547</v>
      </c>
      <c r="F48" s="590"/>
      <c r="G48" s="590"/>
      <c r="H48" s="590"/>
      <c r="I48" s="590"/>
      <c r="J48" s="590"/>
    </row>
    <row r="49" spans="1:10" ht="29" x14ac:dyDescent="0.35">
      <c r="A49" s="853" t="s">
        <v>1335</v>
      </c>
      <c r="B49" s="587" t="s">
        <v>1467</v>
      </c>
      <c r="C49" s="587" t="s">
        <v>1429</v>
      </c>
      <c r="D49" s="587"/>
      <c r="E49" s="587" t="s">
        <v>1440</v>
      </c>
      <c r="F49" s="587"/>
      <c r="G49" s="587" t="s">
        <v>1486</v>
      </c>
      <c r="H49" s="587" t="s">
        <v>1432</v>
      </c>
      <c r="I49" s="587" t="s">
        <v>1487</v>
      </c>
      <c r="J49" s="587" t="s">
        <v>1420</v>
      </c>
    </row>
    <row r="50" spans="1:10" ht="29" x14ac:dyDescent="0.35">
      <c r="A50" s="854"/>
      <c r="B50" s="587" t="s">
        <v>1545</v>
      </c>
      <c r="C50" s="587" t="s">
        <v>1540</v>
      </c>
      <c r="D50" s="587"/>
      <c r="E50" s="587" t="s">
        <v>1547</v>
      </c>
      <c r="F50" s="590"/>
      <c r="G50" s="590"/>
      <c r="H50" s="590"/>
      <c r="I50" s="590"/>
      <c r="J50" s="590"/>
    </row>
    <row r="51" spans="1:10" ht="43.5" x14ac:dyDescent="0.35">
      <c r="A51" s="853" t="s">
        <v>1336</v>
      </c>
      <c r="B51" s="587" t="s">
        <v>1436</v>
      </c>
      <c r="C51" s="587" t="s">
        <v>1429</v>
      </c>
      <c r="D51" s="587"/>
      <c r="E51" s="587" t="s">
        <v>1409</v>
      </c>
      <c r="F51" s="587"/>
      <c r="G51" s="587" t="s">
        <v>1486</v>
      </c>
      <c r="H51" s="587" t="s">
        <v>1418</v>
      </c>
      <c r="I51" s="587" t="s">
        <v>1451</v>
      </c>
      <c r="J51" s="587" t="s">
        <v>1442</v>
      </c>
    </row>
    <row r="52" spans="1:10" ht="29" x14ac:dyDescent="0.35">
      <c r="A52" s="854"/>
      <c r="B52" s="587" t="s">
        <v>1549</v>
      </c>
      <c r="C52" s="587" t="s">
        <v>1570</v>
      </c>
      <c r="D52" s="587"/>
      <c r="E52" s="587" t="s">
        <v>1547</v>
      </c>
      <c r="F52" s="590"/>
      <c r="G52" s="590"/>
      <c r="H52" s="590"/>
      <c r="I52" s="590"/>
      <c r="J52" s="590"/>
    </row>
    <row r="53" spans="1:10" ht="29" x14ac:dyDescent="0.35">
      <c r="A53" s="855" t="s">
        <v>1337</v>
      </c>
      <c r="B53" s="588" t="s">
        <v>1488</v>
      </c>
      <c r="C53" s="856" t="s">
        <v>1489</v>
      </c>
      <c r="D53" s="588"/>
      <c r="E53" s="588" t="s">
        <v>1409</v>
      </c>
      <c r="F53" s="588"/>
      <c r="G53" s="588" t="s">
        <v>1431</v>
      </c>
      <c r="H53" s="588" t="s">
        <v>1490</v>
      </c>
      <c r="I53" s="591"/>
      <c r="J53" s="590"/>
    </row>
    <row r="54" spans="1:10" ht="29" x14ac:dyDescent="0.35">
      <c r="A54" s="856"/>
      <c r="B54" s="588" t="s">
        <v>1539</v>
      </c>
      <c r="C54" s="856"/>
      <c r="D54" s="588"/>
      <c r="E54" s="588" t="s">
        <v>1547</v>
      </c>
      <c r="F54" s="591"/>
      <c r="G54" s="590"/>
      <c r="H54" s="590"/>
      <c r="I54" s="590"/>
      <c r="J54" s="590"/>
    </row>
    <row r="55" spans="1:10" ht="29" x14ac:dyDescent="0.35">
      <c r="A55" s="857" t="s">
        <v>1338</v>
      </c>
      <c r="B55" s="589" t="s">
        <v>1488</v>
      </c>
      <c r="C55" s="589" t="s">
        <v>1491</v>
      </c>
      <c r="D55" s="589"/>
      <c r="E55" s="589" t="s">
        <v>1492</v>
      </c>
      <c r="F55" s="589"/>
      <c r="G55" s="589" t="s">
        <v>1431</v>
      </c>
      <c r="H55" s="592"/>
      <c r="I55" s="590"/>
      <c r="J55" s="590"/>
    </row>
    <row r="56" spans="1:10" ht="29" x14ac:dyDescent="0.35">
      <c r="A56" s="858"/>
      <c r="B56" s="589" t="s">
        <v>1571</v>
      </c>
      <c r="C56" s="589" t="s">
        <v>1572</v>
      </c>
      <c r="D56" s="589"/>
      <c r="E56" s="589" t="s">
        <v>1547</v>
      </c>
      <c r="F56" s="592"/>
      <c r="G56" s="590"/>
      <c r="H56" s="590"/>
      <c r="I56" s="590"/>
      <c r="J56" s="590"/>
    </row>
    <row r="57" spans="1:10" ht="29" x14ac:dyDescent="0.35">
      <c r="A57" s="853" t="s">
        <v>1339</v>
      </c>
      <c r="B57" s="587" t="s">
        <v>1414</v>
      </c>
      <c r="C57" s="587" t="s">
        <v>1493</v>
      </c>
      <c r="D57" s="587"/>
      <c r="E57" s="587" t="s">
        <v>1478</v>
      </c>
      <c r="F57" s="587"/>
      <c r="G57" s="587" t="s">
        <v>1486</v>
      </c>
      <c r="H57" s="587" t="s">
        <v>1494</v>
      </c>
      <c r="I57" s="587" t="s">
        <v>1495</v>
      </c>
      <c r="J57" s="587" t="s">
        <v>1413</v>
      </c>
    </row>
    <row r="58" spans="1:10" ht="29" x14ac:dyDescent="0.35">
      <c r="A58" s="854"/>
      <c r="B58" s="587" t="s">
        <v>1545</v>
      </c>
      <c r="C58" s="587" t="s">
        <v>1573</v>
      </c>
      <c r="D58" s="587"/>
      <c r="E58" s="587" t="s">
        <v>1574</v>
      </c>
      <c r="F58" s="590"/>
      <c r="G58" s="590"/>
      <c r="H58" s="590"/>
      <c r="I58" s="590"/>
      <c r="J58" s="590"/>
    </row>
    <row r="59" spans="1:10" ht="29" x14ac:dyDescent="0.35">
      <c r="A59" s="853" t="s">
        <v>1340</v>
      </c>
      <c r="B59" s="587" t="s">
        <v>1414</v>
      </c>
      <c r="C59" s="587" t="s">
        <v>1496</v>
      </c>
      <c r="D59" s="587"/>
      <c r="E59" s="587" t="s">
        <v>1449</v>
      </c>
      <c r="F59" s="587"/>
      <c r="G59" s="587" t="s">
        <v>1410</v>
      </c>
      <c r="H59" s="587" t="s">
        <v>1432</v>
      </c>
      <c r="I59" s="587" t="s">
        <v>1445</v>
      </c>
      <c r="J59" s="587" t="s">
        <v>1420</v>
      </c>
    </row>
    <row r="60" spans="1:10" ht="29" x14ac:dyDescent="0.35">
      <c r="A60" s="854"/>
      <c r="B60" s="587" t="s">
        <v>1550</v>
      </c>
      <c r="C60" s="587" t="s">
        <v>1540</v>
      </c>
      <c r="D60" s="587"/>
      <c r="E60" s="587" t="s">
        <v>1547</v>
      </c>
      <c r="F60" s="590"/>
      <c r="G60" s="590"/>
      <c r="H60" s="590"/>
      <c r="I60" s="590"/>
      <c r="J60" s="590"/>
    </row>
    <row r="61" spans="1:10" ht="29" x14ac:dyDescent="0.35">
      <c r="A61" s="853" t="s">
        <v>1341</v>
      </c>
      <c r="B61" s="587" t="s">
        <v>1436</v>
      </c>
      <c r="C61" s="587" t="s">
        <v>1497</v>
      </c>
      <c r="D61" s="587"/>
      <c r="E61" s="587" t="s">
        <v>1449</v>
      </c>
      <c r="F61" s="587"/>
      <c r="G61" s="587" t="s">
        <v>1457</v>
      </c>
      <c r="H61" s="587" t="s">
        <v>1448</v>
      </c>
      <c r="I61" s="587" t="s">
        <v>1445</v>
      </c>
      <c r="J61" s="587" t="s">
        <v>1420</v>
      </c>
    </row>
    <row r="62" spans="1:10" x14ac:dyDescent="0.35">
      <c r="A62" s="854"/>
      <c r="B62" s="587" t="s">
        <v>1554</v>
      </c>
      <c r="C62" s="587" t="s">
        <v>1575</v>
      </c>
      <c r="D62" s="587"/>
      <c r="E62" s="587" t="s">
        <v>1547</v>
      </c>
      <c r="F62" s="590"/>
      <c r="G62" s="590"/>
      <c r="H62" s="590"/>
      <c r="I62" s="590"/>
      <c r="J62" s="590"/>
    </row>
    <row r="63" spans="1:10" ht="29" x14ac:dyDescent="0.35">
      <c r="A63" s="853" t="s">
        <v>1342</v>
      </c>
      <c r="B63" s="587" t="s">
        <v>1498</v>
      </c>
      <c r="C63" s="587" t="s">
        <v>1429</v>
      </c>
      <c r="D63" s="587"/>
      <c r="E63" s="587" t="s">
        <v>1447</v>
      </c>
      <c r="F63" s="587"/>
      <c r="G63" s="587" t="s">
        <v>1457</v>
      </c>
      <c r="H63" s="587" t="s">
        <v>1441</v>
      </c>
      <c r="I63" s="587" t="s">
        <v>1451</v>
      </c>
      <c r="J63" s="587" t="s">
        <v>1420</v>
      </c>
    </row>
    <row r="64" spans="1:10" ht="29" x14ac:dyDescent="0.35">
      <c r="A64" s="854"/>
      <c r="B64" s="587" t="s">
        <v>1539</v>
      </c>
      <c r="C64" s="587" t="s">
        <v>1556</v>
      </c>
      <c r="D64" s="587"/>
      <c r="E64" s="587" t="s">
        <v>1547</v>
      </c>
      <c r="F64" s="590"/>
      <c r="G64" s="590"/>
      <c r="H64" s="590"/>
      <c r="I64" s="590"/>
      <c r="J64" s="590"/>
    </row>
    <row r="65" spans="1:10" ht="43.5" x14ac:dyDescent="0.35">
      <c r="A65" s="853" t="s">
        <v>1343</v>
      </c>
      <c r="B65" s="587" t="s">
        <v>1462</v>
      </c>
      <c r="C65" s="587" t="s">
        <v>1421</v>
      </c>
      <c r="D65" s="587"/>
      <c r="E65" s="587" t="s">
        <v>1409</v>
      </c>
      <c r="F65" s="587"/>
      <c r="G65" s="587" t="s">
        <v>1474</v>
      </c>
      <c r="H65" s="587" t="s">
        <v>1499</v>
      </c>
      <c r="I65" s="587" t="s">
        <v>1451</v>
      </c>
      <c r="J65" s="587" t="s">
        <v>1442</v>
      </c>
    </row>
    <row r="66" spans="1:10" ht="29" x14ac:dyDescent="0.35">
      <c r="A66" s="854"/>
      <c r="B66" s="587" t="s">
        <v>1568</v>
      </c>
      <c r="C66" s="587" t="s">
        <v>1576</v>
      </c>
      <c r="D66" s="587"/>
      <c r="E66" s="587" t="s">
        <v>1547</v>
      </c>
      <c r="F66" s="590"/>
      <c r="G66" s="590"/>
      <c r="H66" s="590"/>
      <c r="I66" s="590"/>
      <c r="J66" s="590"/>
    </row>
    <row r="67" spans="1:10" ht="43.5" x14ac:dyDescent="0.35">
      <c r="A67" s="855" t="s">
        <v>1344</v>
      </c>
      <c r="B67" s="588" t="s">
        <v>1424</v>
      </c>
      <c r="C67" s="856" t="s">
        <v>1500</v>
      </c>
      <c r="D67" s="588"/>
      <c r="E67" s="588" t="s">
        <v>1430</v>
      </c>
      <c r="F67" s="588"/>
      <c r="G67" s="588" t="s">
        <v>1474</v>
      </c>
      <c r="H67" s="588" t="s">
        <v>1501</v>
      </c>
      <c r="I67" s="591"/>
      <c r="J67" s="590"/>
    </row>
    <row r="68" spans="1:10" x14ac:dyDescent="0.35">
      <c r="A68" s="856"/>
      <c r="B68" s="588" t="s">
        <v>1536</v>
      </c>
      <c r="C68" s="856"/>
      <c r="D68" s="588"/>
      <c r="E68" s="588" t="s">
        <v>1547</v>
      </c>
      <c r="F68" s="591"/>
      <c r="G68" s="590"/>
      <c r="H68" s="590"/>
      <c r="I68" s="590"/>
      <c r="J68" s="590"/>
    </row>
    <row r="69" spans="1:10" ht="43.5" x14ac:dyDescent="0.35">
      <c r="A69" s="857" t="s">
        <v>1345</v>
      </c>
      <c r="B69" s="589" t="s">
        <v>1481</v>
      </c>
      <c r="C69" s="589" t="s">
        <v>1437</v>
      </c>
      <c r="D69" s="589"/>
      <c r="E69" s="589" t="s">
        <v>1449</v>
      </c>
      <c r="F69" s="589"/>
      <c r="G69" s="589" t="s">
        <v>1474</v>
      </c>
      <c r="H69" s="592"/>
      <c r="I69" s="590"/>
      <c r="J69" s="590"/>
    </row>
    <row r="70" spans="1:10" ht="29" x14ac:dyDescent="0.35">
      <c r="A70" s="858"/>
      <c r="B70" s="589" t="s">
        <v>1545</v>
      </c>
      <c r="C70" s="589" t="s">
        <v>1562</v>
      </c>
      <c r="D70" s="589"/>
      <c r="E70" s="589" t="s">
        <v>1547</v>
      </c>
      <c r="F70" s="592"/>
      <c r="G70" s="590"/>
      <c r="H70" s="590"/>
      <c r="I70" s="590"/>
      <c r="J70" s="590"/>
    </row>
    <row r="71" spans="1:10" ht="29" x14ac:dyDescent="0.35">
      <c r="A71" s="853" t="s">
        <v>1347</v>
      </c>
      <c r="B71" s="593" t="s">
        <v>1414</v>
      </c>
      <c r="C71" s="593" t="s">
        <v>1502</v>
      </c>
      <c r="D71" s="593"/>
      <c r="E71" s="593" t="s">
        <v>1503</v>
      </c>
      <c r="F71" s="593"/>
      <c r="G71" s="593" t="s">
        <v>1504</v>
      </c>
      <c r="H71" s="593" t="s">
        <v>1505</v>
      </c>
      <c r="I71" s="593" t="s">
        <v>1451</v>
      </c>
      <c r="J71" s="593" t="s">
        <v>1442</v>
      </c>
    </row>
    <row r="72" spans="1:10" ht="29" x14ac:dyDescent="0.35">
      <c r="A72" s="854"/>
      <c r="B72" s="593" t="s">
        <v>1564</v>
      </c>
      <c r="C72" s="593" t="s">
        <v>1540</v>
      </c>
      <c r="D72" s="593"/>
      <c r="E72" s="593" t="s">
        <v>1547</v>
      </c>
      <c r="F72" s="596"/>
      <c r="G72" s="596"/>
      <c r="H72" s="596"/>
      <c r="I72" s="596"/>
      <c r="J72" s="596"/>
    </row>
    <row r="73" spans="1:10" ht="29" x14ac:dyDescent="0.35">
      <c r="A73" s="853" t="s">
        <v>1348</v>
      </c>
      <c r="B73" s="593" t="s">
        <v>1414</v>
      </c>
      <c r="C73" s="593" t="s">
        <v>1497</v>
      </c>
      <c r="D73" s="593"/>
      <c r="E73" s="593" t="s">
        <v>1473</v>
      </c>
      <c r="F73" s="593"/>
      <c r="G73" s="593" t="s">
        <v>1410</v>
      </c>
      <c r="H73" s="593" t="s">
        <v>1448</v>
      </c>
      <c r="I73" s="593" t="s">
        <v>1419</v>
      </c>
      <c r="J73" s="593" t="s">
        <v>1420</v>
      </c>
    </row>
    <row r="74" spans="1:10" ht="43.5" x14ac:dyDescent="0.35">
      <c r="A74" s="854"/>
      <c r="B74" s="593" t="s">
        <v>1536</v>
      </c>
      <c r="C74" s="593" t="s">
        <v>1577</v>
      </c>
      <c r="D74" s="593"/>
      <c r="E74" s="593" t="s">
        <v>1547</v>
      </c>
      <c r="F74" s="596"/>
      <c r="G74" s="596"/>
      <c r="H74" s="596"/>
      <c r="I74" s="596"/>
      <c r="J74" s="596"/>
    </row>
    <row r="75" spans="1:10" x14ac:dyDescent="0.35">
      <c r="A75" s="853" t="s">
        <v>1349</v>
      </c>
      <c r="B75" s="593" t="s">
        <v>1428</v>
      </c>
      <c r="C75" s="593" t="s">
        <v>1502</v>
      </c>
      <c r="D75" s="593"/>
      <c r="E75" s="593" t="s">
        <v>1449</v>
      </c>
      <c r="F75" s="593"/>
      <c r="G75" s="593" t="s">
        <v>1485</v>
      </c>
      <c r="H75" s="593" t="s">
        <v>1448</v>
      </c>
      <c r="I75" s="593" t="s">
        <v>1419</v>
      </c>
      <c r="J75" s="593" t="s">
        <v>1420</v>
      </c>
    </row>
    <row r="76" spans="1:10" ht="43.5" x14ac:dyDescent="0.35">
      <c r="A76" s="854"/>
      <c r="B76" s="593" t="s">
        <v>1560</v>
      </c>
      <c r="C76" s="593" t="s">
        <v>1543</v>
      </c>
      <c r="D76" s="593"/>
      <c r="E76" s="593" t="s">
        <v>1547</v>
      </c>
      <c r="F76" s="596"/>
      <c r="G76" s="596"/>
      <c r="H76" s="596"/>
      <c r="I76" s="596"/>
      <c r="J76" s="596"/>
    </row>
    <row r="77" spans="1:10" ht="29" x14ac:dyDescent="0.35">
      <c r="A77" s="853" t="s">
        <v>1350</v>
      </c>
      <c r="B77" s="593" t="s">
        <v>1407</v>
      </c>
      <c r="C77" s="593" t="s">
        <v>1453</v>
      </c>
      <c r="D77" s="593"/>
      <c r="E77" s="593" t="s">
        <v>1449</v>
      </c>
      <c r="F77" s="593"/>
      <c r="G77" s="593" t="s">
        <v>1506</v>
      </c>
      <c r="H77" s="593" t="s">
        <v>1448</v>
      </c>
      <c r="I77" s="593" t="s">
        <v>1451</v>
      </c>
      <c r="J77" s="593" t="s">
        <v>1420</v>
      </c>
    </row>
    <row r="78" spans="1:10" ht="29" x14ac:dyDescent="0.35">
      <c r="A78" s="854"/>
      <c r="B78" s="593" t="s">
        <v>1550</v>
      </c>
      <c r="C78" s="593" t="s">
        <v>1546</v>
      </c>
      <c r="D78" s="593"/>
      <c r="E78" s="593" t="s">
        <v>1547</v>
      </c>
      <c r="F78" s="596"/>
      <c r="G78" s="596"/>
      <c r="H78" s="596"/>
      <c r="I78" s="596"/>
      <c r="J78" s="596"/>
    </row>
    <row r="79" spans="1:10" ht="29" x14ac:dyDescent="0.35">
      <c r="A79" s="853" t="s">
        <v>1351</v>
      </c>
      <c r="B79" s="593" t="s">
        <v>1481</v>
      </c>
      <c r="C79" s="593" t="s">
        <v>1453</v>
      </c>
      <c r="D79" s="593"/>
      <c r="E79" s="593" t="s">
        <v>1473</v>
      </c>
      <c r="F79" s="593"/>
      <c r="G79" s="593" t="s">
        <v>1470</v>
      </c>
      <c r="H79" s="593" t="s">
        <v>1505</v>
      </c>
      <c r="I79" s="593" t="s">
        <v>1451</v>
      </c>
      <c r="J79" s="593" t="s">
        <v>1507</v>
      </c>
    </row>
    <row r="80" spans="1:10" ht="43.5" x14ac:dyDescent="0.35">
      <c r="A80" s="854"/>
      <c r="B80" s="593" t="s">
        <v>1557</v>
      </c>
      <c r="C80" s="593" t="s">
        <v>1563</v>
      </c>
      <c r="D80" s="593"/>
      <c r="E80" s="593" t="s">
        <v>1547</v>
      </c>
      <c r="F80" s="596"/>
      <c r="G80" s="596"/>
      <c r="H80" s="596"/>
      <c r="I80" s="596"/>
      <c r="J80" s="596"/>
    </row>
    <row r="81" spans="1:10" ht="29" x14ac:dyDescent="0.35">
      <c r="A81" s="855" t="s">
        <v>1352</v>
      </c>
      <c r="B81" s="594" t="s">
        <v>1414</v>
      </c>
      <c r="C81" s="856" t="s">
        <v>1508</v>
      </c>
      <c r="D81" s="594"/>
      <c r="E81" s="594" t="s">
        <v>1478</v>
      </c>
      <c r="F81" s="594"/>
      <c r="G81" s="594" t="s">
        <v>1470</v>
      </c>
      <c r="H81" s="594" t="s">
        <v>1479</v>
      </c>
      <c r="I81" s="597"/>
      <c r="J81" s="596"/>
    </row>
    <row r="82" spans="1:10" ht="29" x14ac:dyDescent="0.35">
      <c r="A82" s="856"/>
      <c r="B82" s="594" t="s">
        <v>1566</v>
      </c>
      <c r="C82" s="856"/>
      <c r="D82" s="594"/>
      <c r="E82" s="594" t="s">
        <v>1547</v>
      </c>
      <c r="F82" s="597"/>
      <c r="G82" s="596"/>
      <c r="H82" s="596"/>
      <c r="I82" s="596"/>
      <c r="J82" s="596"/>
    </row>
    <row r="83" spans="1:10" ht="29" x14ac:dyDescent="0.35">
      <c r="A83" s="857" t="s">
        <v>1353</v>
      </c>
      <c r="B83" s="595" t="s">
        <v>1498</v>
      </c>
      <c r="C83" s="595" t="s">
        <v>1509</v>
      </c>
      <c r="D83" s="595"/>
      <c r="E83" s="595" t="s">
        <v>1409</v>
      </c>
      <c r="F83" s="595"/>
      <c r="G83" s="595" t="s">
        <v>1470</v>
      </c>
      <c r="H83" s="598"/>
      <c r="I83" s="596"/>
      <c r="J83" s="596"/>
    </row>
    <row r="84" spans="1:10" ht="43.5" x14ac:dyDescent="0.35">
      <c r="A84" s="858"/>
      <c r="B84" s="595" t="s">
        <v>1549</v>
      </c>
      <c r="C84" s="595" t="s">
        <v>1578</v>
      </c>
      <c r="D84" s="595"/>
      <c r="E84" s="595" t="s">
        <v>1547</v>
      </c>
      <c r="F84" s="598"/>
      <c r="G84" s="596"/>
      <c r="H84" s="596"/>
      <c r="I84" s="596"/>
      <c r="J84" s="596"/>
    </row>
    <row r="85" spans="1:10" ht="29" x14ac:dyDescent="0.35">
      <c r="A85" s="853" t="s">
        <v>1354</v>
      </c>
      <c r="B85" s="593" t="s">
        <v>1424</v>
      </c>
      <c r="C85" s="593" t="s">
        <v>1429</v>
      </c>
      <c r="D85" s="593"/>
      <c r="E85" s="593" t="s">
        <v>1449</v>
      </c>
      <c r="F85" s="593"/>
      <c r="G85" s="593" t="s">
        <v>1465</v>
      </c>
      <c r="H85" s="593" t="s">
        <v>1448</v>
      </c>
      <c r="I85" s="593" t="s">
        <v>1451</v>
      </c>
      <c r="J85" s="593" t="s">
        <v>1413</v>
      </c>
    </row>
    <row r="86" spans="1:10" ht="43.5" x14ac:dyDescent="0.35">
      <c r="A86" s="854"/>
      <c r="B86" s="593" t="s">
        <v>1560</v>
      </c>
      <c r="C86" s="593" t="s">
        <v>1579</v>
      </c>
      <c r="D86" s="593"/>
      <c r="E86" s="593" t="s">
        <v>1547</v>
      </c>
      <c r="F86" s="596"/>
      <c r="G86" s="596"/>
      <c r="H86" s="596"/>
      <c r="I86" s="596"/>
      <c r="J86" s="596"/>
    </row>
    <row r="87" spans="1:10" ht="29" x14ac:dyDescent="0.35">
      <c r="A87" s="853" t="s">
        <v>1355</v>
      </c>
      <c r="B87" s="593" t="s">
        <v>1424</v>
      </c>
      <c r="C87" s="593" t="s">
        <v>1497</v>
      </c>
      <c r="D87" s="593"/>
      <c r="E87" s="593" t="s">
        <v>1510</v>
      </c>
      <c r="F87" s="593"/>
      <c r="G87" s="593" t="s">
        <v>1422</v>
      </c>
      <c r="H87" s="593" t="s">
        <v>1448</v>
      </c>
      <c r="I87" s="593" t="s">
        <v>1445</v>
      </c>
      <c r="J87" s="593" t="s">
        <v>1420</v>
      </c>
    </row>
    <row r="88" spans="1:10" ht="29" x14ac:dyDescent="0.35">
      <c r="A88" s="854"/>
      <c r="B88" s="593" t="s">
        <v>1536</v>
      </c>
      <c r="C88" s="593" t="s">
        <v>1573</v>
      </c>
      <c r="D88" s="593"/>
      <c r="E88" s="593" t="s">
        <v>1547</v>
      </c>
      <c r="F88" s="596"/>
      <c r="G88" s="596"/>
      <c r="H88" s="596"/>
      <c r="I88" s="596"/>
      <c r="J88" s="596"/>
    </row>
    <row r="89" spans="1:10" ht="29" x14ac:dyDescent="0.35">
      <c r="A89" s="853" t="s">
        <v>1356</v>
      </c>
      <c r="B89" s="593" t="s">
        <v>1424</v>
      </c>
      <c r="C89" s="593" t="s">
        <v>1408</v>
      </c>
      <c r="D89" s="593"/>
      <c r="E89" s="593" t="s">
        <v>1449</v>
      </c>
      <c r="F89" s="593"/>
      <c r="G89" s="593" t="s">
        <v>1422</v>
      </c>
      <c r="H89" s="593" t="s">
        <v>1441</v>
      </c>
      <c r="I89" s="593" t="s">
        <v>1445</v>
      </c>
      <c r="J89" s="593" t="s">
        <v>1420</v>
      </c>
    </row>
    <row r="90" spans="1:10" ht="29" x14ac:dyDescent="0.35">
      <c r="A90" s="854"/>
      <c r="B90" s="593" t="s">
        <v>1542</v>
      </c>
      <c r="C90" s="593" t="s">
        <v>1558</v>
      </c>
      <c r="D90" s="593"/>
      <c r="E90" s="593" t="s">
        <v>1547</v>
      </c>
      <c r="F90" s="596"/>
      <c r="G90" s="596"/>
      <c r="H90" s="596"/>
      <c r="I90" s="596"/>
      <c r="J90" s="596"/>
    </row>
    <row r="91" spans="1:10" ht="43.5" x14ac:dyDescent="0.35">
      <c r="A91" s="853" t="s">
        <v>1357</v>
      </c>
      <c r="B91" s="593" t="s">
        <v>1414</v>
      </c>
      <c r="C91" s="593" t="s">
        <v>1463</v>
      </c>
      <c r="D91" s="593"/>
      <c r="E91" s="593" t="s">
        <v>1449</v>
      </c>
      <c r="F91" s="593"/>
      <c r="G91" s="593" t="s">
        <v>1422</v>
      </c>
      <c r="H91" s="593" t="s">
        <v>1483</v>
      </c>
      <c r="I91" s="593" t="s">
        <v>1451</v>
      </c>
      <c r="J91" s="593" t="s">
        <v>1420</v>
      </c>
    </row>
    <row r="92" spans="1:10" ht="29" x14ac:dyDescent="0.35">
      <c r="A92" s="854"/>
      <c r="B92" s="593" t="s">
        <v>1568</v>
      </c>
      <c r="C92" s="593" t="s">
        <v>1540</v>
      </c>
      <c r="D92" s="593"/>
      <c r="E92" s="593" t="s">
        <v>1547</v>
      </c>
      <c r="F92" s="596"/>
      <c r="G92" s="596"/>
      <c r="H92" s="596"/>
      <c r="I92" s="596"/>
      <c r="J92" s="596"/>
    </row>
    <row r="93" spans="1:10" ht="43.5" x14ac:dyDescent="0.35">
      <c r="A93" s="853" t="s">
        <v>1358</v>
      </c>
      <c r="B93" s="593" t="s">
        <v>1414</v>
      </c>
      <c r="C93" s="593" t="s">
        <v>1463</v>
      </c>
      <c r="D93" s="593"/>
      <c r="E93" s="593" t="s">
        <v>1409</v>
      </c>
      <c r="F93" s="593"/>
      <c r="G93" s="593" t="s">
        <v>1410</v>
      </c>
      <c r="H93" s="593" t="s">
        <v>1448</v>
      </c>
      <c r="I93" s="593" t="s">
        <v>1451</v>
      </c>
      <c r="J93" s="593" t="s">
        <v>1413</v>
      </c>
    </row>
    <row r="94" spans="1:10" ht="29" x14ac:dyDescent="0.35">
      <c r="A94" s="854"/>
      <c r="B94" s="593" t="s">
        <v>1554</v>
      </c>
      <c r="C94" s="593" t="s">
        <v>1580</v>
      </c>
      <c r="D94" s="593"/>
      <c r="E94" s="593" t="s">
        <v>1547</v>
      </c>
      <c r="F94" s="596"/>
      <c r="G94" s="596"/>
      <c r="H94" s="596"/>
      <c r="I94" s="596"/>
      <c r="J94" s="596"/>
    </row>
    <row r="95" spans="1:10" ht="29" x14ac:dyDescent="0.35">
      <c r="A95" s="855" t="s">
        <v>1359</v>
      </c>
      <c r="B95" s="594" t="s">
        <v>1407</v>
      </c>
      <c r="C95" s="856" t="s">
        <v>1511</v>
      </c>
      <c r="D95" s="594"/>
      <c r="E95" s="594" t="s">
        <v>1449</v>
      </c>
      <c r="F95" s="594"/>
      <c r="G95" s="594" t="s">
        <v>1512</v>
      </c>
      <c r="H95" s="594" t="s">
        <v>1513</v>
      </c>
      <c r="I95" s="597"/>
      <c r="J95" s="596"/>
    </row>
    <row r="96" spans="1:10" ht="29" x14ac:dyDescent="0.35">
      <c r="A96" s="856"/>
      <c r="B96" s="594" t="s">
        <v>1568</v>
      </c>
      <c r="C96" s="856"/>
      <c r="D96" s="594"/>
      <c r="E96" s="594" t="s">
        <v>1547</v>
      </c>
      <c r="F96" s="597"/>
      <c r="G96" s="596"/>
      <c r="H96" s="596"/>
      <c r="I96" s="596"/>
      <c r="J96" s="596"/>
    </row>
    <row r="97" spans="1:10" ht="43.5" x14ac:dyDescent="0.35">
      <c r="A97" s="857" t="s">
        <v>1360</v>
      </c>
      <c r="B97" s="595" t="s">
        <v>1407</v>
      </c>
      <c r="C97" s="595" t="s">
        <v>1460</v>
      </c>
      <c r="D97" s="595"/>
      <c r="E97" s="595" t="s">
        <v>1449</v>
      </c>
      <c r="F97" s="595"/>
      <c r="G97" s="595" t="s">
        <v>1512</v>
      </c>
      <c r="H97" s="598"/>
      <c r="I97" s="596"/>
      <c r="J97" s="596"/>
    </row>
    <row r="98" spans="1:10" ht="29" x14ac:dyDescent="0.35">
      <c r="A98" s="858"/>
      <c r="B98" s="595" t="s">
        <v>1545</v>
      </c>
      <c r="C98" s="595" t="s">
        <v>1562</v>
      </c>
      <c r="D98" s="595"/>
      <c r="E98" s="595" t="s">
        <v>1547</v>
      </c>
      <c r="F98" s="598"/>
      <c r="G98" s="596"/>
      <c r="H98" s="596"/>
      <c r="I98" s="596"/>
      <c r="J98" s="596"/>
    </row>
    <row r="99" spans="1:10" ht="29" x14ac:dyDescent="0.35">
      <c r="A99" s="853" t="s">
        <v>1361</v>
      </c>
      <c r="B99" s="593" t="s">
        <v>1481</v>
      </c>
      <c r="C99" s="593" t="s">
        <v>1425</v>
      </c>
      <c r="D99" s="593"/>
      <c r="E99" s="593" t="s">
        <v>1430</v>
      </c>
      <c r="F99" s="593"/>
      <c r="G99" s="593" t="s">
        <v>1410</v>
      </c>
      <c r="H99" s="593" t="s">
        <v>1494</v>
      </c>
      <c r="I99" s="593" t="s">
        <v>1451</v>
      </c>
      <c r="J99" s="593" t="s">
        <v>1442</v>
      </c>
    </row>
    <row r="100" spans="1:10" ht="29" x14ac:dyDescent="0.35">
      <c r="A100" s="854"/>
      <c r="B100" s="593" t="s">
        <v>1566</v>
      </c>
      <c r="C100" s="593" t="s">
        <v>1556</v>
      </c>
      <c r="D100" s="593"/>
      <c r="E100" s="593" t="s">
        <v>1547</v>
      </c>
      <c r="F100" s="596"/>
      <c r="G100" s="596"/>
      <c r="H100" s="596"/>
      <c r="I100" s="596"/>
      <c r="J100" s="596"/>
    </row>
    <row r="101" spans="1:10" ht="29" x14ac:dyDescent="0.35">
      <c r="A101" s="853" t="s">
        <v>1362</v>
      </c>
      <c r="B101" s="593" t="s">
        <v>1481</v>
      </c>
      <c r="C101" s="593" t="s">
        <v>1514</v>
      </c>
      <c r="D101" s="593"/>
      <c r="E101" s="593" t="s">
        <v>1430</v>
      </c>
      <c r="F101" s="593"/>
      <c r="G101" s="593" t="s">
        <v>1422</v>
      </c>
      <c r="H101" s="593" t="s">
        <v>1448</v>
      </c>
      <c r="I101" s="593" t="s">
        <v>1445</v>
      </c>
      <c r="J101" s="593" t="s">
        <v>1420</v>
      </c>
    </row>
    <row r="102" spans="1:10" ht="29" x14ac:dyDescent="0.35">
      <c r="A102" s="854"/>
      <c r="B102" s="593" t="s">
        <v>1550</v>
      </c>
      <c r="C102" s="593" t="s">
        <v>1567</v>
      </c>
      <c r="D102" s="593"/>
      <c r="E102" s="593" t="s">
        <v>1547</v>
      </c>
      <c r="F102" s="596"/>
      <c r="G102" s="596"/>
      <c r="H102" s="596"/>
      <c r="I102" s="596"/>
      <c r="J102" s="596"/>
    </row>
    <row r="103" spans="1:10" ht="29" x14ac:dyDescent="0.35">
      <c r="A103" s="853" t="s">
        <v>1363</v>
      </c>
      <c r="B103" s="593" t="s">
        <v>1481</v>
      </c>
      <c r="C103" s="593" t="s">
        <v>1515</v>
      </c>
      <c r="D103" s="593"/>
      <c r="E103" s="593" t="s">
        <v>1449</v>
      </c>
      <c r="F103" s="593"/>
      <c r="G103" s="593" t="s">
        <v>1486</v>
      </c>
      <c r="H103" s="593" t="s">
        <v>1499</v>
      </c>
      <c r="I103" s="593" t="s">
        <v>1445</v>
      </c>
      <c r="J103" s="593" t="s">
        <v>1420</v>
      </c>
    </row>
    <row r="104" spans="1:10" ht="29" x14ac:dyDescent="0.35">
      <c r="A104" s="854"/>
      <c r="B104" s="593" t="s">
        <v>1542</v>
      </c>
      <c r="C104" s="593" t="s">
        <v>1546</v>
      </c>
      <c r="D104" s="593"/>
      <c r="E104" s="593" t="s">
        <v>1547</v>
      </c>
      <c r="F104" s="596"/>
      <c r="G104" s="596"/>
      <c r="H104" s="596"/>
      <c r="I104" s="596"/>
      <c r="J104" s="596"/>
    </row>
    <row r="105" spans="1:10" ht="29" x14ac:dyDescent="0.35">
      <c r="A105" s="853" t="s">
        <v>1364</v>
      </c>
      <c r="B105" s="593" t="s">
        <v>1452</v>
      </c>
      <c r="C105" s="593" t="s">
        <v>1429</v>
      </c>
      <c r="D105" s="593"/>
      <c r="E105" s="593" t="s">
        <v>1449</v>
      </c>
      <c r="F105" s="593"/>
      <c r="G105" s="593" t="s">
        <v>1504</v>
      </c>
      <c r="H105" s="593" t="s">
        <v>1448</v>
      </c>
      <c r="I105" s="593" t="s">
        <v>1451</v>
      </c>
      <c r="J105" s="593" t="s">
        <v>1420</v>
      </c>
    </row>
    <row r="106" spans="1:10" x14ac:dyDescent="0.35">
      <c r="A106" s="854"/>
      <c r="B106" s="593" t="s">
        <v>1554</v>
      </c>
      <c r="C106" s="593" t="s">
        <v>1575</v>
      </c>
      <c r="D106" s="593"/>
      <c r="E106" s="593" t="s">
        <v>1547</v>
      </c>
      <c r="F106" s="596"/>
      <c r="G106" s="596"/>
      <c r="H106" s="596"/>
      <c r="I106" s="596"/>
      <c r="J106" s="596"/>
    </row>
    <row r="107" spans="1:10" ht="29" x14ac:dyDescent="0.35">
      <c r="A107" s="853" t="s">
        <v>1365</v>
      </c>
      <c r="B107" s="593" t="s">
        <v>1459</v>
      </c>
      <c r="C107" s="593" t="s">
        <v>1468</v>
      </c>
      <c r="D107" s="593"/>
      <c r="E107" s="593" t="s">
        <v>1430</v>
      </c>
      <c r="F107" s="593"/>
      <c r="G107" s="593" t="s">
        <v>1457</v>
      </c>
      <c r="H107" s="593" t="s">
        <v>1505</v>
      </c>
      <c r="I107" s="593" t="s">
        <v>1451</v>
      </c>
      <c r="J107" s="593" t="s">
        <v>1442</v>
      </c>
    </row>
    <row r="108" spans="1:10" ht="29" x14ac:dyDescent="0.35">
      <c r="A108" s="854"/>
      <c r="B108" s="593" t="s">
        <v>1566</v>
      </c>
      <c r="C108" s="593" t="s">
        <v>1581</v>
      </c>
      <c r="D108" s="593"/>
      <c r="E108" s="593" t="s">
        <v>1547</v>
      </c>
      <c r="F108" s="596"/>
      <c r="G108" s="596"/>
      <c r="H108" s="596"/>
      <c r="I108" s="596"/>
      <c r="J108" s="596"/>
    </row>
    <row r="109" spans="1:10" ht="29" x14ac:dyDescent="0.35">
      <c r="A109" s="855" t="s">
        <v>1366</v>
      </c>
      <c r="B109" s="594" t="s">
        <v>1467</v>
      </c>
      <c r="C109" s="856" t="s">
        <v>1516</v>
      </c>
      <c r="D109" s="594"/>
      <c r="E109" s="594" t="s">
        <v>1447</v>
      </c>
      <c r="F109" s="594"/>
      <c r="G109" s="594" t="s">
        <v>1457</v>
      </c>
      <c r="H109" s="594" t="s">
        <v>1517</v>
      </c>
      <c r="I109" s="597"/>
      <c r="J109" s="596"/>
    </row>
    <row r="110" spans="1:10" ht="29" x14ac:dyDescent="0.35">
      <c r="A110" s="856"/>
      <c r="B110" s="594" t="s">
        <v>1550</v>
      </c>
      <c r="C110" s="856"/>
      <c r="D110" s="594"/>
      <c r="E110" s="594" t="s">
        <v>1547</v>
      </c>
      <c r="F110" s="597"/>
      <c r="G110" s="596"/>
      <c r="H110" s="596"/>
      <c r="I110" s="596"/>
      <c r="J110" s="596"/>
    </row>
    <row r="111" spans="1:10" ht="29" x14ac:dyDescent="0.35">
      <c r="A111" s="857" t="s">
        <v>1367</v>
      </c>
      <c r="B111" s="595" t="s">
        <v>1467</v>
      </c>
      <c r="C111" s="595" t="s">
        <v>1518</v>
      </c>
      <c r="D111" s="595"/>
      <c r="E111" s="595" t="s">
        <v>1510</v>
      </c>
      <c r="F111" s="595"/>
      <c r="G111" s="595" t="s">
        <v>1457</v>
      </c>
      <c r="H111" s="598"/>
      <c r="I111" s="596"/>
      <c r="J111" s="596"/>
    </row>
    <row r="112" spans="1:10" ht="29" x14ac:dyDescent="0.35">
      <c r="A112" s="858"/>
      <c r="B112" s="595" t="s">
        <v>1571</v>
      </c>
      <c r="C112" s="595" t="s">
        <v>1582</v>
      </c>
      <c r="D112" s="595"/>
      <c r="E112" s="595" t="s">
        <v>1547</v>
      </c>
      <c r="F112" s="598"/>
      <c r="G112" s="596"/>
      <c r="H112" s="596"/>
      <c r="I112" s="596"/>
      <c r="J112" s="596"/>
    </row>
    <row r="113" spans="1:10" ht="29" x14ac:dyDescent="0.35">
      <c r="A113" s="853" t="s">
        <v>1368</v>
      </c>
      <c r="B113" s="593" t="s">
        <v>1443</v>
      </c>
      <c r="C113" s="593" t="s">
        <v>1429</v>
      </c>
      <c r="D113" s="593"/>
      <c r="E113" s="593" t="s">
        <v>1449</v>
      </c>
      <c r="F113" s="593"/>
      <c r="G113" s="593" t="s">
        <v>1519</v>
      </c>
      <c r="H113" s="593" t="s">
        <v>1448</v>
      </c>
      <c r="I113" s="593" t="s">
        <v>1419</v>
      </c>
      <c r="J113" s="593" t="s">
        <v>1413</v>
      </c>
    </row>
    <row r="114" spans="1:10" ht="29" x14ac:dyDescent="0.35">
      <c r="A114" s="854"/>
      <c r="B114" s="593" t="s">
        <v>1568</v>
      </c>
      <c r="C114" s="593" t="s">
        <v>1583</v>
      </c>
      <c r="D114" s="593"/>
      <c r="E114" s="593" t="s">
        <v>1547</v>
      </c>
      <c r="F114" s="596"/>
      <c r="G114" s="596"/>
      <c r="H114" s="596"/>
      <c r="I114" s="596"/>
      <c r="J114" s="596"/>
    </row>
    <row r="115" spans="1:10" ht="29" x14ac:dyDescent="0.35">
      <c r="A115" s="853" t="s">
        <v>1369</v>
      </c>
      <c r="B115" s="593" t="s">
        <v>1443</v>
      </c>
      <c r="C115" s="593" t="s">
        <v>1429</v>
      </c>
      <c r="D115" s="593"/>
      <c r="E115" s="593" t="s">
        <v>1449</v>
      </c>
      <c r="F115" s="593"/>
      <c r="G115" s="593" t="s">
        <v>1470</v>
      </c>
      <c r="H115" s="593" t="s">
        <v>1520</v>
      </c>
      <c r="I115" s="593" t="s">
        <v>1445</v>
      </c>
      <c r="J115" s="593" t="s">
        <v>1420</v>
      </c>
    </row>
    <row r="116" spans="1:10" ht="43.5" x14ac:dyDescent="0.35">
      <c r="A116" s="854"/>
      <c r="B116" s="593" t="s">
        <v>1560</v>
      </c>
      <c r="C116" s="593" t="s">
        <v>1540</v>
      </c>
      <c r="D116" s="593"/>
      <c r="E116" s="593" t="s">
        <v>1547</v>
      </c>
      <c r="F116" s="596"/>
      <c r="G116" s="596"/>
      <c r="H116" s="596"/>
      <c r="I116" s="596"/>
      <c r="J116" s="596"/>
    </row>
    <row r="117" spans="1:10" ht="43.5" x14ac:dyDescent="0.35">
      <c r="A117" s="853" t="s">
        <v>1370</v>
      </c>
      <c r="B117" s="593" t="s">
        <v>1467</v>
      </c>
      <c r="C117" s="593" t="s">
        <v>1472</v>
      </c>
      <c r="D117" s="593"/>
      <c r="E117" s="593" t="s">
        <v>1438</v>
      </c>
      <c r="F117" s="593"/>
      <c r="G117" s="593" t="s">
        <v>1486</v>
      </c>
      <c r="H117" s="593" t="s">
        <v>1411</v>
      </c>
      <c r="I117" s="593" t="s">
        <v>1445</v>
      </c>
      <c r="J117" s="593" t="s">
        <v>1420</v>
      </c>
    </row>
    <row r="118" spans="1:10" ht="29" x14ac:dyDescent="0.35">
      <c r="A118" s="854"/>
      <c r="B118" s="593" t="s">
        <v>1550</v>
      </c>
      <c r="C118" s="593" t="s">
        <v>1546</v>
      </c>
      <c r="D118" s="593"/>
      <c r="E118" s="593" t="s">
        <v>1547</v>
      </c>
      <c r="F118" s="596"/>
      <c r="G118" s="596"/>
      <c r="H118" s="596"/>
      <c r="I118" s="596"/>
      <c r="J118" s="596"/>
    </row>
    <row r="119" spans="1:10" ht="29" x14ac:dyDescent="0.35">
      <c r="A119" s="853" t="s">
        <v>1371</v>
      </c>
      <c r="B119" s="593" t="s">
        <v>1452</v>
      </c>
      <c r="C119" s="593" t="s">
        <v>1425</v>
      </c>
      <c r="D119" s="593"/>
      <c r="E119" s="593" t="s">
        <v>1521</v>
      </c>
      <c r="F119" s="593"/>
      <c r="G119" s="593" t="s">
        <v>1422</v>
      </c>
      <c r="H119" s="593" t="s">
        <v>1448</v>
      </c>
      <c r="I119" s="593" t="s">
        <v>1475</v>
      </c>
      <c r="J119" s="593" t="s">
        <v>1420</v>
      </c>
    </row>
    <row r="120" spans="1:10" ht="29" x14ac:dyDescent="0.35">
      <c r="A120" s="854"/>
      <c r="B120" s="593" t="s">
        <v>1539</v>
      </c>
      <c r="C120" s="593" t="s">
        <v>1584</v>
      </c>
      <c r="D120" s="593"/>
      <c r="E120" s="593" t="s">
        <v>1547</v>
      </c>
      <c r="F120" s="596"/>
      <c r="G120" s="596"/>
      <c r="H120" s="596"/>
      <c r="I120" s="596"/>
      <c r="J120" s="596"/>
    </row>
    <row r="121" spans="1:10" ht="29" x14ac:dyDescent="0.35">
      <c r="A121" s="853" t="s">
        <v>1372</v>
      </c>
      <c r="B121" s="593" t="s">
        <v>1462</v>
      </c>
      <c r="C121" s="593" t="s">
        <v>1408</v>
      </c>
      <c r="D121" s="593"/>
      <c r="E121" s="593" t="s">
        <v>1492</v>
      </c>
      <c r="F121" s="593"/>
      <c r="G121" s="593" t="s">
        <v>1519</v>
      </c>
      <c r="H121" s="593" t="s">
        <v>1455</v>
      </c>
      <c r="I121" s="593" t="s">
        <v>1522</v>
      </c>
      <c r="J121" s="593" t="s">
        <v>1442</v>
      </c>
    </row>
    <row r="122" spans="1:10" ht="29" x14ac:dyDescent="0.35">
      <c r="A122" s="854"/>
      <c r="B122" s="593" t="s">
        <v>1549</v>
      </c>
      <c r="C122" s="593" t="s">
        <v>1556</v>
      </c>
      <c r="D122" s="593"/>
      <c r="E122" s="593" t="s">
        <v>1547</v>
      </c>
      <c r="F122" s="596"/>
      <c r="G122" s="596"/>
      <c r="H122" s="596"/>
      <c r="I122" s="596"/>
      <c r="J122" s="596"/>
    </row>
    <row r="123" spans="1:10" ht="29" x14ac:dyDescent="0.35">
      <c r="A123" s="855" t="s">
        <v>1373</v>
      </c>
      <c r="B123" s="594" t="s">
        <v>1481</v>
      </c>
      <c r="C123" s="856" t="s">
        <v>1523</v>
      </c>
      <c r="D123" s="594"/>
      <c r="E123" s="594" t="s">
        <v>1478</v>
      </c>
      <c r="F123" s="594"/>
      <c r="G123" s="594" t="s">
        <v>1519</v>
      </c>
      <c r="H123" s="594" t="s">
        <v>1479</v>
      </c>
      <c r="I123" s="597"/>
      <c r="J123" s="596"/>
    </row>
    <row r="124" spans="1:10" ht="29" x14ac:dyDescent="0.35">
      <c r="A124" s="856"/>
      <c r="B124" s="594" t="s">
        <v>1557</v>
      </c>
      <c r="C124" s="856"/>
      <c r="D124" s="594"/>
      <c r="E124" s="594" t="s">
        <v>1547</v>
      </c>
      <c r="F124" s="597"/>
      <c r="G124" s="596"/>
      <c r="H124" s="596"/>
      <c r="I124" s="596"/>
      <c r="J124" s="596"/>
    </row>
    <row r="125" spans="1:10" ht="43.5" x14ac:dyDescent="0.35">
      <c r="A125" s="857" t="s">
        <v>1374</v>
      </c>
      <c r="B125" s="595" t="s">
        <v>1481</v>
      </c>
      <c r="C125" s="595" t="s">
        <v>1524</v>
      </c>
      <c r="D125" s="595"/>
      <c r="E125" s="595" t="s">
        <v>1503</v>
      </c>
      <c r="F125" s="595"/>
      <c r="G125" s="595" t="s">
        <v>1519</v>
      </c>
      <c r="H125" s="598"/>
      <c r="I125" s="596"/>
      <c r="J125" s="596"/>
    </row>
    <row r="126" spans="1:10" ht="29" x14ac:dyDescent="0.35">
      <c r="A126" s="858"/>
      <c r="B126" s="595" t="s">
        <v>1554</v>
      </c>
      <c r="C126" s="595" t="s">
        <v>1585</v>
      </c>
      <c r="D126" s="595"/>
      <c r="E126" s="595" t="s">
        <v>1547</v>
      </c>
      <c r="F126" s="598"/>
      <c r="G126" s="596"/>
      <c r="H126" s="596"/>
      <c r="I126" s="596"/>
      <c r="J126" s="596"/>
    </row>
    <row r="127" spans="1:10" ht="29" x14ac:dyDescent="0.35">
      <c r="A127" s="853" t="s">
        <v>1375</v>
      </c>
      <c r="B127" s="599" t="s">
        <v>1452</v>
      </c>
      <c r="C127" s="599" t="s">
        <v>1421</v>
      </c>
      <c r="D127" s="599"/>
      <c r="E127" s="599" t="s">
        <v>1447</v>
      </c>
      <c r="F127" s="599"/>
      <c r="G127" s="599" t="s">
        <v>1504</v>
      </c>
      <c r="H127" s="599" t="s">
        <v>1525</v>
      </c>
      <c r="I127" s="599" t="s">
        <v>1451</v>
      </c>
      <c r="J127" s="599" t="s">
        <v>1442</v>
      </c>
    </row>
    <row r="128" spans="1:10" ht="29" x14ac:dyDescent="0.35">
      <c r="A128" s="854"/>
      <c r="B128" s="599" t="s">
        <v>1539</v>
      </c>
      <c r="C128" s="599" t="s">
        <v>1586</v>
      </c>
      <c r="D128" s="599"/>
      <c r="E128" s="599" t="s">
        <v>1547</v>
      </c>
      <c r="F128" s="603"/>
      <c r="G128" s="603"/>
      <c r="H128" s="603"/>
      <c r="I128" s="603"/>
      <c r="J128" s="603"/>
    </row>
    <row r="129" spans="1:10" ht="43.5" x14ac:dyDescent="0.35">
      <c r="A129" s="853" t="s">
        <v>1376</v>
      </c>
      <c r="B129" s="599" t="s">
        <v>1433</v>
      </c>
      <c r="C129" s="599" t="s">
        <v>1408</v>
      </c>
      <c r="D129" s="599"/>
      <c r="E129" s="599" t="s">
        <v>1438</v>
      </c>
      <c r="F129" s="599"/>
      <c r="G129" s="599" t="s">
        <v>1410</v>
      </c>
      <c r="H129" s="599" t="s">
        <v>1448</v>
      </c>
      <c r="I129" s="599" t="s">
        <v>1445</v>
      </c>
      <c r="J129" s="599" t="s">
        <v>1420</v>
      </c>
    </row>
    <row r="130" spans="1:10" ht="29" x14ac:dyDescent="0.35">
      <c r="A130" s="854"/>
      <c r="B130" s="599" t="s">
        <v>1545</v>
      </c>
      <c r="C130" s="599" t="s">
        <v>1587</v>
      </c>
      <c r="D130" s="599"/>
      <c r="E130" s="599" t="s">
        <v>1547</v>
      </c>
      <c r="F130" s="603"/>
      <c r="G130" s="603"/>
      <c r="H130" s="603"/>
      <c r="I130" s="603"/>
      <c r="J130" s="603"/>
    </row>
    <row r="131" spans="1:10" ht="29" x14ac:dyDescent="0.35">
      <c r="A131" s="853" t="s">
        <v>1377</v>
      </c>
      <c r="B131" s="599" t="s">
        <v>1481</v>
      </c>
      <c r="C131" s="599" t="s">
        <v>1453</v>
      </c>
      <c r="D131" s="599"/>
      <c r="E131" s="599" t="s">
        <v>1449</v>
      </c>
      <c r="F131" s="599"/>
      <c r="G131" s="599" t="s">
        <v>1519</v>
      </c>
      <c r="H131" s="599" t="s">
        <v>1448</v>
      </c>
      <c r="I131" s="599" t="s">
        <v>1445</v>
      </c>
      <c r="J131" s="599" t="s">
        <v>1420</v>
      </c>
    </row>
    <row r="132" spans="1:10" ht="29" x14ac:dyDescent="0.35">
      <c r="A132" s="854"/>
      <c r="B132" s="599" t="s">
        <v>1539</v>
      </c>
      <c r="C132" s="599" t="s">
        <v>1540</v>
      </c>
      <c r="D132" s="599"/>
      <c r="E132" s="599" t="s">
        <v>1547</v>
      </c>
      <c r="F132" s="603"/>
      <c r="G132" s="603"/>
      <c r="H132" s="603"/>
      <c r="I132" s="603"/>
      <c r="J132" s="603"/>
    </row>
    <row r="133" spans="1:10" ht="29" x14ac:dyDescent="0.35">
      <c r="A133" s="853" t="s">
        <v>1378</v>
      </c>
      <c r="B133" s="599" t="s">
        <v>1488</v>
      </c>
      <c r="C133" s="599" t="s">
        <v>1415</v>
      </c>
      <c r="D133" s="599"/>
      <c r="E133" s="599" t="s">
        <v>1430</v>
      </c>
      <c r="F133" s="599"/>
      <c r="G133" s="599" t="s">
        <v>1410</v>
      </c>
      <c r="H133" s="599" t="s">
        <v>1499</v>
      </c>
      <c r="I133" s="599" t="s">
        <v>1423</v>
      </c>
      <c r="J133" s="599" t="s">
        <v>1420</v>
      </c>
    </row>
    <row r="134" spans="1:10" ht="29" x14ac:dyDescent="0.35">
      <c r="A134" s="854"/>
      <c r="B134" s="599" t="s">
        <v>1550</v>
      </c>
      <c r="C134" s="599" t="s">
        <v>1546</v>
      </c>
      <c r="D134" s="599"/>
      <c r="E134" s="599" t="s">
        <v>1547</v>
      </c>
      <c r="F134" s="603"/>
      <c r="G134" s="603"/>
      <c r="H134" s="603"/>
      <c r="I134" s="603"/>
      <c r="J134" s="603"/>
    </row>
    <row r="135" spans="1:10" ht="29" x14ac:dyDescent="0.35">
      <c r="A135" s="853" t="s">
        <v>1379</v>
      </c>
      <c r="B135" s="599" t="s">
        <v>1452</v>
      </c>
      <c r="C135" s="599" t="s">
        <v>1408</v>
      </c>
      <c r="D135" s="599"/>
      <c r="E135" s="599" t="s">
        <v>1409</v>
      </c>
      <c r="F135" s="599"/>
      <c r="G135" s="599" t="s">
        <v>1410</v>
      </c>
      <c r="H135" s="599" t="s">
        <v>1494</v>
      </c>
      <c r="I135" s="599" t="s">
        <v>1451</v>
      </c>
      <c r="J135" s="599" t="s">
        <v>1442</v>
      </c>
    </row>
    <row r="136" spans="1:10" ht="43.5" x14ac:dyDescent="0.35">
      <c r="A136" s="854"/>
      <c r="B136" s="599" t="s">
        <v>1560</v>
      </c>
      <c r="C136" s="599" t="s">
        <v>1588</v>
      </c>
      <c r="D136" s="599"/>
      <c r="E136" s="599" t="s">
        <v>1547</v>
      </c>
      <c r="F136" s="603"/>
      <c r="G136" s="603"/>
      <c r="H136" s="603"/>
      <c r="I136" s="603"/>
      <c r="J136" s="603"/>
    </row>
    <row r="137" spans="1:10" ht="29" x14ac:dyDescent="0.35">
      <c r="A137" s="855" t="s">
        <v>1380</v>
      </c>
      <c r="B137" s="600" t="s">
        <v>1462</v>
      </c>
      <c r="C137" s="856" t="s">
        <v>1526</v>
      </c>
      <c r="D137" s="600"/>
      <c r="E137" s="600" t="s">
        <v>1510</v>
      </c>
      <c r="F137" s="600"/>
      <c r="G137" s="600" t="s">
        <v>1431</v>
      </c>
      <c r="H137" s="600" t="s">
        <v>1490</v>
      </c>
      <c r="I137" s="604"/>
      <c r="J137" s="603"/>
    </row>
    <row r="138" spans="1:10" x14ac:dyDescent="0.35">
      <c r="A138" s="856"/>
      <c r="B138" s="600" t="s">
        <v>1536</v>
      </c>
      <c r="C138" s="856"/>
      <c r="D138" s="600"/>
      <c r="E138" s="600" t="s">
        <v>1547</v>
      </c>
      <c r="F138" s="604"/>
      <c r="G138" s="603"/>
      <c r="H138" s="603"/>
      <c r="I138" s="603"/>
      <c r="J138" s="603"/>
    </row>
    <row r="139" spans="1:10" ht="29" x14ac:dyDescent="0.35">
      <c r="A139" s="857" t="s">
        <v>1381</v>
      </c>
      <c r="B139" s="601" t="s">
        <v>1498</v>
      </c>
      <c r="C139" s="601" t="s">
        <v>1527</v>
      </c>
      <c r="D139" s="601"/>
      <c r="E139" s="601" t="s">
        <v>1521</v>
      </c>
      <c r="F139" s="601"/>
      <c r="G139" s="601" t="s">
        <v>1431</v>
      </c>
      <c r="H139" s="605"/>
      <c r="I139" s="603"/>
      <c r="J139" s="603"/>
    </row>
    <row r="140" spans="1:10" ht="29" x14ac:dyDescent="0.35">
      <c r="A140" s="858"/>
      <c r="B140" s="601" t="s">
        <v>1554</v>
      </c>
      <c r="C140" s="601" t="s">
        <v>1582</v>
      </c>
      <c r="D140" s="601"/>
      <c r="E140" s="601" t="s">
        <v>1547</v>
      </c>
      <c r="F140" s="605"/>
      <c r="G140" s="603"/>
      <c r="H140" s="603"/>
      <c r="I140" s="603"/>
      <c r="J140" s="603"/>
    </row>
    <row r="141" spans="1:10" ht="29" x14ac:dyDescent="0.35">
      <c r="A141" s="853" t="s">
        <v>1382</v>
      </c>
      <c r="B141" s="599" t="s">
        <v>1481</v>
      </c>
      <c r="C141" s="599" t="s">
        <v>1425</v>
      </c>
      <c r="D141" s="599"/>
      <c r="E141" s="599" t="s">
        <v>1510</v>
      </c>
      <c r="F141" s="599"/>
      <c r="G141" s="599" t="s">
        <v>1519</v>
      </c>
      <c r="H141" s="599" t="s">
        <v>1441</v>
      </c>
      <c r="I141" s="599" t="s">
        <v>1487</v>
      </c>
      <c r="J141" s="599" t="s">
        <v>1420</v>
      </c>
    </row>
    <row r="142" spans="1:10" ht="29" x14ac:dyDescent="0.35">
      <c r="A142" s="854"/>
      <c r="B142" s="599" t="s">
        <v>1542</v>
      </c>
      <c r="C142" s="599" t="s">
        <v>1558</v>
      </c>
      <c r="D142" s="599"/>
      <c r="E142" s="599" t="s">
        <v>1547</v>
      </c>
      <c r="F142" s="603"/>
      <c r="G142" s="603"/>
      <c r="H142" s="603"/>
      <c r="I142" s="603"/>
      <c r="J142" s="603"/>
    </row>
    <row r="143" spans="1:10" ht="29" x14ac:dyDescent="0.35">
      <c r="A143" s="853" t="s">
        <v>1383</v>
      </c>
      <c r="B143" s="599" t="s">
        <v>1443</v>
      </c>
      <c r="C143" s="599" t="s">
        <v>1408</v>
      </c>
      <c r="D143" s="599"/>
      <c r="E143" s="599" t="s">
        <v>1464</v>
      </c>
      <c r="F143" s="599"/>
      <c r="G143" s="599" t="s">
        <v>1519</v>
      </c>
      <c r="H143" s="599" t="s">
        <v>1426</v>
      </c>
      <c r="I143" s="599" t="s">
        <v>1445</v>
      </c>
      <c r="J143" s="599" t="s">
        <v>1420</v>
      </c>
    </row>
    <row r="144" spans="1:10" ht="29" x14ac:dyDescent="0.35">
      <c r="A144" s="854"/>
      <c r="B144" s="599" t="s">
        <v>1554</v>
      </c>
      <c r="C144" s="599" t="s">
        <v>1556</v>
      </c>
      <c r="D144" s="599"/>
      <c r="E144" s="599" t="s">
        <v>1547</v>
      </c>
      <c r="F144" s="603"/>
      <c r="G144" s="603"/>
      <c r="H144" s="603"/>
      <c r="I144" s="603"/>
      <c r="J144" s="603"/>
    </row>
    <row r="145" spans="1:10" ht="29" x14ac:dyDescent="0.35">
      <c r="A145" s="853" t="s">
        <v>1384</v>
      </c>
      <c r="B145" s="599" t="s">
        <v>1414</v>
      </c>
      <c r="C145" s="599" t="s">
        <v>1408</v>
      </c>
      <c r="D145" s="599"/>
      <c r="E145" s="599" t="s">
        <v>1447</v>
      </c>
      <c r="F145" s="599"/>
      <c r="G145" s="599" t="s">
        <v>1422</v>
      </c>
      <c r="H145" s="599" t="s">
        <v>1448</v>
      </c>
      <c r="I145" s="599" t="s">
        <v>1445</v>
      </c>
      <c r="J145" s="599" t="s">
        <v>1420</v>
      </c>
    </row>
    <row r="146" spans="1:10" ht="43.5" x14ac:dyDescent="0.35">
      <c r="A146" s="854"/>
      <c r="B146" s="599" t="s">
        <v>1564</v>
      </c>
      <c r="C146" s="599" t="s">
        <v>1561</v>
      </c>
      <c r="D146" s="599"/>
      <c r="E146" s="599" t="s">
        <v>1547</v>
      </c>
      <c r="F146" s="603"/>
      <c r="G146" s="603"/>
      <c r="H146" s="603"/>
      <c r="I146" s="603"/>
      <c r="J146" s="603"/>
    </row>
    <row r="147" spans="1:10" ht="29" x14ac:dyDescent="0.35">
      <c r="A147" s="853" t="s">
        <v>1385</v>
      </c>
      <c r="B147" s="599" t="s">
        <v>1476</v>
      </c>
      <c r="C147" s="599" t="s">
        <v>1429</v>
      </c>
      <c r="D147" s="599"/>
      <c r="E147" s="599" t="s">
        <v>1416</v>
      </c>
      <c r="F147" s="599"/>
      <c r="G147" s="599" t="s">
        <v>1422</v>
      </c>
      <c r="H147" s="599" t="s">
        <v>1448</v>
      </c>
      <c r="I147" s="599" t="s">
        <v>1451</v>
      </c>
      <c r="J147" s="599" t="s">
        <v>1420</v>
      </c>
    </row>
    <row r="148" spans="1:10" ht="29" x14ac:dyDescent="0.35">
      <c r="A148" s="854"/>
      <c r="B148" s="599" t="s">
        <v>1536</v>
      </c>
      <c r="C148" s="599" t="s">
        <v>1540</v>
      </c>
      <c r="D148" s="599"/>
      <c r="E148" s="599" t="s">
        <v>1547</v>
      </c>
      <c r="F148" s="603"/>
      <c r="G148" s="603"/>
      <c r="H148" s="603"/>
      <c r="I148" s="603"/>
      <c r="J148" s="603"/>
    </row>
    <row r="149" spans="1:10" ht="29" x14ac:dyDescent="0.35">
      <c r="A149" s="853" t="s">
        <v>1386</v>
      </c>
      <c r="B149" s="599" t="s">
        <v>1476</v>
      </c>
      <c r="C149" s="599" t="s">
        <v>1453</v>
      </c>
      <c r="D149" s="599"/>
      <c r="E149" s="599" t="s">
        <v>1409</v>
      </c>
      <c r="F149" s="599"/>
      <c r="G149" s="599" t="s">
        <v>1470</v>
      </c>
      <c r="H149" s="599" t="s">
        <v>1505</v>
      </c>
      <c r="I149" s="599" t="s">
        <v>1451</v>
      </c>
      <c r="J149" s="599" t="s">
        <v>1420</v>
      </c>
    </row>
    <row r="150" spans="1:10" ht="43.5" x14ac:dyDescent="0.35">
      <c r="A150" s="854"/>
      <c r="B150" s="599" t="s">
        <v>1545</v>
      </c>
      <c r="C150" s="599" t="s">
        <v>1589</v>
      </c>
      <c r="D150" s="599"/>
      <c r="E150" s="599" t="s">
        <v>1547</v>
      </c>
      <c r="F150" s="603"/>
      <c r="G150" s="603"/>
      <c r="H150" s="603"/>
      <c r="I150" s="603"/>
      <c r="J150" s="603"/>
    </row>
    <row r="151" spans="1:10" ht="29" x14ac:dyDescent="0.35">
      <c r="A151" s="855" t="s">
        <v>1387</v>
      </c>
      <c r="B151" s="600" t="s">
        <v>1467</v>
      </c>
      <c r="C151" s="856" t="s">
        <v>1456</v>
      </c>
      <c r="D151" s="600"/>
      <c r="E151" s="600" t="s">
        <v>1409</v>
      </c>
      <c r="F151" s="600"/>
      <c r="G151" s="600" t="s">
        <v>1470</v>
      </c>
      <c r="H151" s="600" t="s">
        <v>1490</v>
      </c>
      <c r="I151" s="604"/>
      <c r="J151" s="603"/>
    </row>
    <row r="152" spans="1:10" ht="29" x14ac:dyDescent="0.35">
      <c r="A152" s="856"/>
      <c r="B152" s="600" t="s">
        <v>1568</v>
      </c>
      <c r="C152" s="856"/>
      <c r="D152" s="600"/>
      <c r="E152" s="600" t="s">
        <v>1547</v>
      </c>
      <c r="F152" s="604"/>
      <c r="G152" s="603"/>
      <c r="H152" s="603"/>
      <c r="I152" s="603"/>
      <c r="J152" s="603"/>
    </row>
    <row r="153" spans="1:10" ht="29" x14ac:dyDescent="0.35">
      <c r="A153" s="857" t="s">
        <v>1388</v>
      </c>
      <c r="B153" s="601" t="s">
        <v>1467</v>
      </c>
      <c r="C153" s="601" t="s">
        <v>1528</v>
      </c>
      <c r="D153" s="601"/>
      <c r="E153" s="601" t="s">
        <v>1409</v>
      </c>
      <c r="F153" s="601"/>
      <c r="G153" s="601" t="s">
        <v>1470</v>
      </c>
      <c r="H153" s="605"/>
      <c r="I153" s="603"/>
      <c r="J153" s="603"/>
    </row>
    <row r="154" spans="1:10" ht="29" x14ac:dyDescent="0.35">
      <c r="A154" s="858"/>
      <c r="B154" s="601" t="s">
        <v>1545</v>
      </c>
      <c r="C154" s="601" t="s">
        <v>1562</v>
      </c>
      <c r="D154" s="601"/>
      <c r="E154" s="601" t="s">
        <v>1547</v>
      </c>
      <c r="F154" s="605"/>
      <c r="G154" s="603"/>
      <c r="H154" s="603"/>
      <c r="I154" s="603"/>
      <c r="J154" s="603"/>
    </row>
    <row r="155" spans="1:10" ht="29" x14ac:dyDescent="0.35">
      <c r="A155" s="859" t="s">
        <v>1389</v>
      </c>
      <c r="B155" s="602" t="s">
        <v>1481</v>
      </c>
      <c r="C155" s="602" t="s">
        <v>1491</v>
      </c>
      <c r="D155" s="602"/>
      <c r="E155" s="602" t="s">
        <v>1449</v>
      </c>
      <c r="F155" s="602"/>
      <c r="G155" s="602" t="s">
        <v>1470</v>
      </c>
      <c r="H155" s="606"/>
      <c r="I155" s="603"/>
      <c r="J155" s="603"/>
    </row>
    <row r="156" spans="1:10" ht="43.5" x14ac:dyDescent="0.35">
      <c r="A156" s="860"/>
      <c r="B156" s="602" t="s">
        <v>1560</v>
      </c>
      <c r="C156" s="602" t="s">
        <v>1585</v>
      </c>
      <c r="D156" s="602"/>
      <c r="E156" s="602" t="s">
        <v>1547</v>
      </c>
      <c r="F156" s="606"/>
      <c r="G156" s="603"/>
      <c r="H156" s="603"/>
      <c r="I156" s="603"/>
      <c r="J156" s="603"/>
    </row>
    <row r="157" spans="1:10" ht="29" x14ac:dyDescent="0.35">
      <c r="A157" s="853" t="s">
        <v>1390</v>
      </c>
      <c r="B157" s="599" t="s">
        <v>1488</v>
      </c>
      <c r="C157" s="599" t="s">
        <v>1408</v>
      </c>
      <c r="D157" s="599"/>
      <c r="E157" s="599" t="s">
        <v>1416</v>
      </c>
      <c r="F157" s="599"/>
      <c r="G157" s="599" t="s">
        <v>1422</v>
      </c>
      <c r="H157" s="599" t="s">
        <v>1455</v>
      </c>
      <c r="I157" s="599" t="s">
        <v>1445</v>
      </c>
      <c r="J157" s="599" t="s">
        <v>1420</v>
      </c>
    </row>
    <row r="158" spans="1:10" ht="43.5" x14ac:dyDescent="0.35">
      <c r="A158" s="854"/>
      <c r="B158" s="599" t="s">
        <v>1566</v>
      </c>
      <c r="C158" s="599" t="s">
        <v>1590</v>
      </c>
      <c r="D158" s="599"/>
      <c r="E158" s="599" t="s">
        <v>1547</v>
      </c>
      <c r="F158" s="603"/>
      <c r="G158" s="603"/>
      <c r="H158" s="603"/>
      <c r="I158" s="603"/>
      <c r="J158" s="603"/>
    </row>
    <row r="159" spans="1:10" ht="29" x14ac:dyDescent="0.35">
      <c r="A159" s="853" t="s">
        <v>1391</v>
      </c>
      <c r="B159" s="599" t="s">
        <v>1436</v>
      </c>
      <c r="C159" s="599" t="s">
        <v>1408</v>
      </c>
      <c r="D159" s="599"/>
      <c r="E159" s="599" t="s">
        <v>1447</v>
      </c>
      <c r="F159" s="599"/>
      <c r="G159" s="599" t="s">
        <v>1422</v>
      </c>
      <c r="H159" s="599" t="s">
        <v>1448</v>
      </c>
      <c r="I159" s="599" t="s">
        <v>1445</v>
      </c>
      <c r="J159" s="599" t="s">
        <v>1420</v>
      </c>
    </row>
    <row r="160" spans="1:10" ht="29" x14ac:dyDescent="0.35">
      <c r="A160" s="854"/>
      <c r="B160" s="599" t="s">
        <v>1550</v>
      </c>
      <c r="C160" s="599" t="s">
        <v>1546</v>
      </c>
      <c r="D160" s="599"/>
      <c r="E160" s="599" t="s">
        <v>1547</v>
      </c>
      <c r="F160" s="603"/>
      <c r="G160" s="603"/>
      <c r="H160" s="603"/>
      <c r="I160" s="603"/>
      <c r="J160" s="603"/>
    </row>
    <row r="161" spans="1:10" ht="29" x14ac:dyDescent="0.35">
      <c r="A161" s="853" t="s">
        <v>1392</v>
      </c>
      <c r="B161" s="599" t="s">
        <v>1488</v>
      </c>
      <c r="C161" s="599" t="s">
        <v>1408</v>
      </c>
      <c r="D161" s="599"/>
      <c r="E161" s="599" t="s">
        <v>1478</v>
      </c>
      <c r="F161" s="599"/>
      <c r="G161" s="599" t="s">
        <v>1422</v>
      </c>
      <c r="H161" s="599" t="s">
        <v>1448</v>
      </c>
      <c r="I161" s="599" t="s">
        <v>1451</v>
      </c>
      <c r="J161" s="599" t="s">
        <v>1420</v>
      </c>
    </row>
    <row r="162" spans="1:10" ht="43.5" x14ac:dyDescent="0.35">
      <c r="A162" s="854"/>
      <c r="B162" s="599" t="s">
        <v>1560</v>
      </c>
      <c r="C162" s="599" t="s">
        <v>1556</v>
      </c>
      <c r="D162" s="599"/>
      <c r="E162" s="599" t="s">
        <v>1547</v>
      </c>
      <c r="F162" s="603"/>
      <c r="G162" s="603"/>
      <c r="H162" s="603"/>
      <c r="I162" s="603"/>
      <c r="J162" s="603"/>
    </row>
    <row r="163" spans="1:10" ht="43.5" x14ac:dyDescent="0.35">
      <c r="A163" s="853" t="s">
        <v>1393</v>
      </c>
      <c r="B163" s="599" t="s">
        <v>1428</v>
      </c>
      <c r="C163" s="599" t="s">
        <v>1463</v>
      </c>
      <c r="D163" s="599"/>
      <c r="E163" s="599" t="s">
        <v>1409</v>
      </c>
      <c r="F163" s="599"/>
      <c r="G163" s="599" t="s">
        <v>1431</v>
      </c>
      <c r="H163" s="599" t="s">
        <v>1529</v>
      </c>
      <c r="I163" s="599" t="s">
        <v>1522</v>
      </c>
      <c r="J163" s="599" t="s">
        <v>1413</v>
      </c>
    </row>
    <row r="164" spans="1:10" ht="29" x14ac:dyDescent="0.35">
      <c r="A164" s="854"/>
      <c r="B164" s="599" t="s">
        <v>1568</v>
      </c>
      <c r="C164" s="599" t="s">
        <v>1591</v>
      </c>
      <c r="D164" s="599"/>
      <c r="E164" s="599" t="s">
        <v>1547</v>
      </c>
      <c r="F164" s="603"/>
      <c r="G164" s="603"/>
      <c r="H164" s="603"/>
      <c r="I164" s="603"/>
      <c r="J164" s="603"/>
    </row>
    <row r="165" spans="1:10" ht="29" x14ac:dyDescent="0.35">
      <c r="A165" s="855" t="s">
        <v>1394</v>
      </c>
      <c r="B165" s="600" t="s">
        <v>1436</v>
      </c>
      <c r="C165" s="856" t="s">
        <v>1530</v>
      </c>
      <c r="D165" s="600"/>
      <c r="E165" s="600" t="s">
        <v>1449</v>
      </c>
      <c r="F165" s="600"/>
      <c r="G165" s="600" t="s">
        <v>1465</v>
      </c>
      <c r="H165" s="600" t="s">
        <v>1479</v>
      </c>
      <c r="I165" s="604"/>
      <c r="J165" s="603"/>
    </row>
    <row r="166" spans="1:10" x14ac:dyDescent="0.35">
      <c r="A166" s="856"/>
      <c r="B166" s="600" t="s">
        <v>1549</v>
      </c>
      <c r="C166" s="856"/>
      <c r="D166" s="600"/>
      <c r="E166" s="600" t="s">
        <v>1547</v>
      </c>
      <c r="F166" s="604"/>
      <c r="G166" s="603"/>
      <c r="H166" s="603"/>
      <c r="I166" s="603"/>
      <c r="J166" s="603"/>
    </row>
    <row r="167" spans="1:10" ht="29" x14ac:dyDescent="0.35">
      <c r="A167" s="857" t="s">
        <v>1395</v>
      </c>
      <c r="B167" s="601" t="s">
        <v>1488</v>
      </c>
      <c r="C167" s="601" t="s">
        <v>1509</v>
      </c>
      <c r="D167" s="601"/>
      <c r="E167" s="601" t="s">
        <v>1492</v>
      </c>
      <c r="F167" s="601"/>
      <c r="G167" s="601" t="s">
        <v>1465</v>
      </c>
      <c r="H167" s="605"/>
      <c r="I167" s="603"/>
      <c r="J167" s="603"/>
    </row>
    <row r="168" spans="1:10" ht="29" x14ac:dyDescent="0.35">
      <c r="A168" s="858"/>
      <c r="B168" s="601" t="s">
        <v>1539</v>
      </c>
      <c r="C168" s="601" t="s">
        <v>1572</v>
      </c>
      <c r="D168" s="601"/>
      <c r="E168" s="601" t="s">
        <v>1547</v>
      </c>
      <c r="F168" s="605"/>
      <c r="G168" s="603"/>
      <c r="H168" s="603"/>
      <c r="I168" s="603"/>
      <c r="J168" s="603"/>
    </row>
    <row r="169" spans="1:10" ht="29" x14ac:dyDescent="0.35">
      <c r="A169" s="853" t="s">
        <v>1396</v>
      </c>
      <c r="B169" s="599" t="s">
        <v>1481</v>
      </c>
      <c r="C169" s="599" t="s">
        <v>1415</v>
      </c>
      <c r="D169" s="599"/>
      <c r="E169" s="599" t="s">
        <v>1484</v>
      </c>
      <c r="F169" s="599"/>
      <c r="G169" s="599" t="s">
        <v>1422</v>
      </c>
      <c r="H169" s="599" t="s">
        <v>1448</v>
      </c>
      <c r="I169" s="599" t="s">
        <v>1531</v>
      </c>
      <c r="J169" s="599" t="s">
        <v>1442</v>
      </c>
    </row>
    <row r="170" spans="1:10" ht="29" x14ac:dyDescent="0.35">
      <c r="A170" s="854"/>
      <c r="B170" s="599" t="s">
        <v>1568</v>
      </c>
      <c r="C170" s="599" t="s">
        <v>1586</v>
      </c>
      <c r="D170" s="599"/>
      <c r="E170" s="599" t="s">
        <v>1547</v>
      </c>
      <c r="F170" s="603"/>
      <c r="G170" s="603"/>
      <c r="H170" s="603"/>
      <c r="I170" s="603"/>
      <c r="J170" s="603"/>
    </row>
    <row r="171" spans="1:10" ht="29" x14ac:dyDescent="0.35">
      <c r="A171" s="853" t="s">
        <v>1397</v>
      </c>
      <c r="B171" s="599" t="s">
        <v>1433</v>
      </c>
      <c r="C171" s="599" t="s">
        <v>1496</v>
      </c>
      <c r="D171" s="599"/>
      <c r="E171" s="599" t="s">
        <v>1440</v>
      </c>
      <c r="F171" s="599"/>
      <c r="G171" s="599" t="s">
        <v>1422</v>
      </c>
      <c r="H171" s="599" t="s">
        <v>1448</v>
      </c>
      <c r="I171" s="599" t="s">
        <v>1445</v>
      </c>
      <c r="J171" s="599" t="s">
        <v>1420</v>
      </c>
    </row>
    <row r="172" spans="1:10" ht="29" x14ac:dyDescent="0.35">
      <c r="A172" s="854"/>
      <c r="B172" s="599" t="s">
        <v>1554</v>
      </c>
      <c r="C172" s="599" t="s">
        <v>1540</v>
      </c>
      <c r="D172" s="599"/>
      <c r="E172" s="599" t="s">
        <v>1547</v>
      </c>
      <c r="F172" s="603"/>
      <c r="G172" s="603"/>
      <c r="H172" s="603"/>
      <c r="I172" s="603"/>
      <c r="J172" s="603"/>
    </row>
    <row r="173" spans="1:10" ht="29" x14ac:dyDescent="0.35">
      <c r="A173" s="853" t="s">
        <v>1398</v>
      </c>
      <c r="B173" s="599" t="s">
        <v>1459</v>
      </c>
      <c r="C173" s="599" t="s">
        <v>1453</v>
      </c>
      <c r="D173" s="599"/>
      <c r="E173" s="599" t="s">
        <v>1449</v>
      </c>
      <c r="F173" s="599"/>
      <c r="G173" s="599" t="s">
        <v>1422</v>
      </c>
      <c r="H173" s="599" t="s">
        <v>1448</v>
      </c>
      <c r="I173" s="599" t="s">
        <v>1445</v>
      </c>
      <c r="J173" s="599" t="s">
        <v>1420</v>
      </c>
    </row>
    <row r="174" spans="1:10" ht="29" x14ac:dyDescent="0.35">
      <c r="A174" s="854"/>
      <c r="B174" s="599" t="s">
        <v>1564</v>
      </c>
      <c r="C174" s="599" t="s">
        <v>1546</v>
      </c>
      <c r="D174" s="599"/>
      <c r="E174" s="599" t="s">
        <v>1547</v>
      </c>
      <c r="F174" s="603"/>
      <c r="G174" s="603"/>
      <c r="H174" s="603"/>
      <c r="I174" s="603"/>
      <c r="J174" s="603"/>
    </row>
    <row r="175" spans="1:10" ht="29" x14ac:dyDescent="0.35">
      <c r="A175" s="853" t="s">
        <v>1399</v>
      </c>
      <c r="B175" s="599" t="s">
        <v>1488</v>
      </c>
      <c r="C175" s="599" t="s">
        <v>1408</v>
      </c>
      <c r="D175" s="599"/>
      <c r="E175" s="599" t="s">
        <v>1503</v>
      </c>
      <c r="F175" s="599"/>
      <c r="G175" s="599" t="s">
        <v>1422</v>
      </c>
      <c r="H175" s="599" t="s">
        <v>1448</v>
      </c>
      <c r="I175" s="599" t="s">
        <v>1532</v>
      </c>
      <c r="J175" s="599" t="s">
        <v>1420</v>
      </c>
    </row>
    <row r="176" spans="1:10" ht="29" x14ac:dyDescent="0.35">
      <c r="A176" s="854"/>
      <c r="B176" s="599" t="s">
        <v>1536</v>
      </c>
      <c r="C176" s="599" t="s">
        <v>1556</v>
      </c>
      <c r="D176" s="599"/>
      <c r="E176" s="599" t="s">
        <v>1547</v>
      </c>
      <c r="F176" s="603"/>
      <c r="G176" s="603"/>
      <c r="H176" s="603"/>
      <c r="I176" s="603"/>
      <c r="J176" s="603"/>
    </row>
    <row r="177" spans="1:10" ht="43.5" x14ac:dyDescent="0.35">
      <c r="A177" s="853" t="s">
        <v>1400</v>
      </c>
      <c r="B177" s="599" t="s">
        <v>1436</v>
      </c>
      <c r="C177" s="599" t="s">
        <v>1446</v>
      </c>
      <c r="D177" s="599"/>
      <c r="E177" s="599" t="s">
        <v>1409</v>
      </c>
      <c r="F177" s="599"/>
      <c r="G177" s="599" t="s">
        <v>1474</v>
      </c>
      <c r="H177" s="599" t="s">
        <v>1448</v>
      </c>
      <c r="I177" s="599" t="s">
        <v>1531</v>
      </c>
      <c r="J177" s="599" t="s">
        <v>1442</v>
      </c>
    </row>
    <row r="178" spans="1:10" ht="29" x14ac:dyDescent="0.35">
      <c r="A178" s="854"/>
      <c r="B178" s="599" t="s">
        <v>1545</v>
      </c>
      <c r="C178" s="599" t="s">
        <v>1540</v>
      </c>
      <c r="D178" s="599"/>
      <c r="E178" s="599" t="s">
        <v>1547</v>
      </c>
      <c r="F178" s="603"/>
      <c r="G178" s="603"/>
      <c r="H178" s="603"/>
      <c r="I178" s="603"/>
      <c r="J178" s="603"/>
    </row>
    <row r="179" spans="1:10" ht="43.5" x14ac:dyDescent="0.35">
      <c r="A179" s="855" t="s">
        <v>1401</v>
      </c>
      <c r="B179" s="600" t="s">
        <v>1424</v>
      </c>
      <c r="C179" s="856" t="s">
        <v>1533</v>
      </c>
      <c r="D179" s="600"/>
      <c r="E179" s="600" t="s">
        <v>1464</v>
      </c>
      <c r="F179" s="600"/>
      <c r="G179" s="600" t="s">
        <v>1474</v>
      </c>
      <c r="H179" s="600" t="s">
        <v>1534</v>
      </c>
      <c r="I179" s="604"/>
      <c r="J179" s="603"/>
    </row>
    <row r="180" spans="1:10" ht="29" x14ac:dyDescent="0.35">
      <c r="A180" s="856"/>
      <c r="B180" s="600" t="s">
        <v>1542</v>
      </c>
      <c r="C180" s="856"/>
      <c r="D180" s="600"/>
      <c r="E180" s="600" t="s">
        <v>1547</v>
      </c>
      <c r="F180" s="604"/>
      <c r="G180" s="603"/>
      <c r="H180" s="603"/>
      <c r="I180" s="603"/>
      <c r="J180" s="603"/>
    </row>
    <row r="181" spans="1:10" ht="43.5" x14ac:dyDescent="0.35">
      <c r="A181" s="859" t="s">
        <v>1402</v>
      </c>
      <c r="B181" s="602" t="s">
        <v>1424</v>
      </c>
      <c r="C181" s="602" t="s">
        <v>1535</v>
      </c>
      <c r="D181" s="602"/>
      <c r="E181" s="602" t="s">
        <v>1464</v>
      </c>
      <c r="F181" s="602"/>
      <c r="G181" s="602" t="s">
        <v>1474</v>
      </c>
      <c r="H181" s="606"/>
      <c r="I181" s="603"/>
      <c r="J181" s="603"/>
    </row>
    <row r="182" spans="1:10" ht="43.5" x14ac:dyDescent="0.35">
      <c r="A182" s="860"/>
      <c r="B182" s="602" t="s">
        <v>1571</v>
      </c>
      <c r="C182" s="602" t="s">
        <v>1592</v>
      </c>
      <c r="D182" s="602"/>
      <c r="E182" s="602" t="s">
        <v>1547</v>
      </c>
      <c r="F182" s="606"/>
      <c r="G182" s="603"/>
      <c r="H182" s="603"/>
      <c r="I182" s="603"/>
      <c r="J182" s="603"/>
    </row>
  </sheetData>
  <mergeCells count="104">
    <mergeCell ref="A71:A72"/>
    <mergeCell ref="A73:A74"/>
    <mergeCell ref="A75:A76"/>
    <mergeCell ref="A177:A178"/>
    <mergeCell ref="A179:A180"/>
    <mergeCell ref="A159:A160"/>
    <mergeCell ref="A161:A162"/>
    <mergeCell ref="A163:A164"/>
    <mergeCell ref="A165:A166"/>
    <mergeCell ref="A141:A142"/>
    <mergeCell ref="A143:A144"/>
    <mergeCell ref="A145:A146"/>
    <mergeCell ref="A147:A148"/>
    <mergeCell ref="A149:A150"/>
    <mergeCell ref="A133:A134"/>
    <mergeCell ref="A135:A136"/>
    <mergeCell ref="A77:A78"/>
    <mergeCell ref="A137:A138"/>
    <mergeCell ref="A139:A140"/>
    <mergeCell ref="A127:A128"/>
    <mergeCell ref="A129:A130"/>
    <mergeCell ref="A131:A132"/>
    <mergeCell ref="A151:A152"/>
    <mergeCell ref="A153:A154"/>
    <mergeCell ref="A93:A94"/>
    <mergeCell ref="C179:C180"/>
    <mergeCell ref="A181:A182"/>
    <mergeCell ref="A167:A168"/>
    <mergeCell ref="A169:A170"/>
    <mergeCell ref="A171:A172"/>
    <mergeCell ref="A173:A174"/>
    <mergeCell ref="A175:A176"/>
    <mergeCell ref="C137:C138"/>
    <mergeCell ref="C165:C166"/>
    <mergeCell ref="C151:C152"/>
    <mergeCell ref="A155:A156"/>
    <mergeCell ref="A157:A158"/>
    <mergeCell ref="A125:A126"/>
    <mergeCell ref="A111:A112"/>
    <mergeCell ref="A113:A114"/>
    <mergeCell ref="A115:A116"/>
    <mergeCell ref="A117:A118"/>
    <mergeCell ref="A119:A120"/>
    <mergeCell ref="A67:A68"/>
    <mergeCell ref="C67:C68"/>
    <mergeCell ref="A69:A70"/>
    <mergeCell ref="A121:A122"/>
    <mergeCell ref="A123:A124"/>
    <mergeCell ref="C123:C124"/>
    <mergeCell ref="A103:A104"/>
    <mergeCell ref="A105:A106"/>
    <mergeCell ref="A107:A108"/>
    <mergeCell ref="A109:A110"/>
    <mergeCell ref="C109:C110"/>
    <mergeCell ref="A95:A96"/>
    <mergeCell ref="C95:C96"/>
    <mergeCell ref="A97:A98"/>
    <mergeCell ref="A99:A100"/>
    <mergeCell ref="A101:A102"/>
    <mergeCell ref="A79:A80"/>
    <mergeCell ref="A81:A82"/>
    <mergeCell ref="C81:C82"/>
    <mergeCell ref="A83:A84"/>
    <mergeCell ref="A85:A86"/>
    <mergeCell ref="A87:A88"/>
    <mergeCell ref="A89:A90"/>
    <mergeCell ref="A91:A92"/>
    <mergeCell ref="A57:A58"/>
    <mergeCell ref="A59:A60"/>
    <mergeCell ref="A61:A62"/>
    <mergeCell ref="A63:A64"/>
    <mergeCell ref="A65:A66"/>
    <mergeCell ref="A49:A50"/>
    <mergeCell ref="A51:A52"/>
    <mergeCell ref="A53:A54"/>
    <mergeCell ref="C53:C54"/>
    <mergeCell ref="A55:A56"/>
    <mergeCell ref="C39:C40"/>
    <mergeCell ref="A41:A42"/>
    <mergeCell ref="A43:A44"/>
    <mergeCell ref="A45:A46"/>
    <mergeCell ref="A47:A48"/>
    <mergeCell ref="A31:A32"/>
    <mergeCell ref="A33:A34"/>
    <mergeCell ref="A35:A36"/>
    <mergeCell ref="A37:A38"/>
    <mergeCell ref="A39:A40"/>
    <mergeCell ref="A23:A24"/>
    <mergeCell ref="A25:A26"/>
    <mergeCell ref="C25:C26"/>
    <mergeCell ref="A27:A28"/>
    <mergeCell ref="A29:A30"/>
    <mergeCell ref="A1:A2"/>
    <mergeCell ref="A15:A16"/>
    <mergeCell ref="A17:A18"/>
    <mergeCell ref="A19:A20"/>
    <mergeCell ref="A21:A22"/>
    <mergeCell ref="C11:C12"/>
    <mergeCell ref="A13:A14"/>
    <mergeCell ref="A3:A4"/>
    <mergeCell ref="A5:A6"/>
    <mergeCell ref="A7:A8"/>
    <mergeCell ref="A9:A10"/>
    <mergeCell ref="A11:A12"/>
  </mergeCells>
  <phoneticPr fontId="2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FBF33-DC4A-4558-A505-0FFAD45E708D}">
  <sheetPr codeName="Feuil22"/>
  <dimension ref="B2:M23"/>
  <sheetViews>
    <sheetView workbookViewId="0">
      <selection activeCell="A10" sqref="A10"/>
    </sheetView>
  </sheetViews>
  <sheetFormatPr baseColWidth="10" defaultRowHeight="14.5" x14ac:dyDescent="0.35"/>
  <sheetData>
    <row r="2" spans="2:13" x14ac:dyDescent="0.35">
      <c r="B2" s="478" t="s">
        <v>168</v>
      </c>
      <c r="C2" s="580" t="s">
        <v>156</v>
      </c>
      <c r="D2" s="677" t="s">
        <v>6</v>
      </c>
      <c r="E2" s="677"/>
      <c r="F2" s="677" t="s">
        <v>7</v>
      </c>
      <c r="G2" s="677"/>
      <c r="H2" s="677" t="s">
        <v>1</v>
      </c>
      <c r="I2" s="677"/>
      <c r="J2" s="677"/>
      <c r="K2" s="677"/>
      <c r="L2" s="478"/>
      <c r="M2" s="478" t="s">
        <v>1089</v>
      </c>
    </row>
    <row r="3" spans="2:13" x14ac:dyDescent="0.35">
      <c r="B3" s="478" t="s">
        <v>46</v>
      </c>
      <c r="C3" s="580" t="s">
        <v>5</v>
      </c>
      <c r="D3" s="677">
        <v>8</v>
      </c>
      <c r="E3" s="677"/>
      <c r="F3" s="677">
        <v>18.5</v>
      </c>
      <c r="G3" s="677"/>
      <c r="H3" s="677">
        <v>10.5</v>
      </c>
      <c r="I3" s="677"/>
      <c r="J3" s="677"/>
      <c r="K3" s="677"/>
      <c r="L3" s="478"/>
      <c r="M3" s="478" t="s">
        <v>5</v>
      </c>
    </row>
    <row r="4" spans="2:13" x14ac:dyDescent="0.35">
      <c r="B4" s="478" t="s">
        <v>45</v>
      </c>
      <c r="C4" s="580" t="s">
        <v>5</v>
      </c>
      <c r="D4" s="677">
        <v>8</v>
      </c>
      <c r="E4" s="677"/>
      <c r="F4" s="677">
        <v>18.5</v>
      </c>
      <c r="G4" s="677"/>
      <c r="H4" s="677">
        <v>10.5</v>
      </c>
      <c r="I4" s="677"/>
      <c r="J4" s="677"/>
      <c r="K4" s="677"/>
      <c r="L4" s="478"/>
      <c r="M4" s="478" t="s">
        <v>5</v>
      </c>
    </row>
    <row r="5" spans="2:13" x14ac:dyDescent="0.35">
      <c r="B5" s="478" t="s">
        <v>43</v>
      </c>
      <c r="C5" s="580" t="s">
        <v>2</v>
      </c>
      <c r="D5" s="677">
        <v>18.5</v>
      </c>
      <c r="E5" s="677"/>
      <c r="F5" s="677">
        <v>8.5</v>
      </c>
      <c r="G5" s="677"/>
      <c r="H5" s="677">
        <v>14</v>
      </c>
      <c r="I5" s="677"/>
      <c r="J5" s="677"/>
      <c r="K5" s="677"/>
      <c r="L5" s="478"/>
      <c r="M5" s="478" t="s">
        <v>2</v>
      </c>
    </row>
    <row r="6" spans="2:13" x14ac:dyDescent="0.35">
      <c r="B6" s="478" t="s">
        <v>91</v>
      </c>
      <c r="C6" s="580" t="s">
        <v>2</v>
      </c>
      <c r="D6" s="677">
        <v>18.5</v>
      </c>
      <c r="E6" s="677"/>
      <c r="F6" s="677">
        <v>8.5</v>
      </c>
      <c r="G6" s="677"/>
      <c r="H6" s="677">
        <v>14</v>
      </c>
      <c r="I6" s="677"/>
      <c r="J6" s="677"/>
      <c r="K6" s="677"/>
      <c r="L6" s="478"/>
      <c r="M6" s="478" t="s">
        <v>2</v>
      </c>
    </row>
    <row r="7" spans="2:13" x14ac:dyDescent="0.35">
      <c r="B7" s="478" t="s">
        <v>1074</v>
      </c>
      <c r="C7" s="580" t="s">
        <v>1074</v>
      </c>
      <c r="D7" s="677">
        <v>18.5</v>
      </c>
      <c r="E7" s="677"/>
      <c r="F7" s="677">
        <v>0</v>
      </c>
      <c r="G7" s="677"/>
      <c r="H7" s="677">
        <v>5.5</v>
      </c>
      <c r="I7" s="677"/>
      <c r="J7" s="677"/>
      <c r="K7" s="677"/>
      <c r="L7" s="478"/>
      <c r="M7" s="478" t="s">
        <v>2</v>
      </c>
    </row>
    <row r="8" spans="2:13" x14ac:dyDescent="0.35">
      <c r="B8" s="478" t="s">
        <v>1073</v>
      </c>
      <c r="C8" s="580" t="s">
        <v>5</v>
      </c>
      <c r="D8" s="677">
        <v>8</v>
      </c>
      <c r="E8" s="677"/>
      <c r="F8" s="677">
        <v>18.5</v>
      </c>
      <c r="G8" s="677"/>
      <c r="H8" s="677">
        <v>10.5</v>
      </c>
      <c r="I8" s="677"/>
      <c r="J8" s="677"/>
      <c r="K8" s="677"/>
      <c r="L8" s="478"/>
      <c r="M8" s="478" t="s">
        <v>5</v>
      </c>
    </row>
    <row r="9" spans="2:13" x14ac:dyDescent="0.35">
      <c r="B9" s="478" t="s">
        <v>1076</v>
      </c>
      <c r="C9" s="580" t="s">
        <v>1076</v>
      </c>
      <c r="D9" s="677">
        <v>8</v>
      </c>
      <c r="E9" s="677"/>
      <c r="F9" s="677">
        <v>0</v>
      </c>
      <c r="G9" s="677"/>
      <c r="H9" s="677">
        <v>16</v>
      </c>
      <c r="I9" s="677"/>
      <c r="J9" s="677"/>
      <c r="K9" s="677"/>
      <c r="L9" s="478"/>
      <c r="M9" s="478" t="s">
        <v>2</v>
      </c>
    </row>
    <row r="10" spans="2:13" x14ac:dyDescent="0.35">
      <c r="B10" s="478" t="s">
        <v>49</v>
      </c>
      <c r="C10" s="580" t="s">
        <v>5</v>
      </c>
      <c r="D10" s="677">
        <v>8</v>
      </c>
      <c r="E10" s="677"/>
      <c r="F10" s="677">
        <v>18.5</v>
      </c>
      <c r="G10" s="677"/>
      <c r="H10" s="677">
        <v>10.5</v>
      </c>
      <c r="I10" s="677"/>
      <c r="J10" s="677"/>
      <c r="K10" s="677"/>
      <c r="L10" s="478"/>
      <c r="M10" s="478" t="s">
        <v>5</v>
      </c>
    </row>
    <row r="11" spans="2:13" x14ac:dyDescent="0.35">
      <c r="B11" s="478" t="s">
        <v>44</v>
      </c>
      <c r="C11" s="580" t="s">
        <v>5</v>
      </c>
      <c r="D11" s="677">
        <v>8</v>
      </c>
      <c r="E11" s="677"/>
      <c r="F11" s="677">
        <v>18.5</v>
      </c>
      <c r="G11" s="677"/>
      <c r="H11" s="677">
        <v>10.5</v>
      </c>
      <c r="I11" s="677"/>
      <c r="J11" s="677"/>
      <c r="K11" s="677"/>
      <c r="L11" s="478"/>
      <c r="M11" s="478" t="s">
        <v>5</v>
      </c>
    </row>
    <row r="12" spans="2:13" x14ac:dyDescent="0.35">
      <c r="B12" t="s">
        <v>42</v>
      </c>
      <c r="C12" s="580" t="s">
        <v>42</v>
      </c>
      <c r="D12" s="677">
        <v>8</v>
      </c>
      <c r="E12" s="677"/>
      <c r="F12" s="677">
        <v>18</v>
      </c>
      <c r="G12" s="677"/>
      <c r="H12" s="677">
        <v>10</v>
      </c>
      <c r="I12" s="677"/>
      <c r="J12" s="677"/>
      <c r="K12" s="677"/>
      <c r="L12" s="478"/>
      <c r="M12" s="478" t="s">
        <v>5</v>
      </c>
    </row>
    <row r="13" spans="2:13" x14ac:dyDescent="0.35">
      <c r="B13" s="478" t="s">
        <v>1403</v>
      </c>
      <c r="C13" s="580" t="s">
        <v>608</v>
      </c>
      <c r="D13" s="677">
        <v>13.5</v>
      </c>
      <c r="E13" s="677"/>
      <c r="F13" s="677">
        <v>8.5</v>
      </c>
      <c r="G13" s="677"/>
      <c r="H13" s="677">
        <v>19</v>
      </c>
      <c r="I13" s="677"/>
      <c r="J13" s="677"/>
      <c r="K13" s="677"/>
      <c r="L13" s="478"/>
      <c r="M13" s="478" t="s">
        <v>2</v>
      </c>
    </row>
    <row r="14" spans="2:13" x14ac:dyDescent="0.35">
      <c r="B14" s="478" t="s">
        <v>1404</v>
      </c>
      <c r="C14" s="580" t="s">
        <v>5</v>
      </c>
      <c r="D14" s="677">
        <v>8</v>
      </c>
      <c r="E14" s="677"/>
      <c r="F14" s="677">
        <v>18.5</v>
      </c>
      <c r="G14" s="677"/>
      <c r="H14" s="677">
        <v>10.5</v>
      </c>
      <c r="I14" s="677"/>
      <c r="J14" s="677"/>
      <c r="K14" s="677"/>
      <c r="L14" s="478"/>
      <c r="M14" s="478" t="s">
        <v>5</v>
      </c>
    </row>
    <row r="15" spans="2:13" x14ac:dyDescent="0.35">
      <c r="B15" s="478" t="s">
        <v>1405</v>
      </c>
      <c r="C15" s="580" t="s">
        <v>2</v>
      </c>
      <c r="D15" s="677">
        <v>18.5</v>
      </c>
      <c r="E15" s="677"/>
      <c r="F15" s="677">
        <v>8.5</v>
      </c>
      <c r="G15" s="677"/>
      <c r="H15" s="677">
        <v>14</v>
      </c>
      <c r="I15" s="677"/>
      <c r="J15" s="677"/>
      <c r="K15" s="677"/>
      <c r="L15" s="478"/>
      <c r="M15" s="478" t="s">
        <v>2</v>
      </c>
    </row>
    <row r="16" spans="2:13" x14ac:dyDescent="0.35">
      <c r="B16" t="s">
        <v>39</v>
      </c>
      <c r="C16" s="580" t="s">
        <v>5</v>
      </c>
      <c r="D16" s="677">
        <v>8</v>
      </c>
      <c r="E16" s="677"/>
      <c r="F16" s="677">
        <v>13.5</v>
      </c>
      <c r="G16" s="677"/>
      <c r="H16" s="677">
        <v>5.5</v>
      </c>
      <c r="I16" s="677"/>
      <c r="J16" s="677"/>
      <c r="K16" s="677"/>
      <c r="L16" s="478"/>
      <c r="M16" s="478" t="s">
        <v>5</v>
      </c>
    </row>
    <row r="17" spans="2:13" x14ac:dyDescent="0.35">
      <c r="B17" t="s">
        <v>47</v>
      </c>
      <c r="C17" s="607" t="s">
        <v>5</v>
      </c>
      <c r="D17" s="677">
        <v>8</v>
      </c>
      <c r="E17" s="677"/>
      <c r="F17" s="677">
        <v>18.5</v>
      </c>
      <c r="G17" s="677"/>
      <c r="H17" s="677">
        <v>10.5</v>
      </c>
      <c r="I17" s="677"/>
      <c r="J17" s="677"/>
      <c r="K17" s="677"/>
      <c r="L17" s="478"/>
      <c r="M17" s="478" t="s">
        <v>5</v>
      </c>
    </row>
    <row r="18" spans="2:13" x14ac:dyDescent="0.35">
      <c r="B18" t="s">
        <v>113</v>
      </c>
      <c r="C18" s="608" t="s">
        <v>5</v>
      </c>
      <c r="D18" s="677">
        <v>8</v>
      </c>
      <c r="E18" s="677"/>
      <c r="F18" s="677">
        <v>18.5</v>
      </c>
      <c r="G18" s="677"/>
      <c r="H18" s="677">
        <v>10.5</v>
      </c>
      <c r="I18" s="677"/>
      <c r="J18" s="677"/>
      <c r="K18" s="677"/>
      <c r="L18" s="478"/>
      <c r="M18" s="478" t="s">
        <v>5</v>
      </c>
    </row>
    <row r="19" spans="2:13" x14ac:dyDescent="0.35">
      <c r="B19" s="478" t="s">
        <v>1695</v>
      </c>
      <c r="C19" s="608" t="s">
        <v>5</v>
      </c>
      <c r="D19" s="677">
        <v>8</v>
      </c>
      <c r="E19" s="677"/>
      <c r="F19" s="677">
        <v>18.5</v>
      </c>
      <c r="G19" s="677"/>
      <c r="H19" s="677">
        <v>10.5</v>
      </c>
      <c r="I19" s="677"/>
      <c r="J19" s="677"/>
      <c r="K19" s="677"/>
      <c r="L19" s="478"/>
      <c r="M19" s="478" t="s">
        <v>5</v>
      </c>
    </row>
    <row r="20" spans="2:13" x14ac:dyDescent="0.35">
      <c r="B20" t="s">
        <v>115</v>
      </c>
      <c r="C20" s="608" t="s">
        <v>2</v>
      </c>
      <c r="D20" s="677">
        <v>18.5</v>
      </c>
      <c r="E20" s="677"/>
      <c r="F20" s="677">
        <v>8.5</v>
      </c>
      <c r="G20" s="677"/>
      <c r="H20" s="677">
        <v>14</v>
      </c>
      <c r="I20" s="677"/>
      <c r="J20" s="677"/>
      <c r="K20" s="677"/>
      <c r="L20" s="478"/>
      <c r="M20" s="478" t="s">
        <v>2</v>
      </c>
    </row>
    <row r="21" spans="2:13" x14ac:dyDescent="0.35">
      <c r="B21" t="s">
        <v>118</v>
      </c>
      <c r="C21" s="608" t="s">
        <v>5</v>
      </c>
      <c r="D21" s="677">
        <v>8</v>
      </c>
      <c r="E21" s="677"/>
      <c r="F21" s="677">
        <v>18.5</v>
      </c>
      <c r="G21" s="677"/>
      <c r="H21" s="677">
        <v>10.5</v>
      </c>
      <c r="I21" s="677"/>
      <c r="J21" s="677"/>
      <c r="K21" s="677"/>
      <c r="L21" s="478"/>
      <c r="M21" s="478" t="s">
        <v>5</v>
      </c>
    </row>
    <row r="22" spans="2:13" x14ac:dyDescent="0.35">
      <c r="B22" t="s">
        <v>117</v>
      </c>
      <c r="C22" s="608" t="s">
        <v>5</v>
      </c>
      <c r="D22" s="677">
        <v>8</v>
      </c>
      <c r="E22" s="677"/>
      <c r="F22" s="677">
        <v>18.5</v>
      </c>
      <c r="G22" s="677"/>
      <c r="H22" s="677">
        <v>10.5</v>
      </c>
      <c r="I22" s="677"/>
      <c r="J22" s="677"/>
      <c r="K22" s="677"/>
      <c r="L22" s="478"/>
      <c r="M22" s="478" t="s">
        <v>5</v>
      </c>
    </row>
    <row r="23" spans="2:13" x14ac:dyDescent="0.35">
      <c r="B23" t="s">
        <v>119</v>
      </c>
      <c r="C23" s="608" t="s">
        <v>2</v>
      </c>
      <c r="D23" s="677">
        <v>18.5</v>
      </c>
      <c r="E23" s="677"/>
      <c r="F23" s="677">
        <v>8.5</v>
      </c>
      <c r="G23" s="677"/>
      <c r="H23" s="677">
        <v>14</v>
      </c>
      <c r="I23" s="677"/>
      <c r="J23" s="677"/>
      <c r="K23" s="677"/>
      <c r="L23" s="478"/>
      <c r="M23" s="478" t="s">
        <v>2</v>
      </c>
    </row>
  </sheetData>
  <mergeCells count="66">
    <mergeCell ref="D20:E20"/>
    <mergeCell ref="F20:G20"/>
    <mergeCell ref="H20:K20"/>
    <mergeCell ref="D23:E23"/>
    <mergeCell ref="F23:G23"/>
    <mergeCell ref="H23:K23"/>
    <mergeCell ref="D21:E21"/>
    <mergeCell ref="F21:G21"/>
    <mergeCell ref="H21:K21"/>
    <mergeCell ref="D22:E22"/>
    <mergeCell ref="F22:G22"/>
    <mergeCell ref="H22:K22"/>
    <mergeCell ref="D18:E18"/>
    <mergeCell ref="F18:G18"/>
    <mergeCell ref="H18:K18"/>
    <mergeCell ref="D19:E19"/>
    <mergeCell ref="F19:G19"/>
    <mergeCell ref="H19:K19"/>
    <mergeCell ref="D16:E16"/>
    <mergeCell ref="F16:G16"/>
    <mergeCell ref="H16:K16"/>
    <mergeCell ref="D14:E14"/>
    <mergeCell ref="F14:G14"/>
    <mergeCell ref="H14:K14"/>
    <mergeCell ref="D15:E15"/>
    <mergeCell ref="F15:G15"/>
    <mergeCell ref="H15:K15"/>
    <mergeCell ref="D12:E12"/>
    <mergeCell ref="F12:G12"/>
    <mergeCell ref="H12:K12"/>
    <mergeCell ref="D13:E13"/>
    <mergeCell ref="F13:G13"/>
    <mergeCell ref="H13:K13"/>
    <mergeCell ref="D11:E11"/>
    <mergeCell ref="F11:G11"/>
    <mergeCell ref="H11:K11"/>
    <mergeCell ref="D10:E10"/>
    <mergeCell ref="F10:G10"/>
    <mergeCell ref="H10:K10"/>
    <mergeCell ref="D8:E8"/>
    <mergeCell ref="F8:G8"/>
    <mergeCell ref="H8:K8"/>
    <mergeCell ref="D9:E9"/>
    <mergeCell ref="F9:G9"/>
    <mergeCell ref="H9:K9"/>
    <mergeCell ref="F5:G5"/>
    <mergeCell ref="H5:K5"/>
    <mergeCell ref="D6:E6"/>
    <mergeCell ref="F6:G6"/>
    <mergeCell ref="H6:K6"/>
    <mergeCell ref="D17:E17"/>
    <mergeCell ref="F17:G17"/>
    <mergeCell ref="H17:K17"/>
    <mergeCell ref="D2:E2"/>
    <mergeCell ref="F2:G2"/>
    <mergeCell ref="H2:K2"/>
    <mergeCell ref="D4:E4"/>
    <mergeCell ref="F4:G4"/>
    <mergeCell ref="H4:K4"/>
    <mergeCell ref="D3:E3"/>
    <mergeCell ref="F3:G3"/>
    <mergeCell ref="H3:K3"/>
    <mergeCell ref="D7:E7"/>
    <mergeCell ref="F7:G7"/>
    <mergeCell ref="H7:K7"/>
    <mergeCell ref="D5:E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43A2C-85EA-4C79-B0ED-F3B76D123FE2}">
  <sheetPr codeName="Feuil23"/>
  <dimension ref="A1:E99"/>
  <sheetViews>
    <sheetView workbookViewId="0">
      <selection activeCell="D18" sqref="D18"/>
    </sheetView>
  </sheetViews>
  <sheetFormatPr baseColWidth="10" defaultRowHeight="14.5" x14ac:dyDescent="0.35"/>
  <cols>
    <col min="1" max="1" width="15.81640625" bestFit="1" customWidth="1"/>
  </cols>
  <sheetData>
    <row r="1" spans="1:5" x14ac:dyDescent="0.35">
      <c r="A1" t="s">
        <v>1091</v>
      </c>
      <c r="B1" t="s">
        <v>1346</v>
      </c>
      <c r="C1" t="s">
        <v>1264</v>
      </c>
      <c r="D1" t="s">
        <v>1277</v>
      </c>
      <c r="E1" t="s">
        <v>1211</v>
      </c>
    </row>
    <row r="2" spans="1:5" x14ac:dyDescent="0.35">
      <c r="A2" t="s">
        <v>1406</v>
      </c>
      <c r="B2" t="s">
        <v>103</v>
      </c>
      <c r="C2" t="s">
        <v>1265</v>
      </c>
      <c r="D2" s="180" t="e">
        <f>#REF!</f>
        <v>#REF!</v>
      </c>
    </row>
    <row r="3" spans="1:5" x14ac:dyDescent="0.35">
      <c r="A3" t="s">
        <v>1593</v>
      </c>
      <c r="B3" s="478" t="s">
        <v>1621</v>
      </c>
      <c r="C3" t="s">
        <v>1236</v>
      </c>
      <c r="D3" s="180" t="e">
        <f>#REF!</f>
        <v>#REF!</v>
      </c>
      <c r="E3" t="s">
        <v>1265</v>
      </c>
    </row>
    <row r="4" spans="1:5" x14ac:dyDescent="0.35">
      <c r="A4" t="s">
        <v>1594</v>
      </c>
      <c r="B4" s="478" t="s">
        <v>104</v>
      </c>
      <c r="C4" t="s">
        <v>1236</v>
      </c>
      <c r="D4" s="180" t="e">
        <f>#REF!</f>
        <v>#REF!</v>
      </c>
    </row>
    <row r="5" spans="1:5" x14ac:dyDescent="0.35">
      <c r="A5" t="s">
        <v>1595</v>
      </c>
      <c r="B5" s="478" t="s">
        <v>105</v>
      </c>
      <c r="C5" s="478" t="s">
        <v>1265</v>
      </c>
      <c r="D5" s="180" t="e">
        <f>#REF!</f>
        <v>#REF!</v>
      </c>
    </row>
    <row r="6" spans="1:5" x14ac:dyDescent="0.35">
      <c r="A6" t="s">
        <v>1596</v>
      </c>
      <c r="B6" s="478" t="s">
        <v>1622</v>
      </c>
      <c r="C6" s="478" t="s">
        <v>1265</v>
      </c>
      <c r="D6" s="180" t="e">
        <f>#REF!</f>
        <v>#REF!</v>
      </c>
    </row>
    <row r="7" spans="1:5" x14ac:dyDescent="0.35">
      <c r="A7" t="s">
        <v>1597</v>
      </c>
      <c r="B7" s="478" t="s">
        <v>106</v>
      </c>
      <c r="C7" s="478" t="s">
        <v>1236</v>
      </c>
      <c r="D7" s="180" t="e">
        <f>#REF!</f>
        <v>#REF!</v>
      </c>
    </row>
    <row r="8" spans="1:5" x14ac:dyDescent="0.35">
      <c r="A8" t="s">
        <v>1598</v>
      </c>
      <c r="B8" s="478" t="s">
        <v>107</v>
      </c>
      <c r="C8" s="478" t="s">
        <v>1265</v>
      </c>
      <c r="D8" s="180" t="e">
        <f>#REF!</f>
        <v>#REF!</v>
      </c>
      <c r="E8" s="478" t="s">
        <v>1265</v>
      </c>
    </row>
    <row r="9" spans="1:5" x14ac:dyDescent="0.35">
      <c r="A9" t="s">
        <v>1599</v>
      </c>
      <c r="B9" s="478" t="s">
        <v>1623</v>
      </c>
      <c r="C9" s="478" t="s">
        <v>1265</v>
      </c>
      <c r="D9" s="180" t="e">
        <f>#REF!</f>
        <v>#REF!</v>
      </c>
      <c r="E9" s="478" t="s">
        <v>1265</v>
      </c>
    </row>
    <row r="10" spans="1:5" x14ac:dyDescent="0.35">
      <c r="A10" t="s">
        <v>1600</v>
      </c>
      <c r="B10" s="478" t="s">
        <v>108</v>
      </c>
      <c r="C10" s="478" t="s">
        <v>1236</v>
      </c>
      <c r="D10" s="180" t="e">
        <f>#REF!</f>
        <v>#REF!</v>
      </c>
    </row>
    <row r="11" spans="1:5" x14ac:dyDescent="0.35">
      <c r="A11" t="s">
        <v>1601</v>
      </c>
      <c r="B11" s="478" t="s">
        <v>1624</v>
      </c>
      <c r="C11" s="478" t="s">
        <v>1265</v>
      </c>
      <c r="D11" s="180" t="e">
        <f>#REF!</f>
        <v>#REF!</v>
      </c>
    </row>
    <row r="12" spans="1:5" x14ac:dyDescent="0.35">
      <c r="A12" t="s">
        <v>1602</v>
      </c>
      <c r="B12" s="478" t="s">
        <v>1625</v>
      </c>
      <c r="C12" s="478" t="s">
        <v>1265</v>
      </c>
      <c r="D12" s="180" t="e">
        <f>#REF!</f>
        <v>#REF!</v>
      </c>
    </row>
    <row r="13" spans="1:5" x14ac:dyDescent="0.35">
      <c r="A13" t="s">
        <v>1603</v>
      </c>
      <c r="B13" s="478" t="s">
        <v>1626</v>
      </c>
      <c r="C13" s="478" t="s">
        <v>1236</v>
      </c>
      <c r="D13" s="180" t="e">
        <f>#REF!</f>
        <v>#REF!</v>
      </c>
    </row>
    <row r="14" spans="1:5" x14ac:dyDescent="0.35">
      <c r="A14" t="s">
        <v>1604</v>
      </c>
      <c r="B14" s="478" t="s">
        <v>1627</v>
      </c>
      <c r="C14" s="478" t="s">
        <v>1265</v>
      </c>
      <c r="D14" s="180" t="e">
        <f>#REF!</f>
        <v>#REF!</v>
      </c>
    </row>
    <row r="15" spans="1:5" x14ac:dyDescent="0.35">
      <c r="A15" t="s">
        <v>1605</v>
      </c>
      <c r="B15" s="478" t="s">
        <v>1628</v>
      </c>
      <c r="C15" s="478" t="s">
        <v>1265</v>
      </c>
      <c r="D15" s="180" t="e">
        <f>#REF!</f>
        <v>#REF!</v>
      </c>
      <c r="E15" s="478" t="s">
        <v>1265</v>
      </c>
    </row>
    <row r="16" spans="1:5" x14ac:dyDescent="0.35">
      <c r="A16" t="s">
        <v>1606</v>
      </c>
      <c r="B16" s="478" t="s">
        <v>109</v>
      </c>
      <c r="C16" s="478" t="s">
        <v>1236</v>
      </c>
      <c r="D16" s="180" t="e">
        <f>#REF!</f>
        <v>#REF!</v>
      </c>
    </row>
    <row r="17" spans="1:5" x14ac:dyDescent="0.35">
      <c r="A17" t="s">
        <v>1607</v>
      </c>
      <c r="B17" s="478" t="s">
        <v>1629</v>
      </c>
      <c r="C17" s="478" t="s">
        <v>1265</v>
      </c>
      <c r="D17" s="180" t="e">
        <f>#REF!</f>
        <v>#REF!</v>
      </c>
    </row>
    <row r="18" spans="1:5" x14ac:dyDescent="0.35">
      <c r="A18" t="s">
        <v>1608</v>
      </c>
      <c r="B18" s="478" t="s">
        <v>1630</v>
      </c>
      <c r="C18" s="478" t="s">
        <v>1265</v>
      </c>
      <c r="D18" s="180" t="e">
        <f>#REF!</f>
        <v>#REF!</v>
      </c>
    </row>
    <row r="19" spans="1:5" x14ac:dyDescent="0.35">
      <c r="A19" t="s">
        <v>1609</v>
      </c>
      <c r="B19" s="478" t="s">
        <v>1631</v>
      </c>
      <c r="C19" s="478" t="s">
        <v>1265</v>
      </c>
      <c r="D19" s="180" t="e">
        <f>#REF!</f>
        <v>#REF!</v>
      </c>
      <c r="E19" s="478" t="s">
        <v>1265</v>
      </c>
    </row>
    <row r="20" spans="1:5" x14ac:dyDescent="0.35">
      <c r="A20" t="s">
        <v>1610</v>
      </c>
      <c r="B20" s="478" t="s">
        <v>110</v>
      </c>
      <c r="C20" s="478" t="s">
        <v>1265</v>
      </c>
      <c r="D20" s="180" t="e">
        <f>#REF!</f>
        <v>#REF!</v>
      </c>
    </row>
    <row r="21" spans="1:5" x14ac:dyDescent="0.35">
      <c r="A21" t="s">
        <v>1611</v>
      </c>
      <c r="B21" s="478" t="s">
        <v>1632</v>
      </c>
      <c r="C21" s="478" t="s">
        <v>1265</v>
      </c>
      <c r="D21" s="180" t="e">
        <f>#REF!</f>
        <v>#REF!</v>
      </c>
    </row>
    <row r="22" spans="1:5" x14ac:dyDescent="0.35">
      <c r="A22" t="s">
        <v>1612</v>
      </c>
      <c r="B22" s="478" t="s">
        <v>111</v>
      </c>
      <c r="C22" s="478" t="s">
        <v>1265</v>
      </c>
      <c r="D22" s="180" t="e">
        <f>#REF!</f>
        <v>#REF!</v>
      </c>
    </row>
    <row r="23" spans="1:5" x14ac:dyDescent="0.35">
      <c r="A23" t="s">
        <v>1613</v>
      </c>
      <c r="B23" s="478" t="s">
        <v>1633</v>
      </c>
      <c r="C23" s="478" t="s">
        <v>1236</v>
      </c>
      <c r="D23" s="180" t="e">
        <f>#REF!</f>
        <v>#REF!</v>
      </c>
    </row>
    <row r="24" spans="1:5" x14ac:dyDescent="0.35">
      <c r="A24" t="s">
        <v>1614</v>
      </c>
      <c r="B24" s="478" t="s">
        <v>112</v>
      </c>
      <c r="C24" s="478" t="s">
        <v>1265</v>
      </c>
      <c r="D24" s="180" t="e">
        <f>#REF!</f>
        <v>#REF!</v>
      </c>
    </row>
    <row r="25" spans="1:5" x14ac:dyDescent="0.35">
      <c r="A25" t="s">
        <v>1615</v>
      </c>
      <c r="B25" s="478" t="s">
        <v>1077</v>
      </c>
      <c r="C25" s="478" t="s">
        <v>1265</v>
      </c>
      <c r="D25" s="180" t="e">
        <f>#REF!</f>
        <v>#REF!</v>
      </c>
    </row>
    <row r="26" spans="1:5" x14ac:dyDescent="0.35">
      <c r="A26" t="s">
        <v>1616</v>
      </c>
      <c r="B26" s="478" t="s">
        <v>1634</v>
      </c>
      <c r="C26" s="478" t="s">
        <v>1265</v>
      </c>
      <c r="D26" s="180" t="e">
        <f>#REF!</f>
        <v>#REF!</v>
      </c>
    </row>
    <row r="27" spans="1:5" x14ac:dyDescent="0.35">
      <c r="A27" t="s">
        <v>1617</v>
      </c>
      <c r="B27" s="478" t="s">
        <v>1635</v>
      </c>
      <c r="C27" s="478" t="s">
        <v>1265</v>
      </c>
      <c r="D27" s="180" t="e">
        <f>#REF!</f>
        <v>#REF!</v>
      </c>
    </row>
    <row r="28" spans="1:5" x14ac:dyDescent="0.35">
      <c r="A28" t="s">
        <v>1618</v>
      </c>
      <c r="B28" s="478" t="s">
        <v>1636</v>
      </c>
      <c r="C28" s="478" t="s">
        <v>1265</v>
      </c>
      <c r="D28" s="180" t="e">
        <f>#REF!</f>
        <v>#REF!</v>
      </c>
    </row>
    <row r="29" spans="1:5" x14ac:dyDescent="0.35">
      <c r="A29" t="s">
        <v>1619</v>
      </c>
      <c r="B29" s="478" t="s">
        <v>1637</v>
      </c>
      <c r="C29" s="478" t="s">
        <v>1265</v>
      </c>
      <c r="D29" s="180" t="e">
        <f>#REF!</f>
        <v>#REF!</v>
      </c>
    </row>
    <row r="30" spans="1:5" x14ac:dyDescent="0.35">
      <c r="A30" t="s">
        <v>1620</v>
      </c>
      <c r="B30" s="478" t="s">
        <v>1638</v>
      </c>
      <c r="C30" s="478" t="s">
        <v>1265</v>
      </c>
      <c r="D30" s="180" t="e">
        <f>#REF!</f>
        <v>#REF!</v>
      </c>
    </row>
    <row r="31" spans="1:5" x14ac:dyDescent="0.35">
      <c r="A31" t="s">
        <v>1660</v>
      </c>
      <c r="B31" s="478" t="s">
        <v>1639</v>
      </c>
      <c r="C31" s="478" t="s">
        <v>1265</v>
      </c>
      <c r="D31" s="180" t="e">
        <f>#REF!</f>
        <v>#REF!</v>
      </c>
    </row>
    <row r="32" spans="1:5" x14ac:dyDescent="0.35">
      <c r="A32" t="s">
        <v>1661</v>
      </c>
      <c r="B32" s="478" t="s">
        <v>1640</v>
      </c>
      <c r="C32" s="478" t="s">
        <v>1265</v>
      </c>
      <c r="D32" s="180" t="e">
        <f>#REF!</f>
        <v>#REF!</v>
      </c>
    </row>
    <row r="33" spans="1:4" x14ac:dyDescent="0.35">
      <c r="A33" t="s">
        <v>1662</v>
      </c>
      <c r="B33" s="478" t="s">
        <v>1641</v>
      </c>
      <c r="C33" s="478" t="s">
        <v>1265</v>
      </c>
      <c r="D33" s="180" t="e">
        <f>#REF!</f>
        <v>#REF!</v>
      </c>
    </row>
    <row r="34" spans="1:4" x14ac:dyDescent="0.35">
      <c r="A34" t="s">
        <v>1663</v>
      </c>
      <c r="B34" s="478" t="s">
        <v>1642</v>
      </c>
      <c r="C34" s="478" t="s">
        <v>1265</v>
      </c>
      <c r="D34" s="180" t="e">
        <f>#REF!</f>
        <v>#REF!</v>
      </c>
    </row>
    <row r="35" spans="1:4" x14ac:dyDescent="0.35">
      <c r="A35" t="s">
        <v>1664</v>
      </c>
      <c r="B35" s="478" t="s">
        <v>1643</v>
      </c>
      <c r="C35" s="478" t="s">
        <v>1265</v>
      </c>
      <c r="D35" s="180" t="e">
        <f>#REF!</f>
        <v>#REF!</v>
      </c>
    </row>
    <row r="36" spans="1:4" x14ac:dyDescent="0.35">
      <c r="A36" t="s">
        <v>1665</v>
      </c>
      <c r="B36" s="478" t="s">
        <v>1644</v>
      </c>
      <c r="C36" s="478" t="s">
        <v>1265</v>
      </c>
      <c r="D36" s="180" t="e">
        <f>#REF!</f>
        <v>#REF!</v>
      </c>
    </row>
    <row r="37" spans="1:4" x14ac:dyDescent="0.35">
      <c r="A37" t="s">
        <v>1666</v>
      </c>
      <c r="B37" s="478" t="s">
        <v>1645</v>
      </c>
      <c r="C37" s="478" t="s">
        <v>1265</v>
      </c>
      <c r="D37" s="180" t="e">
        <f>#REF!</f>
        <v>#REF!</v>
      </c>
    </row>
    <row r="38" spans="1:4" x14ac:dyDescent="0.35">
      <c r="A38" t="s">
        <v>1667</v>
      </c>
      <c r="B38" s="478" t="s">
        <v>1646</v>
      </c>
      <c r="C38" s="478" t="s">
        <v>1265</v>
      </c>
      <c r="D38" s="180" t="e">
        <f>#REF!</f>
        <v>#REF!</v>
      </c>
    </row>
    <row r="39" spans="1:4" x14ac:dyDescent="0.35">
      <c r="A39" t="s">
        <v>1668</v>
      </c>
      <c r="B39" s="478" t="s">
        <v>1647</v>
      </c>
      <c r="C39" s="478" t="s">
        <v>1265</v>
      </c>
      <c r="D39" s="180" t="e">
        <f>#REF!</f>
        <v>#REF!</v>
      </c>
    </row>
    <row r="40" spans="1:4" x14ac:dyDescent="0.35">
      <c r="A40" t="s">
        <v>1669</v>
      </c>
      <c r="B40" s="478" t="s">
        <v>1648</v>
      </c>
      <c r="C40" s="478" t="s">
        <v>1265</v>
      </c>
      <c r="D40" s="180" t="e">
        <f>#REF!</f>
        <v>#REF!</v>
      </c>
    </row>
    <row r="41" spans="1:4" x14ac:dyDescent="0.35">
      <c r="A41" t="s">
        <v>1670</v>
      </c>
      <c r="B41" s="478" t="s">
        <v>1649</v>
      </c>
      <c r="C41" s="478" t="s">
        <v>1265</v>
      </c>
      <c r="D41" s="180" t="e">
        <f>#REF!</f>
        <v>#REF!</v>
      </c>
    </row>
    <row r="42" spans="1:4" x14ac:dyDescent="0.35">
      <c r="A42" t="s">
        <v>1671</v>
      </c>
      <c r="B42" s="478" t="s">
        <v>1650</v>
      </c>
      <c r="C42" s="478" t="s">
        <v>1265</v>
      </c>
      <c r="D42" s="180" t="e">
        <f>#REF!</f>
        <v>#REF!</v>
      </c>
    </row>
    <row r="43" spans="1:4" x14ac:dyDescent="0.35">
      <c r="A43" t="s">
        <v>1672</v>
      </c>
      <c r="B43" s="478" t="s">
        <v>1651</v>
      </c>
      <c r="C43" s="478" t="s">
        <v>1265</v>
      </c>
      <c r="D43" s="180" t="e">
        <f>#REF!</f>
        <v>#REF!</v>
      </c>
    </row>
    <row r="44" spans="1:4" x14ac:dyDescent="0.35">
      <c r="A44" t="s">
        <v>1673</v>
      </c>
      <c r="B44" s="478" t="s">
        <v>1652</v>
      </c>
      <c r="C44" s="478" t="s">
        <v>1265</v>
      </c>
      <c r="D44" s="180" t="e">
        <f>#REF!</f>
        <v>#REF!</v>
      </c>
    </row>
    <row r="45" spans="1:4" x14ac:dyDescent="0.35">
      <c r="A45" t="s">
        <v>1674</v>
      </c>
      <c r="B45" s="478" t="s">
        <v>1653</v>
      </c>
      <c r="C45" s="478" t="s">
        <v>1265</v>
      </c>
      <c r="D45" s="180" t="e">
        <f>#REF!</f>
        <v>#REF!</v>
      </c>
    </row>
    <row r="46" spans="1:4" x14ac:dyDescent="0.35">
      <c r="A46" t="s">
        <v>1675</v>
      </c>
      <c r="B46" s="478" t="s">
        <v>1654</v>
      </c>
      <c r="C46" s="478" t="s">
        <v>1265</v>
      </c>
      <c r="D46" s="180" t="e">
        <f>#REF!</f>
        <v>#REF!</v>
      </c>
    </row>
    <row r="47" spans="1:4" x14ac:dyDescent="0.35">
      <c r="A47" t="s">
        <v>1676</v>
      </c>
      <c r="B47" s="478" t="s">
        <v>1655</v>
      </c>
      <c r="C47" s="478" t="s">
        <v>1265</v>
      </c>
      <c r="D47" s="180" t="e">
        <f>#REF!</f>
        <v>#REF!</v>
      </c>
    </row>
    <row r="48" spans="1:4" x14ac:dyDescent="0.35">
      <c r="A48" t="s">
        <v>1677</v>
      </c>
      <c r="B48" s="478" t="s">
        <v>1656</v>
      </c>
      <c r="C48" s="478" t="s">
        <v>1265</v>
      </c>
      <c r="D48" s="180" t="e">
        <f>#REF!</f>
        <v>#REF!</v>
      </c>
    </row>
    <row r="49" spans="1:4" x14ac:dyDescent="0.35">
      <c r="A49" t="s">
        <v>1678</v>
      </c>
      <c r="B49" s="478" t="s">
        <v>1657</v>
      </c>
      <c r="C49" s="478" t="s">
        <v>1265</v>
      </c>
      <c r="D49" s="180" t="e">
        <f>#REF!</f>
        <v>#REF!</v>
      </c>
    </row>
    <row r="50" spans="1:4" x14ac:dyDescent="0.35">
      <c r="A50" t="s">
        <v>1679</v>
      </c>
      <c r="B50" s="478" t="s">
        <v>1658</v>
      </c>
      <c r="C50" s="478" t="s">
        <v>1265</v>
      </c>
      <c r="D50" s="180" t="e">
        <f>#REF!</f>
        <v>#REF!</v>
      </c>
    </row>
    <row r="51" spans="1:4" x14ac:dyDescent="0.35">
      <c r="A51" t="s">
        <v>1680</v>
      </c>
      <c r="B51" s="478" t="s">
        <v>1659</v>
      </c>
      <c r="C51" s="478" t="s">
        <v>1265</v>
      </c>
      <c r="D51" s="180" t="e">
        <f>#REF!</f>
        <v>#REF!</v>
      </c>
    </row>
    <row r="52" spans="1:4" x14ac:dyDescent="0.35">
      <c r="B52" s="478"/>
    </row>
    <row r="53" spans="1:4" x14ac:dyDescent="0.35">
      <c r="B53" s="478"/>
    </row>
    <row r="54" spans="1:4" x14ac:dyDescent="0.35">
      <c r="B54" s="478"/>
    </row>
    <row r="55" spans="1:4" x14ac:dyDescent="0.35">
      <c r="B55" s="478"/>
    </row>
    <row r="56" spans="1:4" x14ac:dyDescent="0.35">
      <c r="B56" s="478"/>
    </row>
    <row r="57" spans="1:4" x14ac:dyDescent="0.35">
      <c r="B57" s="478"/>
    </row>
    <row r="58" spans="1:4" x14ac:dyDescent="0.35">
      <c r="B58" s="478"/>
    </row>
    <row r="59" spans="1:4" x14ac:dyDescent="0.35">
      <c r="B59" s="478"/>
    </row>
    <row r="60" spans="1:4" x14ac:dyDescent="0.35">
      <c r="B60" s="478"/>
    </row>
    <row r="61" spans="1:4" x14ac:dyDescent="0.35">
      <c r="B61" s="478"/>
    </row>
    <row r="62" spans="1:4" x14ac:dyDescent="0.35">
      <c r="B62" s="478"/>
    </row>
    <row r="63" spans="1:4" x14ac:dyDescent="0.35">
      <c r="B63" s="478"/>
    </row>
    <row r="64" spans="1:4" x14ac:dyDescent="0.35">
      <c r="B64" s="478"/>
    </row>
    <row r="65" spans="2:2" x14ac:dyDescent="0.35">
      <c r="B65" s="478"/>
    </row>
    <row r="66" spans="2:2" x14ac:dyDescent="0.35">
      <c r="B66" s="478"/>
    </row>
    <row r="67" spans="2:2" x14ac:dyDescent="0.35">
      <c r="B67" s="478"/>
    </row>
    <row r="68" spans="2:2" x14ac:dyDescent="0.35">
      <c r="B68" s="478"/>
    </row>
    <row r="69" spans="2:2" x14ac:dyDescent="0.35">
      <c r="B69" s="478"/>
    </row>
    <row r="70" spans="2:2" x14ac:dyDescent="0.35">
      <c r="B70" s="478"/>
    </row>
    <row r="71" spans="2:2" x14ac:dyDescent="0.35">
      <c r="B71" s="478"/>
    </row>
    <row r="72" spans="2:2" x14ac:dyDescent="0.35">
      <c r="B72" s="478"/>
    </row>
    <row r="73" spans="2:2" x14ac:dyDescent="0.35">
      <c r="B73" s="478"/>
    </row>
    <row r="74" spans="2:2" x14ac:dyDescent="0.35">
      <c r="B74" s="478"/>
    </row>
    <row r="75" spans="2:2" x14ac:dyDescent="0.35">
      <c r="B75" s="478"/>
    </row>
    <row r="76" spans="2:2" x14ac:dyDescent="0.35">
      <c r="B76" s="478"/>
    </row>
    <row r="77" spans="2:2" x14ac:dyDescent="0.35">
      <c r="B77" s="478"/>
    </row>
    <row r="78" spans="2:2" x14ac:dyDescent="0.35">
      <c r="B78" s="478"/>
    </row>
    <row r="79" spans="2:2" x14ac:dyDescent="0.35">
      <c r="B79" s="478"/>
    </row>
    <row r="80" spans="2:2" x14ac:dyDescent="0.35">
      <c r="B80" s="478"/>
    </row>
    <row r="81" spans="2:2" x14ac:dyDescent="0.35">
      <c r="B81" s="478"/>
    </row>
    <row r="82" spans="2:2" x14ac:dyDescent="0.35">
      <c r="B82" s="478"/>
    </row>
    <row r="83" spans="2:2" x14ac:dyDescent="0.35">
      <c r="B83" s="478"/>
    </row>
    <row r="84" spans="2:2" x14ac:dyDescent="0.35">
      <c r="B84" s="478"/>
    </row>
    <row r="85" spans="2:2" x14ac:dyDescent="0.35">
      <c r="B85" s="478"/>
    </row>
    <row r="86" spans="2:2" x14ac:dyDescent="0.35">
      <c r="B86" s="478"/>
    </row>
    <row r="87" spans="2:2" x14ac:dyDescent="0.35">
      <c r="B87" s="478"/>
    </row>
    <row r="88" spans="2:2" x14ac:dyDescent="0.35">
      <c r="B88" s="478"/>
    </row>
    <row r="89" spans="2:2" x14ac:dyDescent="0.35">
      <c r="B89" s="478"/>
    </row>
    <row r="90" spans="2:2" x14ac:dyDescent="0.35">
      <c r="B90" s="478"/>
    </row>
    <row r="91" spans="2:2" x14ac:dyDescent="0.35">
      <c r="B91" s="478"/>
    </row>
    <row r="92" spans="2:2" x14ac:dyDescent="0.35">
      <c r="B92" s="478"/>
    </row>
    <row r="93" spans="2:2" x14ac:dyDescent="0.35">
      <c r="B93" s="478"/>
    </row>
    <row r="94" spans="2:2" x14ac:dyDescent="0.35">
      <c r="B94" s="478"/>
    </row>
    <row r="95" spans="2:2" x14ac:dyDescent="0.35">
      <c r="B95" s="478"/>
    </row>
    <row r="96" spans="2:2" x14ac:dyDescent="0.35">
      <c r="B96" s="478"/>
    </row>
    <row r="97" spans="2:2" x14ac:dyDescent="0.35">
      <c r="B97" s="478"/>
    </row>
    <row r="98" spans="2:2" x14ac:dyDescent="0.35">
      <c r="B98" s="478"/>
    </row>
    <row r="99" spans="2:2" x14ac:dyDescent="0.35">
      <c r="B99" s="478"/>
    </row>
  </sheetData>
  <phoneticPr fontId="2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FE64-92AE-4970-95BA-ADC62F5A77C2}">
  <sheetPr codeName="Feuil24"/>
  <dimension ref="A1:M92"/>
  <sheetViews>
    <sheetView topLeftCell="A43" workbookViewId="0">
      <selection activeCell="C50" sqref="C50:C57"/>
    </sheetView>
  </sheetViews>
  <sheetFormatPr baseColWidth="10" defaultRowHeight="14.5" x14ac:dyDescent="0.35"/>
  <sheetData>
    <row r="1" spans="1:13" x14ac:dyDescent="0.35">
      <c r="A1" s="134"/>
      <c r="B1" s="135" t="s">
        <v>1683</v>
      </c>
      <c r="C1" s="135" t="s">
        <v>1684</v>
      </c>
      <c r="D1" s="135" t="s">
        <v>1685</v>
      </c>
      <c r="E1" s="135" t="s">
        <v>1686</v>
      </c>
      <c r="F1" s="135" t="s">
        <v>1687</v>
      </c>
      <c r="G1" s="135" t="s">
        <v>1688</v>
      </c>
      <c r="H1" s="135" t="s">
        <v>1689</v>
      </c>
      <c r="I1" s="134" t="s">
        <v>1690</v>
      </c>
      <c r="J1" s="134" t="s">
        <v>1691</v>
      </c>
      <c r="K1" s="134" t="s">
        <v>1692</v>
      </c>
      <c r="L1" s="134" t="s">
        <v>1693</v>
      </c>
      <c r="M1" s="136" t="s">
        <v>1694</v>
      </c>
    </row>
    <row r="2" spans="1:13" x14ac:dyDescent="0.35">
      <c r="A2" s="137">
        <v>44592</v>
      </c>
      <c r="B2" s="138" t="s">
        <v>114</v>
      </c>
      <c r="C2" s="499" t="s">
        <v>114</v>
      </c>
      <c r="D2" s="140" t="s">
        <v>45</v>
      </c>
      <c r="E2" s="499" t="s">
        <v>116</v>
      </c>
      <c r="F2" s="140" t="s">
        <v>46</v>
      </c>
      <c r="G2" s="499"/>
      <c r="H2" s="138" t="s">
        <v>114</v>
      </c>
      <c r="I2" s="138" t="s">
        <v>113</v>
      </c>
      <c r="J2" s="138" t="s">
        <v>115</v>
      </c>
      <c r="K2" s="611"/>
      <c r="L2" s="611"/>
      <c r="M2" s="611"/>
    </row>
    <row r="3" spans="1:13" x14ac:dyDescent="0.35">
      <c r="A3" s="137">
        <v>44593</v>
      </c>
      <c r="B3" s="138" t="s">
        <v>114</v>
      </c>
      <c r="C3" s="499" t="s">
        <v>114</v>
      </c>
      <c r="D3" s="499" t="s">
        <v>46</v>
      </c>
      <c r="E3" s="499" t="s">
        <v>116</v>
      </c>
      <c r="F3" s="499" t="s">
        <v>45</v>
      </c>
      <c r="G3" s="499" t="s">
        <v>114</v>
      </c>
      <c r="H3" s="138" t="s">
        <v>113</v>
      </c>
      <c r="I3" s="138" t="s">
        <v>115</v>
      </c>
      <c r="J3" s="138" t="s">
        <v>114</v>
      </c>
      <c r="K3" s="611"/>
      <c r="L3" s="611"/>
      <c r="M3" s="611"/>
    </row>
    <row r="4" spans="1:13" x14ac:dyDescent="0.35">
      <c r="A4" s="137">
        <v>44594</v>
      </c>
      <c r="B4" s="138" t="s">
        <v>114</v>
      </c>
      <c r="C4" s="140" t="s">
        <v>46</v>
      </c>
      <c r="D4" s="499" t="s">
        <v>45</v>
      </c>
      <c r="E4" s="499" t="s">
        <v>116</v>
      </c>
      <c r="F4" s="499" t="s">
        <v>114</v>
      </c>
      <c r="G4" s="499" t="s">
        <v>113</v>
      </c>
      <c r="H4" s="138" t="s">
        <v>115</v>
      </c>
      <c r="I4" s="138" t="s">
        <v>114</v>
      </c>
      <c r="J4" s="138" t="s">
        <v>114</v>
      </c>
      <c r="K4" s="611"/>
      <c r="L4" s="611"/>
      <c r="M4" s="611"/>
    </row>
    <row r="5" spans="1:13" x14ac:dyDescent="0.35">
      <c r="A5" s="137">
        <v>44595</v>
      </c>
      <c r="B5" s="138" t="s">
        <v>46</v>
      </c>
      <c r="C5" s="499" t="s">
        <v>45</v>
      </c>
      <c r="D5" s="499" t="s">
        <v>114</v>
      </c>
      <c r="E5" s="499" t="s">
        <v>116</v>
      </c>
      <c r="F5" s="499" t="s">
        <v>113</v>
      </c>
      <c r="G5" s="499" t="s">
        <v>115</v>
      </c>
      <c r="H5" s="138" t="s">
        <v>114</v>
      </c>
      <c r="I5" s="138" t="s">
        <v>114</v>
      </c>
      <c r="J5" s="138" t="s">
        <v>114</v>
      </c>
      <c r="K5" s="611"/>
      <c r="L5" s="611"/>
      <c r="M5" s="611"/>
    </row>
    <row r="6" spans="1:13" x14ac:dyDescent="0.35">
      <c r="A6" s="137">
        <v>44596</v>
      </c>
      <c r="B6" s="138" t="s">
        <v>45</v>
      </c>
      <c r="C6" s="499" t="s">
        <v>114</v>
      </c>
      <c r="D6" s="499" t="s">
        <v>113</v>
      </c>
      <c r="E6" s="499" t="s">
        <v>116</v>
      </c>
      <c r="F6" s="499" t="s">
        <v>115</v>
      </c>
      <c r="G6" s="499" t="s">
        <v>114</v>
      </c>
      <c r="H6" s="138" t="s">
        <v>114</v>
      </c>
      <c r="I6" s="138" t="s">
        <v>114</v>
      </c>
      <c r="J6" s="138" t="s">
        <v>46</v>
      </c>
      <c r="K6" s="611"/>
      <c r="L6" s="611"/>
      <c r="M6" s="611"/>
    </row>
    <row r="7" spans="1:13" x14ac:dyDescent="0.35">
      <c r="A7" s="141">
        <v>44597</v>
      </c>
      <c r="B7" s="138" t="s">
        <v>114</v>
      </c>
      <c r="C7" s="140" t="s">
        <v>1695</v>
      </c>
      <c r="D7" s="499" t="s">
        <v>119</v>
      </c>
      <c r="E7" s="499" t="s">
        <v>116</v>
      </c>
      <c r="F7" s="499" t="s">
        <v>114</v>
      </c>
      <c r="G7" s="499" t="s">
        <v>114</v>
      </c>
      <c r="H7" s="138" t="s">
        <v>117</v>
      </c>
      <c r="I7" s="138" t="s">
        <v>118</v>
      </c>
      <c r="J7" s="138"/>
      <c r="K7" s="611"/>
      <c r="L7" s="611"/>
      <c r="M7" s="611"/>
    </row>
    <row r="8" spans="1:13" x14ac:dyDescent="0.35">
      <c r="A8" s="141">
        <v>44598</v>
      </c>
      <c r="B8" s="138" t="s">
        <v>1695</v>
      </c>
      <c r="C8" s="140" t="s">
        <v>119</v>
      </c>
      <c r="D8" s="499" t="s">
        <v>114</v>
      </c>
      <c r="E8" s="499" t="s">
        <v>116</v>
      </c>
      <c r="F8" s="499" t="s">
        <v>114</v>
      </c>
      <c r="G8" s="499" t="s">
        <v>114</v>
      </c>
      <c r="H8" s="138" t="s">
        <v>117</v>
      </c>
      <c r="I8" s="138" t="s">
        <v>118</v>
      </c>
      <c r="J8" s="138" t="s">
        <v>114</v>
      </c>
      <c r="K8" s="611"/>
      <c r="L8" s="611"/>
      <c r="M8" s="611"/>
    </row>
    <row r="9" spans="1:13" x14ac:dyDescent="0.35">
      <c r="A9" s="137">
        <v>44599</v>
      </c>
      <c r="B9" s="138" t="s">
        <v>115</v>
      </c>
      <c r="C9" s="499" t="s">
        <v>114</v>
      </c>
      <c r="D9" s="499" t="s">
        <v>114</v>
      </c>
      <c r="E9" s="140" t="s">
        <v>45</v>
      </c>
      <c r="F9" s="499" t="s">
        <v>116</v>
      </c>
      <c r="G9" s="140" t="s">
        <v>46</v>
      </c>
      <c r="H9" s="138"/>
      <c r="I9" s="138" t="s">
        <v>114</v>
      </c>
      <c r="J9" s="138" t="s">
        <v>113</v>
      </c>
      <c r="K9" s="611"/>
      <c r="L9" s="611"/>
      <c r="M9" s="611"/>
    </row>
    <row r="10" spans="1:13" x14ac:dyDescent="0.35">
      <c r="A10" s="137">
        <v>44600</v>
      </c>
      <c r="B10" s="138" t="s">
        <v>114</v>
      </c>
      <c r="C10" s="499" t="s">
        <v>114</v>
      </c>
      <c r="D10" s="499" t="s">
        <v>45</v>
      </c>
      <c r="E10" s="499" t="s">
        <v>46</v>
      </c>
      <c r="F10" s="499" t="s">
        <v>116</v>
      </c>
      <c r="G10" s="499"/>
      <c r="H10" s="138" t="s">
        <v>114</v>
      </c>
      <c r="I10" s="138" t="s">
        <v>113</v>
      </c>
      <c r="J10" s="138" t="s">
        <v>115</v>
      </c>
      <c r="K10" s="611"/>
      <c r="L10" s="611"/>
      <c r="M10" s="611"/>
    </row>
    <row r="11" spans="1:13" x14ac:dyDescent="0.35">
      <c r="A11" s="137">
        <v>44601</v>
      </c>
      <c r="B11" s="138" t="s">
        <v>114</v>
      </c>
      <c r="C11" s="499" t="s">
        <v>114</v>
      </c>
      <c r="D11" s="499" t="s">
        <v>46</v>
      </c>
      <c r="E11" s="499" t="s">
        <v>45</v>
      </c>
      <c r="F11" s="499" t="s">
        <v>116</v>
      </c>
      <c r="G11" s="499" t="s">
        <v>114</v>
      </c>
      <c r="H11" s="138" t="s">
        <v>113</v>
      </c>
      <c r="I11" s="138" t="s">
        <v>115</v>
      </c>
      <c r="J11" s="138" t="s">
        <v>114</v>
      </c>
      <c r="K11" s="611"/>
      <c r="L11" s="611"/>
      <c r="M11" s="611"/>
    </row>
    <row r="12" spans="1:13" x14ac:dyDescent="0.35">
      <c r="A12" s="137">
        <v>44602</v>
      </c>
      <c r="B12" s="138" t="s">
        <v>114</v>
      </c>
      <c r="C12" s="499" t="s">
        <v>46</v>
      </c>
      <c r="D12" s="499" t="s">
        <v>45</v>
      </c>
      <c r="E12" s="499" t="s">
        <v>114</v>
      </c>
      <c r="F12" s="499" t="s">
        <v>116</v>
      </c>
      <c r="G12" s="499" t="s">
        <v>113</v>
      </c>
      <c r="H12" s="138" t="s">
        <v>115</v>
      </c>
      <c r="I12" s="138" t="s">
        <v>114</v>
      </c>
      <c r="J12" s="138" t="s">
        <v>114</v>
      </c>
      <c r="K12" s="611"/>
      <c r="L12" s="611"/>
      <c r="M12" s="611"/>
    </row>
    <row r="13" spans="1:13" x14ac:dyDescent="0.35">
      <c r="A13" s="137">
        <v>44603</v>
      </c>
      <c r="B13" s="138" t="s">
        <v>46</v>
      </c>
      <c r="C13" s="499" t="s">
        <v>45</v>
      </c>
      <c r="D13" s="140" t="s">
        <v>114</v>
      </c>
      <c r="E13" s="499" t="s">
        <v>113</v>
      </c>
      <c r="F13" s="140" t="s">
        <v>116</v>
      </c>
      <c r="G13" s="499" t="s">
        <v>115</v>
      </c>
      <c r="H13" s="138" t="s">
        <v>114</v>
      </c>
      <c r="I13" s="138" t="s">
        <v>114</v>
      </c>
      <c r="J13" s="138" t="s">
        <v>114</v>
      </c>
      <c r="K13" s="611"/>
      <c r="L13" s="611"/>
      <c r="M13" s="611"/>
    </row>
    <row r="14" spans="1:13" x14ac:dyDescent="0.35">
      <c r="A14" s="141">
        <v>44604</v>
      </c>
      <c r="B14" s="138"/>
      <c r="C14" s="499" t="s">
        <v>114</v>
      </c>
      <c r="D14" s="499" t="s">
        <v>1695</v>
      </c>
      <c r="E14" s="499" t="s">
        <v>119</v>
      </c>
      <c r="F14" s="499" t="s">
        <v>116</v>
      </c>
      <c r="G14" s="499" t="s">
        <v>114</v>
      </c>
      <c r="H14" s="138" t="s">
        <v>114</v>
      </c>
      <c r="I14" s="138" t="s">
        <v>117</v>
      </c>
      <c r="J14" s="138" t="s">
        <v>118</v>
      </c>
      <c r="K14" s="611"/>
      <c r="L14" s="611"/>
      <c r="M14" s="611"/>
    </row>
    <row r="15" spans="1:13" x14ac:dyDescent="0.35">
      <c r="A15" s="141">
        <v>44605</v>
      </c>
      <c r="B15" s="138" t="s">
        <v>114</v>
      </c>
      <c r="C15" s="499" t="s">
        <v>1695</v>
      </c>
      <c r="D15" s="499" t="s">
        <v>119</v>
      </c>
      <c r="E15" s="499" t="s">
        <v>114</v>
      </c>
      <c r="F15" s="499" t="s">
        <v>116</v>
      </c>
      <c r="G15" s="499" t="s">
        <v>114</v>
      </c>
      <c r="H15" s="138" t="s">
        <v>114</v>
      </c>
      <c r="I15" s="138" t="s">
        <v>117</v>
      </c>
      <c r="J15" s="138" t="s">
        <v>118</v>
      </c>
      <c r="K15" s="611"/>
      <c r="L15" s="611"/>
      <c r="M15" s="611"/>
    </row>
    <row r="16" spans="1:13" x14ac:dyDescent="0.35">
      <c r="A16" s="137">
        <v>44606</v>
      </c>
      <c r="B16" s="138" t="s">
        <v>113</v>
      </c>
      <c r="C16" s="499" t="s">
        <v>115</v>
      </c>
      <c r="D16" s="140" t="s">
        <v>114</v>
      </c>
      <c r="E16" s="499" t="s">
        <v>114</v>
      </c>
      <c r="F16" s="140" t="s">
        <v>45</v>
      </c>
      <c r="G16" s="499" t="s">
        <v>116</v>
      </c>
      <c r="H16" s="138" t="s">
        <v>46</v>
      </c>
      <c r="I16" s="138"/>
      <c r="J16" s="138" t="s">
        <v>114</v>
      </c>
      <c r="K16" s="611"/>
      <c r="L16" s="611"/>
      <c r="M16" s="611"/>
    </row>
    <row r="17" spans="1:13" x14ac:dyDescent="0.35">
      <c r="A17" s="137">
        <v>44607</v>
      </c>
      <c r="B17" s="138" t="s">
        <v>115</v>
      </c>
      <c r="C17" s="499" t="s">
        <v>114</v>
      </c>
      <c r="D17" s="140" t="s">
        <v>114</v>
      </c>
      <c r="E17" s="499" t="s">
        <v>114</v>
      </c>
      <c r="F17" s="140" t="s">
        <v>46</v>
      </c>
      <c r="G17" s="499" t="s">
        <v>116</v>
      </c>
      <c r="H17" s="138" t="s">
        <v>45</v>
      </c>
      <c r="I17" s="138" t="s">
        <v>114</v>
      </c>
      <c r="J17" s="138" t="s">
        <v>113</v>
      </c>
      <c r="K17" s="611"/>
      <c r="L17" s="611"/>
      <c r="M17" s="611"/>
    </row>
    <row r="18" spans="1:13" x14ac:dyDescent="0.35">
      <c r="A18" s="137">
        <v>44608</v>
      </c>
      <c r="B18" s="138" t="s">
        <v>114</v>
      </c>
      <c r="C18" s="499" t="s">
        <v>114</v>
      </c>
      <c r="D18" s="499" t="s">
        <v>114</v>
      </c>
      <c r="E18" s="499" t="s">
        <v>46</v>
      </c>
      <c r="F18" s="499" t="s">
        <v>45</v>
      </c>
      <c r="G18" s="499" t="s">
        <v>116</v>
      </c>
      <c r="H18" s="138" t="s">
        <v>114</v>
      </c>
      <c r="I18" s="138" t="s">
        <v>113</v>
      </c>
      <c r="J18" s="138" t="s">
        <v>115</v>
      </c>
      <c r="K18" s="611"/>
      <c r="L18" s="611"/>
      <c r="M18" s="611"/>
    </row>
    <row r="19" spans="1:13" x14ac:dyDescent="0.35">
      <c r="A19" s="137">
        <v>44609</v>
      </c>
      <c r="B19" s="138" t="s">
        <v>114</v>
      </c>
      <c r="C19" s="499" t="s">
        <v>114</v>
      </c>
      <c r="D19" s="499" t="s">
        <v>46</v>
      </c>
      <c r="E19" s="499" t="s">
        <v>45</v>
      </c>
      <c r="F19" s="499" t="s">
        <v>114</v>
      </c>
      <c r="G19" s="499" t="s">
        <v>116</v>
      </c>
      <c r="H19" s="138" t="s">
        <v>113</v>
      </c>
      <c r="I19" s="138" t="s">
        <v>115</v>
      </c>
      <c r="J19" s="138" t="s">
        <v>114</v>
      </c>
      <c r="K19" s="611"/>
      <c r="L19" s="611"/>
      <c r="M19" s="611"/>
    </row>
    <row r="20" spans="1:13" x14ac:dyDescent="0.35">
      <c r="A20" s="137">
        <v>44610</v>
      </c>
      <c r="B20" s="138" t="s">
        <v>114</v>
      </c>
      <c r="C20" s="499" t="s">
        <v>46</v>
      </c>
      <c r="D20" s="499" t="s">
        <v>45</v>
      </c>
      <c r="E20" s="499" t="s">
        <v>114</v>
      </c>
      <c r="F20" s="499" t="s">
        <v>113</v>
      </c>
      <c r="G20" s="499" t="s">
        <v>116</v>
      </c>
      <c r="H20" s="138" t="s">
        <v>115</v>
      </c>
      <c r="I20" s="138" t="s">
        <v>114</v>
      </c>
      <c r="J20" s="138" t="s">
        <v>114</v>
      </c>
      <c r="K20" s="611"/>
      <c r="L20" s="611"/>
      <c r="M20" s="611"/>
    </row>
    <row r="21" spans="1:13" x14ac:dyDescent="0.35">
      <c r="A21" s="141">
        <v>44611</v>
      </c>
      <c r="B21" s="138" t="s">
        <v>118</v>
      </c>
      <c r="C21" s="499"/>
      <c r="D21" s="499" t="s">
        <v>114</v>
      </c>
      <c r="E21" s="499" t="s">
        <v>1695</v>
      </c>
      <c r="F21" s="499" t="s">
        <v>119</v>
      </c>
      <c r="G21" s="499" t="s">
        <v>116</v>
      </c>
      <c r="H21" s="138" t="s">
        <v>114</v>
      </c>
      <c r="I21" s="138" t="s">
        <v>114</v>
      </c>
      <c r="J21" s="138" t="s">
        <v>117</v>
      </c>
      <c r="K21" s="611"/>
      <c r="L21" s="611"/>
      <c r="M21" s="611"/>
    </row>
    <row r="22" spans="1:13" x14ac:dyDescent="0.35">
      <c r="A22" s="141">
        <v>44612</v>
      </c>
      <c r="B22" s="138" t="s">
        <v>118</v>
      </c>
      <c r="C22" s="499" t="s">
        <v>114</v>
      </c>
      <c r="D22" s="499" t="s">
        <v>1695</v>
      </c>
      <c r="E22" s="499" t="s">
        <v>119</v>
      </c>
      <c r="F22" s="140" t="s">
        <v>114</v>
      </c>
      <c r="G22" s="499" t="s">
        <v>116</v>
      </c>
      <c r="H22" s="138" t="s">
        <v>114</v>
      </c>
      <c r="I22" s="138" t="s">
        <v>114</v>
      </c>
      <c r="J22" s="138" t="s">
        <v>117</v>
      </c>
      <c r="K22" s="611"/>
      <c r="L22" s="611"/>
      <c r="M22" s="611"/>
    </row>
    <row r="23" spans="1:13" x14ac:dyDescent="0.35">
      <c r="A23" s="137">
        <v>44613</v>
      </c>
      <c r="B23" s="138" t="s">
        <v>114</v>
      </c>
      <c r="C23" s="140" t="s">
        <v>113</v>
      </c>
      <c r="D23" s="140" t="s">
        <v>115</v>
      </c>
      <c r="E23" s="499" t="s">
        <v>114</v>
      </c>
      <c r="F23" s="140" t="s">
        <v>114</v>
      </c>
      <c r="G23" s="140" t="s">
        <v>45</v>
      </c>
      <c r="H23" s="138" t="s">
        <v>116</v>
      </c>
      <c r="I23" s="138" t="s">
        <v>46</v>
      </c>
      <c r="J23" s="138"/>
      <c r="K23" s="611"/>
      <c r="L23" s="611"/>
      <c r="M23" s="611"/>
    </row>
    <row r="24" spans="1:13" x14ac:dyDescent="0.35">
      <c r="A24" s="137">
        <v>44614</v>
      </c>
      <c r="B24" s="138" t="s">
        <v>113</v>
      </c>
      <c r="C24" s="499" t="s">
        <v>115</v>
      </c>
      <c r="D24" s="499" t="s">
        <v>114</v>
      </c>
      <c r="E24" s="499" t="s">
        <v>114</v>
      </c>
      <c r="F24" s="499" t="s">
        <v>114</v>
      </c>
      <c r="G24" s="499" t="s">
        <v>46</v>
      </c>
      <c r="H24" s="138" t="s">
        <v>116</v>
      </c>
      <c r="I24" s="138" t="s">
        <v>45</v>
      </c>
      <c r="J24" s="138" t="s">
        <v>114</v>
      </c>
      <c r="K24" s="611"/>
      <c r="L24" s="611"/>
      <c r="M24" s="611"/>
    </row>
    <row r="25" spans="1:13" x14ac:dyDescent="0.35">
      <c r="A25" s="137">
        <v>44615</v>
      </c>
      <c r="B25" s="138" t="s">
        <v>115</v>
      </c>
      <c r="C25" s="140" t="s">
        <v>114</v>
      </c>
      <c r="D25" s="499" t="s">
        <v>114</v>
      </c>
      <c r="E25" s="499" t="s">
        <v>114</v>
      </c>
      <c r="F25" s="140" t="s">
        <v>46</v>
      </c>
      <c r="G25" s="499" t="s">
        <v>45</v>
      </c>
      <c r="H25" s="138" t="s">
        <v>116</v>
      </c>
      <c r="I25" s="138" t="s">
        <v>114</v>
      </c>
      <c r="J25" s="138" t="s">
        <v>113</v>
      </c>
      <c r="K25" s="611"/>
      <c r="L25" s="611"/>
      <c r="M25" s="611"/>
    </row>
    <row r="26" spans="1:13" x14ac:dyDescent="0.35">
      <c r="A26" s="137">
        <v>44616</v>
      </c>
      <c r="B26" s="138" t="s">
        <v>114</v>
      </c>
      <c r="C26" s="499" t="s">
        <v>114</v>
      </c>
      <c r="D26" s="499" t="s">
        <v>114</v>
      </c>
      <c r="E26" s="499" t="s">
        <v>46</v>
      </c>
      <c r="F26" s="499" t="s">
        <v>45</v>
      </c>
      <c r="G26" s="499" t="s">
        <v>114</v>
      </c>
      <c r="H26" s="138" t="s">
        <v>116</v>
      </c>
      <c r="I26" s="138" t="s">
        <v>113</v>
      </c>
      <c r="J26" s="138" t="s">
        <v>115</v>
      </c>
      <c r="K26" s="611"/>
      <c r="L26" s="611"/>
      <c r="M26" s="611"/>
    </row>
    <row r="27" spans="1:13" x14ac:dyDescent="0.35">
      <c r="A27" s="137">
        <v>44617</v>
      </c>
      <c r="B27" s="138" t="s">
        <v>114</v>
      </c>
      <c r="C27" s="499" t="s">
        <v>114</v>
      </c>
      <c r="D27" s="499" t="s">
        <v>46</v>
      </c>
      <c r="E27" s="499" t="s">
        <v>45</v>
      </c>
      <c r="F27" s="499" t="s">
        <v>114</v>
      </c>
      <c r="G27" s="499" t="s">
        <v>113</v>
      </c>
      <c r="H27" s="138" t="s">
        <v>116</v>
      </c>
      <c r="I27" s="138" t="s">
        <v>115</v>
      </c>
      <c r="J27" s="138" t="s">
        <v>114</v>
      </c>
      <c r="K27" s="611"/>
      <c r="L27" s="611"/>
      <c r="M27" s="611"/>
    </row>
    <row r="28" spans="1:13" x14ac:dyDescent="0.35">
      <c r="A28" s="141">
        <v>44618</v>
      </c>
      <c r="B28" s="138" t="s">
        <v>117</v>
      </c>
      <c r="C28" s="499" t="s">
        <v>118</v>
      </c>
      <c r="D28" s="140"/>
      <c r="E28" s="499" t="s">
        <v>114</v>
      </c>
      <c r="F28" s="499" t="s">
        <v>1695</v>
      </c>
      <c r="G28" s="140" t="s">
        <v>119</v>
      </c>
      <c r="H28" s="138" t="s">
        <v>116</v>
      </c>
      <c r="I28" s="138" t="s">
        <v>114</v>
      </c>
      <c r="J28" s="138" t="s">
        <v>114</v>
      </c>
      <c r="K28" s="611"/>
      <c r="L28" s="611"/>
      <c r="M28" s="611"/>
    </row>
    <row r="29" spans="1:13" x14ac:dyDescent="0.35">
      <c r="A29" s="141">
        <v>44619</v>
      </c>
      <c r="B29" s="138" t="s">
        <v>117</v>
      </c>
      <c r="C29" s="499" t="s">
        <v>118</v>
      </c>
      <c r="D29" s="499" t="s">
        <v>114</v>
      </c>
      <c r="E29" s="499" t="s">
        <v>1695</v>
      </c>
      <c r="F29" s="499" t="s">
        <v>119</v>
      </c>
      <c r="G29" s="140" t="s">
        <v>114</v>
      </c>
      <c r="H29" s="138" t="s">
        <v>116</v>
      </c>
      <c r="I29" s="138" t="s">
        <v>114</v>
      </c>
      <c r="J29" s="138" t="s">
        <v>114</v>
      </c>
      <c r="K29" s="611"/>
      <c r="L29" s="611"/>
      <c r="M29" s="611"/>
    </row>
    <row r="30" spans="1:13" x14ac:dyDescent="0.35">
      <c r="A30" s="137">
        <v>44620</v>
      </c>
      <c r="B30" s="138"/>
      <c r="C30" s="499" t="s">
        <v>114</v>
      </c>
      <c r="D30" s="499" t="s">
        <v>113</v>
      </c>
      <c r="E30" s="499" t="s">
        <v>115</v>
      </c>
      <c r="F30" s="499" t="s">
        <v>114</v>
      </c>
      <c r="G30" s="140" t="s">
        <v>114</v>
      </c>
      <c r="H30" s="138" t="s">
        <v>45</v>
      </c>
      <c r="I30" s="138" t="s">
        <v>116</v>
      </c>
      <c r="J30" s="138" t="s">
        <v>46</v>
      </c>
      <c r="K30" s="611"/>
      <c r="L30" s="611"/>
      <c r="M30" s="611"/>
    </row>
    <row r="31" spans="1:13" x14ac:dyDescent="0.35">
      <c r="A31" s="137">
        <v>44621</v>
      </c>
      <c r="B31" s="138" t="s">
        <v>114</v>
      </c>
      <c r="C31" s="499" t="s">
        <v>113</v>
      </c>
      <c r="D31" s="499" t="s">
        <v>115</v>
      </c>
      <c r="E31" s="499" t="s">
        <v>114</v>
      </c>
      <c r="F31" s="499" t="s">
        <v>114</v>
      </c>
      <c r="G31" s="499" t="s">
        <v>114</v>
      </c>
      <c r="H31" s="138" t="s">
        <v>46</v>
      </c>
      <c r="I31" s="138" t="s">
        <v>116</v>
      </c>
      <c r="J31" s="138" t="s">
        <v>45</v>
      </c>
      <c r="K31" s="611"/>
      <c r="L31" s="611"/>
      <c r="M31" s="611"/>
    </row>
    <row r="32" spans="1:13" x14ac:dyDescent="0.35">
      <c r="A32" s="137">
        <v>44622</v>
      </c>
      <c r="B32" s="138" t="s">
        <v>113</v>
      </c>
      <c r="C32" s="499" t="s">
        <v>115</v>
      </c>
      <c r="D32" s="499" t="s">
        <v>114</v>
      </c>
      <c r="E32" s="499" t="s">
        <v>114</v>
      </c>
      <c r="F32" s="499" t="s">
        <v>114</v>
      </c>
      <c r="G32" s="499" t="s">
        <v>46</v>
      </c>
      <c r="H32" s="138" t="s">
        <v>45</v>
      </c>
      <c r="I32" s="138" t="s">
        <v>116</v>
      </c>
      <c r="J32" s="138" t="s">
        <v>114</v>
      </c>
      <c r="K32" s="611"/>
      <c r="L32" s="611"/>
      <c r="M32" s="611"/>
    </row>
    <row r="33" spans="1:13" x14ac:dyDescent="0.35">
      <c r="A33" s="137">
        <v>44623</v>
      </c>
      <c r="B33" s="138" t="s">
        <v>115</v>
      </c>
      <c r="C33" s="499" t="s">
        <v>114</v>
      </c>
      <c r="D33" s="499" t="s">
        <v>114</v>
      </c>
      <c r="E33" s="499" t="s">
        <v>114</v>
      </c>
      <c r="F33" s="499" t="s">
        <v>46</v>
      </c>
      <c r="G33" s="499" t="s">
        <v>45</v>
      </c>
      <c r="H33" s="138" t="s">
        <v>114</v>
      </c>
      <c r="I33" s="138" t="s">
        <v>116</v>
      </c>
      <c r="J33" s="138" t="s">
        <v>113</v>
      </c>
      <c r="K33" s="611"/>
      <c r="L33" s="611"/>
      <c r="M33" s="611"/>
    </row>
    <row r="34" spans="1:13" x14ac:dyDescent="0.35">
      <c r="A34" s="137">
        <v>44624</v>
      </c>
      <c r="B34" s="138" t="s">
        <v>114</v>
      </c>
      <c r="C34" s="499" t="s">
        <v>114</v>
      </c>
      <c r="D34" s="499" t="s">
        <v>114</v>
      </c>
      <c r="E34" s="499" t="s">
        <v>46</v>
      </c>
      <c r="F34" s="499" t="s">
        <v>45</v>
      </c>
      <c r="G34" s="499" t="s">
        <v>114</v>
      </c>
      <c r="H34" s="138" t="s">
        <v>113</v>
      </c>
      <c r="I34" s="138" t="s">
        <v>116</v>
      </c>
      <c r="J34" s="138" t="s">
        <v>115</v>
      </c>
      <c r="K34" s="611"/>
      <c r="L34" s="611"/>
      <c r="M34" s="611"/>
    </row>
    <row r="35" spans="1:13" x14ac:dyDescent="0.35">
      <c r="A35" s="141">
        <v>44625</v>
      </c>
      <c r="B35" s="138" t="s">
        <v>114</v>
      </c>
      <c r="C35" s="140" t="s">
        <v>117</v>
      </c>
      <c r="D35" s="499" t="s">
        <v>118</v>
      </c>
      <c r="E35" s="499"/>
      <c r="F35" s="499" t="s">
        <v>114</v>
      </c>
      <c r="G35" s="499" t="s">
        <v>1695</v>
      </c>
      <c r="H35" s="138" t="s">
        <v>119</v>
      </c>
      <c r="I35" s="138" t="s">
        <v>116</v>
      </c>
      <c r="J35" s="138" t="s">
        <v>114</v>
      </c>
      <c r="K35" s="611"/>
      <c r="L35" s="611"/>
      <c r="M35" s="611"/>
    </row>
    <row r="36" spans="1:13" x14ac:dyDescent="0.35">
      <c r="A36" s="141">
        <v>44626</v>
      </c>
      <c r="B36" s="138" t="s">
        <v>114</v>
      </c>
      <c r="C36" s="499" t="s">
        <v>117</v>
      </c>
      <c r="D36" s="499" t="s">
        <v>118</v>
      </c>
      <c r="E36" s="499" t="s">
        <v>114</v>
      </c>
      <c r="F36" s="499" t="s">
        <v>1695</v>
      </c>
      <c r="G36" s="499" t="s">
        <v>119</v>
      </c>
      <c r="H36" s="138" t="s">
        <v>114</v>
      </c>
      <c r="I36" s="138" t="s">
        <v>116</v>
      </c>
      <c r="J36" s="138" t="s">
        <v>114</v>
      </c>
      <c r="K36" s="611"/>
      <c r="L36" s="611"/>
      <c r="M36" s="611"/>
    </row>
    <row r="37" spans="1:13" x14ac:dyDescent="0.35">
      <c r="A37" s="137">
        <v>44627</v>
      </c>
      <c r="B37" s="138" t="s">
        <v>46</v>
      </c>
      <c r="C37" s="140"/>
      <c r="D37" s="499" t="s">
        <v>114</v>
      </c>
      <c r="E37" s="499" t="s">
        <v>113</v>
      </c>
      <c r="F37" s="499" t="s">
        <v>115</v>
      </c>
      <c r="G37" s="499" t="s">
        <v>114</v>
      </c>
      <c r="H37" s="138" t="s">
        <v>114</v>
      </c>
      <c r="I37" s="138" t="s">
        <v>45</v>
      </c>
      <c r="J37" s="138" t="s">
        <v>116</v>
      </c>
      <c r="K37" s="611"/>
      <c r="L37" s="611"/>
      <c r="M37" s="611"/>
    </row>
    <row r="38" spans="1:13" x14ac:dyDescent="0.35">
      <c r="A38" s="137">
        <v>44628</v>
      </c>
      <c r="B38" s="138" t="s">
        <v>45</v>
      </c>
      <c r="C38" s="499" t="s">
        <v>114</v>
      </c>
      <c r="D38" s="499" t="s">
        <v>113</v>
      </c>
      <c r="E38" s="499" t="s">
        <v>115</v>
      </c>
      <c r="F38" s="499" t="s">
        <v>114</v>
      </c>
      <c r="G38" s="499" t="s">
        <v>114</v>
      </c>
      <c r="H38" s="138" t="s">
        <v>114</v>
      </c>
      <c r="I38" s="138" t="s">
        <v>46</v>
      </c>
      <c r="J38" s="138" t="s">
        <v>116</v>
      </c>
      <c r="K38" s="611"/>
      <c r="L38" s="611"/>
      <c r="M38" s="611"/>
    </row>
    <row r="39" spans="1:13" x14ac:dyDescent="0.35">
      <c r="A39" s="137">
        <v>44629</v>
      </c>
      <c r="B39" s="138" t="s">
        <v>114</v>
      </c>
      <c r="C39" s="499" t="s">
        <v>113</v>
      </c>
      <c r="D39" s="499" t="s">
        <v>115</v>
      </c>
      <c r="E39" s="499" t="s">
        <v>114</v>
      </c>
      <c r="F39" s="499" t="s">
        <v>114</v>
      </c>
      <c r="G39" s="499" t="s">
        <v>114</v>
      </c>
      <c r="H39" s="138" t="s">
        <v>46</v>
      </c>
      <c r="I39" s="138" t="s">
        <v>45</v>
      </c>
      <c r="J39" s="138" t="s">
        <v>116</v>
      </c>
      <c r="K39" s="611"/>
      <c r="L39" s="611"/>
      <c r="M39" s="611"/>
    </row>
    <row r="40" spans="1:13" x14ac:dyDescent="0.35">
      <c r="A40" s="137">
        <v>44630</v>
      </c>
      <c r="B40" s="138" t="s">
        <v>113</v>
      </c>
      <c r="C40" s="499" t="s">
        <v>115</v>
      </c>
      <c r="D40" s="499" t="s">
        <v>114</v>
      </c>
      <c r="E40" s="499" t="s">
        <v>114</v>
      </c>
      <c r="F40" s="499" t="s">
        <v>114</v>
      </c>
      <c r="G40" s="499" t="s">
        <v>46</v>
      </c>
      <c r="H40" s="138" t="s">
        <v>45</v>
      </c>
      <c r="I40" s="138" t="s">
        <v>114</v>
      </c>
      <c r="J40" s="138" t="s">
        <v>116</v>
      </c>
      <c r="K40" s="611"/>
      <c r="L40" s="611"/>
      <c r="M40" s="611"/>
    </row>
    <row r="41" spans="1:13" x14ac:dyDescent="0.35">
      <c r="A41" s="137">
        <v>44631</v>
      </c>
      <c r="B41" s="138" t="s">
        <v>115</v>
      </c>
      <c r="C41" s="499" t="s">
        <v>114</v>
      </c>
      <c r="D41" s="499" t="s">
        <v>114</v>
      </c>
      <c r="E41" s="499" t="s">
        <v>114</v>
      </c>
      <c r="F41" s="499" t="s">
        <v>46</v>
      </c>
      <c r="G41" s="499" t="s">
        <v>45</v>
      </c>
      <c r="H41" s="138" t="s">
        <v>114</v>
      </c>
      <c r="I41" s="138" t="s">
        <v>113</v>
      </c>
      <c r="J41" s="138" t="s">
        <v>116</v>
      </c>
      <c r="K41" s="611"/>
      <c r="L41" s="611"/>
      <c r="M41" s="611"/>
    </row>
    <row r="42" spans="1:13" x14ac:dyDescent="0.35">
      <c r="A42" s="141">
        <v>44632</v>
      </c>
      <c r="B42" s="138" t="s">
        <v>114</v>
      </c>
      <c r="C42" s="499" t="s">
        <v>114</v>
      </c>
      <c r="D42" s="140" t="s">
        <v>117</v>
      </c>
      <c r="E42" s="499" t="s">
        <v>118</v>
      </c>
      <c r="F42" s="499"/>
      <c r="G42" s="499" t="s">
        <v>114</v>
      </c>
      <c r="H42" s="138" t="s">
        <v>1695</v>
      </c>
      <c r="I42" s="138" t="s">
        <v>119</v>
      </c>
      <c r="J42" s="138" t="s">
        <v>116</v>
      </c>
      <c r="K42" s="611"/>
      <c r="L42" s="611"/>
      <c r="M42" s="611"/>
    </row>
    <row r="43" spans="1:13" x14ac:dyDescent="0.35">
      <c r="A43" s="141">
        <v>44633</v>
      </c>
      <c r="B43" s="138" t="s">
        <v>114</v>
      </c>
      <c r="C43" s="499" t="s">
        <v>114</v>
      </c>
      <c r="D43" s="499" t="s">
        <v>117</v>
      </c>
      <c r="E43" s="499" t="s">
        <v>118</v>
      </c>
      <c r="F43" s="499" t="s">
        <v>114</v>
      </c>
      <c r="G43" s="499" t="s">
        <v>1695</v>
      </c>
      <c r="H43" s="138" t="s">
        <v>119</v>
      </c>
      <c r="I43" s="138" t="s">
        <v>114</v>
      </c>
      <c r="J43" s="138" t="s">
        <v>116</v>
      </c>
      <c r="K43" s="611"/>
      <c r="L43" s="611"/>
      <c r="M43" s="611"/>
    </row>
    <row r="44" spans="1:13" x14ac:dyDescent="0.35">
      <c r="A44" s="137">
        <v>44634</v>
      </c>
      <c r="B44" s="138" t="s">
        <v>116</v>
      </c>
      <c r="C44" s="499" t="s">
        <v>46</v>
      </c>
      <c r="D44" s="140"/>
      <c r="E44" s="140" t="s">
        <v>114</v>
      </c>
      <c r="F44" s="499" t="s">
        <v>113</v>
      </c>
      <c r="G44" s="499" t="s">
        <v>115</v>
      </c>
      <c r="H44" s="138" t="s">
        <v>114</v>
      </c>
      <c r="I44" s="138" t="s">
        <v>114</v>
      </c>
      <c r="J44" s="138" t="s">
        <v>45</v>
      </c>
      <c r="K44" s="611"/>
      <c r="L44" s="611"/>
      <c r="M44" s="611"/>
    </row>
    <row r="45" spans="1:13" x14ac:dyDescent="0.35">
      <c r="A45" s="137">
        <v>44635</v>
      </c>
      <c r="B45" s="138" t="s">
        <v>116</v>
      </c>
      <c r="C45" s="499" t="s">
        <v>45</v>
      </c>
      <c r="D45" s="499" t="s">
        <v>114</v>
      </c>
      <c r="E45" s="499" t="s">
        <v>113</v>
      </c>
      <c r="F45" s="499" t="s">
        <v>115</v>
      </c>
      <c r="G45" s="499" t="s">
        <v>114</v>
      </c>
      <c r="H45" s="138" t="s">
        <v>114</v>
      </c>
      <c r="I45" s="138" t="s">
        <v>114</v>
      </c>
      <c r="J45" s="138" t="s">
        <v>46</v>
      </c>
      <c r="K45" s="611"/>
      <c r="L45" s="611"/>
      <c r="M45" s="611"/>
    </row>
    <row r="46" spans="1:13" x14ac:dyDescent="0.35">
      <c r="A46" s="137">
        <v>44636</v>
      </c>
      <c r="B46" s="138" t="s">
        <v>116</v>
      </c>
      <c r="C46" s="499" t="s">
        <v>114</v>
      </c>
      <c r="D46" s="499" t="s">
        <v>113</v>
      </c>
      <c r="E46" s="499" t="s">
        <v>115</v>
      </c>
      <c r="F46" s="499" t="s">
        <v>114</v>
      </c>
      <c r="G46" s="499" t="s">
        <v>114</v>
      </c>
      <c r="H46" s="138" t="s">
        <v>114</v>
      </c>
      <c r="I46" s="138" t="s">
        <v>46</v>
      </c>
      <c r="J46" s="138" t="s">
        <v>45</v>
      </c>
      <c r="K46" s="611"/>
      <c r="L46" s="611"/>
      <c r="M46" s="611"/>
    </row>
    <row r="47" spans="1:13" x14ac:dyDescent="0.35">
      <c r="A47" s="137">
        <v>44637</v>
      </c>
      <c r="B47" s="138" t="s">
        <v>116</v>
      </c>
      <c r="C47" s="499" t="s">
        <v>113</v>
      </c>
      <c r="D47" s="499" t="s">
        <v>115</v>
      </c>
      <c r="E47" s="499" t="s">
        <v>114</v>
      </c>
      <c r="F47" s="499" t="s">
        <v>114</v>
      </c>
      <c r="G47" s="499" t="s">
        <v>114</v>
      </c>
      <c r="H47" s="138" t="s">
        <v>46</v>
      </c>
      <c r="I47" s="138" t="s">
        <v>45</v>
      </c>
      <c r="J47" s="138" t="s">
        <v>114</v>
      </c>
      <c r="K47" s="611"/>
      <c r="L47" s="611"/>
      <c r="M47" s="611"/>
    </row>
    <row r="48" spans="1:13" x14ac:dyDescent="0.35">
      <c r="A48" s="137">
        <v>44638</v>
      </c>
      <c r="B48" s="138" t="s">
        <v>116</v>
      </c>
      <c r="C48" s="499" t="s">
        <v>115</v>
      </c>
      <c r="D48" s="499" t="s">
        <v>114</v>
      </c>
      <c r="E48" s="499" t="s">
        <v>114</v>
      </c>
      <c r="F48" s="499" t="s">
        <v>114</v>
      </c>
      <c r="G48" s="499" t="s">
        <v>46</v>
      </c>
      <c r="H48" s="138" t="s">
        <v>45</v>
      </c>
      <c r="I48" s="138" t="s">
        <v>114</v>
      </c>
      <c r="J48" s="138" t="s">
        <v>113</v>
      </c>
      <c r="K48" s="611"/>
      <c r="L48" s="611"/>
      <c r="M48" s="611"/>
    </row>
    <row r="49" spans="1:13" x14ac:dyDescent="0.35">
      <c r="A49" s="141">
        <v>44639</v>
      </c>
      <c r="B49" s="138" t="s">
        <v>116</v>
      </c>
      <c r="C49" s="499" t="s">
        <v>114</v>
      </c>
      <c r="D49" s="499" t="s">
        <v>114</v>
      </c>
      <c r="E49" s="140" t="s">
        <v>117</v>
      </c>
      <c r="F49" s="499" t="s">
        <v>118</v>
      </c>
      <c r="G49" s="499"/>
      <c r="H49" s="138" t="s">
        <v>114</v>
      </c>
      <c r="I49" s="138" t="s">
        <v>1695</v>
      </c>
      <c r="J49" s="138" t="s">
        <v>119</v>
      </c>
      <c r="K49" s="611"/>
      <c r="L49" s="611"/>
      <c r="M49" s="611"/>
    </row>
    <row r="50" spans="1:13" x14ac:dyDescent="0.35">
      <c r="A50" s="141">
        <v>44640</v>
      </c>
      <c r="B50" s="138" t="s">
        <v>116</v>
      </c>
      <c r="C50" s="499" t="s">
        <v>114</v>
      </c>
      <c r="D50" s="140" t="s">
        <v>114</v>
      </c>
      <c r="E50" s="499" t="s">
        <v>117</v>
      </c>
      <c r="F50" s="499" t="s">
        <v>118</v>
      </c>
      <c r="G50" s="499" t="s">
        <v>114</v>
      </c>
      <c r="H50" s="138" t="s">
        <v>1695</v>
      </c>
      <c r="I50" s="138" t="s">
        <v>119</v>
      </c>
      <c r="J50" s="138" t="s">
        <v>114</v>
      </c>
      <c r="K50" s="611"/>
      <c r="L50" s="611"/>
      <c r="M50" s="611"/>
    </row>
    <row r="51" spans="1:13" x14ac:dyDescent="0.35">
      <c r="A51" s="137">
        <v>44641</v>
      </c>
      <c r="B51" s="138" t="s">
        <v>45</v>
      </c>
      <c r="C51" s="499" t="s">
        <v>116</v>
      </c>
      <c r="D51" s="499" t="s">
        <v>46</v>
      </c>
      <c r="E51" s="140"/>
      <c r="F51" s="499" t="s">
        <v>114</v>
      </c>
      <c r="G51" s="499" t="s">
        <v>113</v>
      </c>
      <c r="H51" s="138" t="s">
        <v>115</v>
      </c>
      <c r="I51" s="138" t="s">
        <v>114</v>
      </c>
      <c r="J51" s="138" t="s">
        <v>114</v>
      </c>
      <c r="K51" s="611"/>
      <c r="L51" s="611"/>
      <c r="M51" s="611"/>
    </row>
    <row r="52" spans="1:13" x14ac:dyDescent="0.35">
      <c r="A52" s="137">
        <v>44642</v>
      </c>
      <c r="B52" s="138" t="s">
        <v>46</v>
      </c>
      <c r="C52" s="499" t="s">
        <v>116</v>
      </c>
      <c r="D52" s="499" t="s">
        <v>45</v>
      </c>
      <c r="E52" s="499" t="s">
        <v>114</v>
      </c>
      <c r="F52" s="499" t="s">
        <v>113</v>
      </c>
      <c r="G52" s="499" t="s">
        <v>115</v>
      </c>
      <c r="H52" s="138" t="s">
        <v>114</v>
      </c>
      <c r="I52" s="138" t="s">
        <v>114</v>
      </c>
      <c r="J52" s="138" t="s">
        <v>114</v>
      </c>
      <c r="K52" s="611"/>
      <c r="L52" s="611"/>
      <c r="M52" s="611"/>
    </row>
    <row r="53" spans="1:13" x14ac:dyDescent="0.35">
      <c r="A53" s="137">
        <v>44643</v>
      </c>
      <c r="B53" s="138" t="s">
        <v>45</v>
      </c>
      <c r="C53" s="499" t="s">
        <v>116</v>
      </c>
      <c r="D53" s="499" t="s">
        <v>114</v>
      </c>
      <c r="E53" s="499" t="s">
        <v>113</v>
      </c>
      <c r="F53" s="499" t="s">
        <v>115</v>
      </c>
      <c r="G53" s="499" t="s">
        <v>114</v>
      </c>
      <c r="H53" s="138" t="s">
        <v>114</v>
      </c>
      <c r="I53" s="138" t="s">
        <v>114</v>
      </c>
      <c r="J53" s="138" t="s">
        <v>46</v>
      </c>
      <c r="K53" s="611"/>
      <c r="L53" s="611"/>
      <c r="M53" s="611"/>
    </row>
    <row r="54" spans="1:13" x14ac:dyDescent="0.35">
      <c r="A54" s="137">
        <v>44644</v>
      </c>
      <c r="B54" s="138" t="s">
        <v>114</v>
      </c>
      <c r="C54" s="499" t="s">
        <v>116</v>
      </c>
      <c r="D54" s="499" t="s">
        <v>113</v>
      </c>
      <c r="E54" s="499" t="s">
        <v>115</v>
      </c>
      <c r="F54" s="499" t="s">
        <v>114</v>
      </c>
      <c r="G54" s="499" t="s">
        <v>114</v>
      </c>
      <c r="H54" s="138" t="s">
        <v>114</v>
      </c>
      <c r="I54" s="138" t="s">
        <v>46</v>
      </c>
      <c r="J54" s="138" t="s">
        <v>45</v>
      </c>
      <c r="K54" s="611"/>
      <c r="L54" s="611"/>
      <c r="M54" s="611"/>
    </row>
    <row r="55" spans="1:13" x14ac:dyDescent="0.35">
      <c r="A55" s="137">
        <v>44645</v>
      </c>
      <c r="B55" s="138" t="s">
        <v>113</v>
      </c>
      <c r="C55" s="499" t="s">
        <v>116</v>
      </c>
      <c r="D55" s="499" t="s">
        <v>115</v>
      </c>
      <c r="E55" s="499" t="s">
        <v>114</v>
      </c>
      <c r="F55" s="499" t="s">
        <v>114</v>
      </c>
      <c r="G55" s="499" t="s">
        <v>114</v>
      </c>
      <c r="H55" s="138" t="s">
        <v>46</v>
      </c>
      <c r="I55" s="138" t="s">
        <v>45</v>
      </c>
      <c r="J55" s="138" t="s">
        <v>114</v>
      </c>
      <c r="K55" s="611"/>
      <c r="L55" s="611"/>
      <c r="M55" s="611"/>
    </row>
    <row r="56" spans="1:13" x14ac:dyDescent="0.35">
      <c r="A56" s="141">
        <v>44646</v>
      </c>
      <c r="B56" s="138" t="s">
        <v>119</v>
      </c>
      <c r="C56" s="499" t="s">
        <v>116</v>
      </c>
      <c r="D56" s="499" t="s">
        <v>114</v>
      </c>
      <c r="E56" s="499" t="s">
        <v>114</v>
      </c>
      <c r="F56" s="140" t="s">
        <v>117</v>
      </c>
      <c r="G56" s="499" t="s">
        <v>118</v>
      </c>
      <c r="H56" s="138"/>
      <c r="I56" s="138" t="s">
        <v>114</v>
      </c>
      <c r="J56" s="138" t="s">
        <v>1695</v>
      </c>
      <c r="K56" s="611"/>
      <c r="L56" s="611"/>
      <c r="M56" s="611"/>
    </row>
    <row r="57" spans="1:13" x14ac:dyDescent="0.35">
      <c r="A57" s="141">
        <v>44647</v>
      </c>
      <c r="B57" s="138" t="s">
        <v>114</v>
      </c>
      <c r="C57" s="140" t="s">
        <v>116</v>
      </c>
      <c r="D57" s="499" t="s">
        <v>114</v>
      </c>
      <c r="E57" s="499" t="s">
        <v>114</v>
      </c>
      <c r="F57" s="499" t="s">
        <v>117</v>
      </c>
      <c r="G57" s="499" t="s">
        <v>118</v>
      </c>
      <c r="H57" s="138" t="s">
        <v>114</v>
      </c>
      <c r="I57" s="138" t="s">
        <v>1695</v>
      </c>
      <c r="J57" s="138" t="s">
        <v>119</v>
      </c>
      <c r="K57" s="611"/>
      <c r="L57" s="612"/>
      <c r="M57" s="611"/>
    </row>
    <row r="58" spans="1:13" x14ac:dyDescent="0.35">
      <c r="A58" s="137">
        <v>44648</v>
      </c>
      <c r="B58" s="138" t="s">
        <v>114</v>
      </c>
      <c r="C58" s="140" t="s">
        <v>45</v>
      </c>
      <c r="D58" s="499" t="s">
        <v>116</v>
      </c>
      <c r="E58" s="499" t="s">
        <v>46</v>
      </c>
      <c r="F58" s="140"/>
      <c r="G58" s="499" t="s">
        <v>114</v>
      </c>
      <c r="H58" s="138" t="s">
        <v>113</v>
      </c>
      <c r="I58" s="138" t="s">
        <v>115</v>
      </c>
      <c r="J58" s="138" t="s">
        <v>114</v>
      </c>
      <c r="K58" s="611"/>
      <c r="L58" s="612"/>
      <c r="M58" s="611"/>
    </row>
    <row r="59" spans="1:13" x14ac:dyDescent="0.35">
      <c r="A59" s="137">
        <v>44649</v>
      </c>
      <c r="B59" s="138" t="s">
        <v>114</v>
      </c>
      <c r="C59" s="499" t="s">
        <v>46</v>
      </c>
      <c r="D59" s="499" t="s">
        <v>116</v>
      </c>
      <c r="E59" s="499" t="s">
        <v>45</v>
      </c>
      <c r="F59" s="499" t="s">
        <v>114</v>
      </c>
      <c r="G59" s="499" t="s">
        <v>113</v>
      </c>
      <c r="H59" s="138" t="s">
        <v>115</v>
      </c>
      <c r="I59" s="138" t="s">
        <v>114</v>
      </c>
      <c r="J59" s="138" t="s">
        <v>114</v>
      </c>
      <c r="K59" s="611"/>
      <c r="L59" s="612"/>
      <c r="M59" s="611"/>
    </row>
    <row r="60" spans="1:13" x14ac:dyDescent="0.35">
      <c r="A60" s="137">
        <v>44650</v>
      </c>
      <c r="B60" s="138" t="s">
        <v>46</v>
      </c>
      <c r="C60" s="499" t="s">
        <v>45</v>
      </c>
      <c r="D60" s="499" t="s">
        <v>116</v>
      </c>
      <c r="E60" s="499" t="s">
        <v>114</v>
      </c>
      <c r="F60" s="499" t="s">
        <v>113</v>
      </c>
      <c r="G60" s="140" t="s">
        <v>115</v>
      </c>
      <c r="H60" s="138" t="s">
        <v>114</v>
      </c>
      <c r="I60" s="138" t="s">
        <v>114</v>
      </c>
      <c r="J60" s="138" t="s">
        <v>114</v>
      </c>
      <c r="K60" s="611"/>
      <c r="L60" s="612"/>
      <c r="M60" s="611"/>
    </row>
    <row r="61" spans="1:13" x14ac:dyDescent="0.35">
      <c r="A61" s="137">
        <v>44651</v>
      </c>
      <c r="B61" s="138" t="s">
        <v>45</v>
      </c>
      <c r="C61" s="499" t="s">
        <v>114</v>
      </c>
      <c r="D61" s="499" t="s">
        <v>116</v>
      </c>
      <c r="E61" s="499" t="s">
        <v>113</v>
      </c>
      <c r="F61" s="499" t="s">
        <v>115</v>
      </c>
      <c r="G61" s="140" t="s">
        <v>114</v>
      </c>
      <c r="H61" s="138" t="s">
        <v>114</v>
      </c>
      <c r="I61" s="138" t="s">
        <v>114</v>
      </c>
      <c r="J61" s="138" t="s">
        <v>46</v>
      </c>
      <c r="K61" s="611"/>
      <c r="L61" s="612"/>
      <c r="M61" s="611"/>
    </row>
    <row r="62" spans="1:13" x14ac:dyDescent="0.35">
      <c r="A62" s="137">
        <v>44652</v>
      </c>
      <c r="B62" s="138" t="s">
        <v>114</v>
      </c>
      <c r="C62" s="499" t="s">
        <v>113</v>
      </c>
      <c r="D62" s="499" t="s">
        <v>116</v>
      </c>
      <c r="E62" s="499" t="s">
        <v>115</v>
      </c>
      <c r="F62" s="499" t="s">
        <v>114</v>
      </c>
      <c r="G62" s="140" t="s">
        <v>114</v>
      </c>
      <c r="H62" s="138" t="s">
        <v>114</v>
      </c>
      <c r="I62" s="138" t="s">
        <v>46</v>
      </c>
      <c r="J62" s="138" t="s">
        <v>45</v>
      </c>
      <c r="K62" s="611"/>
      <c r="L62" s="612"/>
      <c r="M62" s="611"/>
    </row>
    <row r="63" spans="1:13" x14ac:dyDescent="0.35">
      <c r="A63" s="141">
        <v>44653</v>
      </c>
      <c r="B63" s="138" t="s">
        <v>1695</v>
      </c>
      <c r="C63" s="499" t="s">
        <v>119</v>
      </c>
      <c r="D63" s="499" t="s">
        <v>116</v>
      </c>
      <c r="E63" s="140" t="s">
        <v>114</v>
      </c>
      <c r="F63" s="499" t="s">
        <v>114</v>
      </c>
      <c r="G63" s="140" t="s">
        <v>117</v>
      </c>
      <c r="H63" s="138" t="s">
        <v>118</v>
      </c>
      <c r="I63" s="138"/>
      <c r="J63" s="138" t="s">
        <v>114</v>
      </c>
      <c r="K63" s="611"/>
      <c r="L63" s="612"/>
      <c r="M63" s="611"/>
    </row>
    <row r="64" spans="1:13" x14ac:dyDescent="0.35">
      <c r="A64" s="141">
        <v>44654</v>
      </c>
      <c r="B64" s="138" t="s">
        <v>119</v>
      </c>
      <c r="C64" s="499" t="s">
        <v>114</v>
      </c>
      <c r="D64" s="140" t="s">
        <v>116</v>
      </c>
      <c r="E64" s="140" t="s">
        <v>114</v>
      </c>
      <c r="F64" s="499" t="s">
        <v>114</v>
      </c>
      <c r="G64" s="140" t="s">
        <v>117</v>
      </c>
      <c r="H64" s="138" t="s">
        <v>118</v>
      </c>
      <c r="I64" s="138" t="s">
        <v>114</v>
      </c>
      <c r="J64" s="138" t="s">
        <v>1695</v>
      </c>
      <c r="K64" s="611"/>
      <c r="L64" s="612"/>
      <c r="M64" s="611"/>
    </row>
    <row r="65" spans="1:13" x14ac:dyDescent="0.35">
      <c r="A65" s="137">
        <v>44655</v>
      </c>
      <c r="B65" s="138" t="s">
        <v>114</v>
      </c>
      <c r="C65" s="140" t="s">
        <v>114</v>
      </c>
      <c r="D65" s="140" t="s">
        <v>45</v>
      </c>
      <c r="E65" s="140" t="s">
        <v>116</v>
      </c>
      <c r="F65" s="499" t="s">
        <v>46</v>
      </c>
      <c r="G65" s="140"/>
      <c r="H65" s="138" t="s">
        <v>114</v>
      </c>
      <c r="I65" s="138" t="s">
        <v>113</v>
      </c>
      <c r="J65" s="138" t="s">
        <v>115</v>
      </c>
      <c r="K65" s="611"/>
      <c r="L65" s="612"/>
      <c r="M65" s="611"/>
    </row>
    <row r="66" spans="1:13" x14ac:dyDescent="0.35">
      <c r="A66" s="137">
        <v>44656</v>
      </c>
      <c r="B66" s="138" t="s">
        <v>114</v>
      </c>
      <c r="C66" s="499" t="s">
        <v>114</v>
      </c>
      <c r="D66" s="499" t="s">
        <v>46</v>
      </c>
      <c r="E66" s="140" t="s">
        <v>116</v>
      </c>
      <c r="F66" s="499" t="s">
        <v>45</v>
      </c>
      <c r="G66" s="499" t="s">
        <v>114</v>
      </c>
      <c r="H66" s="138" t="s">
        <v>113</v>
      </c>
      <c r="I66" s="138" t="s">
        <v>115</v>
      </c>
      <c r="J66" s="138" t="s">
        <v>114</v>
      </c>
      <c r="K66" s="611"/>
      <c r="L66" s="612"/>
      <c r="M66" s="611"/>
    </row>
    <row r="67" spans="1:13" x14ac:dyDescent="0.35">
      <c r="A67" s="137">
        <v>44657</v>
      </c>
      <c r="B67" s="138" t="s">
        <v>114</v>
      </c>
      <c r="C67" s="499" t="s">
        <v>46</v>
      </c>
      <c r="D67" s="499" t="s">
        <v>45</v>
      </c>
      <c r="E67" s="499" t="s">
        <v>116</v>
      </c>
      <c r="F67" s="499" t="s">
        <v>114</v>
      </c>
      <c r="G67" s="499" t="s">
        <v>113</v>
      </c>
      <c r="H67" s="138" t="s">
        <v>115</v>
      </c>
      <c r="I67" s="138" t="s">
        <v>114</v>
      </c>
      <c r="J67" s="138" t="s">
        <v>114</v>
      </c>
      <c r="K67" s="611"/>
      <c r="L67" s="612"/>
      <c r="M67" s="611"/>
    </row>
    <row r="68" spans="1:13" x14ac:dyDescent="0.35">
      <c r="A68" s="137">
        <v>44658</v>
      </c>
      <c r="B68" s="138" t="s">
        <v>46</v>
      </c>
      <c r="C68" s="499" t="s">
        <v>45</v>
      </c>
      <c r="D68" s="499" t="s">
        <v>114</v>
      </c>
      <c r="E68" s="499" t="s">
        <v>116</v>
      </c>
      <c r="F68" s="499" t="s">
        <v>113</v>
      </c>
      <c r="G68" s="499" t="s">
        <v>115</v>
      </c>
      <c r="H68" s="138" t="s">
        <v>114</v>
      </c>
      <c r="I68" s="138" t="s">
        <v>114</v>
      </c>
      <c r="J68" s="138" t="s">
        <v>114</v>
      </c>
      <c r="K68" s="611"/>
      <c r="L68" s="612"/>
      <c r="M68" s="611"/>
    </row>
    <row r="69" spans="1:13" x14ac:dyDescent="0.35">
      <c r="A69" s="137">
        <v>44659</v>
      </c>
      <c r="B69" s="138" t="s">
        <v>45</v>
      </c>
      <c r="C69" s="499" t="s">
        <v>114</v>
      </c>
      <c r="D69" s="499" t="s">
        <v>113</v>
      </c>
      <c r="E69" s="499" t="s">
        <v>116</v>
      </c>
      <c r="F69" s="499" t="s">
        <v>115</v>
      </c>
      <c r="G69" s="499" t="s">
        <v>114</v>
      </c>
      <c r="H69" s="138" t="s">
        <v>114</v>
      </c>
      <c r="I69" s="138" t="s">
        <v>114</v>
      </c>
      <c r="J69" s="138" t="s">
        <v>46</v>
      </c>
      <c r="K69" s="611"/>
      <c r="L69" s="611"/>
      <c r="M69" s="611"/>
    </row>
    <row r="70" spans="1:13" x14ac:dyDescent="0.35">
      <c r="A70" s="141">
        <v>44660</v>
      </c>
      <c r="B70" s="138" t="s">
        <v>114</v>
      </c>
      <c r="C70" s="499" t="s">
        <v>1695</v>
      </c>
      <c r="D70" s="499" t="s">
        <v>119</v>
      </c>
      <c r="E70" s="499" t="s">
        <v>116</v>
      </c>
      <c r="F70" s="499" t="s">
        <v>114</v>
      </c>
      <c r="G70" s="499" t="s">
        <v>114</v>
      </c>
      <c r="H70" s="138" t="s">
        <v>117</v>
      </c>
      <c r="I70" s="138" t="s">
        <v>118</v>
      </c>
      <c r="J70" s="138"/>
      <c r="K70" s="611"/>
      <c r="L70" s="612"/>
      <c r="M70" s="611"/>
    </row>
    <row r="71" spans="1:13" x14ac:dyDescent="0.35">
      <c r="A71" s="141">
        <v>44661</v>
      </c>
      <c r="B71" s="138" t="s">
        <v>1695</v>
      </c>
      <c r="C71" s="140" t="s">
        <v>119</v>
      </c>
      <c r="D71" s="499" t="s">
        <v>114</v>
      </c>
      <c r="E71" s="499" t="s">
        <v>116</v>
      </c>
      <c r="F71" s="499" t="s">
        <v>114</v>
      </c>
      <c r="G71" s="499" t="s">
        <v>114</v>
      </c>
      <c r="H71" s="138" t="s">
        <v>117</v>
      </c>
      <c r="I71" s="138" t="s">
        <v>118</v>
      </c>
      <c r="J71" s="138" t="s">
        <v>114</v>
      </c>
      <c r="K71" s="611"/>
      <c r="L71" s="611"/>
      <c r="M71" s="611"/>
    </row>
    <row r="72" spans="1:13" x14ac:dyDescent="0.35">
      <c r="A72" s="137">
        <v>44662</v>
      </c>
      <c r="B72" s="138" t="s">
        <v>115</v>
      </c>
      <c r="C72" s="499" t="s">
        <v>114</v>
      </c>
      <c r="D72" s="499" t="s">
        <v>114</v>
      </c>
      <c r="E72" s="140" t="s">
        <v>45</v>
      </c>
      <c r="F72" s="499" t="s">
        <v>116</v>
      </c>
      <c r="G72" s="499" t="s">
        <v>46</v>
      </c>
      <c r="H72" s="138"/>
      <c r="I72" s="138" t="s">
        <v>114</v>
      </c>
      <c r="J72" s="138" t="s">
        <v>113</v>
      </c>
      <c r="K72" s="611"/>
      <c r="L72" s="611"/>
      <c r="M72" s="611"/>
    </row>
    <row r="73" spans="1:13" x14ac:dyDescent="0.35">
      <c r="A73" s="137">
        <v>44663</v>
      </c>
      <c r="B73" s="138" t="s">
        <v>114</v>
      </c>
      <c r="C73" s="499" t="s">
        <v>114</v>
      </c>
      <c r="D73" s="499" t="s">
        <v>114</v>
      </c>
      <c r="E73" s="499" t="s">
        <v>46</v>
      </c>
      <c r="F73" s="499" t="s">
        <v>116</v>
      </c>
      <c r="G73" s="499" t="s">
        <v>45</v>
      </c>
      <c r="H73" s="138" t="s">
        <v>114</v>
      </c>
      <c r="I73" s="138" t="s">
        <v>113</v>
      </c>
      <c r="J73" s="138" t="s">
        <v>115</v>
      </c>
      <c r="K73" s="611"/>
      <c r="L73" s="611"/>
      <c r="M73" s="611"/>
    </row>
    <row r="74" spans="1:13" x14ac:dyDescent="0.35">
      <c r="A74" s="137">
        <v>44664</v>
      </c>
      <c r="B74" s="138" t="s">
        <v>114</v>
      </c>
      <c r="C74" s="499" t="s">
        <v>114</v>
      </c>
      <c r="D74" s="499" t="s">
        <v>46</v>
      </c>
      <c r="E74" s="499" t="s">
        <v>45</v>
      </c>
      <c r="F74" s="499" t="s">
        <v>116</v>
      </c>
      <c r="G74" s="499" t="s">
        <v>114</v>
      </c>
      <c r="H74" s="138" t="s">
        <v>113</v>
      </c>
      <c r="I74" s="138" t="s">
        <v>115</v>
      </c>
      <c r="J74" s="138" t="s">
        <v>114</v>
      </c>
      <c r="K74" s="611"/>
      <c r="L74" s="611"/>
      <c r="M74" s="611"/>
    </row>
    <row r="75" spans="1:13" x14ac:dyDescent="0.35">
      <c r="A75" s="137">
        <v>44665</v>
      </c>
      <c r="B75" s="138" t="s">
        <v>114</v>
      </c>
      <c r="C75" s="499" t="s">
        <v>46</v>
      </c>
      <c r="D75" s="499" t="s">
        <v>45</v>
      </c>
      <c r="E75" s="499" t="s">
        <v>114</v>
      </c>
      <c r="F75" s="499" t="s">
        <v>116</v>
      </c>
      <c r="G75" s="499" t="s">
        <v>113</v>
      </c>
      <c r="H75" s="138" t="s">
        <v>115</v>
      </c>
      <c r="I75" s="138" t="s">
        <v>114</v>
      </c>
      <c r="J75" s="138" t="s">
        <v>114</v>
      </c>
      <c r="K75" s="611"/>
      <c r="L75" s="611"/>
      <c r="M75" s="611"/>
    </row>
    <row r="76" spans="1:13" x14ac:dyDescent="0.35">
      <c r="A76" s="137">
        <v>44666</v>
      </c>
      <c r="B76" s="138" t="s">
        <v>46</v>
      </c>
      <c r="C76" s="499" t="s">
        <v>45</v>
      </c>
      <c r="D76" s="499" t="s">
        <v>114</v>
      </c>
      <c r="E76" s="499" t="s">
        <v>113</v>
      </c>
      <c r="F76" s="499" t="s">
        <v>116</v>
      </c>
      <c r="G76" s="499" t="s">
        <v>115</v>
      </c>
      <c r="H76" s="138" t="s">
        <v>114</v>
      </c>
      <c r="I76" s="138" t="s">
        <v>114</v>
      </c>
      <c r="J76" s="138" t="s">
        <v>114</v>
      </c>
      <c r="K76" s="611"/>
      <c r="L76" s="611"/>
      <c r="M76" s="611"/>
    </row>
    <row r="77" spans="1:13" x14ac:dyDescent="0.35">
      <c r="A77" s="141">
        <v>44667</v>
      </c>
      <c r="B77" s="138" t="s">
        <v>117</v>
      </c>
      <c r="C77" s="499" t="s">
        <v>114</v>
      </c>
      <c r="D77" s="499" t="s">
        <v>1695</v>
      </c>
      <c r="E77" s="499" t="s">
        <v>119</v>
      </c>
      <c r="F77" s="499" t="s">
        <v>116</v>
      </c>
      <c r="G77" s="499" t="s">
        <v>114</v>
      </c>
      <c r="H77" s="138" t="s">
        <v>114</v>
      </c>
      <c r="I77" s="138" t="s">
        <v>114</v>
      </c>
      <c r="J77" s="138" t="s">
        <v>118</v>
      </c>
      <c r="K77" s="611"/>
      <c r="L77" s="611"/>
      <c r="M77" s="611"/>
    </row>
    <row r="78" spans="1:13" x14ac:dyDescent="0.35">
      <c r="A78" s="141">
        <v>44668</v>
      </c>
      <c r="B78" s="138" t="s">
        <v>114</v>
      </c>
      <c r="C78" s="140" t="s">
        <v>1695</v>
      </c>
      <c r="D78" s="499" t="s">
        <v>119</v>
      </c>
      <c r="E78" s="499" t="s">
        <v>114</v>
      </c>
      <c r="F78" s="499" t="s">
        <v>116</v>
      </c>
      <c r="G78" s="499" t="s">
        <v>114</v>
      </c>
      <c r="H78" s="138" t="s">
        <v>114</v>
      </c>
      <c r="I78" s="138" t="s">
        <v>117</v>
      </c>
      <c r="J78" s="138" t="s">
        <v>118</v>
      </c>
      <c r="K78" s="611"/>
      <c r="L78" s="611"/>
      <c r="M78" s="611"/>
    </row>
    <row r="79" spans="1:13" x14ac:dyDescent="0.35">
      <c r="A79" s="141">
        <v>44669</v>
      </c>
      <c r="B79" s="138" t="s">
        <v>1695</v>
      </c>
      <c r="C79" s="140" t="s">
        <v>119</v>
      </c>
      <c r="D79" s="499" t="s">
        <v>114</v>
      </c>
      <c r="E79" s="499" t="s">
        <v>114</v>
      </c>
      <c r="F79" s="499"/>
      <c r="G79" s="499" t="s">
        <v>116</v>
      </c>
      <c r="H79" s="138" t="s">
        <v>117</v>
      </c>
      <c r="I79" s="138" t="s">
        <v>118</v>
      </c>
      <c r="J79" s="138" t="s">
        <v>114</v>
      </c>
      <c r="K79" s="611"/>
      <c r="L79" s="611"/>
      <c r="M79" s="611"/>
    </row>
    <row r="80" spans="1:13" x14ac:dyDescent="0.35">
      <c r="A80" s="137">
        <v>44670</v>
      </c>
      <c r="B80" s="138" t="s">
        <v>115</v>
      </c>
      <c r="C80" s="499" t="s">
        <v>114</v>
      </c>
      <c r="D80" s="499" t="s">
        <v>114</v>
      </c>
      <c r="E80" s="499" t="s">
        <v>114</v>
      </c>
      <c r="F80" s="499" t="s">
        <v>46</v>
      </c>
      <c r="G80" s="499" t="s">
        <v>116</v>
      </c>
      <c r="H80" s="138" t="s">
        <v>45</v>
      </c>
      <c r="I80" s="138" t="s">
        <v>114</v>
      </c>
      <c r="J80" s="138" t="s">
        <v>113</v>
      </c>
      <c r="K80" s="611"/>
      <c r="L80" s="611"/>
      <c r="M80" s="611"/>
    </row>
    <row r="81" spans="1:13" x14ac:dyDescent="0.35">
      <c r="A81" s="137">
        <v>44671</v>
      </c>
      <c r="B81" s="138" t="s">
        <v>114</v>
      </c>
      <c r="C81" s="499" t="s">
        <v>114</v>
      </c>
      <c r="D81" s="499" t="s">
        <v>114</v>
      </c>
      <c r="E81" s="140" t="s">
        <v>46</v>
      </c>
      <c r="F81" s="499" t="s">
        <v>45</v>
      </c>
      <c r="G81" s="499" t="s">
        <v>116</v>
      </c>
      <c r="H81" s="138" t="s">
        <v>114</v>
      </c>
      <c r="I81" s="138" t="s">
        <v>113</v>
      </c>
      <c r="J81" s="138" t="s">
        <v>115</v>
      </c>
      <c r="K81" s="611"/>
      <c r="L81" s="611"/>
      <c r="M81" s="611"/>
    </row>
    <row r="82" spans="1:13" x14ac:dyDescent="0.35">
      <c r="A82" s="137">
        <v>44672</v>
      </c>
      <c r="B82" s="138" t="s">
        <v>114</v>
      </c>
      <c r="C82" s="499" t="s">
        <v>114</v>
      </c>
      <c r="D82" s="499" t="s">
        <v>46</v>
      </c>
      <c r="E82" s="499" t="s">
        <v>45</v>
      </c>
      <c r="F82" s="499" t="s">
        <v>114</v>
      </c>
      <c r="G82" s="499" t="s">
        <v>116</v>
      </c>
      <c r="H82" s="138" t="s">
        <v>113</v>
      </c>
      <c r="I82" s="138" t="s">
        <v>115</v>
      </c>
      <c r="J82" s="138" t="s">
        <v>114</v>
      </c>
      <c r="K82" s="611"/>
      <c r="L82" s="611"/>
      <c r="M82" s="611"/>
    </row>
    <row r="83" spans="1:13" x14ac:dyDescent="0.35">
      <c r="A83" s="137">
        <v>44673</v>
      </c>
      <c r="B83" s="138" t="s">
        <v>114</v>
      </c>
      <c r="C83" s="499" t="s">
        <v>46</v>
      </c>
      <c r="D83" s="499" t="s">
        <v>45</v>
      </c>
      <c r="E83" s="499" t="s">
        <v>114</v>
      </c>
      <c r="F83" s="499" t="s">
        <v>113</v>
      </c>
      <c r="G83" s="499" t="s">
        <v>116</v>
      </c>
      <c r="H83" s="138" t="s">
        <v>115</v>
      </c>
      <c r="I83" s="138" t="s">
        <v>114</v>
      </c>
      <c r="J83" s="138" t="s">
        <v>114</v>
      </c>
      <c r="K83" s="611"/>
      <c r="L83" s="611"/>
      <c r="M83" s="611"/>
    </row>
    <row r="84" spans="1:13" x14ac:dyDescent="0.35">
      <c r="A84" s="141">
        <v>44674</v>
      </c>
      <c r="B84" s="138" t="s">
        <v>118</v>
      </c>
      <c r="C84" s="499"/>
      <c r="D84" s="499" t="s">
        <v>114</v>
      </c>
      <c r="E84" s="499" t="s">
        <v>1695</v>
      </c>
      <c r="F84" s="499" t="s">
        <v>119</v>
      </c>
      <c r="G84" s="140" t="s">
        <v>116</v>
      </c>
      <c r="H84" s="138" t="s">
        <v>114</v>
      </c>
      <c r="I84" s="138" t="s">
        <v>114</v>
      </c>
      <c r="J84" s="138" t="s">
        <v>117</v>
      </c>
      <c r="K84" s="611"/>
      <c r="L84" s="611"/>
      <c r="M84" s="611"/>
    </row>
    <row r="85" spans="1:13" x14ac:dyDescent="0.35">
      <c r="A85" s="141">
        <v>44675</v>
      </c>
      <c r="B85" s="138" t="s">
        <v>118</v>
      </c>
      <c r="C85" s="140" t="s">
        <v>114</v>
      </c>
      <c r="D85" s="499" t="s">
        <v>1695</v>
      </c>
      <c r="E85" s="499" t="s">
        <v>119</v>
      </c>
      <c r="F85" s="140" t="s">
        <v>114</v>
      </c>
      <c r="G85" s="499" t="s">
        <v>116</v>
      </c>
      <c r="H85" s="138" t="s">
        <v>114</v>
      </c>
      <c r="I85" s="138" t="s">
        <v>114</v>
      </c>
      <c r="J85" s="138" t="s">
        <v>117</v>
      </c>
      <c r="K85" s="611"/>
      <c r="L85" s="611"/>
      <c r="M85" s="611"/>
    </row>
    <row r="86" spans="1:13" x14ac:dyDescent="0.35">
      <c r="A86" s="137">
        <v>44676</v>
      </c>
      <c r="B86" s="138" t="s">
        <v>114</v>
      </c>
      <c r="C86" s="499" t="s">
        <v>113</v>
      </c>
      <c r="D86" s="140" t="s">
        <v>115</v>
      </c>
      <c r="E86" s="499" t="s">
        <v>114</v>
      </c>
      <c r="F86" s="140" t="s">
        <v>114</v>
      </c>
      <c r="G86" s="140" t="s">
        <v>45</v>
      </c>
      <c r="H86" s="138" t="s">
        <v>116</v>
      </c>
      <c r="I86" s="138" t="s">
        <v>46</v>
      </c>
      <c r="J86" s="138"/>
      <c r="K86" s="611"/>
      <c r="L86" s="611"/>
      <c r="M86" s="611"/>
    </row>
    <row r="87" spans="1:13" x14ac:dyDescent="0.35">
      <c r="A87" s="137">
        <v>44677</v>
      </c>
      <c r="B87" s="138" t="s">
        <v>113</v>
      </c>
      <c r="C87" s="499" t="s">
        <v>115</v>
      </c>
      <c r="D87" s="499" t="s">
        <v>114</v>
      </c>
      <c r="E87" s="499" t="s">
        <v>114</v>
      </c>
      <c r="F87" s="499" t="s">
        <v>114</v>
      </c>
      <c r="G87" s="499" t="s">
        <v>46</v>
      </c>
      <c r="H87" s="138" t="s">
        <v>116</v>
      </c>
      <c r="I87" s="138" t="s">
        <v>45</v>
      </c>
      <c r="J87" s="138" t="s">
        <v>114</v>
      </c>
      <c r="K87" s="611"/>
      <c r="L87" s="611"/>
      <c r="M87" s="611"/>
    </row>
    <row r="88" spans="1:13" x14ac:dyDescent="0.35">
      <c r="A88" s="137">
        <v>44678</v>
      </c>
      <c r="B88" s="138" t="s">
        <v>115</v>
      </c>
      <c r="C88" s="499" t="s">
        <v>114</v>
      </c>
      <c r="D88" s="499" t="s">
        <v>114</v>
      </c>
      <c r="E88" s="499" t="s">
        <v>114</v>
      </c>
      <c r="F88" s="499" t="s">
        <v>46</v>
      </c>
      <c r="G88" s="499" t="s">
        <v>45</v>
      </c>
      <c r="H88" s="138" t="s">
        <v>116</v>
      </c>
      <c r="I88" s="138" t="s">
        <v>114</v>
      </c>
      <c r="J88" s="138" t="s">
        <v>113</v>
      </c>
      <c r="K88" s="611"/>
      <c r="L88" s="611"/>
      <c r="M88" s="611"/>
    </row>
    <row r="89" spans="1:13" x14ac:dyDescent="0.35">
      <c r="A89" s="137">
        <v>44679</v>
      </c>
      <c r="B89" s="138" t="s">
        <v>114</v>
      </c>
      <c r="C89" s="499" t="s">
        <v>114</v>
      </c>
      <c r="D89" s="499" t="s">
        <v>114</v>
      </c>
      <c r="E89" s="499" t="s">
        <v>46</v>
      </c>
      <c r="F89" s="499" t="s">
        <v>45</v>
      </c>
      <c r="G89" s="140" t="s">
        <v>114</v>
      </c>
      <c r="H89" s="138" t="s">
        <v>116</v>
      </c>
      <c r="I89" s="138" t="s">
        <v>113</v>
      </c>
      <c r="J89" s="138" t="s">
        <v>115</v>
      </c>
      <c r="K89" s="611"/>
      <c r="L89" s="611"/>
      <c r="M89" s="611"/>
    </row>
    <row r="90" spans="1:13" x14ac:dyDescent="0.35">
      <c r="A90" s="137">
        <v>44680</v>
      </c>
      <c r="B90" s="138" t="s">
        <v>114</v>
      </c>
      <c r="C90" s="499" t="s">
        <v>114</v>
      </c>
      <c r="D90" s="499" t="s">
        <v>46</v>
      </c>
      <c r="E90" s="140" t="s">
        <v>45</v>
      </c>
      <c r="F90" s="499" t="s">
        <v>114</v>
      </c>
      <c r="G90" s="499" t="s">
        <v>113</v>
      </c>
      <c r="H90" s="138" t="s">
        <v>116</v>
      </c>
      <c r="I90" s="138" t="s">
        <v>115</v>
      </c>
      <c r="J90" s="138" t="s">
        <v>114</v>
      </c>
      <c r="K90" s="611"/>
      <c r="L90" s="611"/>
      <c r="M90" s="611"/>
    </row>
    <row r="91" spans="1:13" x14ac:dyDescent="0.35">
      <c r="A91" s="141">
        <v>44681</v>
      </c>
      <c r="B91" s="140" t="s">
        <v>117</v>
      </c>
      <c r="C91" s="499" t="s">
        <v>118</v>
      </c>
      <c r="D91" s="499" t="s">
        <v>119</v>
      </c>
      <c r="E91" s="140" t="s">
        <v>114</v>
      </c>
      <c r="F91" s="499" t="s">
        <v>1695</v>
      </c>
      <c r="G91" s="499"/>
      <c r="H91" s="138" t="s">
        <v>116</v>
      </c>
      <c r="I91" s="138" t="s">
        <v>114</v>
      </c>
      <c r="J91" s="138" t="s">
        <v>114</v>
      </c>
      <c r="K91" s="611"/>
      <c r="L91" s="611"/>
      <c r="M91" s="611"/>
    </row>
    <row r="92" spans="1:13" x14ac:dyDescent="0.35">
      <c r="A92" s="141">
        <v>44682</v>
      </c>
      <c r="B92" s="499" t="s">
        <v>117</v>
      </c>
      <c r="C92" s="499" t="s">
        <v>118</v>
      </c>
      <c r="D92" s="140" t="s">
        <v>114</v>
      </c>
      <c r="E92" s="140" t="s">
        <v>1695</v>
      </c>
      <c r="F92" s="140" t="s">
        <v>119</v>
      </c>
      <c r="G92" s="140" t="s">
        <v>114</v>
      </c>
      <c r="H92" s="138" t="s">
        <v>116</v>
      </c>
      <c r="I92" s="138" t="s">
        <v>114</v>
      </c>
      <c r="J92" s="138" t="s">
        <v>114</v>
      </c>
      <c r="K92" s="611"/>
      <c r="L92" s="611"/>
      <c r="M92" s="611"/>
    </row>
  </sheetData>
  <conditionalFormatting sqref="A1:H1 I2:J85 B2:B90 A2:A92 H2:H6">
    <cfRule type="cellIs" dxfId="346" priority="491" operator="equal">
      <formula>"off"</formula>
    </cfRule>
    <cfRule type="cellIs" dxfId="345" priority="492" operator="equal">
      <formula>"filiere"</formula>
    </cfRule>
    <cfRule type="cellIs" dxfId="344" priority="493" operator="equal">
      <formula>"nuit"</formula>
    </cfRule>
    <cfRule type="cellIs" dxfId="343" priority="494" operator="equal">
      <formula>"filiere"</formula>
    </cfRule>
    <cfRule type="cellIs" dxfId="342" priority="495" operator="equal">
      <formula>"J2"</formula>
    </cfRule>
    <cfRule type="cellIs" dxfId="341" priority="496" operator="equal">
      <formula>"J1"</formula>
    </cfRule>
  </conditionalFormatting>
  <conditionalFormatting sqref="A1:H1 B84:H92 C79:H83 I2:J92 B2:B83 A2:A92 H2:H6">
    <cfRule type="cellIs" dxfId="340" priority="490" operator="equal">
      <formula>"UH"</formula>
    </cfRule>
  </conditionalFormatting>
  <conditionalFormatting sqref="B67:B90">
    <cfRule type="cellIs" dxfId="339" priority="486" operator="equal">
      <formula>"off"</formula>
    </cfRule>
    <cfRule type="cellIs" dxfId="338" priority="487" operator="equal">
      <formula>"nuit"</formula>
    </cfRule>
    <cfRule type="cellIs" dxfId="337" priority="488" operator="equal">
      <formula>"J2"</formula>
    </cfRule>
    <cfRule type="cellIs" dxfId="336" priority="489" operator="equal">
      <formula>"J1"</formula>
    </cfRule>
  </conditionalFormatting>
  <conditionalFormatting sqref="I2:J85 B2:B90 H2:H6">
    <cfRule type="cellIs" dxfId="335" priority="462" operator="equal">
      <formula>"WJ"</formula>
    </cfRule>
    <cfRule type="cellIs" dxfId="334" priority="463" operator="equal">
      <formula>"WN"</formula>
    </cfRule>
  </conditionalFormatting>
  <conditionalFormatting sqref="K26:K37 K45:K49 L50:L56 K52:K57 E2:G90 C2:D89">
    <cfRule type="cellIs" dxfId="333" priority="456" operator="equal">
      <formula>"WN"</formula>
    </cfRule>
    <cfRule type="cellIs" dxfId="332" priority="457" operator="equal">
      <formula>"WJ"</formula>
    </cfRule>
    <cfRule type="cellIs" dxfId="331" priority="458" operator="equal">
      <formula>"UH"</formula>
    </cfRule>
    <cfRule type="cellIs" dxfId="330" priority="459" operator="equal">
      <formula>"nuit"</formula>
    </cfRule>
    <cfRule type="cellIs" dxfId="329" priority="460" operator="equal">
      <formula>"J2"</formula>
    </cfRule>
    <cfRule type="cellIs" dxfId="328" priority="461" operator="equal">
      <formula>"J1"</formula>
    </cfRule>
  </conditionalFormatting>
  <conditionalFormatting sqref="K26:K37 K45:K49 L50:L56 K52:K57 E2:G90 C2:D89 M1:M92">
    <cfRule type="cellIs" dxfId="327" priority="455" operator="equal">
      <formula>"off"</formula>
    </cfRule>
  </conditionalFormatting>
  <conditionalFormatting sqref="I4:J8 I29:J33 I54:J58 I79:J83">
    <cfRule type="cellIs" dxfId="326" priority="451" operator="equal">
      <formula>"off"</formula>
    </cfRule>
    <cfRule type="cellIs" dxfId="325" priority="452" operator="equal">
      <formula>"nuit"</formula>
    </cfRule>
    <cfRule type="cellIs" dxfId="324" priority="453" operator="equal">
      <formula>"J2"</formula>
    </cfRule>
    <cfRule type="cellIs" dxfId="323" priority="454" operator="equal">
      <formula>"J1"</formula>
    </cfRule>
  </conditionalFormatting>
  <conditionalFormatting sqref="B7:B15 B22:B30 B37:B45 B52:B60">
    <cfRule type="cellIs" dxfId="322" priority="447" operator="equal">
      <formula>"off"</formula>
    </cfRule>
    <cfRule type="cellIs" dxfId="321" priority="448" operator="equal">
      <formula>"nuit"</formula>
    </cfRule>
    <cfRule type="cellIs" dxfId="320" priority="449" operator="equal">
      <formula>"J2"</formula>
    </cfRule>
    <cfRule type="cellIs" dxfId="319" priority="450" operator="equal">
      <formula>"J1"</formula>
    </cfRule>
  </conditionalFormatting>
  <conditionalFormatting sqref="B15 B30 B45 B60 B90">
    <cfRule type="cellIs" dxfId="318" priority="446" operator="equal">
      <formula>"off"</formula>
    </cfRule>
  </conditionalFormatting>
  <conditionalFormatting sqref="H87:H92">
    <cfRule type="cellIs" dxfId="317" priority="229" operator="equal">
      <formula>"WJ"</formula>
    </cfRule>
    <cfRule type="cellIs" dxfId="316" priority="230" operator="equal">
      <formula>"WN"</formula>
    </cfRule>
  </conditionalFormatting>
  <conditionalFormatting sqref="I86:J92">
    <cfRule type="cellIs" dxfId="315" priority="440" operator="equal">
      <formula>"off"</formula>
    </cfRule>
    <cfRule type="cellIs" dxfId="314" priority="441" operator="equal">
      <formula>"filiere"</formula>
    </cfRule>
    <cfRule type="cellIs" dxfId="313" priority="442" operator="equal">
      <formula>"nuit"</formula>
    </cfRule>
    <cfRule type="cellIs" dxfId="312" priority="443" operator="equal">
      <formula>"filiere"</formula>
    </cfRule>
    <cfRule type="cellIs" dxfId="311" priority="444" operator="equal">
      <formula>"J2"</formula>
    </cfRule>
    <cfRule type="cellIs" dxfId="310" priority="445" operator="equal">
      <formula>"J1"</formula>
    </cfRule>
  </conditionalFormatting>
  <conditionalFormatting sqref="I86:J92">
    <cfRule type="cellIs" dxfId="309" priority="439" operator="equal">
      <formula>"UH"</formula>
    </cfRule>
  </conditionalFormatting>
  <conditionalFormatting sqref="I86:J92">
    <cfRule type="cellIs" dxfId="308" priority="437" operator="equal">
      <formula>"WJ"</formula>
    </cfRule>
    <cfRule type="cellIs" dxfId="307" priority="438" operator="equal">
      <formula>"WN"</formula>
    </cfRule>
  </conditionalFormatting>
  <conditionalFormatting sqref="H3:H6">
    <cfRule type="cellIs" dxfId="306" priority="374" operator="equal">
      <formula>"off"</formula>
    </cfRule>
    <cfRule type="cellIs" dxfId="305" priority="375" operator="equal">
      <formula>"nuit"</formula>
    </cfRule>
    <cfRule type="cellIs" dxfId="304" priority="376" operator="equal">
      <formula>"J2"</formula>
    </cfRule>
    <cfRule type="cellIs" dxfId="303" priority="377" operator="equal">
      <formula>"J1"</formula>
    </cfRule>
  </conditionalFormatting>
  <conditionalFormatting sqref="H7:H14">
    <cfRule type="cellIs" dxfId="302" priority="366" operator="equal">
      <formula>"off"</formula>
    </cfRule>
    <cfRule type="cellIs" dxfId="301" priority="367" operator="equal">
      <formula>"filiere"</formula>
    </cfRule>
    <cfRule type="cellIs" dxfId="300" priority="368" operator="equal">
      <formula>"nuit"</formula>
    </cfRule>
    <cfRule type="cellIs" dxfId="299" priority="369" operator="equal">
      <formula>"filiere"</formula>
    </cfRule>
    <cfRule type="cellIs" dxfId="298" priority="370" operator="equal">
      <formula>"J2"</formula>
    </cfRule>
    <cfRule type="cellIs" dxfId="297" priority="371" operator="equal">
      <formula>"J1"</formula>
    </cfRule>
  </conditionalFormatting>
  <conditionalFormatting sqref="H7:H14">
    <cfRule type="cellIs" dxfId="296" priority="365" operator="equal">
      <formula>"UH"</formula>
    </cfRule>
  </conditionalFormatting>
  <conditionalFormatting sqref="H11:H14">
    <cfRule type="cellIs" dxfId="295" priority="361" operator="equal">
      <formula>"off"</formula>
    </cfRule>
    <cfRule type="cellIs" dxfId="294" priority="362" operator="equal">
      <formula>"nuit"</formula>
    </cfRule>
    <cfRule type="cellIs" dxfId="293" priority="363" operator="equal">
      <formula>"J2"</formula>
    </cfRule>
    <cfRule type="cellIs" dxfId="292" priority="364" operator="equal">
      <formula>"J1"</formula>
    </cfRule>
  </conditionalFormatting>
  <conditionalFormatting sqref="H7:H14">
    <cfRule type="cellIs" dxfId="291" priority="359" operator="equal">
      <formula>"WJ"</formula>
    </cfRule>
    <cfRule type="cellIs" dxfId="290" priority="360" operator="equal">
      <formula>"WN"</formula>
    </cfRule>
  </conditionalFormatting>
  <conditionalFormatting sqref="H15:H22">
    <cfRule type="cellIs" dxfId="289" priority="353" operator="equal">
      <formula>"off"</formula>
    </cfRule>
    <cfRule type="cellIs" dxfId="288" priority="354" operator="equal">
      <formula>"filiere"</formula>
    </cfRule>
    <cfRule type="cellIs" dxfId="287" priority="355" operator="equal">
      <formula>"nuit"</formula>
    </cfRule>
    <cfRule type="cellIs" dxfId="286" priority="356" operator="equal">
      <formula>"filiere"</formula>
    </cfRule>
    <cfRule type="cellIs" dxfId="285" priority="357" operator="equal">
      <formula>"J2"</formula>
    </cfRule>
    <cfRule type="cellIs" dxfId="284" priority="358" operator="equal">
      <formula>"J1"</formula>
    </cfRule>
  </conditionalFormatting>
  <conditionalFormatting sqref="H15:H22">
    <cfRule type="cellIs" dxfId="283" priority="352" operator="equal">
      <formula>"UH"</formula>
    </cfRule>
  </conditionalFormatting>
  <conditionalFormatting sqref="H19:H22">
    <cfRule type="cellIs" dxfId="282" priority="348" operator="equal">
      <formula>"off"</formula>
    </cfRule>
    <cfRule type="cellIs" dxfId="281" priority="349" operator="equal">
      <formula>"nuit"</formula>
    </cfRule>
    <cfRule type="cellIs" dxfId="280" priority="350" operator="equal">
      <formula>"J2"</formula>
    </cfRule>
    <cfRule type="cellIs" dxfId="279" priority="351" operator="equal">
      <formula>"J1"</formula>
    </cfRule>
  </conditionalFormatting>
  <conditionalFormatting sqref="H15:H22">
    <cfRule type="cellIs" dxfId="278" priority="346" operator="equal">
      <formula>"WJ"</formula>
    </cfRule>
    <cfRule type="cellIs" dxfId="277" priority="347" operator="equal">
      <formula>"WN"</formula>
    </cfRule>
  </conditionalFormatting>
  <conditionalFormatting sqref="H23:H30">
    <cfRule type="cellIs" dxfId="276" priority="340" operator="equal">
      <formula>"off"</formula>
    </cfRule>
    <cfRule type="cellIs" dxfId="275" priority="341" operator="equal">
      <formula>"filiere"</formula>
    </cfRule>
    <cfRule type="cellIs" dxfId="274" priority="342" operator="equal">
      <formula>"nuit"</formula>
    </cfRule>
    <cfRule type="cellIs" dxfId="273" priority="343" operator="equal">
      <formula>"filiere"</formula>
    </cfRule>
    <cfRule type="cellIs" dxfId="272" priority="344" operator="equal">
      <formula>"J2"</formula>
    </cfRule>
    <cfRule type="cellIs" dxfId="271" priority="345" operator="equal">
      <formula>"J1"</formula>
    </cfRule>
  </conditionalFormatting>
  <conditionalFormatting sqref="H23:H30">
    <cfRule type="cellIs" dxfId="270" priority="339" operator="equal">
      <formula>"UH"</formula>
    </cfRule>
  </conditionalFormatting>
  <conditionalFormatting sqref="H27:H30">
    <cfRule type="cellIs" dxfId="269" priority="335" operator="equal">
      <formula>"off"</formula>
    </cfRule>
    <cfRule type="cellIs" dxfId="268" priority="336" operator="equal">
      <formula>"nuit"</formula>
    </cfRule>
    <cfRule type="cellIs" dxfId="267" priority="337" operator="equal">
      <formula>"J2"</formula>
    </cfRule>
    <cfRule type="cellIs" dxfId="266" priority="338" operator="equal">
      <formula>"J1"</formula>
    </cfRule>
  </conditionalFormatting>
  <conditionalFormatting sqref="H23:H30">
    <cfRule type="cellIs" dxfId="265" priority="333" operator="equal">
      <formula>"WJ"</formula>
    </cfRule>
    <cfRule type="cellIs" dxfId="264" priority="334" operator="equal">
      <formula>"WN"</formula>
    </cfRule>
  </conditionalFormatting>
  <conditionalFormatting sqref="H31:H38">
    <cfRule type="cellIs" dxfId="263" priority="327" operator="equal">
      <formula>"off"</formula>
    </cfRule>
    <cfRule type="cellIs" dxfId="262" priority="328" operator="equal">
      <formula>"filiere"</formula>
    </cfRule>
    <cfRule type="cellIs" dxfId="261" priority="329" operator="equal">
      <formula>"nuit"</formula>
    </cfRule>
    <cfRule type="cellIs" dxfId="260" priority="330" operator="equal">
      <formula>"filiere"</formula>
    </cfRule>
    <cfRule type="cellIs" dxfId="259" priority="331" operator="equal">
      <formula>"J2"</formula>
    </cfRule>
    <cfRule type="cellIs" dxfId="258" priority="332" operator="equal">
      <formula>"J1"</formula>
    </cfRule>
  </conditionalFormatting>
  <conditionalFormatting sqref="H31:H38">
    <cfRule type="cellIs" dxfId="257" priority="326" operator="equal">
      <formula>"UH"</formula>
    </cfRule>
  </conditionalFormatting>
  <conditionalFormatting sqref="H35:H38">
    <cfRule type="cellIs" dxfId="256" priority="322" operator="equal">
      <formula>"off"</formula>
    </cfRule>
    <cfRule type="cellIs" dxfId="255" priority="323" operator="equal">
      <formula>"nuit"</formula>
    </cfRule>
    <cfRule type="cellIs" dxfId="254" priority="324" operator="equal">
      <formula>"J2"</formula>
    </cfRule>
    <cfRule type="cellIs" dxfId="253" priority="325" operator="equal">
      <formula>"J1"</formula>
    </cfRule>
  </conditionalFormatting>
  <conditionalFormatting sqref="H31:H38">
    <cfRule type="cellIs" dxfId="252" priority="320" operator="equal">
      <formula>"WJ"</formula>
    </cfRule>
    <cfRule type="cellIs" dxfId="251" priority="321" operator="equal">
      <formula>"WN"</formula>
    </cfRule>
  </conditionalFormatting>
  <conditionalFormatting sqref="H39:H46">
    <cfRule type="cellIs" dxfId="250" priority="314" operator="equal">
      <formula>"off"</formula>
    </cfRule>
    <cfRule type="cellIs" dxfId="249" priority="315" operator="equal">
      <formula>"filiere"</formula>
    </cfRule>
    <cfRule type="cellIs" dxfId="248" priority="316" operator="equal">
      <formula>"nuit"</formula>
    </cfRule>
    <cfRule type="cellIs" dxfId="247" priority="317" operator="equal">
      <formula>"filiere"</formula>
    </cfRule>
    <cfRule type="cellIs" dxfId="246" priority="318" operator="equal">
      <formula>"J2"</formula>
    </cfRule>
    <cfRule type="cellIs" dxfId="245" priority="319" operator="equal">
      <formula>"J1"</formula>
    </cfRule>
  </conditionalFormatting>
  <conditionalFormatting sqref="H39:H46">
    <cfRule type="cellIs" dxfId="244" priority="313" operator="equal">
      <formula>"UH"</formula>
    </cfRule>
  </conditionalFormatting>
  <conditionalFormatting sqref="H43:H46">
    <cfRule type="cellIs" dxfId="243" priority="309" operator="equal">
      <formula>"off"</formula>
    </cfRule>
    <cfRule type="cellIs" dxfId="242" priority="310" operator="equal">
      <formula>"nuit"</formula>
    </cfRule>
    <cfRule type="cellIs" dxfId="241" priority="311" operator="equal">
      <formula>"J2"</formula>
    </cfRule>
    <cfRule type="cellIs" dxfId="240" priority="312" operator="equal">
      <formula>"J1"</formula>
    </cfRule>
  </conditionalFormatting>
  <conditionalFormatting sqref="H39:H46">
    <cfRule type="cellIs" dxfId="239" priority="307" operator="equal">
      <formula>"WJ"</formula>
    </cfRule>
    <cfRule type="cellIs" dxfId="238" priority="308" operator="equal">
      <formula>"WN"</formula>
    </cfRule>
  </conditionalFormatting>
  <conditionalFormatting sqref="H47:H54">
    <cfRule type="cellIs" dxfId="237" priority="301" operator="equal">
      <formula>"off"</formula>
    </cfRule>
    <cfRule type="cellIs" dxfId="236" priority="302" operator="equal">
      <formula>"filiere"</formula>
    </cfRule>
    <cfRule type="cellIs" dxfId="235" priority="303" operator="equal">
      <formula>"nuit"</formula>
    </cfRule>
    <cfRule type="cellIs" dxfId="234" priority="304" operator="equal">
      <formula>"filiere"</formula>
    </cfRule>
    <cfRule type="cellIs" dxfId="233" priority="305" operator="equal">
      <formula>"J2"</formula>
    </cfRule>
    <cfRule type="cellIs" dxfId="232" priority="306" operator="equal">
      <formula>"J1"</formula>
    </cfRule>
  </conditionalFormatting>
  <conditionalFormatting sqref="H47:H54">
    <cfRule type="cellIs" dxfId="231" priority="300" operator="equal">
      <formula>"UH"</formula>
    </cfRule>
  </conditionalFormatting>
  <conditionalFormatting sqref="H51:H54">
    <cfRule type="cellIs" dxfId="230" priority="296" operator="equal">
      <formula>"off"</formula>
    </cfRule>
    <cfRule type="cellIs" dxfId="229" priority="297" operator="equal">
      <formula>"nuit"</formula>
    </cfRule>
    <cfRule type="cellIs" dxfId="228" priority="298" operator="equal">
      <formula>"J2"</formula>
    </cfRule>
    <cfRule type="cellIs" dxfId="227" priority="299" operator="equal">
      <formula>"J1"</formula>
    </cfRule>
  </conditionalFormatting>
  <conditionalFormatting sqref="H47:H54">
    <cfRule type="cellIs" dxfId="226" priority="294" operator="equal">
      <formula>"WJ"</formula>
    </cfRule>
    <cfRule type="cellIs" dxfId="225" priority="295" operator="equal">
      <formula>"WN"</formula>
    </cfRule>
  </conditionalFormatting>
  <conditionalFormatting sqref="H55:H62">
    <cfRule type="cellIs" dxfId="224" priority="288" operator="equal">
      <formula>"off"</formula>
    </cfRule>
    <cfRule type="cellIs" dxfId="223" priority="289" operator="equal">
      <formula>"filiere"</formula>
    </cfRule>
    <cfRule type="cellIs" dxfId="222" priority="290" operator="equal">
      <formula>"nuit"</formula>
    </cfRule>
    <cfRule type="cellIs" dxfId="221" priority="291" operator="equal">
      <formula>"filiere"</formula>
    </cfRule>
    <cfRule type="cellIs" dxfId="220" priority="292" operator="equal">
      <formula>"J2"</formula>
    </cfRule>
    <cfRule type="cellIs" dxfId="219" priority="293" operator="equal">
      <formula>"J1"</formula>
    </cfRule>
  </conditionalFormatting>
  <conditionalFormatting sqref="H55:H62">
    <cfRule type="cellIs" dxfId="218" priority="287" operator="equal">
      <formula>"UH"</formula>
    </cfRule>
  </conditionalFormatting>
  <conditionalFormatting sqref="H59:H62">
    <cfRule type="cellIs" dxfId="217" priority="283" operator="equal">
      <formula>"off"</formula>
    </cfRule>
    <cfRule type="cellIs" dxfId="216" priority="284" operator="equal">
      <formula>"nuit"</formula>
    </cfRule>
    <cfRule type="cellIs" dxfId="215" priority="285" operator="equal">
      <formula>"J2"</formula>
    </cfRule>
    <cfRule type="cellIs" dxfId="214" priority="286" operator="equal">
      <formula>"J1"</formula>
    </cfRule>
  </conditionalFormatting>
  <conditionalFormatting sqref="H55:H62">
    <cfRule type="cellIs" dxfId="213" priority="281" operator="equal">
      <formula>"WJ"</formula>
    </cfRule>
    <cfRule type="cellIs" dxfId="212" priority="282" operator="equal">
      <formula>"WN"</formula>
    </cfRule>
  </conditionalFormatting>
  <conditionalFormatting sqref="H63:H70">
    <cfRule type="cellIs" dxfId="211" priority="275" operator="equal">
      <formula>"off"</formula>
    </cfRule>
    <cfRule type="cellIs" dxfId="210" priority="276" operator="equal">
      <formula>"filiere"</formula>
    </cfRule>
    <cfRule type="cellIs" dxfId="209" priority="277" operator="equal">
      <formula>"nuit"</formula>
    </cfRule>
    <cfRule type="cellIs" dxfId="208" priority="278" operator="equal">
      <formula>"filiere"</formula>
    </cfRule>
    <cfRule type="cellIs" dxfId="207" priority="279" operator="equal">
      <formula>"J2"</formula>
    </cfRule>
    <cfRule type="cellIs" dxfId="206" priority="280" operator="equal">
      <formula>"J1"</formula>
    </cfRule>
  </conditionalFormatting>
  <conditionalFormatting sqref="H63:H70">
    <cfRule type="cellIs" dxfId="205" priority="274" operator="equal">
      <formula>"UH"</formula>
    </cfRule>
  </conditionalFormatting>
  <conditionalFormatting sqref="H67:H70">
    <cfRule type="cellIs" dxfId="204" priority="270" operator="equal">
      <formula>"off"</formula>
    </cfRule>
    <cfRule type="cellIs" dxfId="203" priority="271" operator="equal">
      <formula>"nuit"</formula>
    </cfRule>
    <cfRule type="cellIs" dxfId="202" priority="272" operator="equal">
      <formula>"J2"</formula>
    </cfRule>
    <cfRule type="cellIs" dxfId="201" priority="273" operator="equal">
      <formula>"J1"</formula>
    </cfRule>
  </conditionalFormatting>
  <conditionalFormatting sqref="H63:H70">
    <cfRule type="cellIs" dxfId="200" priority="268" operator="equal">
      <formula>"WJ"</formula>
    </cfRule>
    <cfRule type="cellIs" dxfId="199" priority="269" operator="equal">
      <formula>"WN"</formula>
    </cfRule>
  </conditionalFormatting>
  <conditionalFormatting sqref="H71:H78">
    <cfRule type="cellIs" dxfId="198" priority="262" operator="equal">
      <formula>"off"</formula>
    </cfRule>
    <cfRule type="cellIs" dxfId="197" priority="263" operator="equal">
      <formula>"filiere"</formula>
    </cfRule>
    <cfRule type="cellIs" dxfId="196" priority="264" operator="equal">
      <formula>"nuit"</formula>
    </cfRule>
    <cfRule type="cellIs" dxfId="195" priority="265" operator="equal">
      <formula>"filiere"</formula>
    </cfRule>
    <cfRule type="cellIs" dxfId="194" priority="266" operator="equal">
      <formula>"J2"</formula>
    </cfRule>
    <cfRule type="cellIs" dxfId="193" priority="267" operator="equal">
      <formula>"J1"</formula>
    </cfRule>
  </conditionalFormatting>
  <conditionalFormatting sqref="H71:H78">
    <cfRule type="cellIs" dxfId="192" priority="261" operator="equal">
      <formula>"UH"</formula>
    </cfRule>
  </conditionalFormatting>
  <conditionalFormatting sqref="H75:H78">
    <cfRule type="cellIs" dxfId="191" priority="257" operator="equal">
      <formula>"off"</formula>
    </cfRule>
    <cfRule type="cellIs" dxfId="190" priority="258" operator="equal">
      <formula>"nuit"</formula>
    </cfRule>
    <cfRule type="cellIs" dxfId="189" priority="259" operator="equal">
      <formula>"J2"</formula>
    </cfRule>
    <cfRule type="cellIs" dxfId="188" priority="260" operator="equal">
      <formula>"J1"</formula>
    </cfRule>
  </conditionalFormatting>
  <conditionalFormatting sqref="H71:H78">
    <cfRule type="cellIs" dxfId="187" priority="255" operator="equal">
      <formula>"WJ"</formula>
    </cfRule>
    <cfRule type="cellIs" dxfId="186" priority="256" operator="equal">
      <formula>"WN"</formula>
    </cfRule>
  </conditionalFormatting>
  <conditionalFormatting sqref="H79:H86">
    <cfRule type="cellIs" dxfId="185" priority="249" operator="equal">
      <formula>"off"</formula>
    </cfRule>
    <cfRule type="cellIs" dxfId="184" priority="250" operator="equal">
      <formula>"filiere"</formula>
    </cfRule>
    <cfRule type="cellIs" dxfId="183" priority="251" operator="equal">
      <formula>"nuit"</formula>
    </cfRule>
    <cfRule type="cellIs" dxfId="182" priority="252" operator="equal">
      <formula>"filiere"</formula>
    </cfRule>
    <cfRule type="cellIs" dxfId="181" priority="253" operator="equal">
      <formula>"J2"</formula>
    </cfRule>
    <cfRule type="cellIs" dxfId="180" priority="254" operator="equal">
      <formula>"J1"</formula>
    </cfRule>
  </conditionalFormatting>
  <conditionalFormatting sqref="H79:H86">
    <cfRule type="cellIs" dxfId="179" priority="248" operator="equal">
      <formula>"UH"</formula>
    </cfRule>
  </conditionalFormatting>
  <conditionalFormatting sqref="H83:H86">
    <cfRule type="cellIs" dxfId="178" priority="244" operator="equal">
      <formula>"off"</formula>
    </cfRule>
    <cfRule type="cellIs" dxfId="177" priority="245" operator="equal">
      <formula>"nuit"</formula>
    </cfRule>
    <cfRule type="cellIs" dxfId="176" priority="246" operator="equal">
      <formula>"J2"</formula>
    </cfRule>
    <cfRule type="cellIs" dxfId="175" priority="247" operator="equal">
      <formula>"J1"</formula>
    </cfRule>
  </conditionalFormatting>
  <conditionalFormatting sqref="H79:H86">
    <cfRule type="cellIs" dxfId="174" priority="242" operator="equal">
      <formula>"WJ"</formula>
    </cfRule>
    <cfRule type="cellIs" dxfId="173" priority="243" operator="equal">
      <formula>"WN"</formula>
    </cfRule>
  </conditionalFormatting>
  <conditionalFormatting sqref="H87:H92">
    <cfRule type="cellIs" dxfId="172" priority="236" operator="equal">
      <formula>"off"</formula>
    </cfRule>
    <cfRule type="cellIs" dxfId="171" priority="237" operator="equal">
      <formula>"filiere"</formula>
    </cfRule>
    <cfRule type="cellIs" dxfId="170" priority="238" operator="equal">
      <formula>"nuit"</formula>
    </cfRule>
    <cfRule type="cellIs" dxfId="169" priority="239" operator="equal">
      <formula>"filiere"</formula>
    </cfRule>
    <cfRule type="cellIs" dxfId="168" priority="240" operator="equal">
      <formula>"J2"</formula>
    </cfRule>
    <cfRule type="cellIs" dxfId="167" priority="241" operator="equal">
      <formula>"J1"</formula>
    </cfRule>
  </conditionalFormatting>
  <conditionalFormatting sqref="H87:H92">
    <cfRule type="cellIs" dxfId="166" priority="235" operator="equal">
      <formula>"UH"</formula>
    </cfRule>
  </conditionalFormatting>
  <conditionalFormatting sqref="H91:H92">
    <cfRule type="cellIs" dxfId="165" priority="231" operator="equal">
      <formula>"off"</formula>
    </cfRule>
    <cfRule type="cellIs" dxfId="164" priority="232" operator="equal">
      <formula>"nuit"</formula>
    </cfRule>
    <cfRule type="cellIs" dxfId="163" priority="233" operator="equal">
      <formula>"J2"</formula>
    </cfRule>
    <cfRule type="cellIs" dxfId="162" priority="234" operator="equal">
      <formula>"J1"</formula>
    </cfRule>
  </conditionalFormatting>
  <conditionalFormatting sqref="B1:M92">
    <cfRule type="cellIs" dxfId="161" priority="167" operator="equal">
      <formula>"filiere"</formula>
    </cfRule>
  </conditionalFormatting>
  <conditionalFormatting sqref="G91">
    <cfRule type="cellIs" dxfId="160" priority="161" operator="equal">
      <formula>"WN"</formula>
    </cfRule>
    <cfRule type="cellIs" dxfId="159" priority="162" operator="equal">
      <formula>"WJ"</formula>
    </cfRule>
    <cfRule type="cellIs" dxfId="158" priority="163" operator="equal">
      <formula>"UH"</formula>
    </cfRule>
    <cfRule type="cellIs" dxfId="157" priority="164" operator="equal">
      <formula>"nuit"</formula>
    </cfRule>
    <cfRule type="cellIs" dxfId="156" priority="165" operator="equal">
      <formula>"J2"</formula>
    </cfRule>
    <cfRule type="cellIs" dxfId="155" priority="166" operator="equal">
      <formula>"J1"</formula>
    </cfRule>
  </conditionalFormatting>
  <conditionalFormatting sqref="G91">
    <cfRule type="cellIs" dxfId="154" priority="160" operator="equal">
      <formula>"off"</formula>
    </cfRule>
  </conditionalFormatting>
  <conditionalFormatting sqref="C90">
    <cfRule type="cellIs" dxfId="153" priority="154" operator="equal">
      <formula>"WN"</formula>
    </cfRule>
    <cfRule type="cellIs" dxfId="152" priority="155" operator="equal">
      <formula>"WJ"</formula>
    </cfRule>
    <cfRule type="cellIs" dxfId="151" priority="156" operator="equal">
      <formula>"UH"</formula>
    </cfRule>
    <cfRule type="cellIs" dxfId="150" priority="157" operator="equal">
      <formula>"nuit"</formula>
    </cfRule>
    <cfRule type="cellIs" dxfId="149" priority="158" operator="equal">
      <formula>"J2"</formula>
    </cfRule>
    <cfRule type="cellIs" dxfId="148" priority="159" operator="equal">
      <formula>"J1"</formula>
    </cfRule>
  </conditionalFormatting>
  <conditionalFormatting sqref="C90">
    <cfRule type="cellIs" dxfId="147" priority="153" operator="equal">
      <formula>"off"</formula>
    </cfRule>
  </conditionalFormatting>
  <conditionalFormatting sqref="B92">
    <cfRule type="cellIs" dxfId="146" priority="147" operator="equal">
      <formula>"WN"</formula>
    </cfRule>
    <cfRule type="cellIs" dxfId="145" priority="148" operator="equal">
      <formula>"WJ"</formula>
    </cfRule>
    <cfRule type="cellIs" dxfId="144" priority="149" operator="equal">
      <formula>"UH"</formula>
    </cfRule>
    <cfRule type="cellIs" dxfId="143" priority="150" operator="equal">
      <formula>"nuit"</formula>
    </cfRule>
    <cfRule type="cellIs" dxfId="142" priority="151" operator="equal">
      <formula>"J2"</formula>
    </cfRule>
    <cfRule type="cellIs" dxfId="141" priority="152" operator="equal">
      <formula>"J1"</formula>
    </cfRule>
  </conditionalFormatting>
  <conditionalFormatting sqref="B92">
    <cfRule type="cellIs" dxfId="140" priority="146" operator="equal">
      <formula>"off"</formula>
    </cfRule>
  </conditionalFormatting>
  <conditionalFormatting sqref="B84:J92 C80:J83">
    <cfRule type="cellIs" dxfId="139" priority="143" operator="equal">
      <formula>"nuit"</formula>
    </cfRule>
    <cfRule type="cellIs" dxfId="138" priority="144" operator="equal">
      <formula>"J2"</formula>
    </cfRule>
    <cfRule type="cellIs" dxfId="137" priority="145" operator="equal">
      <formula>"J1"</formula>
    </cfRule>
  </conditionalFormatting>
  <conditionalFormatting sqref="B72:J92">
    <cfRule type="cellIs" dxfId="136" priority="140" operator="equal">
      <formula>"nuit"</formula>
    </cfRule>
    <cfRule type="cellIs" dxfId="135" priority="141" operator="equal">
      <formula>"WN"</formula>
    </cfRule>
    <cfRule type="cellIs" dxfId="134" priority="142" operator="equal">
      <formula>"WJ"</formula>
    </cfRule>
  </conditionalFormatting>
  <conditionalFormatting sqref="L38:L43">
    <cfRule type="cellIs" dxfId="133" priority="109" operator="equal">
      <formula>"filiere"</formula>
    </cfRule>
  </conditionalFormatting>
  <conditionalFormatting sqref="L38:L43">
    <cfRule type="cellIs" dxfId="132" priority="111" operator="equal">
      <formula>"WN"</formula>
    </cfRule>
    <cfRule type="cellIs" dxfId="131" priority="112" operator="equal">
      <formula>"WJ"</formula>
    </cfRule>
    <cfRule type="cellIs" dxfId="130" priority="113" operator="equal">
      <formula>"UH"</formula>
    </cfRule>
    <cfRule type="cellIs" dxfId="129" priority="114" operator="equal">
      <formula>"nuit"</formula>
    </cfRule>
    <cfRule type="cellIs" dxfId="128" priority="115" operator="equal">
      <formula>"J2"</formula>
    </cfRule>
    <cfRule type="cellIs" dxfId="127" priority="116" operator="equal">
      <formula>"J1"</formula>
    </cfRule>
  </conditionalFormatting>
  <conditionalFormatting sqref="L38:L43">
    <cfRule type="cellIs" dxfId="126" priority="110" operator="equal">
      <formula>"off"</formula>
    </cfRule>
  </conditionalFormatting>
  <conditionalFormatting sqref="L57">
    <cfRule type="cellIs" dxfId="125" priority="103" operator="equal">
      <formula>"off"</formula>
    </cfRule>
    <cfRule type="cellIs" dxfId="124" priority="104" operator="equal">
      <formula>"filiere"</formula>
    </cfRule>
    <cfRule type="cellIs" dxfId="123" priority="105" operator="equal">
      <formula>"nuit"</formula>
    </cfRule>
    <cfRule type="cellIs" dxfId="122" priority="106" operator="equal">
      <formula>"filiere"</formula>
    </cfRule>
    <cfRule type="cellIs" dxfId="121" priority="107" operator="equal">
      <formula>"J2"</formula>
    </cfRule>
    <cfRule type="cellIs" dxfId="120" priority="108" operator="equal">
      <formula>"J1"</formula>
    </cfRule>
  </conditionalFormatting>
  <conditionalFormatting sqref="L57">
    <cfRule type="cellIs" dxfId="119" priority="102" operator="equal">
      <formula>"UH"</formula>
    </cfRule>
  </conditionalFormatting>
  <conditionalFormatting sqref="L57">
    <cfRule type="cellIs" dxfId="118" priority="98" operator="equal">
      <formula>"off"</formula>
    </cfRule>
    <cfRule type="cellIs" dxfId="117" priority="99" operator="equal">
      <formula>"nuit"</formula>
    </cfRule>
    <cfRule type="cellIs" dxfId="116" priority="100" operator="equal">
      <formula>"J2"</formula>
    </cfRule>
    <cfRule type="cellIs" dxfId="115" priority="101" operator="equal">
      <formula>"J1"</formula>
    </cfRule>
  </conditionalFormatting>
  <conditionalFormatting sqref="L57">
    <cfRule type="cellIs" dxfId="114" priority="96" operator="equal">
      <formula>"WJ"</formula>
    </cfRule>
    <cfRule type="cellIs" dxfId="113" priority="97" operator="equal">
      <formula>"WN"</formula>
    </cfRule>
  </conditionalFormatting>
  <conditionalFormatting sqref="L58:L65">
    <cfRule type="cellIs" dxfId="112" priority="90" operator="equal">
      <formula>"off"</formula>
    </cfRule>
    <cfRule type="cellIs" dxfId="111" priority="91" operator="equal">
      <formula>"filiere"</formula>
    </cfRule>
    <cfRule type="cellIs" dxfId="110" priority="92" operator="equal">
      <formula>"nuit"</formula>
    </cfRule>
    <cfRule type="cellIs" dxfId="109" priority="93" operator="equal">
      <formula>"filiere"</formula>
    </cfRule>
    <cfRule type="cellIs" dxfId="108" priority="94" operator="equal">
      <formula>"J2"</formula>
    </cfRule>
    <cfRule type="cellIs" dxfId="107" priority="95" operator="equal">
      <formula>"J1"</formula>
    </cfRule>
  </conditionalFormatting>
  <conditionalFormatting sqref="L58:L65">
    <cfRule type="cellIs" dxfId="106" priority="89" operator="equal">
      <formula>"UH"</formula>
    </cfRule>
  </conditionalFormatting>
  <conditionalFormatting sqref="L62:L65">
    <cfRule type="cellIs" dxfId="105" priority="85" operator="equal">
      <formula>"off"</formula>
    </cfRule>
    <cfRule type="cellIs" dxfId="104" priority="86" operator="equal">
      <formula>"nuit"</formula>
    </cfRule>
    <cfRule type="cellIs" dxfId="103" priority="87" operator="equal">
      <formula>"J2"</formula>
    </cfRule>
    <cfRule type="cellIs" dxfId="102" priority="88" operator="equal">
      <formula>"J1"</formula>
    </cfRule>
  </conditionalFormatting>
  <conditionalFormatting sqref="L58:L65">
    <cfRule type="cellIs" dxfId="101" priority="83" operator="equal">
      <formula>"WJ"</formula>
    </cfRule>
    <cfRule type="cellIs" dxfId="100" priority="84" operator="equal">
      <formula>"WN"</formula>
    </cfRule>
  </conditionalFormatting>
  <conditionalFormatting sqref="L66:L68">
    <cfRule type="cellIs" dxfId="99" priority="77" operator="equal">
      <formula>"off"</formula>
    </cfRule>
    <cfRule type="cellIs" dxfId="98" priority="78" operator="equal">
      <formula>"filiere"</formula>
    </cfRule>
    <cfRule type="cellIs" dxfId="97" priority="79" operator="equal">
      <formula>"nuit"</formula>
    </cfRule>
    <cfRule type="cellIs" dxfId="96" priority="80" operator="equal">
      <formula>"filiere"</formula>
    </cfRule>
    <cfRule type="cellIs" dxfId="95" priority="81" operator="equal">
      <formula>"J2"</formula>
    </cfRule>
    <cfRule type="cellIs" dxfId="94" priority="82" operator="equal">
      <formula>"J1"</formula>
    </cfRule>
  </conditionalFormatting>
  <conditionalFormatting sqref="L66:L68">
    <cfRule type="cellIs" dxfId="93" priority="76" operator="equal">
      <formula>"UH"</formula>
    </cfRule>
  </conditionalFormatting>
  <conditionalFormatting sqref="L66:L68">
    <cfRule type="cellIs" dxfId="92" priority="74" operator="equal">
      <formula>"WJ"</formula>
    </cfRule>
    <cfRule type="cellIs" dxfId="91" priority="75" operator="equal">
      <formula>"WN"</formula>
    </cfRule>
  </conditionalFormatting>
  <conditionalFormatting sqref="L57:L68">
    <cfRule type="cellIs" dxfId="90" priority="73" operator="equal">
      <formula>"filiere"</formula>
    </cfRule>
  </conditionalFormatting>
  <conditionalFormatting sqref="L70">
    <cfRule type="cellIs" dxfId="89" priority="67" operator="equal">
      <formula>"off"</formula>
    </cfRule>
    <cfRule type="cellIs" dxfId="88" priority="68" operator="equal">
      <formula>"filiere"</formula>
    </cfRule>
    <cfRule type="cellIs" dxfId="87" priority="69" operator="equal">
      <formula>"nuit"</formula>
    </cfRule>
    <cfRule type="cellIs" dxfId="86" priority="70" operator="equal">
      <formula>"filiere"</formula>
    </cfRule>
    <cfRule type="cellIs" dxfId="85" priority="71" operator="equal">
      <formula>"J2"</formula>
    </cfRule>
    <cfRule type="cellIs" dxfId="84" priority="72" operator="equal">
      <formula>"J1"</formula>
    </cfRule>
  </conditionalFormatting>
  <conditionalFormatting sqref="L70">
    <cfRule type="cellIs" dxfId="83" priority="66" operator="equal">
      <formula>"UH"</formula>
    </cfRule>
  </conditionalFormatting>
  <conditionalFormatting sqref="L70">
    <cfRule type="cellIs" dxfId="82" priority="64" operator="equal">
      <formula>"WJ"</formula>
    </cfRule>
    <cfRule type="cellIs" dxfId="81" priority="65" operator="equal">
      <formula>"WN"</formula>
    </cfRule>
  </conditionalFormatting>
  <conditionalFormatting sqref="L70">
    <cfRule type="cellIs" dxfId="80" priority="63" operator="equal">
      <formula>"filiere"</formula>
    </cfRule>
  </conditionalFormatting>
  <conditionalFormatting sqref="A1:L92">
    <cfRule type="cellIs" dxfId="79" priority="27" operator="equal">
      <formula>"WJ2"</formula>
    </cfRule>
  </conditionalFormatting>
  <conditionalFormatting sqref="A1:M92">
    <cfRule type="cellIs" dxfId="78" priority="26" operator="equal">
      <formula>"P"</formula>
    </cfRule>
  </conditionalFormatting>
  <conditionalFormatting sqref="M1:M92">
    <cfRule type="cellIs" dxfId="77" priority="1" operator="equal">
      <formula>"nuit"</formula>
    </cfRule>
    <cfRule type="cellIs" dxfId="76" priority="22" operator="equal">
      <formula>"nuit"</formula>
    </cfRule>
    <cfRule type="cellIs" dxfId="75" priority="23" operator="equal">
      <formula>"nuit"</formula>
    </cfRule>
    <cfRule type="cellIs" dxfId="74" priority="24" operator="equal">
      <formula>"J2"</formula>
    </cfRule>
    <cfRule type="cellIs" dxfId="73" priority="25" operator="equal">
      <formula>"J1"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E8DC-F6FE-4C9C-BF9F-3DE927450ED6}">
  <sheetPr codeName="Feuil25"/>
  <dimension ref="A1:L9"/>
  <sheetViews>
    <sheetView workbookViewId="0">
      <selection activeCell="F18" sqref="F18"/>
    </sheetView>
  </sheetViews>
  <sheetFormatPr baseColWidth="10" defaultRowHeight="14.5" x14ac:dyDescent="0.35"/>
  <cols>
    <col min="2" max="2" width="12.453125" bestFit="1" customWidth="1"/>
  </cols>
  <sheetData>
    <row r="1" spans="1:12" x14ac:dyDescent="0.35">
      <c r="A1" t="s">
        <v>1091</v>
      </c>
      <c r="B1" t="s">
        <v>1346</v>
      </c>
      <c r="C1" s="478" t="s">
        <v>1264</v>
      </c>
    </row>
    <row r="2" spans="1:12" x14ac:dyDescent="0.35">
      <c r="A2" s="135" t="s">
        <v>1683</v>
      </c>
      <c r="B2" t="s">
        <v>161</v>
      </c>
      <c r="C2" s="478" t="s">
        <v>1265</v>
      </c>
    </row>
    <row r="3" spans="1:12" x14ac:dyDescent="0.35">
      <c r="A3" s="135" t="s">
        <v>1684</v>
      </c>
      <c r="B3" s="478" t="s">
        <v>162</v>
      </c>
      <c r="C3" s="478" t="s">
        <v>1265</v>
      </c>
    </row>
    <row r="4" spans="1:12" x14ac:dyDescent="0.35">
      <c r="A4" s="135" t="s">
        <v>1685</v>
      </c>
      <c r="B4" s="478" t="s">
        <v>163</v>
      </c>
      <c r="C4" s="478" t="s">
        <v>1265</v>
      </c>
      <c r="D4" s="135"/>
      <c r="E4" s="135"/>
      <c r="F4" s="135"/>
      <c r="G4" s="135"/>
      <c r="I4" s="135"/>
      <c r="J4" s="135"/>
      <c r="K4" s="134"/>
      <c r="L4" s="134"/>
    </row>
    <row r="5" spans="1:12" x14ac:dyDescent="0.35">
      <c r="A5" s="135" t="s">
        <v>1686</v>
      </c>
      <c r="B5" s="478" t="s">
        <v>164</v>
      </c>
      <c r="C5" s="478" t="s">
        <v>1265</v>
      </c>
    </row>
    <row r="6" spans="1:12" x14ac:dyDescent="0.35">
      <c r="A6" s="135" t="s">
        <v>1687</v>
      </c>
      <c r="B6" s="478" t="s">
        <v>165</v>
      </c>
      <c r="C6" s="478" t="s">
        <v>1265</v>
      </c>
    </row>
    <row r="7" spans="1:12" x14ac:dyDescent="0.35">
      <c r="A7" s="135" t="s">
        <v>1688</v>
      </c>
      <c r="B7" s="478" t="s">
        <v>166</v>
      </c>
      <c r="C7" s="478" t="s">
        <v>1265</v>
      </c>
    </row>
    <row r="8" spans="1:12" x14ac:dyDescent="0.35">
      <c r="A8" s="135" t="s">
        <v>1689</v>
      </c>
      <c r="B8" s="478" t="s">
        <v>167</v>
      </c>
      <c r="C8" s="478" t="s">
        <v>1265</v>
      </c>
    </row>
    <row r="9" spans="1:12" x14ac:dyDescent="0.35">
      <c r="A9" s="134" t="s">
        <v>1690</v>
      </c>
      <c r="B9" s="478" t="s">
        <v>1696</v>
      </c>
      <c r="C9" s="478" t="s">
        <v>1265</v>
      </c>
    </row>
  </sheetData>
  <phoneticPr fontId="20" type="noConversion"/>
  <conditionalFormatting sqref="D4:G4 I4:J4 A6">
    <cfRule type="cellIs" dxfId="72" priority="68" operator="equal">
      <formula>"off"</formula>
    </cfRule>
    <cfRule type="cellIs" dxfId="71" priority="69" operator="equal">
      <formula>"filiere"</formula>
    </cfRule>
    <cfRule type="cellIs" dxfId="70" priority="70" operator="equal">
      <formula>"nuit"</formula>
    </cfRule>
    <cfRule type="cellIs" dxfId="69" priority="71" operator="equal">
      <formula>"filiere"</formula>
    </cfRule>
    <cfRule type="cellIs" dxfId="68" priority="72" operator="equal">
      <formula>"J2"</formula>
    </cfRule>
    <cfRule type="cellIs" dxfId="67" priority="73" operator="equal">
      <formula>"J1"</formula>
    </cfRule>
  </conditionalFormatting>
  <conditionalFormatting sqref="D4:G4 I4:J4 A6">
    <cfRule type="cellIs" dxfId="66" priority="67" operator="equal">
      <formula>"UH"</formula>
    </cfRule>
  </conditionalFormatting>
  <conditionalFormatting sqref="D4:G4 I4:L4 A6">
    <cfRule type="cellIs" dxfId="65" priority="66" operator="equal">
      <formula>"filiere"</formula>
    </cfRule>
  </conditionalFormatting>
  <conditionalFormatting sqref="D4:G4 I4:L4 A6">
    <cfRule type="cellIs" dxfId="64" priority="65" operator="equal">
      <formula>"WJ2"</formula>
    </cfRule>
  </conditionalFormatting>
  <conditionalFormatting sqref="D4:G4 I4:L4 A6">
    <cfRule type="cellIs" dxfId="63" priority="64" operator="equal">
      <formula>"P"</formula>
    </cfRule>
  </conditionalFormatting>
  <conditionalFormatting sqref="A2">
    <cfRule type="cellIs" dxfId="62" priority="58" operator="equal">
      <formula>"off"</formula>
    </cfRule>
    <cfRule type="cellIs" dxfId="61" priority="59" operator="equal">
      <formula>"filiere"</formula>
    </cfRule>
    <cfRule type="cellIs" dxfId="60" priority="60" operator="equal">
      <formula>"nuit"</formula>
    </cfRule>
    <cfRule type="cellIs" dxfId="59" priority="61" operator="equal">
      <formula>"filiere"</formula>
    </cfRule>
    <cfRule type="cellIs" dxfId="58" priority="62" operator="equal">
      <formula>"J2"</formula>
    </cfRule>
    <cfRule type="cellIs" dxfId="57" priority="63" operator="equal">
      <formula>"J1"</formula>
    </cfRule>
  </conditionalFormatting>
  <conditionalFormatting sqref="A2">
    <cfRule type="cellIs" dxfId="56" priority="57" operator="equal">
      <formula>"UH"</formula>
    </cfRule>
  </conditionalFormatting>
  <conditionalFormatting sqref="A2">
    <cfRule type="cellIs" dxfId="55" priority="56" operator="equal">
      <formula>"filiere"</formula>
    </cfRule>
  </conditionalFormatting>
  <conditionalFormatting sqref="A2">
    <cfRule type="cellIs" dxfId="54" priority="55" operator="equal">
      <formula>"WJ2"</formula>
    </cfRule>
  </conditionalFormatting>
  <conditionalFormatting sqref="A2">
    <cfRule type="cellIs" dxfId="53" priority="54" operator="equal">
      <formula>"P"</formula>
    </cfRule>
  </conditionalFormatting>
  <conditionalFormatting sqref="A3">
    <cfRule type="cellIs" dxfId="52" priority="48" operator="equal">
      <formula>"off"</formula>
    </cfRule>
    <cfRule type="cellIs" dxfId="51" priority="49" operator="equal">
      <formula>"filiere"</formula>
    </cfRule>
    <cfRule type="cellIs" dxfId="50" priority="50" operator="equal">
      <formula>"nuit"</formula>
    </cfRule>
    <cfRule type="cellIs" dxfId="49" priority="51" operator="equal">
      <formula>"filiere"</formula>
    </cfRule>
    <cfRule type="cellIs" dxfId="48" priority="52" operator="equal">
      <formula>"J2"</formula>
    </cfRule>
    <cfRule type="cellIs" dxfId="47" priority="53" operator="equal">
      <formula>"J1"</formula>
    </cfRule>
  </conditionalFormatting>
  <conditionalFormatting sqref="A3">
    <cfRule type="cellIs" dxfId="46" priority="47" operator="equal">
      <formula>"UH"</formula>
    </cfRule>
  </conditionalFormatting>
  <conditionalFormatting sqref="A3">
    <cfRule type="cellIs" dxfId="45" priority="46" operator="equal">
      <formula>"filiere"</formula>
    </cfRule>
  </conditionalFormatting>
  <conditionalFormatting sqref="A3">
    <cfRule type="cellIs" dxfId="44" priority="45" operator="equal">
      <formula>"WJ2"</formula>
    </cfRule>
  </conditionalFormatting>
  <conditionalFormatting sqref="A3">
    <cfRule type="cellIs" dxfId="43" priority="44" operator="equal">
      <formula>"P"</formula>
    </cfRule>
  </conditionalFormatting>
  <conditionalFormatting sqref="A4">
    <cfRule type="cellIs" dxfId="42" priority="38" operator="equal">
      <formula>"off"</formula>
    </cfRule>
    <cfRule type="cellIs" dxfId="41" priority="39" operator="equal">
      <formula>"filiere"</formula>
    </cfRule>
    <cfRule type="cellIs" dxfId="40" priority="40" operator="equal">
      <formula>"nuit"</formula>
    </cfRule>
    <cfRule type="cellIs" dxfId="39" priority="41" operator="equal">
      <formula>"filiere"</formula>
    </cfRule>
    <cfRule type="cellIs" dxfId="38" priority="42" operator="equal">
      <formula>"J2"</formula>
    </cfRule>
    <cfRule type="cellIs" dxfId="37" priority="43" operator="equal">
      <formula>"J1"</formula>
    </cfRule>
  </conditionalFormatting>
  <conditionalFormatting sqref="A4">
    <cfRule type="cellIs" dxfId="36" priority="37" operator="equal">
      <formula>"UH"</formula>
    </cfRule>
  </conditionalFormatting>
  <conditionalFormatting sqref="A4">
    <cfRule type="cellIs" dxfId="35" priority="36" operator="equal">
      <formula>"filiere"</formula>
    </cfRule>
  </conditionalFormatting>
  <conditionalFormatting sqref="A4">
    <cfRule type="cellIs" dxfId="34" priority="35" operator="equal">
      <formula>"WJ2"</formula>
    </cfRule>
  </conditionalFormatting>
  <conditionalFormatting sqref="A4">
    <cfRule type="cellIs" dxfId="33" priority="34" operator="equal">
      <formula>"P"</formula>
    </cfRule>
  </conditionalFormatting>
  <conditionalFormatting sqref="A5">
    <cfRule type="cellIs" dxfId="32" priority="28" operator="equal">
      <formula>"off"</formula>
    </cfRule>
    <cfRule type="cellIs" dxfId="31" priority="29" operator="equal">
      <formula>"filiere"</formula>
    </cfRule>
    <cfRule type="cellIs" dxfId="30" priority="30" operator="equal">
      <formula>"nuit"</formula>
    </cfRule>
    <cfRule type="cellIs" dxfId="29" priority="31" operator="equal">
      <formula>"filiere"</formula>
    </cfRule>
    <cfRule type="cellIs" dxfId="28" priority="32" operator="equal">
      <formula>"J2"</formula>
    </cfRule>
    <cfRule type="cellIs" dxfId="27" priority="33" operator="equal">
      <formula>"J1"</formula>
    </cfRule>
  </conditionalFormatting>
  <conditionalFormatting sqref="A5">
    <cfRule type="cellIs" dxfId="26" priority="27" operator="equal">
      <formula>"UH"</formula>
    </cfRule>
  </conditionalFormatting>
  <conditionalFormatting sqref="A5">
    <cfRule type="cellIs" dxfId="25" priority="26" operator="equal">
      <formula>"filiere"</formula>
    </cfRule>
  </conditionalFormatting>
  <conditionalFormatting sqref="A5">
    <cfRule type="cellIs" dxfId="24" priority="25" operator="equal">
      <formula>"WJ2"</formula>
    </cfRule>
  </conditionalFormatting>
  <conditionalFormatting sqref="A5">
    <cfRule type="cellIs" dxfId="23" priority="24" operator="equal">
      <formula>"P"</formula>
    </cfRule>
  </conditionalFormatting>
  <conditionalFormatting sqref="A7">
    <cfRule type="cellIs" dxfId="22" priority="18" operator="equal">
      <formula>"off"</formula>
    </cfRule>
    <cfRule type="cellIs" dxfId="21" priority="19" operator="equal">
      <formula>"filiere"</formula>
    </cfRule>
    <cfRule type="cellIs" dxfId="20" priority="20" operator="equal">
      <formula>"nuit"</formula>
    </cfRule>
    <cfRule type="cellIs" dxfId="19" priority="21" operator="equal">
      <formula>"filiere"</formula>
    </cfRule>
    <cfRule type="cellIs" dxfId="18" priority="22" operator="equal">
      <formula>"J2"</formula>
    </cfRule>
    <cfRule type="cellIs" dxfId="17" priority="23" operator="equal">
      <formula>"J1"</formula>
    </cfRule>
  </conditionalFormatting>
  <conditionalFormatting sqref="A7">
    <cfRule type="cellIs" dxfId="16" priority="17" operator="equal">
      <formula>"UH"</formula>
    </cfRule>
  </conditionalFormatting>
  <conditionalFormatting sqref="A7">
    <cfRule type="cellIs" dxfId="15" priority="16" operator="equal">
      <formula>"filiere"</formula>
    </cfRule>
  </conditionalFormatting>
  <conditionalFormatting sqref="A7">
    <cfRule type="cellIs" dxfId="14" priority="15" operator="equal">
      <formula>"WJ2"</formula>
    </cfRule>
  </conditionalFormatting>
  <conditionalFormatting sqref="A7">
    <cfRule type="cellIs" dxfId="13" priority="14" operator="equal">
      <formula>"P"</formula>
    </cfRule>
  </conditionalFormatting>
  <conditionalFormatting sqref="A8">
    <cfRule type="cellIs" dxfId="12" priority="8" operator="equal">
      <formula>"off"</formula>
    </cfRule>
    <cfRule type="cellIs" dxfId="11" priority="9" operator="equal">
      <formula>"filiere"</formula>
    </cfRule>
    <cfRule type="cellIs" dxfId="10" priority="10" operator="equal">
      <formula>"nuit"</formula>
    </cfRule>
    <cfRule type="cellIs" dxfId="9" priority="11" operator="equal">
      <formula>"filiere"</formula>
    </cfRule>
    <cfRule type="cellIs" dxfId="8" priority="12" operator="equal">
      <formula>"J2"</formula>
    </cfRule>
    <cfRule type="cellIs" dxfId="7" priority="13" operator="equal">
      <formula>"J1"</formula>
    </cfRule>
  </conditionalFormatting>
  <conditionalFormatting sqref="A8">
    <cfRule type="cellIs" dxfId="6" priority="7" operator="equal">
      <formula>"UH"</formula>
    </cfRule>
  </conditionalFormatting>
  <conditionalFormatting sqref="A8">
    <cfRule type="cellIs" dxfId="5" priority="6" operator="equal">
      <formula>"filiere"</formula>
    </cfRule>
  </conditionalFormatting>
  <conditionalFormatting sqref="A8">
    <cfRule type="cellIs" dxfId="4" priority="5" operator="equal">
      <formula>"WJ2"</formula>
    </cfRule>
  </conditionalFormatting>
  <conditionalFormatting sqref="A8">
    <cfRule type="cellIs" dxfId="3" priority="4" operator="equal">
      <formula>"P"</formula>
    </cfRule>
  </conditionalFormatting>
  <conditionalFormatting sqref="A9">
    <cfRule type="cellIs" dxfId="2" priority="3" operator="equal">
      <formula>"filiere"</formula>
    </cfRule>
  </conditionalFormatting>
  <conditionalFormatting sqref="A9">
    <cfRule type="cellIs" dxfId="1" priority="2" operator="equal">
      <formula>"WJ2"</formula>
    </cfRule>
  </conditionalFormatting>
  <conditionalFormatting sqref="A9">
    <cfRule type="cellIs" dxfId="0" priority="1" operator="equal">
      <formula>"P"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EC42-6ADE-F74D-9DEA-4F11D536D77A}">
  <sheetPr codeName="Feuil13"/>
  <dimension ref="B3:KO163"/>
  <sheetViews>
    <sheetView topLeftCell="A89" workbookViewId="0">
      <selection activeCell="G110" sqref="G110"/>
    </sheetView>
  </sheetViews>
  <sheetFormatPr baseColWidth="10" defaultRowHeight="14.5" outlineLevelCol="1" x14ac:dyDescent="0.35"/>
  <cols>
    <col min="2" max="2" width="12.453125" bestFit="1" customWidth="1"/>
    <col min="3" max="3" width="0.1796875" customWidth="1"/>
    <col min="5" max="7" width="10.81640625" customWidth="1" outlineLevel="1"/>
    <col min="8" max="17" width="10.81640625" style="478" customWidth="1" outlineLevel="1"/>
    <col min="18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735</v>
      </c>
      <c r="D3" s="829"/>
    </row>
    <row r="6" spans="2:164" x14ac:dyDescent="0.35">
      <c r="G6" s="180"/>
    </row>
    <row r="7" spans="2:164" x14ac:dyDescent="0.35">
      <c r="D7" t="s">
        <v>1085</v>
      </c>
      <c r="U7" t="s">
        <v>1086</v>
      </c>
      <c r="V7" t="s">
        <v>1087</v>
      </c>
      <c r="W7" t="s">
        <v>1088</v>
      </c>
    </row>
    <row r="8" spans="2:164" x14ac:dyDescent="0.35">
      <c r="D8" s="180">
        <f>AVERAGE(D11:D21)</f>
        <v>1.7807486631016045</v>
      </c>
      <c r="U8" s="180">
        <f>AVERAGE(D22:D27)</f>
        <v>2.449019607843137</v>
      </c>
      <c r="V8" s="180">
        <f>AVERAGE(D28:D36)</f>
        <v>2.2352941176470589</v>
      </c>
      <c r="W8" s="180">
        <f>AVERAGE(D37:D47)</f>
        <v>2.7828877005347592</v>
      </c>
    </row>
    <row r="10" spans="2:164" ht="15" thickBot="1" x14ac:dyDescent="0.4">
      <c r="B10" t="s">
        <v>735</v>
      </c>
      <c r="C10" t="s">
        <v>623</v>
      </c>
      <c r="D10" t="s">
        <v>264</v>
      </c>
      <c r="E10" s="163">
        <f>BILAN!B18</f>
        <v>44636</v>
      </c>
      <c r="F10" s="163">
        <f>DATE(YEAR(E10),MONTH(E10),DAY(E10)+1)</f>
        <v>44637</v>
      </c>
      <c r="G10" s="163">
        <f t="shared" ref="G10:CB10" si="0">DATE(YEAR(F10),MONTH(F10),DAY(F10)+1)</f>
        <v>44638</v>
      </c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>
        <f>DATE(YEAR(G10),MONTH(G10),DAY(G10)+1)</f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s">
        <v>103</v>
      </c>
      <c r="C11" s="183"/>
      <c r="D11" s="206">
        <f t="shared" ref="D11:D74" si="3">AVERAGE($U11:$DA11)</f>
        <v>2.7647058823529411</v>
      </c>
      <c r="E11" s="184">
        <f>IF('2. Duree poste'!$C$3="Score",,1)</f>
        <v>1</v>
      </c>
      <c r="F11" s="183">
        <f>IF('2. Duree poste'!$C$3="Score",,1)</f>
        <v>1</v>
      </c>
      <c r="G11" s="184">
        <f>IF('2. Duree poste'!$C$3="Score",,1)</f>
        <v>1</v>
      </c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>
        <f>IF('2. Duree poste'!$C$3="Score",,1)</f>
        <v>1</v>
      </c>
      <c r="S11" s="184">
        <f>IF('2. Duree poste'!$C$3="Score",,2)</f>
        <v>2</v>
      </c>
      <c r="T11" s="183">
        <f>IF('2. Duree poste'!$C$3="Score",,2)</f>
        <v>2</v>
      </c>
      <c r="U11" s="185">
        <f>IF('2. Duree poste'!$C$3="Score",1,2)</f>
        <v>2</v>
      </c>
      <c r="V11" s="185">
        <f>IF('2. Duree poste'!$C$3="Score",0,1)</f>
        <v>1</v>
      </c>
      <c r="W11" s="185">
        <f>IF('2. Duree poste'!$C$3="Score",0,0)</f>
        <v>0</v>
      </c>
      <c r="X11" s="185">
        <f>IF('2. Duree poste'!$C$3="Score",0,0)</f>
        <v>0</v>
      </c>
      <c r="Y11" s="185">
        <f>IF('2. Duree poste'!$C$3="Score",0,0)</f>
        <v>0</v>
      </c>
      <c r="Z11" s="185">
        <f>IF('2. Duree poste'!$C$3="Score",0,0)</f>
        <v>0</v>
      </c>
      <c r="AA11" s="185">
        <f>IF('2. Duree poste'!$C$3="Score",0,0)</f>
        <v>0</v>
      </c>
      <c r="AB11" s="185">
        <f>IF('2. Duree poste'!$C$3="Score",0,1)</f>
        <v>1</v>
      </c>
      <c r="AC11" s="185">
        <f>IF('2. Duree poste'!$C$3="Score",0,1)</f>
        <v>1</v>
      </c>
      <c r="AD11" s="185">
        <f>IF('2. Duree poste'!$C$3="Score",1,2)</f>
        <v>2</v>
      </c>
      <c r="AE11" s="185">
        <f>IF('2. Duree poste'!$C$3="Score",2,3)</f>
        <v>3</v>
      </c>
      <c r="AF11" s="185">
        <f>IF('2. Duree poste'!$C$3="Score",2,4)</f>
        <v>4</v>
      </c>
      <c r="AG11" s="185">
        <f>IF('2. Duree poste'!$C$3="Score",2,4)</f>
        <v>4</v>
      </c>
      <c r="AH11" s="185">
        <f>IF('2. Duree poste'!$C$3="Score",2,4)</f>
        <v>4</v>
      </c>
      <c r="AI11" s="185">
        <f>IF('2. Duree poste'!$C$3="Score",2,4)</f>
        <v>4</v>
      </c>
      <c r="AJ11" s="185">
        <f>IF('2. Duree poste'!$C$3="Score",2,5)</f>
        <v>5</v>
      </c>
      <c r="AK11" s="185">
        <f>IF('2. Duree poste'!$C$3="Score",2,4)</f>
        <v>4</v>
      </c>
      <c r="AL11" s="185">
        <f>IF('2. Duree poste'!$C$3="Score",2,4)</f>
        <v>4</v>
      </c>
      <c r="AM11" s="185">
        <f>IF('2. Duree poste'!$C$3="Score",2,3)</f>
        <v>3</v>
      </c>
      <c r="AN11" s="185">
        <f>IF('2. Duree poste'!$C$3="Score",2,4)</f>
        <v>4</v>
      </c>
      <c r="AO11" s="185">
        <f>IF('2. Duree poste'!$C$3="Score",2,4)</f>
        <v>4</v>
      </c>
      <c r="AP11" s="185">
        <f>IF('2. Duree poste'!$C$3="Score",2,4)</f>
        <v>4</v>
      </c>
      <c r="AQ11" s="185">
        <f>IF('2. Duree poste'!$C$3="Score",2,4)</f>
        <v>4</v>
      </c>
      <c r="AR11" s="185">
        <f>IF('2. Duree poste'!$C$3="Score",2,5)</f>
        <v>5</v>
      </c>
      <c r="AS11" s="194">
        <f>IF('2. Duree poste'!$C$3="Score",2,3)</f>
        <v>3</v>
      </c>
      <c r="AT11" s="4">
        <f>IF('2. Duree poste'!$C$3="Score",1,2)</f>
        <v>2</v>
      </c>
      <c r="AU11" s="4">
        <f>IF('2. Duree poste'!$C$3="Score",1,2)</f>
        <v>2</v>
      </c>
      <c r="AV11" s="4">
        <f>IF('2. Duree poste'!$C$3="Score",1,2)</f>
        <v>2</v>
      </c>
      <c r="AW11" s="4">
        <f>IF('2. Duree poste'!$C$3="Score",1,2)</f>
        <v>2</v>
      </c>
      <c r="AX11" s="4">
        <f>IF('2. Duree poste'!$C$3="Score",1,2)</f>
        <v>2</v>
      </c>
      <c r="AY11" s="4">
        <f>IF('2. Duree poste'!$C$3="Score",0,1)</f>
        <v>1</v>
      </c>
      <c r="AZ11" s="4">
        <f>IF('2. Duree poste'!$C$3="Score",0,1)</f>
        <v>1</v>
      </c>
      <c r="BA11" s="4">
        <f>IF('2. Duree poste'!$C$3="Score",0,1)</f>
        <v>1</v>
      </c>
      <c r="BB11" s="4">
        <f>IF('2. Duree poste'!$C$3="Score",0,1)</f>
        <v>1</v>
      </c>
      <c r="BC11" s="4">
        <f>IF('2. Duree poste'!$C$3="Score",1,2)</f>
        <v>2</v>
      </c>
      <c r="BD11" s="4">
        <f>IF('2. Duree poste'!$C$3="Score",2,3)</f>
        <v>3</v>
      </c>
      <c r="BE11" s="4">
        <f>IF('2. Duree poste'!$C$3="Score",1,2)</f>
        <v>2</v>
      </c>
      <c r="BF11" s="4">
        <f>IF('2. Duree poste'!$C$3="Score",1,2)</f>
        <v>2</v>
      </c>
      <c r="BG11" s="4">
        <f>IF('2. Duree poste'!$C$3="Score",2,3)</f>
        <v>3</v>
      </c>
      <c r="BH11" s="4">
        <f>IF('2. Duree poste'!$C$3="Score",2,4)</f>
        <v>4</v>
      </c>
      <c r="BI11" s="4">
        <f>IF('2. Duree poste'!$C$3="Score",2,4)</f>
        <v>4</v>
      </c>
      <c r="BJ11" s="4">
        <f>IF('2. Duree poste'!$C$3="Score",2,3)</f>
        <v>3</v>
      </c>
      <c r="BK11" s="4">
        <f>IF('2. Duree poste'!$C$3="Score",1,2)</f>
        <v>2</v>
      </c>
      <c r="BL11" s="4">
        <f>IF('2. Duree poste'!$C$3="Score",1,2)</f>
        <v>2</v>
      </c>
      <c r="BM11" s="4">
        <f>IF('2. Duree poste'!$C$3="Score",1,2)</f>
        <v>2</v>
      </c>
      <c r="BN11" s="4">
        <f>IF('2. Duree poste'!$C$3="Score",0,1)</f>
        <v>1</v>
      </c>
      <c r="BO11" s="4">
        <f>IF('2. Duree poste'!$C$3="Score",0,0)</f>
        <v>0</v>
      </c>
      <c r="BP11" s="4">
        <f>IF('2. Duree poste'!$C$3="Score",0,0)</f>
        <v>0</v>
      </c>
      <c r="BQ11" s="4">
        <f>IF('2. Duree poste'!$C$3="Score",0,0)</f>
        <v>0</v>
      </c>
      <c r="BR11" s="4">
        <f>IF('2. Duree poste'!$C$3="Score",0,0)</f>
        <v>0</v>
      </c>
      <c r="BS11" s="4">
        <f>IF('2. Duree poste'!$C$3="Score",0,0)</f>
        <v>0</v>
      </c>
      <c r="BT11" s="4">
        <f>IF('2. Duree poste'!$C$3="Score",0,1)</f>
        <v>1</v>
      </c>
      <c r="BU11" s="4">
        <f>IF('2. Duree poste'!$C$3="Score",0,1)</f>
        <v>1</v>
      </c>
      <c r="BV11" s="4">
        <f>IF('2. Duree poste'!$C$3="Score",1,2)</f>
        <v>2</v>
      </c>
      <c r="BW11" s="4">
        <f>IF('2. Duree poste'!$C$3="Score",2,3)</f>
        <v>3</v>
      </c>
      <c r="BX11" s="4">
        <f>IF('2. Duree poste'!$C$3="Score",2,4)</f>
        <v>4</v>
      </c>
      <c r="BY11">
        <f>IF('2. Duree poste'!$C$3="Score",2,4)</f>
        <v>4</v>
      </c>
      <c r="BZ11">
        <f>IF('2. Duree poste'!$C$3="Score",2,4)</f>
        <v>4</v>
      </c>
      <c r="CA11">
        <f>IF('2. Duree poste'!$C$3="Score",2,4)</f>
        <v>4</v>
      </c>
      <c r="CB11">
        <f>IF('2. Duree poste'!$C$3="Score",2,5)</f>
        <v>5</v>
      </c>
      <c r="CC11">
        <f>IF('2. Duree poste'!$C$3="Score",2,4)</f>
        <v>4</v>
      </c>
      <c r="CD11">
        <f>IF('2. Duree poste'!$C$3="Score",2,4)</f>
        <v>4</v>
      </c>
      <c r="CE11">
        <f>IF('2. Duree poste'!$C$3="Score",2,3)</f>
        <v>3</v>
      </c>
      <c r="CF11">
        <f>IF('2. Duree poste'!$C$3="Score",2,4)</f>
        <v>4</v>
      </c>
      <c r="CG11">
        <f>IF('2. Duree poste'!$C$3="Score",2,4)</f>
        <v>4</v>
      </c>
      <c r="CH11">
        <f>IF('2. Duree poste'!$C$3="Score",2,4)</f>
        <v>4</v>
      </c>
      <c r="CI11">
        <f>IF('2. Duree poste'!$C$3="Score",2,4)</f>
        <v>4</v>
      </c>
      <c r="CJ11">
        <f>IF('2. Duree poste'!$C$3="Score",2,5)</f>
        <v>5</v>
      </c>
      <c r="CK11">
        <f>IF('2. Duree poste'!$C$3="Score",2,4)</f>
        <v>4</v>
      </c>
      <c r="CL11">
        <f>IF('2. Duree poste'!$C$3="Score",2,4)</f>
        <v>4</v>
      </c>
      <c r="CM11">
        <f>IF('2. Duree poste'!$C$3="Score",2,3)</f>
        <v>3</v>
      </c>
      <c r="CN11">
        <f>IF('2. Duree poste'!$C$3="Score",2,3)</f>
        <v>3</v>
      </c>
      <c r="CO11">
        <f>IF('2. Duree poste'!$C$3="Score",2,3)</f>
        <v>3</v>
      </c>
      <c r="CP11">
        <f>IF('2. Duree poste'!$C$3="Score",2,3)</f>
        <v>3</v>
      </c>
      <c r="CQ11">
        <f>IF('2. Duree poste'!$C$3="Score",2,3)</f>
        <v>3</v>
      </c>
      <c r="CR11">
        <f>IF('2. Duree poste'!$C$3="Score",2,3)</f>
        <v>3</v>
      </c>
      <c r="CS11">
        <f>IF('2. Duree poste'!$C$3="Score",2,4)</f>
        <v>4</v>
      </c>
      <c r="CT11">
        <f>IF('2. Duree poste'!$C$3="Score",2,5)</f>
        <v>5</v>
      </c>
      <c r="CU11">
        <f>IF('2. Duree poste'!$C$3="Score",2,5)</f>
        <v>5</v>
      </c>
      <c r="CV11">
        <f>IF('2. Duree poste'!$C$3="Score",2,5)</f>
        <v>5</v>
      </c>
      <c r="CW11">
        <f>IF('2. Duree poste'!$C$3="Score",2,4)</f>
        <v>4</v>
      </c>
      <c r="CX11">
        <f>IF('2. Duree poste'!$C$3="Score",2,4)</f>
        <v>4</v>
      </c>
      <c r="CY11">
        <f>IF('2. Duree poste'!$C$3="Score",2,5)</f>
        <v>5</v>
      </c>
      <c r="CZ11">
        <f>IF('2. Duree poste'!$C$3="Score",2,4)</f>
        <v>4</v>
      </c>
      <c r="DA11">
        <f>IF('2. Duree poste'!$C$3="Score",2,3)</f>
        <v>3</v>
      </c>
    </row>
    <row r="12" spans="2:164" x14ac:dyDescent="0.35">
      <c r="B12" s="186" t="s">
        <v>104</v>
      </c>
      <c r="C12" s="187"/>
      <c r="D12" s="207">
        <f t="shared" si="3"/>
        <v>0.83529411764705885</v>
      </c>
      <c r="E12" s="188">
        <f>IF('2. Duree poste'!$C$3="Score",,0)</f>
        <v>0</v>
      </c>
      <c r="F12" s="188">
        <f>IF('2. Duree poste'!$C$3="Score",,1)</f>
        <v>1</v>
      </c>
      <c r="G12" s="188">
        <f>IF('2. Duree poste'!$C$3="Score",,1)</f>
        <v>1</v>
      </c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>
        <f>IF('2. Duree poste'!$C$3="Score",,2)</f>
        <v>2</v>
      </c>
      <c r="S12" s="188">
        <f>IF('2. Duree poste'!$C$3="Score",,3)</f>
        <v>3</v>
      </c>
      <c r="T12" s="187">
        <f>IF('2. Duree poste'!$C$3="Score",,3)</f>
        <v>3</v>
      </c>
      <c r="U12" s="172">
        <f>IF('2. Duree poste'!$C$3="Score",0,1)</f>
        <v>1</v>
      </c>
      <c r="V12" s="172">
        <f>IF('2. Duree poste'!$C$3="Score",0,1)</f>
        <v>1</v>
      </c>
      <c r="W12" s="172">
        <f>IF('2. Duree poste'!$C$3="Score",0,1)</f>
        <v>1</v>
      </c>
      <c r="X12" s="172">
        <f>IF('2. Duree poste'!$C$3="Score",1,2)</f>
        <v>2</v>
      </c>
      <c r="Y12" s="172">
        <f>IF('2. Duree poste'!$C$3="Score",1,2)</f>
        <v>2</v>
      </c>
      <c r="Z12" s="172">
        <f>IF('2. Duree poste'!$C$3="Score",2,3)</f>
        <v>3</v>
      </c>
      <c r="AA12" s="172">
        <f>IF('2. Duree poste'!$C$3="Score",2,3)</f>
        <v>3</v>
      </c>
      <c r="AB12" s="172">
        <f>IF('2. Duree poste'!$C$3="Score",2,3)</f>
        <v>3</v>
      </c>
      <c r="AC12" s="172">
        <f>IF('2. Duree poste'!$C$3="Score",1,2)</f>
        <v>2</v>
      </c>
      <c r="AD12" s="172">
        <f>IF('2. Duree poste'!$C$3="Score",1,2)</f>
        <v>2</v>
      </c>
      <c r="AE12" s="172">
        <f>IF('2. Duree poste'!$C$3="Score",0,1)</f>
        <v>1</v>
      </c>
      <c r="AF12" s="172">
        <f>IF('2. Duree poste'!$C$3="Score",1,2)</f>
        <v>2</v>
      </c>
      <c r="AG12" s="172">
        <f>IF('2. Duree poste'!$C$3="Score",1,2)</f>
        <v>2</v>
      </c>
      <c r="AH12" s="172">
        <f>IF('2. Duree poste'!$C$3="Score",1,2)</f>
        <v>2</v>
      </c>
      <c r="AI12" s="172">
        <f>IF('2. Duree poste'!$C$3="Score",1,2)</f>
        <v>2</v>
      </c>
      <c r="AJ12" s="172">
        <f>IF('2. Duree poste'!$C$3="Score",1,2)</f>
        <v>2</v>
      </c>
      <c r="AK12" s="172">
        <f>IF('2. Duree poste'!$C$3="Score",1,2)</f>
        <v>2</v>
      </c>
      <c r="AL12" s="172">
        <f>IF('2. Duree poste'!$C$3="Score",1,2)</f>
        <v>2</v>
      </c>
      <c r="AM12" s="172">
        <f>IF('2. Duree poste'!$C$3="Score",0,1)</f>
        <v>1</v>
      </c>
      <c r="AN12" s="172">
        <f>IF('2. Duree poste'!$C$3="Score",0,0)</f>
        <v>0</v>
      </c>
      <c r="AO12" s="172">
        <f>IF('2. Duree poste'!$C$3="Score",0,0)</f>
        <v>0</v>
      </c>
      <c r="AP12" s="172">
        <f>IF('2. Duree poste'!$C$3="Score",0,0)</f>
        <v>0</v>
      </c>
      <c r="AQ12" s="172">
        <f>IF('2. Duree poste'!$C$3="Score",0,0)</f>
        <v>0</v>
      </c>
      <c r="AR12" s="172">
        <f>IF('2. Duree poste'!$C$3="Score",0,0)</f>
        <v>0</v>
      </c>
      <c r="AS12" s="189">
        <f>IF('2. Duree poste'!$C$3="Score",0,0)</f>
        <v>0</v>
      </c>
      <c r="AT12" s="4">
        <f>IF('2. Duree poste'!$C$3="Score",0,0)</f>
        <v>0</v>
      </c>
      <c r="AU12" s="4">
        <f>IF('2. Duree poste'!$C$3="Score",0,0)</f>
        <v>0</v>
      </c>
      <c r="AV12" s="4">
        <f>IF('2. Duree poste'!$C$3="Score",0,0)</f>
        <v>0</v>
      </c>
      <c r="AW12" s="4">
        <f>IF('2. Duree poste'!$C$3="Score",0,0)</f>
        <v>0</v>
      </c>
      <c r="AX12" s="4">
        <f>IF('2. Duree poste'!$C$3="Score",0,0)</f>
        <v>0</v>
      </c>
      <c r="AY12" s="4">
        <f>IF('2. Duree poste'!$C$3="Score",0,1)</f>
        <v>1</v>
      </c>
      <c r="AZ12" s="4">
        <f>IF('2. Duree poste'!$C$3="Score",0,1)</f>
        <v>1</v>
      </c>
      <c r="BA12" s="4">
        <f>IF('2. Duree poste'!$C$3="Score",1,2)</f>
        <v>2</v>
      </c>
      <c r="BB12" s="4">
        <f>IF('2. Duree poste'!$C$3="Score",2,3)</f>
        <v>3</v>
      </c>
      <c r="BC12" s="4">
        <f>IF('2. Duree poste'!$C$3="Score",2,3)</f>
        <v>3</v>
      </c>
      <c r="BD12" s="4">
        <f>IF('2. Duree poste'!$C$3="Score",2,3)</f>
        <v>3</v>
      </c>
      <c r="BE12" s="4">
        <f>IF('2. Duree poste'!$C$3="Score",2,3)</f>
        <v>3</v>
      </c>
      <c r="BF12" s="4">
        <f>IF('2. Duree poste'!$C$3="Score",1,2)</f>
        <v>2</v>
      </c>
      <c r="BG12" s="4">
        <f>IF('2. Duree poste'!$C$3="Score",1,2)</f>
        <v>2</v>
      </c>
      <c r="BH12" s="4">
        <f>IF('2. Duree poste'!$C$3="Score",0,1)</f>
        <v>1</v>
      </c>
      <c r="BI12" s="4">
        <f>IF('2. Duree poste'!$C$3="Score",0,0)</f>
        <v>0</v>
      </c>
      <c r="BJ12" s="4">
        <f>IF('2. Duree poste'!$C$3="Score",0,1)</f>
        <v>1</v>
      </c>
      <c r="BK12" s="4">
        <f>IF('2. Duree poste'!$C$3="Score",1,2)</f>
        <v>2</v>
      </c>
      <c r="BL12" s="4">
        <f>IF('2. Duree poste'!$C$3="Score",1,2)</f>
        <v>2</v>
      </c>
      <c r="BM12" s="4">
        <f>IF('2. Duree poste'!$C$3="Score",1,2)</f>
        <v>2</v>
      </c>
      <c r="BN12" s="4">
        <f>IF('2. Duree poste'!$C$3="Score",1,2)</f>
        <v>2</v>
      </c>
      <c r="BO12" s="4">
        <f>IF('2. Duree poste'!$C$3="Score",1,2)</f>
        <v>2</v>
      </c>
      <c r="BP12" s="4">
        <f>IF('2. Duree poste'!$C$3="Score",1,2)</f>
        <v>2</v>
      </c>
      <c r="BQ12" s="4">
        <f>IF('2. Duree poste'!$C$3="Score",0,1)</f>
        <v>1</v>
      </c>
      <c r="BR12" s="4">
        <f>IF('2. Duree poste'!$C$3="Score",0,0)</f>
        <v>0</v>
      </c>
      <c r="BS12" s="4">
        <f>IF('2. Duree poste'!$C$3="Score",0,0)</f>
        <v>0</v>
      </c>
      <c r="BT12" s="4">
        <f>IF('2. Duree poste'!$C$3="Score",0,0)</f>
        <v>0</v>
      </c>
      <c r="BU12" s="4">
        <f>IF('2. Duree poste'!$C$3="Score",0,0)</f>
        <v>0</v>
      </c>
      <c r="BV12" s="4">
        <f>IF('2. Duree poste'!$C$3="Score",0,0)</f>
        <v>0</v>
      </c>
      <c r="BW12" s="4">
        <f>IF('2. Duree poste'!$C$3="Score",0,0)</f>
        <v>0</v>
      </c>
      <c r="BX12" s="4">
        <f>IF('2. Duree poste'!$C$3="Score",0,0)</f>
        <v>0</v>
      </c>
      <c r="BY12">
        <f>IF('2. Duree poste'!$C$3="Score",0,0)</f>
        <v>0</v>
      </c>
      <c r="BZ12">
        <f>IF('2. Duree poste'!$C$3="Score",0,0)</f>
        <v>0</v>
      </c>
      <c r="CA12">
        <f>IF('2. Duree poste'!$C$3="Score",0,0)</f>
        <v>0</v>
      </c>
      <c r="CB12">
        <f>IF('2. Duree poste'!$C$3="Score",0,0)</f>
        <v>0</v>
      </c>
      <c r="CC12">
        <f>IF('2. Duree poste'!$C$3="Score",0,0)</f>
        <v>0</v>
      </c>
      <c r="CD12">
        <f>IF('2. Duree poste'!$C$3="Score",0,0)</f>
        <v>0</v>
      </c>
      <c r="CE12">
        <f>IF('2. Duree poste'!$C$3="Score",0,0)</f>
        <v>0</v>
      </c>
      <c r="CF12">
        <f>IF('2. Duree poste'!$C$3="Score",0,0)</f>
        <v>0</v>
      </c>
      <c r="CG12">
        <f>IF('2. Duree poste'!$C$3="Score",0,0)</f>
        <v>0</v>
      </c>
      <c r="CH12">
        <f>IF('2. Duree poste'!$C$3="Score",0,0)</f>
        <v>0</v>
      </c>
      <c r="CI12">
        <f>IF('2. Duree poste'!$C$3="Score",0,0)</f>
        <v>0</v>
      </c>
      <c r="CJ12">
        <f>IF('2. Duree poste'!$C$3="Score",0,0)</f>
        <v>0</v>
      </c>
      <c r="CK12">
        <f>IF('2. Duree poste'!$C$3="Score",0,0)</f>
        <v>0</v>
      </c>
      <c r="CL12">
        <f>IF('2. Duree poste'!$C$3="Score",0,0)</f>
        <v>0</v>
      </c>
      <c r="CM12">
        <f>IF('2. Duree poste'!$C$3="Score",0,0)</f>
        <v>0</v>
      </c>
      <c r="CN12">
        <f>IF('2. Duree poste'!$C$3="Score",0,0)</f>
        <v>0</v>
      </c>
      <c r="CO12">
        <f>IF('2. Duree poste'!$C$3="Score",0,0)</f>
        <v>0</v>
      </c>
      <c r="CP12">
        <f>IF('2. Duree poste'!$C$3="Score",0,0)</f>
        <v>0</v>
      </c>
      <c r="CQ12">
        <f>IF('2. Duree poste'!$C$3="Score",0,0)</f>
        <v>0</v>
      </c>
      <c r="CR12">
        <f>IF('2. Duree poste'!$C$3="Score",0,0)</f>
        <v>0</v>
      </c>
      <c r="CS12">
        <f>IF('2. Duree poste'!$C$3="Score",0,0)</f>
        <v>0</v>
      </c>
      <c r="CT12">
        <f>IF('2. Duree poste'!$C$3="Score",0,0)</f>
        <v>0</v>
      </c>
      <c r="CU12">
        <f>IF('2. Duree poste'!$C$3="Score",0,0)</f>
        <v>0</v>
      </c>
      <c r="CV12">
        <f>IF('2. Duree poste'!$C$3="Score",0,0)</f>
        <v>0</v>
      </c>
      <c r="CW12">
        <f>IF('2. Duree poste'!$C$3="Score",0,0)</f>
        <v>0</v>
      </c>
      <c r="CX12">
        <f>IF('2. Duree poste'!$C$3="Score",0,0)</f>
        <v>0</v>
      </c>
      <c r="CY12">
        <f>IF('2. Duree poste'!$C$3="Score",0,0)</f>
        <v>0</v>
      </c>
      <c r="CZ12">
        <f>IF('2. Duree poste'!$C$3="Score",0,0)</f>
        <v>0</v>
      </c>
      <c r="DA12">
        <f>IF('2. Duree poste'!$C$3="Score",0,0)</f>
        <v>0</v>
      </c>
    </row>
    <row r="13" spans="2:164" x14ac:dyDescent="0.35">
      <c r="B13" s="186" t="s">
        <v>105</v>
      </c>
      <c r="C13" s="187"/>
      <c r="D13" s="207">
        <f t="shared" si="3"/>
        <v>1.0705882352941176</v>
      </c>
      <c r="E13" s="187">
        <f>IF('2. Duree poste'!$C$3="Score",,1)</f>
        <v>1</v>
      </c>
      <c r="F13" s="187">
        <f>IF('2. Duree poste'!$C$3="Score",,1)</f>
        <v>1</v>
      </c>
      <c r="G13" s="187">
        <f>IF('2. Duree poste'!$C$3="Score",,1)</f>
        <v>1</v>
      </c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>
        <f>IF('2. Duree poste'!$C$3="Score",,1)</f>
        <v>1</v>
      </c>
      <c r="S13" s="187">
        <f>IF('2. Duree poste'!$C$3="Score",,2)</f>
        <v>2</v>
      </c>
      <c r="T13" s="187">
        <f>IF('2. Duree poste'!$C$3="Score",,3)</f>
        <v>3</v>
      </c>
      <c r="U13" s="172">
        <f>IF('2. Duree poste'!$C$3="Score",2,3)</f>
        <v>3</v>
      </c>
      <c r="V13" s="172">
        <f>IF('2. Duree poste'!$C$3="Score",1,2)</f>
        <v>2</v>
      </c>
      <c r="W13" s="172">
        <f>IF('2. Duree poste'!$C$3="Score",1,2)</f>
        <v>2</v>
      </c>
      <c r="X13" s="172">
        <f>IF('2. Duree poste'!$C$3="Score",1,2)</f>
        <v>2</v>
      </c>
      <c r="Y13" s="172">
        <f>IF('2. Duree poste'!$C$3="Score",0,1)</f>
        <v>1</v>
      </c>
      <c r="Z13" s="172">
        <f>IF('2. Duree poste'!$C$3="Score",1,2)</f>
        <v>2</v>
      </c>
      <c r="AA13" s="172">
        <f>IF('2. Duree poste'!$C$3="Score",0,1)</f>
        <v>1</v>
      </c>
      <c r="AB13" s="172">
        <f>IF('2. Duree poste'!$C$3="Score",0,1)</f>
        <v>1</v>
      </c>
      <c r="AC13" s="172">
        <f>IF('2. Duree poste'!$C$3="Score",0,1)</f>
        <v>1</v>
      </c>
      <c r="AD13" s="172">
        <f>IF('2. Duree poste'!$C$3="Score",0,1)</f>
        <v>1</v>
      </c>
      <c r="AE13" s="172">
        <f>IF('2. Duree poste'!$C$3="Score",0,1)</f>
        <v>1</v>
      </c>
      <c r="AF13" s="172">
        <f>IF('2. Duree poste'!$C$3="Score",0,1)</f>
        <v>1</v>
      </c>
      <c r="AG13" s="172">
        <f>IF('2. Duree poste'!$C$3="Score",0,0)</f>
        <v>0</v>
      </c>
      <c r="AH13" s="172">
        <f>IF('2. Duree poste'!$C$3="Score",0,0)</f>
        <v>0</v>
      </c>
      <c r="AI13" s="172">
        <f>IF('2. Duree poste'!$C$3="Score",0,0)</f>
        <v>0</v>
      </c>
      <c r="AJ13" s="172">
        <f>IF('2. Duree poste'!$C$3="Score",0,0)</f>
        <v>0</v>
      </c>
      <c r="AK13" s="172">
        <f>IF('2. Duree poste'!$C$3="Score",0,0)</f>
        <v>0</v>
      </c>
      <c r="AL13" s="172">
        <f>IF('2. Duree poste'!$C$3="Score",0,0)</f>
        <v>0</v>
      </c>
      <c r="AM13" s="172">
        <f>IF('2. Duree poste'!$C$3="Score",0,0)</f>
        <v>0</v>
      </c>
      <c r="AN13" s="172">
        <f>IF('2. Duree poste'!$C$3="Score",0,1)</f>
        <v>1</v>
      </c>
      <c r="AO13" s="172">
        <f>IF('2. Duree poste'!$C$3="Score",1,2)</f>
        <v>2</v>
      </c>
      <c r="AP13" s="172">
        <f>IF('2. Duree poste'!$C$3="Score",1,2)</f>
        <v>2</v>
      </c>
      <c r="AQ13" s="172">
        <f>IF('2. Duree poste'!$C$3="Score",1,2)</f>
        <v>2</v>
      </c>
      <c r="AR13" s="172">
        <f>IF('2. Duree poste'!$C$3="Score",1,2)</f>
        <v>2</v>
      </c>
      <c r="AS13" s="189">
        <f>IF('2. Duree poste'!$C$3="Score",1,2)</f>
        <v>2</v>
      </c>
      <c r="AT13" s="4">
        <f>IF('2. Duree poste'!$C$3="Score",1,2)</f>
        <v>2</v>
      </c>
      <c r="AU13" s="4">
        <f>IF('2. Duree poste'!$C$3="Score",1,2)</f>
        <v>2</v>
      </c>
      <c r="AV13" s="4">
        <f>IF('2. Duree poste'!$C$3="Score",0,1)</f>
        <v>1</v>
      </c>
      <c r="AW13" s="4">
        <f>IF('2. Duree poste'!$C$3="Score",0,1)</f>
        <v>1</v>
      </c>
      <c r="AX13" s="4">
        <f>IF('2. Duree poste'!$C$3="Score",0,1)</f>
        <v>1</v>
      </c>
      <c r="AY13" s="4">
        <f>IF('2. Duree poste'!$C$3="Score",0,1)</f>
        <v>1</v>
      </c>
      <c r="AZ13" s="4">
        <f>IF('2. Duree poste'!$C$3="Score",0,1)</f>
        <v>1</v>
      </c>
      <c r="BA13" s="4">
        <f>IF('2. Duree poste'!$C$3="Score",0,1)</f>
        <v>1</v>
      </c>
      <c r="BB13" s="4">
        <f>IF('2. Duree poste'!$C$3="Score",0,0)</f>
        <v>0</v>
      </c>
      <c r="BC13" s="4">
        <f>IF('2. Duree poste'!$C$3="Score",0,0)</f>
        <v>0</v>
      </c>
      <c r="BD13" s="4">
        <f>IF('2. Duree poste'!$C$3="Score",0,1)</f>
        <v>1</v>
      </c>
      <c r="BE13" s="4">
        <f>IF('2. Duree poste'!$C$3="Score",0,1)</f>
        <v>1</v>
      </c>
      <c r="BF13" s="4">
        <f>IF('2. Duree poste'!$C$3="Score",0,1)</f>
        <v>1</v>
      </c>
      <c r="BG13" s="4">
        <f>IF('2. Duree poste'!$C$3="Score",0,1)</f>
        <v>1</v>
      </c>
      <c r="BH13" s="4">
        <f>IF('2. Duree poste'!$C$3="Score",0,1)</f>
        <v>1</v>
      </c>
      <c r="BI13" s="4">
        <f>IF('2. Duree poste'!$C$3="Score",1,2)</f>
        <v>2</v>
      </c>
      <c r="BJ13" s="4">
        <f>IF('2. Duree poste'!$C$3="Score",1,2)</f>
        <v>2</v>
      </c>
      <c r="BK13" s="4">
        <f>IF('2. Duree poste'!$C$3="Score",0,1)</f>
        <v>1</v>
      </c>
      <c r="BL13" s="4">
        <f>IF('2. Duree poste'!$C$3="Score",0,1)</f>
        <v>1</v>
      </c>
      <c r="BM13" s="4">
        <f>IF('2. Duree poste'!$C$3="Score",0,1)</f>
        <v>1</v>
      </c>
      <c r="BN13" s="4">
        <f>IF('2. Duree poste'!$C$3="Score",0,1)</f>
        <v>1</v>
      </c>
      <c r="BO13" s="4">
        <f>IF('2. Duree poste'!$C$3="Score",0,1)</f>
        <v>1</v>
      </c>
      <c r="BP13" s="4">
        <f>IF('2. Duree poste'!$C$3="Score",0,0)</f>
        <v>0</v>
      </c>
      <c r="BQ13" s="4">
        <f>IF('2. Duree poste'!$C$3="Score",0,0)</f>
        <v>0</v>
      </c>
      <c r="BR13" s="4">
        <f>IF('2. Duree poste'!$C$3="Score",0,0)</f>
        <v>0</v>
      </c>
      <c r="BS13" s="4">
        <f>IF('2. Duree poste'!$C$3="Score",0,0)</f>
        <v>0</v>
      </c>
      <c r="BT13" s="4">
        <f>IF('2. Duree poste'!$C$3="Score",0,0)</f>
        <v>0</v>
      </c>
      <c r="BU13" s="4">
        <f>IF('2. Duree poste'!$C$3="Score",0,0)</f>
        <v>0</v>
      </c>
      <c r="BV13" s="4">
        <f>IF('2. Duree poste'!$C$3="Score",0,0)</f>
        <v>0</v>
      </c>
      <c r="BW13" s="4">
        <f>IF('2. Duree poste'!$C$3="Score",0,0)</f>
        <v>0</v>
      </c>
      <c r="BX13" s="4">
        <f>IF('2. Duree poste'!$C$3="Score",0,0)</f>
        <v>0</v>
      </c>
      <c r="BY13">
        <f>IF('2. Duree poste'!$C$3="Score",0,0)</f>
        <v>0</v>
      </c>
      <c r="BZ13">
        <f>IF('2. Duree poste'!$C$3="Score",0,0)</f>
        <v>0</v>
      </c>
      <c r="CA13">
        <f>IF('2. Duree poste'!$C$3="Score",0,0)</f>
        <v>0</v>
      </c>
      <c r="CB13">
        <f>IF('2. Duree poste'!$C$3="Score",0,0)</f>
        <v>0</v>
      </c>
      <c r="CC13">
        <f>IF('2. Duree poste'!$C$3="Score",0,0)</f>
        <v>0</v>
      </c>
      <c r="CD13">
        <f>IF('2. Duree poste'!$C$3="Score",0,1)</f>
        <v>1</v>
      </c>
      <c r="CE13">
        <f>IF('2. Duree poste'!$C$3="Score",0,1)</f>
        <v>1</v>
      </c>
      <c r="CF13">
        <f>IF('2. Duree poste'!$C$3="Score",0,1)</f>
        <v>1</v>
      </c>
      <c r="CG13">
        <f>IF('2. Duree poste'!$C$3="Score",0,1)</f>
        <v>1</v>
      </c>
      <c r="CH13">
        <f>IF('2. Duree poste'!$C$3="Score",0,1)</f>
        <v>1</v>
      </c>
      <c r="CI13">
        <f>IF('2. Duree poste'!$C$3="Score",0,1)</f>
        <v>1</v>
      </c>
      <c r="CJ13">
        <f>IF('2. Duree poste'!$C$3="Score",0,1)</f>
        <v>1</v>
      </c>
      <c r="CK13">
        <f>IF('2. Duree poste'!$C$3="Score",0,1)</f>
        <v>1</v>
      </c>
      <c r="CL13">
        <f>IF('2. Duree poste'!$C$3="Score",1,2)</f>
        <v>2</v>
      </c>
      <c r="CM13">
        <f>IF('2. Duree poste'!$C$3="Score",2,3)</f>
        <v>3</v>
      </c>
      <c r="CN13">
        <f>IF('2. Duree poste'!$C$3="Score",2,3)</f>
        <v>3</v>
      </c>
      <c r="CO13">
        <f>IF('2. Duree poste'!$C$3="Score",2,3)</f>
        <v>3</v>
      </c>
      <c r="CP13">
        <f>IF('2. Duree poste'!$C$3="Score",2,3)</f>
        <v>3</v>
      </c>
      <c r="CQ13">
        <f>IF('2. Duree poste'!$C$3="Score",2,3)</f>
        <v>3</v>
      </c>
      <c r="CR13">
        <f>IF('2. Duree poste'!$C$3="Score",2,3)</f>
        <v>3</v>
      </c>
      <c r="CS13">
        <f>IF('2. Duree poste'!$C$3="Score",1,2)</f>
        <v>2</v>
      </c>
      <c r="CT13">
        <f>IF('2. Duree poste'!$C$3="Score",0,1)</f>
        <v>1</v>
      </c>
      <c r="CU13">
        <f>IF('2. Duree poste'!$C$3="Score",0,1)</f>
        <v>1</v>
      </c>
      <c r="CV13">
        <f>IF('2. Duree poste'!$C$3="Score",0,1)</f>
        <v>1</v>
      </c>
      <c r="CW13">
        <f>IF('2. Duree poste'!$C$3="Score",0,1)</f>
        <v>1</v>
      </c>
      <c r="CX13">
        <f>IF('2. Duree poste'!$C$3="Score",0,1)</f>
        <v>1</v>
      </c>
      <c r="CY13">
        <f>IF('2. Duree poste'!$C$3="Score",0,1)</f>
        <v>1</v>
      </c>
      <c r="CZ13">
        <f>IF('2. Duree poste'!$C$3="Score",0,1)</f>
        <v>1</v>
      </c>
      <c r="DA13">
        <f>IF('2. Duree poste'!$C$3="Score",0,1)</f>
        <v>1</v>
      </c>
    </row>
    <row r="14" spans="2:164" x14ac:dyDescent="0.35">
      <c r="B14" s="186" t="s">
        <v>106</v>
      </c>
      <c r="C14" s="172"/>
      <c r="D14" s="207">
        <f t="shared" si="3"/>
        <v>3.0823529411764707</v>
      </c>
      <c r="E14" s="188">
        <f>IF('2. Duree poste'!$C$3="Score",,0)</f>
        <v>0</v>
      </c>
      <c r="F14" s="188">
        <f>IF('2. Duree poste'!$C$3="Score",,1)</f>
        <v>1</v>
      </c>
      <c r="G14" s="188">
        <f>IF('2. Duree poste'!$C$3="Score",,1)</f>
        <v>1</v>
      </c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7">
        <f>IF('2. Duree poste'!$C$3="Score",,1)</f>
        <v>1</v>
      </c>
      <c r="S14" s="188">
        <f>IF('2. Duree poste'!$C$3="Score",,2)</f>
        <v>2</v>
      </c>
      <c r="T14" s="187">
        <f>IF('2. Duree poste'!$C$3="Score",,2)</f>
        <v>2</v>
      </c>
      <c r="U14" s="172">
        <f>IF('2. Duree poste'!$C$3="Score",2,4)</f>
        <v>4</v>
      </c>
      <c r="V14" s="172">
        <f>IF('2. Duree poste'!$C$3="Score",2,3)</f>
        <v>3</v>
      </c>
      <c r="W14" s="172">
        <f>IF('2. Duree poste'!$C$3="Score",2,4)</f>
        <v>4</v>
      </c>
      <c r="X14" s="172">
        <f>IF('2. Duree poste'!$C$3="Score",2,4)</f>
        <v>4</v>
      </c>
      <c r="Y14" s="172">
        <f>IF('2. Duree poste'!$C$3="Score",2,4)</f>
        <v>4</v>
      </c>
      <c r="Z14" s="172">
        <f>IF('2. Duree poste'!$C$3="Score",2,3)</f>
        <v>3</v>
      </c>
      <c r="AA14" s="172">
        <f>IF('2. Duree poste'!$C$3="Score",2,3)</f>
        <v>3</v>
      </c>
      <c r="AB14" s="172">
        <f>IF('2. Duree poste'!$C$3="Score",1,2)</f>
        <v>2</v>
      </c>
      <c r="AC14" s="172">
        <f>IF('2. Duree poste'!$C$3="Score",1,2)</f>
        <v>2</v>
      </c>
      <c r="AD14" s="172">
        <f>IF('2. Duree poste'!$C$3="Score",0,1)</f>
        <v>1</v>
      </c>
      <c r="AE14" s="172">
        <f>IF('2. Duree poste'!$C$3="Score",0,1)</f>
        <v>1</v>
      </c>
      <c r="AF14" s="172">
        <f>IF('2. Duree poste'!$C$3="Score",0,0)</f>
        <v>0</v>
      </c>
      <c r="AG14" s="172">
        <f>IF('2. Duree poste'!$C$3="Score",0,0)</f>
        <v>0</v>
      </c>
      <c r="AH14" s="172">
        <f>IF('2. Duree poste'!$C$3="Score",0,1)</f>
        <v>1</v>
      </c>
      <c r="AI14" s="172">
        <f>IF('2. Duree poste'!$C$3="Score",0,1)</f>
        <v>1</v>
      </c>
      <c r="AJ14" s="172">
        <f>IF('2. Duree poste'!$C$3="Score",1,2)</f>
        <v>2</v>
      </c>
      <c r="AK14" s="172">
        <f>IF('2. Duree poste'!$C$3="Score",1,2)</f>
        <v>2</v>
      </c>
      <c r="AL14" s="172">
        <f>IF('2. Duree poste'!$C$3="Score",1,2)</f>
        <v>2</v>
      </c>
      <c r="AM14" s="172">
        <f>IF('2. Duree poste'!$C$3="Score",2,3)</f>
        <v>3</v>
      </c>
      <c r="AN14" s="172">
        <f>IF('2. Duree poste'!$C$3="Score",2,4)</f>
        <v>4</v>
      </c>
      <c r="AO14" s="172">
        <f>IF('2. Duree poste'!$C$3="Score",2,3)</f>
        <v>3</v>
      </c>
      <c r="AP14" s="172">
        <f>IF('2. Duree poste'!$C$3="Score",2,3)</f>
        <v>3</v>
      </c>
      <c r="AQ14" s="172">
        <f>IF('2. Duree poste'!$C$3="Score",2,3)</f>
        <v>3</v>
      </c>
      <c r="AR14" s="172">
        <f>IF('2. Duree poste'!$C$3="Score",2,4)</f>
        <v>4</v>
      </c>
      <c r="AS14" s="189">
        <f>IF('2. Duree poste'!$C$3="Score",2,4)</f>
        <v>4</v>
      </c>
      <c r="AT14" s="4">
        <f>IF('2. Duree poste'!$C$3="Score",2,4)</f>
        <v>4</v>
      </c>
      <c r="AU14" s="4">
        <f>IF('2. Duree poste'!$C$3="Score",2,3)</f>
        <v>3</v>
      </c>
      <c r="AV14" s="4">
        <f>IF('2. Duree poste'!$C$3="Score",2,3)</f>
        <v>3</v>
      </c>
      <c r="AW14" s="4">
        <f>IF('2. Duree poste'!$C$3="Score",2,4)</f>
        <v>4</v>
      </c>
      <c r="AX14" s="4">
        <f>IF('2. Duree poste'!$C$3="Score",2,4)</f>
        <v>4</v>
      </c>
      <c r="AY14" s="4">
        <f>IF('2. Duree poste'!$C$3="Score",2,4)</f>
        <v>4</v>
      </c>
      <c r="AZ14" s="4">
        <f>IF('2. Duree poste'!$C$3="Score",2,4)</f>
        <v>4</v>
      </c>
      <c r="BA14" s="4">
        <f>IF('2. Duree poste'!$C$3="Score",2,3)</f>
        <v>3</v>
      </c>
      <c r="BB14" s="4">
        <f>IF('2. Duree poste'!$C$3="Score",2,4)</f>
        <v>4</v>
      </c>
      <c r="BC14" s="4">
        <f>IF('2. Duree poste'!$C$3="Score",2,5)</f>
        <v>5</v>
      </c>
      <c r="BD14" s="4">
        <f>IF('2. Duree poste'!$C$3="Score",2,4)</f>
        <v>4</v>
      </c>
      <c r="BE14" s="4">
        <f>IF('2. Duree poste'!$C$3="Score",2,4)</f>
        <v>4</v>
      </c>
      <c r="BF14" s="4">
        <f>IF('2. Duree poste'!$C$3="Score",2,3)</f>
        <v>3</v>
      </c>
      <c r="BG14" s="4">
        <f>IF('2. Duree poste'!$C$3="Score",2,4)</f>
        <v>4</v>
      </c>
      <c r="BH14" s="4">
        <f>IF('2. Duree poste'!$C$3="Score",2,4)</f>
        <v>4</v>
      </c>
      <c r="BI14" s="4">
        <f>IF('2. Duree poste'!$C$3="Score",2,4)</f>
        <v>4</v>
      </c>
      <c r="BJ14" s="4">
        <f>IF('2. Duree poste'!$C$3="Score",2,3)</f>
        <v>3</v>
      </c>
      <c r="BK14" s="4">
        <f>IF('2. Duree poste'!$C$3="Score",2,3)</f>
        <v>3</v>
      </c>
      <c r="BL14" s="4">
        <f>IF('2. Duree poste'!$C$3="Score",2,3)</f>
        <v>3</v>
      </c>
      <c r="BM14" s="4">
        <f>IF('2. Duree poste'!$C$3="Score",2,3)</f>
        <v>3</v>
      </c>
      <c r="BN14" s="4">
        <f>IF('2. Duree poste'!$C$3="Score",1,2)</f>
        <v>2</v>
      </c>
      <c r="BO14" s="4">
        <f>IF('2. Duree poste'!$C$3="Score",2,3)</f>
        <v>3</v>
      </c>
      <c r="BP14" s="4">
        <f>IF('2. Duree poste'!$C$3="Score",2,3)</f>
        <v>3</v>
      </c>
      <c r="BQ14" s="4">
        <f>IF('2. Duree poste'!$C$3="Score",2,4)</f>
        <v>4</v>
      </c>
      <c r="BR14" s="4">
        <f>IF('2. Duree poste'!$C$3="Score",2,4)</f>
        <v>4</v>
      </c>
      <c r="BS14" s="4">
        <f>IF('2. Duree poste'!$C$3="Score",2,4)</f>
        <v>4</v>
      </c>
      <c r="BT14" s="4">
        <f>IF('2. Duree poste'!$C$3="Score",2,5)</f>
        <v>5</v>
      </c>
      <c r="BU14" s="4">
        <f>IF('2. Duree poste'!$C$3="Score",2,5)</f>
        <v>5</v>
      </c>
      <c r="BV14" s="4">
        <f>IF('2. Duree poste'!$C$3="Score",2,4)</f>
        <v>4</v>
      </c>
      <c r="BW14" s="4">
        <f>IF('2. Duree poste'!$C$3="Score",2,4)</f>
        <v>4</v>
      </c>
      <c r="BX14" s="4">
        <f>IF('2. Duree poste'!$C$3="Score",2,4)</f>
        <v>4</v>
      </c>
      <c r="BY14">
        <f>IF('2. Duree poste'!$C$3="Score",2,5)</f>
        <v>5</v>
      </c>
      <c r="BZ14">
        <f>IF('2. Duree poste'!$C$3="Score",2,4)</f>
        <v>4</v>
      </c>
      <c r="CA14">
        <f>IF('2. Duree poste'!$C$3="Score",2,4)</f>
        <v>4</v>
      </c>
      <c r="CB14">
        <f>IF('2. Duree poste'!$C$3="Score",2,4)</f>
        <v>4</v>
      </c>
      <c r="CC14">
        <f>IF('2. Duree poste'!$C$3="Score",2,5)</f>
        <v>5</v>
      </c>
      <c r="CD14">
        <f>IF('2. Duree poste'!$C$3="Score",2,5)</f>
        <v>5</v>
      </c>
      <c r="CE14">
        <f>IF('2. Duree poste'!$C$3="Score",2,4)</f>
        <v>4</v>
      </c>
      <c r="CF14">
        <f>IF('2. Duree poste'!$C$3="Score",2,3)</f>
        <v>3</v>
      </c>
      <c r="CG14">
        <f>IF('2. Duree poste'!$C$3="Score",2,4)</f>
        <v>4</v>
      </c>
      <c r="CH14">
        <f>IF('2. Duree poste'!$C$3="Score",2,3)</f>
        <v>3</v>
      </c>
      <c r="CI14">
        <f>IF('2. Duree poste'!$C$3="Score",2,3)</f>
        <v>3</v>
      </c>
      <c r="CJ14">
        <f>IF('2. Duree poste'!$C$3="Score",2,3)</f>
        <v>3</v>
      </c>
      <c r="CK14">
        <f>IF('2. Duree poste'!$C$3="Score",2,3)</f>
        <v>3</v>
      </c>
      <c r="CL14">
        <f>IF('2. Duree poste'!$C$3="Score",2,3)</f>
        <v>3</v>
      </c>
      <c r="CM14">
        <f>IF('2. Duree poste'!$C$3="Score",2,3)</f>
        <v>3</v>
      </c>
      <c r="CN14">
        <f>IF('2. Duree poste'!$C$3="Score",2,3)</f>
        <v>3</v>
      </c>
      <c r="CO14">
        <f>IF('2. Duree poste'!$C$3="Score",2,3)</f>
        <v>3</v>
      </c>
      <c r="CP14">
        <f>IF('2. Duree poste'!$C$3="Score",2,3)</f>
        <v>3</v>
      </c>
      <c r="CQ14">
        <f>IF('2. Duree poste'!$C$3="Score",2,3)</f>
        <v>3</v>
      </c>
      <c r="CR14">
        <f>IF('2. Duree poste'!$C$3="Score",2,3)</f>
        <v>3</v>
      </c>
      <c r="CS14">
        <f>IF('2. Duree poste'!$C$3="Score",2,3)</f>
        <v>3</v>
      </c>
      <c r="CT14">
        <f>IF('2. Duree poste'!$C$3="Score",2,3)</f>
        <v>3</v>
      </c>
      <c r="CU14">
        <f>IF('2. Duree poste'!$C$3="Score",1,2)</f>
        <v>2</v>
      </c>
      <c r="CV14">
        <f>IF('2. Duree poste'!$C$3="Score",1,2)</f>
        <v>2</v>
      </c>
      <c r="CW14">
        <f>IF('2. Duree poste'!$C$3="Score",1,2)</f>
        <v>2</v>
      </c>
      <c r="CX14">
        <f>IF('2. Duree poste'!$C$3="Score",0,1)</f>
        <v>1</v>
      </c>
      <c r="CY14">
        <f>IF('2. Duree poste'!$C$3="Score",0,0)</f>
        <v>0</v>
      </c>
      <c r="CZ14">
        <f>IF('2. Duree poste'!$C$3="Score",0,0)</f>
        <v>0</v>
      </c>
      <c r="DA14">
        <f>IF('2. Duree poste'!$C$3="Score",0,0)</f>
        <v>0</v>
      </c>
    </row>
    <row r="15" spans="2:164" x14ac:dyDescent="0.35">
      <c r="B15" s="186" t="s">
        <v>107</v>
      </c>
      <c r="C15" s="172"/>
      <c r="D15" s="207">
        <f t="shared" si="3"/>
        <v>2.8823529411764706</v>
      </c>
      <c r="E15" s="188">
        <f>IF('2. Duree poste'!$C$3="Score",,0)</f>
        <v>0</v>
      </c>
      <c r="F15" s="187">
        <f>IF('2. Duree poste'!$C$3="Score",,0)</f>
        <v>0</v>
      </c>
      <c r="G15" s="188">
        <f>IF('2. Duree poste'!$C$3="Score",,1)</f>
        <v>1</v>
      </c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>
        <f>IF('2. Duree poste'!$C$3="Score",,1)</f>
        <v>1</v>
      </c>
      <c r="S15" s="187">
        <f>IF('2. Duree poste'!$C$3="Score",,1)</f>
        <v>1</v>
      </c>
      <c r="T15" s="187">
        <f>IF('2. Duree poste'!$C$3="Score",,1)</f>
        <v>1</v>
      </c>
      <c r="U15" s="172">
        <f>IF('2. Duree poste'!$C$3="Score",2,4)</f>
        <v>4</v>
      </c>
      <c r="V15" s="172">
        <f>IF('2. Duree poste'!$C$3="Score",2,3)</f>
        <v>3</v>
      </c>
      <c r="W15" s="172">
        <f>IF('2. Duree poste'!$C$3="Score",2,3)</f>
        <v>3</v>
      </c>
      <c r="X15" s="172">
        <f>IF('2. Duree poste'!$C$3="Score",2,3)</f>
        <v>3</v>
      </c>
      <c r="Y15" s="172">
        <f>IF('2. Duree poste'!$C$3="Score",2,3)</f>
        <v>3</v>
      </c>
      <c r="Z15" s="172">
        <f>IF('2. Duree poste'!$C$3="Score",1,2)</f>
        <v>2</v>
      </c>
      <c r="AA15" s="172">
        <f>IF('2. Duree poste'!$C$3="Score",2,3)</f>
        <v>3</v>
      </c>
      <c r="AB15" s="172">
        <f>IF('2. Duree poste'!$C$3="Score",2,3)</f>
        <v>3</v>
      </c>
      <c r="AC15" s="172">
        <f>IF('2. Duree poste'!$C$3="Score",2,3)</f>
        <v>3</v>
      </c>
      <c r="AD15" s="172">
        <f>IF('2. Duree poste'!$C$3="Score",2,3)</f>
        <v>3</v>
      </c>
      <c r="AE15" s="172">
        <f>IF('2. Duree poste'!$C$3="Score",2,3)</f>
        <v>3</v>
      </c>
      <c r="AF15" s="172">
        <f>IF('2. Duree poste'!$C$3="Score",2,4)</f>
        <v>4</v>
      </c>
      <c r="AG15" s="172">
        <f>IF('2. Duree poste'!$C$3="Score",2,5)</f>
        <v>5</v>
      </c>
      <c r="AH15" s="172">
        <f>IF('2. Duree poste'!$C$3="Score",2,4)</f>
        <v>4</v>
      </c>
      <c r="AI15" s="172">
        <f>IF('2. Duree poste'!$C$3="Score",2,3)</f>
        <v>3</v>
      </c>
      <c r="AJ15" s="172">
        <f>IF('2. Duree poste'!$C$3="Score",2,4)</f>
        <v>4</v>
      </c>
      <c r="AK15" s="172">
        <f>IF('2. Duree poste'!$C$3="Score",2,3)</f>
        <v>3</v>
      </c>
      <c r="AL15" s="172">
        <f>IF('2. Duree poste'!$C$3="Score",2,3)</f>
        <v>3</v>
      </c>
      <c r="AM15" s="172">
        <f>IF('2. Duree poste'!$C$3="Score",2,3)</f>
        <v>3</v>
      </c>
      <c r="AN15" s="172">
        <f>IF('2. Duree poste'!$C$3="Score",2,3)</f>
        <v>3</v>
      </c>
      <c r="AO15" s="172">
        <f>IF('2. Duree poste'!$C$3="Score",2,4)</f>
        <v>4</v>
      </c>
      <c r="AP15" s="172">
        <f>IF('2. Duree poste'!$C$3="Score",2,4)</f>
        <v>4</v>
      </c>
      <c r="AQ15" s="172">
        <f>IF('2. Duree poste'!$C$3="Score",2,3)</f>
        <v>3</v>
      </c>
      <c r="AR15" s="172">
        <f>IF('2. Duree poste'!$C$3="Score",2,4)</f>
        <v>4</v>
      </c>
      <c r="AS15" s="189">
        <f>IF('2. Duree poste'!$C$3="Score",2,5)</f>
        <v>5</v>
      </c>
      <c r="AT15" s="4">
        <f>IF('2. Duree poste'!$C$3="Score",2,5)</f>
        <v>5</v>
      </c>
      <c r="AU15" s="4">
        <f>IF('2. Duree poste'!$C$3="Score",2,4)</f>
        <v>4</v>
      </c>
      <c r="AV15" s="4">
        <f>IF('2. Duree poste'!$C$3="Score",2,3)</f>
        <v>3</v>
      </c>
      <c r="AW15" s="4">
        <f>IF('2. Duree poste'!$C$3="Score",2,3)</f>
        <v>3</v>
      </c>
      <c r="AX15" s="4">
        <f>IF('2. Duree poste'!$C$3="Score",2,4)</f>
        <v>4</v>
      </c>
      <c r="AY15" s="4">
        <f>IF('2. Duree poste'!$C$3="Score",2,3)</f>
        <v>3</v>
      </c>
      <c r="AZ15" s="4">
        <f>IF('2. Duree poste'!$C$3="Score",1,2)</f>
        <v>2</v>
      </c>
      <c r="BA15" s="4">
        <f>IF('2. Duree poste'!$C$3="Score",0,1)</f>
        <v>1</v>
      </c>
      <c r="BB15" s="4">
        <f>IF('2. Duree poste'!$C$3="Score",1,2)</f>
        <v>2</v>
      </c>
      <c r="BC15" s="4">
        <f>IF('2. Duree poste'!$C$3="Score",2,3)</f>
        <v>3</v>
      </c>
      <c r="BD15" s="4">
        <f>IF('2. Duree poste'!$C$3="Score",2,4)</f>
        <v>4</v>
      </c>
      <c r="BE15" s="4">
        <f>IF('2. Duree poste'!$C$3="Score",2,3)</f>
        <v>3</v>
      </c>
      <c r="BF15" s="4">
        <f>IF('2. Duree poste'!$C$3="Score",2,3)</f>
        <v>3</v>
      </c>
      <c r="BG15" s="4">
        <f>IF('2. Duree poste'!$C$3="Score",2,3)</f>
        <v>3</v>
      </c>
      <c r="BH15" s="4">
        <f>IF('2. Duree poste'!$C$3="Score",2,3)</f>
        <v>3</v>
      </c>
      <c r="BI15" s="4">
        <f>IF('2. Duree poste'!$C$3="Score",1,2)</f>
        <v>2</v>
      </c>
      <c r="BJ15" s="4">
        <f>IF('2. Duree poste'!$C$3="Score",0,1)</f>
        <v>1</v>
      </c>
      <c r="BK15" s="4">
        <f>IF('2. Duree poste'!$C$3="Score",0,0)</f>
        <v>0</v>
      </c>
      <c r="BL15" s="4">
        <f>IF('2. Duree poste'!$C$3="Score",0,0)</f>
        <v>0</v>
      </c>
      <c r="BM15" s="4">
        <f>IF('2. Duree poste'!$C$3="Score",0,0)</f>
        <v>0</v>
      </c>
      <c r="BN15" s="4">
        <f>IF('2. Duree poste'!$C$3="Score",0,0)</f>
        <v>0</v>
      </c>
      <c r="BO15" s="4">
        <f>IF('2. Duree poste'!$C$3="Score",0,0)</f>
        <v>0</v>
      </c>
      <c r="BP15" s="4">
        <f>IF('2. Duree poste'!$C$3="Score",0,0)</f>
        <v>0</v>
      </c>
      <c r="BQ15" s="4">
        <f>IF('2. Duree poste'!$C$3="Score",0,0)</f>
        <v>0</v>
      </c>
      <c r="BR15" s="4">
        <f>IF('2. Duree poste'!$C$3="Score",0,0)</f>
        <v>0</v>
      </c>
      <c r="BS15" s="4">
        <f>IF('2. Duree poste'!$C$3="Score",0,0)</f>
        <v>0</v>
      </c>
      <c r="BT15" s="4">
        <f>IF('2. Duree poste'!$C$3="Score",0,1)</f>
        <v>1</v>
      </c>
      <c r="BU15" s="4">
        <f>IF('2. Duree poste'!$C$3="Score",1,2)</f>
        <v>2</v>
      </c>
      <c r="BV15" s="4">
        <f>IF('2. Duree poste'!$C$3="Score",2,3)</f>
        <v>3</v>
      </c>
      <c r="BW15" s="4">
        <f>IF('2. Duree poste'!$C$3="Score",2,3)</f>
        <v>3</v>
      </c>
      <c r="BX15" s="4">
        <f>IF('2. Duree poste'!$C$3="Score",2,3)</f>
        <v>3</v>
      </c>
      <c r="BY15">
        <f>IF('2. Duree poste'!$C$3="Score",2,4)</f>
        <v>4</v>
      </c>
      <c r="BZ15">
        <f>IF('2. Duree poste'!$C$3="Score",2,5)</f>
        <v>5</v>
      </c>
      <c r="CA15">
        <f>IF('2. Duree poste'!$C$3="Score",2,4)</f>
        <v>4</v>
      </c>
      <c r="CB15">
        <f>IF('2. Duree poste'!$C$3="Score",2,4)</f>
        <v>4</v>
      </c>
      <c r="CC15">
        <f>IF('2. Duree poste'!$C$3="Score",2,3)</f>
        <v>3</v>
      </c>
      <c r="CD15">
        <f>IF('2. Duree poste'!$C$3="Score",2,3)</f>
        <v>3</v>
      </c>
      <c r="CE15">
        <f>IF('2. Duree poste'!$C$3="Score",2,3)</f>
        <v>3</v>
      </c>
      <c r="CF15">
        <f>IF('2. Duree poste'!$C$3="Score",1,2)</f>
        <v>2</v>
      </c>
      <c r="CG15">
        <f>IF('2. Duree poste'!$C$3="Score",1,2)</f>
        <v>2</v>
      </c>
      <c r="CH15">
        <f>IF('2. Duree poste'!$C$3="Score",1,2)</f>
        <v>2</v>
      </c>
      <c r="CI15">
        <f>IF('2. Duree poste'!$C$3="Score",0,1)</f>
        <v>1</v>
      </c>
      <c r="CJ15">
        <f>IF('2. Duree poste'!$C$3="Score",0,1)</f>
        <v>1</v>
      </c>
      <c r="CK15">
        <f>IF('2. Duree poste'!$C$3="Score",1,2)</f>
        <v>2</v>
      </c>
      <c r="CL15">
        <f>IF('2. Duree poste'!$C$3="Score",2,3)</f>
        <v>3</v>
      </c>
      <c r="CM15">
        <f>IF('2. Duree poste'!$C$3="Score",2,4)</f>
        <v>4</v>
      </c>
      <c r="CN15">
        <f>IF('2. Duree poste'!$C$3="Score",2,4)</f>
        <v>4</v>
      </c>
      <c r="CO15">
        <f>IF('2. Duree poste'!$C$3="Score",2,4)</f>
        <v>4</v>
      </c>
      <c r="CP15">
        <f>IF('2. Duree poste'!$C$3="Score",2,5)</f>
        <v>5</v>
      </c>
      <c r="CQ15">
        <f>IF('2. Duree poste'!$C$3="Score",2,5)</f>
        <v>5</v>
      </c>
      <c r="CR15">
        <f>IF('2. Duree poste'!$C$3="Score",2,4)</f>
        <v>4</v>
      </c>
      <c r="CS15">
        <f>IF('2. Duree poste'!$C$3="Score",2,4)</f>
        <v>4</v>
      </c>
      <c r="CT15">
        <f>IF('2. Duree poste'!$C$3="Score",2,4)</f>
        <v>4</v>
      </c>
      <c r="CU15">
        <f>IF('2. Duree poste'!$C$3="Score",2,3)</f>
        <v>3</v>
      </c>
      <c r="CV15">
        <f>IF('2. Duree poste'!$C$3="Score",2,4)</f>
        <v>4</v>
      </c>
      <c r="CW15">
        <f>IF('2. Duree poste'!$C$3="Score",2,3)</f>
        <v>3</v>
      </c>
      <c r="CX15">
        <f>IF('2. Duree poste'!$C$3="Score",2,4)</f>
        <v>4</v>
      </c>
      <c r="CY15">
        <f>IF('2. Duree poste'!$C$3="Score",2,5)</f>
        <v>5</v>
      </c>
      <c r="CZ15">
        <f>IF('2. Duree poste'!$C$3="Score",2,4)</f>
        <v>4</v>
      </c>
      <c r="DA15">
        <f>IF('2. Duree poste'!$C$3="Score",2,3)</f>
        <v>3</v>
      </c>
    </row>
    <row r="16" spans="2:164" x14ac:dyDescent="0.35">
      <c r="B16" s="186" t="s">
        <v>108</v>
      </c>
      <c r="C16" s="172"/>
      <c r="D16" s="207">
        <f t="shared" si="3"/>
        <v>1.7411764705882353</v>
      </c>
      <c r="E16" s="188">
        <f>IF('2. Duree poste'!$C$3="Score",,0)</f>
        <v>0</v>
      </c>
      <c r="F16" s="188">
        <f>IF('2. Duree poste'!$C$3="Score",,0)</f>
        <v>0</v>
      </c>
      <c r="G16" s="188">
        <f>IF('2. Duree poste'!$C$3="Score",,1)</f>
        <v>1</v>
      </c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7">
        <f>IF('2. Duree poste'!$C$3="Score",,1)</f>
        <v>1</v>
      </c>
      <c r="S16" s="188">
        <f>IF('2. Duree poste'!$C$3="Score",,2)</f>
        <v>2</v>
      </c>
      <c r="T16" s="187">
        <f>IF('2. Duree poste'!$C$3="Score",,2)</f>
        <v>2</v>
      </c>
      <c r="U16" s="172">
        <f>IF('2. Duree poste'!$C$3="Score",0,1)</f>
        <v>1</v>
      </c>
      <c r="V16" s="172">
        <f>IF('2. Duree poste'!$C$3="Score",0,1)</f>
        <v>1</v>
      </c>
      <c r="W16" s="172">
        <f>IF('2. Duree poste'!$C$3="Score",1,2)</f>
        <v>2</v>
      </c>
      <c r="X16" s="172">
        <f>IF('2. Duree poste'!$C$3="Score",1,2)</f>
        <v>2</v>
      </c>
      <c r="Y16" s="172">
        <f>IF('2. Duree poste'!$C$3="Score",1,2)</f>
        <v>2</v>
      </c>
      <c r="Z16" s="172">
        <f>IF('2. Duree poste'!$C$3="Score",1,2)</f>
        <v>2</v>
      </c>
      <c r="AA16" s="172">
        <f>IF('2. Duree poste'!$C$3="Score",1,2)</f>
        <v>2</v>
      </c>
      <c r="AB16" s="172">
        <f>IF('2. Duree poste'!$C$3="Score",1,2)</f>
        <v>2</v>
      </c>
      <c r="AC16" s="172">
        <f>IF('2. Duree poste'!$C$3="Score",1,2)</f>
        <v>2</v>
      </c>
      <c r="AD16" s="172">
        <f>IF('2. Duree poste'!$C$3="Score",0,1)</f>
        <v>1</v>
      </c>
      <c r="AE16" s="172">
        <f>IF('2. Duree poste'!$C$3="Score",0,1)</f>
        <v>1</v>
      </c>
      <c r="AF16" s="172">
        <f>IF('2. Duree poste'!$C$3="Score",0,1)</f>
        <v>1</v>
      </c>
      <c r="AG16" s="172">
        <f>IF('2. Duree poste'!$C$3="Score",1,2)</f>
        <v>2</v>
      </c>
      <c r="AH16" s="172">
        <f>IF('2. Duree poste'!$C$3="Score",1,2)</f>
        <v>2</v>
      </c>
      <c r="AI16" s="172">
        <f>IF('2. Duree poste'!$C$3="Score",2,3)</f>
        <v>3</v>
      </c>
      <c r="AJ16" s="172">
        <f>IF('2. Duree poste'!$C$3="Score",1,2)</f>
        <v>2</v>
      </c>
      <c r="AK16" s="172">
        <f>IF('2. Duree poste'!$C$3="Score",1,2)</f>
        <v>2</v>
      </c>
      <c r="AL16" s="172">
        <f>IF('2. Duree poste'!$C$3="Score",1,2)</f>
        <v>2</v>
      </c>
      <c r="AM16" s="172">
        <f>IF('2. Duree poste'!$C$3="Score",1,2)</f>
        <v>2</v>
      </c>
      <c r="AN16" s="172">
        <f>IF('2. Duree poste'!$C$3="Score",0,1)</f>
        <v>1</v>
      </c>
      <c r="AO16" s="172">
        <f>IF('2. Duree poste'!$C$3="Score",0,1)</f>
        <v>1</v>
      </c>
      <c r="AP16" s="172">
        <f>IF('2. Duree poste'!$C$3="Score",0,0)</f>
        <v>0</v>
      </c>
      <c r="AQ16" s="172">
        <f>IF('2. Duree poste'!$C$3="Score",0,1)</f>
        <v>1</v>
      </c>
      <c r="AR16" s="172">
        <f>IF('2. Duree poste'!$C$3="Score",0,1)</f>
        <v>1</v>
      </c>
      <c r="AS16" s="189">
        <f>IF('2. Duree poste'!$C$3="Score",0,1)</f>
        <v>1</v>
      </c>
      <c r="AT16" s="4">
        <f>IF('2. Duree poste'!$C$3="Score",0,1)</f>
        <v>1</v>
      </c>
      <c r="AU16" s="4">
        <f>IF('2. Duree poste'!$C$3="Score",0,1)</f>
        <v>1</v>
      </c>
      <c r="AV16" s="4">
        <f>IF('2. Duree poste'!$C$3="Score",0,1)</f>
        <v>1</v>
      </c>
      <c r="AW16" s="4">
        <f>IF('2. Duree poste'!$C$3="Score",0,1)</f>
        <v>1</v>
      </c>
      <c r="AX16" s="4">
        <f>IF('2. Duree poste'!$C$3="Score",0,0)</f>
        <v>0</v>
      </c>
      <c r="AY16" s="4">
        <f>IF('2. Duree poste'!$C$3="Score",0,0)</f>
        <v>0</v>
      </c>
      <c r="AZ16" s="4">
        <f>IF('2. Duree poste'!$C$3="Score",0,0)</f>
        <v>0</v>
      </c>
      <c r="BA16" s="4">
        <f>IF('2. Duree poste'!$C$3="Score",0,0)</f>
        <v>0</v>
      </c>
      <c r="BB16" s="4">
        <f>IF('2. Duree poste'!$C$3="Score",0,0)</f>
        <v>0</v>
      </c>
      <c r="BC16" s="4">
        <f>IF('2. Duree poste'!$C$3="Score",0,1)</f>
        <v>1</v>
      </c>
      <c r="BD16" s="4">
        <f>IF('2. Duree poste'!$C$3="Score",0,1)</f>
        <v>1</v>
      </c>
      <c r="BE16" s="4">
        <f>IF('2. Duree poste'!$C$3="Score",1,2)</f>
        <v>2</v>
      </c>
      <c r="BF16" s="4">
        <f>IF('2. Duree poste'!$C$3="Score",2,3)</f>
        <v>3</v>
      </c>
      <c r="BG16" s="4">
        <f>IF('2. Duree poste'!$C$3="Score",2,3)</f>
        <v>3</v>
      </c>
      <c r="BH16" s="4">
        <f>IF('2. Duree poste'!$C$3="Score",2,3)</f>
        <v>3</v>
      </c>
      <c r="BI16" s="4">
        <f>IF('2. Duree poste'!$C$3="Score",2,3)</f>
        <v>3</v>
      </c>
      <c r="BJ16" s="4">
        <f>IF('2. Duree poste'!$C$3="Score",1,2)</f>
        <v>2</v>
      </c>
      <c r="BK16" s="4">
        <f>IF('2. Duree poste'!$C$3="Score",1,2)</f>
        <v>2</v>
      </c>
      <c r="BL16" s="4">
        <f>IF('2. Duree poste'!$C$3="Score",1,2)</f>
        <v>2</v>
      </c>
      <c r="BM16" s="4">
        <f>IF('2. Duree poste'!$C$3="Score",0,1)</f>
        <v>1</v>
      </c>
      <c r="BN16" s="4">
        <f>IF('2. Duree poste'!$C$3="Score",0,1)</f>
        <v>1</v>
      </c>
      <c r="BO16" s="4">
        <f>IF('2. Duree poste'!$C$3="Score",0,1)</f>
        <v>1</v>
      </c>
      <c r="BP16" s="4">
        <f>IF('2. Duree poste'!$C$3="Score",1,2)</f>
        <v>2</v>
      </c>
      <c r="BQ16" s="4">
        <f>IF('2. Duree poste'!$C$3="Score",1,2)</f>
        <v>2</v>
      </c>
      <c r="BR16" s="4">
        <f>IF('2. Duree poste'!$C$3="Score",2,3)</f>
        <v>3</v>
      </c>
      <c r="BS16" s="4">
        <f>IF('2. Duree poste'!$C$3="Score",2,3)</f>
        <v>3</v>
      </c>
      <c r="BT16" s="4">
        <f>IF('2. Duree poste'!$C$3="Score",2,4)</f>
        <v>4</v>
      </c>
      <c r="BU16" s="4">
        <f>IF('2. Duree poste'!$C$3="Score",2,4)</f>
        <v>4</v>
      </c>
      <c r="BV16" s="4">
        <f>IF('2. Duree poste'!$C$3="Score",2,4)</f>
        <v>4</v>
      </c>
      <c r="BW16" s="4">
        <f>IF('2. Duree poste'!$C$3="Score",2,3)</f>
        <v>3</v>
      </c>
      <c r="BX16" s="4">
        <f>IF('2. Duree poste'!$C$3="Score",2,3)</f>
        <v>3</v>
      </c>
      <c r="BY16">
        <f>IF('2. Duree poste'!$C$3="Score",1,2)</f>
        <v>2</v>
      </c>
      <c r="BZ16">
        <f>IF('2. Duree poste'!$C$3="Score",1,2)</f>
        <v>2</v>
      </c>
      <c r="CA16">
        <f>IF('2. Duree poste'!$C$3="Score",0,1)</f>
        <v>1</v>
      </c>
      <c r="CB16">
        <f>IF('2. Duree poste'!$C$3="Score",0,1)</f>
        <v>1</v>
      </c>
      <c r="CC16">
        <f>IF('2. Duree poste'!$C$3="Score",0,1)</f>
        <v>1</v>
      </c>
      <c r="CD16">
        <f>IF('2. Duree poste'!$C$3="Score",0,1)</f>
        <v>1</v>
      </c>
      <c r="CE16">
        <f>IF('2. Duree poste'!$C$3="Score",1,2)</f>
        <v>2</v>
      </c>
      <c r="CF16">
        <f>IF('2. Duree poste'!$C$3="Score",1,2)</f>
        <v>2</v>
      </c>
      <c r="CG16">
        <f>IF('2. Duree poste'!$C$3="Score",1,2)</f>
        <v>2</v>
      </c>
      <c r="CH16">
        <f>IF('2. Duree poste'!$C$3="Score",2,3)</f>
        <v>3</v>
      </c>
      <c r="CI16">
        <f>IF('2. Duree poste'!$C$3="Score",2,3)</f>
        <v>3</v>
      </c>
      <c r="CJ16">
        <f>IF('2. Duree poste'!$C$3="Score",2,3)</f>
        <v>3</v>
      </c>
      <c r="CK16">
        <f>IF('2. Duree poste'!$C$3="Score",2,3)</f>
        <v>3</v>
      </c>
      <c r="CL16">
        <f>IF('2. Duree poste'!$C$3="Score",1,2)</f>
        <v>2</v>
      </c>
      <c r="CM16">
        <f>IF('2. Duree poste'!$C$3="Score",1,2)</f>
        <v>2</v>
      </c>
      <c r="CN16">
        <f>IF('2. Duree poste'!$C$3="Score",0,1)</f>
        <v>1</v>
      </c>
      <c r="CO16">
        <f>IF('2. Duree poste'!$C$3="Score",0,1)</f>
        <v>1</v>
      </c>
      <c r="CP16">
        <f>IF('2. Duree poste'!$C$3="Score",0,1)</f>
        <v>1</v>
      </c>
      <c r="CQ16">
        <f>IF('2. Duree poste'!$C$3="Score",0,1)</f>
        <v>1</v>
      </c>
      <c r="CR16">
        <f>IF('2. Duree poste'!$C$3="Score",0,1)</f>
        <v>1</v>
      </c>
      <c r="CS16">
        <f>IF('2. Duree poste'!$C$3="Score",1,2)</f>
        <v>2</v>
      </c>
      <c r="CT16">
        <f>IF('2. Duree poste'!$C$3="Score",2,3)</f>
        <v>3</v>
      </c>
      <c r="CU16">
        <f>IF('2. Duree poste'!$C$3="Score",2,3)</f>
        <v>3</v>
      </c>
      <c r="CV16">
        <f>IF('2. Duree poste'!$C$3="Score",1,2)</f>
        <v>2</v>
      </c>
      <c r="CW16">
        <f>IF('2. Duree poste'!$C$3="Score",1,2)</f>
        <v>2</v>
      </c>
      <c r="CX16">
        <f>IF('2. Duree poste'!$C$3="Score",1,2)</f>
        <v>2</v>
      </c>
      <c r="CY16">
        <f>IF('2. Duree poste'!$C$3="Score",1,2)</f>
        <v>2</v>
      </c>
      <c r="CZ16">
        <f>IF('2. Duree poste'!$C$3="Score",0,1)</f>
        <v>1</v>
      </c>
      <c r="DA16">
        <f>IF('2. Duree poste'!$C$3="Score",0,0)</f>
        <v>0</v>
      </c>
    </row>
    <row r="17" spans="2:105" x14ac:dyDescent="0.35">
      <c r="B17" s="186" t="s">
        <v>109</v>
      </c>
      <c r="C17" s="172"/>
      <c r="D17" s="207">
        <f t="shared" si="3"/>
        <v>1.388235294117647</v>
      </c>
      <c r="E17" s="188">
        <f>IF('2. Duree poste'!$C$3="Score",,0)</f>
        <v>0</v>
      </c>
      <c r="F17" s="188">
        <f>IF('2. Duree poste'!$C$3="Score",,0)</f>
        <v>0</v>
      </c>
      <c r="G17" s="187">
        <f>IF('2. Duree poste'!$C$3="Score",,0)</f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8">
        <f>IF('2. Duree poste'!$C$3="Score",,0)</f>
        <v>0</v>
      </c>
      <c r="S17" s="188">
        <f>IF('2. Duree poste'!$C$3="Score",,0)</f>
        <v>0</v>
      </c>
      <c r="T17" s="188">
        <f>IF('2. Duree poste'!$C$3="Score",,1)</f>
        <v>1</v>
      </c>
      <c r="U17" s="172">
        <f>IF('2. Duree poste'!$C$3="Score",1,2)</f>
        <v>2</v>
      </c>
      <c r="V17" s="172">
        <f>IF('2. Duree poste'!$C$3="Score",1,2)</f>
        <v>2</v>
      </c>
      <c r="W17" s="172">
        <f>IF('2. Duree poste'!$C$3="Score",1,2)</f>
        <v>2</v>
      </c>
      <c r="X17" s="172">
        <f>IF('2. Duree poste'!$C$3="Score",1,2)</f>
        <v>2</v>
      </c>
      <c r="Y17" s="172">
        <f>IF('2. Duree poste'!$C$3="Score",2,3)</f>
        <v>3</v>
      </c>
      <c r="Z17" s="172">
        <f>IF('2. Duree poste'!$C$3="Score",2,3)</f>
        <v>3</v>
      </c>
      <c r="AA17" s="172">
        <f>IF('2. Duree poste'!$C$3="Score",1,2)</f>
        <v>2</v>
      </c>
      <c r="AB17" s="172">
        <f>IF('2. Duree poste'!$C$3="Score",0,1)</f>
        <v>1</v>
      </c>
      <c r="AC17" s="172">
        <f>IF('2. Duree poste'!$C$3="Score",1,2)</f>
        <v>2</v>
      </c>
      <c r="AD17" s="172">
        <f>IF('2. Duree poste'!$C$3="Score",1,2)</f>
        <v>2</v>
      </c>
      <c r="AE17" s="172">
        <f>IF('2. Duree poste'!$C$3="Score",2,3)</f>
        <v>3</v>
      </c>
      <c r="AF17" s="172">
        <f>IF('2. Duree poste'!$C$3="Score",2,3)</f>
        <v>3</v>
      </c>
      <c r="AG17" s="172">
        <f>IF('2. Duree poste'!$C$3="Score",2,3)</f>
        <v>3</v>
      </c>
      <c r="AH17" s="172">
        <f>IF('2. Duree poste'!$C$3="Score",2,3)</f>
        <v>3</v>
      </c>
      <c r="AI17" s="172">
        <f>IF('2. Duree poste'!$C$3="Score",2,3)</f>
        <v>3</v>
      </c>
      <c r="AJ17" s="172">
        <f>IF('2. Duree poste'!$C$3="Score",1,2)</f>
        <v>2</v>
      </c>
      <c r="AK17" s="172">
        <f>IF('2. Duree poste'!$C$3="Score",1,2)</f>
        <v>2</v>
      </c>
      <c r="AL17" s="172">
        <f>IF('2. Duree poste'!$C$3="Score",0,1)</f>
        <v>1</v>
      </c>
      <c r="AM17" s="172">
        <f>IF('2. Duree poste'!$C$3="Score",0,0)</f>
        <v>0</v>
      </c>
      <c r="AN17" s="172">
        <f>IF('2. Duree poste'!$C$3="Score",0,0)</f>
        <v>0</v>
      </c>
      <c r="AO17" s="172">
        <f>IF('2. Duree poste'!$C$3="Score",0,0)</f>
        <v>0</v>
      </c>
      <c r="AP17" s="172">
        <f>IF('2. Duree poste'!$C$3="Score",0,0)</f>
        <v>0</v>
      </c>
      <c r="AQ17" s="172">
        <f>IF('2. Duree poste'!$C$3="Score",0,0)</f>
        <v>0</v>
      </c>
      <c r="AR17" s="172">
        <f>IF('2. Duree poste'!$C$3="Score",0,1)</f>
        <v>1</v>
      </c>
      <c r="AS17" s="189">
        <f>IF('2. Duree poste'!$C$3="Score",0,1)</f>
        <v>1</v>
      </c>
      <c r="AT17" s="4">
        <f>IF('2. Duree poste'!$C$3="Score",0,1)</f>
        <v>1</v>
      </c>
      <c r="AU17" s="4">
        <f>IF('2. Duree poste'!$C$3="Score",1,2)</f>
        <v>2</v>
      </c>
      <c r="AV17" s="4">
        <f>IF('2. Duree poste'!$C$3="Score",1,2)</f>
        <v>2</v>
      </c>
      <c r="AW17" s="4">
        <f>IF('2. Duree poste'!$C$3="Score",1,2)</f>
        <v>2</v>
      </c>
      <c r="AX17" s="4">
        <f>IF('2. Duree poste'!$C$3="Score",1,2)</f>
        <v>2</v>
      </c>
      <c r="AY17" s="4">
        <f>IF('2. Duree poste'!$C$3="Score",0,1)</f>
        <v>1</v>
      </c>
      <c r="AZ17" s="4">
        <f>IF('2. Duree poste'!$C$3="Score",0,1)</f>
        <v>1</v>
      </c>
      <c r="BA17" s="4">
        <f>IF('2. Duree poste'!$C$3="Score",1,2)</f>
        <v>2</v>
      </c>
      <c r="BB17" s="4">
        <f>IF('2. Duree poste'!$C$3="Score",0,1)</f>
        <v>1</v>
      </c>
      <c r="BC17" s="4">
        <f>IF('2. Duree poste'!$C$3="Score",0,1)</f>
        <v>1</v>
      </c>
      <c r="BD17" s="4">
        <f>IF('2. Duree poste'!$C$3="Score",0,1)</f>
        <v>1</v>
      </c>
      <c r="BE17" s="4">
        <f>IF('2. Duree poste'!$C$3="Score",0,1)</f>
        <v>1</v>
      </c>
      <c r="BF17" s="4">
        <f>IF('2. Duree poste'!$C$3="Score",0,1)</f>
        <v>1</v>
      </c>
      <c r="BG17" s="4">
        <f>IF('2. Duree poste'!$C$3="Score",0,1)</f>
        <v>1</v>
      </c>
      <c r="BH17" s="4">
        <f>IF('2. Duree poste'!$C$3="Score",0,0)</f>
        <v>0</v>
      </c>
      <c r="BI17" s="4">
        <f>IF('2. Duree poste'!$C$3="Score",0,0)</f>
        <v>0</v>
      </c>
      <c r="BJ17" s="4">
        <f>IF('2. Duree poste'!$C$3="Score",0,0)</f>
        <v>0</v>
      </c>
      <c r="BK17" s="4">
        <f>IF('2. Duree poste'!$C$3="Score",0,0)</f>
        <v>0</v>
      </c>
      <c r="BL17" s="4">
        <f>IF('2. Duree poste'!$C$3="Score",0,0)</f>
        <v>0</v>
      </c>
      <c r="BM17" s="4">
        <f>IF('2. Duree poste'!$C$3="Score",0,1)</f>
        <v>1</v>
      </c>
      <c r="BN17" s="4">
        <f>IF('2. Duree poste'!$C$3="Score",0,1)</f>
        <v>1</v>
      </c>
      <c r="BO17" s="4">
        <f>IF('2. Duree poste'!$C$3="Score",0,1)</f>
        <v>1</v>
      </c>
      <c r="BP17" s="4">
        <f>IF('2. Duree poste'!$C$3="Score",1,2)</f>
        <v>2</v>
      </c>
      <c r="BQ17" s="4">
        <f>IF('2. Duree poste'!$C$3="Score",2,3)</f>
        <v>3</v>
      </c>
      <c r="BR17" s="4">
        <f>IF('2. Duree poste'!$C$3="Score",2,3)</f>
        <v>3</v>
      </c>
      <c r="BS17" s="4">
        <f>IF('2. Duree poste'!$C$3="Score",2,3)</f>
        <v>3</v>
      </c>
      <c r="BT17" s="4">
        <f>IF('2. Duree poste'!$C$3="Score",1,2)</f>
        <v>2</v>
      </c>
      <c r="BU17" s="4">
        <f>IF('2. Duree poste'!$C$3="Score",2,3)</f>
        <v>3</v>
      </c>
      <c r="BV17" s="4">
        <f>IF('2. Duree poste'!$C$3="Score",2,3)</f>
        <v>3</v>
      </c>
      <c r="BW17" s="4">
        <f>IF('2. Duree poste'!$C$3="Score",2,3)</f>
        <v>3</v>
      </c>
      <c r="BX17" s="4">
        <f>IF('2. Duree poste'!$C$3="Score",1,2)</f>
        <v>2</v>
      </c>
      <c r="BY17">
        <f>IF('2. Duree poste'!$C$3="Score",1,2)</f>
        <v>2</v>
      </c>
      <c r="BZ17">
        <f>IF('2. Duree poste'!$C$3="Score",1,2)</f>
        <v>2</v>
      </c>
      <c r="CA17">
        <f>IF('2. Duree poste'!$C$3="Score",1,2)</f>
        <v>2</v>
      </c>
      <c r="CB17">
        <f>IF('2. Duree poste'!$C$3="Score",0,1)</f>
        <v>1</v>
      </c>
      <c r="CC17">
        <f>IF('2. Duree poste'!$C$3="Score",1,2)</f>
        <v>2</v>
      </c>
      <c r="CD17">
        <f>IF('2. Duree poste'!$C$3="Score",0,1)</f>
        <v>1</v>
      </c>
      <c r="CE17">
        <f>IF('2. Duree poste'!$C$3="Score",1,2)</f>
        <v>2</v>
      </c>
      <c r="CF17">
        <f>IF('2. Duree poste'!$C$3="Score",1,2)</f>
        <v>2</v>
      </c>
      <c r="CG17">
        <f>IF('2. Duree poste'!$C$3="Score",1,2)</f>
        <v>2</v>
      </c>
      <c r="CH17">
        <f>IF('2. Duree poste'!$C$3="Score",1,2)</f>
        <v>2</v>
      </c>
      <c r="CI17">
        <f>IF('2. Duree poste'!$C$3="Score",1,2)</f>
        <v>2</v>
      </c>
      <c r="CJ17">
        <f>IF('2. Duree poste'!$C$3="Score",0,1)</f>
        <v>1</v>
      </c>
      <c r="CK17">
        <f>IF('2. Duree poste'!$C$3="Score",0,1)</f>
        <v>1</v>
      </c>
      <c r="CL17">
        <f>IF('2. Duree poste'!$C$3="Score",0,0)</f>
        <v>0</v>
      </c>
      <c r="CM17">
        <f>IF('2. Duree poste'!$C$3="Score",0,0)</f>
        <v>0</v>
      </c>
      <c r="CN17">
        <f>IF('2. Duree poste'!$C$3="Score",0,0)</f>
        <v>0</v>
      </c>
      <c r="CO17">
        <f>IF('2. Duree poste'!$C$3="Score",0,0)</f>
        <v>0</v>
      </c>
      <c r="CP17">
        <f>IF('2. Duree poste'!$C$3="Score",0,1)</f>
        <v>1</v>
      </c>
      <c r="CQ17">
        <f>IF('2. Duree poste'!$C$3="Score",0,1)</f>
        <v>1</v>
      </c>
      <c r="CR17">
        <f>IF('2. Duree poste'!$C$3="Score",0,1)</f>
        <v>1</v>
      </c>
      <c r="CS17">
        <f>IF('2. Duree poste'!$C$3="Score",0,1)</f>
        <v>1</v>
      </c>
      <c r="CT17">
        <f>IF('2. Duree poste'!$C$3="Score",0,1)</f>
        <v>1</v>
      </c>
      <c r="CU17">
        <f>IF('2. Duree poste'!$C$3="Score",0,1)</f>
        <v>1</v>
      </c>
      <c r="CV17">
        <f>IF('2. Duree poste'!$C$3="Score",0,1)</f>
        <v>1</v>
      </c>
      <c r="CW17">
        <f>IF('2. Duree poste'!$C$3="Score",0,0)</f>
        <v>0</v>
      </c>
      <c r="CX17">
        <f>IF('2. Duree poste'!$C$3="Score",0,0)</f>
        <v>0</v>
      </c>
      <c r="CY17">
        <f>IF('2. Duree poste'!$C$3="Score",0,0)</f>
        <v>0</v>
      </c>
      <c r="CZ17">
        <f>IF('2. Duree poste'!$C$3="Score",0,0)</f>
        <v>0</v>
      </c>
      <c r="DA17">
        <f>IF('2. Duree poste'!$C$3="Score",0,0)</f>
        <v>0</v>
      </c>
    </row>
    <row r="18" spans="2:105" x14ac:dyDescent="0.35">
      <c r="B18" s="186" t="s">
        <v>110</v>
      </c>
      <c r="C18" s="172"/>
      <c r="D18" s="207">
        <f t="shared" si="3"/>
        <v>1.3764705882352941</v>
      </c>
      <c r="E18" s="188">
        <f>IF('2. Duree poste'!$C$3="Score",,0)</f>
        <v>0</v>
      </c>
      <c r="F18" s="188">
        <f>IF('2. Duree poste'!$C$3="Score",,0)</f>
        <v>0</v>
      </c>
      <c r="G18" s="187">
        <f>IF('2. Duree poste'!$C$3="Score",,1)</f>
        <v>1</v>
      </c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8">
        <f>IF('2. Duree poste'!$C$3="Score",,1)</f>
        <v>1</v>
      </c>
      <c r="S18" s="188">
        <f>IF('2. Duree poste'!$C$3="Score",,1)</f>
        <v>1</v>
      </c>
      <c r="T18" s="188">
        <f>IF('2. Duree poste'!$C$3="Score",,1)</f>
        <v>1</v>
      </c>
      <c r="U18" s="172">
        <f>IF('2. Duree poste'!$C$3="Score",0,1)</f>
        <v>1</v>
      </c>
      <c r="V18" s="172">
        <f>IF('2. Duree poste'!$C$3="Score",0,1)</f>
        <v>1</v>
      </c>
      <c r="W18" s="172">
        <f>IF('2. Duree poste'!$C$3="Score",0,1)</f>
        <v>1</v>
      </c>
      <c r="X18" s="172">
        <f>IF('2. Duree poste'!$C$3="Score",0,1)</f>
        <v>1</v>
      </c>
      <c r="Y18" s="172">
        <f>IF('2. Duree poste'!$C$3="Score",0,1)</f>
        <v>1</v>
      </c>
      <c r="Z18" s="172">
        <f>IF('2. Duree poste'!$C$3="Score",1,2)</f>
        <v>2</v>
      </c>
      <c r="AA18" s="172">
        <f>IF('2. Duree poste'!$C$3="Score",2,3)</f>
        <v>3</v>
      </c>
      <c r="AB18" s="172">
        <f>IF('2. Duree poste'!$C$3="Score",2,3)</f>
        <v>3</v>
      </c>
      <c r="AC18" s="172">
        <f>IF('2. Duree poste'!$C$3="Score",1,2)</f>
        <v>2</v>
      </c>
      <c r="AD18" s="172">
        <f>IF('2. Duree poste'!$C$3="Score",1,2)</f>
        <v>2</v>
      </c>
      <c r="AE18" s="172">
        <f>IF('2. Duree poste'!$C$3="Score",1,2)</f>
        <v>2</v>
      </c>
      <c r="AF18" s="172">
        <f>IF('2. Duree poste'!$C$3="Score",1,2)</f>
        <v>2</v>
      </c>
      <c r="AG18" s="172">
        <f>IF('2. Duree poste'!$C$3="Score",0,1)</f>
        <v>1</v>
      </c>
      <c r="AH18" s="172">
        <f>IF('2. Duree poste'!$C$3="Score",0,0)</f>
        <v>0</v>
      </c>
      <c r="AI18" s="172">
        <f>IF('2. Duree poste'!$C$3="Score",0,0)</f>
        <v>0</v>
      </c>
      <c r="AJ18" s="172">
        <f>IF('2. Duree poste'!$C$3="Score",0,0)</f>
        <v>0</v>
      </c>
      <c r="AK18" s="172">
        <f>IF('2. Duree poste'!$C$3="Score",0,0)</f>
        <v>0</v>
      </c>
      <c r="AL18" s="172">
        <f>IF('2. Duree poste'!$C$3="Score",0,0)</f>
        <v>0</v>
      </c>
      <c r="AM18" s="172">
        <f>IF('2. Duree poste'!$C$3="Score",0,0)</f>
        <v>0</v>
      </c>
      <c r="AN18" s="172">
        <f>IF('2. Duree poste'!$C$3="Score",0,0)</f>
        <v>0</v>
      </c>
      <c r="AO18" s="172">
        <f>IF('2. Duree poste'!$C$3="Score",0,0)</f>
        <v>0</v>
      </c>
      <c r="AP18" s="172">
        <f>IF('2. Duree poste'!$C$3="Score",0,0)</f>
        <v>0</v>
      </c>
      <c r="AQ18" s="172">
        <f>IF('2. Duree poste'!$C$3="Score",0,0)</f>
        <v>0</v>
      </c>
      <c r="AR18" s="172">
        <f>IF('2. Duree poste'!$C$3="Score",0,0)</f>
        <v>0</v>
      </c>
      <c r="AS18" s="189">
        <f>IF('2. Duree poste'!$C$3="Score",0,0)</f>
        <v>0</v>
      </c>
      <c r="AT18" s="4">
        <f>IF('2. Duree poste'!$C$3="Score",0,0)</f>
        <v>0</v>
      </c>
      <c r="AU18" s="4">
        <f>IF('2. Duree poste'!$C$3="Score",0,1)</f>
        <v>1</v>
      </c>
      <c r="AV18" s="4">
        <f>IF('2. Duree poste'!$C$3="Score",1,2)</f>
        <v>2</v>
      </c>
      <c r="AW18" s="4">
        <f>IF('2. Duree poste'!$C$3="Score",1,2)</f>
        <v>2</v>
      </c>
      <c r="AX18" s="4">
        <f>IF('2. Duree poste'!$C$3="Score",1,2)</f>
        <v>2</v>
      </c>
      <c r="AY18" s="4">
        <f>IF('2. Duree poste'!$C$3="Score",2,3)</f>
        <v>3</v>
      </c>
      <c r="AZ18" s="4">
        <f>IF('2. Duree poste'!$C$3="Score",2,3)</f>
        <v>3</v>
      </c>
      <c r="BA18" s="4">
        <f>IF('2. Duree poste'!$C$3="Score",2,3)</f>
        <v>3</v>
      </c>
      <c r="BB18" s="4">
        <f>IF('2. Duree poste'!$C$3="Score",1,2)</f>
        <v>2</v>
      </c>
      <c r="BC18" s="4">
        <f>IF('2. Duree poste'!$C$3="Score",0,1)</f>
        <v>1</v>
      </c>
      <c r="BD18" s="4">
        <f>IF('2. Duree poste'!$C$3="Score",0,1)</f>
        <v>1</v>
      </c>
      <c r="BE18" s="4">
        <f>IF('2. Duree poste'!$C$3="Score",0,1)</f>
        <v>1</v>
      </c>
      <c r="BF18" s="4">
        <f>IF('2. Duree poste'!$C$3="Score",0,1)</f>
        <v>1</v>
      </c>
      <c r="BG18" s="4">
        <f>IF('2. Duree poste'!$C$3="Score",0,1)</f>
        <v>1</v>
      </c>
      <c r="BH18" s="4">
        <f>IF('2. Duree poste'!$C$3="Score",0,1)</f>
        <v>1</v>
      </c>
      <c r="BI18" s="4">
        <f>IF('2. Duree poste'!$C$3="Score",0,1)</f>
        <v>1</v>
      </c>
      <c r="BJ18" s="4">
        <f>IF('2. Duree poste'!$C$3="Score",0,1)</f>
        <v>1</v>
      </c>
      <c r="BK18" s="4">
        <f>IF('2. Duree poste'!$C$3="Score",0,1)</f>
        <v>1</v>
      </c>
      <c r="BL18" s="4">
        <f>IF('2. Duree poste'!$C$3="Score",0,1)</f>
        <v>1</v>
      </c>
      <c r="BM18" s="4">
        <f>IF('2. Duree poste'!$C$3="Score",0,1)</f>
        <v>1</v>
      </c>
      <c r="BN18" s="4">
        <f>IF('2. Duree poste'!$C$3="Score",1,2)</f>
        <v>2</v>
      </c>
      <c r="BO18" s="4">
        <f>IF('2. Duree poste'!$C$3="Score",2,3)</f>
        <v>3</v>
      </c>
      <c r="BP18" s="4">
        <f>IF('2. Duree poste'!$C$3="Score",2,3)</f>
        <v>3</v>
      </c>
      <c r="BQ18" s="4">
        <f>IF('2. Duree poste'!$C$3="Score",2,3)</f>
        <v>3</v>
      </c>
      <c r="BR18" s="4">
        <f>IF('2. Duree poste'!$C$3="Score",2,3)</f>
        <v>3</v>
      </c>
      <c r="BS18" s="4">
        <f>IF('2. Duree poste'!$C$3="Score",2,3)</f>
        <v>3</v>
      </c>
      <c r="BT18" s="4">
        <f>IF('2. Duree poste'!$C$3="Score",1,2)</f>
        <v>2</v>
      </c>
      <c r="BU18" s="4">
        <f>IF('2. Duree poste'!$C$3="Score",0,1)</f>
        <v>1</v>
      </c>
      <c r="BV18" s="4">
        <f>IF('2. Duree poste'!$C$3="Score",0,1)</f>
        <v>1</v>
      </c>
      <c r="BW18" s="4">
        <f>IF('2. Duree poste'!$C$3="Score",0,1)</f>
        <v>1</v>
      </c>
      <c r="BX18" s="4">
        <f>IF('2. Duree poste'!$C$3="Score",0,1)</f>
        <v>1</v>
      </c>
      <c r="BY18">
        <f>IF('2. Duree poste'!$C$3="Score",0,1)</f>
        <v>1</v>
      </c>
      <c r="BZ18">
        <f>IF('2. Duree poste'!$C$3="Score",1,2)</f>
        <v>2</v>
      </c>
      <c r="CA18">
        <f>IF('2. Duree poste'!$C$3="Score",1,2)</f>
        <v>2</v>
      </c>
      <c r="CB18">
        <f>IF('2. Duree poste'!$C$3="Score",1,2)</f>
        <v>2</v>
      </c>
      <c r="CC18">
        <f>IF('2. Duree poste'!$C$3="Score",1,2)</f>
        <v>2</v>
      </c>
      <c r="CD18">
        <f>IF('2. Duree poste'!$C$3="Score",2,3)</f>
        <v>3</v>
      </c>
      <c r="CE18">
        <f>IF('2. Duree poste'!$C$3="Score",2,4)</f>
        <v>4</v>
      </c>
      <c r="CF18">
        <f>IF('2. Duree poste'!$C$3="Score",2,4)</f>
        <v>4</v>
      </c>
      <c r="CG18">
        <f>IF('2. Duree poste'!$C$3="Score",2,3)</f>
        <v>3</v>
      </c>
      <c r="CH18">
        <f>IF('2. Duree poste'!$C$3="Score",2,3)</f>
        <v>3</v>
      </c>
      <c r="CI18">
        <f>IF('2. Duree poste'!$C$3="Score",2,3)</f>
        <v>3</v>
      </c>
      <c r="CJ18">
        <f>IF('2. Duree poste'!$C$3="Score",2,3)</f>
        <v>3</v>
      </c>
      <c r="CK18">
        <f>IF('2. Duree poste'!$C$3="Score",1,2)</f>
        <v>2</v>
      </c>
      <c r="CL18">
        <f>IF('2. Duree poste'!$C$3="Score",0,1)</f>
        <v>1</v>
      </c>
      <c r="CM18">
        <f>IF('2. Duree poste'!$C$3="Score",0,1)</f>
        <v>1</v>
      </c>
      <c r="CN18">
        <f>IF('2. Duree poste'!$C$3="Score",0,1)</f>
        <v>1</v>
      </c>
      <c r="CO18">
        <f>IF('2. Duree poste'!$C$3="Score",0,1)</f>
        <v>1</v>
      </c>
      <c r="CP18">
        <f>IF('2. Duree poste'!$C$3="Score",0,1)</f>
        <v>1</v>
      </c>
      <c r="CQ18">
        <f>IF('2. Duree poste'!$C$3="Score",0,0)</f>
        <v>0</v>
      </c>
      <c r="CR18">
        <f>IF('2. Duree poste'!$C$3="Score",0,0)</f>
        <v>0</v>
      </c>
      <c r="CS18">
        <f>IF('2. Duree poste'!$C$3="Score",0,0)</f>
        <v>0</v>
      </c>
      <c r="CT18">
        <f>IF('2. Duree poste'!$C$3="Score",0,0)</f>
        <v>0</v>
      </c>
      <c r="CU18">
        <f>IF('2. Duree poste'!$C$3="Score",0,0)</f>
        <v>0</v>
      </c>
      <c r="CV18">
        <f>IF('2. Duree poste'!$C$3="Score",0,0)</f>
        <v>0</v>
      </c>
      <c r="CW18">
        <f>IF('2. Duree poste'!$C$3="Score",0,0)</f>
        <v>0</v>
      </c>
      <c r="CX18">
        <f>IF('2. Duree poste'!$C$3="Score",0,1)</f>
        <v>1</v>
      </c>
      <c r="CY18">
        <f>IF('2. Duree poste'!$C$3="Score",0,1)</f>
        <v>1</v>
      </c>
      <c r="CZ18">
        <f>IF('2. Duree poste'!$C$3="Score",0,1)</f>
        <v>1</v>
      </c>
      <c r="DA18">
        <f>IF('2. Duree poste'!$C$3="Score",0,1)</f>
        <v>1</v>
      </c>
    </row>
    <row r="19" spans="2:105" x14ac:dyDescent="0.35">
      <c r="B19" s="186" t="s">
        <v>111</v>
      </c>
      <c r="C19" s="172"/>
      <c r="D19" s="207">
        <f t="shared" si="3"/>
        <v>0.17647058823529413</v>
      </c>
      <c r="E19" s="188">
        <f>IF('2. Duree poste'!$C$3="Score",,0)</f>
        <v>0</v>
      </c>
      <c r="F19" s="188">
        <f>IF('2. Duree poste'!$C$3="Score",,0)</f>
        <v>0</v>
      </c>
      <c r="G19" s="187">
        <f>IF('2. Duree poste'!$C$3="Score",,0)</f>
        <v>0</v>
      </c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8">
        <f>IF('2. Duree poste'!$C$3="Score",,1)</f>
        <v>1</v>
      </c>
      <c r="S19" s="188">
        <f>IF('2. Duree poste'!$C$3="Score",,2)</f>
        <v>2</v>
      </c>
      <c r="T19" s="188">
        <f>IF('2. Duree poste'!$C$3="Score",,2)</f>
        <v>2</v>
      </c>
      <c r="U19" s="172">
        <f>IF('2. Duree poste'!$C$3="Score",0,1)</f>
        <v>1</v>
      </c>
      <c r="V19" s="172">
        <f>IF('2. Duree poste'!$C$3="Score",0,0)</f>
        <v>0</v>
      </c>
      <c r="W19" s="172">
        <f>IF('2. Duree poste'!$C$3="Score",0,1)</f>
        <v>1</v>
      </c>
      <c r="X19" s="172">
        <f>IF('2. Duree poste'!$C$3="Score",0,1)</f>
        <v>1</v>
      </c>
      <c r="Y19" s="172">
        <f>IF('2. Duree poste'!$C$3="Score",0,1)</f>
        <v>1</v>
      </c>
      <c r="Z19" s="172">
        <f>IF('2. Duree poste'!$C$3="Score",0,1)</f>
        <v>1</v>
      </c>
      <c r="AA19" s="172">
        <f>IF('2. Duree poste'!$C$3="Score",0,1)</f>
        <v>1</v>
      </c>
      <c r="AB19" s="172">
        <f>IF('2. Duree poste'!$C$3="Score",0,1)</f>
        <v>1</v>
      </c>
      <c r="AC19" s="172">
        <f>IF('2. Duree poste'!$C$3="Score",0,1)</f>
        <v>1</v>
      </c>
      <c r="AD19" s="172">
        <f>IF('2. Duree poste'!$C$3="Score",0,0)</f>
        <v>0</v>
      </c>
      <c r="AE19" s="172">
        <f>IF('2. Duree poste'!$C$3="Score",0,0)</f>
        <v>0</v>
      </c>
      <c r="AF19" s="172">
        <f>IF('2. Duree poste'!$C$3="Score",0,0)</f>
        <v>0</v>
      </c>
      <c r="AG19" s="172">
        <f>IF('2. Duree poste'!$C$3="Score",0,0)</f>
        <v>0</v>
      </c>
      <c r="AH19" s="172">
        <f>IF('2. Duree poste'!$C$3="Score",0,0)</f>
        <v>0</v>
      </c>
      <c r="AI19" s="172">
        <f>IF('2. Duree poste'!$C$3="Score",0,0)</f>
        <v>0</v>
      </c>
      <c r="AJ19" s="172">
        <f>IF('2. Duree poste'!$C$3="Score",0,0)</f>
        <v>0</v>
      </c>
      <c r="AK19" s="172">
        <f>IF('2. Duree poste'!$C$3="Score",0,0)</f>
        <v>0</v>
      </c>
      <c r="AL19" s="172">
        <f>IF('2. Duree poste'!$C$3="Score",0,0)</f>
        <v>0</v>
      </c>
      <c r="AM19" s="172">
        <f>IF('2. Duree poste'!$C$3="Score",0,0)</f>
        <v>0</v>
      </c>
      <c r="AN19" s="172">
        <f>IF('2. Duree poste'!$C$3="Score",0,0)</f>
        <v>0</v>
      </c>
      <c r="AO19" s="172">
        <f>IF('2. Duree poste'!$C$3="Score",0,0)</f>
        <v>0</v>
      </c>
      <c r="AP19" s="172">
        <f>IF('2. Duree poste'!$C$3="Score",0,0)</f>
        <v>0</v>
      </c>
      <c r="AQ19" s="172">
        <f>IF('2. Duree poste'!$C$3="Score",0,0)</f>
        <v>0</v>
      </c>
      <c r="AR19" s="172">
        <f>IF('2. Duree poste'!$C$3="Score",0,0)</f>
        <v>0</v>
      </c>
      <c r="AS19" s="189">
        <f>IF('2. Duree poste'!$C$3="Score",0,0)</f>
        <v>0</v>
      </c>
      <c r="AT19" s="4">
        <f>IF('2. Duree poste'!$C$3="Score",0,0)</f>
        <v>0</v>
      </c>
      <c r="AU19" s="4">
        <f>IF('2. Duree poste'!$C$3="Score",0,0)</f>
        <v>0</v>
      </c>
      <c r="AV19" s="4">
        <f>IF('2. Duree poste'!$C$3="Score",0,0)</f>
        <v>0</v>
      </c>
      <c r="AW19" s="4">
        <f>IF('2. Duree poste'!$C$3="Score",0,0)</f>
        <v>0</v>
      </c>
      <c r="AX19" s="4">
        <f>IF('2. Duree poste'!$C$3="Score",0,0)</f>
        <v>0</v>
      </c>
      <c r="AY19" s="4">
        <f>IF('2. Duree poste'!$C$3="Score",0,0)</f>
        <v>0</v>
      </c>
      <c r="AZ19" s="4">
        <f>IF('2. Duree poste'!$C$3="Score",0,0)</f>
        <v>0</v>
      </c>
      <c r="BA19" s="4">
        <f>IF('2. Duree poste'!$C$3="Score",0,0)</f>
        <v>0</v>
      </c>
      <c r="BB19" s="4">
        <f>IF('2. Duree poste'!$C$3="Score",0,0)</f>
        <v>0</v>
      </c>
      <c r="BC19" s="4">
        <f>IF('2. Duree poste'!$C$3="Score",0,0)</f>
        <v>0</v>
      </c>
      <c r="BD19" s="4">
        <f>IF('2. Duree poste'!$C$3="Score",0,0)</f>
        <v>0</v>
      </c>
      <c r="BE19" s="4">
        <f>IF('2. Duree poste'!$C$3="Score",0,0)</f>
        <v>0</v>
      </c>
      <c r="BF19" s="4">
        <f>IF('2. Duree poste'!$C$3="Score",0,0)</f>
        <v>0</v>
      </c>
      <c r="BG19" s="4">
        <f>IF('2. Duree poste'!$C$3="Score",0,0)</f>
        <v>0</v>
      </c>
      <c r="BH19" s="4">
        <f>IF('2. Duree poste'!$C$3="Score",0,0)</f>
        <v>0</v>
      </c>
      <c r="BI19" s="4">
        <f>IF('2. Duree poste'!$C$3="Score",0,0)</f>
        <v>0</v>
      </c>
      <c r="BJ19" s="4">
        <f>IF('2. Duree poste'!$C$3="Score",0,1)</f>
        <v>1</v>
      </c>
      <c r="BK19" s="4">
        <f>IF('2. Duree poste'!$C$3="Score",0,1)</f>
        <v>1</v>
      </c>
      <c r="BL19" s="4">
        <f>IF('2. Duree poste'!$C$3="Score",0,1)</f>
        <v>1</v>
      </c>
      <c r="BM19" s="4">
        <f>IF('2. Duree poste'!$C$3="Score",0,1)</f>
        <v>1</v>
      </c>
      <c r="BN19" s="4">
        <f>IF('2. Duree poste'!$C$3="Score",0,1)</f>
        <v>1</v>
      </c>
      <c r="BO19" s="4">
        <f>IF('2. Duree poste'!$C$3="Score",0,1)</f>
        <v>1</v>
      </c>
      <c r="BP19" s="4">
        <f>IF('2. Duree poste'!$C$3="Score",0,1)</f>
        <v>1</v>
      </c>
      <c r="BQ19" s="4">
        <f>IF('2. Duree poste'!$C$3="Score",0,0)</f>
        <v>0</v>
      </c>
      <c r="BR19" s="4">
        <f>IF('2. Duree poste'!$C$3="Score",0,0)</f>
        <v>0</v>
      </c>
      <c r="BS19" s="4">
        <f>IF('2. Duree poste'!$C$3="Score",0,0)</f>
        <v>0</v>
      </c>
      <c r="BT19" s="4">
        <f>IF('2. Duree poste'!$C$3="Score",0,0)</f>
        <v>0</v>
      </c>
      <c r="BU19" s="4">
        <f>IF('2. Duree poste'!$C$3="Score",0,0)</f>
        <v>0</v>
      </c>
      <c r="BV19" s="4">
        <f>IF('2. Duree poste'!$C$3="Score",0,0)</f>
        <v>0</v>
      </c>
      <c r="BW19" s="4">
        <f>IF('2. Duree poste'!$C$3="Score",0,0)</f>
        <v>0</v>
      </c>
      <c r="BX19" s="4">
        <f>IF('2. Duree poste'!$C$3="Score",0,0)</f>
        <v>0</v>
      </c>
      <c r="BY19">
        <f>IF('2. Duree poste'!$C$3="Score",0,0)</f>
        <v>0</v>
      </c>
      <c r="BZ19">
        <f>IF('2. Duree poste'!$C$3="Score",0,0)</f>
        <v>0</v>
      </c>
      <c r="CA19">
        <f>IF('2. Duree poste'!$C$3="Score",0,0)</f>
        <v>0</v>
      </c>
      <c r="CB19">
        <f>IF('2. Duree poste'!$C$3="Score",0,0)</f>
        <v>0</v>
      </c>
      <c r="CC19">
        <f>IF('2. Duree poste'!$C$3="Score",0,0)</f>
        <v>0</v>
      </c>
      <c r="CD19">
        <f>IF('2. Duree poste'!$C$3="Score",0,0)</f>
        <v>0</v>
      </c>
      <c r="CE19">
        <f>IF('2. Duree poste'!$C$3="Score",0,0)</f>
        <v>0</v>
      </c>
      <c r="CF19">
        <f>IF('2. Duree poste'!$C$3="Score",0,0)</f>
        <v>0</v>
      </c>
      <c r="CG19">
        <f>IF('2. Duree poste'!$C$3="Score",0,0)</f>
        <v>0</v>
      </c>
      <c r="CH19">
        <f>IF('2. Duree poste'!$C$3="Score",0,0)</f>
        <v>0</v>
      </c>
      <c r="CI19">
        <f>IF('2. Duree poste'!$C$3="Score",0,0)</f>
        <v>0</v>
      </c>
      <c r="CJ19">
        <f>IF('2. Duree poste'!$C$3="Score",0,0)</f>
        <v>0</v>
      </c>
      <c r="CK19">
        <f>IF('2. Duree poste'!$C$3="Score",0,0)</f>
        <v>0</v>
      </c>
      <c r="CL19">
        <f>IF('2. Duree poste'!$C$3="Score",0,0)</f>
        <v>0</v>
      </c>
      <c r="CM19">
        <f>IF('2. Duree poste'!$C$3="Score",0,0)</f>
        <v>0</v>
      </c>
      <c r="CN19">
        <f>IF('2. Duree poste'!$C$3="Score",0,0)</f>
        <v>0</v>
      </c>
      <c r="CO19">
        <f>IF('2. Duree poste'!$C$3="Score",0,0)</f>
        <v>0</v>
      </c>
      <c r="CP19">
        <f>IF('2. Duree poste'!$C$3="Score",0,0)</f>
        <v>0</v>
      </c>
      <c r="CQ19">
        <f>IF('2. Duree poste'!$C$3="Score",0,0)</f>
        <v>0</v>
      </c>
      <c r="CR19">
        <f>IF('2. Duree poste'!$C$3="Score",0,0)</f>
        <v>0</v>
      </c>
      <c r="CS19">
        <f>IF('2. Duree poste'!$C$3="Score",0,0)</f>
        <v>0</v>
      </c>
      <c r="CT19">
        <f>IF('2. Duree poste'!$C$3="Score",0,0)</f>
        <v>0</v>
      </c>
      <c r="CU19">
        <f>IF('2. Duree poste'!$C$3="Score",0,0)</f>
        <v>0</v>
      </c>
      <c r="CV19">
        <f>IF('2. Duree poste'!$C$3="Score",0,0)</f>
        <v>0</v>
      </c>
      <c r="CW19">
        <f>IF('2. Duree poste'!$C$3="Score",0,0)</f>
        <v>0</v>
      </c>
      <c r="CX19">
        <f>IF('2. Duree poste'!$C$3="Score",0,0)</f>
        <v>0</v>
      </c>
      <c r="CY19">
        <f>IF('2. Duree poste'!$C$3="Score",0,0)</f>
        <v>0</v>
      </c>
      <c r="CZ19">
        <f>IF('2. Duree poste'!$C$3="Score",0,0)</f>
        <v>0</v>
      </c>
      <c r="DA19">
        <f>IF('2. Duree poste'!$C$3="Score",0,0)</f>
        <v>0</v>
      </c>
    </row>
    <row r="20" spans="2:105" x14ac:dyDescent="0.35">
      <c r="B20" s="186" t="s">
        <v>112</v>
      </c>
      <c r="C20" s="172"/>
      <c r="D20" s="207">
        <f t="shared" si="3"/>
        <v>1.411764705882353</v>
      </c>
      <c r="E20" s="188">
        <f>IF('2. Duree poste'!$C$3="Score",,0)</f>
        <v>0</v>
      </c>
      <c r="F20" s="188">
        <f>IF('2. Duree poste'!$C$3="Score",,0)</f>
        <v>0</v>
      </c>
      <c r="G20" s="187">
        <f>IF('2. Duree poste'!$C$3="Score",,0)</f>
        <v>0</v>
      </c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8">
        <f>IF('2. Duree poste'!$C$3="Score",,0)</f>
        <v>0</v>
      </c>
      <c r="S20" s="188">
        <f>IF('2. Duree poste'!$C$3="Score",,0)</f>
        <v>0</v>
      </c>
      <c r="T20" s="188">
        <f>IF('2. Duree poste'!$C$3="Score",,0)</f>
        <v>0</v>
      </c>
      <c r="U20" s="172">
        <f>IF('2. Duree poste'!$C$3="Score",0,1)</f>
        <v>1</v>
      </c>
      <c r="V20" s="172">
        <f>IF('2. Duree poste'!$C$3="Score",1,2)</f>
        <v>2</v>
      </c>
      <c r="W20" s="172">
        <f>IF('2. Duree poste'!$C$3="Score",1,2)</f>
        <v>2</v>
      </c>
      <c r="X20" s="172">
        <f>IF('2. Duree poste'!$C$3="Score",1,2)</f>
        <v>2</v>
      </c>
      <c r="Y20" s="172">
        <f>IF('2. Duree poste'!$C$3="Score",0,1)</f>
        <v>1</v>
      </c>
      <c r="Z20" s="172">
        <f>IF('2. Duree poste'!$C$3="Score",0,1)</f>
        <v>1</v>
      </c>
      <c r="AA20" s="172">
        <f>IF('2. Duree poste'!$C$3="Score",0,1)</f>
        <v>1</v>
      </c>
      <c r="AB20" s="172">
        <f>IF('2. Duree poste'!$C$3="Score",0,1)</f>
        <v>1</v>
      </c>
      <c r="AC20" s="172">
        <f>IF('2. Duree poste'!$C$3="Score",0,0)</f>
        <v>0</v>
      </c>
      <c r="AD20" s="172">
        <f>IF('2. Duree poste'!$C$3="Score",0,0)</f>
        <v>0</v>
      </c>
      <c r="AE20" s="172">
        <f>IF('2. Duree poste'!$C$3="Score",0,0)</f>
        <v>0</v>
      </c>
      <c r="AF20" s="172">
        <f>IF('2. Duree poste'!$C$3="Score",0,0)</f>
        <v>0</v>
      </c>
      <c r="AG20" s="172">
        <f>IF('2. Duree poste'!$C$3="Score",0,0)</f>
        <v>0</v>
      </c>
      <c r="AH20" s="172">
        <f>IF('2. Duree poste'!$C$3="Score",0,0)</f>
        <v>0</v>
      </c>
      <c r="AI20" s="172">
        <f>IF('2. Duree poste'!$C$3="Score",0,0)</f>
        <v>0</v>
      </c>
      <c r="AJ20" s="172">
        <f>IF('2. Duree poste'!$C$3="Score",0,0)</f>
        <v>0</v>
      </c>
      <c r="AK20" s="172">
        <f>IF('2. Duree poste'!$C$3="Score",0,1)</f>
        <v>1</v>
      </c>
      <c r="AL20" s="172">
        <f>IF('2. Duree poste'!$C$3="Score",0,1)</f>
        <v>1</v>
      </c>
      <c r="AM20" s="172">
        <f>IF('2. Duree poste'!$C$3="Score",1,2)</f>
        <v>2</v>
      </c>
      <c r="AN20" s="172">
        <f>IF('2. Duree poste'!$C$3="Score",1,2)</f>
        <v>2</v>
      </c>
      <c r="AO20" s="172">
        <f>IF('2. Duree poste'!$C$3="Score",1,2)</f>
        <v>2</v>
      </c>
      <c r="AP20" s="172">
        <f>IF('2. Duree poste'!$C$3="Score",2,3)</f>
        <v>3</v>
      </c>
      <c r="AQ20" s="172">
        <f>IF('2. Duree poste'!$C$3="Score",2,3)</f>
        <v>3</v>
      </c>
      <c r="AR20" s="172">
        <f>IF('2. Duree poste'!$C$3="Score",1,2)</f>
        <v>2</v>
      </c>
      <c r="AS20" s="189">
        <f>IF('2. Duree poste'!$C$3="Score",1,2)</f>
        <v>2</v>
      </c>
      <c r="AT20" s="4">
        <f>IF('2. Duree poste'!$C$3="Score",1,2)</f>
        <v>2</v>
      </c>
      <c r="AU20" s="4">
        <f>IF('2. Duree poste'!$C$3="Score",1,2)</f>
        <v>2</v>
      </c>
      <c r="AV20" s="4">
        <f>IF('2. Duree poste'!$C$3="Score",1,2)</f>
        <v>2</v>
      </c>
      <c r="AW20" s="4">
        <f>IF('2. Duree poste'!$C$3="Score",0,1)</f>
        <v>1</v>
      </c>
      <c r="AX20" s="4">
        <f>IF('2. Duree poste'!$C$3="Score",1,2)</f>
        <v>2</v>
      </c>
      <c r="AY20" s="4">
        <f>IF('2. Duree poste'!$C$3="Score",1,2)</f>
        <v>2</v>
      </c>
      <c r="AZ20" s="4">
        <f>IF('2. Duree poste'!$C$3="Score",1,2)</f>
        <v>2</v>
      </c>
      <c r="BA20" s="4">
        <f>IF('2. Duree poste'!$C$3="Score",0,1)</f>
        <v>1</v>
      </c>
      <c r="BB20" s="4">
        <f>IF('2. Duree poste'!$C$3="Score",0,1)</f>
        <v>1</v>
      </c>
      <c r="BC20" s="4">
        <f>IF('2. Duree poste'!$C$3="Score",0,1)</f>
        <v>1</v>
      </c>
      <c r="BD20" s="4">
        <f>IF('2. Duree poste'!$C$3="Score",1,2)</f>
        <v>2</v>
      </c>
      <c r="BE20" s="4">
        <f>IF('2. Duree poste'!$C$3="Score",0,1)</f>
        <v>1</v>
      </c>
      <c r="BF20" s="4">
        <f>IF('2. Duree poste'!$C$3="Score",0,1)</f>
        <v>1</v>
      </c>
      <c r="BG20" s="4">
        <f>IF('2. Duree poste'!$C$3="Score",0,1)</f>
        <v>1</v>
      </c>
      <c r="BH20" s="4">
        <f>IF('2. Duree poste'!$C$3="Score",1,2)</f>
        <v>2</v>
      </c>
      <c r="BI20" s="4">
        <f>IF('2. Duree poste'!$C$3="Score",1,2)</f>
        <v>2</v>
      </c>
      <c r="BJ20" s="4">
        <f>IF('2. Duree poste'!$C$3="Score",1,2)</f>
        <v>2</v>
      </c>
      <c r="BK20" s="4">
        <f>IF('2. Duree poste'!$C$3="Score",0,1)</f>
        <v>1</v>
      </c>
      <c r="BL20" s="4">
        <f>IF('2. Duree poste'!$C$3="Score",1,2)</f>
        <v>2</v>
      </c>
      <c r="BM20" s="4">
        <f>IF('2. Duree poste'!$C$3="Score",1,2)</f>
        <v>2</v>
      </c>
      <c r="BN20" s="4">
        <f>IF('2. Duree poste'!$C$3="Score",1,2)</f>
        <v>2</v>
      </c>
      <c r="BO20" s="4">
        <f>IF('2. Duree poste'!$C$3="Score",1,2)</f>
        <v>2</v>
      </c>
      <c r="BP20" s="4">
        <f>IF('2. Duree poste'!$C$3="Score",1,2)</f>
        <v>2</v>
      </c>
      <c r="BQ20" s="4">
        <f>IF('2. Duree poste'!$C$3="Score",1,2)</f>
        <v>2</v>
      </c>
      <c r="BR20" s="4">
        <f>IF('2. Duree poste'!$C$3="Score",2,3)</f>
        <v>3</v>
      </c>
      <c r="BS20" s="4">
        <f>IF('2. Duree poste'!$C$3="Score",1,2)</f>
        <v>2</v>
      </c>
      <c r="BT20" s="4">
        <f>IF('2. Duree poste'!$C$3="Score",1,2)</f>
        <v>2</v>
      </c>
      <c r="BU20" s="4">
        <f>IF('2. Duree poste'!$C$3="Score",1,2)</f>
        <v>2</v>
      </c>
      <c r="BV20" s="4">
        <f>IF('2. Duree poste'!$C$3="Score",1,2)</f>
        <v>2</v>
      </c>
      <c r="BW20" s="4">
        <f>IF('2. Duree poste'!$C$3="Score",1,2)</f>
        <v>2</v>
      </c>
      <c r="BX20" s="4">
        <f>IF('2. Duree poste'!$C$3="Score",1,2)</f>
        <v>2</v>
      </c>
      <c r="BY20">
        <f>IF('2. Duree poste'!$C$3="Score",0,1)</f>
        <v>1</v>
      </c>
      <c r="BZ20">
        <f>IF('2. Duree poste'!$C$3="Score",1,2)</f>
        <v>2</v>
      </c>
      <c r="CA20">
        <f>IF('2. Duree poste'!$C$3="Score",1,2)</f>
        <v>2</v>
      </c>
      <c r="CB20">
        <f>IF('2. Duree poste'!$C$3="Score",1,2)</f>
        <v>2</v>
      </c>
      <c r="CC20">
        <f>IF('2. Duree poste'!$C$3="Score",0,1)</f>
        <v>1</v>
      </c>
      <c r="CD20">
        <f>IF('2. Duree poste'!$C$3="Score",0,1)</f>
        <v>1</v>
      </c>
      <c r="CE20">
        <f>IF('2. Duree poste'!$C$3="Score",0,1)</f>
        <v>1</v>
      </c>
      <c r="CF20">
        <f>IF('2. Duree poste'!$C$3="Score",1,2)</f>
        <v>2</v>
      </c>
      <c r="CG20">
        <f>IF('2. Duree poste'!$C$3="Score",1,2)</f>
        <v>2</v>
      </c>
      <c r="CH20">
        <f>IF('2. Duree poste'!$C$3="Score",1,2)</f>
        <v>2</v>
      </c>
      <c r="CI20">
        <f>IF('2. Duree poste'!$C$3="Score",1,2)</f>
        <v>2</v>
      </c>
      <c r="CJ20">
        <f>IF('2. Duree poste'!$C$3="Score",1,2)</f>
        <v>2</v>
      </c>
      <c r="CK20">
        <f>IF('2. Duree poste'!$C$3="Score",1,2)</f>
        <v>2</v>
      </c>
      <c r="CL20">
        <f>IF('2. Duree poste'!$C$3="Score",1,2)</f>
        <v>2</v>
      </c>
      <c r="CM20">
        <f>IF('2. Duree poste'!$C$3="Score",0,1)</f>
        <v>1</v>
      </c>
      <c r="CN20">
        <f>IF('2. Duree poste'!$C$3="Score",0,0)</f>
        <v>0</v>
      </c>
      <c r="CO20">
        <f>IF('2. Duree poste'!$C$3="Score",0,0)</f>
        <v>0</v>
      </c>
      <c r="CP20">
        <f>IF('2. Duree poste'!$C$3="Score",0,0)</f>
        <v>0</v>
      </c>
      <c r="CQ20">
        <f>IF('2. Duree poste'!$C$3="Score",0,0)</f>
        <v>0</v>
      </c>
      <c r="CR20">
        <f>IF('2. Duree poste'!$C$3="Score",0,0)</f>
        <v>0</v>
      </c>
      <c r="CS20">
        <f>IF('2. Duree poste'!$C$3="Score",0,0)</f>
        <v>0</v>
      </c>
      <c r="CT20">
        <f>IF('2. Duree poste'!$C$3="Score",0,0)</f>
        <v>0</v>
      </c>
      <c r="CU20">
        <f>IF('2. Duree poste'!$C$3="Score",0,0)</f>
        <v>0</v>
      </c>
      <c r="CV20">
        <f>IF('2. Duree poste'!$C$3="Score",0,1)</f>
        <v>1</v>
      </c>
      <c r="CW20">
        <f>IF('2. Duree poste'!$C$3="Score",0,1)</f>
        <v>1</v>
      </c>
      <c r="CX20">
        <f>IF('2. Duree poste'!$C$3="Score",1,2)</f>
        <v>2</v>
      </c>
      <c r="CY20">
        <f>IF('2. Duree poste'!$C$3="Score",1,2)</f>
        <v>2</v>
      </c>
      <c r="CZ20">
        <f>IF('2. Duree poste'!$C$3="Score",1,2)</f>
        <v>2</v>
      </c>
      <c r="DA20">
        <f>IF('2. Duree poste'!$C$3="Score",2,3)</f>
        <v>3</v>
      </c>
    </row>
    <row r="21" spans="2:105" ht="15" thickBot="1" x14ac:dyDescent="0.4">
      <c r="B21" s="190" t="s">
        <v>1077</v>
      </c>
      <c r="C21" s="172"/>
      <c r="D21" s="207">
        <f t="shared" si="3"/>
        <v>2.8588235294117648</v>
      </c>
      <c r="E21" s="188">
        <f>IF('2. Duree poste'!$C$3="Score",,0)</f>
        <v>0</v>
      </c>
      <c r="F21" s="188">
        <f>IF('2. Duree poste'!$C$3="Score",,0)</f>
        <v>0</v>
      </c>
      <c r="G21" s="187">
        <f>IF('2. Duree poste'!$C$3="Score",,0)</f>
        <v>0</v>
      </c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8">
        <f>IF('2. Duree poste'!$C$3="Score",,0)</f>
        <v>0</v>
      </c>
      <c r="S21" s="188">
        <f>IF('2. Duree poste'!$C$3="Score",,0)</f>
        <v>0</v>
      </c>
      <c r="T21" s="188">
        <f>IF('2. Duree poste'!$C$3="Score",,0)</f>
        <v>0</v>
      </c>
      <c r="U21" s="172">
        <f>IF('2. Duree poste'!$C$3="Score",2,3)</f>
        <v>3</v>
      </c>
      <c r="V21" s="172">
        <f>IF('2. Duree poste'!$C$3="Score",2,4)</f>
        <v>4</v>
      </c>
      <c r="W21" s="172">
        <f>IF('2. Duree poste'!$C$3="Score",2,3)</f>
        <v>3</v>
      </c>
      <c r="X21" s="172">
        <f>IF('2. Duree poste'!$C$3="Score",2,3)</f>
        <v>3</v>
      </c>
      <c r="Y21" s="172">
        <f>IF('2. Duree poste'!$C$3="Score",2,4)</f>
        <v>4</v>
      </c>
      <c r="Z21" s="172">
        <f>IF('2. Duree poste'!$C$3="Score",2,4)</f>
        <v>4</v>
      </c>
      <c r="AA21" s="172">
        <f>IF('2. Duree poste'!$C$3="Score",2,4)</f>
        <v>4</v>
      </c>
      <c r="AB21" s="172">
        <f>IF('2. Duree poste'!$C$3="Score",2,4)</f>
        <v>4</v>
      </c>
      <c r="AC21" s="172">
        <f>IF('2. Duree poste'!$C$3="Score",2,3)</f>
        <v>3</v>
      </c>
      <c r="AD21" s="172">
        <f>IF('2. Duree poste'!$C$3="Score",2,3)</f>
        <v>3</v>
      </c>
      <c r="AE21" s="172">
        <f>IF('2. Duree poste'!$C$3="Score",1,2)</f>
        <v>2</v>
      </c>
      <c r="AF21" s="172">
        <f>IF('2. Duree poste'!$C$3="Score",0,1)</f>
        <v>1</v>
      </c>
      <c r="AG21" s="172">
        <f>IF('2. Duree poste'!$C$3="Score",0,0)</f>
        <v>0</v>
      </c>
      <c r="AH21" s="172">
        <f>IF('2. Duree poste'!$C$3="Score",0,0)</f>
        <v>0</v>
      </c>
      <c r="AI21" s="172">
        <f>IF('2. Duree poste'!$C$3="Score",0,0)</f>
        <v>0</v>
      </c>
      <c r="AJ21" s="172">
        <f>IF('2. Duree poste'!$C$3="Score",0,1)</f>
        <v>1</v>
      </c>
      <c r="AK21" s="172">
        <f>IF('2. Duree poste'!$C$3="Score",1,2)</f>
        <v>2</v>
      </c>
      <c r="AL21" s="172">
        <f>IF('2. Duree poste'!$C$3="Score",2,3)</f>
        <v>3</v>
      </c>
      <c r="AM21" s="172">
        <f>IF('2. Duree poste'!$C$3="Score",2,3)</f>
        <v>3</v>
      </c>
      <c r="AN21" s="172">
        <f>IF('2. Duree poste'!$C$3="Score",2,3)</f>
        <v>3</v>
      </c>
      <c r="AO21" s="172">
        <f>IF('2. Duree poste'!$C$3="Score",2,3)</f>
        <v>3</v>
      </c>
      <c r="AP21" s="172">
        <f>IF('2. Duree poste'!$C$3="Score",2,3)</f>
        <v>3</v>
      </c>
      <c r="AQ21" s="172">
        <f>IF('2. Duree poste'!$C$3="Score",2,3)</f>
        <v>3</v>
      </c>
      <c r="AR21" s="172">
        <f>IF('2. Duree poste'!$C$3="Score",2,3)</f>
        <v>3</v>
      </c>
      <c r="AS21" s="189">
        <f>IF('2. Duree poste'!$C$3="Score",1,2)</f>
        <v>2</v>
      </c>
      <c r="AT21" s="4">
        <f>IF('2. Duree poste'!$C$3="Score",1,2)</f>
        <v>2</v>
      </c>
      <c r="AU21" s="4">
        <f>IF('2. Duree poste'!$C$3="Score",1,2)</f>
        <v>2</v>
      </c>
      <c r="AV21" s="4">
        <f>IF('2. Duree poste'!$C$3="Score",2,3)</f>
        <v>3</v>
      </c>
      <c r="AW21" s="4">
        <f>IF('2. Duree poste'!$C$3="Score",2,3)</f>
        <v>3</v>
      </c>
      <c r="AX21" s="4">
        <f>IF('2. Duree poste'!$C$3="Score",2,3)</f>
        <v>3</v>
      </c>
      <c r="AY21" s="4">
        <f>IF('2. Duree poste'!$C$3="Score",2,3)</f>
        <v>3</v>
      </c>
      <c r="AZ21" s="4">
        <f>IF('2. Duree poste'!$C$3="Score",2,4)</f>
        <v>4</v>
      </c>
      <c r="BA21" s="4">
        <f>IF('2. Duree poste'!$C$3="Score",2,4)</f>
        <v>4</v>
      </c>
      <c r="BB21" s="4">
        <f>IF('2. Duree poste'!$C$3="Score",2,4)</f>
        <v>4</v>
      </c>
      <c r="BC21" s="4">
        <f>IF('2. Duree poste'!$C$3="Score",2,4)</f>
        <v>4</v>
      </c>
      <c r="BD21" s="4">
        <f>IF('2. Duree poste'!$C$3="Score",2,4)</f>
        <v>4</v>
      </c>
      <c r="BE21" s="4">
        <f>IF('2. Duree poste'!$C$3="Score",2,4)</f>
        <v>4</v>
      </c>
      <c r="BF21" s="4">
        <f>IF('2. Duree poste'!$C$3="Score",2,3)</f>
        <v>3</v>
      </c>
      <c r="BG21" s="4">
        <f>IF('2. Duree poste'!$C$3="Score",1,2)</f>
        <v>2</v>
      </c>
      <c r="BH21" s="4">
        <f>IF('2. Duree poste'!$C$3="Score",2,3)</f>
        <v>3</v>
      </c>
      <c r="BI21" s="4">
        <f>IF('2. Duree poste'!$C$3="Score",2,4)</f>
        <v>4</v>
      </c>
      <c r="BJ21" s="4">
        <f>IF('2. Duree poste'!$C$3="Score",2,3)</f>
        <v>3</v>
      </c>
      <c r="BK21" s="4">
        <f>IF('2. Duree poste'!$C$3="Score",2,3)</f>
        <v>3</v>
      </c>
      <c r="BL21" s="4">
        <f>IF('2. Duree poste'!$C$3="Score",2,3)</f>
        <v>3</v>
      </c>
      <c r="BM21" s="4">
        <f>IF('2. Duree poste'!$C$3="Score",2,4)</f>
        <v>4</v>
      </c>
      <c r="BN21" s="4">
        <f>IF('2. Duree poste'!$C$3="Score",2,4)</f>
        <v>4</v>
      </c>
      <c r="BO21" s="4">
        <f>IF('2. Duree poste'!$C$3="Score",2,3)</f>
        <v>3</v>
      </c>
      <c r="BP21" s="4">
        <f>IF('2. Duree poste'!$C$3="Score",2,3)</f>
        <v>3</v>
      </c>
      <c r="BQ21" s="4">
        <f>IF('2. Duree poste'!$C$3="Score",2,3)</f>
        <v>3</v>
      </c>
      <c r="BR21" s="4">
        <f>IF('2. Duree poste'!$C$3="Score",2,3)</f>
        <v>3</v>
      </c>
      <c r="BS21" s="4">
        <f>IF('2. Duree poste'!$C$3="Score",2,3)</f>
        <v>3</v>
      </c>
      <c r="BT21" s="4">
        <f>IF('2. Duree poste'!$C$3="Score",2,3)</f>
        <v>3</v>
      </c>
      <c r="BU21" s="4">
        <f>IF('2. Duree poste'!$C$3="Score",2,3)</f>
        <v>3</v>
      </c>
      <c r="BV21" s="4">
        <f>IF('2. Duree poste'!$C$3="Score",2,3)</f>
        <v>3</v>
      </c>
      <c r="BW21" s="4">
        <f>IF('2. Duree poste'!$C$3="Score",2,3)</f>
        <v>3</v>
      </c>
      <c r="BX21" s="4">
        <f>IF('2. Duree poste'!$C$3="Score",2,4)</f>
        <v>4</v>
      </c>
      <c r="BY21">
        <f>IF('2. Duree poste'!$C$3="Score",2,5)</f>
        <v>5</v>
      </c>
      <c r="BZ21">
        <f>IF('2. Duree poste'!$C$3="Score",2,4)</f>
        <v>4</v>
      </c>
      <c r="CA21">
        <f>IF('2. Duree poste'!$C$3="Score",2,3)</f>
        <v>3</v>
      </c>
      <c r="CB21">
        <f>IF('2. Duree poste'!$C$3="Score",2,4)</f>
        <v>4</v>
      </c>
      <c r="CC21">
        <f>IF('2. Duree poste'!$C$3="Score",2,5)</f>
        <v>5</v>
      </c>
      <c r="CD21">
        <f>IF('2. Duree poste'!$C$3="Score",2,5)</f>
        <v>5</v>
      </c>
      <c r="CE21">
        <f>IF('2. Duree poste'!$C$3="Score",2,4)</f>
        <v>4</v>
      </c>
      <c r="CF21">
        <f>IF('2. Duree poste'!$C$3="Score",2,3)</f>
        <v>3</v>
      </c>
      <c r="CG21">
        <f>IF('2. Duree poste'!$C$3="Score",2,4)</f>
        <v>4</v>
      </c>
      <c r="CH21">
        <f>IF('2. Duree poste'!$C$3="Score",2,5)</f>
        <v>5</v>
      </c>
      <c r="CI21">
        <f>IF('2. Duree poste'!$C$3="Score",2,5)</f>
        <v>5</v>
      </c>
      <c r="CJ21">
        <f>IF('2. Duree poste'!$C$3="Score",2,4)</f>
        <v>4</v>
      </c>
      <c r="CK21">
        <f>IF('2. Duree poste'!$C$3="Score",2,3)</f>
        <v>3</v>
      </c>
      <c r="CL21">
        <f>IF('2. Duree poste'!$C$3="Score",2,3)</f>
        <v>3</v>
      </c>
      <c r="CM21">
        <f>IF('2. Duree poste'!$C$3="Score",2,3)</f>
        <v>3</v>
      </c>
      <c r="CN21">
        <f>IF('2. Duree poste'!$C$3="Score",2,3)</f>
        <v>3</v>
      </c>
      <c r="CO21">
        <f>IF('2. Duree poste'!$C$3="Score",1,2)</f>
        <v>2</v>
      </c>
      <c r="CP21">
        <f>IF('2. Duree poste'!$C$3="Score",0,1)</f>
        <v>1</v>
      </c>
      <c r="CQ21">
        <f>IF('2. Duree poste'!$C$3="Score",1,2)</f>
        <v>2</v>
      </c>
      <c r="CR21">
        <f>IF('2. Duree poste'!$C$3="Score",1,2)</f>
        <v>2</v>
      </c>
      <c r="CS21">
        <f>IF('2. Duree poste'!$C$3="Score",1,2)</f>
        <v>2</v>
      </c>
      <c r="CT21">
        <f>IF('2. Duree poste'!$C$3="Score",1,2)</f>
        <v>2</v>
      </c>
      <c r="CU21">
        <f>IF('2. Duree poste'!$C$3="Score",0,1)</f>
        <v>1</v>
      </c>
      <c r="CV21">
        <f>IF('2. Duree poste'!$C$3="Score",0,1)</f>
        <v>1</v>
      </c>
      <c r="CW21">
        <f>IF('2. Duree poste'!$C$3="Score",0,1)</f>
        <v>1</v>
      </c>
      <c r="CX21">
        <f>IF('2. Duree poste'!$C$3="Score",0,0)</f>
        <v>0</v>
      </c>
      <c r="CY21">
        <f>IF('2. Duree poste'!$C$3="Score",0,0)</f>
        <v>0</v>
      </c>
      <c r="CZ21">
        <f>IF('2. Duree poste'!$C$3="Score",0,1)</f>
        <v>1</v>
      </c>
      <c r="DA21">
        <f>IF('2. Duree poste'!$C$3="Score",0,1)</f>
        <v>1</v>
      </c>
    </row>
    <row r="22" spans="2:105" x14ac:dyDescent="0.35">
      <c r="B22" s="186" t="s">
        <v>161</v>
      </c>
      <c r="C22" s="183">
        <v>1</v>
      </c>
      <c r="D22" s="206">
        <f t="shared" si="3"/>
        <v>2.223529411764706</v>
      </c>
      <c r="E22" s="184">
        <f>IF('2. Duree poste'!$C$3="Score",,0)</f>
        <v>0</v>
      </c>
      <c r="F22" s="183">
        <f>IF('2. Duree poste'!$C$3="Score",,0)</f>
        <v>0</v>
      </c>
      <c r="G22" s="184">
        <f>IF('2. Duree poste'!$C$3="Score",,1)</f>
        <v>1</v>
      </c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3">
        <f>IF('2. Duree poste'!$C$3="Score",,2)</f>
        <v>2</v>
      </c>
      <c r="S22" s="183">
        <f>IF('2. Duree poste'!$C$3="Score",,3)</f>
        <v>3</v>
      </c>
      <c r="T22" s="183">
        <f>IF('2. Duree poste'!$C$3="Score",,3)</f>
        <v>3</v>
      </c>
      <c r="U22" s="185">
        <f>IF('2. Duree poste'!$C$3="Score",1,2)</f>
        <v>2</v>
      </c>
      <c r="V22" s="185">
        <f>IF('2. Duree poste'!$C$3="Score",1,2)</f>
        <v>2</v>
      </c>
      <c r="W22" s="185">
        <f>IF('2. Duree poste'!$C$3="Score",0,1)</f>
        <v>1</v>
      </c>
      <c r="X22" s="185">
        <f>IF('2. Duree poste'!$C$3="Score",1,2)</f>
        <v>2</v>
      </c>
      <c r="Y22" s="185">
        <f>IF('2. Duree poste'!$C$3="Score",1,2)</f>
        <v>2</v>
      </c>
      <c r="Z22" s="185">
        <f>IF('2. Duree poste'!$C$3="Score",1,2)</f>
        <v>2</v>
      </c>
      <c r="AA22" s="185">
        <f>IF('2. Duree poste'!$C$3="Score",1,2)</f>
        <v>2</v>
      </c>
      <c r="AB22" s="185">
        <f>IF('2. Duree poste'!$C$3="Score",2,3)</f>
        <v>3</v>
      </c>
      <c r="AC22" s="185">
        <f>IF('2. Duree poste'!$C$3="Score",2,4)</f>
        <v>4</v>
      </c>
      <c r="AD22" s="185">
        <f>IF('2. Duree poste'!$C$3="Score",2,5)</f>
        <v>5</v>
      </c>
      <c r="AE22" s="185">
        <f>IF('2. Duree poste'!$C$3="Score",2,4)</f>
        <v>4</v>
      </c>
      <c r="AF22" s="185">
        <f>IF('2. Duree poste'!$C$3="Score",2,3)</f>
        <v>3</v>
      </c>
      <c r="AG22" s="185">
        <f>IF('2. Duree poste'!$C$3="Score",2,3)</f>
        <v>3</v>
      </c>
      <c r="AH22" s="185">
        <f>IF('2. Duree poste'!$C$3="Score",2,3)</f>
        <v>3</v>
      </c>
      <c r="AI22" s="185">
        <f>IF('2. Duree poste'!$C$3="Score",1,2)</f>
        <v>2</v>
      </c>
      <c r="AJ22" s="185">
        <f>IF('2. Duree poste'!$C$3="Score",1,2)</f>
        <v>2</v>
      </c>
      <c r="AK22" s="185">
        <f>IF('2. Duree poste'!$C$3="Score",1,2)</f>
        <v>2</v>
      </c>
      <c r="AL22" s="185">
        <f>IF('2. Duree poste'!$C$3="Score",1,2)</f>
        <v>2</v>
      </c>
      <c r="AM22" s="185">
        <f>IF('2. Duree poste'!$C$3="Score",2,3)</f>
        <v>3</v>
      </c>
      <c r="AN22" s="185">
        <f>IF('2. Duree poste'!$C$3="Score",2,3)</f>
        <v>3</v>
      </c>
      <c r="AO22" s="185">
        <f>IF('2. Duree poste'!$C$3="Score",2,3)</f>
        <v>3</v>
      </c>
      <c r="AP22" s="185">
        <f>IF('2. Duree poste'!$C$3="Score",2,3)</f>
        <v>3</v>
      </c>
      <c r="AQ22" s="185">
        <f>IF('2. Duree poste'!$C$3="Score",2,3)</f>
        <v>3</v>
      </c>
      <c r="AR22" s="185">
        <f>IF('2. Duree poste'!$C$3="Score",1,2)</f>
        <v>2</v>
      </c>
      <c r="AS22" s="194">
        <f>IF('2. Duree poste'!$C$3="Score",1,2)</f>
        <v>2</v>
      </c>
      <c r="AT22" s="4">
        <f>IF('2. Duree poste'!$C$3="Score",1,2)</f>
        <v>2</v>
      </c>
      <c r="AU22" s="4">
        <f>IF('2. Duree poste'!$C$3="Score",1,2)</f>
        <v>2</v>
      </c>
      <c r="AV22" s="4">
        <f>IF('2. Duree poste'!$C$3="Score",1,2)</f>
        <v>2</v>
      </c>
      <c r="AW22" s="4">
        <f>IF('2. Duree poste'!$C$3="Score",2,3)</f>
        <v>3</v>
      </c>
      <c r="AX22" s="4">
        <f>IF('2. Duree poste'!$C$3="Score",1,2)</f>
        <v>2</v>
      </c>
      <c r="AY22" s="4">
        <f>IF('2. Duree poste'!$C$3="Score",1,2)</f>
        <v>2</v>
      </c>
      <c r="AZ22" s="4">
        <f>IF('2. Duree poste'!$C$3="Score",1,2)</f>
        <v>2</v>
      </c>
      <c r="BA22" s="4">
        <f>IF('2. Duree poste'!$C$3="Score",1,2)</f>
        <v>2</v>
      </c>
      <c r="BB22" s="4">
        <f>IF('2. Duree poste'!$C$3="Score",1,2)</f>
        <v>2</v>
      </c>
      <c r="BC22" s="4">
        <f>IF('2. Duree poste'!$C$3="Score",1,2)</f>
        <v>2</v>
      </c>
      <c r="BD22" s="4">
        <f>IF('2. Duree poste'!$C$3="Score",0,1)</f>
        <v>1</v>
      </c>
      <c r="BE22" s="4">
        <f>IF('2. Duree poste'!$C$3="Score",0,1)</f>
        <v>1</v>
      </c>
      <c r="BF22" s="4">
        <f>IF('2. Duree poste'!$C$3="Score",0,1)</f>
        <v>1</v>
      </c>
      <c r="BG22" s="4">
        <f>IF('2. Duree poste'!$C$3="Score",0,1)</f>
        <v>1</v>
      </c>
      <c r="BH22" s="4">
        <f>IF('2. Duree poste'!$C$3="Score",0,0)</f>
        <v>0</v>
      </c>
      <c r="BI22" s="4">
        <f>IF('2. Duree poste'!$C$3="Score",0,0)</f>
        <v>0</v>
      </c>
      <c r="BJ22" s="4">
        <f>IF('2. Duree poste'!$C$3="Score",0,1)</f>
        <v>1</v>
      </c>
      <c r="BK22" s="4">
        <f>IF('2. Duree poste'!$C$3="Score",1,2)</f>
        <v>2</v>
      </c>
      <c r="BL22" s="4">
        <f>IF('2. Duree poste'!$C$3="Score",1,2)</f>
        <v>2</v>
      </c>
      <c r="BM22" s="4">
        <f>IF('2. Duree poste'!$C$3="Score",1,2)</f>
        <v>2</v>
      </c>
      <c r="BN22" s="4">
        <f>IF('2. Duree poste'!$C$3="Score",1,2)</f>
        <v>2</v>
      </c>
      <c r="BO22" s="4">
        <f>IF('2. Duree poste'!$C$3="Score",1,2)</f>
        <v>2</v>
      </c>
      <c r="BP22" s="4">
        <f>IF('2. Duree poste'!$C$3="Score",2,3)</f>
        <v>3</v>
      </c>
      <c r="BQ22" s="4">
        <f>IF('2. Duree poste'!$C$3="Score",2,3)</f>
        <v>3</v>
      </c>
      <c r="BR22" s="4">
        <f>IF('2. Duree poste'!$C$3="Score",1,2)</f>
        <v>2</v>
      </c>
      <c r="BS22" s="4">
        <f>IF('2. Duree poste'!$C$3="Score",1,2)</f>
        <v>2</v>
      </c>
      <c r="BT22" s="4">
        <f>IF('2. Duree poste'!$C$3="Score",1,2)</f>
        <v>2</v>
      </c>
      <c r="BU22" s="4">
        <f>IF('2. Duree poste'!$C$3="Score",1,2)</f>
        <v>2</v>
      </c>
      <c r="BV22" s="4">
        <f>IF('2. Duree poste'!$C$3="Score",1,2)</f>
        <v>2</v>
      </c>
      <c r="BW22" s="4">
        <f>IF('2. Duree poste'!$C$3="Score",0,1)</f>
        <v>1</v>
      </c>
      <c r="BX22" s="4">
        <f>IF('2. Duree poste'!$C$3="Score",0,0)</f>
        <v>0</v>
      </c>
      <c r="BY22">
        <f>IF('2. Duree poste'!$C$3="Score",0,0)</f>
        <v>0</v>
      </c>
      <c r="BZ22">
        <f>IF('2. Duree poste'!$C$3="Score",0,1)</f>
        <v>1</v>
      </c>
      <c r="CA22">
        <f>IF('2. Duree poste'!$C$3="Score",1,2)</f>
        <v>2</v>
      </c>
      <c r="CB22">
        <f>IF('2. Duree poste'!$C$3="Score",1,2)</f>
        <v>2</v>
      </c>
      <c r="CC22">
        <f>IF('2. Duree poste'!$C$3="Score",2,3)</f>
        <v>3</v>
      </c>
      <c r="CD22">
        <f>IF('2. Duree poste'!$C$3="Score",2,3)</f>
        <v>3</v>
      </c>
      <c r="CE22">
        <f>IF('2. Duree poste'!$C$3="Score",2,3)</f>
        <v>3</v>
      </c>
      <c r="CF22">
        <f>IF('2. Duree poste'!$C$3="Score",2,3)</f>
        <v>3</v>
      </c>
      <c r="CG22">
        <f>IF('2. Duree poste'!$C$3="Score",1,2)</f>
        <v>2</v>
      </c>
      <c r="CH22">
        <f>IF('2. Duree poste'!$C$3="Score",0,1)</f>
        <v>1</v>
      </c>
      <c r="CI22">
        <f>IF('2. Duree poste'!$C$3="Score",1,2)</f>
        <v>2</v>
      </c>
      <c r="CJ22">
        <f>IF('2. Duree poste'!$C$3="Score",0,1)</f>
        <v>1</v>
      </c>
      <c r="CK22">
        <f>IF('2. Duree poste'!$C$3="Score",1,2)</f>
        <v>2</v>
      </c>
      <c r="CL22">
        <f>IF('2. Duree poste'!$C$3="Score",1,2)</f>
        <v>2</v>
      </c>
      <c r="CM22">
        <f>IF('2. Duree poste'!$C$3="Score",2,3)</f>
        <v>3</v>
      </c>
      <c r="CN22">
        <f>IF('2. Duree poste'!$C$3="Score",2,3)</f>
        <v>3</v>
      </c>
      <c r="CO22">
        <f>IF('2. Duree poste'!$C$3="Score",2,3)</f>
        <v>3</v>
      </c>
      <c r="CP22">
        <f>IF('2. Duree poste'!$C$3="Score",2,3)</f>
        <v>3</v>
      </c>
      <c r="CQ22">
        <f>IF('2. Duree poste'!$C$3="Score",2,3)</f>
        <v>3</v>
      </c>
      <c r="CR22">
        <f>IF('2. Duree poste'!$C$3="Score",2,3)</f>
        <v>3</v>
      </c>
      <c r="CS22">
        <f>IF('2. Duree poste'!$C$3="Score",2,3)</f>
        <v>3</v>
      </c>
      <c r="CT22">
        <f>IF('2. Duree poste'!$C$3="Score",1,2)</f>
        <v>2</v>
      </c>
      <c r="CU22">
        <f>IF('2. Duree poste'!$C$3="Score",2,3)</f>
        <v>3</v>
      </c>
      <c r="CV22">
        <f>IF('2. Duree poste'!$C$3="Score",2,3)</f>
        <v>3</v>
      </c>
      <c r="CW22">
        <f>IF('2. Duree poste'!$C$3="Score",2,3)</f>
        <v>3</v>
      </c>
      <c r="CX22">
        <f>IF('2. Duree poste'!$C$3="Score",2,3)</f>
        <v>3</v>
      </c>
      <c r="CY22">
        <f>IF('2. Duree poste'!$C$3="Score",2,3)</f>
        <v>3</v>
      </c>
      <c r="CZ22">
        <f>IF('2. Duree poste'!$C$3="Score",2,3)</f>
        <v>3</v>
      </c>
      <c r="DA22">
        <f>IF('2. Duree poste'!$C$3="Score",2,3)</f>
        <v>3</v>
      </c>
    </row>
    <row r="23" spans="2:105" x14ac:dyDescent="0.35">
      <c r="B23" s="186" t="s">
        <v>162</v>
      </c>
      <c r="C23" s="172">
        <v>1</v>
      </c>
      <c r="D23" s="207">
        <f t="shared" si="3"/>
        <v>2.6352941176470588</v>
      </c>
      <c r="E23" s="187">
        <f>IF('2. Duree poste'!$C$3="Score",,1)</f>
        <v>1</v>
      </c>
      <c r="F23" s="188">
        <f>IF('2. Duree poste'!$C$3="Score",,1)</f>
        <v>1</v>
      </c>
      <c r="G23" s="188">
        <f>IF('2. Duree poste'!$C$3="Score",,1)</f>
        <v>1</v>
      </c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>
        <f>IF('2. Duree poste'!$C$3="Score",,2)</f>
        <v>2</v>
      </c>
      <c r="S23" s="187">
        <f>IF('2. Duree poste'!$C$3="Score",,3)</f>
        <v>3</v>
      </c>
      <c r="T23" s="187">
        <f>IF('2. Duree poste'!$C$3="Score",,4)</f>
        <v>4</v>
      </c>
      <c r="U23" s="172">
        <f>IF('2. Duree poste'!$C$3="Score",1,2)</f>
        <v>2</v>
      </c>
      <c r="V23" s="172">
        <f>IF('2. Duree poste'!$C$3="Score",1,2)</f>
        <v>2</v>
      </c>
      <c r="W23" s="172">
        <f>IF('2. Duree poste'!$C$3="Score",0,1)</f>
        <v>1</v>
      </c>
      <c r="X23" s="172">
        <f>IF('2. Duree poste'!$C$3="Score",0,1)</f>
        <v>1</v>
      </c>
      <c r="Y23" s="172">
        <f>IF('2. Duree poste'!$C$3="Score",0,1)</f>
        <v>1</v>
      </c>
      <c r="Z23" s="172">
        <f>IF('2. Duree poste'!$C$3="Score",1,2)</f>
        <v>2</v>
      </c>
      <c r="AA23" s="172">
        <f>IF('2. Duree poste'!$C$3="Score",1,2)</f>
        <v>2</v>
      </c>
      <c r="AB23" s="172">
        <f>IF('2. Duree poste'!$C$3="Score",1,2)</f>
        <v>2</v>
      </c>
      <c r="AC23" s="172">
        <f>IF('2. Duree poste'!$C$3="Score",1,2)</f>
        <v>2</v>
      </c>
      <c r="AD23" s="172">
        <f>IF('2. Duree poste'!$C$3="Score",2,3)</f>
        <v>3</v>
      </c>
      <c r="AE23" s="172">
        <f>IF('2. Duree poste'!$C$3="Score",2,3)</f>
        <v>3</v>
      </c>
      <c r="AF23" s="172">
        <f>IF('2. Duree poste'!$C$3="Score",2,3)</f>
        <v>3</v>
      </c>
      <c r="AG23" s="172">
        <f>IF('2. Duree poste'!$C$3="Score",2,3)</f>
        <v>3</v>
      </c>
      <c r="AH23" s="172">
        <f>IF('2. Duree poste'!$C$3="Score",2,3)</f>
        <v>3</v>
      </c>
      <c r="AI23" s="172">
        <f>IF('2. Duree poste'!$C$3="Score",2,4)</f>
        <v>4</v>
      </c>
      <c r="AJ23" s="172">
        <f>IF('2. Duree poste'!$C$3="Score",2,4)</f>
        <v>4</v>
      </c>
      <c r="AK23" s="172">
        <f>IF('2. Duree poste'!$C$3="Score",2,4)</f>
        <v>4</v>
      </c>
      <c r="AL23" s="172">
        <f>IF('2. Duree poste'!$C$3="Score",2,3)</f>
        <v>3</v>
      </c>
      <c r="AM23" s="172">
        <f>IF('2. Duree poste'!$C$3="Score",2,4)</f>
        <v>4</v>
      </c>
      <c r="AN23" s="172">
        <f>IF('2. Duree poste'!$C$3="Score",2,4)</f>
        <v>4</v>
      </c>
      <c r="AO23" s="172">
        <f>IF('2. Duree poste'!$C$3="Score",2,5)</f>
        <v>5</v>
      </c>
      <c r="AP23" s="172">
        <f>IF('2. Duree poste'!$C$3="Score",2,4)</f>
        <v>4</v>
      </c>
      <c r="AQ23" s="172">
        <f>IF('2. Duree poste'!$C$3="Score",2,5)</f>
        <v>5</v>
      </c>
      <c r="AR23" s="172">
        <f>IF('2. Duree poste'!$C$3="Score",2,4)</f>
        <v>4</v>
      </c>
      <c r="AS23" s="189">
        <f>IF('2. Duree poste'!$C$3="Score",2,4)</f>
        <v>4</v>
      </c>
      <c r="AT23" s="4">
        <f>IF('2. Duree poste'!$C$3="Score",2,4)</f>
        <v>4</v>
      </c>
      <c r="AU23" s="4">
        <f>IF('2. Duree poste'!$C$3="Score",2,3)</f>
        <v>3</v>
      </c>
      <c r="AV23" s="4">
        <f>IF('2. Duree poste'!$C$3="Score",1,2)</f>
        <v>2</v>
      </c>
      <c r="AW23" s="4">
        <f>IF('2. Duree poste'!$C$3="Score",1,2)</f>
        <v>2</v>
      </c>
      <c r="AX23" s="4">
        <f>IF('2. Duree poste'!$C$3="Score",0,1)</f>
        <v>1</v>
      </c>
      <c r="AY23" s="4">
        <f>IF('2. Duree poste'!$C$3="Score",0,1)</f>
        <v>1</v>
      </c>
      <c r="AZ23" s="4">
        <f>IF('2. Duree poste'!$C$3="Score",0,1)</f>
        <v>1</v>
      </c>
      <c r="BA23" s="4">
        <f>IF('2. Duree poste'!$C$3="Score",0,1)</f>
        <v>1</v>
      </c>
      <c r="BB23" s="4">
        <f>IF('2. Duree poste'!$C$3="Score",1,2)</f>
        <v>2</v>
      </c>
      <c r="BC23" s="4">
        <f>IF('2. Duree poste'!$C$3="Score",1,2)</f>
        <v>2</v>
      </c>
      <c r="BD23" s="4">
        <f>IF('2. Duree poste'!$C$3="Score",1,2)</f>
        <v>2</v>
      </c>
      <c r="BE23" s="4">
        <f>IF('2. Duree poste'!$C$3="Score",1,2)</f>
        <v>2</v>
      </c>
      <c r="BF23" s="4">
        <f>IF('2. Duree poste'!$C$3="Score",1,2)</f>
        <v>2</v>
      </c>
      <c r="BG23" s="4">
        <f>IF('2. Duree poste'!$C$3="Score",1,2)</f>
        <v>2</v>
      </c>
      <c r="BH23" s="4">
        <f>IF('2. Duree poste'!$C$3="Score",0,1)</f>
        <v>1</v>
      </c>
      <c r="BI23" s="4">
        <f>IF('2. Duree poste'!$C$3="Score",0,0)</f>
        <v>0</v>
      </c>
      <c r="BJ23" s="4">
        <f>IF('2. Duree poste'!$C$3="Score",0,0)</f>
        <v>0</v>
      </c>
      <c r="BK23" s="4">
        <f>IF('2. Duree poste'!$C$3="Score",0,0)</f>
        <v>0</v>
      </c>
      <c r="BL23" s="4">
        <f>IF('2. Duree poste'!$C$3="Score",0,1)</f>
        <v>1</v>
      </c>
      <c r="BM23" s="4">
        <f>IF('2. Duree poste'!$C$3="Score",0,1)</f>
        <v>1</v>
      </c>
      <c r="BN23" s="4">
        <f>IF('2. Duree poste'!$C$3="Score",1,2)</f>
        <v>2</v>
      </c>
      <c r="BO23" s="4">
        <f>IF('2. Duree poste'!$C$3="Score",1,2)</f>
        <v>2</v>
      </c>
      <c r="BP23" s="4">
        <f>IF('2. Duree poste'!$C$3="Score",1,2)</f>
        <v>2</v>
      </c>
      <c r="BQ23" s="4">
        <f>IF('2. Duree poste'!$C$3="Score",1,2)</f>
        <v>2</v>
      </c>
      <c r="BR23" s="4">
        <f>IF('2. Duree poste'!$C$3="Score",2,3)</f>
        <v>3</v>
      </c>
      <c r="BS23" s="4">
        <f>IF('2. Duree poste'!$C$3="Score",1,2)</f>
        <v>2</v>
      </c>
      <c r="BT23" s="4">
        <f>IF('2. Duree poste'!$C$3="Score",2,3)</f>
        <v>3</v>
      </c>
      <c r="BU23" s="4">
        <f>IF('2. Duree poste'!$C$3="Score",2,3)</f>
        <v>3</v>
      </c>
      <c r="BV23" s="4">
        <f>IF('2. Duree poste'!$C$3="Score",2,4)</f>
        <v>4</v>
      </c>
      <c r="BW23" s="4">
        <f>IF('2. Duree poste'!$C$3="Score",2,5)</f>
        <v>5</v>
      </c>
      <c r="BX23" s="4">
        <f>IF('2. Duree poste'!$C$3="Score",2,5)</f>
        <v>5</v>
      </c>
      <c r="BY23">
        <f>IF('2. Duree poste'!$C$3="Score",2,4)</f>
        <v>4</v>
      </c>
      <c r="BZ23">
        <f>IF('2. Duree poste'!$C$3="Score",2,4)</f>
        <v>4</v>
      </c>
      <c r="CA23">
        <f>IF('2. Duree poste'!$C$3="Score",2,3)</f>
        <v>3</v>
      </c>
      <c r="CB23">
        <f>IF('2. Duree poste'!$C$3="Score",2,3)</f>
        <v>3</v>
      </c>
      <c r="CC23">
        <f>IF('2. Duree poste'!$C$3="Score",1,2)</f>
        <v>2</v>
      </c>
      <c r="CD23">
        <f>IF('2. Duree poste'!$C$3="Score",0,1)</f>
        <v>1</v>
      </c>
      <c r="CE23">
        <f>IF('2. Duree poste'!$C$3="Score",1,2)</f>
        <v>2</v>
      </c>
      <c r="CF23">
        <f>IF('2. Duree poste'!$C$3="Score",2,3)</f>
        <v>3</v>
      </c>
      <c r="CG23">
        <f>IF('2. Duree poste'!$C$3="Score",2,3)</f>
        <v>3</v>
      </c>
      <c r="CH23">
        <f>IF('2. Duree poste'!$C$3="Score",2,4)</f>
        <v>4</v>
      </c>
      <c r="CI23">
        <f>IF('2. Duree poste'!$C$3="Score",2,3)</f>
        <v>3</v>
      </c>
      <c r="CJ23">
        <f>IF('2. Duree poste'!$C$3="Score",2,4)</f>
        <v>4</v>
      </c>
      <c r="CK23">
        <f>IF('2. Duree poste'!$C$3="Score",2,5)</f>
        <v>5</v>
      </c>
      <c r="CL23">
        <f>IF('2. Duree poste'!$C$3="Score",2,5)</f>
        <v>5</v>
      </c>
      <c r="CM23">
        <f>IF('2. Duree poste'!$C$3="Score",2,4)</f>
        <v>4</v>
      </c>
      <c r="CN23">
        <f>IF('2. Duree poste'!$C$3="Score",2,4)</f>
        <v>4</v>
      </c>
      <c r="CO23">
        <f>IF('2. Duree poste'!$C$3="Score",2,4)</f>
        <v>4</v>
      </c>
      <c r="CP23">
        <f>IF('2. Duree poste'!$C$3="Score",2,4)</f>
        <v>4</v>
      </c>
      <c r="CQ23">
        <f>IF('2. Duree poste'!$C$3="Score",2,4)</f>
        <v>4</v>
      </c>
      <c r="CR23">
        <f>IF('2. Duree poste'!$C$3="Score",2,3)</f>
        <v>3</v>
      </c>
      <c r="CS23">
        <f>IF('2. Duree poste'!$C$3="Score",1,2)</f>
        <v>2</v>
      </c>
      <c r="CT23">
        <f>IF('2. Duree poste'!$C$3="Score",1,2)</f>
        <v>2</v>
      </c>
      <c r="CU23">
        <f>IF('2. Duree poste'!$C$3="Score",1,2)</f>
        <v>2</v>
      </c>
      <c r="CV23">
        <f>IF('2. Duree poste'!$C$3="Score",0,1)</f>
        <v>1</v>
      </c>
      <c r="CW23">
        <f>IF('2. Duree poste'!$C$3="Score",1,2)</f>
        <v>2</v>
      </c>
      <c r="CX23">
        <f>IF('2. Duree poste'!$C$3="Score",1,2)</f>
        <v>2</v>
      </c>
      <c r="CY23">
        <f>IF('2. Duree poste'!$C$3="Score",1,2)</f>
        <v>2</v>
      </c>
      <c r="CZ23">
        <f>IF('2. Duree poste'!$C$3="Score",1,2)</f>
        <v>2</v>
      </c>
      <c r="DA23">
        <f>IF('2. Duree poste'!$C$3="Score",1,2)</f>
        <v>2</v>
      </c>
    </row>
    <row r="24" spans="2:105" x14ac:dyDescent="0.35">
      <c r="B24" s="186" t="s">
        <v>163</v>
      </c>
      <c r="C24" s="172">
        <v>1</v>
      </c>
      <c r="D24" s="207">
        <f t="shared" si="3"/>
        <v>1.4352941176470588</v>
      </c>
      <c r="E24" s="187">
        <f>IF('2. Duree poste'!$C$3="Score",,0)</f>
        <v>0</v>
      </c>
      <c r="F24" s="187">
        <f>IF('2. Duree poste'!$C$3="Score",,0)</f>
        <v>0</v>
      </c>
      <c r="G24" s="187">
        <f>IF('2. Duree poste'!$C$3="Score",,0)</f>
        <v>0</v>
      </c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8">
        <f>IF('2. Duree poste'!$C$3="Score",,0)</f>
        <v>0</v>
      </c>
      <c r="S24" s="188">
        <f>IF('2. Duree poste'!$C$3="Score",,1)</f>
        <v>1</v>
      </c>
      <c r="T24" s="187">
        <f>IF('2. Duree poste'!$C$3="Score",,2)</f>
        <v>2</v>
      </c>
      <c r="U24" s="172">
        <f>IF('2. Duree poste'!$C$3="Score",2,3)</f>
        <v>3</v>
      </c>
      <c r="V24" s="172">
        <f>IF('2. Duree poste'!$C$3="Score",2,4)</f>
        <v>4</v>
      </c>
      <c r="W24" s="172">
        <f>IF('2. Duree poste'!$C$3="Score",2,3)</f>
        <v>3</v>
      </c>
      <c r="X24" s="172">
        <f>IF('2. Duree poste'!$C$3="Score",1,2)</f>
        <v>2</v>
      </c>
      <c r="Y24" s="172">
        <f>IF('2. Duree poste'!$C$3="Score",2,3)</f>
        <v>3</v>
      </c>
      <c r="Z24" s="172">
        <f>IF('2. Duree poste'!$C$3="Score",2,3)</f>
        <v>3</v>
      </c>
      <c r="AA24" s="172">
        <f>IF('2. Duree poste'!$C$3="Score",1,2)</f>
        <v>2</v>
      </c>
      <c r="AB24" s="172">
        <f>IF('2. Duree poste'!$C$3="Score",1,2)</f>
        <v>2</v>
      </c>
      <c r="AC24" s="172">
        <f>IF('2. Duree poste'!$C$3="Score",0,1)</f>
        <v>1</v>
      </c>
      <c r="AD24" s="172">
        <f>IF('2. Duree poste'!$C$3="Score",0,1)</f>
        <v>1</v>
      </c>
      <c r="AE24" s="172">
        <f>IF('2. Duree poste'!$C$3="Score",0,1)</f>
        <v>1</v>
      </c>
      <c r="AF24" s="172">
        <f>IF('2. Duree poste'!$C$3="Score",0,0)</f>
        <v>0</v>
      </c>
      <c r="AG24" s="172">
        <f>IF('2. Duree poste'!$C$3="Score",0,0)</f>
        <v>0</v>
      </c>
      <c r="AH24" s="172">
        <f>IF('2. Duree poste'!$C$3="Score",0,0)</f>
        <v>0</v>
      </c>
      <c r="AI24" s="172">
        <f>IF('2. Duree poste'!$C$3="Score",0,0)</f>
        <v>0</v>
      </c>
      <c r="AJ24" s="172">
        <f>IF('2. Duree poste'!$C$3="Score",0,0)</f>
        <v>0</v>
      </c>
      <c r="AK24" s="172">
        <f>IF('2. Duree poste'!$C$3="Score",0,1)</f>
        <v>1</v>
      </c>
      <c r="AL24" s="172">
        <f>IF('2. Duree poste'!$C$3="Score",1,2)</f>
        <v>2</v>
      </c>
      <c r="AM24" s="172">
        <f>IF('2. Duree poste'!$C$3="Score",1,2)</f>
        <v>2</v>
      </c>
      <c r="AN24" s="172">
        <f>IF('2. Duree poste'!$C$3="Score",1,2)</f>
        <v>2</v>
      </c>
      <c r="AO24" s="172">
        <f>IF('2. Duree poste'!$C$3="Score",1,2)</f>
        <v>2</v>
      </c>
      <c r="AP24" s="172">
        <f>IF('2. Duree poste'!$C$3="Score",1,2)</f>
        <v>2</v>
      </c>
      <c r="AQ24" s="172">
        <f>IF('2. Duree poste'!$C$3="Score",1,2)</f>
        <v>2</v>
      </c>
      <c r="AR24" s="172">
        <f>IF('2. Duree poste'!$C$3="Score",0,1)</f>
        <v>1</v>
      </c>
      <c r="AS24" s="189">
        <f>IF('2. Duree poste'!$C$3="Score",0,1)</f>
        <v>1</v>
      </c>
      <c r="AT24" s="4">
        <f>IF('2. Duree poste'!$C$3="Score",1,2)</f>
        <v>2</v>
      </c>
      <c r="AU24" s="4">
        <f>IF('2. Duree poste'!$C$3="Score",1,2)</f>
        <v>2</v>
      </c>
      <c r="AV24" s="4">
        <f>IF('2. Duree poste'!$C$3="Score",1,2)</f>
        <v>2</v>
      </c>
      <c r="AW24" s="4">
        <f>IF('2. Duree poste'!$C$3="Score",1,2)</f>
        <v>2</v>
      </c>
      <c r="AX24" s="4">
        <f>IF('2. Duree poste'!$C$3="Score",1,2)</f>
        <v>2</v>
      </c>
      <c r="AY24" s="4">
        <f>IF('2. Duree poste'!$C$3="Score",2,3)</f>
        <v>3</v>
      </c>
      <c r="AZ24" s="4">
        <f>IF('2. Duree poste'!$C$3="Score",1,2)</f>
        <v>2</v>
      </c>
      <c r="BA24" s="4">
        <f>IF('2. Duree poste'!$C$3="Score",0,1)</f>
        <v>1</v>
      </c>
      <c r="BB24" s="4">
        <f>IF('2. Duree poste'!$C$3="Score",1,2)</f>
        <v>2</v>
      </c>
      <c r="BC24" s="4">
        <f>IF('2. Duree poste'!$C$3="Score",1,2)</f>
        <v>2</v>
      </c>
      <c r="BD24" s="4">
        <f>IF('2. Duree poste'!$C$3="Score",1,2)</f>
        <v>2</v>
      </c>
      <c r="BE24" s="4">
        <f>IF('2. Duree poste'!$C$3="Score",1,2)</f>
        <v>2</v>
      </c>
      <c r="BF24" s="4">
        <f>IF('2. Duree poste'!$C$3="Score",1,2)</f>
        <v>2</v>
      </c>
      <c r="BG24" s="4">
        <f>IF('2. Duree poste'!$C$3="Score",2,3)</f>
        <v>3</v>
      </c>
      <c r="BH24" s="4">
        <f>IF('2. Duree poste'!$C$3="Score",2,3)</f>
        <v>3</v>
      </c>
      <c r="BI24" s="4">
        <f>IF('2. Duree poste'!$C$3="Score",1,2)</f>
        <v>2</v>
      </c>
      <c r="BJ24" s="4">
        <f>IF('2. Duree poste'!$C$3="Score",1,2)</f>
        <v>2</v>
      </c>
      <c r="BK24" s="4">
        <f>IF('2. Duree poste'!$C$3="Score",1,2)</f>
        <v>2</v>
      </c>
      <c r="BL24" s="4">
        <f>IF('2. Duree poste'!$C$3="Score",1,2)</f>
        <v>2</v>
      </c>
      <c r="BM24" s="4">
        <f>IF('2. Duree poste'!$C$3="Score",0,1)</f>
        <v>1</v>
      </c>
      <c r="BN24" s="4">
        <f>IF('2. Duree poste'!$C$3="Score",0,0)</f>
        <v>0</v>
      </c>
      <c r="BO24" s="4">
        <f>IF('2. Duree poste'!$C$3="Score",0,0)</f>
        <v>0</v>
      </c>
      <c r="BP24" s="4">
        <f>IF('2. Duree poste'!$C$3="Score",0,0)</f>
        <v>0</v>
      </c>
      <c r="BQ24" s="4">
        <f>IF('2. Duree poste'!$C$3="Score",0,0)</f>
        <v>0</v>
      </c>
      <c r="BR24" s="4">
        <f>IF('2. Duree poste'!$C$3="Score",0,0)</f>
        <v>0</v>
      </c>
      <c r="BS24" s="4">
        <f>IF('2. Duree poste'!$C$3="Score",0,0)</f>
        <v>0</v>
      </c>
      <c r="BT24" s="4">
        <f>IF('2. Duree poste'!$C$3="Score",0,0)</f>
        <v>0</v>
      </c>
      <c r="BU24" s="4">
        <f>IF('2. Duree poste'!$C$3="Score",0,0)</f>
        <v>0</v>
      </c>
      <c r="BV24" s="4">
        <f>IF('2. Duree poste'!$C$3="Score",0,0)</f>
        <v>0</v>
      </c>
      <c r="BW24" s="4">
        <f>IF('2. Duree poste'!$C$3="Score",0,0)</f>
        <v>0</v>
      </c>
      <c r="BX24" s="4">
        <f>IF('2. Duree poste'!$C$3="Score",0,1)</f>
        <v>1</v>
      </c>
      <c r="BY24">
        <f>IF('2. Duree poste'!$C$3="Score",0,1)</f>
        <v>1</v>
      </c>
      <c r="BZ24">
        <f>IF('2. Duree poste'!$C$3="Score",0,1)</f>
        <v>1</v>
      </c>
      <c r="CA24">
        <f>IF('2. Duree poste'!$C$3="Score",1,2)</f>
        <v>2</v>
      </c>
      <c r="CB24">
        <f>IF('2. Duree poste'!$C$3="Score",1,2)</f>
        <v>2</v>
      </c>
      <c r="CC24">
        <f>IF('2. Duree poste'!$C$3="Score",2,3)</f>
        <v>3</v>
      </c>
      <c r="CD24">
        <f>IF('2. Duree poste'!$C$3="Score",2,3)</f>
        <v>3</v>
      </c>
      <c r="CE24">
        <f>IF('2. Duree poste'!$C$3="Score",1,2)</f>
        <v>2</v>
      </c>
      <c r="CF24">
        <f>IF('2. Duree poste'!$C$3="Score",1,2)</f>
        <v>2</v>
      </c>
      <c r="CG24">
        <f>IF('2. Duree poste'!$C$3="Score",2,3)</f>
        <v>3</v>
      </c>
      <c r="CH24">
        <f>IF('2. Duree poste'!$C$3="Score",1,2)</f>
        <v>2</v>
      </c>
      <c r="CI24">
        <f>IF('2. Duree poste'!$C$3="Score",1,2)</f>
        <v>2</v>
      </c>
      <c r="CJ24">
        <f>IF('2. Duree poste'!$C$3="Score",0,1)</f>
        <v>1</v>
      </c>
      <c r="CK24">
        <f>IF('2. Duree poste'!$C$3="Score",0,1)</f>
        <v>1</v>
      </c>
      <c r="CL24">
        <f>IF('2. Duree poste'!$C$3="Score",0,1)</f>
        <v>1</v>
      </c>
      <c r="CM24">
        <f>IF('2. Duree poste'!$C$3="Score",0,1)</f>
        <v>1</v>
      </c>
      <c r="CN24">
        <f>IF('2. Duree poste'!$C$3="Score",0,0)</f>
        <v>0</v>
      </c>
      <c r="CO24">
        <f>IF('2. Duree poste'!$C$3="Score",0,0)</f>
        <v>0</v>
      </c>
      <c r="CP24">
        <f>IF('2. Duree poste'!$C$3="Score",0,0)</f>
        <v>0</v>
      </c>
      <c r="CQ24">
        <f>IF('2. Duree poste'!$C$3="Score",0,0)</f>
        <v>0</v>
      </c>
      <c r="CR24">
        <f>IF('2. Duree poste'!$C$3="Score",0,0)</f>
        <v>0</v>
      </c>
      <c r="CS24">
        <f>IF('2. Duree poste'!$C$3="Score",0,0)</f>
        <v>0</v>
      </c>
      <c r="CT24">
        <f>IF('2. Duree poste'!$C$3="Score",0,0)</f>
        <v>0</v>
      </c>
      <c r="CU24">
        <f>IF('2. Duree poste'!$C$3="Score",0,1)</f>
        <v>1</v>
      </c>
      <c r="CV24">
        <f>IF('2. Duree poste'!$C$3="Score",1,2)</f>
        <v>2</v>
      </c>
      <c r="CW24">
        <f>IF('2. Duree poste'!$C$3="Score",1,2)</f>
        <v>2</v>
      </c>
      <c r="CX24">
        <f>IF('2. Duree poste'!$C$3="Score",1,2)</f>
        <v>2</v>
      </c>
      <c r="CY24">
        <f>IF('2. Duree poste'!$C$3="Score",1,2)</f>
        <v>2</v>
      </c>
      <c r="CZ24">
        <f>IF('2. Duree poste'!$C$3="Score",1,2)</f>
        <v>2</v>
      </c>
      <c r="DA24">
        <f>IF('2. Duree poste'!$C$3="Score",1,2)</f>
        <v>2</v>
      </c>
    </row>
    <row r="25" spans="2:105" x14ac:dyDescent="0.35">
      <c r="B25" s="186" t="s">
        <v>164</v>
      </c>
      <c r="C25" s="172">
        <v>1</v>
      </c>
      <c r="D25" s="207">
        <f t="shared" si="3"/>
        <v>1.611764705882353</v>
      </c>
      <c r="E25" s="188">
        <f>IF('2. Duree poste'!$C$3="Score",,1)</f>
        <v>1</v>
      </c>
      <c r="F25" s="187">
        <f>IF('2. Duree poste'!$C$3="Score",,2)</f>
        <v>2</v>
      </c>
      <c r="G25" s="187">
        <f>IF('2. Duree poste'!$C$3="Score",,2)</f>
        <v>2</v>
      </c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8">
        <f>IF('2. Duree poste'!$C$3="Score",,2)</f>
        <v>2</v>
      </c>
      <c r="S25" s="188">
        <f>IF('2. Duree poste'!$C$3="Score",,2)</f>
        <v>2</v>
      </c>
      <c r="T25" s="187">
        <f>IF('2. Duree poste'!$C$3="Score",,2)</f>
        <v>2</v>
      </c>
      <c r="U25" s="172">
        <f>IF('2. Duree poste'!$C$3="Score",2,3)</f>
        <v>3</v>
      </c>
      <c r="V25" s="172">
        <f>IF('2. Duree poste'!$C$3="Score",2,3)</f>
        <v>3</v>
      </c>
      <c r="W25" s="172">
        <f>IF('2. Duree poste'!$C$3="Score",1,2)</f>
        <v>2</v>
      </c>
      <c r="X25" s="172">
        <f>IF('2. Duree poste'!$C$3="Score",0,1)</f>
        <v>1</v>
      </c>
      <c r="Y25" s="172">
        <f>IF('2. Duree poste'!$C$3="Score",0,1)</f>
        <v>1</v>
      </c>
      <c r="Z25" s="172">
        <f>IF('2. Duree poste'!$C$3="Score",0,1)</f>
        <v>1</v>
      </c>
      <c r="AA25" s="172">
        <f>IF('2. Duree poste'!$C$3="Score",0,1)</f>
        <v>1</v>
      </c>
      <c r="AB25" s="172">
        <f>IF('2. Duree poste'!$C$3="Score",0,0)</f>
        <v>0</v>
      </c>
      <c r="AC25" s="172">
        <f>IF('2. Duree poste'!$C$3="Score",0,1)</f>
        <v>1</v>
      </c>
      <c r="AD25" s="172">
        <f>IF('2. Duree poste'!$C$3="Score",1,2)</f>
        <v>2</v>
      </c>
      <c r="AE25" s="172">
        <f>IF('2. Duree poste'!$C$3="Score",1,2)</f>
        <v>2</v>
      </c>
      <c r="AF25" s="172">
        <f>IF('2. Duree poste'!$C$3="Score",1,2)</f>
        <v>2</v>
      </c>
      <c r="AG25" s="172">
        <f>IF('2. Duree poste'!$C$3="Score",2,3)</f>
        <v>3</v>
      </c>
      <c r="AH25" s="172">
        <f>IF('2. Duree poste'!$C$3="Score",2,4)</f>
        <v>4</v>
      </c>
      <c r="AI25" s="172">
        <f>IF('2. Duree poste'!$C$3="Score",2,5)</f>
        <v>5</v>
      </c>
      <c r="AJ25" s="172">
        <f>IF('2. Duree poste'!$C$3="Score",2,4)</f>
        <v>4</v>
      </c>
      <c r="AK25" s="172">
        <f>IF('2. Duree poste'!$C$3="Score",2,3)</f>
        <v>3</v>
      </c>
      <c r="AL25" s="172">
        <f>IF('2. Duree poste'!$C$3="Score",2,4)</f>
        <v>4</v>
      </c>
      <c r="AM25" s="172">
        <f>IF('2. Duree poste'!$C$3="Score",2,4)</f>
        <v>4</v>
      </c>
      <c r="AN25" s="172">
        <f>IF('2. Duree poste'!$C$3="Score",2,4)</f>
        <v>4</v>
      </c>
      <c r="AO25" s="172">
        <f>IF('2. Duree poste'!$C$3="Score",2,3)</f>
        <v>3</v>
      </c>
      <c r="AP25" s="172">
        <f>IF('2. Duree poste'!$C$3="Score",1,2)</f>
        <v>2</v>
      </c>
      <c r="AQ25" s="172">
        <f>IF('2. Duree poste'!$C$3="Score",1,2)</f>
        <v>2</v>
      </c>
      <c r="AR25" s="172">
        <f>IF('2. Duree poste'!$C$3="Score",1,2)</f>
        <v>2</v>
      </c>
      <c r="AS25" s="189">
        <f>IF('2. Duree poste'!$C$3="Score",0,1)</f>
        <v>1</v>
      </c>
      <c r="AT25" s="4">
        <f>IF('2. Duree poste'!$C$3="Score",0,1)</f>
        <v>1</v>
      </c>
      <c r="AU25" s="4">
        <f>IF('2. Duree poste'!$C$3="Score",0,1)</f>
        <v>1</v>
      </c>
      <c r="AV25" s="4">
        <f>IF('2. Duree poste'!$C$3="Score",1,2)</f>
        <v>2</v>
      </c>
      <c r="AW25" s="4">
        <f>IF('2. Duree poste'!$C$3="Score",2,3)</f>
        <v>3</v>
      </c>
      <c r="AX25" s="4">
        <f>IF('2. Duree poste'!$C$3="Score",2,3)</f>
        <v>3</v>
      </c>
      <c r="AY25" s="4">
        <f>IF('2. Duree poste'!$C$3="Score",2,4)</f>
        <v>4</v>
      </c>
      <c r="AZ25" s="4">
        <f>IF('2. Duree poste'!$C$3="Score",2,4)</f>
        <v>4</v>
      </c>
      <c r="BA25" s="4">
        <f>IF('2. Duree poste'!$C$3="Score",2,4)</f>
        <v>4</v>
      </c>
      <c r="BB25" s="4">
        <f>IF('2. Duree poste'!$C$3="Score",2,3)</f>
        <v>3</v>
      </c>
      <c r="BC25" s="4">
        <f>IF('2. Duree poste'!$C$3="Score",1,2)</f>
        <v>2</v>
      </c>
      <c r="BD25" s="4">
        <f>IF('2. Duree poste'!$C$3="Score",1,2)</f>
        <v>2</v>
      </c>
      <c r="BE25" s="4">
        <f>IF('2. Duree poste'!$C$3="Score",1,2)</f>
        <v>2</v>
      </c>
      <c r="BF25" s="4">
        <f>IF('2. Duree poste'!$C$3="Score",0,1)</f>
        <v>1</v>
      </c>
      <c r="BG25" s="4">
        <f>IF('2. Duree poste'!$C$3="Score",0,1)</f>
        <v>1</v>
      </c>
      <c r="BH25" s="4">
        <f>IF('2. Duree poste'!$C$3="Score",1,2)</f>
        <v>2</v>
      </c>
      <c r="BI25" s="4">
        <f>IF('2. Duree poste'!$C$3="Score",2,3)</f>
        <v>3</v>
      </c>
      <c r="BJ25" s="4">
        <f>IF('2. Duree poste'!$C$3="Score",2,3)</f>
        <v>3</v>
      </c>
      <c r="BK25" s="4">
        <f>IF('2. Duree poste'!$C$3="Score",1,2)</f>
        <v>2</v>
      </c>
      <c r="BL25" s="4">
        <f>IF('2. Duree poste'!$C$3="Score",1,2)</f>
        <v>2</v>
      </c>
      <c r="BM25" s="4">
        <f>IF('2. Duree poste'!$C$3="Score",1,2)</f>
        <v>2</v>
      </c>
      <c r="BN25" s="4">
        <f>IF('2. Duree poste'!$C$3="Score",1,2)</f>
        <v>2</v>
      </c>
      <c r="BO25" s="4">
        <f>IF('2. Duree poste'!$C$3="Score",0,1)</f>
        <v>1</v>
      </c>
      <c r="BP25" s="4">
        <f>IF('2. Duree poste'!$C$3="Score",0,0)</f>
        <v>0</v>
      </c>
      <c r="BQ25" s="4">
        <f>IF('2. Duree poste'!$C$3="Score",0,0)</f>
        <v>0</v>
      </c>
      <c r="BR25" s="4">
        <f>IF('2. Duree poste'!$C$3="Score",0,0)</f>
        <v>0</v>
      </c>
      <c r="BS25" s="4">
        <f>IF('2. Duree poste'!$C$3="Score",0,0)</f>
        <v>0</v>
      </c>
      <c r="BT25" s="4">
        <f>IF('2. Duree poste'!$C$3="Score",0,0)</f>
        <v>0</v>
      </c>
      <c r="BU25" s="4">
        <f>IF('2. Duree poste'!$C$3="Score",0,1)</f>
        <v>1</v>
      </c>
      <c r="BV25" s="4">
        <f>IF('2. Duree poste'!$C$3="Score",0,1)</f>
        <v>1</v>
      </c>
      <c r="BW25" s="4">
        <f>IF('2. Duree poste'!$C$3="Score",0,1)</f>
        <v>1</v>
      </c>
      <c r="BX25" s="4">
        <f>IF('2. Duree poste'!$C$3="Score",0,1)</f>
        <v>1</v>
      </c>
      <c r="BY25">
        <f>IF('2. Duree poste'!$C$3="Score",0,1)</f>
        <v>1</v>
      </c>
      <c r="BZ25">
        <f>IF('2. Duree poste'!$C$3="Score",0,1)</f>
        <v>1</v>
      </c>
      <c r="CA25">
        <f>IF('2. Duree poste'!$C$3="Score",1,2)</f>
        <v>2</v>
      </c>
      <c r="CB25">
        <f>IF('2. Duree poste'!$C$3="Score",0,1)</f>
        <v>1</v>
      </c>
      <c r="CC25">
        <f>IF('2. Duree poste'!$C$3="Score",0,1)</f>
        <v>1</v>
      </c>
      <c r="CD25">
        <f>IF('2. Duree poste'!$C$3="Score",0,1)</f>
        <v>1</v>
      </c>
      <c r="CE25">
        <f>IF('2. Duree poste'!$C$3="Score",0,1)</f>
        <v>1</v>
      </c>
      <c r="CF25">
        <f>IF('2. Duree poste'!$C$3="Score",0,1)</f>
        <v>1</v>
      </c>
      <c r="CG25">
        <f>IF('2. Duree poste'!$C$3="Score",0,1)</f>
        <v>1</v>
      </c>
      <c r="CH25">
        <f>IF('2. Duree poste'!$C$3="Score",0,0)</f>
        <v>0</v>
      </c>
      <c r="CI25">
        <f>IF('2. Duree poste'!$C$3="Score",0,0)</f>
        <v>0</v>
      </c>
      <c r="CJ25">
        <f>IF('2. Duree poste'!$C$3="Score",0,0)</f>
        <v>0</v>
      </c>
      <c r="CK25">
        <f>IF('2. Duree poste'!$C$3="Score",0,0)</f>
        <v>0</v>
      </c>
      <c r="CL25">
        <f>IF('2. Duree poste'!$C$3="Score",0,0)</f>
        <v>0</v>
      </c>
      <c r="CM25">
        <f>IF('2. Duree poste'!$C$3="Score",0,0)</f>
        <v>0</v>
      </c>
      <c r="CN25">
        <f>IF('2. Duree poste'!$C$3="Score",0,0)</f>
        <v>0</v>
      </c>
      <c r="CO25">
        <f>IF('2. Duree poste'!$C$3="Score",0,0)</f>
        <v>0</v>
      </c>
      <c r="CP25">
        <f>IF('2. Duree poste'!$C$3="Score",0,0)</f>
        <v>0</v>
      </c>
      <c r="CQ25">
        <f>IF('2. Duree poste'!$C$3="Score",0,0)</f>
        <v>0</v>
      </c>
      <c r="CR25">
        <f>IF('2. Duree poste'!$C$3="Score",0,1)</f>
        <v>1</v>
      </c>
      <c r="CS25">
        <f>IF('2. Duree poste'!$C$3="Score",0,1)</f>
        <v>1</v>
      </c>
      <c r="CT25">
        <f>IF('2. Duree poste'!$C$3="Score",0,1)</f>
        <v>1</v>
      </c>
      <c r="CU25">
        <f>IF('2. Duree poste'!$C$3="Score",0,1)</f>
        <v>1</v>
      </c>
      <c r="CV25">
        <f>IF('2. Duree poste'!$C$3="Score",0,1)</f>
        <v>1</v>
      </c>
      <c r="CW25">
        <f>IF('2. Duree poste'!$C$3="Score",0,1)</f>
        <v>1</v>
      </c>
      <c r="CX25">
        <f>IF('2. Duree poste'!$C$3="Score",0,1)</f>
        <v>1</v>
      </c>
      <c r="CY25">
        <f>IF('2. Duree poste'!$C$3="Score",0,1)</f>
        <v>1</v>
      </c>
      <c r="CZ25">
        <f>IF('2. Duree poste'!$C$3="Score",1,2)</f>
        <v>2</v>
      </c>
      <c r="DA25">
        <f>IF('2. Duree poste'!$C$3="Score",2,3)</f>
        <v>3</v>
      </c>
    </row>
    <row r="26" spans="2:105" x14ac:dyDescent="0.35">
      <c r="B26" s="186" t="s">
        <v>165</v>
      </c>
      <c r="C26" s="172">
        <v>1</v>
      </c>
      <c r="D26" s="207">
        <f t="shared" si="3"/>
        <v>3.2352941176470589</v>
      </c>
      <c r="E26" s="188">
        <f>IF('2. Duree poste'!$C$3="Score",,1)</f>
        <v>1</v>
      </c>
      <c r="F26" s="188">
        <f>IF('2. Duree poste'!$C$3="Score",,2)</f>
        <v>2</v>
      </c>
      <c r="G26" s="187">
        <f>IF('2. Duree poste'!$C$3="Score",,3)</f>
        <v>3</v>
      </c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>
        <f>IF('2. Duree poste'!$C$3="Score",,3)</f>
        <v>3</v>
      </c>
      <c r="S26" s="188">
        <f>IF('2. Duree poste'!$C$3="Score",,3)</f>
        <v>3</v>
      </c>
      <c r="T26" s="188">
        <f>IF('2. Duree poste'!$C$3="Score",,4)</f>
        <v>4</v>
      </c>
      <c r="U26" s="172">
        <f>IF('2. Duree poste'!$C$3="Score",2,4)</f>
        <v>4</v>
      </c>
      <c r="V26" s="172">
        <f>IF('2. Duree poste'!$C$3="Score",2,5)</f>
        <v>5</v>
      </c>
      <c r="W26" s="172">
        <f>IF('2. Duree poste'!$C$3="Score",2,5)</f>
        <v>5</v>
      </c>
      <c r="X26" s="172">
        <f>IF('2. Duree poste'!$C$3="Score",2,5)</f>
        <v>5</v>
      </c>
      <c r="Y26" s="172">
        <f>IF('2. Duree poste'!$C$3="Score",2,5)</f>
        <v>5</v>
      </c>
      <c r="Z26" s="172">
        <f>IF('2. Duree poste'!$C$3="Score",2,5)</f>
        <v>5</v>
      </c>
      <c r="AA26" s="172">
        <f>IF('2. Duree poste'!$C$3="Score",2,4)</f>
        <v>4</v>
      </c>
      <c r="AB26" s="172">
        <f>IF('2. Duree poste'!$C$3="Score",2,4)</f>
        <v>4</v>
      </c>
      <c r="AC26" s="172">
        <f>IF('2. Duree poste'!$C$3="Score",2,3)</f>
        <v>3</v>
      </c>
      <c r="AD26" s="172">
        <f>IF('2. Duree poste'!$C$3="Score",2,3)</f>
        <v>3</v>
      </c>
      <c r="AE26" s="172">
        <f>IF('2. Duree poste'!$C$3="Score",2,3)</f>
        <v>3</v>
      </c>
      <c r="AF26" s="172">
        <f>IF('2. Duree poste'!$C$3="Score",2,3)</f>
        <v>3</v>
      </c>
      <c r="AG26" s="172">
        <f>IF('2. Duree poste'!$C$3="Score",2,3)</f>
        <v>3</v>
      </c>
      <c r="AH26" s="172">
        <f>IF('2. Duree poste'!$C$3="Score",2,3)</f>
        <v>3</v>
      </c>
      <c r="AI26" s="172">
        <f>IF('2. Duree poste'!$C$3="Score",2,3)</f>
        <v>3</v>
      </c>
      <c r="AJ26" s="172">
        <f>IF('2. Duree poste'!$C$3="Score",2,4)</f>
        <v>4</v>
      </c>
      <c r="AK26" s="172">
        <f>IF('2. Duree poste'!$C$3="Score",2,3)</f>
        <v>3</v>
      </c>
      <c r="AL26" s="172">
        <f>IF('2. Duree poste'!$C$3="Score",2,3)</f>
        <v>3</v>
      </c>
      <c r="AM26" s="172">
        <f>IF('2. Duree poste'!$C$3="Score",2,3)</f>
        <v>3</v>
      </c>
      <c r="AN26" s="172">
        <f>IF('2. Duree poste'!$C$3="Score",2,4)</f>
        <v>4</v>
      </c>
      <c r="AO26" s="172">
        <f>IF('2. Duree poste'!$C$3="Score",2,4)</f>
        <v>4</v>
      </c>
      <c r="AP26" s="172">
        <f>IF('2. Duree poste'!$C$3="Score",2,4)</f>
        <v>4</v>
      </c>
      <c r="AQ26" s="172">
        <f>IF('2. Duree poste'!$C$3="Score",2,3)</f>
        <v>3</v>
      </c>
      <c r="AR26" s="172">
        <f>IF('2. Duree poste'!$C$3="Score",2,3)</f>
        <v>3</v>
      </c>
      <c r="AS26" s="189">
        <f>IF('2. Duree poste'!$C$3="Score",1,2)</f>
        <v>2</v>
      </c>
      <c r="AT26" s="4">
        <f>IF('2. Duree poste'!$C$3="Score",0,1)</f>
        <v>1</v>
      </c>
      <c r="AU26" s="4">
        <f>IF('2. Duree poste'!$C$3="Score",0,0)</f>
        <v>0</v>
      </c>
      <c r="AV26" s="4">
        <f>IF('2. Duree poste'!$C$3="Score",0,0)</f>
        <v>0</v>
      </c>
      <c r="AW26" s="4">
        <f>IF('2. Duree poste'!$C$3="Score",0,0)</f>
        <v>0</v>
      </c>
      <c r="AX26" s="4">
        <f>IF('2. Duree poste'!$C$3="Score",0,0)</f>
        <v>0</v>
      </c>
      <c r="AY26" s="4">
        <f>IF('2. Duree poste'!$C$3="Score",0,1)</f>
        <v>1</v>
      </c>
      <c r="AZ26" s="4">
        <f>IF('2. Duree poste'!$C$3="Score",1,2)</f>
        <v>2</v>
      </c>
      <c r="BA26" s="4">
        <f>IF('2. Duree poste'!$C$3="Score",1,2)</f>
        <v>2</v>
      </c>
      <c r="BB26" s="4">
        <f>IF('2. Duree poste'!$C$3="Score",1,2)</f>
        <v>2</v>
      </c>
      <c r="BC26" s="4">
        <f>IF('2. Duree poste'!$C$3="Score",1,2)</f>
        <v>2</v>
      </c>
      <c r="BD26" s="4">
        <f>IF('2. Duree poste'!$C$3="Score",2,3)</f>
        <v>3</v>
      </c>
      <c r="BE26" s="4">
        <f>IF('2. Duree poste'!$C$3="Score",2,3)</f>
        <v>3</v>
      </c>
      <c r="BF26" s="4">
        <f>IF('2. Duree poste'!$C$3="Score",2,3)</f>
        <v>3</v>
      </c>
      <c r="BG26" s="4">
        <f>IF('2. Duree poste'!$C$3="Score",2,3)</f>
        <v>3</v>
      </c>
      <c r="BH26" s="4">
        <f>IF('2. Duree poste'!$C$3="Score",2,4)</f>
        <v>4</v>
      </c>
      <c r="BI26" s="4">
        <f>IF('2. Duree poste'!$C$3="Score",2,4)</f>
        <v>4</v>
      </c>
      <c r="BJ26" s="4">
        <f>IF('2. Duree poste'!$C$3="Score",2,4)</f>
        <v>4</v>
      </c>
      <c r="BK26" s="4">
        <f>IF('2. Duree poste'!$C$3="Score",2,3)</f>
        <v>3</v>
      </c>
      <c r="BL26" s="4">
        <f>IF('2. Duree poste'!$C$3="Score",2,3)</f>
        <v>3</v>
      </c>
      <c r="BM26" s="4">
        <f>IF('2. Duree poste'!$C$3="Score",2,3)</f>
        <v>3</v>
      </c>
      <c r="BN26" s="4">
        <f>IF('2. Duree poste'!$C$3="Score",2,3)</f>
        <v>3</v>
      </c>
      <c r="BO26" s="4">
        <f>IF('2. Duree poste'!$C$3="Score",1,2)</f>
        <v>2</v>
      </c>
      <c r="BP26" s="4">
        <f>IF('2. Duree poste'!$C$3="Score",1,2)</f>
        <v>2</v>
      </c>
      <c r="BQ26" s="4">
        <f>IF('2. Duree poste'!$C$3="Score",2,3)</f>
        <v>3</v>
      </c>
      <c r="BR26" s="4">
        <f>IF('2. Duree poste'!$C$3="Score",2,4)</f>
        <v>4</v>
      </c>
      <c r="BS26" s="4">
        <f>IF('2. Duree poste'!$C$3="Score",2,5)</f>
        <v>5</v>
      </c>
      <c r="BT26" s="4">
        <f>IF('2. Duree poste'!$C$3="Score",2,4)</f>
        <v>4</v>
      </c>
      <c r="BU26" s="4">
        <f>IF('2. Duree poste'!$C$3="Score",2,4)</f>
        <v>4</v>
      </c>
      <c r="BV26" s="4">
        <f>IF('2. Duree poste'!$C$3="Score",2,5)</f>
        <v>5</v>
      </c>
      <c r="BW26" s="4">
        <f>IF('2. Duree poste'!$C$3="Score",2,6)</f>
        <v>6</v>
      </c>
      <c r="BX26" s="4">
        <f>IF('2. Duree poste'!$C$3="Score",2,5)</f>
        <v>5</v>
      </c>
      <c r="BY26">
        <f>IF('2. Duree poste'!$C$3="Score",2,4)</f>
        <v>4</v>
      </c>
      <c r="BZ26">
        <f>IF('2. Duree poste'!$C$3="Score",2,3)</f>
        <v>3</v>
      </c>
      <c r="CA26">
        <f>IF('2. Duree poste'!$C$3="Score",2,3)</f>
        <v>3</v>
      </c>
      <c r="CB26">
        <f>IF('2. Duree poste'!$C$3="Score",1,2)</f>
        <v>2</v>
      </c>
      <c r="CC26">
        <f>IF('2. Duree poste'!$C$3="Score",0,1)</f>
        <v>1</v>
      </c>
      <c r="CD26">
        <f>IF('2. Duree poste'!$C$3="Score",0,0)</f>
        <v>0</v>
      </c>
      <c r="CE26">
        <f>IF('2. Duree poste'!$C$3="Score",0,0)</f>
        <v>0</v>
      </c>
      <c r="CF26">
        <f>IF('2. Duree poste'!$C$3="Score",0,0)</f>
        <v>0</v>
      </c>
      <c r="CG26">
        <f>IF('2. Duree poste'!$C$3="Score",0,0)</f>
        <v>0</v>
      </c>
      <c r="CH26">
        <f>IF('2. Duree poste'!$C$3="Score",0,1)</f>
        <v>1</v>
      </c>
      <c r="CI26">
        <f>IF('2. Duree poste'!$C$3="Score",1,2)</f>
        <v>2</v>
      </c>
      <c r="CJ26">
        <f>IF('2. Duree poste'!$C$3="Score",2,3)</f>
        <v>3</v>
      </c>
      <c r="CK26">
        <f>IF('2. Duree poste'!$C$3="Score",2,3)</f>
        <v>3</v>
      </c>
      <c r="CL26">
        <f>IF('2. Duree poste'!$C$3="Score",2,4)</f>
        <v>4</v>
      </c>
      <c r="CM26">
        <f>IF('2. Duree poste'!$C$3="Score",2,5)</f>
        <v>5</v>
      </c>
      <c r="CN26">
        <f>IF('2. Duree poste'!$C$3="Score",2,5)</f>
        <v>5</v>
      </c>
      <c r="CO26">
        <f>IF('2. Duree poste'!$C$3="Score",2,5)</f>
        <v>5</v>
      </c>
      <c r="CP26">
        <f>IF('2. Duree poste'!$C$3="Score",2,5)</f>
        <v>5</v>
      </c>
      <c r="CQ26">
        <f>IF('2. Duree poste'!$C$3="Score",2,5)</f>
        <v>5</v>
      </c>
      <c r="CR26">
        <f>IF('2. Duree poste'!$C$3="Score",2,5)</f>
        <v>5</v>
      </c>
      <c r="CS26">
        <f>IF('2. Duree poste'!$C$3="Score",2,5)</f>
        <v>5</v>
      </c>
      <c r="CT26">
        <f>IF('2. Duree poste'!$C$3="Score",2,4)</f>
        <v>4</v>
      </c>
      <c r="CU26">
        <f>IF('2. Duree poste'!$C$3="Score",2,5)</f>
        <v>5</v>
      </c>
      <c r="CV26">
        <f>IF('2. Duree poste'!$C$3="Score",2,5)</f>
        <v>5</v>
      </c>
      <c r="CW26">
        <f>IF('2. Duree poste'!$C$3="Score",2,5)</f>
        <v>5</v>
      </c>
      <c r="CX26">
        <f>IF('2. Duree poste'!$C$3="Score",2,5)</f>
        <v>5</v>
      </c>
      <c r="CY26">
        <f>IF('2. Duree poste'!$C$3="Score",2,5)</f>
        <v>5</v>
      </c>
      <c r="CZ26">
        <f>IF('2. Duree poste'!$C$3="Score",2,4)</f>
        <v>4</v>
      </c>
      <c r="DA26">
        <f>IF('2. Duree poste'!$C$3="Score",2,4)</f>
        <v>4</v>
      </c>
    </row>
    <row r="27" spans="2:105" ht="15" thickBot="1" x14ac:dyDescent="0.4">
      <c r="B27" s="186" t="s">
        <v>166</v>
      </c>
      <c r="C27" s="191">
        <v>1</v>
      </c>
      <c r="D27" s="208">
        <f t="shared" si="3"/>
        <v>3.552941176470588</v>
      </c>
      <c r="E27" s="191">
        <f>IF('2. Duree poste'!$C$3="Score",,0)</f>
        <v>0</v>
      </c>
      <c r="F27" s="191">
        <f>IF('2. Duree poste'!$C$3="Score",,1)</f>
        <v>1</v>
      </c>
      <c r="G27" s="191">
        <f>IF('2. Duree poste'!$C$3="Score",,2)</f>
        <v>2</v>
      </c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>
        <f>IF('2. Duree poste'!$C$3="Score",,3)</f>
        <v>3</v>
      </c>
      <c r="S27" s="191">
        <f>IF('2. Duree poste'!$C$3="Score",,3)</f>
        <v>3</v>
      </c>
      <c r="T27" s="192">
        <f>IF('2. Duree poste'!$C$3="Score",,3)</f>
        <v>3</v>
      </c>
      <c r="U27" s="193">
        <f>IF('2. Duree poste'!$C$3="Score",2,4)</f>
        <v>4</v>
      </c>
      <c r="V27" s="193">
        <f>IF('2. Duree poste'!$C$3="Score",2,5)</f>
        <v>5</v>
      </c>
      <c r="W27" s="193">
        <f>IF('2. Duree poste'!$C$3="Score",2,5)</f>
        <v>5</v>
      </c>
      <c r="X27" s="193">
        <f>IF('2. Duree poste'!$C$3="Score",2,4)</f>
        <v>4</v>
      </c>
      <c r="Y27" s="193">
        <f>IF('2. Duree poste'!$C$3="Score",2,3)</f>
        <v>3</v>
      </c>
      <c r="Z27" s="193">
        <f>IF('2. Duree poste'!$C$3="Score",2,4)</f>
        <v>4</v>
      </c>
      <c r="AA27" s="193">
        <f>IF('2. Duree poste'!$C$3="Score",2,5)</f>
        <v>5</v>
      </c>
      <c r="AB27" s="193">
        <f>IF('2. Duree poste'!$C$3="Score",2,5)</f>
        <v>5</v>
      </c>
      <c r="AC27" s="193">
        <f>IF('2. Duree poste'!$C$3="Score",2,4)</f>
        <v>4</v>
      </c>
      <c r="AD27" s="193">
        <f>IF('2. Duree poste'!$C$3="Score",2,3)</f>
        <v>3</v>
      </c>
      <c r="AE27" s="193">
        <f>IF('2. Duree poste'!$C$3="Score",2,3)</f>
        <v>3</v>
      </c>
      <c r="AF27" s="193">
        <f>IF('2. Duree poste'!$C$3="Score",2,3)</f>
        <v>3</v>
      </c>
      <c r="AG27" s="193">
        <f>IF('2. Duree poste'!$C$3="Score",1,2)</f>
        <v>2</v>
      </c>
      <c r="AH27" s="193">
        <f>IF('2. Duree poste'!$C$3="Score",0,1)</f>
        <v>1</v>
      </c>
      <c r="AI27" s="193">
        <f>IF('2. Duree poste'!$C$3="Score",0,0)</f>
        <v>0</v>
      </c>
      <c r="AJ27" s="193">
        <f>IF('2. Duree poste'!$C$3="Score",0,0)</f>
        <v>0</v>
      </c>
      <c r="AK27" s="193">
        <f>IF('2. Duree poste'!$C$3="Score",0,1)</f>
        <v>1</v>
      </c>
      <c r="AL27" s="193">
        <f>IF('2. Duree poste'!$C$3="Score",1,2)</f>
        <v>2</v>
      </c>
      <c r="AM27" s="193">
        <f>IF('2. Duree poste'!$C$3="Score",2,3)</f>
        <v>3</v>
      </c>
      <c r="AN27" s="193">
        <f>IF('2. Duree poste'!$C$3="Score",2,3)</f>
        <v>3</v>
      </c>
      <c r="AO27" s="193">
        <f>IF('2. Duree poste'!$C$3="Score",2,3)</f>
        <v>3</v>
      </c>
      <c r="AP27" s="193">
        <f>IF('2. Duree poste'!$C$3="Score",2,4)</f>
        <v>4</v>
      </c>
      <c r="AQ27" s="193">
        <f>IF('2. Duree poste'!$C$3="Score",2,5)</f>
        <v>5</v>
      </c>
      <c r="AR27" s="193">
        <f>IF('2. Duree poste'!$C$3="Score",2,5)</f>
        <v>5</v>
      </c>
      <c r="AS27" s="195">
        <f>IF('2. Duree poste'!$C$3="Score",2,4)</f>
        <v>4</v>
      </c>
      <c r="AT27" s="4">
        <f>IF('2. Duree poste'!$C$3="Score",2,3)</f>
        <v>3</v>
      </c>
      <c r="AU27" s="4">
        <f>IF('2. Duree poste'!$C$3="Score",2,4)</f>
        <v>4</v>
      </c>
      <c r="AV27" s="4">
        <f>IF('2. Duree poste'!$C$3="Score",2,5)</f>
        <v>5</v>
      </c>
      <c r="AW27" s="4">
        <f>IF('2. Duree poste'!$C$3="Score",2,5)</f>
        <v>5</v>
      </c>
      <c r="AX27" s="4">
        <f>IF('2. Duree poste'!$C$3="Score",2,4)</f>
        <v>4</v>
      </c>
      <c r="AY27" s="4">
        <f>IF('2. Duree poste'!$C$3="Score",2,3)</f>
        <v>3</v>
      </c>
      <c r="AZ27" s="4">
        <f>IF('2. Duree poste'!$C$3="Score",2,4)</f>
        <v>4</v>
      </c>
      <c r="BA27" s="4">
        <f>IF('2. Duree poste'!$C$3="Score",2,5)</f>
        <v>5</v>
      </c>
      <c r="BB27" s="4">
        <f>IF('2. Duree poste'!$C$3="Score",2,5)</f>
        <v>5</v>
      </c>
      <c r="BC27" s="4">
        <f>IF('2. Duree poste'!$C$3="Score",2,4)</f>
        <v>4</v>
      </c>
      <c r="BD27" s="4">
        <f>IF('2. Duree poste'!$C$3="Score",2,3)</f>
        <v>3</v>
      </c>
      <c r="BE27" s="4">
        <f>IF('2. Duree poste'!$C$3="Score",2,4)</f>
        <v>4</v>
      </c>
      <c r="BF27" s="4">
        <f>IF('2. Duree poste'!$C$3="Score",2,5)</f>
        <v>5</v>
      </c>
      <c r="BG27" s="4">
        <f>IF('2. Duree poste'!$C$3="Score",2,5)</f>
        <v>5</v>
      </c>
      <c r="BH27" s="4">
        <f>IF('2. Duree poste'!$C$3="Score",2,4)</f>
        <v>4</v>
      </c>
      <c r="BI27" s="4">
        <f>IF('2. Duree poste'!$C$3="Score",2,3)</f>
        <v>3</v>
      </c>
      <c r="BJ27" s="4">
        <f>IF('2. Duree poste'!$C$3="Score",2,4)</f>
        <v>4</v>
      </c>
      <c r="BK27" s="4">
        <f>IF('2. Duree poste'!$C$3="Score",2,5)</f>
        <v>5</v>
      </c>
      <c r="BL27" s="4">
        <f>IF('2. Duree poste'!$C$3="Score",2,5)</f>
        <v>5</v>
      </c>
      <c r="BM27" s="4">
        <f>IF('2. Duree poste'!$C$3="Score",2,4)</f>
        <v>4</v>
      </c>
      <c r="BN27" s="4">
        <f>IF('2. Duree poste'!$C$3="Score",2,3)</f>
        <v>3</v>
      </c>
      <c r="BO27" s="4">
        <f>IF('2. Duree poste'!$C$3="Score",2,3)</f>
        <v>3</v>
      </c>
      <c r="BP27" s="4">
        <f>IF('2. Duree poste'!$C$3="Score",2,3)</f>
        <v>3</v>
      </c>
      <c r="BQ27" s="4">
        <f>IF('2. Duree poste'!$C$3="Score",1,2)</f>
        <v>2</v>
      </c>
      <c r="BR27" s="4">
        <f>IF('2. Duree poste'!$C$3="Score",0,1)</f>
        <v>1</v>
      </c>
      <c r="BS27" s="4">
        <f>IF('2. Duree poste'!$C$3="Score",0,0)</f>
        <v>0</v>
      </c>
      <c r="BT27" s="4">
        <f>IF('2. Duree poste'!$C$3="Score",0,0)</f>
        <v>0</v>
      </c>
      <c r="BU27" s="4">
        <f>IF('2. Duree poste'!$C$3="Score",0,1)</f>
        <v>1</v>
      </c>
      <c r="BV27" s="4">
        <f>IF('2. Duree poste'!$C$3="Score",1,2)</f>
        <v>2</v>
      </c>
      <c r="BW27" s="4">
        <f>IF('2. Duree poste'!$C$3="Score",2,3)</f>
        <v>3</v>
      </c>
      <c r="BX27" s="4">
        <f>IF('2. Duree poste'!$C$3="Score",2,3)</f>
        <v>3</v>
      </c>
      <c r="BY27">
        <f>IF('2. Duree poste'!$C$3="Score",2,3)</f>
        <v>3</v>
      </c>
      <c r="BZ27">
        <f>IF('2. Duree poste'!$C$3="Score",2,4)</f>
        <v>4</v>
      </c>
      <c r="CA27">
        <f>IF('2. Duree poste'!$C$3="Score",2,5)</f>
        <v>5</v>
      </c>
      <c r="CB27">
        <f>IF('2. Duree poste'!$C$3="Score",2,5)</f>
        <v>5</v>
      </c>
      <c r="CC27">
        <f>IF('2. Duree poste'!$C$3="Score",2,4)</f>
        <v>4</v>
      </c>
      <c r="CD27">
        <f>IF('2. Duree poste'!$C$3="Score",2,3)</f>
        <v>3</v>
      </c>
      <c r="CE27">
        <f>IF('2. Duree poste'!$C$3="Score",2,4)</f>
        <v>4</v>
      </c>
      <c r="CF27">
        <f>IF('2. Duree poste'!$C$3="Score",2,5)</f>
        <v>5</v>
      </c>
      <c r="CG27">
        <f>IF('2. Duree poste'!$C$3="Score",2,5)</f>
        <v>5</v>
      </c>
      <c r="CH27">
        <f>IF('2. Duree poste'!$C$3="Score",2,4)</f>
        <v>4</v>
      </c>
      <c r="CI27">
        <f>IF('2. Duree poste'!$C$3="Score",2,3)</f>
        <v>3</v>
      </c>
      <c r="CJ27">
        <f>IF('2. Duree poste'!$C$3="Score",2,4)</f>
        <v>4</v>
      </c>
      <c r="CK27">
        <f>IF('2. Duree poste'!$C$3="Score",2,5)</f>
        <v>5</v>
      </c>
      <c r="CL27">
        <f>IF('2. Duree poste'!$C$3="Score",2,5)</f>
        <v>5</v>
      </c>
      <c r="CM27">
        <f>IF('2. Duree poste'!$C$3="Score",2,4)</f>
        <v>4</v>
      </c>
      <c r="CN27">
        <f>IF('2. Duree poste'!$C$3="Score",2,3)</f>
        <v>3</v>
      </c>
      <c r="CO27">
        <f>IF('2. Duree poste'!$C$3="Score",2,4)</f>
        <v>4</v>
      </c>
      <c r="CP27">
        <f>IF('2. Duree poste'!$C$3="Score",2,5)</f>
        <v>5</v>
      </c>
      <c r="CQ27">
        <f>IF('2. Duree poste'!$C$3="Score",2,5)</f>
        <v>5</v>
      </c>
      <c r="CR27">
        <f>IF('2. Duree poste'!$C$3="Score",2,4)</f>
        <v>4</v>
      </c>
      <c r="CS27">
        <f>IF('2. Duree poste'!$C$3="Score",2,3)</f>
        <v>3</v>
      </c>
      <c r="CT27">
        <f>IF('2. Duree poste'!$C$3="Score",2,4)</f>
        <v>4</v>
      </c>
      <c r="CU27">
        <f>IF('2. Duree poste'!$C$3="Score",2,5)</f>
        <v>5</v>
      </c>
      <c r="CV27">
        <f>IF('2. Duree poste'!$C$3="Score",2,5)</f>
        <v>5</v>
      </c>
      <c r="CW27">
        <f>IF('2. Duree poste'!$C$3="Score",2,4)</f>
        <v>4</v>
      </c>
      <c r="CX27">
        <f>IF('2. Duree poste'!$C$3="Score",2,3)</f>
        <v>3</v>
      </c>
      <c r="CY27">
        <f>IF('2. Duree poste'!$C$3="Score",2,3)</f>
        <v>3</v>
      </c>
      <c r="CZ27">
        <f>IF('2. Duree poste'!$C$3="Score",2,3)</f>
        <v>3</v>
      </c>
      <c r="DA27">
        <f>IF('2. Duree poste'!$C$3="Score",2,2)</f>
        <v>2</v>
      </c>
    </row>
    <row r="28" spans="2:105" x14ac:dyDescent="0.35">
      <c r="B28" s="182" t="s">
        <v>690</v>
      </c>
      <c r="C28" s="183">
        <v>1</v>
      </c>
      <c r="D28" s="206">
        <f t="shared" si="3"/>
        <v>2.3058823529411763</v>
      </c>
      <c r="E28" s="183">
        <f>IF('2. Duree poste'!$C$3="Score",,1)</f>
        <v>1</v>
      </c>
      <c r="F28" s="183">
        <f>IF('2. Duree poste'!$C$3="Score",,1)</f>
        <v>1</v>
      </c>
      <c r="G28" s="184">
        <f>IF('2. Duree poste'!$C$3="Score",,2)</f>
        <v>2</v>
      </c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3">
        <f>IF('2. Duree poste'!$C$3="Score",,3)</f>
        <v>3</v>
      </c>
      <c r="S28" s="184">
        <f>IF('2. Duree poste'!$C$3="Score",,3)</f>
        <v>3</v>
      </c>
      <c r="T28" s="183">
        <f>IF('2. Duree poste'!$C$3="Score",,3)</f>
        <v>3</v>
      </c>
      <c r="U28" s="185">
        <f>IF('2. Duree poste'!$C$3="Score",2,3)</f>
        <v>3</v>
      </c>
      <c r="V28" s="185">
        <f>IF('2. Duree poste'!$C$3="Score",2,3)</f>
        <v>3</v>
      </c>
      <c r="W28" s="185">
        <f>IF('2. Duree poste'!$C$3="Score",2,3)</f>
        <v>3</v>
      </c>
      <c r="X28" s="185">
        <f>IF('2. Duree poste'!$C$3="Score",1,2)</f>
        <v>2</v>
      </c>
      <c r="Y28" s="185">
        <f>IF('2. Duree poste'!$C$3="Score",0,1)</f>
        <v>1</v>
      </c>
      <c r="Z28" s="185">
        <f>IF('2. Duree poste'!$C$3="Score",1,2)</f>
        <v>2</v>
      </c>
      <c r="AA28" s="185">
        <f>IF('2. Duree poste'!$C$3="Score",2,3)</f>
        <v>3</v>
      </c>
      <c r="AB28" s="185">
        <f>IF('2. Duree poste'!$C$3="Score",2,3)</f>
        <v>3</v>
      </c>
      <c r="AC28" s="185">
        <f>IF('2. Duree poste'!$C$3="Score",1,2)</f>
        <v>2</v>
      </c>
      <c r="AD28" s="185">
        <f>IF('2. Duree poste'!$C$3="Score",2,3)</f>
        <v>3</v>
      </c>
      <c r="AE28" s="185">
        <f>IF('2. Duree poste'!$C$3="Score",2,3)</f>
        <v>3</v>
      </c>
      <c r="AF28" s="185">
        <f>IF('2. Duree poste'!$C$3="Score",2,4)</f>
        <v>4</v>
      </c>
      <c r="AG28" s="185">
        <f>IF('2. Duree poste'!$C$3="Score",2,3)</f>
        <v>3</v>
      </c>
      <c r="AH28" s="185">
        <f>IF('2. Duree poste'!$C$3="Score",1,2)</f>
        <v>2</v>
      </c>
      <c r="AI28" s="185">
        <f>IF('2. Duree poste'!$C$3="Score",1,2)</f>
        <v>2</v>
      </c>
      <c r="AJ28" s="185">
        <f>IF('2. Duree poste'!$C$3="Score",1,2)</f>
        <v>2</v>
      </c>
      <c r="AK28" s="185">
        <f>IF('2. Duree poste'!$C$3="Score",0,1)</f>
        <v>1</v>
      </c>
      <c r="AL28" s="185">
        <f>IF('2. Duree poste'!$C$3="Score",0,1)</f>
        <v>1</v>
      </c>
      <c r="AM28" s="185">
        <f>IF('2. Duree poste'!$C$3="Score",0,0)</f>
        <v>0</v>
      </c>
      <c r="AN28" s="185">
        <f>IF('2. Duree poste'!$C$3="Score",0,0)</f>
        <v>0</v>
      </c>
      <c r="AO28" s="185">
        <f>IF('2. Duree poste'!$C$3="Score",0,1)</f>
        <v>1</v>
      </c>
      <c r="AP28" s="185">
        <f>IF('2. Duree poste'!$C$3="Score",1,2)</f>
        <v>2</v>
      </c>
      <c r="AQ28" s="185">
        <f>IF('2. Duree poste'!$C$3="Score",2,3)</f>
        <v>3</v>
      </c>
      <c r="AR28" s="185">
        <f>IF('2. Duree poste'!$C$3="Score",2,3)</f>
        <v>3</v>
      </c>
      <c r="AS28" s="194">
        <f>IF('2. Duree poste'!$C$3="Score",2,3)</f>
        <v>3</v>
      </c>
      <c r="AT28" s="4">
        <f>IF('2. Duree poste'!$C$3="Score",2,4)</f>
        <v>4</v>
      </c>
      <c r="AU28" s="4">
        <f>IF('2. Duree poste'!$C$3="Score",2,4)</f>
        <v>4</v>
      </c>
      <c r="AV28" s="4">
        <f>IF('2. Duree poste'!$C$3="Score",2,3)</f>
        <v>3</v>
      </c>
      <c r="AW28" s="4">
        <f>IF('2. Duree poste'!$C$3="Score",1,2)</f>
        <v>2</v>
      </c>
      <c r="AX28" s="4">
        <f>IF('2. Duree poste'!$C$3="Score",0,1)</f>
        <v>1</v>
      </c>
      <c r="AY28" s="4">
        <f>IF('2. Duree poste'!$C$3="Score",1,2)</f>
        <v>2</v>
      </c>
      <c r="AZ28" s="4">
        <f>IF('2. Duree poste'!$C$3="Score",2,3)</f>
        <v>3</v>
      </c>
      <c r="BA28" s="4">
        <f>IF('2. Duree poste'!$C$3="Score",1,2)</f>
        <v>2</v>
      </c>
      <c r="BB28" s="4">
        <f>IF('2. Duree poste'!$C$3="Score",1,2)</f>
        <v>2</v>
      </c>
      <c r="BC28" s="4">
        <f>IF('2. Duree poste'!$C$3="Score",1,2)</f>
        <v>2</v>
      </c>
      <c r="BD28" s="4">
        <f>IF('2. Duree poste'!$C$3="Score",1,2)</f>
        <v>2</v>
      </c>
      <c r="BE28" s="4">
        <f>IF('2. Duree poste'!$C$3="Score",2,3)</f>
        <v>3</v>
      </c>
      <c r="BF28" s="4">
        <f>IF('2. Duree poste'!$C$3="Score",1,2)</f>
        <v>2</v>
      </c>
      <c r="BG28" s="4">
        <f>IF('2. Duree poste'!$C$3="Score",1,2)</f>
        <v>2</v>
      </c>
      <c r="BH28" s="4">
        <f>IF('2. Duree poste'!$C$3="Score",2,3)</f>
        <v>3</v>
      </c>
      <c r="BI28" s="4">
        <f>IF('2. Duree poste'!$C$3="Score",2,3)</f>
        <v>3</v>
      </c>
      <c r="BJ28" s="4">
        <f>IF('2. Duree poste'!$C$3="Score",2,4)</f>
        <v>4</v>
      </c>
      <c r="BK28" s="4">
        <f>IF('2. Duree poste'!$C$3="Score",2,5)</f>
        <v>5</v>
      </c>
      <c r="BL28" s="4">
        <f>IF('2. Duree poste'!$C$3="Score",2,4)</f>
        <v>4</v>
      </c>
      <c r="BM28" s="4">
        <f>IF('2. Duree poste'!$C$3="Score",2,4)</f>
        <v>4</v>
      </c>
      <c r="BN28" s="4">
        <f>IF('2. Duree poste'!$C$3="Score",2,4)</f>
        <v>4</v>
      </c>
      <c r="BO28" s="4">
        <f>IF('2. Duree poste'!$C$3="Score",2,3)</f>
        <v>3</v>
      </c>
      <c r="BP28" s="4">
        <f>IF('2. Duree poste'!$C$3="Score",2,3)</f>
        <v>3</v>
      </c>
      <c r="BQ28" s="4">
        <f>IF('2. Duree poste'!$C$3="Score",2,3)</f>
        <v>3</v>
      </c>
      <c r="BR28" s="4">
        <f>IF('2. Duree poste'!$C$3="Score",1,2)</f>
        <v>2</v>
      </c>
      <c r="BS28" s="4">
        <f>IF('2. Duree poste'!$C$3="Score",1,2)</f>
        <v>2</v>
      </c>
      <c r="BT28" s="4">
        <f>IF('2. Duree poste'!$C$3="Score",2,3)</f>
        <v>3</v>
      </c>
      <c r="BU28" s="4">
        <f>IF('2. Duree poste'!$C$3="Score",2,3)</f>
        <v>3</v>
      </c>
      <c r="BV28" s="4">
        <f>IF('2. Duree poste'!$C$3="Score",2,3)</f>
        <v>3</v>
      </c>
      <c r="BW28" s="4">
        <f>IF('2. Duree poste'!$C$3="Score",2,3)</f>
        <v>3</v>
      </c>
      <c r="BX28" s="4">
        <f>IF('2. Duree poste'!$C$3="Score",1,2)</f>
        <v>2</v>
      </c>
      <c r="BY28" s="4">
        <f>IF('2. Duree poste'!$C$3="Score",1,2)</f>
        <v>2</v>
      </c>
      <c r="BZ28" s="4">
        <f>IF('2. Duree poste'!$C$3="Score",1,2)</f>
        <v>2</v>
      </c>
      <c r="CA28" s="4">
        <f>IF('2. Duree poste'!$C$3="Score",0,1)</f>
        <v>1</v>
      </c>
      <c r="CB28" s="4">
        <f>IF('2. Duree poste'!$C$3="Score",0,0)</f>
        <v>0</v>
      </c>
      <c r="CC28" s="4">
        <f>IF('2. Duree poste'!$C$3="Score",0,1)</f>
        <v>1</v>
      </c>
      <c r="CD28" s="4">
        <f>IF('2. Duree poste'!$C$3="Score",0,1)</f>
        <v>1</v>
      </c>
      <c r="CE28" s="4">
        <f>IF('2. Duree poste'!$C$3="Score",0,1)</f>
        <v>1</v>
      </c>
      <c r="CF28" s="4">
        <f>IF('2. Duree poste'!$C$3="Score",0,1)</f>
        <v>1</v>
      </c>
      <c r="CG28" s="4">
        <f>IF('2. Duree poste'!$C$3="Score",0,1)</f>
        <v>1</v>
      </c>
      <c r="CH28" s="4">
        <f>IF('2. Duree poste'!$C$3="Score",0,1)</f>
        <v>1</v>
      </c>
      <c r="CI28" s="4">
        <f>IF('2. Duree poste'!$C$3="Score",0,1)</f>
        <v>1</v>
      </c>
      <c r="CJ28" s="4">
        <f>IF('2. Duree poste'!$C$3="Score",0,0)</f>
        <v>0</v>
      </c>
      <c r="CK28" s="4">
        <f>IF('2. Duree poste'!$C$3="Score",0,0)</f>
        <v>0</v>
      </c>
      <c r="CL28" s="4">
        <f>IF('2. Duree poste'!$C$3="Score",0,0)</f>
        <v>0</v>
      </c>
      <c r="CM28" s="4">
        <f>IF('2. Duree poste'!$C$3="Score",0,0)</f>
        <v>0</v>
      </c>
      <c r="CN28" s="4">
        <f>IF('2. Duree poste'!$C$3="Score",0,1)</f>
        <v>1</v>
      </c>
      <c r="CO28" s="4">
        <f>IF('2. Duree poste'!$C$3="Score",0,1)</f>
        <v>1</v>
      </c>
      <c r="CP28" s="4">
        <f>IF('2. Duree poste'!$C$3="Score",0,1)</f>
        <v>1</v>
      </c>
      <c r="CQ28" s="4">
        <f>IF('2. Duree poste'!$C$3="Score",1,2)</f>
        <v>2</v>
      </c>
      <c r="CR28" s="4">
        <f>IF('2. Duree poste'!$C$3="Score",2,3)</f>
        <v>3</v>
      </c>
      <c r="CS28" s="4">
        <f>IF('2. Duree poste'!$C$3="Score",2,3)</f>
        <v>3</v>
      </c>
      <c r="CT28" s="4">
        <f>IF('2. Duree poste'!$C$3="Score",2,4)</f>
        <v>4</v>
      </c>
      <c r="CU28" s="4">
        <f>IF('2. Duree poste'!$C$3="Score",2,4)</f>
        <v>4</v>
      </c>
      <c r="CV28" s="4">
        <f>IF('2. Duree poste'!$C$3="Score",2,5)</f>
        <v>5</v>
      </c>
      <c r="CW28" s="4">
        <f>IF('2. Duree poste'!$C$3="Score",2,5)</f>
        <v>5</v>
      </c>
      <c r="CX28" s="4">
        <f>IF('2. Duree poste'!$C$3="Score",2,4)</f>
        <v>4</v>
      </c>
      <c r="CY28" s="4">
        <f>IF('2. Duree poste'!$C$3="Score",2,3)</f>
        <v>3</v>
      </c>
      <c r="CZ28" s="4">
        <f>IF('2. Duree poste'!$C$3="Score",2,3)</f>
        <v>3</v>
      </c>
      <c r="DA28">
        <f>IF('2. Duree poste'!$C$3="Score",2,2)</f>
        <v>2</v>
      </c>
    </row>
    <row r="29" spans="2:105" x14ac:dyDescent="0.35">
      <c r="B29" s="186" t="s">
        <v>691</v>
      </c>
      <c r="C29" s="187">
        <v>1</v>
      </c>
      <c r="D29" s="207">
        <f t="shared" si="3"/>
        <v>2.2941176470588234</v>
      </c>
      <c r="E29" s="187">
        <f>IF('2. Duree poste'!$C$3="Score",,0)</f>
        <v>0</v>
      </c>
      <c r="F29" s="188">
        <f>IF('2. Duree poste'!$C$3="Score",,1)</f>
        <v>1</v>
      </c>
      <c r="G29" s="187">
        <f>IF('2. Duree poste'!$C$3="Score",,1)</f>
        <v>1</v>
      </c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>
        <f>IF('2. Duree poste'!$C$3="Score",,2)</f>
        <v>2</v>
      </c>
      <c r="S29" s="188">
        <f>IF('2. Duree poste'!$C$3="Score",,3)</f>
        <v>3</v>
      </c>
      <c r="T29" s="188">
        <f>IF('2. Duree poste'!$C$3="Score",,3)</f>
        <v>3</v>
      </c>
      <c r="U29" s="172">
        <f>IF('2. Duree poste'!$C$3="Score",2,4)</f>
        <v>4</v>
      </c>
      <c r="V29" s="172">
        <f>IF('2. Duree poste'!$C$3="Score",2,4)</f>
        <v>4</v>
      </c>
      <c r="W29" s="172">
        <f>IF('2. Duree poste'!$C$3="Score",2,4)</f>
        <v>4</v>
      </c>
      <c r="X29" s="172">
        <f>IF('2. Duree poste'!$C$3="Score",2,4)</f>
        <v>4</v>
      </c>
      <c r="Y29" s="172">
        <f>IF('2. Duree poste'!$C$3="Score",2,4)</f>
        <v>4</v>
      </c>
      <c r="Z29" s="172">
        <f>IF('2. Duree poste'!$C$3="Score",2,3)</f>
        <v>3</v>
      </c>
      <c r="AA29" s="172">
        <f>IF('2. Duree poste'!$C$3="Score",2,3)</f>
        <v>3</v>
      </c>
      <c r="AB29" s="172">
        <f>IF('2. Duree poste'!$C$3="Score",1,2)</f>
        <v>2</v>
      </c>
      <c r="AC29" s="172">
        <f>IF('2. Duree poste'!$C$3="Score",2,3)</f>
        <v>3</v>
      </c>
      <c r="AD29" s="172">
        <f>IF('2. Duree poste'!$C$3="Score",1,2)</f>
        <v>2</v>
      </c>
      <c r="AE29" s="172">
        <f>IF('2. Duree poste'!$C$3="Score",2,3)</f>
        <v>3</v>
      </c>
      <c r="AF29" s="172">
        <f>IF('2. Duree poste'!$C$3="Score",1,2)</f>
        <v>2</v>
      </c>
      <c r="AG29" s="172">
        <f>IF('2. Duree poste'!$C$3="Score",2,3)</f>
        <v>3</v>
      </c>
      <c r="AH29" s="172">
        <f>IF('2. Duree poste'!$C$3="Score",2,3)</f>
        <v>3</v>
      </c>
      <c r="AI29" s="172">
        <f>IF('2. Duree poste'!$C$3="Score",2,3)</f>
        <v>3</v>
      </c>
      <c r="AJ29" s="172">
        <f>IF('2. Duree poste'!$C$3="Score",1,2)</f>
        <v>2</v>
      </c>
      <c r="AK29" s="172">
        <f>IF('2. Duree poste'!$C$3="Score",1,2)</f>
        <v>2</v>
      </c>
      <c r="AL29" s="172">
        <f>IF('2. Duree poste'!$C$3="Score",0,1)</f>
        <v>1</v>
      </c>
      <c r="AM29" s="172">
        <f>IF('2. Duree poste'!$C$3="Score",0,1)</f>
        <v>1</v>
      </c>
      <c r="AN29" s="172">
        <f>IF('2. Duree poste'!$C$3="Score",0,1)</f>
        <v>1</v>
      </c>
      <c r="AO29" s="172">
        <f>IF('2. Duree poste'!$C$3="Score",0,1)</f>
        <v>1</v>
      </c>
      <c r="AP29" s="172">
        <f>IF('2. Duree poste'!$C$3="Score",0,1)</f>
        <v>1</v>
      </c>
      <c r="AQ29" s="172">
        <f>IF('2. Duree poste'!$C$3="Score",0,1)</f>
        <v>1</v>
      </c>
      <c r="AR29" s="172">
        <f>IF('2. Duree poste'!$C$3="Score",1,2)</f>
        <v>2</v>
      </c>
      <c r="AS29" s="189">
        <f>IF('2. Duree poste'!$C$3="Score",2,3)</f>
        <v>3</v>
      </c>
      <c r="AT29" s="4">
        <f>IF('2. Duree poste'!$C$3="Score",2,3)</f>
        <v>3</v>
      </c>
      <c r="AU29" s="4">
        <f>IF('2. Duree poste'!$C$3="Score",1,2)</f>
        <v>2</v>
      </c>
      <c r="AV29" s="4">
        <f>IF('2. Duree poste'!$C$3="Score",2,3)</f>
        <v>3</v>
      </c>
      <c r="AW29" s="4">
        <f>IF('2. Duree poste'!$C$3="Score",2,3)</f>
        <v>3</v>
      </c>
      <c r="AX29" s="4">
        <f>IF('2. Duree poste'!$C$3="Score",2,4)</f>
        <v>4</v>
      </c>
      <c r="AY29" s="4">
        <f>IF('2. Duree poste'!$C$3="Score",2,3)</f>
        <v>3</v>
      </c>
      <c r="AZ29" s="4">
        <f>IF('2. Duree poste'!$C$3="Score",1,2)</f>
        <v>2</v>
      </c>
      <c r="BA29" s="4">
        <f>IF('2. Duree poste'!$C$3="Score",1,2)</f>
        <v>2</v>
      </c>
      <c r="BB29" s="4">
        <f>IF('2. Duree poste'!$C$3="Score",2,3)</f>
        <v>3</v>
      </c>
      <c r="BC29" s="4">
        <f>IF('2. Duree poste'!$C$3="Score",1,2)</f>
        <v>2</v>
      </c>
      <c r="BD29" s="4">
        <f>IF('2. Duree poste'!$C$3="Score",2,3)</f>
        <v>3</v>
      </c>
      <c r="BE29" s="4">
        <f>IF('2. Duree poste'!$C$3="Score",1,2)</f>
        <v>2</v>
      </c>
      <c r="BF29" s="4">
        <f>IF('2. Duree poste'!$C$3="Score",2,3)</f>
        <v>3</v>
      </c>
      <c r="BG29" s="4">
        <f>IF('2. Duree poste'!$C$3="Score",2,3)</f>
        <v>3</v>
      </c>
      <c r="BH29" s="4">
        <f>IF('2. Duree poste'!$C$3="Score",2,3)</f>
        <v>3</v>
      </c>
      <c r="BI29" s="4">
        <f>IF('2. Duree poste'!$C$3="Score",1,2)</f>
        <v>2</v>
      </c>
      <c r="BJ29" s="4">
        <f>IF('2. Duree poste'!$C$3="Score",1,2)</f>
        <v>2</v>
      </c>
      <c r="BK29" s="4">
        <f>IF('2. Duree poste'!$C$3="Score",0,1)</f>
        <v>1</v>
      </c>
      <c r="BL29" s="4">
        <f>IF('2. Duree poste'!$C$3="Score",0,1)</f>
        <v>1</v>
      </c>
      <c r="BM29" s="4">
        <f>IF('2. Duree poste'!$C$3="Score",0,0)</f>
        <v>0</v>
      </c>
      <c r="BN29" s="4">
        <f>IF('2. Duree poste'!$C$3="Score",0,1)</f>
        <v>1</v>
      </c>
      <c r="BO29" s="4">
        <f>IF('2. Duree poste'!$C$3="Score",1,2)</f>
        <v>2</v>
      </c>
      <c r="BP29" s="4">
        <f>IF('2. Duree poste'!$C$3="Score",1,2)</f>
        <v>2</v>
      </c>
      <c r="BQ29" s="4">
        <f>IF('2. Duree poste'!$C$3="Score",1,2)</f>
        <v>2</v>
      </c>
      <c r="BR29" s="4">
        <f>IF('2. Duree poste'!$C$3="Score",1,2)</f>
        <v>2</v>
      </c>
      <c r="BS29" s="4">
        <f>IF('2. Duree poste'!$C$3="Score",2,3)</f>
        <v>3</v>
      </c>
      <c r="BT29" s="4">
        <f>IF('2. Duree poste'!$C$3="Score",2,3)</f>
        <v>3</v>
      </c>
      <c r="BU29" s="4">
        <f>IF('2. Duree poste'!$C$3="Score",1,2)</f>
        <v>2</v>
      </c>
      <c r="BV29" s="4">
        <f>IF('2. Duree poste'!$C$3="Score",1,2)</f>
        <v>2</v>
      </c>
      <c r="BW29" s="4">
        <f>IF('2. Duree poste'!$C$3="Score",1,2)</f>
        <v>2</v>
      </c>
      <c r="BX29" s="4">
        <f>IF('2. Duree poste'!$C$3="Score",2,3)</f>
        <v>3</v>
      </c>
      <c r="BY29" s="4">
        <f>IF('2. Duree poste'!$C$3="Score",2,4)</f>
        <v>4</v>
      </c>
      <c r="BZ29" s="4">
        <f>IF('2. Duree poste'!$C$3="Score",2,3)</f>
        <v>3</v>
      </c>
      <c r="CA29" s="4">
        <f>IF('2. Duree poste'!$C$3="Score",2,3)</f>
        <v>3</v>
      </c>
      <c r="CB29" s="4">
        <f>IF('2. Duree poste'!$C$3="Score",2,4)</f>
        <v>4</v>
      </c>
      <c r="CC29" s="4">
        <f>IF('2. Duree poste'!$C$3="Score",2,3)</f>
        <v>3</v>
      </c>
      <c r="CD29" s="4">
        <f>IF('2. Duree poste'!$C$3="Score",2,3)</f>
        <v>3</v>
      </c>
      <c r="CE29" s="4">
        <f>IF('2. Duree poste'!$C$3="Score",2,3)</f>
        <v>3</v>
      </c>
      <c r="CF29" s="4">
        <f>IF('2. Duree poste'!$C$3="Score",1,2)</f>
        <v>2</v>
      </c>
      <c r="CG29" s="4">
        <f>IF('2. Duree poste'!$C$3="Score",1,2)</f>
        <v>2</v>
      </c>
      <c r="CH29" s="4">
        <f>IF('2. Duree poste'!$C$3="Score",1,2)</f>
        <v>2</v>
      </c>
      <c r="CI29" s="4">
        <f>IF('2. Duree poste'!$C$3="Score",0,1)</f>
        <v>1</v>
      </c>
      <c r="CJ29" s="4">
        <f>IF('2. Duree poste'!$C$3="Score",0,1)</f>
        <v>1</v>
      </c>
      <c r="CK29" s="4">
        <f>IF('2. Duree poste'!$C$3="Score",0,1)</f>
        <v>1</v>
      </c>
      <c r="CL29" s="4">
        <f>IF('2. Duree poste'!$C$3="Score",0,0)</f>
        <v>0</v>
      </c>
      <c r="CM29" s="4">
        <f>IF('2. Duree poste'!$C$3="Score",0,0)</f>
        <v>0</v>
      </c>
      <c r="CN29" s="4">
        <f>IF('2. Duree poste'!$C$3="Score",0,1)</f>
        <v>1</v>
      </c>
      <c r="CO29" s="4">
        <f>IF('2. Duree poste'!$C$3="Score",0,1)</f>
        <v>1</v>
      </c>
      <c r="CP29" s="4">
        <f>IF('2. Duree poste'!$C$3="Score",0,1)</f>
        <v>1</v>
      </c>
      <c r="CQ29" s="4">
        <f>IF('2. Duree poste'!$C$3="Score",1,2)</f>
        <v>2</v>
      </c>
      <c r="CR29" s="4">
        <f>IF('2. Duree poste'!$C$3="Score",1,2)</f>
        <v>2</v>
      </c>
      <c r="CS29" s="4">
        <f>IF('2. Duree poste'!$C$3="Score",1,2)</f>
        <v>2</v>
      </c>
      <c r="CT29" s="4">
        <f>IF('2. Duree poste'!$C$3="Score",1,2)</f>
        <v>2</v>
      </c>
      <c r="CU29" s="4">
        <f>IF('2. Duree poste'!$C$3="Score",1,2)</f>
        <v>2</v>
      </c>
      <c r="CV29" s="4">
        <f>IF('2. Duree poste'!$C$3="Score",2,3)</f>
        <v>3</v>
      </c>
      <c r="CW29" s="4">
        <f>IF('2. Duree poste'!$C$3="Score",2,3)</f>
        <v>3</v>
      </c>
      <c r="CX29" s="4">
        <f>IF('2. Duree poste'!$C$3="Score",1,2)</f>
        <v>2</v>
      </c>
      <c r="CY29" s="4">
        <f>IF('2. Duree poste'!$C$3="Score",2,3)</f>
        <v>3</v>
      </c>
      <c r="CZ29" s="4">
        <f>IF('2. Duree poste'!$C$3="Score",2,3)</f>
        <v>3</v>
      </c>
      <c r="DA29">
        <f>IF('2. Duree poste'!$C$3="Score",2,3)</f>
        <v>3</v>
      </c>
    </row>
    <row r="30" spans="2:105" x14ac:dyDescent="0.35">
      <c r="B30" s="186" t="s">
        <v>692</v>
      </c>
      <c r="C30" s="187">
        <v>1</v>
      </c>
      <c r="D30" s="207">
        <f t="shared" si="3"/>
        <v>2.2352941176470589</v>
      </c>
      <c r="E30" s="188">
        <f>IF('2. Duree poste'!$C$3="Score",,0)</f>
        <v>0</v>
      </c>
      <c r="F30" s="187">
        <f>IF('2. Duree poste'!$C$3="Score",,0)</f>
        <v>0</v>
      </c>
      <c r="G30" s="187">
        <f>IF('2. Duree poste'!$C$3="Score",,1)</f>
        <v>1</v>
      </c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>
        <f>IF('2. Duree poste'!$C$3="Score",,1)</f>
        <v>1</v>
      </c>
      <c r="S30" s="187">
        <f>IF('2. Duree poste'!$C$3="Score",,2)</f>
        <v>2</v>
      </c>
      <c r="T30" s="187">
        <f>IF('2. Duree poste'!$C$3="Score",,2)</f>
        <v>2</v>
      </c>
      <c r="U30" s="172">
        <f>IF('2. Duree poste'!$C$3="Score",1,2)</f>
        <v>2</v>
      </c>
      <c r="V30" s="172">
        <f>IF('2. Duree poste'!$C$3="Score",1,2)</f>
        <v>2</v>
      </c>
      <c r="W30" s="172">
        <f>IF('2. Duree poste'!$C$3="Score",1,2)</f>
        <v>2</v>
      </c>
      <c r="X30" s="172">
        <f>IF('2. Duree poste'!$C$3="Score",0,1)</f>
        <v>1</v>
      </c>
      <c r="Y30" s="172">
        <f>IF('2. Duree poste'!$C$3="Score",0,1)</f>
        <v>1</v>
      </c>
      <c r="Z30" s="172">
        <f>IF('2. Duree poste'!$C$3="Score",0,0)</f>
        <v>0</v>
      </c>
      <c r="AA30" s="172">
        <f>IF('2. Duree poste'!$C$3="Score",0,0)</f>
        <v>0</v>
      </c>
      <c r="AB30" s="172">
        <f>IF('2. Duree poste'!$C$3="Score",0,0)</f>
        <v>0</v>
      </c>
      <c r="AC30" s="172">
        <f>IF('2. Duree poste'!$C$3="Score",0,0)</f>
        <v>0</v>
      </c>
      <c r="AD30" s="172">
        <f>IF('2. Duree poste'!$C$3="Score",0,0)</f>
        <v>0</v>
      </c>
      <c r="AE30" s="172">
        <f>IF('2. Duree poste'!$C$3="Score",0,1)</f>
        <v>1</v>
      </c>
      <c r="AF30" s="172">
        <f>IF('2. Duree poste'!$C$3="Score",0,1)</f>
        <v>1</v>
      </c>
      <c r="AG30" s="172">
        <f>IF('2. Duree poste'!$C$3="Score",0,1)</f>
        <v>1</v>
      </c>
      <c r="AH30" s="172">
        <f>IF('2. Duree poste'!$C$3="Score",1,2)</f>
        <v>2</v>
      </c>
      <c r="AI30" s="172">
        <f>IF('2. Duree poste'!$C$3="Score",1,2)</f>
        <v>2</v>
      </c>
      <c r="AJ30" s="172">
        <f>IF('2. Duree poste'!$C$3="Score",2,3)</f>
        <v>3</v>
      </c>
      <c r="AK30" s="172">
        <f>IF('2. Duree poste'!$C$3="Score",2,4)</f>
        <v>4</v>
      </c>
      <c r="AL30" s="172">
        <f>IF('2. Duree poste'!$C$3="Score",2,3)</f>
        <v>3</v>
      </c>
      <c r="AM30" s="172">
        <f>IF('2. Duree poste'!$C$3="Score",2,4)</f>
        <v>4</v>
      </c>
      <c r="AN30" s="172">
        <f>IF('2. Duree poste'!$C$3="Score",2,4)</f>
        <v>4</v>
      </c>
      <c r="AO30" s="172">
        <f>IF('2. Duree poste'!$C$3="Score",2,4)</f>
        <v>4</v>
      </c>
      <c r="AP30" s="172">
        <f>IF('2. Duree poste'!$C$3="Score",2,5)</f>
        <v>5</v>
      </c>
      <c r="AQ30" s="172">
        <f>IF('2. Duree poste'!$C$3="Score",2,4)</f>
        <v>4</v>
      </c>
      <c r="AR30" s="172">
        <f>IF('2. Duree poste'!$C$3="Score",2,4)</f>
        <v>4</v>
      </c>
      <c r="AS30" s="189">
        <f>IF('2. Duree poste'!$C$3="Score",2,4)</f>
        <v>4</v>
      </c>
      <c r="AT30" s="4">
        <f>IF('2. Duree poste'!$C$3="Score",2,3)</f>
        <v>3</v>
      </c>
      <c r="AU30" s="4">
        <f>IF('2. Duree poste'!$C$3="Score",2,4)</f>
        <v>4</v>
      </c>
      <c r="AV30" s="4">
        <f>IF('2. Duree poste'!$C$3="Score",2,4)</f>
        <v>4</v>
      </c>
      <c r="AW30" s="4">
        <f>IF('2. Duree poste'!$C$3="Score",2,3)</f>
        <v>3</v>
      </c>
      <c r="AX30" s="4">
        <f>IF('2. Duree poste'!$C$3="Score",2,4)</f>
        <v>4</v>
      </c>
      <c r="AY30" s="4">
        <f>IF('2. Duree poste'!$C$3="Score",2,4)</f>
        <v>4</v>
      </c>
      <c r="AZ30" s="4">
        <f>IF('2. Duree poste'!$C$3="Score",2,4)</f>
        <v>4</v>
      </c>
      <c r="BA30" s="4">
        <f>IF('2. Duree poste'!$C$3="Score",2,5)</f>
        <v>5</v>
      </c>
      <c r="BB30" s="4">
        <f>IF('2. Duree poste'!$C$3="Score",2,4)</f>
        <v>4</v>
      </c>
      <c r="BC30" s="4">
        <f>IF('2. Duree poste'!$C$3="Score",2,3)</f>
        <v>3</v>
      </c>
      <c r="BD30" s="4">
        <f>IF('2. Duree poste'!$C$3="Score",2,3)</f>
        <v>3</v>
      </c>
      <c r="BE30" s="4">
        <f>IF('2. Duree poste'!$C$3="Score",1,2)</f>
        <v>2</v>
      </c>
      <c r="BF30" s="4">
        <f>IF('2. Duree poste'!$C$3="Score",1,2)</f>
        <v>2</v>
      </c>
      <c r="BG30" s="4">
        <f>IF('2. Duree poste'!$C$3="Score",1,2)</f>
        <v>2</v>
      </c>
      <c r="BH30" s="4">
        <f>IF('2. Duree poste'!$C$3="Score",1,2)</f>
        <v>2</v>
      </c>
      <c r="BI30" s="4">
        <f>IF('2. Duree poste'!$C$3="Score",1,2)</f>
        <v>2</v>
      </c>
      <c r="BJ30" s="4">
        <f>IF('2. Duree poste'!$C$3="Score",1,2)</f>
        <v>2</v>
      </c>
      <c r="BK30" s="4">
        <f>IF('2. Duree poste'!$C$3="Score",1,2)</f>
        <v>2</v>
      </c>
      <c r="BL30" s="4">
        <f>IF('2. Duree poste'!$C$3="Score",2,3)</f>
        <v>3</v>
      </c>
      <c r="BM30" s="4">
        <f>IF('2. Duree poste'!$C$3="Score",1,2)</f>
        <v>2</v>
      </c>
      <c r="BN30" s="4">
        <f>IF('2. Duree poste'!$C$3="Score",1,2)</f>
        <v>2</v>
      </c>
      <c r="BO30" s="4">
        <f>IF('2. Duree poste'!$C$3="Score",0,1)</f>
        <v>1</v>
      </c>
      <c r="BP30" s="4">
        <f>IF('2. Duree poste'!$C$3="Score",1,2)</f>
        <v>2</v>
      </c>
      <c r="BQ30" s="4">
        <f>IF('2. Duree poste'!$C$3="Score",1,2)</f>
        <v>2</v>
      </c>
      <c r="BR30" s="4">
        <f>IF('2. Duree poste'!$C$3="Score",2,3)</f>
        <v>3</v>
      </c>
      <c r="BS30" s="4">
        <f>IF('2. Duree poste'!$C$3="Score",1,2)</f>
        <v>2</v>
      </c>
      <c r="BT30" s="4">
        <f>IF('2. Duree poste'!$C$3="Score",2,3)</f>
        <v>3</v>
      </c>
      <c r="BU30" s="4">
        <f>IF('2. Duree poste'!$C$3="Score",2,3)</f>
        <v>3</v>
      </c>
      <c r="BV30" s="4">
        <f>IF('2. Duree poste'!$C$3="Score",2,3)</f>
        <v>3</v>
      </c>
      <c r="BW30" s="4">
        <f>IF('2. Duree poste'!$C$3="Score",1,2)</f>
        <v>2</v>
      </c>
      <c r="BX30" s="4">
        <f>IF('2. Duree poste'!$C$3="Score",1,2)</f>
        <v>2</v>
      </c>
      <c r="BY30" s="4">
        <f>IF('2. Duree poste'!$C$3="Score",0,1)</f>
        <v>1</v>
      </c>
      <c r="BZ30" s="4">
        <f>IF('2. Duree poste'!$C$3="Score",1,2)</f>
        <v>2</v>
      </c>
      <c r="CA30" s="4">
        <f>IF('2. Duree poste'!$C$3="Score",0,1)</f>
        <v>1</v>
      </c>
      <c r="CB30" s="4">
        <f>IF('2. Duree poste'!$C$3="Score",0,1)</f>
        <v>1</v>
      </c>
      <c r="CC30" s="4">
        <f>IF('2. Duree poste'!$C$3="Score",0,1)</f>
        <v>1</v>
      </c>
      <c r="CD30" s="4">
        <f>IF('2. Duree poste'!$C$3="Score",0,1)</f>
        <v>1</v>
      </c>
      <c r="CE30" s="4">
        <f>IF('2. Duree poste'!$C$3="Score",0,1)</f>
        <v>1</v>
      </c>
      <c r="CF30" s="4">
        <f>IF('2. Duree poste'!$C$3="Score",1,2)</f>
        <v>2</v>
      </c>
      <c r="CG30" s="4">
        <f>IF('2. Duree poste'!$C$3="Score",0,1)</f>
        <v>1</v>
      </c>
      <c r="CH30" s="4">
        <f>IF('2. Duree poste'!$C$3="Score",1,2)</f>
        <v>2</v>
      </c>
      <c r="CI30" s="4">
        <f>IF('2. Duree poste'!$C$3="Score",1,2)</f>
        <v>2</v>
      </c>
      <c r="CJ30" s="4">
        <f>IF('2. Duree poste'!$C$3="Score",2,3)</f>
        <v>3</v>
      </c>
      <c r="CK30" s="4">
        <f>IF('2. Duree poste'!$C$3="Score",2,4)</f>
        <v>4</v>
      </c>
      <c r="CL30" s="4">
        <f>IF('2. Duree poste'!$C$3="Score",2,4)</f>
        <v>4</v>
      </c>
      <c r="CM30" s="4">
        <f>IF('2. Duree poste'!$C$3="Score",2,4)</f>
        <v>4</v>
      </c>
      <c r="CN30" s="4">
        <f>IF('2. Duree poste'!$C$3="Score",2,4)</f>
        <v>4</v>
      </c>
      <c r="CO30" s="4">
        <f>IF('2. Duree poste'!$C$3="Score",2,3)</f>
        <v>3</v>
      </c>
      <c r="CP30" s="4">
        <f>IF('2. Duree poste'!$C$3="Score",2,3)</f>
        <v>3</v>
      </c>
      <c r="CQ30" s="4">
        <f>IF('2. Duree poste'!$C$3="Score",1,2)</f>
        <v>2</v>
      </c>
      <c r="CR30" s="4">
        <f>IF('2. Duree poste'!$C$3="Score",0,1)</f>
        <v>1</v>
      </c>
      <c r="CS30" s="4">
        <f>IF('2. Duree poste'!$C$3="Score",0,1)</f>
        <v>1</v>
      </c>
      <c r="CT30" s="4">
        <f>IF('2. Duree poste'!$C$3="Score",0,0)</f>
        <v>0</v>
      </c>
      <c r="CU30" s="4">
        <f>IF('2. Duree poste'!$C$3="Score",0,1)</f>
        <v>1</v>
      </c>
      <c r="CV30" s="4">
        <f>IF('2. Duree poste'!$C$3="Score",0,1)</f>
        <v>1</v>
      </c>
      <c r="CW30" s="4">
        <f>IF('2. Duree poste'!$C$3="Score",0,1)</f>
        <v>1</v>
      </c>
      <c r="CX30" s="4">
        <f>IF('2. Duree poste'!$C$3="Score",0,1)</f>
        <v>1</v>
      </c>
      <c r="CY30" s="4">
        <f>IF('2. Duree poste'!$C$3="Score",0,1)</f>
        <v>1</v>
      </c>
      <c r="CZ30" s="4">
        <f>IF('2. Duree poste'!$C$3="Score",2,1)</f>
        <v>1</v>
      </c>
      <c r="DA30">
        <f>IF('2. Duree poste'!$C$3="Score",2,1)</f>
        <v>1</v>
      </c>
    </row>
    <row r="31" spans="2:105" x14ac:dyDescent="0.35">
      <c r="B31" s="186" t="s">
        <v>693</v>
      </c>
      <c r="C31" s="172">
        <v>1</v>
      </c>
      <c r="D31" s="207">
        <f t="shared" si="3"/>
        <v>1.9176470588235295</v>
      </c>
      <c r="E31" s="188">
        <f>IF('2. Duree poste'!$C$3="Score",,1)</f>
        <v>1</v>
      </c>
      <c r="F31" s="188">
        <f>IF('2. Duree poste'!$C$3="Score",,1)</f>
        <v>1</v>
      </c>
      <c r="G31" s="187">
        <f>IF('2. Duree poste'!$C$3="Score",,1)</f>
        <v>1</v>
      </c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>
        <f>IF('2. Duree poste'!$C$3="Score",,1)</f>
        <v>1</v>
      </c>
      <c r="S31" s="188">
        <f>IF('2. Duree poste'!$C$3="Score",,2)</f>
        <v>2</v>
      </c>
      <c r="T31" s="188">
        <f>IF('2. Duree poste'!$C$3="Score",,2)</f>
        <v>2</v>
      </c>
      <c r="U31" s="172">
        <f>IF('2. Duree poste'!$C$3="Score",1,2)</f>
        <v>2</v>
      </c>
      <c r="V31" s="172">
        <f>IF('2. Duree poste'!$C$3="Score",0,1)</f>
        <v>1</v>
      </c>
      <c r="W31" s="172">
        <f>IF('2. Duree poste'!$C$3="Score",1,2)</f>
        <v>2</v>
      </c>
      <c r="X31" s="172">
        <f>IF('2. Duree poste'!$C$3="Score",1,2)</f>
        <v>2</v>
      </c>
      <c r="Y31" s="172">
        <f>IF('2. Duree poste'!$C$3="Score",1,2)</f>
        <v>2</v>
      </c>
      <c r="Z31" s="172">
        <f>IF('2. Duree poste'!$C$3="Score",0,1)</f>
        <v>1</v>
      </c>
      <c r="AA31" s="172">
        <f>IF('2. Duree poste'!$C$3="Score",1,2)</f>
        <v>2</v>
      </c>
      <c r="AB31" s="172">
        <f>IF('2. Duree poste'!$C$3="Score",1,2)</f>
        <v>2</v>
      </c>
      <c r="AC31" s="172">
        <f>IF('2. Duree poste'!$C$3="Score",2,3)</f>
        <v>3</v>
      </c>
      <c r="AD31" s="172">
        <f>IF('2. Duree poste'!$C$3="Score",1,2)</f>
        <v>2</v>
      </c>
      <c r="AE31" s="172">
        <f>IF('2. Duree poste'!$C$3="Score",1,2)</f>
        <v>2</v>
      </c>
      <c r="AF31" s="172">
        <f>IF('2. Duree poste'!$C$3="Score",1,2)</f>
        <v>2</v>
      </c>
      <c r="AG31" s="172">
        <f>IF('2. Duree poste'!$C$3="Score",1,2)</f>
        <v>2</v>
      </c>
      <c r="AH31" s="172">
        <f>IF('2. Duree poste'!$C$3="Score",0,1)</f>
        <v>1</v>
      </c>
      <c r="AI31" s="172">
        <f>IF('2. Duree poste'!$C$3="Score",1,2)</f>
        <v>2</v>
      </c>
      <c r="AJ31" s="172">
        <f>IF('2. Duree poste'!$C$3="Score",0,1)</f>
        <v>1</v>
      </c>
      <c r="AK31" s="172">
        <f>IF('2. Duree poste'!$C$3="Score",1,2)</f>
        <v>2</v>
      </c>
      <c r="AL31" s="172">
        <f>IF('2. Duree poste'!$C$3="Score",1,2)</f>
        <v>2</v>
      </c>
      <c r="AM31" s="172">
        <f>IF('2. Duree poste'!$C$3="Score",1,2)</f>
        <v>2</v>
      </c>
      <c r="AN31" s="172">
        <f>IF('2. Duree poste'!$C$3="Score",2,3)</f>
        <v>3</v>
      </c>
      <c r="AO31" s="172">
        <f>IF('2. Duree poste'!$C$3="Score",2,3)</f>
        <v>3</v>
      </c>
      <c r="AP31" s="172">
        <f>IF('2. Duree poste'!$C$3="Score",1,2)</f>
        <v>2</v>
      </c>
      <c r="AQ31" s="172">
        <f>IF('2. Duree poste'!$C$3="Score",1,2)</f>
        <v>2</v>
      </c>
      <c r="AR31" s="172">
        <f>IF('2. Duree poste'!$C$3="Score",1,2)</f>
        <v>2</v>
      </c>
      <c r="AS31" s="189">
        <f>IF('2. Duree poste'!$C$3="Score",1,2)</f>
        <v>2</v>
      </c>
      <c r="AT31" s="4">
        <f>IF('2. Duree poste'!$C$3="Score",1,2)</f>
        <v>2</v>
      </c>
      <c r="AU31" s="4">
        <f>IF('2. Duree poste'!$C$3="Score",0,1)</f>
        <v>1</v>
      </c>
      <c r="AV31" s="4">
        <f>IF('2. Duree poste'!$C$3="Score",0,1)</f>
        <v>1</v>
      </c>
      <c r="AW31" s="4">
        <f>IF('2. Duree poste'!$C$3="Score",0,1)</f>
        <v>1</v>
      </c>
      <c r="AX31" s="4">
        <f>IF('2. Duree poste'!$C$3="Score",0,1)</f>
        <v>1</v>
      </c>
      <c r="AY31" s="4">
        <f>IF('2. Duree poste'!$C$3="Score",0,0)</f>
        <v>0</v>
      </c>
      <c r="AZ31" s="4">
        <f>IF('2. Duree poste'!$C$3="Score",0,1)</f>
        <v>1</v>
      </c>
      <c r="BA31" s="4">
        <f>IF('2. Duree poste'!$C$3="Score",0,1)</f>
        <v>1</v>
      </c>
      <c r="BB31" s="4">
        <f>IF('2. Duree poste'!$C$3="Score",1,2)</f>
        <v>2</v>
      </c>
      <c r="BC31" s="4">
        <f>IF('2. Duree poste'!$C$3="Score",2,3)</f>
        <v>3</v>
      </c>
      <c r="BD31" s="4">
        <f>IF('2. Duree poste'!$C$3="Score",2,3)</f>
        <v>3</v>
      </c>
      <c r="BE31" s="4">
        <f>IF('2. Duree poste'!$C$3="Score",2,3)</f>
        <v>3</v>
      </c>
      <c r="BF31" s="4">
        <f>IF('2. Duree poste'!$C$3="Score",2,4)</f>
        <v>4</v>
      </c>
      <c r="BG31" s="4">
        <f>IF('2. Duree poste'!$C$3="Score",2,3)</f>
        <v>3</v>
      </c>
      <c r="BH31" s="4">
        <f>IF('2. Duree poste'!$C$3="Score",2,4)</f>
        <v>4</v>
      </c>
      <c r="BI31" s="4">
        <f>IF('2. Duree poste'!$C$3="Score",2,3)</f>
        <v>3</v>
      </c>
      <c r="BJ31" s="4">
        <f>IF('2. Duree poste'!$C$3="Score",1,2)</f>
        <v>2</v>
      </c>
      <c r="BK31" s="4">
        <f>IF('2. Duree poste'!$C$3="Score",1,2)</f>
        <v>2</v>
      </c>
      <c r="BL31" s="4">
        <f>IF('2. Duree poste'!$C$3="Score",1,2)</f>
        <v>2</v>
      </c>
      <c r="BM31" s="4">
        <f>IF('2. Duree poste'!$C$3="Score",0,1)</f>
        <v>1</v>
      </c>
      <c r="BN31" s="4">
        <f>IF('2. Duree poste'!$C$3="Score",0,1)</f>
        <v>1</v>
      </c>
      <c r="BO31" s="4">
        <f>IF('2. Duree poste'!$C$3="Score",0,0)</f>
        <v>0</v>
      </c>
      <c r="BP31" s="4">
        <f>IF('2. Duree poste'!$C$3="Score",0,0)</f>
        <v>0</v>
      </c>
      <c r="BQ31" s="4">
        <f>IF('2. Duree poste'!$C$3="Score",0,0)</f>
        <v>0</v>
      </c>
      <c r="BR31" s="4">
        <f>IF('2. Duree poste'!$C$3="Score",0,1)</f>
        <v>1</v>
      </c>
      <c r="BS31" s="4">
        <f>IF('2. Duree poste'!$C$3="Score",0,1)</f>
        <v>1</v>
      </c>
      <c r="BT31" s="4">
        <f>IF('2. Duree poste'!$C$3="Score",0,1)</f>
        <v>1</v>
      </c>
      <c r="BU31" s="4">
        <f>IF('2. Duree poste'!$C$3="Score",1,2)</f>
        <v>2</v>
      </c>
      <c r="BV31" s="4">
        <f>IF('2. Duree poste'!$C$3="Score",1,2)</f>
        <v>2</v>
      </c>
      <c r="BW31" s="4">
        <f>IF('2. Duree poste'!$C$3="Score",1,2)</f>
        <v>2</v>
      </c>
      <c r="BX31" s="4">
        <f>IF('2. Duree poste'!$C$3="Score",1,2)</f>
        <v>2</v>
      </c>
      <c r="BY31" s="4">
        <f>IF('2. Duree poste'!$C$3="Score",0,1)</f>
        <v>1</v>
      </c>
      <c r="BZ31" s="4">
        <f>IF('2. Duree poste'!$C$3="Score",0,1)</f>
        <v>1</v>
      </c>
      <c r="CA31" s="4">
        <f>IF('2. Duree poste'!$C$3="Score",0,1)</f>
        <v>1</v>
      </c>
      <c r="CB31" s="4">
        <f>IF('2. Duree poste'!$C$3="Score",0,0)</f>
        <v>0</v>
      </c>
      <c r="CC31" s="4">
        <f>IF('2. Duree poste'!$C$3="Score",0,0)</f>
        <v>0</v>
      </c>
      <c r="CD31" s="4">
        <f>IF('2. Duree poste'!$C$3="Score",0,1)</f>
        <v>1</v>
      </c>
      <c r="CE31" s="4">
        <f>IF('2. Duree poste'!$C$3="Score",0,1)</f>
        <v>1</v>
      </c>
      <c r="CF31" s="4">
        <f>IF('2. Duree poste'!$C$3="Score",1,2)</f>
        <v>2</v>
      </c>
      <c r="CG31" s="4">
        <f>IF('2. Duree poste'!$C$3="Score",1,2)</f>
        <v>2</v>
      </c>
      <c r="CH31" s="4">
        <f>IF('2. Duree poste'!$C$3="Score",2,3)</f>
        <v>3</v>
      </c>
      <c r="CI31" s="4">
        <f>IF('2. Duree poste'!$C$3="Score",2,3)</f>
        <v>3</v>
      </c>
      <c r="CJ31" s="4">
        <f>IF('2. Duree poste'!$C$3="Score",2,4)</f>
        <v>4</v>
      </c>
      <c r="CK31" s="4">
        <f>IF('2. Duree poste'!$C$3="Score",2,3)</f>
        <v>3</v>
      </c>
      <c r="CL31" s="4">
        <f>IF('2. Duree poste'!$C$3="Score",2,3)</f>
        <v>3</v>
      </c>
      <c r="CM31" s="4">
        <f>IF('2. Duree poste'!$C$3="Score",1,2)</f>
        <v>2</v>
      </c>
      <c r="CN31" s="4">
        <f>IF('2. Duree poste'!$C$3="Score",1,2)</f>
        <v>2</v>
      </c>
      <c r="CO31" s="4">
        <f>IF('2. Duree poste'!$C$3="Score",1,2)</f>
        <v>2</v>
      </c>
      <c r="CP31" s="4">
        <f>IF('2. Duree poste'!$C$3="Score",1,2)</f>
        <v>2</v>
      </c>
      <c r="CQ31" s="4">
        <f>IF('2. Duree poste'!$C$3="Score",0,1)</f>
        <v>1</v>
      </c>
      <c r="CR31" s="4">
        <f>IF('2. Duree poste'!$C$3="Score",1,2)</f>
        <v>2</v>
      </c>
      <c r="CS31" s="4">
        <f>IF('2. Duree poste'!$C$3="Score",2,3)</f>
        <v>3</v>
      </c>
      <c r="CT31" s="4">
        <f>IF('2. Duree poste'!$C$3="Score",2,3)</f>
        <v>3</v>
      </c>
      <c r="CU31" s="4">
        <f>IF('2. Duree poste'!$C$3="Score",2,4)</f>
        <v>4</v>
      </c>
      <c r="CV31" s="4">
        <f>IF('2. Duree poste'!$C$3="Score",2,3)</f>
        <v>3</v>
      </c>
      <c r="CW31" s="4">
        <f>IF('2. Duree poste'!$C$3="Score",2,3)</f>
        <v>3</v>
      </c>
      <c r="CX31" s="4">
        <f>IF('2. Duree poste'!$C$3="Score",2,3)</f>
        <v>3</v>
      </c>
      <c r="CY31" s="4">
        <f>IF('2. Duree poste'!$C$3="Score",2,3)</f>
        <v>3</v>
      </c>
      <c r="CZ31" s="4">
        <f>IF('2. Duree poste'!$C$3="Score",2,2)</f>
        <v>2</v>
      </c>
      <c r="DA31">
        <f>IF('2. Duree poste'!$C$3="Score",2,2)</f>
        <v>2</v>
      </c>
    </row>
    <row r="32" spans="2:105" x14ac:dyDescent="0.35">
      <c r="B32" s="186" t="s">
        <v>694</v>
      </c>
      <c r="C32" s="172">
        <v>1</v>
      </c>
      <c r="D32" s="207">
        <f t="shared" si="3"/>
        <v>0.92941176470588238</v>
      </c>
      <c r="E32" s="187">
        <f>IF('2. Duree poste'!$C$3="Score",,0)</f>
        <v>0</v>
      </c>
      <c r="F32" s="188">
        <f>IF('2. Duree poste'!$C$3="Score",,1)</f>
        <v>1</v>
      </c>
      <c r="G32" s="187">
        <f>IF('2. Duree poste'!$C$3="Score",,1)</f>
        <v>1</v>
      </c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8">
        <f>IF('2. Duree poste'!$C$3="Score",,2)</f>
        <v>2</v>
      </c>
      <c r="S32" s="187">
        <f>IF('2. Duree poste'!$C$3="Score",,3)</f>
        <v>3</v>
      </c>
      <c r="T32" s="188">
        <f>IF('2. Duree poste'!$C$3="Score",,3)</f>
        <v>3</v>
      </c>
      <c r="U32" s="172">
        <f>IF('2. Duree poste'!$C$3="Score",0,1)</f>
        <v>1</v>
      </c>
      <c r="V32" s="172">
        <f>IF('2. Duree poste'!$C$3="Score",0,1)</f>
        <v>1</v>
      </c>
      <c r="W32" s="172">
        <f>IF('2. Duree poste'!$C$3="Score",0,1)</f>
        <v>1</v>
      </c>
      <c r="X32" s="172">
        <f>IF('2. Duree poste'!$C$3="Score",0,1)</f>
        <v>1</v>
      </c>
      <c r="Y32" s="172">
        <f>IF('2. Duree poste'!$C$3="Score",0,0)</f>
        <v>0</v>
      </c>
      <c r="Z32" s="172">
        <f>IF('2. Duree poste'!$C$3="Score",0,0)</f>
        <v>0</v>
      </c>
      <c r="AA32" s="172">
        <f>IF('2. Duree poste'!$C$3="Score",0,0)</f>
        <v>0</v>
      </c>
      <c r="AB32" s="172">
        <f>IF('2. Duree poste'!$C$3="Score",0,1)</f>
        <v>1</v>
      </c>
      <c r="AC32" s="172">
        <f>IF('2. Duree poste'!$C$3="Score",0,1)</f>
        <v>1</v>
      </c>
      <c r="AD32" s="172">
        <f>IF('2. Duree poste'!$C$3="Score",0,1)</f>
        <v>1</v>
      </c>
      <c r="AE32" s="172">
        <f>IF('2. Duree poste'!$C$3="Score",0,1)</f>
        <v>1</v>
      </c>
      <c r="AF32" s="172">
        <f>IF('2. Duree poste'!$C$3="Score",0,1)</f>
        <v>1</v>
      </c>
      <c r="AG32" s="172">
        <f>IF('2. Duree poste'!$C$3="Score",0,1)</f>
        <v>1</v>
      </c>
      <c r="AH32" s="172">
        <f>IF('2. Duree poste'!$C$3="Score",0,1)</f>
        <v>1</v>
      </c>
      <c r="AI32" s="172">
        <f>IF('2. Duree poste'!$C$3="Score",0,0)</f>
        <v>0</v>
      </c>
      <c r="AJ32" s="172">
        <f>IF('2. Duree poste'!$C$3="Score",0,0)</f>
        <v>0</v>
      </c>
      <c r="AK32" s="172">
        <f>IF('2. Duree poste'!$C$3="Score",0,0)</f>
        <v>0</v>
      </c>
      <c r="AL32" s="172">
        <f>IF('2. Duree poste'!$C$3="Score",0,1)</f>
        <v>1</v>
      </c>
      <c r="AM32" s="172">
        <f>IF('2. Duree poste'!$C$3="Score",0,1)</f>
        <v>1</v>
      </c>
      <c r="AN32" s="172">
        <f>IF('2. Duree poste'!$C$3="Score",0,1)</f>
        <v>1</v>
      </c>
      <c r="AO32" s="172">
        <f>IF('2. Duree poste'!$C$3="Score",0,1)</f>
        <v>1</v>
      </c>
      <c r="AP32" s="172">
        <f>IF('2. Duree poste'!$C$3="Score",0,1)</f>
        <v>1</v>
      </c>
      <c r="AQ32" s="172">
        <f>IF('2. Duree poste'!$C$3="Score",0,1)</f>
        <v>1</v>
      </c>
      <c r="AR32" s="172">
        <f>IF('2. Duree poste'!$C$3="Score",0,1)</f>
        <v>1</v>
      </c>
      <c r="AS32" s="189">
        <f>IF('2. Duree poste'!$C$3="Score",0,0)</f>
        <v>0</v>
      </c>
      <c r="AT32" s="4">
        <f>IF('2. Duree poste'!$C$3="Score",0,0)</f>
        <v>0</v>
      </c>
      <c r="AU32" s="4">
        <f>IF('2. Duree poste'!$C$3="Score",0,0)</f>
        <v>0</v>
      </c>
      <c r="AV32" s="4">
        <f>IF('2. Duree poste'!$C$3="Score",0,0)</f>
        <v>0</v>
      </c>
      <c r="AW32" s="4">
        <f>IF('2. Duree poste'!$C$3="Score",0,1)</f>
        <v>1</v>
      </c>
      <c r="AX32" s="4">
        <f>IF('2. Duree poste'!$C$3="Score",0,1)</f>
        <v>1</v>
      </c>
      <c r="AY32" s="4">
        <f>IF('2. Duree poste'!$C$3="Score",0,1)</f>
        <v>1</v>
      </c>
      <c r="AZ32" s="4">
        <f>IF('2. Duree poste'!$C$3="Score",0,1)</f>
        <v>1</v>
      </c>
      <c r="BA32" s="4">
        <f>IF('2. Duree poste'!$C$3="Score",1,2)</f>
        <v>2</v>
      </c>
      <c r="BB32" s="4">
        <f>IF('2. Duree poste'!$C$3="Score",1,2)</f>
        <v>2</v>
      </c>
      <c r="BC32" s="4">
        <f>IF('2. Duree poste'!$C$3="Score",1,2)</f>
        <v>2</v>
      </c>
      <c r="BD32" s="4">
        <f>IF('2. Duree poste'!$C$3="Score",0,1)</f>
        <v>1</v>
      </c>
      <c r="BE32" s="4">
        <f>IF('2. Duree poste'!$C$3="Score",0,1)</f>
        <v>1</v>
      </c>
      <c r="BF32" s="4">
        <f>IF('2. Duree poste'!$C$3="Score",0,1)</f>
        <v>1</v>
      </c>
      <c r="BG32" s="4">
        <f>IF('2. Duree poste'!$C$3="Score",0,1)</f>
        <v>1</v>
      </c>
      <c r="BH32" s="4">
        <f>IF('2. Duree poste'!$C$3="Score",0,0)</f>
        <v>0</v>
      </c>
      <c r="BI32" s="4">
        <f>IF('2. Duree poste'!$C$3="Score",0,0)</f>
        <v>0</v>
      </c>
      <c r="BJ32" s="4">
        <f>IF('2. Duree poste'!$C$3="Score",0,0)</f>
        <v>0</v>
      </c>
      <c r="BK32" s="4">
        <f>IF('2. Duree poste'!$C$3="Score",0,1)</f>
        <v>1</v>
      </c>
      <c r="BL32" s="4">
        <f>IF('2. Duree poste'!$C$3="Score",0,1)</f>
        <v>1</v>
      </c>
      <c r="BM32" s="4">
        <f>IF('2. Duree poste'!$C$3="Score",0,1)</f>
        <v>1</v>
      </c>
      <c r="BN32" s="4">
        <f>IF('2. Duree poste'!$C$3="Score",1,2)</f>
        <v>2</v>
      </c>
      <c r="BO32" s="4">
        <f>IF('2. Duree poste'!$C$3="Score",1,2)</f>
        <v>2</v>
      </c>
      <c r="BP32" s="4">
        <f>IF('2. Duree poste'!$C$3="Score",1,2)</f>
        <v>2</v>
      </c>
      <c r="BQ32" s="4">
        <f>IF('2. Duree poste'!$C$3="Score",1,2)</f>
        <v>2</v>
      </c>
      <c r="BR32" s="4">
        <f>IF('2. Duree poste'!$C$3="Score",0,1)</f>
        <v>1</v>
      </c>
      <c r="BS32" s="4">
        <f>IF('2. Duree poste'!$C$3="Score",0,1)</f>
        <v>1</v>
      </c>
      <c r="BT32" s="4">
        <f>IF('2. Duree poste'!$C$3="Score",0,1)</f>
        <v>1</v>
      </c>
      <c r="BU32" s="4">
        <f>IF('2. Duree poste'!$C$3="Score",0,1)</f>
        <v>1</v>
      </c>
      <c r="BV32" s="4">
        <f>IF('2. Duree poste'!$C$3="Score",0,1)</f>
        <v>1</v>
      </c>
      <c r="BW32" s="4">
        <f>IF('2. Duree poste'!$C$3="Score",0,1)</f>
        <v>1</v>
      </c>
      <c r="BX32" s="4">
        <f>IF('2. Duree poste'!$C$3="Score",0,1)</f>
        <v>1</v>
      </c>
      <c r="BY32" s="4">
        <f>IF('2. Duree poste'!$C$3="Score",0,1)</f>
        <v>1</v>
      </c>
      <c r="BZ32" s="4">
        <f>IF('2. Duree poste'!$C$3="Score",0,1)</f>
        <v>1</v>
      </c>
      <c r="CA32" s="4">
        <f>IF('2. Duree poste'!$C$3="Score",0,1)</f>
        <v>1</v>
      </c>
      <c r="CB32" s="4">
        <f>IF('2. Duree poste'!$C$3="Score",0,0)</f>
        <v>0</v>
      </c>
      <c r="CC32" s="4">
        <f>IF('2. Duree poste'!$C$3="Score",0,1)</f>
        <v>1</v>
      </c>
      <c r="CD32" s="4">
        <f>IF('2. Duree poste'!$C$3="Score",0,1)</f>
        <v>1</v>
      </c>
      <c r="CE32" s="4">
        <f>IF('2. Duree poste'!$C$3="Score",0,1)</f>
        <v>1</v>
      </c>
      <c r="CF32" s="4">
        <f>IF('2. Duree poste'!$C$3="Score",0,1)</f>
        <v>1</v>
      </c>
      <c r="CG32" s="4">
        <f>IF('2. Duree poste'!$C$3="Score",0,1)</f>
        <v>1</v>
      </c>
      <c r="CH32" s="4">
        <f>IF('2. Duree poste'!$C$3="Score",0,1)</f>
        <v>1</v>
      </c>
      <c r="CI32" s="4">
        <f>IF('2. Duree poste'!$C$3="Score",0,1)</f>
        <v>1</v>
      </c>
      <c r="CJ32" s="4">
        <f>IF('2. Duree poste'!$C$3="Score",0,0)</f>
        <v>0</v>
      </c>
      <c r="CK32" s="4">
        <f>IF('2. Duree poste'!$C$3="Score",0,0)</f>
        <v>0</v>
      </c>
      <c r="CL32" s="4">
        <f>IF('2. Duree poste'!$C$3="Score",0,0)</f>
        <v>0</v>
      </c>
      <c r="CM32" s="4">
        <f>IF('2. Duree poste'!$C$3="Score",0,1)</f>
        <v>1</v>
      </c>
      <c r="CN32" s="4">
        <f>IF('2. Duree poste'!$C$3="Score",0,1)</f>
        <v>1</v>
      </c>
      <c r="CO32" s="4">
        <f>IF('2. Duree poste'!$C$3="Score",0,1)</f>
        <v>1</v>
      </c>
      <c r="CP32" s="4">
        <f>IF('2. Duree poste'!$C$3="Score",1,2)</f>
        <v>2</v>
      </c>
      <c r="CQ32" s="4">
        <f>IF('2. Duree poste'!$C$3="Score",1,2)</f>
        <v>2</v>
      </c>
      <c r="CR32" s="4">
        <f>IF('2. Duree poste'!$C$3="Score",1,2)</f>
        <v>2</v>
      </c>
      <c r="CS32" s="4">
        <f>IF('2. Duree poste'!$C$3="Score",1,2)</f>
        <v>2</v>
      </c>
      <c r="CT32" s="4">
        <f>IF('2. Duree poste'!$C$3="Score",0,1)</f>
        <v>1</v>
      </c>
      <c r="CU32" s="4">
        <f>IF('2. Duree poste'!$C$3="Score",0,1)</f>
        <v>1</v>
      </c>
      <c r="CV32" s="4">
        <f>IF('2. Duree poste'!$C$3="Score",0,1)</f>
        <v>1</v>
      </c>
      <c r="CW32" s="4">
        <f>IF('2. Duree poste'!$C$3="Score",0,1)</f>
        <v>1</v>
      </c>
      <c r="CX32" s="4">
        <f>IF('2. Duree poste'!$C$3="Score",0,1)</f>
        <v>1</v>
      </c>
      <c r="CY32" s="4">
        <f>IF('2. Duree poste'!$C$3="Score",0,1)</f>
        <v>1</v>
      </c>
      <c r="CZ32" s="4">
        <f>IF('2. Duree poste'!$C$3="Score",0,1)</f>
        <v>1</v>
      </c>
      <c r="DA32">
        <f>IF('2. Duree poste'!$C$3="Score",0,1)</f>
        <v>1</v>
      </c>
    </row>
    <row r="33" spans="2:105" x14ac:dyDescent="0.35">
      <c r="B33" s="186" t="s">
        <v>695</v>
      </c>
      <c r="C33" s="172">
        <v>1</v>
      </c>
      <c r="D33" s="207">
        <f t="shared" si="3"/>
        <v>2.4352941176470586</v>
      </c>
      <c r="E33" s="187">
        <f>IF('2. Duree poste'!$C$3="Score",,0)</f>
        <v>0</v>
      </c>
      <c r="F33" s="188">
        <f>IF('2. Duree poste'!$C$3="Score",,0)</f>
        <v>0</v>
      </c>
      <c r="G33" s="188">
        <f>IF('2. Duree poste'!$C$3="Score",,0)</f>
        <v>0</v>
      </c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>
        <f>IF('2. Duree poste'!$C$3="Score",,0)</f>
        <v>0</v>
      </c>
      <c r="S33" s="188">
        <f>IF('2. Duree poste'!$C$3="Score",,1)</f>
        <v>1</v>
      </c>
      <c r="T33" s="188">
        <f>IF('2. Duree poste'!$C$3="Score",,1)</f>
        <v>1</v>
      </c>
      <c r="U33" s="172">
        <f>IF('2. Duree poste'!$C$3="Score",1,2)</f>
        <v>2</v>
      </c>
      <c r="V33" s="172">
        <f>IF('2. Duree poste'!$C$3="Score",2,3)</f>
        <v>3</v>
      </c>
      <c r="W33" s="172">
        <f>IF('2. Duree poste'!$C$3="Score",2,3)</f>
        <v>3</v>
      </c>
      <c r="X33" s="172">
        <f>IF('2. Duree poste'!$C$3="Score",2,4)</f>
        <v>4</v>
      </c>
      <c r="Y33" s="172">
        <f>IF('2. Duree poste'!$C$3="Score",2,5)</f>
        <v>5</v>
      </c>
      <c r="Z33" s="172">
        <f>IF('2. Duree poste'!$C$3="Score",2,4)</f>
        <v>4</v>
      </c>
      <c r="AA33" s="172">
        <f>IF('2. Duree poste'!$C$3="Score",2,4)</f>
        <v>4</v>
      </c>
      <c r="AB33" s="172">
        <f>IF('2. Duree poste'!$C$3="Score",2,3)</f>
        <v>3</v>
      </c>
      <c r="AC33" s="172">
        <f>IF('2. Duree poste'!$C$3="Score",1,2)</f>
        <v>2</v>
      </c>
      <c r="AD33" s="172">
        <f>IF('2. Duree poste'!$C$3="Score",1,2)</f>
        <v>2</v>
      </c>
      <c r="AE33" s="172">
        <f>IF('2. Duree poste'!$C$3="Score",0,1)</f>
        <v>1</v>
      </c>
      <c r="AF33" s="172">
        <f>IF('2. Duree poste'!$C$3="Score",0,0)</f>
        <v>0</v>
      </c>
      <c r="AG33" s="172">
        <f>IF('2. Duree poste'!$C$3="Score",0,0)</f>
        <v>0</v>
      </c>
      <c r="AH33" s="172">
        <f>IF('2. Duree poste'!$C$3="Score",0,0)</f>
        <v>0</v>
      </c>
      <c r="AI33" s="172">
        <f>IF('2. Duree poste'!$C$3="Score",0,0)</f>
        <v>0</v>
      </c>
      <c r="AJ33" s="172">
        <f>IF('2. Duree poste'!$C$3="Score",0,1)</f>
        <v>1</v>
      </c>
      <c r="AK33" s="172">
        <f>IF('2. Duree poste'!$C$3="Score",0,1)</f>
        <v>1</v>
      </c>
      <c r="AL33" s="172">
        <f>IF('2. Duree poste'!$C$3="Score",0,1)</f>
        <v>1</v>
      </c>
      <c r="AM33" s="172">
        <f>IF('2. Duree poste'!$C$3="Score",1,2)</f>
        <v>2</v>
      </c>
      <c r="AN33" s="172">
        <f>IF('2. Duree poste'!$C$3="Score",2,3)</f>
        <v>3</v>
      </c>
      <c r="AO33" s="172">
        <f>IF('2. Duree poste'!$C$3="Score",2,3)</f>
        <v>3</v>
      </c>
      <c r="AP33" s="172">
        <f>IF('2. Duree poste'!$C$3="Score",2,4)</f>
        <v>4</v>
      </c>
      <c r="AQ33" s="172">
        <f>IF('2. Duree poste'!$C$3="Score",2,3)</f>
        <v>3</v>
      </c>
      <c r="AR33" s="172">
        <f>IF('2. Duree poste'!$C$3="Score",2,4)</f>
        <v>4</v>
      </c>
      <c r="AS33" s="189">
        <f>IF('2. Duree poste'!$C$3="Score",2,4)</f>
        <v>4</v>
      </c>
      <c r="AT33" s="4">
        <f>IF('2. Duree poste'!$C$3="Score",2,3)</f>
        <v>3</v>
      </c>
      <c r="AU33" s="4">
        <f>IF('2. Duree poste'!$C$3="Score",2,3)</f>
        <v>3</v>
      </c>
      <c r="AV33" s="4">
        <f>IF('2. Duree poste'!$C$3="Score",2,3)</f>
        <v>3</v>
      </c>
      <c r="AW33" s="4">
        <f>IF('2. Duree poste'!$C$3="Score",2,3)</f>
        <v>3</v>
      </c>
      <c r="AX33" s="4">
        <f>IF('2. Duree poste'!$C$3="Score",2,3)</f>
        <v>3</v>
      </c>
      <c r="AY33" s="4">
        <f>IF('2. Duree poste'!$C$3="Score",1,2)</f>
        <v>2</v>
      </c>
      <c r="AZ33" s="4">
        <f>IF('2. Duree poste'!$C$3="Score",1,2)</f>
        <v>2</v>
      </c>
      <c r="BA33" s="4">
        <f>IF('2. Duree poste'!$C$3="Score",1,2)</f>
        <v>2</v>
      </c>
      <c r="BB33" s="4">
        <f>IF('2. Duree poste'!$C$3="Score",1,2)</f>
        <v>2</v>
      </c>
      <c r="BC33" s="4">
        <f>IF('2. Duree poste'!$C$3="Score",1,2)</f>
        <v>2</v>
      </c>
      <c r="BD33" s="4">
        <f>IF('2. Duree poste'!$C$3="Score",0,1)</f>
        <v>1</v>
      </c>
      <c r="BE33" s="4">
        <f>IF('2. Duree poste'!$C$3="Score",1,2)</f>
        <v>2</v>
      </c>
      <c r="BF33" s="4">
        <f>IF('2. Duree poste'!$C$3="Score",1,2)</f>
        <v>2</v>
      </c>
      <c r="BG33" s="4">
        <f>IF('2. Duree poste'!$C$3="Score",2,3)</f>
        <v>3</v>
      </c>
      <c r="BH33" s="4">
        <f>IF('2. Duree poste'!$C$3="Score",2,3)</f>
        <v>3</v>
      </c>
      <c r="BI33" s="4">
        <f>IF('2. Duree poste'!$C$3="Score",2,3)</f>
        <v>3</v>
      </c>
      <c r="BJ33" s="4">
        <f>IF('2. Duree poste'!$C$3="Score",2,4)</f>
        <v>4</v>
      </c>
      <c r="BK33" s="4">
        <f>IF('2. Duree poste'!$C$3="Score",2,4)</f>
        <v>4</v>
      </c>
      <c r="BL33" s="4">
        <f>IF('2. Duree poste'!$C$3="Score",2,4)</f>
        <v>4</v>
      </c>
      <c r="BM33" s="4">
        <f>IF('2. Duree poste'!$C$3="Score",2,4)</f>
        <v>4</v>
      </c>
      <c r="BN33" s="4">
        <f>IF('2. Duree poste'!$C$3="Score",2,3)</f>
        <v>3</v>
      </c>
      <c r="BO33" s="4">
        <f>IF('2. Duree poste'!$C$3="Score",2,4)</f>
        <v>4</v>
      </c>
      <c r="BP33" s="4">
        <f>IF('2. Duree poste'!$C$3="Score",2,3)</f>
        <v>3</v>
      </c>
      <c r="BQ33" s="4">
        <f>IF('2. Duree poste'!$C$3="Score",1,2)</f>
        <v>2</v>
      </c>
      <c r="BR33" s="4">
        <f>IF('2. Duree poste'!$C$3="Score",1,2)</f>
        <v>2</v>
      </c>
      <c r="BS33" s="4">
        <f>IF('2. Duree poste'!$C$3="Score",1,2)</f>
        <v>2</v>
      </c>
      <c r="BT33" s="4">
        <f>IF('2. Duree poste'!$C$3="Score",1,2)</f>
        <v>2</v>
      </c>
      <c r="BU33" s="4">
        <f>IF('2. Duree poste'!$C$3="Score",2,3)</f>
        <v>3</v>
      </c>
      <c r="BV33" s="4">
        <f>IF('2. Duree poste'!$C$3="Score",2,3)</f>
        <v>3</v>
      </c>
      <c r="BW33" s="4">
        <f>IF('2. Duree poste'!$C$3="Score",2,3)</f>
        <v>3</v>
      </c>
      <c r="BX33" s="4">
        <f>IF('2. Duree poste'!$C$3="Score",2,3)</f>
        <v>3</v>
      </c>
      <c r="BY33" s="4">
        <f>IF('2. Duree poste'!$C$3="Score",2,3)</f>
        <v>3</v>
      </c>
      <c r="BZ33" s="4">
        <f>IF('2. Duree poste'!$C$3="Score",1,2)</f>
        <v>2</v>
      </c>
      <c r="CA33" s="4">
        <f>IF('2. Duree poste'!$C$3="Score",1,2)</f>
        <v>2</v>
      </c>
      <c r="CB33" s="4">
        <f>IF('2. Duree poste'!$C$3="Score",0,1)</f>
        <v>1</v>
      </c>
      <c r="CC33" s="4">
        <f>IF('2. Duree poste'!$C$3="Score",0,0)</f>
        <v>0</v>
      </c>
      <c r="CD33" s="4">
        <f>IF('2. Duree poste'!$C$3="Score",0,0)</f>
        <v>0</v>
      </c>
      <c r="CE33" s="4">
        <f>IF('2. Duree poste'!$C$3="Score",0,1)</f>
        <v>1</v>
      </c>
      <c r="CF33" s="4">
        <f>IF('2. Duree poste'!$C$3="Score",0,1)</f>
        <v>1</v>
      </c>
      <c r="CG33" s="4">
        <f>IF('2. Duree poste'!$C$3="Score",1,2)</f>
        <v>2</v>
      </c>
      <c r="CH33" s="4">
        <f>IF('2. Duree poste'!$C$3="Score",2,3)</f>
        <v>3</v>
      </c>
      <c r="CI33" s="4">
        <f>IF('2. Duree poste'!$C$3="Score",2,3)</f>
        <v>3</v>
      </c>
      <c r="CJ33" s="4">
        <f>IF('2. Duree poste'!$C$3="Score",2,3)</f>
        <v>3</v>
      </c>
      <c r="CK33" s="4">
        <f>IF('2. Duree poste'!$C$3="Score",2,3)</f>
        <v>3</v>
      </c>
      <c r="CL33" s="4">
        <f>IF('2. Duree poste'!$C$3="Score",1,2)</f>
        <v>2</v>
      </c>
      <c r="CM33" s="4">
        <f>IF('2. Duree poste'!$C$3="Score",1,2)</f>
        <v>2</v>
      </c>
      <c r="CN33" s="4">
        <f>IF('2. Duree poste'!$C$3="Score",0,1)</f>
        <v>1</v>
      </c>
      <c r="CO33" s="4">
        <f>IF('2. Duree poste'!$C$3="Score",0,1)</f>
        <v>1</v>
      </c>
      <c r="CP33" s="4">
        <f>IF('2. Duree poste'!$C$3="Score",1,2)</f>
        <v>2</v>
      </c>
      <c r="CQ33" s="4">
        <f>IF('2. Duree poste'!$C$3="Score",1,2)</f>
        <v>2</v>
      </c>
      <c r="CR33" s="4">
        <f>IF('2. Duree poste'!$C$3="Score",2,3)</f>
        <v>3</v>
      </c>
      <c r="CS33" s="4">
        <f>IF('2. Duree poste'!$C$3="Score",2,3)</f>
        <v>3</v>
      </c>
      <c r="CT33" s="4">
        <f>IF('2. Duree poste'!$C$3="Score",2,4)</f>
        <v>4</v>
      </c>
      <c r="CU33" s="4">
        <f>IF('2. Duree poste'!$C$3="Score",2,4)</f>
        <v>4</v>
      </c>
      <c r="CV33" s="4">
        <f>IF('2. Duree poste'!$C$3="Score",2,4)</f>
        <v>4</v>
      </c>
      <c r="CW33" s="4">
        <f>IF('2. Duree poste'!$C$3="Score",2,3)</f>
        <v>3</v>
      </c>
      <c r="CX33" s="4">
        <f>IF('2. Duree poste'!$C$3="Score",2,3)</f>
        <v>3</v>
      </c>
      <c r="CY33" s="4">
        <f>IF('2. Duree poste'!$C$3="Score",1,2)</f>
        <v>2</v>
      </c>
      <c r="CZ33" s="4">
        <f>IF('2. Duree poste'!$C$3="Score",2,2)</f>
        <v>2</v>
      </c>
      <c r="DA33">
        <f>IF('2. Duree poste'!$C$3="Score",2,1)</f>
        <v>1</v>
      </c>
    </row>
    <row r="34" spans="2:105" x14ac:dyDescent="0.35">
      <c r="B34" s="186" t="s">
        <v>696</v>
      </c>
      <c r="C34" s="172">
        <v>1</v>
      </c>
      <c r="D34" s="207">
        <f t="shared" si="3"/>
        <v>2.611764705882353</v>
      </c>
      <c r="E34" s="188">
        <f>IF('2. Duree poste'!$C$3="Score",,0)</f>
        <v>0</v>
      </c>
      <c r="F34" s="188">
        <f>IF('2. Duree poste'!$C$3="Score",,0)</f>
        <v>0</v>
      </c>
      <c r="G34" s="187">
        <f>IF('2. Duree poste'!$C$3="Score",,0)</f>
        <v>0</v>
      </c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>
        <f>IF('2. Duree poste'!$C$3="Score",,0)</f>
        <v>0</v>
      </c>
      <c r="S34" s="188">
        <f>IF('2. Duree poste'!$C$3="Score",,1)</f>
        <v>1</v>
      </c>
      <c r="T34" s="188">
        <f>IF('2. Duree poste'!$C$3="Score",,1)</f>
        <v>1</v>
      </c>
      <c r="U34" s="172">
        <f>IF('2. Duree poste'!$C$3="Score",1,2)</f>
        <v>2</v>
      </c>
      <c r="V34" s="172">
        <f>IF('2. Duree poste'!$C$3="Score",1,2)</f>
        <v>2</v>
      </c>
      <c r="W34" s="172">
        <f>IF('2. Duree poste'!$C$3="Score",2,3)</f>
        <v>3</v>
      </c>
      <c r="X34" s="172">
        <f>IF('2. Duree poste'!$C$3="Score",2,4)</f>
        <v>4</v>
      </c>
      <c r="Y34" s="172">
        <f>IF('2. Duree poste'!$C$3="Score",2,4)</f>
        <v>4</v>
      </c>
      <c r="Z34" s="172">
        <f>IF('2. Duree poste'!$C$3="Score",2,4)</f>
        <v>4</v>
      </c>
      <c r="AA34" s="172">
        <f>IF('2. Duree poste'!$C$3="Score",2,4)</f>
        <v>4</v>
      </c>
      <c r="AB34" s="172">
        <f>IF('2. Duree poste'!$C$3="Score",2,4)</f>
        <v>4</v>
      </c>
      <c r="AC34" s="172">
        <f>IF('2. Duree poste'!$C$3="Score",2,4)</f>
        <v>4</v>
      </c>
      <c r="AD34" s="172">
        <f>IF('2. Duree poste'!$C$3="Score",2,4)</f>
        <v>4</v>
      </c>
      <c r="AE34" s="172">
        <f>IF('2. Duree poste'!$C$3="Score",2,4)</f>
        <v>4</v>
      </c>
      <c r="AF34" s="172">
        <f>IF('2. Duree poste'!$C$3="Score",2,4)</f>
        <v>4</v>
      </c>
      <c r="AG34" s="172">
        <f>IF('2. Duree poste'!$C$3="Score",2,4)</f>
        <v>4</v>
      </c>
      <c r="AH34" s="172">
        <f>IF('2. Duree poste'!$C$3="Score",2,4)</f>
        <v>4</v>
      </c>
      <c r="AI34" s="172">
        <f>IF('2. Duree poste'!$C$3="Score",2,3)</f>
        <v>3</v>
      </c>
      <c r="AJ34" s="172">
        <f>IF('2. Duree poste'!$C$3="Score",2,3)</f>
        <v>3</v>
      </c>
      <c r="AK34" s="172">
        <f>IF('2. Duree poste'!$C$3="Score",1,2)</f>
        <v>2</v>
      </c>
      <c r="AL34" s="172">
        <f>IF('2. Duree poste'!$C$3="Score",0,1)</f>
        <v>1</v>
      </c>
      <c r="AM34" s="172">
        <f>IF('2. Duree poste'!$C$3="Score",0,1)</f>
        <v>1</v>
      </c>
      <c r="AN34" s="172">
        <f>IF('2. Duree poste'!$C$3="Score",0,0)</f>
        <v>0</v>
      </c>
      <c r="AO34" s="172">
        <f>IF('2. Duree poste'!$C$3="Score",0,0)</f>
        <v>0</v>
      </c>
      <c r="AP34" s="172">
        <f>IF('2. Duree poste'!$C$3="Score",0,0)</f>
        <v>0</v>
      </c>
      <c r="AQ34" s="172">
        <f>IF('2. Duree poste'!$C$3="Score",0,1)</f>
        <v>1</v>
      </c>
      <c r="AR34" s="172">
        <f>IF('2. Duree poste'!$C$3="Score",1,2)</f>
        <v>2</v>
      </c>
      <c r="AS34" s="189">
        <f>IF('2. Duree poste'!$C$3="Score",1,2)</f>
        <v>2</v>
      </c>
      <c r="AT34" s="4">
        <f>IF('2. Duree poste'!$C$3="Score",1,2)</f>
        <v>2</v>
      </c>
      <c r="AU34" s="4">
        <f>IF('2. Duree poste'!$C$3="Score",1,2)</f>
        <v>2</v>
      </c>
      <c r="AV34" s="4">
        <f>IF('2. Duree poste'!$C$3="Score",2,3)</f>
        <v>3</v>
      </c>
      <c r="AW34" s="4">
        <f>IF('2. Duree poste'!$C$3="Score",2,3)</f>
        <v>3</v>
      </c>
      <c r="AX34" s="4">
        <f>IF('2. Duree poste'!$C$3="Score",2,3)</f>
        <v>3</v>
      </c>
      <c r="AY34" s="4">
        <f>IF('2. Duree poste'!$C$3="Score",2,3)</f>
        <v>3</v>
      </c>
      <c r="AZ34" s="4">
        <f>IF('2. Duree poste'!$C$3="Score",2,3)</f>
        <v>3</v>
      </c>
      <c r="BA34" s="4">
        <f>IF('2. Duree poste'!$C$3="Score",2,4)</f>
        <v>4</v>
      </c>
      <c r="BB34" s="4">
        <f>IF('2. Duree poste'!$C$3="Score",2,5)</f>
        <v>5</v>
      </c>
      <c r="BC34" s="4">
        <f>IF('2. Duree poste'!$C$3="Score",2,4)</f>
        <v>4</v>
      </c>
      <c r="BD34" s="4">
        <f>IF('2. Duree poste'!$C$3="Score",2,4)</f>
        <v>4</v>
      </c>
      <c r="BE34" s="4">
        <f>IF('2. Duree poste'!$C$3="Score",2,4)</f>
        <v>4</v>
      </c>
      <c r="BF34" s="4">
        <f>IF('2. Duree poste'!$C$3="Score",2,3)</f>
        <v>3</v>
      </c>
      <c r="BG34" s="4">
        <f>IF('2. Duree poste'!$C$3="Score",2,4)</f>
        <v>4</v>
      </c>
      <c r="BH34" s="4">
        <f>IF('2. Duree poste'!$C$3="Score",2,4)</f>
        <v>4</v>
      </c>
      <c r="BI34" s="4">
        <f>IF('2. Duree poste'!$C$3="Score",2,3)</f>
        <v>3</v>
      </c>
      <c r="BJ34" s="4">
        <f>IF('2. Duree poste'!$C$3="Score",2,3)</f>
        <v>3</v>
      </c>
      <c r="BK34" s="4">
        <f>IF('2. Duree poste'!$C$3="Score",2,3)</f>
        <v>3</v>
      </c>
      <c r="BL34" s="4">
        <f>IF('2. Duree poste'!$C$3="Score",1,2)</f>
        <v>2</v>
      </c>
      <c r="BM34" s="4">
        <f>IF('2. Duree poste'!$C$3="Score",2,3)</f>
        <v>3</v>
      </c>
      <c r="BN34" s="4">
        <f>IF('2. Duree poste'!$C$3="Score",1,2)</f>
        <v>2</v>
      </c>
      <c r="BO34" s="4">
        <f>IF('2. Duree poste'!$C$3="Score",0,1)</f>
        <v>1</v>
      </c>
      <c r="BP34" s="4">
        <f>IF('2. Duree poste'!$C$3="Score",0,1)</f>
        <v>1</v>
      </c>
      <c r="BQ34" s="4">
        <f>IF('2. Duree poste'!$C$3="Score",1,2)</f>
        <v>2</v>
      </c>
      <c r="BR34" s="4">
        <f>IF('2. Duree poste'!$C$3="Score",1,2)</f>
        <v>2</v>
      </c>
      <c r="BS34" s="4">
        <f>IF('2. Duree poste'!$C$3="Score",2,3)</f>
        <v>3</v>
      </c>
      <c r="BT34" s="4">
        <f>IF('2. Duree poste'!$C$3="Score",1,2)</f>
        <v>2</v>
      </c>
      <c r="BU34" s="4">
        <f>IF('2. Duree poste'!$C$3="Score",1,2)</f>
        <v>2</v>
      </c>
      <c r="BV34" s="4">
        <f>IF('2. Duree poste'!$C$3="Score",1,2)</f>
        <v>2</v>
      </c>
      <c r="BW34" s="4">
        <f>IF('2. Duree poste'!$C$3="Score",2,3)</f>
        <v>3</v>
      </c>
      <c r="BX34" s="4">
        <f>IF('2. Duree poste'!$C$3="Score",2,3)</f>
        <v>3</v>
      </c>
      <c r="BY34" s="4">
        <f>IF('2. Duree poste'!$C$3="Score",2,3)</f>
        <v>3</v>
      </c>
      <c r="BZ34" s="4">
        <f>IF('2. Duree poste'!$C$3="Score",2,3)</f>
        <v>3</v>
      </c>
      <c r="CA34" s="4">
        <f>IF('2. Duree poste'!$C$3="Score",2,3)</f>
        <v>3</v>
      </c>
      <c r="CB34" s="4">
        <f>IF('2. Duree poste'!$C$3="Score",2,3)</f>
        <v>3</v>
      </c>
      <c r="CC34" s="4">
        <f>IF('2. Duree poste'!$C$3="Score",2,3)</f>
        <v>3</v>
      </c>
      <c r="CD34" s="4">
        <f>IF('2. Duree poste'!$C$3="Score",1,2)</f>
        <v>2</v>
      </c>
      <c r="CE34" s="4">
        <f>IF('2. Duree poste'!$C$3="Score",0,1)</f>
        <v>1</v>
      </c>
      <c r="CF34" s="4">
        <f>IF('2. Duree poste'!$C$3="Score",0,1)</f>
        <v>1</v>
      </c>
      <c r="CG34" s="4">
        <f>IF('2. Duree poste'!$C$3="Score",0,0)</f>
        <v>0</v>
      </c>
      <c r="CH34" s="4">
        <f>IF('2. Duree poste'!$C$3="Score",0,1)</f>
        <v>1</v>
      </c>
      <c r="CI34" s="4">
        <f>IF('2. Duree poste'!$C$3="Score",1,2)</f>
        <v>2</v>
      </c>
      <c r="CJ34" s="4">
        <f>IF('2. Duree poste'!$C$3="Score",1,2)</f>
        <v>2</v>
      </c>
      <c r="CK34" s="4">
        <f>IF('2. Duree poste'!$C$3="Score",2,3)</f>
        <v>3</v>
      </c>
      <c r="CL34" s="4">
        <f>IF('2. Duree poste'!$C$3="Score",2,4)</f>
        <v>4</v>
      </c>
      <c r="CM34" s="4">
        <f>IF('2. Duree poste'!$C$3="Score",2,4)</f>
        <v>4</v>
      </c>
      <c r="CN34" s="4">
        <f>IF('2. Duree poste'!$C$3="Score",2,5)</f>
        <v>5</v>
      </c>
      <c r="CO34" s="4">
        <f>IF('2. Duree poste'!$C$3="Score",2,4)</f>
        <v>4</v>
      </c>
      <c r="CP34" s="4">
        <f>IF('2. Duree poste'!$C$3="Score",2,4)</f>
        <v>4</v>
      </c>
      <c r="CQ34" s="4">
        <f>IF('2. Duree poste'!$C$3="Score",2,4)</f>
        <v>4</v>
      </c>
      <c r="CR34" s="4">
        <f>IF('2. Duree poste'!$C$3="Score",2,4)</f>
        <v>4</v>
      </c>
      <c r="CS34" s="4">
        <f>IF('2. Duree poste'!$C$3="Score",2,3)</f>
        <v>3</v>
      </c>
      <c r="CT34" s="4">
        <f>IF('2. Duree poste'!$C$3="Score",2,3)</f>
        <v>3</v>
      </c>
      <c r="CU34" s="4">
        <f>IF('2. Duree poste'!$C$3="Score",1,2)</f>
        <v>2</v>
      </c>
      <c r="CV34" s="4">
        <f>IF('2. Duree poste'!$C$3="Score",1,2)</f>
        <v>2</v>
      </c>
      <c r="CW34" s="4">
        <f>IF('2. Duree poste'!$C$3="Score",0,1)</f>
        <v>1</v>
      </c>
      <c r="CX34" s="4">
        <f>IF('2. Duree poste'!$C$3="Score",0,1)</f>
        <v>1</v>
      </c>
      <c r="CY34" s="4">
        <f>IF('2. Duree poste'!$C$3="Score",0,0)</f>
        <v>0</v>
      </c>
      <c r="CZ34" s="4">
        <f>IF('2. Duree poste'!$C$3="Score",0,0)</f>
        <v>0</v>
      </c>
      <c r="DA34">
        <f>IF('2. Duree poste'!$C$3="Score",0,0)</f>
        <v>0</v>
      </c>
    </row>
    <row r="35" spans="2:105" x14ac:dyDescent="0.35">
      <c r="B35" s="186" t="s">
        <v>697</v>
      </c>
      <c r="C35" s="172">
        <v>1</v>
      </c>
      <c r="D35" s="207">
        <f t="shared" si="3"/>
        <v>2.5764705882352943</v>
      </c>
      <c r="E35" s="188">
        <f>IF('2. Duree poste'!$C$3="Score",,0)</f>
        <v>0</v>
      </c>
      <c r="F35" s="188">
        <f>IF('2. Duree poste'!$C$3="Score",,1)</f>
        <v>1</v>
      </c>
      <c r="G35" s="188">
        <f>IF('2. Duree poste'!$C$3="Score",,2)</f>
        <v>2</v>
      </c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>
        <f>IF('2. Duree poste'!$C$3="Score",,3)</f>
        <v>3</v>
      </c>
      <c r="S35" s="187">
        <f>IF('2. Duree poste'!$C$3="Score",,3)</f>
        <v>3</v>
      </c>
      <c r="T35" s="187">
        <f>IF('2. Duree poste'!$C$3="Score",,3)</f>
        <v>3</v>
      </c>
      <c r="U35" s="172">
        <f>IF('2. Duree poste'!$C$3="Score",2,3)</f>
        <v>3</v>
      </c>
      <c r="V35" s="172">
        <f>IF('2. Duree poste'!$C$3="Score",2,4)</f>
        <v>4</v>
      </c>
      <c r="W35" s="172">
        <f>IF('2. Duree poste'!$C$3="Score",2,3)</f>
        <v>3</v>
      </c>
      <c r="X35" s="172">
        <f>IF('2. Duree poste'!$C$3="Score",2,3)</f>
        <v>3</v>
      </c>
      <c r="Y35" s="172">
        <f>IF('2. Duree poste'!$C$3="Score",1,2)</f>
        <v>2</v>
      </c>
      <c r="Z35" s="172">
        <f>IF('2. Duree poste'!$C$3="Score",2,3)</f>
        <v>3</v>
      </c>
      <c r="AA35" s="172">
        <f>IF('2. Duree poste'!$C$3="Score",2,3)</f>
        <v>3</v>
      </c>
      <c r="AB35" s="172">
        <f>IF('2. Duree poste'!$C$3="Score",2,4)</f>
        <v>4</v>
      </c>
      <c r="AC35" s="172">
        <f>IF('2. Duree poste'!$C$3="Score",2,3)</f>
        <v>3</v>
      </c>
      <c r="AD35" s="172">
        <f>IF('2. Duree poste'!$C$3="Score",2,4)</f>
        <v>4</v>
      </c>
      <c r="AE35" s="172">
        <f>IF('2. Duree poste'!$C$3="Score",2,3)</f>
        <v>3</v>
      </c>
      <c r="AF35" s="172">
        <f>IF('2. Duree poste'!$C$3="Score",2,4)</f>
        <v>4</v>
      </c>
      <c r="AG35" s="172">
        <f>IF('2. Duree poste'!$C$3="Score",2,3)</f>
        <v>3</v>
      </c>
      <c r="AH35" s="172">
        <f>IF('2. Duree poste'!$C$3="Score",2,4)</f>
        <v>4</v>
      </c>
      <c r="AI35" s="172">
        <f>IF('2. Duree poste'!$C$3="Score",2,3)</f>
        <v>3</v>
      </c>
      <c r="AJ35" s="172">
        <f>IF('2. Duree poste'!$C$3="Score",2,3)</f>
        <v>3</v>
      </c>
      <c r="AK35" s="172">
        <f>IF('2. Duree poste'!$C$3="Score",1,2)</f>
        <v>2</v>
      </c>
      <c r="AL35" s="172">
        <f>IF('2. Duree poste'!$C$3="Score",2,3)</f>
        <v>3</v>
      </c>
      <c r="AM35" s="172">
        <f>IF('2. Duree poste'!$C$3="Score",1,2)</f>
        <v>2</v>
      </c>
      <c r="AN35" s="172">
        <f>IF('2. Duree poste'!$C$3="Score",1,2)</f>
        <v>2</v>
      </c>
      <c r="AO35" s="172">
        <f>IF('2. Duree poste'!$C$3="Score",0,1)</f>
        <v>1</v>
      </c>
      <c r="AP35" s="172">
        <f>IF('2. Duree poste'!$C$3="Score",0,1)</f>
        <v>1</v>
      </c>
      <c r="AQ35" s="172">
        <f>IF('2. Duree poste'!$C$3="Score",0,1)</f>
        <v>1</v>
      </c>
      <c r="AR35" s="172">
        <f>IF('2. Duree poste'!$C$3="Score",0,1)</f>
        <v>1</v>
      </c>
      <c r="AS35" s="189">
        <f>IF('2. Duree poste'!$C$3="Score",0,0)</f>
        <v>0</v>
      </c>
      <c r="AT35" s="4">
        <f>IF('2. Duree poste'!$C$3="Score",0,0)</f>
        <v>0</v>
      </c>
      <c r="AU35" s="4">
        <f>IF('2. Duree poste'!$C$3="Score",0,0)</f>
        <v>0</v>
      </c>
      <c r="AV35" s="4">
        <f>IF('2. Duree poste'!$C$3="Score",0,0)</f>
        <v>0</v>
      </c>
      <c r="AW35" s="4">
        <f>IF('2. Duree poste'!$C$3="Score",0,0)</f>
        <v>0</v>
      </c>
      <c r="AX35" s="4">
        <f>IF('2. Duree poste'!$C$3="Score",0,0)</f>
        <v>0</v>
      </c>
      <c r="AY35" s="4">
        <f>IF('2. Duree poste'!$C$3="Score",0,1)</f>
        <v>1</v>
      </c>
      <c r="AZ35" s="4">
        <f>IF('2. Duree poste'!$C$3="Score",0,1)</f>
        <v>1</v>
      </c>
      <c r="BA35" s="4">
        <f>IF('2. Duree poste'!$C$3="Score",1,2)</f>
        <v>2</v>
      </c>
      <c r="BB35" s="4">
        <f>IF('2. Duree poste'!$C$3="Score",1,2)</f>
        <v>2</v>
      </c>
      <c r="BC35" s="4">
        <f>IF('2. Duree poste'!$C$3="Score",1,2)</f>
        <v>2</v>
      </c>
      <c r="BD35" s="4">
        <f>IF('2. Duree poste'!$C$3="Score",2,3)</f>
        <v>3</v>
      </c>
      <c r="BE35" s="4">
        <f>IF('2. Duree poste'!$C$3="Score",2,3)</f>
        <v>3</v>
      </c>
      <c r="BF35" s="4">
        <f>IF('2. Duree poste'!$C$3="Score",2,3)</f>
        <v>3</v>
      </c>
      <c r="BG35" s="4">
        <f>IF('2. Duree poste'!$C$3="Score",2,3)</f>
        <v>3</v>
      </c>
      <c r="BH35" s="4">
        <f>IF('2. Duree poste'!$C$3="Score",1,2)</f>
        <v>2</v>
      </c>
      <c r="BI35" s="4">
        <f>IF('2. Duree poste'!$C$3="Score",1,2)</f>
        <v>2</v>
      </c>
      <c r="BJ35" s="4">
        <f>IF('2. Duree poste'!$C$3="Score",1,2)</f>
        <v>2</v>
      </c>
      <c r="BK35" s="4">
        <f>IF('2. Duree poste'!$C$3="Score",0,1)</f>
        <v>1</v>
      </c>
      <c r="BL35" s="4">
        <f>IF('2. Duree poste'!$C$3="Score",1,2)</f>
        <v>2</v>
      </c>
      <c r="BM35" s="4">
        <f>IF('2. Duree poste'!$C$3="Score",0,1)</f>
        <v>1</v>
      </c>
      <c r="BN35" s="4">
        <f>IF('2. Duree poste'!$C$3="Score",1,2)</f>
        <v>2</v>
      </c>
      <c r="BO35" s="4">
        <f>IF('2. Duree poste'!$C$3="Score",1,2)</f>
        <v>2</v>
      </c>
      <c r="BP35" s="4">
        <f>IF('2. Duree poste'!$C$3="Score",2,3)</f>
        <v>3</v>
      </c>
      <c r="BQ35" s="4">
        <f>IF('2. Duree poste'!$C$3="Score",2,4)</f>
        <v>4</v>
      </c>
      <c r="BR35" s="4">
        <f>IF('2. Duree poste'!$C$3="Score",2,5)</f>
        <v>5</v>
      </c>
      <c r="BS35" s="4">
        <f>IF('2. Duree poste'!$C$3="Score",2,5)</f>
        <v>5</v>
      </c>
      <c r="BT35" s="4">
        <f>IF('2. Duree poste'!$C$3="Score",2,5)</f>
        <v>5</v>
      </c>
      <c r="BU35" s="4">
        <f>IF('2. Duree poste'!$C$3="Score",2,5)</f>
        <v>5</v>
      </c>
      <c r="BV35" s="4">
        <f>IF('2. Duree poste'!$C$3="Score",2,6)</f>
        <v>6</v>
      </c>
      <c r="BW35" s="4">
        <f>IF('2. Duree poste'!$C$3="Score",2,5)</f>
        <v>5</v>
      </c>
      <c r="BX35" s="4">
        <f>IF('2. Duree poste'!$C$3="Score",2,4)</f>
        <v>4</v>
      </c>
      <c r="BY35" s="4">
        <f>IF('2. Duree poste'!$C$3="Score",2,3)</f>
        <v>3</v>
      </c>
      <c r="BZ35" s="4">
        <f>IF('2. Duree poste'!$C$3="Score",1,2)</f>
        <v>2</v>
      </c>
      <c r="CA35" s="4">
        <f>IF('2. Duree poste'!$C$3="Score",1,2)</f>
        <v>2</v>
      </c>
      <c r="CB35" s="4">
        <f>IF('2. Duree poste'!$C$3="Score",1,2)</f>
        <v>2</v>
      </c>
      <c r="CC35" s="4">
        <f>IF('2. Duree poste'!$C$3="Score",1,2)</f>
        <v>2</v>
      </c>
      <c r="CD35" s="4">
        <f>IF('2. Duree poste'!$C$3="Score",1,2)</f>
        <v>2</v>
      </c>
      <c r="CE35" s="4">
        <f>IF('2. Duree poste'!$C$3="Score",1,2)</f>
        <v>2</v>
      </c>
      <c r="CF35" s="4">
        <f>IF('2. Duree poste'!$C$3="Score",2,3)</f>
        <v>3</v>
      </c>
      <c r="CG35" s="4">
        <f>IF('2. Duree poste'!$C$3="Score",2,3)</f>
        <v>3</v>
      </c>
      <c r="CH35" s="4">
        <f>IF('2. Duree poste'!$C$3="Score",2,4)</f>
        <v>4</v>
      </c>
      <c r="CI35" s="4">
        <f>IF('2. Duree poste'!$C$3="Score",2,3)</f>
        <v>3</v>
      </c>
      <c r="CJ35" s="4">
        <f>IF('2. Duree poste'!$C$3="Score",2,3)</f>
        <v>3</v>
      </c>
      <c r="CK35" s="4">
        <f>IF('2. Duree poste'!$C$3="Score",2,3)</f>
        <v>3</v>
      </c>
      <c r="CL35" s="4">
        <f>IF('2. Duree poste'!$C$3="Score",2,4)</f>
        <v>4</v>
      </c>
      <c r="CM35" s="4">
        <f>IF('2. Duree poste'!$C$3="Score",2,4)</f>
        <v>4</v>
      </c>
      <c r="CN35" s="4">
        <f>IF('2. Duree poste'!$C$3="Score",2,5)</f>
        <v>5</v>
      </c>
      <c r="CO35" s="4">
        <f>IF('2. Duree poste'!$C$3="Score",2,4)</f>
        <v>4</v>
      </c>
      <c r="CP35" s="4">
        <f>IF('2. Duree poste'!$C$3="Score",2,5)</f>
        <v>5</v>
      </c>
      <c r="CQ35" s="4">
        <f>IF('2. Duree poste'!$C$3="Score",2,4)</f>
        <v>4</v>
      </c>
      <c r="CR35" s="4">
        <f>IF('2. Duree poste'!$C$3="Score",2,5)</f>
        <v>5</v>
      </c>
      <c r="CS35" s="4">
        <f>IF('2. Duree poste'!$C$3="Score",2,4)</f>
        <v>4</v>
      </c>
      <c r="CT35" s="4">
        <f>IF('2. Duree poste'!$C$3="Score",2,3)</f>
        <v>3</v>
      </c>
      <c r="CU35" s="4">
        <f>IF('2. Duree poste'!$C$3="Score",1,2)</f>
        <v>2</v>
      </c>
      <c r="CV35" s="4">
        <f>IF('2. Duree poste'!$C$3="Score",1,2)</f>
        <v>2</v>
      </c>
      <c r="CW35" s="4">
        <f>IF('2. Duree poste'!$C$3="Score",0,1)</f>
        <v>1</v>
      </c>
      <c r="CX35" s="4">
        <f>IF('2. Duree poste'!$C$3="Score",0,1)</f>
        <v>1</v>
      </c>
      <c r="CY35" s="4">
        <f>IF('2. Duree poste'!$C$3="Score",0,0)</f>
        <v>0</v>
      </c>
      <c r="CZ35" s="4">
        <f>IF('2. Duree poste'!$C$3="Score",0,0)</f>
        <v>0</v>
      </c>
      <c r="DA35">
        <f>IF('2. Duree poste'!$C$3="Score",0,0)</f>
        <v>0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2.8117647058823527</v>
      </c>
      <c r="E36" s="187">
        <f>IF('2. Duree poste'!$C$3="Score",,0)</f>
        <v>0</v>
      </c>
      <c r="F36" s="187">
        <f>IF('2. Duree poste'!$C$3="Score",,0)</f>
        <v>0</v>
      </c>
      <c r="G36" s="187">
        <f>IF('2. Duree poste'!$C$3="Score",,0)</f>
        <v>0</v>
      </c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>
        <f>IF('2. Duree poste'!$C$3="Score",,0)</f>
        <v>0</v>
      </c>
      <c r="S36" s="188">
        <f>IF('2. Duree poste'!$C$3="Score",,0)</f>
        <v>0</v>
      </c>
      <c r="T36" s="187">
        <f>IF('2. Duree poste'!$C$3="Score",,0)</f>
        <v>0</v>
      </c>
      <c r="U36" s="172">
        <f>IF('2. Duree poste'!$C$3="Score",0,0)</f>
        <v>0</v>
      </c>
      <c r="V36" s="172">
        <f>IF('2. Duree poste'!$C$3="Score",0,1)</f>
        <v>1</v>
      </c>
      <c r="W36" s="172">
        <f>IF('2. Duree poste'!$C$3="Score",1,2)</f>
        <v>2</v>
      </c>
      <c r="X36" s="172">
        <f>IF('2. Duree poste'!$C$3="Score",1,2)</f>
        <v>2</v>
      </c>
      <c r="Y36" s="172">
        <f>IF('2. Duree poste'!$C$3="Score",2,3)</f>
        <v>3</v>
      </c>
      <c r="Z36" s="172">
        <f>IF('2. Duree poste'!$C$3="Score",2,4)</f>
        <v>4</v>
      </c>
      <c r="AA36" s="172">
        <f>IF('2. Duree poste'!$C$3="Score",2,5)</f>
        <v>5</v>
      </c>
      <c r="AB36" s="172">
        <f>IF('2. Duree poste'!$C$3="Score",2,5)</f>
        <v>5</v>
      </c>
      <c r="AC36" s="172">
        <f>IF('2. Duree poste'!$C$3="Score",2,5)</f>
        <v>5</v>
      </c>
      <c r="AD36" s="172">
        <f>IF('2. Duree poste'!$C$3="Score",2,5)</f>
        <v>5</v>
      </c>
      <c r="AE36" s="172">
        <f>IF('2. Duree poste'!$C$3="Score",2,6)</f>
        <v>6</v>
      </c>
      <c r="AF36" s="172">
        <f>IF('2. Duree poste'!$C$3="Score",2,6)</f>
        <v>6</v>
      </c>
      <c r="AG36" s="172">
        <f>IF('2. Duree poste'!$C$3="Score",2,5)</f>
        <v>5</v>
      </c>
      <c r="AH36" s="172">
        <f>IF('2. Duree poste'!$C$3="Score",2,4)</f>
        <v>4</v>
      </c>
      <c r="AI36" s="172">
        <f>IF('2. Duree poste'!$C$3="Score",2,4)</f>
        <v>4</v>
      </c>
      <c r="AJ36" s="172">
        <f>IF('2. Duree poste'!$C$3="Score",2,4)</f>
        <v>4</v>
      </c>
      <c r="AK36" s="172">
        <f>IF('2. Duree poste'!$C$3="Score",2,3)</f>
        <v>3</v>
      </c>
      <c r="AL36" s="172">
        <f>IF('2. Duree poste'!$C$3="Score",2,3)</f>
        <v>3</v>
      </c>
      <c r="AM36" s="172">
        <f>IF('2. Duree poste'!$C$3="Score",1,2)</f>
        <v>2</v>
      </c>
      <c r="AN36" s="172">
        <f>IF('2. Duree poste'!$C$3="Score",1,2)</f>
        <v>2</v>
      </c>
      <c r="AO36" s="172">
        <f>IF('2. Duree poste'!$C$3="Score",2,3)</f>
        <v>3</v>
      </c>
      <c r="AP36" s="172">
        <f>IF('2. Duree poste'!$C$3="Score",2,4)</f>
        <v>4</v>
      </c>
      <c r="AQ36" s="172">
        <f>IF('2. Duree poste'!$C$3="Score",2,3)</f>
        <v>3</v>
      </c>
      <c r="AR36" s="172">
        <f>IF('2. Duree poste'!$C$3="Score",2,4)</f>
        <v>4</v>
      </c>
      <c r="AS36" s="189">
        <f>IF('2. Duree poste'!$C$3="Score",2,3)</f>
        <v>3</v>
      </c>
      <c r="AT36" s="4">
        <f>IF('2. Duree poste'!$C$3="Score",2,4)</f>
        <v>4</v>
      </c>
      <c r="AU36" s="4">
        <f>IF('2. Duree poste'!$C$3="Score",2,5)</f>
        <v>5</v>
      </c>
      <c r="AV36" s="4">
        <f>IF('2. Duree poste'!$C$3="Score",2,4)</f>
        <v>4</v>
      </c>
      <c r="AW36" s="4">
        <f>IF('2. Duree poste'!$C$3="Score",2,4)</f>
        <v>4</v>
      </c>
      <c r="AX36" s="4">
        <f>IF('2. Duree poste'!$C$3="Score",2,4)</f>
        <v>4</v>
      </c>
      <c r="AY36" s="4">
        <f>IF('2. Duree poste'!$C$3="Score",2,3)</f>
        <v>3</v>
      </c>
      <c r="AZ36" s="4">
        <f>IF('2. Duree poste'!$C$3="Score",2,3)</f>
        <v>3</v>
      </c>
      <c r="BA36" s="4">
        <f>IF('2. Duree poste'!$C$3="Score",2,3)</f>
        <v>3</v>
      </c>
      <c r="BB36" s="4">
        <f>IF('2. Duree poste'!$C$3="Score",1,2)</f>
        <v>2</v>
      </c>
      <c r="BC36" s="4">
        <f>IF('2. Duree poste'!$C$3="Score",1,2)</f>
        <v>2</v>
      </c>
      <c r="BD36" s="4">
        <f>IF('2. Duree poste'!$C$3="Score",0,1)</f>
        <v>1</v>
      </c>
      <c r="BE36" s="4">
        <f>IF('2. Duree poste'!$C$3="Score",1,2)</f>
        <v>2</v>
      </c>
      <c r="BF36" s="4">
        <f>IF('2. Duree poste'!$C$3="Score",1,2)</f>
        <v>2</v>
      </c>
      <c r="BG36" s="4">
        <f>IF('2. Duree poste'!$C$3="Score",1,2)</f>
        <v>2</v>
      </c>
      <c r="BH36" s="4">
        <f>IF('2. Duree poste'!$C$3="Score",0,1)</f>
        <v>1</v>
      </c>
      <c r="BI36" s="4">
        <f>IF('2. Duree poste'!$C$3="Score",0,1)</f>
        <v>1</v>
      </c>
      <c r="BJ36" s="4">
        <f>IF('2. Duree poste'!$C$3="Score",1,2)</f>
        <v>2</v>
      </c>
      <c r="BK36" s="4">
        <f>IF('2. Duree poste'!$C$3="Score",1,2)</f>
        <v>2</v>
      </c>
      <c r="BL36" s="4">
        <f>IF('2. Duree poste'!$C$3="Score",0,1)</f>
        <v>1</v>
      </c>
      <c r="BM36" s="4">
        <f>IF('2. Duree poste'!$C$3="Score",0,1)</f>
        <v>1</v>
      </c>
      <c r="BN36" s="4">
        <f>IF('2. Duree poste'!$C$3="Score",1,2)</f>
        <v>2</v>
      </c>
      <c r="BO36" s="4">
        <f>IF('2. Duree poste'!$C$3="Score",2,3)</f>
        <v>3</v>
      </c>
      <c r="BP36" s="4">
        <f>IF('2. Duree poste'!$C$3="Score",2,3)</f>
        <v>3</v>
      </c>
      <c r="BQ36" s="4">
        <f>IF('2. Duree poste'!$C$3="Score",1,2)</f>
        <v>2</v>
      </c>
      <c r="BR36" s="4">
        <f>IF('2. Duree poste'!$C$3="Score",1,2)</f>
        <v>2</v>
      </c>
      <c r="BS36" s="4">
        <f>IF('2. Duree poste'!$C$3="Score",1,2)</f>
        <v>2</v>
      </c>
      <c r="BT36" s="4">
        <f>IF('2. Duree poste'!$C$3="Score",1,2)</f>
        <v>2</v>
      </c>
      <c r="BU36" s="4">
        <f>IF('2. Duree poste'!$C$3="Score",1,2)</f>
        <v>2</v>
      </c>
      <c r="BV36" s="4">
        <f>IF('2. Duree poste'!$C$3="Score",0,1)</f>
        <v>1</v>
      </c>
      <c r="BW36" s="4">
        <f>IF('2. Duree poste'!$C$3="Score",0,1)</f>
        <v>1</v>
      </c>
      <c r="BX36" s="4">
        <f>IF('2. Duree poste'!$C$3="Score",1,2)</f>
        <v>2</v>
      </c>
      <c r="BY36" s="4">
        <f>IF('2. Duree poste'!$C$3="Score",1,2)</f>
        <v>2</v>
      </c>
      <c r="BZ36" s="4">
        <f>IF('2. Duree poste'!$C$3="Score",2,3)</f>
        <v>3</v>
      </c>
      <c r="CA36" s="4">
        <f>IF('2. Duree poste'!$C$3="Score",2,3)</f>
        <v>3</v>
      </c>
      <c r="CB36" s="4">
        <f>IF('2. Duree poste'!$C$3="Score",1,2)</f>
        <v>2</v>
      </c>
      <c r="CC36" s="4">
        <f>IF('2. Duree poste'!$C$3="Score",1,2)</f>
        <v>2</v>
      </c>
      <c r="CD36" s="4">
        <f>IF('2. Duree poste'!$C$3="Score",1,2)</f>
        <v>2</v>
      </c>
      <c r="CE36" s="4">
        <f>IF('2. Duree poste'!$C$3="Score",0,1)</f>
        <v>1</v>
      </c>
      <c r="CF36" s="4">
        <f>IF('2. Duree poste'!$C$3="Score",0,1)</f>
        <v>1</v>
      </c>
      <c r="CG36" s="4">
        <f>IF('2. Duree poste'!$C$3="Score",0,0)</f>
        <v>0</v>
      </c>
      <c r="CH36" s="4">
        <f>IF('2. Duree poste'!$C$3="Score",0,1)</f>
        <v>1</v>
      </c>
      <c r="CI36" s="4">
        <f>IF('2. Duree poste'!$C$3="Score",0,1)</f>
        <v>1</v>
      </c>
      <c r="CJ36" s="4">
        <f>IF('2. Duree poste'!$C$3="Score",1,2)</f>
        <v>2</v>
      </c>
      <c r="CK36" s="4">
        <f>IF('2. Duree poste'!$C$3="Score",1,2)</f>
        <v>2</v>
      </c>
      <c r="CL36" s="4">
        <f>IF('2. Duree poste'!$C$3="Score",1,2)</f>
        <v>2</v>
      </c>
      <c r="CM36" s="4">
        <f>IF('2. Duree poste'!$C$3="Score",1,2)</f>
        <v>2</v>
      </c>
      <c r="CN36" s="4">
        <f>IF('2. Duree poste'!$C$3="Score",2,3)</f>
        <v>3</v>
      </c>
      <c r="CO36" s="4">
        <f>IF('2. Duree poste'!$C$3="Score",2,3)</f>
        <v>3</v>
      </c>
      <c r="CP36" s="4">
        <f>IF('2. Duree poste'!$C$3="Score",2,4)</f>
        <v>4</v>
      </c>
      <c r="CQ36" s="4">
        <f>IF('2. Duree poste'!$C$3="Score",2,3)</f>
        <v>3</v>
      </c>
      <c r="CR36" s="4">
        <f>IF('2. Duree poste'!$C$3="Score",2,4)</f>
        <v>4</v>
      </c>
      <c r="CS36" s="4">
        <f>IF('2. Duree poste'!$C$3="Score",2,4)</f>
        <v>4</v>
      </c>
      <c r="CT36" s="4">
        <f>IF('2. Duree poste'!$C$3="Score",2,5)</f>
        <v>5</v>
      </c>
      <c r="CU36" s="4">
        <f>IF('2. Duree poste'!$C$3="Score",2,5)</f>
        <v>5</v>
      </c>
      <c r="CV36" s="4">
        <f>IF('2. Duree poste'!$C$3="Score",2,4)</f>
        <v>4</v>
      </c>
      <c r="CW36" s="4">
        <f>IF('2. Duree poste'!$C$3="Score",2,4)</f>
        <v>4</v>
      </c>
      <c r="CX36" s="4">
        <f>IF('2. Duree poste'!$C$3="Score",2,4)</f>
        <v>4</v>
      </c>
      <c r="CY36" s="4">
        <f>IF('2. Duree poste'!$C$3="Score",2,4)</f>
        <v>4</v>
      </c>
      <c r="CZ36" s="4">
        <f>IF('2. Duree poste'!$C$3="Score",2,4)</f>
        <v>4</v>
      </c>
      <c r="DA36">
        <f>IF('2. Duree poste'!$C$3="Score",2,3)</f>
        <v>3</v>
      </c>
    </row>
    <row r="37" spans="2:105" x14ac:dyDescent="0.35">
      <c r="B37" s="186" t="s">
        <v>699</v>
      </c>
      <c r="C37" s="183"/>
      <c r="D37" s="206">
        <f t="shared" si="3"/>
        <v>1.7882352941176471</v>
      </c>
      <c r="E37" s="183">
        <f>IF('2. Duree poste'!$C$3="Score",,0)</f>
        <v>0</v>
      </c>
      <c r="F37" s="184">
        <f>IF('2. Duree poste'!$C$3="Score",,0)</f>
        <v>0</v>
      </c>
      <c r="G37" s="183">
        <f>IF('2. Duree poste'!$C$3="Score",,1)</f>
        <v>1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4">
        <f>IF('2. Duree poste'!$C$3="Score",,2)</f>
        <v>2</v>
      </c>
      <c r="S37" s="183">
        <f>IF('2. Duree poste'!$C$3="Score",,2)</f>
        <v>2</v>
      </c>
      <c r="T37" s="183">
        <f>IF('2. Duree poste'!$C$3="Score",,2)</f>
        <v>2</v>
      </c>
      <c r="U37" s="185">
        <f>IF('2. Duree poste'!$C$3="Score",1,2)</f>
        <v>2</v>
      </c>
      <c r="V37" s="185">
        <f>IF('2. Duree poste'!$C$3="Score",1,2)</f>
        <v>2</v>
      </c>
      <c r="W37" s="185">
        <f>IF('2. Duree poste'!$C$3="Score",2,3)</f>
        <v>3</v>
      </c>
      <c r="X37" s="185">
        <f>IF('2. Duree poste'!$C$3="Score",2,3)</f>
        <v>3</v>
      </c>
      <c r="Y37" s="185">
        <f>IF('2. Duree poste'!$C$3="Score",1,2)</f>
        <v>2</v>
      </c>
      <c r="Z37" s="185">
        <f>IF('2. Duree poste'!$C$3="Score",2,3)</f>
        <v>3</v>
      </c>
      <c r="AA37" s="185">
        <f>IF('2. Duree poste'!$C$3="Score",2,3)</f>
        <v>3</v>
      </c>
      <c r="AB37" s="185">
        <f>IF('2. Duree poste'!$C$3="Score",2,4)</f>
        <v>4</v>
      </c>
      <c r="AC37" s="185">
        <f>IF('2. Duree poste'!$C$3="Score",2,4)</f>
        <v>4</v>
      </c>
      <c r="AD37" s="185">
        <f>IF('2. Duree poste'!$C$3="Score",2,4)</f>
        <v>4</v>
      </c>
      <c r="AE37" s="185">
        <f>IF('2. Duree poste'!$C$3="Score",2,3)</f>
        <v>3</v>
      </c>
      <c r="AF37" s="185">
        <f>IF('2. Duree poste'!$C$3="Score",2,3)</f>
        <v>3</v>
      </c>
      <c r="AG37" s="185">
        <f>IF('2. Duree poste'!$C$3="Score",1,2)</f>
        <v>2</v>
      </c>
      <c r="AH37" s="185">
        <f>IF('2. Duree poste'!$C$3="Score",1,2)</f>
        <v>2</v>
      </c>
      <c r="AI37" s="185">
        <f>IF('2. Duree poste'!$C$3="Score",0,1)</f>
        <v>1</v>
      </c>
      <c r="AJ37" s="185">
        <f>IF('2. Duree poste'!$C$3="Score",0,1)</f>
        <v>1</v>
      </c>
      <c r="AK37" s="185">
        <f>IF('2. Duree poste'!$C$3="Score",0,0)</f>
        <v>0</v>
      </c>
      <c r="AL37" s="185">
        <f>IF('2. Duree poste'!$C$3="Score",0,1)</f>
        <v>1</v>
      </c>
      <c r="AM37" s="185">
        <f>IF('2. Duree poste'!$C$3="Score",0,1)</f>
        <v>1</v>
      </c>
      <c r="AN37" s="185">
        <f>IF('2. Duree poste'!$C$3="Score",1,2)</f>
        <v>2</v>
      </c>
      <c r="AO37" s="185">
        <f>IF('2. Duree poste'!$C$3="Score",1,2)</f>
        <v>2</v>
      </c>
      <c r="AP37" s="185">
        <f>IF('2. Duree poste'!$C$3="Score",1,2)</f>
        <v>2</v>
      </c>
      <c r="AQ37" s="185">
        <f>IF('2. Duree poste'!$C$3="Score",1,2)</f>
        <v>2</v>
      </c>
      <c r="AR37" s="185">
        <f>IF('2. Duree poste'!$C$3="Score",1,2)</f>
        <v>2</v>
      </c>
      <c r="AS37" s="194">
        <f>IF('2. Duree poste'!$C$3="Score",0,1)</f>
        <v>1</v>
      </c>
      <c r="AT37" s="4">
        <f>IF('2. Duree poste'!$C$3="Score",0,1)</f>
        <v>1</v>
      </c>
      <c r="AU37" s="4">
        <f>IF('2. Duree poste'!$C$3="Score",0,0)</f>
        <v>0</v>
      </c>
      <c r="AV37" s="4">
        <f>IF('2. Duree poste'!$C$3="Score",0,0)</f>
        <v>0</v>
      </c>
      <c r="AW37" s="4">
        <f>IF('2. Duree poste'!$C$3="Score",0,0)</f>
        <v>0</v>
      </c>
      <c r="AX37" s="4">
        <f>IF('2. Duree poste'!$C$3="Score",0,0)</f>
        <v>0</v>
      </c>
      <c r="AY37" s="4">
        <f>IF('2. Duree poste'!$C$3="Score",0,0)</f>
        <v>0</v>
      </c>
      <c r="AZ37" s="4">
        <f>IF('2. Duree poste'!$C$3="Score",0,0)</f>
        <v>0</v>
      </c>
      <c r="BA37" s="4">
        <f>IF('2. Duree poste'!$C$3="Score",0,1)</f>
        <v>1</v>
      </c>
      <c r="BB37" s="4">
        <f>IF('2. Duree poste'!$C$3="Score",0,1)</f>
        <v>1</v>
      </c>
      <c r="BC37" s="4">
        <f>IF('2. Duree poste'!$C$3="Score",0,1)</f>
        <v>1</v>
      </c>
      <c r="BD37" s="4">
        <f>IF('2. Duree poste'!$C$3="Score",0,1)</f>
        <v>1</v>
      </c>
      <c r="BE37" s="4">
        <f>IF('2. Duree poste'!$C$3="Score",1,2)</f>
        <v>2</v>
      </c>
      <c r="BF37" s="4">
        <f>IF('2. Duree poste'!$C$3="Score",1,2)</f>
        <v>2</v>
      </c>
      <c r="BG37" s="4">
        <f>IF('2. Duree poste'!$C$3="Score",1,2)</f>
        <v>2</v>
      </c>
      <c r="BH37" s="4">
        <f>IF('2. Duree poste'!$C$3="Score",0,1)</f>
        <v>1</v>
      </c>
      <c r="BI37" s="4">
        <f>IF('2. Duree poste'!$C$3="Score",0,1)</f>
        <v>1</v>
      </c>
      <c r="BJ37" s="4">
        <f>IF('2. Duree poste'!$C$3="Score",1,2)</f>
        <v>2</v>
      </c>
      <c r="BK37" s="4">
        <f>IF('2. Duree poste'!$C$3="Score",2,3)</f>
        <v>3</v>
      </c>
      <c r="BL37" s="4">
        <f>IF('2. Duree poste'!$C$3="Score",1,2)</f>
        <v>2</v>
      </c>
      <c r="BM37" s="4">
        <f>IF('2. Duree poste'!$C$3="Score",2,3)</f>
        <v>3</v>
      </c>
      <c r="BN37" s="4">
        <f>IF('2. Duree poste'!$C$3="Score",2,3)</f>
        <v>3</v>
      </c>
      <c r="BO37" s="4">
        <f>IF('2. Duree poste'!$C$3="Score",2,3)</f>
        <v>3</v>
      </c>
      <c r="BP37" s="4">
        <f>IF('2. Duree poste'!$C$3="Score",2,4)</f>
        <v>4</v>
      </c>
      <c r="BQ37" s="4">
        <f>IF('2. Duree poste'!$C$3="Score",2,3)</f>
        <v>3</v>
      </c>
      <c r="BR37" s="4">
        <f>IF('2. Duree poste'!$C$3="Score",1,2)</f>
        <v>2</v>
      </c>
      <c r="BS37" s="4">
        <f>IF('2. Duree poste'!$C$3="Score",1,2)</f>
        <v>2</v>
      </c>
      <c r="BT37" s="4">
        <f>IF('2. Duree poste'!$C$3="Score",0,1)</f>
        <v>1</v>
      </c>
      <c r="BU37" s="4">
        <f>IF('2. Duree poste'!$C$3="Score",0,1)</f>
        <v>1</v>
      </c>
      <c r="BV37" s="4">
        <f>IF('2. Duree poste'!$C$3="Score",0,1)</f>
        <v>1</v>
      </c>
      <c r="BW37" s="4">
        <f>IF('2. Duree poste'!$C$3="Score",0,0)</f>
        <v>0</v>
      </c>
      <c r="BX37" s="4">
        <f>IF('2. Duree poste'!$C$3="Score",0,1)</f>
        <v>1</v>
      </c>
      <c r="BY37" s="4">
        <f>IF('2. Duree poste'!$C$3="Score",0,1)</f>
        <v>1</v>
      </c>
      <c r="BZ37" s="4">
        <f>IF('2. Duree poste'!$C$3="Score",1,2)</f>
        <v>2</v>
      </c>
      <c r="CA37" s="4">
        <f>IF('2. Duree poste'!$C$3="Score",1,2)</f>
        <v>2</v>
      </c>
      <c r="CB37" s="4">
        <f>IF('2. Duree poste'!$C$3="Score",2,3)</f>
        <v>3</v>
      </c>
      <c r="CC37" s="4">
        <f>IF('2. Duree poste'!$C$3="Score",2,4)</f>
        <v>4</v>
      </c>
      <c r="CD37" s="4">
        <f>IF('2. Duree poste'!$C$3="Score",2,4)</f>
        <v>4</v>
      </c>
      <c r="CE37" s="4">
        <f>IF('2. Duree poste'!$C$3="Score",2,3)</f>
        <v>3</v>
      </c>
      <c r="CF37" s="4">
        <f>IF('2. Duree poste'!$C$3="Score",2,3)</f>
        <v>3</v>
      </c>
      <c r="CG37" s="4">
        <f>IF('2. Duree poste'!$C$3="Score",1,2)</f>
        <v>2</v>
      </c>
      <c r="CH37" s="4">
        <f>IF('2. Duree poste'!$C$3="Score",1,2)</f>
        <v>2</v>
      </c>
      <c r="CI37" s="4">
        <f>IF('2. Duree poste'!$C$3="Score",0,1)</f>
        <v>1</v>
      </c>
      <c r="CJ37" s="4">
        <f>IF('2. Duree poste'!$C$3="Score",0,0)</f>
        <v>0</v>
      </c>
      <c r="CK37" s="4">
        <f>IF('2. Duree poste'!$C$3="Score",0,0)</f>
        <v>0</v>
      </c>
      <c r="CL37" s="4">
        <f>IF('2. Duree poste'!$C$3="Score",0,0)</f>
        <v>0</v>
      </c>
      <c r="CM37" s="4">
        <f>IF('2. Duree poste'!$C$3="Score",0,0)</f>
        <v>0</v>
      </c>
      <c r="CN37" s="4">
        <f>IF('2. Duree poste'!$C$3="Score",0,1)</f>
        <v>1</v>
      </c>
      <c r="CO37" s="4">
        <f>IF('2. Duree poste'!$C$3="Score",0,1)</f>
        <v>1</v>
      </c>
      <c r="CP37" s="4">
        <f>IF('2. Duree poste'!$C$3="Score",1,2)</f>
        <v>2</v>
      </c>
      <c r="CQ37" s="4">
        <f>IF('2. Duree poste'!$C$3="Score",1,2)</f>
        <v>2</v>
      </c>
      <c r="CR37" s="4">
        <f>IF('2. Duree poste'!$C$3="Score",1,2)</f>
        <v>2</v>
      </c>
      <c r="CS37" s="4">
        <f>IF('2. Duree poste'!$C$3="Score",2,3)</f>
        <v>3</v>
      </c>
      <c r="CT37" s="4">
        <f>IF('2. Duree poste'!$C$3="Score",2,3)</f>
        <v>3</v>
      </c>
      <c r="CU37" s="4">
        <f>IF('2. Duree poste'!$C$3="Score",1,2)</f>
        <v>2</v>
      </c>
      <c r="CV37" s="4">
        <f>IF('2. Duree poste'!$C$3="Score",1,2)</f>
        <v>2</v>
      </c>
      <c r="CW37" s="4">
        <f>IF('2. Duree poste'!$C$3="Score",1,2)</f>
        <v>2</v>
      </c>
      <c r="CX37" s="4">
        <f>IF('2. Duree poste'!$C$3="Score",1,2)</f>
        <v>2</v>
      </c>
      <c r="CY37" s="4">
        <f>IF('2. Duree poste'!$C$3="Score",1,2)</f>
        <v>2</v>
      </c>
      <c r="CZ37" s="4">
        <f>IF('2. Duree poste'!$C$3="Score",2,1)</f>
        <v>1</v>
      </c>
      <c r="DA37" s="4">
        <f>IF('2. Duree poste'!$C$3="Score",2,1)</f>
        <v>1</v>
      </c>
    </row>
    <row r="38" spans="2:105" x14ac:dyDescent="0.35">
      <c r="B38" s="186" t="s">
        <v>700</v>
      </c>
      <c r="C38" s="187"/>
      <c r="D38" s="207">
        <f t="shared" si="3"/>
        <v>3.2588235294117647</v>
      </c>
      <c r="E38" s="187">
        <f>IF('2. Duree poste'!$C$3="Score",,0)</f>
        <v>0</v>
      </c>
      <c r="F38" s="187">
        <f>IF('2. Duree poste'!$C$3="Score",,1)</f>
        <v>1</v>
      </c>
      <c r="G38" s="187">
        <f>IF('2. Duree poste'!$C$3="Score",,2)</f>
        <v>2</v>
      </c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>
        <f>IF('2. Duree poste'!$C$3="Score",,2)</f>
        <v>2</v>
      </c>
      <c r="S38" s="188">
        <f>IF('2. Duree poste'!$C$3="Score",,2)</f>
        <v>2</v>
      </c>
      <c r="T38" s="187">
        <f>IF('2. Duree poste'!$C$3="Score",,3)</f>
        <v>3</v>
      </c>
      <c r="U38" s="172">
        <f>IF('2. Duree poste'!$C$3="Score",2,4)</f>
        <v>4</v>
      </c>
      <c r="V38" s="172">
        <f>IF('2. Duree poste'!$C$3="Score",2,5)</f>
        <v>5</v>
      </c>
      <c r="W38" s="172">
        <f>IF('2. Duree poste'!$C$3="Score",2,4)</f>
        <v>4</v>
      </c>
      <c r="X38" s="172">
        <f>IF('2. Duree poste'!$C$3="Score",2,3)</f>
        <v>3</v>
      </c>
      <c r="Y38" s="172">
        <f>IF('2. Duree poste'!$C$3="Score",2,3)</f>
        <v>3</v>
      </c>
      <c r="Z38" s="172">
        <f>IF('2. Duree poste'!$C$3="Score",2,3)</f>
        <v>3</v>
      </c>
      <c r="AA38" s="172">
        <f>IF('2. Duree poste'!$C$3="Score",1,2)</f>
        <v>2</v>
      </c>
      <c r="AB38" s="172">
        <f>IF('2. Duree poste'!$C$3="Score",0,1)</f>
        <v>1</v>
      </c>
      <c r="AC38" s="172">
        <f>IF('2. Duree poste'!$C$3="Score",0,1)</f>
        <v>1</v>
      </c>
      <c r="AD38" s="172">
        <f>IF('2. Duree poste'!$C$3="Score",1,2)</f>
        <v>2</v>
      </c>
      <c r="AE38" s="172">
        <f>IF('2. Duree poste'!$C$3="Score",2,3)</f>
        <v>3</v>
      </c>
      <c r="AF38" s="172">
        <f>IF('2. Duree poste'!$C$3="Score",2,4)</f>
        <v>4</v>
      </c>
      <c r="AG38" s="172">
        <f>IF('2. Duree poste'!$C$3="Score",2,4)</f>
        <v>4</v>
      </c>
      <c r="AH38" s="172">
        <f>IF('2. Duree poste'!$C$3="Score",2,4)</f>
        <v>4</v>
      </c>
      <c r="AI38" s="172">
        <f>IF('2. Duree poste'!$C$3="Score",2,4)</f>
        <v>4</v>
      </c>
      <c r="AJ38" s="172">
        <f>IF('2. Duree poste'!$C$3="Score",2,4)</f>
        <v>4</v>
      </c>
      <c r="AK38" s="172">
        <f>IF('2. Duree poste'!$C$3="Score",2,3)</f>
        <v>3</v>
      </c>
      <c r="AL38" s="172">
        <f>IF('2. Duree poste'!$C$3="Score",2,3)</f>
        <v>3</v>
      </c>
      <c r="AM38" s="172">
        <f>IF('2. Duree poste'!$C$3="Score",2,3)</f>
        <v>3</v>
      </c>
      <c r="AN38" s="172">
        <f>IF('2. Duree poste'!$C$3="Score",2,4)</f>
        <v>4</v>
      </c>
      <c r="AO38" s="172">
        <f>IF('2. Duree poste'!$C$3="Score",2,4)</f>
        <v>4</v>
      </c>
      <c r="AP38" s="172">
        <f>IF('2. Duree poste'!$C$3="Score",2,5)</f>
        <v>5</v>
      </c>
      <c r="AQ38" s="172">
        <f>IF('2. Duree poste'!$C$3="Score",2,5)</f>
        <v>5</v>
      </c>
      <c r="AR38" s="172">
        <f>IF('2. Duree poste'!$C$3="Score",2,5)</f>
        <v>5</v>
      </c>
      <c r="AS38" s="189">
        <f>IF('2. Duree poste'!$C$3="Score",2,5)</f>
        <v>5</v>
      </c>
      <c r="AT38" s="4">
        <f>IF('2. Duree poste'!$C$3="Score",2,4)</f>
        <v>4</v>
      </c>
      <c r="AU38" s="4">
        <f>IF('2. Duree poste'!$C$3="Score",2,3)</f>
        <v>3</v>
      </c>
      <c r="AV38" s="4">
        <f>IF('2. Duree poste'!$C$3="Score",2,3)</f>
        <v>3</v>
      </c>
      <c r="AW38" s="4">
        <f>IF('2. Duree poste'!$C$3="Score",1,2)</f>
        <v>2</v>
      </c>
      <c r="AX38" s="4">
        <f>IF('2. Duree poste'!$C$3="Score",1,2)</f>
        <v>2</v>
      </c>
      <c r="AY38" s="4">
        <f>IF('2. Duree poste'!$C$3="Score",1,2)</f>
        <v>2</v>
      </c>
      <c r="AZ38" s="4">
        <f>IF('2. Duree poste'!$C$3="Score",1,2)</f>
        <v>2</v>
      </c>
      <c r="BA38" s="4">
        <f>IF('2. Duree poste'!$C$3="Score",2,3)</f>
        <v>3</v>
      </c>
      <c r="BB38" s="4">
        <f>IF('2. Duree poste'!$C$3="Score",2,3)</f>
        <v>3</v>
      </c>
      <c r="BC38" s="4">
        <f>IF('2. Duree poste'!$C$3="Score",2,3)</f>
        <v>3</v>
      </c>
      <c r="BD38" s="4">
        <f>IF('2. Duree poste'!$C$3="Score",2,3)</f>
        <v>3</v>
      </c>
      <c r="BE38" s="4">
        <f>IF('2. Duree poste'!$C$3="Score",2,3)</f>
        <v>3</v>
      </c>
      <c r="BF38" s="4">
        <f>IF('2. Duree poste'!$C$3="Score",2,3)</f>
        <v>3</v>
      </c>
      <c r="BG38" s="4">
        <f>IF('2. Duree poste'!$C$3="Score",2,3)</f>
        <v>3</v>
      </c>
      <c r="BH38" s="4">
        <f>IF('2. Duree poste'!$C$3="Score",2,3)</f>
        <v>3</v>
      </c>
      <c r="BI38" s="4">
        <f>IF('2. Duree poste'!$C$3="Score",2,3)</f>
        <v>3</v>
      </c>
      <c r="BJ38" s="4">
        <f>IF('2. Duree poste'!$C$3="Score",2,4)</f>
        <v>4</v>
      </c>
      <c r="BK38" s="4">
        <f>IF('2. Duree poste'!$C$3="Score",2,5)</f>
        <v>5</v>
      </c>
      <c r="BL38" s="4">
        <f>IF('2. Duree poste'!$C$3="Score",2,4)</f>
        <v>4</v>
      </c>
      <c r="BM38" s="4">
        <f>IF('2. Duree poste'!$C$3="Score",2,4)</f>
        <v>4</v>
      </c>
      <c r="BN38" s="4">
        <f>IF('2. Duree poste'!$C$3="Score",2,4)</f>
        <v>4</v>
      </c>
      <c r="BO38" s="4">
        <f>IF('2. Duree poste'!$C$3="Score",2,3)</f>
        <v>3</v>
      </c>
      <c r="BP38" s="4">
        <f>IF('2. Duree poste'!$C$3="Score",2,3)</f>
        <v>3</v>
      </c>
      <c r="BQ38" s="4">
        <f>IF('2. Duree poste'!$C$3="Score",1,2)</f>
        <v>2</v>
      </c>
      <c r="BR38" s="4">
        <f>IF('2. Duree poste'!$C$3="Score",0,1)</f>
        <v>1</v>
      </c>
      <c r="BS38" s="4">
        <f>IF('2. Duree poste'!$C$3="Score",0,1)</f>
        <v>1</v>
      </c>
      <c r="BT38" s="4">
        <f>IF('2. Duree poste'!$C$3="Score",1,2)</f>
        <v>2</v>
      </c>
      <c r="BU38" s="4">
        <f>IF('2. Duree poste'!$C$3="Score",1,2)</f>
        <v>2</v>
      </c>
      <c r="BV38" s="4">
        <f>IF('2. Duree poste'!$C$3="Score",1,2)</f>
        <v>2</v>
      </c>
      <c r="BW38" s="4">
        <f>IF('2. Duree poste'!$C$3="Score",2,3)</f>
        <v>3</v>
      </c>
      <c r="BX38" s="4">
        <f>IF('2. Duree poste'!$C$3="Score",2,4)</f>
        <v>4</v>
      </c>
      <c r="BY38" s="4">
        <f>IF('2. Duree poste'!$C$3="Score",2,4)</f>
        <v>4</v>
      </c>
      <c r="BZ38" s="4">
        <f>IF('2. Duree poste'!$C$3="Score",2,5)</f>
        <v>5</v>
      </c>
      <c r="CA38" s="4">
        <f>IF('2. Duree poste'!$C$3="Score",2,4)</f>
        <v>4</v>
      </c>
      <c r="CB38" s="4">
        <f>IF('2. Duree poste'!$C$3="Score",2,4)</f>
        <v>4</v>
      </c>
      <c r="CC38" s="4">
        <f>IF('2. Duree poste'!$C$3="Score",2,4)</f>
        <v>4</v>
      </c>
      <c r="CD38" s="4">
        <f>IF('2. Duree poste'!$C$3="Score",2,3)</f>
        <v>3</v>
      </c>
      <c r="CE38" s="4">
        <f>IF('2. Duree poste'!$C$3="Score",1,2)</f>
        <v>2</v>
      </c>
      <c r="CF38" s="4">
        <f>IF('2. Duree poste'!$C$3="Score",1,2)</f>
        <v>2</v>
      </c>
      <c r="CG38" s="4">
        <f>IF('2. Duree poste'!$C$3="Score",1,2)</f>
        <v>2</v>
      </c>
      <c r="CH38" s="4">
        <f>IF('2. Duree poste'!$C$3="Score",1,2)</f>
        <v>2</v>
      </c>
      <c r="CI38" s="4">
        <f>IF('2. Duree poste'!$C$3="Score",0,1)</f>
        <v>1</v>
      </c>
      <c r="CJ38" s="4">
        <f>IF('2. Duree poste'!$C$3="Score",1,2)</f>
        <v>2</v>
      </c>
      <c r="CK38" s="4">
        <f>IF('2. Duree poste'!$C$3="Score",1,2)</f>
        <v>2</v>
      </c>
      <c r="CL38" s="4">
        <f>IF('2. Duree poste'!$C$3="Score",2,3)</f>
        <v>3</v>
      </c>
      <c r="CM38" s="4">
        <f>IF('2. Duree poste'!$C$3="Score",2,3)</f>
        <v>3</v>
      </c>
      <c r="CN38" s="4">
        <f>IF('2. Duree poste'!$C$3="Score",2,3)</f>
        <v>3</v>
      </c>
      <c r="CO38" s="4">
        <f>IF('2. Duree poste'!$C$3="Score",2,4)</f>
        <v>4</v>
      </c>
      <c r="CP38" s="4">
        <f>IF('2. Duree poste'!$C$3="Score",2,5)</f>
        <v>5</v>
      </c>
      <c r="CQ38" s="4">
        <f>IF('2. Duree poste'!$C$3="Score",2,4)</f>
        <v>4</v>
      </c>
      <c r="CR38" s="4">
        <f>IF('2. Duree poste'!$C$3="Score",2,5)</f>
        <v>5</v>
      </c>
      <c r="CS38" s="4">
        <f>IF('2. Duree poste'!$C$3="Score",2,4)</f>
        <v>4</v>
      </c>
      <c r="CT38" s="4">
        <f>IF('2. Duree poste'!$C$3="Score",2,4)</f>
        <v>4</v>
      </c>
      <c r="CU38" s="4">
        <f>IF('2. Duree poste'!$C$3="Score",2,4)</f>
        <v>4</v>
      </c>
      <c r="CV38" s="4">
        <f>IF('2. Duree poste'!$C$3="Score",2,4)</f>
        <v>4</v>
      </c>
      <c r="CW38" s="4">
        <f>IF('2. Duree poste'!$C$3="Score",2,4)</f>
        <v>4</v>
      </c>
      <c r="CX38" s="4">
        <f>IF('2. Duree poste'!$C$3="Score",2,4)</f>
        <v>4</v>
      </c>
      <c r="CY38" s="4">
        <f>IF('2. Duree poste'!$C$3="Score",2,4)</f>
        <v>4</v>
      </c>
      <c r="CZ38" s="4">
        <f>IF('2. Duree poste'!$C$3="Score",2,4)</f>
        <v>4</v>
      </c>
      <c r="DA38" s="4">
        <f>IF('2. Duree poste'!$C$3="Score",2,4)</f>
        <v>4</v>
      </c>
    </row>
    <row r="39" spans="2:105" x14ac:dyDescent="0.35">
      <c r="B39" s="186" t="s">
        <v>701</v>
      </c>
      <c r="C39" s="187"/>
      <c r="D39" s="207">
        <f t="shared" si="3"/>
        <v>2.0705882352941178</v>
      </c>
      <c r="E39" s="188">
        <f>IF('2. Duree poste'!$C$3="Score",,1)</f>
        <v>1</v>
      </c>
      <c r="F39" s="187">
        <f>IF('2. Duree poste'!$C$3="Score",,1)</f>
        <v>1</v>
      </c>
      <c r="G39" s="188">
        <f>IF('2. Duree poste'!$C$3="Score",,2)</f>
        <v>2</v>
      </c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7">
        <f>IF('2. Duree poste'!$C$3="Score",,2)</f>
        <v>2</v>
      </c>
      <c r="S39" s="187">
        <f>IF('2. Duree poste'!$C$3="Score",,2)</f>
        <v>2</v>
      </c>
      <c r="T39" s="188">
        <f>IF('2. Duree poste'!$C$3="Score",,2)</f>
        <v>2</v>
      </c>
      <c r="U39" s="172">
        <f>IF('2. Duree poste'!$C$3="Score",1,2)</f>
        <v>2</v>
      </c>
      <c r="V39" s="172">
        <f>IF('2. Duree poste'!$C$3="Score",1,2)</f>
        <v>2</v>
      </c>
      <c r="W39" s="172">
        <f>IF('2. Duree poste'!$C$3="Score",1,2)</f>
        <v>2</v>
      </c>
      <c r="X39" s="172">
        <f>IF('2. Duree poste'!$C$3="Score",1,2)</f>
        <v>2</v>
      </c>
      <c r="Y39" s="172">
        <f>IF('2. Duree poste'!$C$3="Score",1,2)</f>
        <v>2</v>
      </c>
      <c r="Z39" s="172">
        <f>IF('2. Duree poste'!$C$3="Score",2,3)</f>
        <v>3</v>
      </c>
      <c r="AA39" s="172">
        <f>IF('2. Duree poste'!$C$3="Score",2,3)</f>
        <v>3</v>
      </c>
      <c r="AB39" s="172">
        <f>IF('2. Duree poste'!$C$3="Score",2,4)</f>
        <v>4</v>
      </c>
      <c r="AC39" s="172">
        <f>IF('2. Duree poste'!$C$3="Score",2,3)</f>
        <v>3</v>
      </c>
      <c r="AD39" s="172">
        <f>IF('2. Duree poste'!$C$3="Score",2,4)</f>
        <v>4</v>
      </c>
      <c r="AE39" s="172">
        <f>IF('2. Duree poste'!$C$3="Score",2,4)</f>
        <v>4</v>
      </c>
      <c r="AF39" s="172">
        <f>IF('2. Duree poste'!$C$3="Score",2,5)</f>
        <v>5</v>
      </c>
      <c r="AG39" s="172">
        <f>IF('2. Duree poste'!$C$3="Score",2,4)</f>
        <v>4</v>
      </c>
      <c r="AH39" s="172">
        <f>IF('2. Duree poste'!$C$3="Score",2,4)</f>
        <v>4</v>
      </c>
      <c r="AI39" s="172">
        <f>IF('2. Duree poste'!$C$3="Score",2,4)</f>
        <v>4</v>
      </c>
      <c r="AJ39" s="172">
        <f>IF('2. Duree poste'!$C$3="Score",2,5)</f>
        <v>5</v>
      </c>
      <c r="AK39" s="172">
        <f>IF('2. Duree poste'!$C$3="Score",2,4)</f>
        <v>4</v>
      </c>
      <c r="AL39" s="172">
        <f>IF('2. Duree poste'!$C$3="Score",2,3)</f>
        <v>3</v>
      </c>
      <c r="AM39" s="172">
        <f>IF('2. Duree poste'!$C$3="Score",1,2)</f>
        <v>2</v>
      </c>
      <c r="AN39" s="172">
        <f>IF('2. Duree poste'!$C$3="Score",1,2)</f>
        <v>2</v>
      </c>
      <c r="AO39" s="172">
        <f>IF('2. Duree poste'!$C$3="Score",1,2)</f>
        <v>2</v>
      </c>
      <c r="AP39" s="172">
        <f>IF('2. Duree poste'!$C$3="Score",0,1)</f>
        <v>1</v>
      </c>
      <c r="AQ39" s="172">
        <f>IF('2. Duree poste'!$C$3="Score",0,0)</f>
        <v>0</v>
      </c>
      <c r="AR39" s="172">
        <f>IF('2. Duree poste'!$C$3="Score",0,0)</f>
        <v>0</v>
      </c>
      <c r="AS39" s="189">
        <f>IF('2. Duree poste'!$C$3="Score",0,0)</f>
        <v>0</v>
      </c>
      <c r="AT39" s="4">
        <f>IF('2. Duree poste'!$C$3="Score",0,0)</f>
        <v>0</v>
      </c>
      <c r="AU39" s="4">
        <f>IF('2. Duree poste'!$C$3="Score",0,0)</f>
        <v>0</v>
      </c>
      <c r="AV39" s="4">
        <f>IF('2. Duree poste'!$C$3="Score",0,0)</f>
        <v>0</v>
      </c>
      <c r="AW39" s="4">
        <f>IF('2. Duree poste'!$C$3="Score",0,0)</f>
        <v>0</v>
      </c>
      <c r="AX39" s="4">
        <f>IF('2. Duree poste'!$C$3="Score",0,0)</f>
        <v>0</v>
      </c>
      <c r="AY39" s="4">
        <f>IF('2. Duree poste'!$C$3="Score",0,0)</f>
        <v>0</v>
      </c>
      <c r="AZ39" s="4">
        <f>IF('2. Duree poste'!$C$3="Score",0,0)</f>
        <v>0</v>
      </c>
      <c r="BA39" s="4">
        <f>IF('2. Duree poste'!$C$3="Score",0,0)</f>
        <v>0</v>
      </c>
      <c r="BB39" s="4">
        <f>IF('2. Duree poste'!$C$3="Score",0,0)</f>
        <v>0</v>
      </c>
      <c r="BC39" s="4">
        <f>IF('2. Duree poste'!$C$3="Score",0,0)</f>
        <v>0</v>
      </c>
      <c r="BD39" s="4">
        <f>IF('2. Duree poste'!$C$3="Score",0,1)</f>
        <v>1</v>
      </c>
      <c r="BE39" s="4">
        <f>IF('2. Duree poste'!$C$3="Score",1,2)</f>
        <v>2</v>
      </c>
      <c r="BF39" s="4">
        <f>IF('2. Duree poste'!$C$3="Score",1,2)</f>
        <v>2</v>
      </c>
      <c r="BG39" s="4">
        <f>IF('2. Duree poste'!$C$3="Score",2,3)</f>
        <v>3</v>
      </c>
      <c r="BH39" s="4">
        <f>IF('2. Duree poste'!$C$3="Score",2,3)</f>
        <v>3</v>
      </c>
      <c r="BI39" s="4">
        <f>IF('2. Duree poste'!$C$3="Score",2,4)</f>
        <v>4</v>
      </c>
      <c r="BJ39" s="4">
        <f>IF('2. Duree poste'!$C$3="Score",2,4)</f>
        <v>4</v>
      </c>
      <c r="BK39" s="4">
        <f>IF('2. Duree poste'!$C$3="Score",2,3)</f>
        <v>3</v>
      </c>
      <c r="BL39" s="4">
        <f>IF('2. Duree poste'!$C$3="Score",2,3)</f>
        <v>3</v>
      </c>
      <c r="BM39" s="4">
        <f>IF('2. Duree poste'!$C$3="Score",2,4)</f>
        <v>4</v>
      </c>
      <c r="BN39" s="4">
        <f>IF('2. Duree poste'!$C$3="Score",2,3)</f>
        <v>3</v>
      </c>
      <c r="BO39" s="4">
        <f>IF('2. Duree poste'!$C$3="Score",2,3)</f>
        <v>3</v>
      </c>
      <c r="BP39" s="4">
        <f>IF('2. Duree poste'!$C$3="Score",1,2)</f>
        <v>2</v>
      </c>
      <c r="BQ39" s="4">
        <f>IF('2. Duree poste'!$C$3="Score",2,3)</f>
        <v>3</v>
      </c>
      <c r="BR39" s="4">
        <f>IF('2. Duree poste'!$C$3="Score",2,3)</f>
        <v>3</v>
      </c>
      <c r="BS39" s="4">
        <f>IF('2. Duree poste'!$C$3="Score",2,3)</f>
        <v>3</v>
      </c>
      <c r="BT39" s="4">
        <f>IF('2. Duree poste'!$C$3="Score",1,2)</f>
        <v>2</v>
      </c>
      <c r="BU39" s="4">
        <f>IF('2. Duree poste'!$C$3="Score",1,2)</f>
        <v>2</v>
      </c>
      <c r="BV39" s="4">
        <f>IF('2. Duree poste'!$C$3="Score",2,3)</f>
        <v>3</v>
      </c>
      <c r="BW39" s="4">
        <f>IF('2. Duree poste'!$C$3="Score",2,3)</f>
        <v>3</v>
      </c>
      <c r="BX39" s="4">
        <f>IF('2. Duree poste'!$C$3="Score",1,2)</f>
        <v>2</v>
      </c>
      <c r="BY39" s="4">
        <f>IF('2. Duree poste'!$C$3="Score",1,2)</f>
        <v>2</v>
      </c>
      <c r="BZ39" s="4">
        <f>IF('2. Duree poste'!$C$3="Score",0,1)</f>
        <v>1</v>
      </c>
      <c r="CA39" s="4">
        <f>IF('2. Duree poste'!$C$3="Score",0,1)</f>
        <v>1</v>
      </c>
      <c r="CB39" s="4">
        <f>IF('2. Duree poste'!$C$3="Score",0,1)</f>
        <v>1</v>
      </c>
      <c r="CC39" s="4">
        <f>IF('2. Duree poste'!$C$3="Score",0,1)</f>
        <v>1</v>
      </c>
      <c r="CD39" s="4">
        <f>IF('2. Duree poste'!$C$3="Score",0,1)</f>
        <v>1</v>
      </c>
      <c r="CE39" s="4">
        <f>IF('2. Duree poste'!$C$3="Score",1,2)</f>
        <v>2</v>
      </c>
      <c r="CF39" s="4">
        <f>IF('2. Duree poste'!$C$3="Score",1,2)</f>
        <v>2</v>
      </c>
      <c r="CG39" s="4">
        <f>IF('2. Duree poste'!$C$3="Score",2,3)</f>
        <v>3</v>
      </c>
      <c r="CH39" s="4">
        <f>IF('2. Duree poste'!$C$3="Score",2,3)</f>
        <v>3</v>
      </c>
      <c r="CI39" s="4">
        <f>IF('2. Duree poste'!$C$3="Score",2,3)</f>
        <v>3</v>
      </c>
      <c r="CJ39" s="4">
        <f>IF('2. Duree poste'!$C$3="Score",2,3)</f>
        <v>3</v>
      </c>
      <c r="CK39" s="4">
        <f>IF('2. Duree poste'!$C$3="Score",2,3)</f>
        <v>3</v>
      </c>
      <c r="CL39" s="4">
        <f>IF('2. Duree poste'!$C$3="Score",2,3)</f>
        <v>3</v>
      </c>
      <c r="CM39" s="4">
        <f>IF('2. Duree poste'!$C$3="Score",2,4)</f>
        <v>4</v>
      </c>
      <c r="CN39" s="4">
        <f>IF('2. Duree poste'!$C$3="Score",2,3)</f>
        <v>3</v>
      </c>
      <c r="CO39" s="4">
        <f>IF('2. Duree poste'!$C$3="Score",2,3)</f>
        <v>3</v>
      </c>
      <c r="CP39" s="4">
        <f>IF('2. Duree poste'!$C$3="Score",2,3)</f>
        <v>3</v>
      </c>
      <c r="CQ39" s="4">
        <f>IF('2. Duree poste'!$C$3="Score",1,2)</f>
        <v>2</v>
      </c>
      <c r="CR39" s="4">
        <f>IF('2. Duree poste'!$C$3="Score",1,2)</f>
        <v>2</v>
      </c>
      <c r="CS39" s="4">
        <f>IF('2. Duree poste'!$C$3="Score",0,1)</f>
        <v>1</v>
      </c>
      <c r="CT39" s="4">
        <f>IF('2. Duree poste'!$C$3="Score",0,0)</f>
        <v>0</v>
      </c>
      <c r="CU39" s="4">
        <f>IF('2. Duree poste'!$C$3="Score",0,0)</f>
        <v>0</v>
      </c>
      <c r="CV39" s="4">
        <f>IF('2. Duree poste'!$C$3="Score",0,0)</f>
        <v>0</v>
      </c>
      <c r="CW39" s="4">
        <f>IF('2. Duree poste'!$C$3="Score",0,1)</f>
        <v>1</v>
      </c>
      <c r="CX39" s="4">
        <f>IF('2. Duree poste'!$C$3="Score",0,1)</f>
        <v>1</v>
      </c>
      <c r="CY39" s="4">
        <f>IF('2. Duree poste'!$C$3="Score",1,2)</f>
        <v>2</v>
      </c>
      <c r="CZ39" s="4">
        <f>IF('2. Duree poste'!$C$3="Score",0,0)</f>
        <v>0</v>
      </c>
      <c r="DA39" s="4">
        <f>IF('2. Duree poste'!$C$3="Score",0,0)</f>
        <v>0</v>
      </c>
    </row>
    <row r="40" spans="2:105" x14ac:dyDescent="0.35">
      <c r="B40" s="186" t="s">
        <v>1197</v>
      </c>
      <c r="C40" s="187"/>
      <c r="D40" s="207">
        <f t="shared" si="3"/>
        <v>2.9411764705882355</v>
      </c>
      <c r="E40" s="187">
        <f>IF('2. Duree poste'!$C$3="Score",,1)</f>
        <v>1</v>
      </c>
      <c r="F40" s="188">
        <f>IF('2. Duree poste'!$C$3="Score",,1)</f>
        <v>1</v>
      </c>
      <c r="G40" s="187">
        <f>IF('2. Duree poste'!$C$3="Score",,1)</f>
        <v>1</v>
      </c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8">
        <f>IF('2. Duree poste'!$C$3="Score",,2)</f>
        <v>2</v>
      </c>
      <c r="S40" s="187">
        <f>IF('2. Duree poste'!$C$3="Score",,2)</f>
        <v>2</v>
      </c>
      <c r="T40" s="187">
        <f>IF('2. Duree poste'!$C$3="Score",,2)</f>
        <v>2</v>
      </c>
      <c r="U40" s="172">
        <f>IF('2. Duree poste'!$C$3="Score",2,3)</f>
        <v>3</v>
      </c>
      <c r="V40" s="172">
        <f>IF('2. Duree poste'!$C$3="Score",2,3)</f>
        <v>3</v>
      </c>
      <c r="W40" s="172">
        <f>IF('2. Duree poste'!$C$3="Score",2,3)</f>
        <v>3</v>
      </c>
      <c r="X40" s="172">
        <f>IF('2. Duree poste'!$C$3="Score",2,3)</f>
        <v>3</v>
      </c>
      <c r="Y40" s="172">
        <f>IF('2. Duree poste'!$C$3="Score",1,2)</f>
        <v>2</v>
      </c>
      <c r="Z40" s="172">
        <f>IF('2. Duree poste'!$C$3="Score",2,3)</f>
        <v>3</v>
      </c>
      <c r="AA40" s="172">
        <f>IF('2. Duree poste'!$C$3="Score",2,4)</f>
        <v>4</v>
      </c>
      <c r="AB40" s="172">
        <f>IF('2. Duree poste'!$C$3="Score",2,3)</f>
        <v>3</v>
      </c>
      <c r="AC40" s="172">
        <f>IF('2. Duree poste'!$C$3="Score",1,2)</f>
        <v>2</v>
      </c>
      <c r="AD40" s="172">
        <f>IF('2. Duree poste'!$C$3="Score",2,3)</f>
        <v>3</v>
      </c>
      <c r="AE40" s="172">
        <f>IF('2. Duree poste'!$C$3="Score",2,4)</f>
        <v>4</v>
      </c>
      <c r="AF40" s="172">
        <f>IF('2. Duree poste'!$C$3="Score",2,5)</f>
        <v>5</v>
      </c>
      <c r="AG40" s="172">
        <f>IF('2. Duree poste'!$C$3="Score",2,4)</f>
        <v>4</v>
      </c>
      <c r="AH40" s="172">
        <f>IF('2. Duree poste'!$C$3="Score",2,3)</f>
        <v>3</v>
      </c>
      <c r="AI40" s="172">
        <f>IF('2. Duree poste'!$C$3="Score",2,3)</f>
        <v>3</v>
      </c>
      <c r="AJ40" s="172">
        <f>IF('2. Duree poste'!$C$3="Score",2,4)</f>
        <v>4</v>
      </c>
      <c r="AK40" s="172">
        <f>IF('2. Duree poste'!$C$3="Score",2,4)</f>
        <v>4</v>
      </c>
      <c r="AL40" s="172">
        <f>IF('2. Duree poste'!$C$3="Score",2,3)</f>
        <v>3</v>
      </c>
      <c r="AM40" s="172">
        <f>IF('2. Duree poste'!$C$3="Score",2,3)</f>
        <v>3</v>
      </c>
      <c r="AN40" s="172">
        <f>IF('2. Duree poste'!$C$3="Score",2,3)</f>
        <v>3</v>
      </c>
      <c r="AO40" s="172">
        <f>IF('2. Duree poste'!$C$3="Score",2,3)</f>
        <v>3</v>
      </c>
      <c r="AP40" s="172">
        <f>IF('2. Duree poste'!$C$3="Score",2,3)</f>
        <v>3</v>
      </c>
      <c r="AQ40" s="172">
        <f>IF('2. Duree poste'!$C$3="Score",2,3)</f>
        <v>3</v>
      </c>
      <c r="AR40" s="172">
        <f>IF('2. Duree poste'!$C$3="Score",2,3)</f>
        <v>3</v>
      </c>
      <c r="AS40" s="189">
        <f>IF('2. Duree poste'!$C$3="Score",2,3)</f>
        <v>3</v>
      </c>
      <c r="AT40" s="4">
        <f>IF('2. Duree poste'!$C$3="Score",1,2)</f>
        <v>2</v>
      </c>
      <c r="AU40" s="4">
        <f>IF('2. Duree poste'!$C$3="Score",2,3)</f>
        <v>3</v>
      </c>
      <c r="AV40" s="4">
        <f>IF('2. Duree poste'!$C$3="Score",2,4)</f>
        <v>4</v>
      </c>
      <c r="AW40" s="4">
        <f>IF('2. Duree poste'!$C$3="Score",2,5)</f>
        <v>5</v>
      </c>
      <c r="AX40" s="4">
        <f>IF('2. Duree poste'!$C$3="Score",2,4)</f>
        <v>4</v>
      </c>
      <c r="AY40" s="4">
        <f>IF('2. Duree poste'!$C$3="Score",2,4)</f>
        <v>4</v>
      </c>
      <c r="AZ40" s="4">
        <f>IF('2. Duree poste'!$C$3="Score",2,4)</f>
        <v>4</v>
      </c>
      <c r="BA40" s="4">
        <f>IF('2. Duree poste'!$C$3="Score",2,5)</f>
        <v>5</v>
      </c>
      <c r="BB40" s="4">
        <f>IF('2. Duree poste'!$C$3="Score",2,4)</f>
        <v>4</v>
      </c>
      <c r="BC40" s="4">
        <f>IF('2. Duree poste'!$C$3="Score",2,3)</f>
        <v>3</v>
      </c>
      <c r="BD40" s="4">
        <f>IF('2. Duree poste'!$C$3="Score",1,2)</f>
        <v>2</v>
      </c>
      <c r="BE40" s="4">
        <f>IF('2. Duree poste'!$C$3="Score",1,2)</f>
        <v>2</v>
      </c>
      <c r="BF40" s="4">
        <f>IF('2. Duree poste'!$C$3="Score",1,2)</f>
        <v>2</v>
      </c>
      <c r="BG40" s="4">
        <f>IF('2. Duree poste'!$C$3="Score",1,2)</f>
        <v>2</v>
      </c>
      <c r="BH40" s="4">
        <f>IF('2. Duree poste'!$C$3="Score",1,2)</f>
        <v>2</v>
      </c>
      <c r="BI40" s="4">
        <f>IF('2. Duree poste'!$C$3="Score",2,3)</f>
        <v>3</v>
      </c>
      <c r="BJ40" s="4">
        <f>IF('2. Duree poste'!$C$3="Score",2,3)</f>
        <v>3</v>
      </c>
      <c r="BK40" s="4">
        <f>IF('2. Duree poste'!$C$3="Score",2,3)</f>
        <v>3</v>
      </c>
      <c r="BL40" s="4">
        <f>IF('2. Duree poste'!$C$3="Score",2,4)</f>
        <v>4</v>
      </c>
      <c r="BM40" s="4">
        <f>IF('2. Duree poste'!$C$3="Score",2,3)</f>
        <v>3</v>
      </c>
      <c r="BN40" s="4">
        <f>IF('2. Duree poste'!$C$3="Score",2,3)</f>
        <v>3</v>
      </c>
      <c r="BO40" s="4">
        <f>IF('2. Duree poste'!$C$3="Score",2,3)</f>
        <v>3</v>
      </c>
      <c r="BP40" s="4">
        <f>IF('2. Duree poste'!$C$3="Score",1,2)</f>
        <v>2</v>
      </c>
      <c r="BQ40" s="4">
        <f>IF('2. Duree poste'!$C$3="Score",1,2)</f>
        <v>2</v>
      </c>
      <c r="BR40" s="4">
        <f>IF('2. Duree poste'!$C$3="Score",1,2)</f>
        <v>2</v>
      </c>
      <c r="BS40" s="4">
        <f>IF('2. Duree poste'!$C$3="Score",1,2)</f>
        <v>2</v>
      </c>
      <c r="BT40" s="4">
        <f>IF('2. Duree poste'!$C$3="Score",2,3)</f>
        <v>3</v>
      </c>
      <c r="BU40" s="4">
        <f>IF('2. Duree poste'!$C$3="Score",2,3)</f>
        <v>3</v>
      </c>
      <c r="BV40" s="4">
        <f>IF('2. Duree poste'!$C$3="Score",2,3)</f>
        <v>3</v>
      </c>
      <c r="BW40" s="4">
        <f>IF('2. Duree poste'!$C$3="Score",2,3)</f>
        <v>3</v>
      </c>
      <c r="BX40" s="4">
        <f>IF('2. Duree poste'!$C$3="Score",2,3)</f>
        <v>3</v>
      </c>
      <c r="BY40" s="4">
        <f>IF('2. Duree poste'!$C$3="Score",2,3)</f>
        <v>3</v>
      </c>
      <c r="BZ40" s="4">
        <f>IF('2. Duree poste'!$C$3="Score",1,2)</f>
        <v>2</v>
      </c>
      <c r="CA40" s="4">
        <f>IF('2. Duree poste'!$C$3="Score",0,1)</f>
        <v>1</v>
      </c>
      <c r="CB40" s="4">
        <f>IF('2. Duree poste'!$C$3="Score",0,1)</f>
        <v>1</v>
      </c>
      <c r="CC40" s="4">
        <f>IF('2. Duree poste'!$C$3="Score",0,0)</f>
        <v>0</v>
      </c>
      <c r="CD40" s="4">
        <f>IF('2. Duree poste'!$C$3="Score",0,0)</f>
        <v>0</v>
      </c>
      <c r="CE40" s="4">
        <f>IF('2. Duree poste'!$C$3="Score",0,1)</f>
        <v>1</v>
      </c>
      <c r="CF40" s="4">
        <f>IF('2. Duree poste'!$C$3="Score",1,2)</f>
        <v>2</v>
      </c>
      <c r="CG40" s="4">
        <f>IF('2. Duree poste'!$C$3="Score",1,2)</f>
        <v>2</v>
      </c>
      <c r="CH40" s="4">
        <f>IF('2. Duree poste'!$C$3="Score",2,3)</f>
        <v>3</v>
      </c>
      <c r="CI40" s="4">
        <f>IF('2. Duree poste'!$C$3="Score",2,3)</f>
        <v>3</v>
      </c>
      <c r="CJ40" s="4">
        <f>IF('2. Duree poste'!$C$3="Score",2,3)</f>
        <v>3</v>
      </c>
      <c r="CK40" s="4">
        <f>IF('2. Duree poste'!$C$3="Score",2,3)</f>
        <v>3</v>
      </c>
      <c r="CL40" s="4">
        <f>IF('2. Duree poste'!$C$3="Score",2,3)</f>
        <v>3</v>
      </c>
      <c r="CM40" s="4">
        <f>IF('2. Duree poste'!$C$3="Score",2,3)</f>
        <v>3</v>
      </c>
      <c r="CN40" s="4">
        <f>IF('2. Duree poste'!$C$3="Score",2,4)</f>
        <v>4</v>
      </c>
      <c r="CO40" s="4">
        <f>IF('2. Duree poste'!$C$3="Score",2,4)</f>
        <v>4</v>
      </c>
      <c r="CP40" s="4">
        <f>IF('2. Duree poste'!$C$3="Score",2,4)</f>
        <v>4</v>
      </c>
      <c r="CQ40" s="4">
        <f>IF('2. Duree poste'!$C$3="Score",2,5)</f>
        <v>5</v>
      </c>
      <c r="CR40" s="4">
        <f>IF('2. Duree poste'!$C$3="Score",2,5)</f>
        <v>5</v>
      </c>
      <c r="CS40" s="4">
        <f>IF('2. Duree poste'!$C$3="Score",2,4)</f>
        <v>4</v>
      </c>
      <c r="CT40" s="4">
        <f>IF('2. Duree poste'!$C$3="Score",2,3)</f>
        <v>3</v>
      </c>
      <c r="CU40" s="4">
        <f>IF('2. Duree poste'!$C$3="Score",2,3)</f>
        <v>3</v>
      </c>
      <c r="CV40" s="4">
        <f>IF('2. Duree poste'!$C$3="Score",1,2)</f>
        <v>2</v>
      </c>
      <c r="CW40" s="4">
        <f>IF('2. Duree poste'!$C$3="Score",1,2)</f>
        <v>2</v>
      </c>
      <c r="CX40" s="4">
        <f>IF('2. Duree poste'!$C$3="Score",1,2)</f>
        <v>2</v>
      </c>
      <c r="CY40" s="4">
        <f>IF('2. Duree poste'!$C$3="Score",2,3)</f>
        <v>3</v>
      </c>
      <c r="CZ40" s="4">
        <f>IF('2. Duree poste'!$C$3="Score",2,3)</f>
        <v>3</v>
      </c>
      <c r="DA40" s="4">
        <f>IF('2. Duree poste'!$C$3="Score",2,3)</f>
        <v>3</v>
      </c>
    </row>
    <row r="41" spans="2:105" x14ac:dyDescent="0.35">
      <c r="B41" s="186" t="s">
        <v>1198</v>
      </c>
      <c r="C41" s="187"/>
      <c r="D41" s="207">
        <f t="shared" si="3"/>
        <v>2.1058823529411765</v>
      </c>
      <c r="E41" s="187">
        <f>IF('2. Duree poste'!$C$3="Score",,0)</f>
        <v>0</v>
      </c>
      <c r="F41" s="188">
        <f>IF('2. Duree poste'!$C$3="Score",,1)</f>
        <v>1</v>
      </c>
      <c r="G41" s="187">
        <f>IF('2. Duree poste'!$C$3="Score",,1)</f>
        <v>1</v>
      </c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>
        <f>IF('2. Duree poste'!$C$3="Score",,2)</f>
        <v>2</v>
      </c>
      <c r="S41" s="187">
        <f>IF('2. Duree poste'!$C$3="Score",,2)</f>
        <v>2</v>
      </c>
      <c r="T41" s="188">
        <f>IF('2. Duree poste'!$C$3="Score",,2)</f>
        <v>2</v>
      </c>
      <c r="U41" s="172">
        <f>IF('2. Duree poste'!$C$3="Score",2,3)</f>
        <v>3</v>
      </c>
      <c r="V41" s="172">
        <f>IF('2. Duree poste'!$C$3="Score",2,3)</f>
        <v>3</v>
      </c>
      <c r="W41" s="172">
        <f>IF('2. Duree poste'!$C$3="Score",1,2)</f>
        <v>2</v>
      </c>
      <c r="X41" s="172">
        <f>IF('2. Duree poste'!$C$3="Score",0,1)</f>
        <v>1</v>
      </c>
      <c r="Y41" s="172">
        <f>IF('2. Duree poste'!$C$3="Score",0,0)</f>
        <v>0</v>
      </c>
      <c r="Z41" s="172">
        <f>IF('2. Duree poste'!$C$3="Score",0,0)</f>
        <v>0</v>
      </c>
      <c r="AA41" s="172">
        <f>IF('2. Duree poste'!$C$3="Score",0,0)</f>
        <v>0</v>
      </c>
      <c r="AB41" s="172">
        <f>IF('2. Duree poste'!$C$3="Score",0,0)</f>
        <v>0</v>
      </c>
      <c r="AC41" s="172">
        <f>IF('2. Duree poste'!$C$3="Score",0,1)</f>
        <v>1</v>
      </c>
      <c r="AD41" s="172">
        <f>IF('2. Duree poste'!$C$3="Score",0,1)</f>
        <v>1</v>
      </c>
      <c r="AE41" s="172">
        <f>IF('2. Duree poste'!$C$3="Score",1,2)</f>
        <v>2</v>
      </c>
      <c r="AF41" s="172">
        <f>IF('2. Duree poste'!$C$3="Score",2,3)</f>
        <v>3</v>
      </c>
      <c r="AG41" s="172">
        <f>IF('2. Duree poste'!$C$3="Score",2,3)</f>
        <v>3</v>
      </c>
      <c r="AH41" s="172">
        <f>IF('2. Duree poste'!$C$3="Score",2,4)</f>
        <v>4</v>
      </c>
      <c r="AI41" s="172">
        <f>IF('2. Duree poste'!$C$3="Score",2,4)</f>
        <v>4</v>
      </c>
      <c r="AJ41" s="172">
        <f>IF('2. Duree poste'!$C$3="Score",2,4)</f>
        <v>4</v>
      </c>
      <c r="AK41" s="172">
        <f>IF('2. Duree poste'!$C$3="Score",2,4)</f>
        <v>4</v>
      </c>
      <c r="AL41" s="172">
        <f>IF('2. Duree poste'!$C$3="Score",2,3)</f>
        <v>3</v>
      </c>
      <c r="AM41" s="172">
        <f>IF('2. Duree poste'!$C$3="Score",1,2)</f>
        <v>2</v>
      </c>
      <c r="AN41" s="172">
        <f>IF('2. Duree poste'!$C$3="Score",1,2)</f>
        <v>2</v>
      </c>
      <c r="AO41" s="172">
        <f>IF('2. Duree poste'!$C$3="Score",0,1)</f>
        <v>1</v>
      </c>
      <c r="AP41" s="172">
        <f>IF('2. Duree poste'!$C$3="Score",0,1)</f>
        <v>1</v>
      </c>
      <c r="AQ41" s="172">
        <f>IF('2. Duree poste'!$C$3="Score",0,0)</f>
        <v>0</v>
      </c>
      <c r="AR41" s="172">
        <f>IF('2. Duree poste'!$C$3="Score",0,0)</f>
        <v>0</v>
      </c>
      <c r="AS41" s="189">
        <f>IF('2. Duree poste'!$C$3="Score",0,0)</f>
        <v>0</v>
      </c>
      <c r="AT41" s="4">
        <f>IF('2. Duree poste'!$C$3="Score",0,0)</f>
        <v>0</v>
      </c>
      <c r="AU41" s="4">
        <f>IF('2. Duree poste'!$C$3="Score",0,1)</f>
        <v>1</v>
      </c>
      <c r="AV41" s="4">
        <f>IF('2. Duree poste'!$C$3="Score",0,1)</f>
        <v>1</v>
      </c>
      <c r="AW41" s="4">
        <f>IF('2. Duree poste'!$C$3="Score",0,1)</f>
        <v>1</v>
      </c>
      <c r="AX41" s="4">
        <f>IF('2. Duree poste'!$C$3="Score",0,1)</f>
        <v>1</v>
      </c>
      <c r="AY41" s="4">
        <f>IF('2. Duree poste'!$C$3="Score",1,2)</f>
        <v>2</v>
      </c>
      <c r="AZ41" s="4">
        <f>IF('2. Duree poste'!$C$3="Score",2,3)</f>
        <v>3</v>
      </c>
      <c r="BA41" s="4">
        <f>IF('2. Duree poste'!$C$3="Score",2,4)</f>
        <v>4</v>
      </c>
      <c r="BB41" s="4">
        <f>IF('2. Duree poste'!$C$3="Score",2,3)</f>
        <v>3</v>
      </c>
      <c r="BC41" s="4">
        <f>IF('2. Duree poste'!$C$3="Score",2,3)</f>
        <v>3</v>
      </c>
      <c r="BD41" s="4">
        <f>IF('2. Duree poste'!$C$3="Score",2,3)</f>
        <v>3</v>
      </c>
      <c r="BE41" s="4">
        <f>IF('2. Duree poste'!$C$3="Score",2,3)</f>
        <v>3</v>
      </c>
      <c r="BF41" s="4">
        <f>IF('2. Duree poste'!$C$3="Score",1,2)</f>
        <v>2</v>
      </c>
      <c r="BG41" s="4">
        <f>IF('2. Duree poste'!$C$3="Score",1,2)</f>
        <v>2</v>
      </c>
      <c r="BH41" s="4">
        <f>IF('2. Duree poste'!$C$3="Score",1,2)</f>
        <v>2</v>
      </c>
      <c r="BI41" s="4">
        <f>IF('2. Duree poste'!$C$3="Score",2,3)</f>
        <v>3</v>
      </c>
      <c r="BJ41" s="4">
        <f>IF('2. Duree poste'!$C$3="Score",2,4)</f>
        <v>4</v>
      </c>
      <c r="BK41" s="4">
        <f>IF('2. Duree poste'!$C$3="Score",2,4)</f>
        <v>4</v>
      </c>
      <c r="BL41" s="4">
        <f>IF('2. Duree poste'!$C$3="Score",2,5)</f>
        <v>5</v>
      </c>
      <c r="BM41" s="4">
        <f>IF('2. Duree poste'!$C$3="Score",2,6)</f>
        <v>6</v>
      </c>
      <c r="BN41" s="4">
        <f>IF('2. Duree poste'!$C$3="Score",2,5)</f>
        <v>5</v>
      </c>
      <c r="BO41" s="4">
        <f>IF('2. Duree poste'!$C$3="Score",2,4)</f>
        <v>4</v>
      </c>
      <c r="BP41" s="4">
        <f>IF('2. Duree poste'!$C$3="Score",2,3)</f>
        <v>3</v>
      </c>
      <c r="BQ41" s="4">
        <f>IF('2. Duree poste'!$C$3="Score",2,3)</f>
        <v>3</v>
      </c>
      <c r="BR41" s="4">
        <f>IF('2. Duree poste'!$C$3="Score",2,3)</f>
        <v>3</v>
      </c>
      <c r="BS41" s="4">
        <f>IF('2. Duree poste'!$C$3="Score",2,3)</f>
        <v>3</v>
      </c>
      <c r="BT41" s="4">
        <f>IF('2. Duree poste'!$C$3="Score",2,2)</f>
        <v>2</v>
      </c>
      <c r="BU41" s="4">
        <f>IF('2. Duree poste'!$C$3="Score",2,2)</f>
        <v>2</v>
      </c>
      <c r="BV41" s="4">
        <f>IF('2. Duree poste'!$C$3="Score",2,2)</f>
        <v>2</v>
      </c>
      <c r="BW41" s="4">
        <f>IF('2. Duree poste'!$C$3="Score",2,2)</f>
        <v>2</v>
      </c>
      <c r="BX41" s="4">
        <f>IF('2. Duree poste'!$C$3="Score",2,1)</f>
        <v>1</v>
      </c>
      <c r="BY41" s="4">
        <f>IF('2. Duree poste'!$C$3="Score",2,1)</f>
        <v>1</v>
      </c>
      <c r="BZ41" s="4">
        <f>IF('2. Duree poste'!$C$3="Score",0,0)</f>
        <v>0</v>
      </c>
      <c r="CA41" s="4">
        <f>IF('2. Duree poste'!$C$3="Score",2,1)</f>
        <v>1</v>
      </c>
      <c r="CB41" s="4">
        <f>IF('2. Duree poste'!$C$3="Score",2,2)</f>
        <v>2</v>
      </c>
      <c r="CC41" s="4">
        <f>IF('2. Duree poste'!$C$3="Score",2,2)</f>
        <v>2</v>
      </c>
      <c r="CD41" s="4">
        <f>IF('2. Duree poste'!$C$3="Score",2,3)</f>
        <v>3</v>
      </c>
      <c r="CE41" s="4">
        <f>IF('2. Duree poste'!$C$3="Score",2,4)</f>
        <v>4</v>
      </c>
      <c r="CF41" s="4">
        <f>IF('2. Duree poste'!$C$3="Score",2,4)</f>
        <v>4</v>
      </c>
      <c r="CG41" s="4">
        <f>IF('2. Duree poste'!$C$3="Score",2,4)</f>
        <v>4</v>
      </c>
      <c r="CH41" s="4">
        <f>IF('2. Duree poste'!$C$3="Score",2,4)</f>
        <v>4</v>
      </c>
      <c r="CI41" s="4">
        <f>IF('2. Duree poste'!$C$3="Score",2,3)</f>
        <v>3</v>
      </c>
      <c r="CJ41" s="4">
        <f>IF('2. Duree poste'!$C$3="Score",2,4)</f>
        <v>4</v>
      </c>
      <c r="CK41" s="4">
        <f>IF('2. Duree poste'!$C$3="Score",2,3)</f>
        <v>3</v>
      </c>
      <c r="CL41" s="4">
        <f>IF('2. Duree poste'!$C$3="Score",2,2)</f>
        <v>2</v>
      </c>
      <c r="CM41" s="4">
        <f>IF('2. Duree poste'!$C$3="Score",2,2)</f>
        <v>2</v>
      </c>
      <c r="CN41" s="4">
        <f>IF('2. Duree poste'!$C$3="Score",2,2)</f>
        <v>2</v>
      </c>
      <c r="CO41" s="4">
        <f>IF('2. Duree poste'!$C$3="Score",2,1)</f>
        <v>1</v>
      </c>
      <c r="CP41" s="4">
        <f>IF('2. Duree poste'!$C$3="Score",2,1)</f>
        <v>1</v>
      </c>
      <c r="CQ41" s="4">
        <f>IF('2. Duree poste'!$C$3="Score",0,0)</f>
        <v>0</v>
      </c>
      <c r="CR41" s="4">
        <f>IF('2. Duree poste'!$C$3="Score",0,0)</f>
        <v>0</v>
      </c>
      <c r="CS41" s="4">
        <f>IF('2. Duree poste'!$C$3="Score",0,0)</f>
        <v>0</v>
      </c>
      <c r="CT41" s="4">
        <f>IF('2. Duree poste'!$C$3="Score",0,0)</f>
        <v>0</v>
      </c>
      <c r="CU41" s="4">
        <f>IF('2. Duree poste'!$C$3="Score",2,1)</f>
        <v>1</v>
      </c>
      <c r="CV41" s="4">
        <f>IF('2. Duree poste'!$C$3="Score",2,2)</f>
        <v>2</v>
      </c>
      <c r="CW41" s="4">
        <f>IF('2. Duree poste'!$C$3="Score",2,2)</f>
        <v>2</v>
      </c>
      <c r="CX41" s="4">
        <f>IF('2. Duree poste'!$C$3="Score",2,2)</f>
        <v>2</v>
      </c>
      <c r="CY41" s="4">
        <f>IF('2. Duree poste'!$C$3="Score",2,2)</f>
        <v>2</v>
      </c>
      <c r="CZ41" s="4">
        <f>IF('2. Duree poste'!$C$3="Score",0,0)</f>
        <v>0</v>
      </c>
      <c r="DA41" s="4">
        <f>IF('2. Duree poste'!$C$3="Score",0,0)</f>
        <v>0</v>
      </c>
    </row>
    <row r="42" spans="2:105" x14ac:dyDescent="0.35">
      <c r="B42" s="186" t="s">
        <v>1199</v>
      </c>
      <c r="C42" s="187"/>
      <c r="D42" s="207">
        <f t="shared" si="3"/>
        <v>2.8470588235294119</v>
      </c>
      <c r="E42" s="188">
        <f>IF('2. Duree poste'!$C$3="Score",,0)</f>
        <v>0</v>
      </c>
      <c r="F42" s="187">
        <f>IF('2. Duree poste'!$C$3="Score",,1)</f>
        <v>1</v>
      </c>
      <c r="G42" s="188">
        <f>IF('2. Duree poste'!$C$3="Score",,2)</f>
        <v>2</v>
      </c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>
        <f>IF('2. Duree poste'!$C$3="Score",,3)</f>
        <v>3</v>
      </c>
      <c r="S42" s="187">
        <f>IF('2. Duree poste'!$C$3="Score",,3)</f>
        <v>3</v>
      </c>
      <c r="T42" s="188">
        <f>IF('2. Duree poste'!$C$3="Score",,3)</f>
        <v>3</v>
      </c>
      <c r="U42" s="172">
        <f>IF('2. Duree poste'!$C$3="Score",2,3)</f>
        <v>3</v>
      </c>
      <c r="V42" s="172">
        <f>IF('2. Duree poste'!$C$3="Score",2,3)</f>
        <v>3</v>
      </c>
      <c r="W42" s="172">
        <f>IF('2. Duree poste'!$C$3="Score",2,3)</f>
        <v>3</v>
      </c>
      <c r="X42" s="172">
        <f>IF('2. Duree poste'!$C$3="Score",2,3)</f>
        <v>3</v>
      </c>
      <c r="Y42" s="172">
        <f>IF('2. Duree poste'!$C$3="Score",1,2)</f>
        <v>2</v>
      </c>
      <c r="Z42" s="172">
        <f>IF('2. Duree poste'!$C$3="Score",2,3)</f>
        <v>3</v>
      </c>
      <c r="AA42" s="172">
        <f>IF('2. Duree poste'!$C$3="Score",2,4)</f>
        <v>4</v>
      </c>
      <c r="AB42" s="172">
        <f>IF('2. Duree poste'!$C$3="Score",2,5)</f>
        <v>5</v>
      </c>
      <c r="AC42" s="172">
        <f>IF('2. Duree poste'!$C$3="Score",2,6)</f>
        <v>6</v>
      </c>
      <c r="AD42" s="172">
        <f>IF('2. Duree poste'!$C$3="Score",2,5)</f>
        <v>5</v>
      </c>
      <c r="AE42" s="172">
        <f>IF('2. Duree poste'!$C$3="Score",2,4)</f>
        <v>4</v>
      </c>
      <c r="AF42" s="172">
        <f>IF('2. Duree poste'!$C$3="Score",2,5)</f>
        <v>5</v>
      </c>
      <c r="AG42" s="172">
        <f>IF('2. Duree poste'!$C$3="Score",2,4)</f>
        <v>4</v>
      </c>
      <c r="AH42" s="172">
        <f>IF('2. Duree poste'!$C$3="Score",2,3)</f>
        <v>3</v>
      </c>
      <c r="AI42" s="172">
        <f>IF('2. Duree poste'!$C$3="Score",1,2)</f>
        <v>2</v>
      </c>
      <c r="AJ42" s="172">
        <f>IF('2. Duree poste'!$C$3="Score",1,2)</f>
        <v>2</v>
      </c>
      <c r="AK42" s="172">
        <f>IF('2. Duree poste'!$C$3="Score",1,2)</f>
        <v>2</v>
      </c>
      <c r="AL42" s="172">
        <f>IF('2. Duree poste'!$C$3="Score",2,3)</f>
        <v>3</v>
      </c>
      <c r="AM42" s="172">
        <f>IF('2. Duree poste'!$C$3="Score",1,2)</f>
        <v>2</v>
      </c>
      <c r="AN42" s="172">
        <f>IF('2. Duree poste'!$C$3="Score",1,2)</f>
        <v>2</v>
      </c>
      <c r="AO42" s="172">
        <f>IF('2. Duree poste'!$C$3="Score",2,3)</f>
        <v>3</v>
      </c>
      <c r="AP42" s="172">
        <f>IF('2. Duree poste'!$C$3="Score",2,3)</f>
        <v>3</v>
      </c>
      <c r="AQ42" s="172">
        <f>IF('2. Duree poste'!$C$3="Score",2,3)</f>
        <v>3</v>
      </c>
      <c r="AR42" s="172">
        <f>IF('2. Duree poste'!$C$3="Score",2,3)</f>
        <v>3</v>
      </c>
      <c r="AS42" s="189">
        <f>IF('2. Duree poste'!$C$3="Score",2,3)</f>
        <v>3</v>
      </c>
      <c r="AT42" s="4">
        <f>IF('2. Duree poste'!$C$3="Score",2,4)</f>
        <v>4</v>
      </c>
      <c r="AU42" s="4">
        <f>IF('2. Duree poste'!$C$3="Score",2,4)</f>
        <v>4</v>
      </c>
      <c r="AV42" s="4">
        <f>IF('2. Duree poste'!$C$3="Score",2,3)</f>
        <v>3</v>
      </c>
      <c r="AW42" s="4">
        <f>IF('2. Duree poste'!$C$3="Score",2,3)</f>
        <v>3</v>
      </c>
      <c r="AX42" s="4">
        <f>IF('2. Duree poste'!$C$3="Score",2,3)</f>
        <v>3</v>
      </c>
      <c r="AY42" s="4">
        <f>IF('2. Duree poste'!$C$3="Score",2,3)</f>
        <v>3</v>
      </c>
      <c r="AZ42" s="4">
        <f>IF('2. Duree poste'!$C$3="Score",2,3)</f>
        <v>3</v>
      </c>
      <c r="BA42" s="4">
        <f>IF('2. Duree poste'!$C$3="Score",2,3)</f>
        <v>3</v>
      </c>
      <c r="BB42" s="4">
        <f>IF('2. Duree poste'!$C$3="Score",2,4)</f>
        <v>4</v>
      </c>
      <c r="BC42" s="4">
        <f>IF('2. Duree poste'!$C$3="Score",2,5)</f>
        <v>5</v>
      </c>
      <c r="BD42" s="4">
        <f>IF('2. Duree poste'!$C$3="Score",2,6)</f>
        <v>6</v>
      </c>
      <c r="BE42" s="4">
        <f>IF('2. Duree poste'!$C$3="Score",2,5)</f>
        <v>5</v>
      </c>
      <c r="BF42" s="4">
        <f>IF('2. Duree poste'!$C$3="Score",2,6)</f>
        <v>6</v>
      </c>
      <c r="BG42" s="4">
        <f>IF('2. Duree poste'!$C$3="Score",2,6)</f>
        <v>6</v>
      </c>
      <c r="BH42" s="4">
        <f>IF('2. Duree poste'!$C$3="Score",2,6)</f>
        <v>6</v>
      </c>
      <c r="BI42" s="4">
        <f>IF('2. Duree poste'!$C$3="Score",2,5)</f>
        <v>5</v>
      </c>
      <c r="BJ42" s="4">
        <f>IF('2. Duree poste'!$C$3="Score",2,4)</f>
        <v>4</v>
      </c>
      <c r="BK42" s="4">
        <f>IF('2. Duree poste'!$C$3="Score",2,3)</f>
        <v>3</v>
      </c>
      <c r="BL42" s="4">
        <f>IF('2. Duree poste'!$C$3="Score",2,4)</f>
        <v>4</v>
      </c>
      <c r="BM42" s="4">
        <f>IF('2. Duree poste'!$C$3="Score",2,4)</f>
        <v>4</v>
      </c>
      <c r="BN42" s="4">
        <f>IF('2. Duree poste'!$C$3="Score",2,3)</f>
        <v>3</v>
      </c>
      <c r="BO42" s="4">
        <f>IF('2. Duree poste'!$C$3="Score",1,2)</f>
        <v>2</v>
      </c>
      <c r="BP42" s="4">
        <f>IF('2. Duree poste'!$C$3="Score",1,2)</f>
        <v>2</v>
      </c>
      <c r="BQ42" s="4">
        <f>IF('2. Duree poste'!$C$3="Score",2,3)</f>
        <v>3</v>
      </c>
      <c r="BR42" s="4">
        <f>IF('2. Duree poste'!$C$3="Score",2,3)</f>
        <v>3</v>
      </c>
      <c r="BS42" s="4">
        <f>IF('2. Duree poste'!$C$3="Score",2,3)</f>
        <v>3</v>
      </c>
      <c r="BT42" s="4">
        <f>IF('2. Duree poste'!$C$3="Score",1,2)</f>
        <v>2</v>
      </c>
      <c r="BU42" s="4">
        <f>IF('2. Duree poste'!$C$3="Score",2,3)</f>
        <v>3</v>
      </c>
      <c r="BV42" s="4">
        <f>IF('2. Duree poste'!$C$3="Score",2,4)</f>
        <v>4</v>
      </c>
      <c r="BW42" s="4">
        <f>IF('2. Duree poste'!$C$3="Score",2,4)</f>
        <v>4</v>
      </c>
      <c r="BX42" s="4">
        <f>IF('2. Duree poste'!$C$3="Score",2,3)</f>
        <v>3</v>
      </c>
      <c r="BY42" s="4">
        <f>IF('2. Duree poste'!$C$3="Score",2,3)</f>
        <v>3</v>
      </c>
      <c r="BZ42" s="4">
        <f>IF('2. Duree poste'!$C$3="Score",1,2)</f>
        <v>2</v>
      </c>
      <c r="CA42" s="4">
        <f>IF('2. Duree poste'!$C$3="Score",1,2)</f>
        <v>2</v>
      </c>
      <c r="CB42" s="4">
        <f>IF('2. Duree poste'!$C$3="Score",0,1)</f>
        <v>1</v>
      </c>
      <c r="CC42" s="4">
        <f>IF('2. Duree poste'!$C$3="Score",0,0)</f>
        <v>0</v>
      </c>
      <c r="CD42" s="4">
        <f>IF('2. Duree poste'!$C$3="Score",0,0)</f>
        <v>0</v>
      </c>
      <c r="CE42" s="4">
        <f>IF('2. Duree poste'!$C$3="Score",0,1)</f>
        <v>1</v>
      </c>
      <c r="CF42" s="4">
        <f>IF('2. Duree poste'!$C$3="Score",0,1)</f>
        <v>1</v>
      </c>
      <c r="CG42" s="4">
        <f>IF('2. Duree poste'!$C$3="Score",0,1)</f>
        <v>1</v>
      </c>
      <c r="CH42" s="4">
        <f>IF('2. Duree poste'!$C$3="Score",0,1)</f>
        <v>1</v>
      </c>
      <c r="CI42" s="4">
        <f>IF('2. Duree poste'!$C$3="Score",1,2)</f>
        <v>2</v>
      </c>
      <c r="CJ42" s="4">
        <f>IF('2. Duree poste'!$C$3="Score",1,2)</f>
        <v>2</v>
      </c>
      <c r="CK42" s="4">
        <f>IF('2. Duree poste'!$C$3="Score",1,2)</f>
        <v>2</v>
      </c>
      <c r="CL42" s="4">
        <f>IF('2. Duree poste'!$C$3="Score",0,1)</f>
        <v>1</v>
      </c>
      <c r="CM42" s="4">
        <f>IF('2. Duree poste'!$C$3="Score",0,1)</f>
        <v>1</v>
      </c>
      <c r="CN42" s="4">
        <f>IF('2. Duree poste'!$C$3="Score",0,1)</f>
        <v>1</v>
      </c>
      <c r="CO42" s="4">
        <f>IF('2. Duree poste'!$C$3="Score",0,1)</f>
        <v>1</v>
      </c>
      <c r="CP42" s="4">
        <f>IF('2. Duree poste'!$C$3="Score",0,1)</f>
        <v>1</v>
      </c>
      <c r="CQ42" s="4">
        <f>IF('2. Duree poste'!$C$3="Score",0,1)</f>
        <v>1</v>
      </c>
      <c r="CR42" s="4">
        <f>IF('2. Duree poste'!$C$3="Score",0,1)</f>
        <v>1</v>
      </c>
      <c r="CS42" s="4">
        <f>IF('2. Duree poste'!$C$3="Score",1,2)</f>
        <v>2</v>
      </c>
      <c r="CT42" s="4">
        <f>IF('2. Duree poste'!$C$3="Score",1,2)</f>
        <v>2</v>
      </c>
      <c r="CU42" s="4">
        <f>IF('2. Duree poste'!$C$3="Score",1,2)</f>
        <v>2</v>
      </c>
      <c r="CV42" s="4">
        <f>IF('2. Duree poste'!$C$3="Score",1,2)</f>
        <v>2</v>
      </c>
      <c r="CW42" s="4">
        <f>IF('2. Duree poste'!$C$3="Score",1,2)</f>
        <v>2</v>
      </c>
      <c r="CX42" s="4">
        <f>IF('2. Duree poste'!$C$3="Score",2,3)</f>
        <v>3</v>
      </c>
      <c r="CY42" s="4">
        <f>IF('2. Duree poste'!$C$3="Score",2,3)</f>
        <v>3</v>
      </c>
      <c r="CZ42" s="4">
        <f>IF('2. Duree poste'!$C$3="Score",2,2)</f>
        <v>2</v>
      </c>
      <c r="DA42" s="4">
        <f>IF('2. Duree poste'!$C$3="Score",2,2)</f>
        <v>2</v>
      </c>
    </row>
    <row r="43" spans="2:105" x14ac:dyDescent="0.35">
      <c r="B43" s="186" t="s">
        <v>1200</v>
      </c>
      <c r="C43" s="187"/>
      <c r="D43" s="207">
        <f t="shared" si="3"/>
        <v>2.9058823529411764</v>
      </c>
      <c r="E43" s="187">
        <f>IF('2. Duree poste'!$C$3="Score",,0)</f>
        <v>0</v>
      </c>
      <c r="F43" s="187">
        <f>IF('2. Duree poste'!$C$3="Score",,1)</f>
        <v>1</v>
      </c>
      <c r="G43" s="187">
        <f>IF('2. Duree poste'!$C$3="Score",,1)</f>
        <v>1</v>
      </c>
      <c r="H43" s="187"/>
      <c r="I43" s="187"/>
      <c r="J43" s="187"/>
      <c r="K43" s="187"/>
      <c r="L43" s="187"/>
      <c r="M43" s="187"/>
      <c r="N43" s="187"/>
      <c r="O43" s="187"/>
      <c r="P43" s="187"/>
      <c r="Q43" s="187"/>
      <c r="R43" s="187">
        <f>IF('2. Duree poste'!$C$3="Score",,1)</f>
        <v>1</v>
      </c>
      <c r="S43" s="188">
        <f>IF('2. Duree poste'!$C$3="Score",,2)</f>
        <v>2</v>
      </c>
      <c r="T43" s="187">
        <f>IF('2. Duree poste'!$C$3="Score",,3)</f>
        <v>3</v>
      </c>
      <c r="U43" s="172">
        <f>IF('2. Duree poste'!$C$3="Score",2,4)</f>
        <v>4</v>
      </c>
      <c r="V43" s="172">
        <f>IF('2. Duree poste'!$C$3="Score",2,4)</f>
        <v>4</v>
      </c>
      <c r="W43" s="172">
        <f>IF('2. Duree poste'!$C$3="Score",2,4)</f>
        <v>4</v>
      </c>
      <c r="X43" s="172">
        <f>IF('2. Duree poste'!$C$3="Score",2,5)</f>
        <v>5</v>
      </c>
      <c r="Y43" s="172">
        <f>IF('2. Duree poste'!$C$3="Score",2,5)</f>
        <v>5</v>
      </c>
      <c r="Z43" s="172">
        <f>IF('2. Duree poste'!$C$3="Score",2,5)</f>
        <v>5</v>
      </c>
      <c r="AA43" s="172">
        <f>IF('2. Duree poste'!$C$3="Score",2,4)</f>
        <v>4</v>
      </c>
      <c r="AB43" s="172">
        <f>IF('2. Duree poste'!$C$3="Score",2,3)</f>
        <v>3</v>
      </c>
      <c r="AC43" s="172">
        <f>IF('2. Duree poste'!$C$3="Score",2,3)</f>
        <v>3</v>
      </c>
      <c r="AD43" s="172">
        <f>IF('2. Duree poste'!$C$3="Score",1,2)</f>
        <v>2</v>
      </c>
      <c r="AE43" s="172">
        <f>IF('2. Duree poste'!$C$3="Score",0,1)</f>
        <v>1</v>
      </c>
      <c r="AF43" s="172">
        <f>IF('2. Duree poste'!$C$3="Score",0,1)</f>
        <v>1</v>
      </c>
      <c r="AG43" s="172">
        <f>IF('2. Duree poste'!$C$3="Score",0,0)</f>
        <v>0</v>
      </c>
      <c r="AH43" s="172">
        <f>IF('2. Duree poste'!$C$3="Score",0,1)</f>
        <v>1</v>
      </c>
      <c r="AI43" s="172">
        <f>IF('2. Duree poste'!$C$3="Score",0,1)</f>
        <v>1</v>
      </c>
      <c r="AJ43" s="172">
        <f>IF('2. Duree poste'!$C$3="Score",1,2)</f>
        <v>2</v>
      </c>
      <c r="AK43" s="172">
        <f>IF('2. Duree poste'!$C$3="Score",1,2)</f>
        <v>2</v>
      </c>
      <c r="AL43" s="172">
        <f>IF('2. Duree poste'!$C$3="Score",1,2)</f>
        <v>2</v>
      </c>
      <c r="AM43" s="172">
        <f>IF('2. Duree poste'!$C$3="Score",2,3)</f>
        <v>3</v>
      </c>
      <c r="AN43" s="172">
        <f>IF('2. Duree poste'!$C$3="Score",2,4)</f>
        <v>4</v>
      </c>
      <c r="AO43" s="172">
        <f>IF('2. Duree poste'!$C$3="Score",2,3)</f>
        <v>3</v>
      </c>
      <c r="AP43" s="172">
        <f>IF('2. Duree poste'!$C$3="Score",2,4)</f>
        <v>4</v>
      </c>
      <c r="AQ43" s="172">
        <f>IF('2. Duree poste'!$C$3="Score",2,3)</f>
        <v>3</v>
      </c>
      <c r="AR43" s="172">
        <f>IF('2. Duree poste'!$C$3="Score",2,4)</f>
        <v>4</v>
      </c>
      <c r="AS43" s="189">
        <f>IF('2. Duree poste'!$C$3="Score",2,4)</f>
        <v>4</v>
      </c>
      <c r="AT43" s="4">
        <f>IF('2. Duree poste'!$C$3="Score",2,3)</f>
        <v>3</v>
      </c>
      <c r="AU43" s="4">
        <f>IF('2. Duree poste'!$C$3="Score",2,3)</f>
        <v>3</v>
      </c>
      <c r="AV43" s="4">
        <f>IF('2. Duree poste'!$C$3="Score",2,4)</f>
        <v>4</v>
      </c>
      <c r="AW43" s="4">
        <f>IF('2. Duree poste'!$C$3="Score",2,3)</f>
        <v>3</v>
      </c>
      <c r="AX43" s="4">
        <f>IF('2. Duree poste'!$C$3="Score",2,4)</f>
        <v>4</v>
      </c>
      <c r="AY43" s="4">
        <f>IF('2. Duree poste'!$C$3="Score",2,4)</f>
        <v>4</v>
      </c>
      <c r="AZ43" s="4">
        <f>IF('2. Duree poste'!$C$3="Score",2,4)</f>
        <v>4</v>
      </c>
      <c r="BA43" s="4">
        <f>IF('2. Duree poste'!$C$3="Score",2,4)</f>
        <v>4</v>
      </c>
      <c r="BB43" s="4">
        <f>IF('2. Duree poste'!$C$3="Score",2,3)</f>
        <v>3</v>
      </c>
      <c r="BC43" s="4">
        <f>IF('2. Duree poste'!$C$3="Score",1,2)</f>
        <v>2</v>
      </c>
      <c r="BD43" s="4">
        <f>IF('2. Duree poste'!$C$3="Score",1,2)</f>
        <v>2</v>
      </c>
      <c r="BE43" s="4">
        <f>IF('2. Duree poste'!$C$3="Score",0,1)</f>
        <v>1</v>
      </c>
      <c r="BF43" s="4">
        <f>IF('2. Duree poste'!$C$3="Score",0,0)</f>
        <v>0</v>
      </c>
      <c r="BG43" s="4">
        <f>IF('2. Duree poste'!$C$3="Score",0,1)</f>
        <v>1</v>
      </c>
      <c r="BH43" s="4">
        <f>IF('2. Duree poste'!$C$3="Score",0,1)</f>
        <v>1</v>
      </c>
      <c r="BI43" s="4">
        <f>IF('2. Duree poste'!$C$3="Score",1,2)</f>
        <v>2</v>
      </c>
      <c r="BJ43" s="4">
        <f>IF('2. Duree poste'!$C$3="Score",2,3)</f>
        <v>3</v>
      </c>
      <c r="BK43" s="4">
        <f>IF('2. Duree poste'!$C$3="Score",2,4)</f>
        <v>4</v>
      </c>
      <c r="BL43" s="4">
        <f>IF('2. Duree poste'!$C$3="Score",2,4)</f>
        <v>4</v>
      </c>
      <c r="BM43" s="4">
        <f>IF('2. Duree poste'!$C$3="Score",2,5)</f>
        <v>5</v>
      </c>
      <c r="BN43" s="4">
        <f>IF('2. Duree poste'!$C$3="Score",2,4)</f>
        <v>4</v>
      </c>
      <c r="BO43" s="4">
        <f>IF('2. Duree poste'!$C$3="Score",2,5)</f>
        <v>5</v>
      </c>
      <c r="BP43" s="4">
        <f>IF('2. Duree poste'!$C$3="Score",2,4)</f>
        <v>4</v>
      </c>
      <c r="BQ43" s="4">
        <f>IF('2. Duree poste'!$C$3="Score",2,4)</f>
        <v>4</v>
      </c>
      <c r="BR43" s="4">
        <f>IF('2. Duree poste'!$C$3="Score",2,3)</f>
        <v>3</v>
      </c>
      <c r="BS43" s="4">
        <f>IF('2. Duree poste'!$C$3="Score",2,4)</f>
        <v>4</v>
      </c>
      <c r="BT43" s="4">
        <f>IF('2. Duree poste'!$C$3="Score",2,4)</f>
        <v>4</v>
      </c>
      <c r="BU43" s="4">
        <f>IF('2. Duree poste'!$C$3="Score",2,4)</f>
        <v>4</v>
      </c>
      <c r="BV43" s="4">
        <f>IF('2. Duree poste'!$C$3="Score",2,3)</f>
        <v>3</v>
      </c>
      <c r="BW43" s="4">
        <f>IF('2. Duree poste'!$C$3="Score",2,4)</f>
        <v>4</v>
      </c>
      <c r="BX43" s="4">
        <f>IF('2. Duree poste'!$C$3="Score",2,4)</f>
        <v>4</v>
      </c>
      <c r="BY43" s="4">
        <f>IF('2. Duree poste'!$C$3="Score",2,4)</f>
        <v>4</v>
      </c>
      <c r="BZ43" s="4">
        <f>IF('2. Duree poste'!$C$3="Score",2,4)</f>
        <v>4</v>
      </c>
      <c r="CA43" s="4">
        <f>IF('2. Duree poste'!$C$3="Score",2,4)</f>
        <v>4</v>
      </c>
      <c r="CB43" s="4">
        <f>IF('2. Duree poste'!$C$3="Score",2,4)</f>
        <v>4</v>
      </c>
      <c r="CC43" s="4">
        <f>IF('2. Duree poste'!$C$3="Score",2,4)</f>
        <v>4</v>
      </c>
      <c r="CD43" s="4">
        <f>IF('2. Duree poste'!$C$3="Score",2,3)</f>
        <v>3</v>
      </c>
      <c r="CE43" s="4">
        <f>IF('2. Duree poste'!$C$3="Score",1,2)</f>
        <v>2</v>
      </c>
      <c r="CF43" s="4">
        <f>IF('2. Duree poste'!$C$3="Score",1,2)</f>
        <v>2</v>
      </c>
      <c r="CG43" s="4">
        <f>IF('2. Duree poste'!$C$3="Score",0,1)</f>
        <v>1</v>
      </c>
      <c r="CH43" s="4">
        <f>IF('2. Duree poste'!$C$3="Score",0,0)</f>
        <v>0</v>
      </c>
      <c r="CI43" s="4">
        <f>IF('2. Duree poste'!$C$3="Score",0,0)</f>
        <v>0</v>
      </c>
      <c r="CJ43" s="4">
        <f>IF('2. Duree poste'!$C$3="Score",0,0)</f>
        <v>0</v>
      </c>
      <c r="CK43" s="4">
        <f>IF('2. Duree poste'!$C$3="Score",0,0)</f>
        <v>0</v>
      </c>
      <c r="CL43" s="4">
        <f>IF('2. Duree poste'!$C$3="Score",0,0)</f>
        <v>0</v>
      </c>
      <c r="CM43" s="4">
        <f>IF('2. Duree poste'!$C$3="Score",0,0)</f>
        <v>0</v>
      </c>
      <c r="CN43" s="4">
        <f>IF('2. Duree poste'!$C$3="Score",0,1)</f>
        <v>1</v>
      </c>
      <c r="CO43" s="4">
        <f>IF('2. Duree poste'!$C$3="Score",0,1)</f>
        <v>1</v>
      </c>
      <c r="CP43" s="4">
        <f>IF('2. Duree poste'!$C$3="Score",0,1)</f>
        <v>1</v>
      </c>
      <c r="CQ43" s="4">
        <f>IF('2. Duree poste'!$C$3="Score",0,1)</f>
        <v>1</v>
      </c>
      <c r="CR43" s="4">
        <f>IF('2. Duree poste'!$C$3="Score",1,2)</f>
        <v>2</v>
      </c>
      <c r="CS43" s="4">
        <f>IF('2. Duree poste'!$C$3="Score",2,3)</f>
        <v>3</v>
      </c>
      <c r="CT43" s="4">
        <f>IF('2. Duree poste'!$C$3="Score",2,4)</f>
        <v>4</v>
      </c>
      <c r="CU43" s="4">
        <f>IF('2. Duree poste'!$C$3="Score",2,4)</f>
        <v>4</v>
      </c>
      <c r="CV43" s="4">
        <f>IF('2. Duree poste'!$C$3="Score",2,5)</f>
        <v>5</v>
      </c>
      <c r="CW43" s="4">
        <f>IF('2. Duree poste'!$C$3="Score",2,5)</f>
        <v>5</v>
      </c>
      <c r="CX43" s="4">
        <f>IF('2. Duree poste'!$C$3="Score",2,6)</f>
        <v>6</v>
      </c>
      <c r="CY43" s="4">
        <f>IF('2. Duree poste'!$C$3="Score",2,5)</f>
        <v>5</v>
      </c>
      <c r="CZ43" s="4">
        <f>IF('2. Duree poste'!$C$3="Score",2,4)</f>
        <v>4</v>
      </c>
      <c r="DA43" s="4">
        <f>IF('2. Duree poste'!$C$3="Score",2,3)</f>
        <v>3</v>
      </c>
    </row>
    <row r="44" spans="2:105" x14ac:dyDescent="0.35">
      <c r="B44" s="186" t="s">
        <v>1201</v>
      </c>
      <c r="C44" s="187"/>
      <c r="D44" s="207">
        <f t="shared" si="3"/>
        <v>3.164705882352941</v>
      </c>
      <c r="E44" s="187">
        <f>IF('2. Duree poste'!$C$3="Score",,0)</f>
        <v>0</v>
      </c>
      <c r="F44" s="187">
        <f>IF('2. Duree poste'!$C$3="Score",,1)</f>
        <v>1</v>
      </c>
      <c r="G44" s="188">
        <f>IF('2. Duree poste'!$C$3="Score",,1)</f>
        <v>1</v>
      </c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7">
        <f>IF('2. Duree poste'!$C$3="Score",,2)</f>
        <v>2</v>
      </c>
      <c r="S44" s="188">
        <f>IF('2. Duree poste'!$C$3="Score",,3)</f>
        <v>3</v>
      </c>
      <c r="T44" s="187">
        <f>IF('2. Duree poste'!$C$3="Score",,3)</f>
        <v>3</v>
      </c>
      <c r="U44" s="172">
        <f>IF('2. Duree poste'!$C$3="Score",2,3)</f>
        <v>3</v>
      </c>
      <c r="V44" s="172">
        <f>IF('2. Duree poste'!$C$3="Score",2,3)</f>
        <v>3</v>
      </c>
      <c r="W44" s="172">
        <f>IF('2. Duree poste'!$C$3="Score",2,3)</f>
        <v>3</v>
      </c>
      <c r="X44" s="172">
        <f>IF('2. Duree poste'!$C$3="Score",2,4)</f>
        <v>4</v>
      </c>
      <c r="Y44" s="172">
        <f>IF('2. Duree poste'!$C$3="Score",2,4)</f>
        <v>4</v>
      </c>
      <c r="Z44" s="172">
        <f>IF('2. Duree poste'!$C$3="Score",2,3)</f>
        <v>3</v>
      </c>
      <c r="AA44" s="172">
        <f>IF('2. Duree poste'!$C$3="Score",2,4)</f>
        <v>4</v>
      </c>
      <c r="AB44" s="172">
        <f>IF('2. Duree poste'!$C$3="Score",2,5)</f>
        <v>5</v>
      </c>
      <c r="AC44" s="172">
        <f>IF('2. Duree poste'!$C$3="Score",2,5)</f>
        <v>5</v>
      </c>
      <c r="AD44" s="172">
        <f>IF('2. Duree poste'!$C$3="Score",2,5)</f>
        <v>5</v>
      </c>
      <c r="AE44" s="172">
        <f>IF('2. Duree poste'!$C$3="Score",2,5)</f>
        <v>5</v>
      </c>
      <c r="AF44" s="172">
        <f>IF('2. Duree poste'!$C$3="Score",2,4)</f>
        <v>4</v>
      </c>
      <c r="AG44" s="172">
        <f>IF('2. Duree poste'!$C$3="Score",2,5)</f>
        <v>5</v>
      </c>
      <c r="AH44" s="172">
        <f>IF('2. Duree poste'!$C$3="Score",2,5)</f>
        <v>5</v>
      </c>
      <c r="AI44" s="172">
        <f>IF('2. Duree poste'!$C$3="Score",2,4)</f>
        <v>4</v>
      </c>
      <c r="AJ44" s="172">
        <f>IF('2. Duree poste'!$C$3="Score",2,4)</f>
        <v>4</v>
      </c>
      <c r="AK44" s="172">
        <f>IF('2. Duree poste'!$C$3="Score",2,4)</f>
        <v>4</v>
      </c>
      <c r="AL44" s="172">
        <f>IF('2. Duree poste'!$C$3="Score",2,4)</f>
        <v>4</v>
      </c>
      <c r="AM44" s="172">
        <f>IF('2. Duree poste'!$C$3="Score",2,4)</f>
        <v>4</v>
      </c>
      <c r="AN44" s="172">
        <f>IF('2. Duree poste'!$C$3="Score",2,3)</f>
        <v>3</v>
      </c>
      <c r="AO44" s="172">
        <f>IF('2. Duree poste'!$C$3="Score",1,2)</f>
        <v>2</v>
      </c>
      <c r="AP44" s="172">
        <f>IF('2. Duree poste'!$C$3="Score",1,2)</f>
        <v>2</v>
      </c>
      <c r="AQ44" s="172">
        <f>IF('2. Duree poste'!$C$3="Score",2,3)</f>
        <v>3</v>
      </c>
      <c r="AR44" s="172">
        <f>IF('2. Duree poste'!$C$3="Score",2,3)</f>
        <v>3</v>
      </c>
      <c r="AS44" s="189">
        <f>IF('2. Duree poste'!$C$3="Score",2,3)</f>
        <v>3</v>
      </c>
      <c r="AT44" s="4">
        <f>IF('2. Duree poste'!$C$3="Score",2,3)</f>
        <v>3</v>
      </c>
      <c r="AU44" s="4">
        <f>IF('2. Duree poste'!$C$3="Score",2,3)</f>
        <v>3</v>
      </c>
      <c r="AV44" s="4">
        <f>IF('2. Duree poste'!$C$3="Score",2,3)</f>
        <v>3</v>
      </c>
      <c r="AW44" s="4">
        <f>IF('2. Duree poste'!$C$3="Score",2,3)</f>
        <v>3</v>
      </c>
      <c r="AX44" s="4">
        <f>IF('2. Duree poste'!$C$3="Score",2,3)</f>
        <v>3</v>
      </c>
      <c r="AY44" s="4">
        <f>IF('2. Duree poste'!$C$3="Score",1,2)</f>
        <v>2</v>
      </c>
      <c r="AZ44" s="4">
        <f>IF('2. Duree poste'!$C$3="Score",1,2)</f>
        <v>2</v>
      </c>
      <c r="BA44" s="4">
        <f>IF('2. Duree poste'!$C$3="Score",1,2)</f>
        <v>2</v>
      </c>
      <c r="BB44" s="4">
        <f>IF('2. Duree poste'!$C$3="Score",1,2)</f>
        <v>2</v>
      </c>
      <c r="BC44" s="4">
        <f>IF('2. Duree poste'!$C$3="Score",2,3)</f>
        <v>3</v>
      </c>
      <c r="BD44" s="4">
        <f>IF('2. Duree poste'!$C$3="Score",2,3)</f>
        <v>3</v>
      </c>
      <c r="BE44" s="4">
        <f>IF('2. Duree poste'!$C$3="Score",1,2)</f>
        <v>2</v>
      </c>
      <c r="BF44" s="4">
        <f>IF('2. Duree poste'!$C$3="Score",2,3)</f>
        <v>3</v>
      </c>
      <c r="BG44" s="4">
        <f>IF('2. Duree poste'!$C$3="Score",1,2)</f>
        <v>2</v>
      </c>
      <c r="BH44" s="4">
        <f>IF('2. Duree poste'!$C$3="Score",1,2)</f>
        <v>2</v>
      </c>
      <c r="BI44" s="4">
        <f>IF('2. Duree poste'!$C$3="Score",1,2)</f>
        <v>2</v>
      </c>
      <c r="BJ44" s="4">
        <f>IF('2. Duree poste'!$C$3="Score",1,2)</f>
        <v>2</v>
      </c>
      <c r="BK44" s="4">
        <f>IF('2. Duree poste'!$C$3="Score",2,3)</f>
        <v>3</v>
      </c>
      <c r="BL44" s="4">
        <f>IF('2. Duree poste'!$C$3="Score",2,3)</f>
        <v>3</v>
      </c>
      <c r="BM44" s="4">
        <f>IF('2. Duree poste'!$C$3="Score",2,3)</f>
        <v>3</v>
      </c>
      <c r="BN44" s="4">
        <f>IF('2. Duree poste'!$C$3="Score",2,4)</f>
        <v>4</v>
      </c>
      <c r="BO44" s="4">
        <f>IF('2. Duree poste'!$C$3="Score",2,5)</f>
        <v>5</v>
      </c>
      <c r="BP44" s="4">
        <f>IF('2. Duree poste'!$C$3="Score",2,5)</f>
        <v>5</v>
      </c>
      <c r="BQ44" s="4">
        <f>IF('2. Duree poste'!$C$3="Score",2,4)</f>
        <v>4</v>
      </c>
      <c r="BR44" s="4">
        <f>IF('2. Duree poste'!$C$3="Score",2,3)</f>
        <v>3</v>
      </c>
      <c r="BS44" s="4">
        <f>IF('2. Duree poste'!$C$3="Score",2,4)</f>
        <v>4</v>
      </c>
      <c r="BT44" s="4">
        <f>IF('2. Duree poste'!$C$3="Score",2,4)</f>
        <v>4</v>
      </c>
      <c r="BU44" s="4">
        <f>IF('2. Duree poste'!$C$3="Score",2,3)</f>
        <v>3</v>
      </c>
      <c r="BV44" s="4">
        <f>IF('2. Duree poste'!$C$3="Score",1,2)</f>
        <v>2</v>
      </c>
      <c r="BW44" s="4">
        <f>IF('2. Duree poste'!$C$3="Score",2,3)</f>
        <v>3</v>
      </c>
      <c r="BX44" s="4">
        <f>IF('2. Duree poste'!$C$3="Score",2,3)</f>
        <v>3</v>
      </c>
      <c r="BY44" s="4">
        <f>IF('2. Duree poste'!$C$3="Score",2,3)</f>
        <v>3</v>
      </c>
      <c r="BZ44" s="4">
        <f>IF('2. Duree poste'!$C$3="Score",1,2)</f>
        <v>2</v>
      </c>
      <c r="CA44" s="4">
        <f>IF('2. Duree poste'!$C$3="Score",1,2)</f>
        <v>2</v>
      </c>
      <c r="CB44" s="4">
        <f>IF('2. Duree poste'!$C$3="Score",1,2)</f>
        <v>2</v>
      </c>
      <c r="CC44" s="4">
        <f>IF('2. Duree poste'!$C$3="Score",1,2)</f>
        <v>2</v>
      </c>
      <c r="CD44" s="4">
        <f>IF('2. Duree poste'!$C$3="Score",1,2)</f>
        <v>2</v>
      </c>
      <c r="CE44" s="4">
        <f>IF('2. Duree poste'!$C$3="Score",1,2)</f>
        <v>2</v>
      </c>
      <c r="CF44" s="4">
        <f>IF('2. Duree poste'!$C$3="Score",1,2)</f>
        <v>2</v>
      </c>
      <c r="CG44" s="4">
        <f>IF('2. Duree poste'!$C$3="Score",2,3)</f>
        <v>3</v>
      </c>
      <c r="CH44" s="4">
        <f>IF('2. Duree poste'!$C$3="Score",1,2)</f>
        <v>2</v>
      </c>
      <c r="CI44" s="4">
        <f>IF('2. Duree poste'!$C$3="Score",2,3)</f>
        <v>3</v>
      </c>
      <c r="CJ44" s="4">
        <f>IF('2. Duree poste'!$C$3="Score",2,3)</f>
        <v>3</v>
      </c>
      <c r="CK44" s="4">
        <f>IF('2. Duree poste'!$C$3="Score",1,2)</f>
        <v>2</v>
      </c>
      <c r="CL44" s="4">
        <f>IF('2. Duree poste'!$C$3="Score",2,3)</f>
        <v>3</v>
      </c>
      <c r="CM44" s="4">
        <f>IF('2. Duree poste'!$C$3="Score",2,4)</f>
        <v>4</v>
      </c>
      <c r="CN44" s="4">
        <f>IF('2. Duree poste'!$C$3="Score",2,3)</f>
        <v>3</v>
      </c>
      <c r="CO44" s="4">
        <f>IF('2. Duree poste'!$C$3="Score",2,3)</f>
        <v>3</v>
      </c>
      <c r="CP44" s="4">
        <f>IF('2. Duree poste'!$C$3="Score",2,3)</f>
        <v>3</v>
      </c>
      <c r="CQ44" s="4">
        <f>IF('2. Duree poste'!$C$3="Score",2,4)</f>
        <v>4</v>
      </c>
      <c r="CR44" s="4">
        <f>IF('2. Duree poste'!$C$3="Score",2,4)</f>
        <v>4</v>
      </c>
      <c r="CS44" s="4">
        <f>IF('2. Duree poste'!$C$3="Score",2,4)</f>
        <v>4</v>
      </c>
      <c r="CT44" s="4">
        <f>IF('2. Duree poste'!$C$3="Score",2,3)</f>
        <v>3</v>
      </c>
      <c r="CU44" s="4">
        <f>IF('2. Duree poste'!$C$3="Score",2,3)</f>
        <v>3</v>
      </c>
      <c r="CV44" s="4">
        <f>IF('2. Duree poste'!$C$3="Score",2,4)</f>
        <v>4</v>
      </c>
      <c r="CW44" s="4">
        <f>IF('2. Duree poste'!$C$3="Score",2,3)</f>
        <v>3</v>
      </c>
      <c r="CX44" s="4">
        <f>IF('2. Duree poste'!$C$3="Score",2,3)</f>
        <v>3</v>
      </c>
      <c r="CY44" s="4">
        <f>IF('2. Duree poste'!$C$3="Score",2,4)</f>
        <v>4</v>
      </c>
      <c r="CZ44" s="4">
        <f>IF('2. Duree poste'!$C$3="Score",2,3)</f>
        <v>3</v>
      </c>
      <c r="DA44" s="4">
        <f>IF('2. Duree poste'!$C$3="Score",2,3)</f>
        <v>3</v>
      </c>
    </row>
    <row r="45" spans="2:105" x14ac:dyDescent="0.35">
      <c r="B45" s="186" t="s">
        <v>1202</v>
      </c>
      <c r="C45" s="187"/>
      <c r="D45" s="207">
        <f t="shared" si="3"/>
        <v>2.1764705882352939</v>
      </c>
      <c r="E45" s="187">
        <f>IF('2. Duree poste'!$C$3="Score",,0)</f>
        <v>0</v>
      </c>
      <c r="F45" s="188">
        <f>IF('2. Duree poste'!$C$3="Score",,0)</f>
        <v>0</v>
      </c>
      <c r="G45" s="187">
        <f>IF('2. Duree poste'!$C$3="Score",,1)</f>
        <v>1</v>
      </c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>
        <f>IF('2. Duree poste'!$C$3="Score",,1)</f>
        <v>1</v>
      </c>
      <c r="S45" s="187">
        <f>IF('2. Duree poste'!$C$3="Score",,1)</f>
        <v>1</v>
      </c>
      <c r="T45" s="188">
        <f>IF('2. Duree poste'!$C$3="Score",,1)</f>
        <v>1</v>
      </c>
      <c r="U45" s="172">
        <f>IF('2. Duree poste'!$C$3="Score",0,1)</f>
        <v>1</v>
      </c>
      <c r="V45" s="172">
        <f>IF('2. Duree poste'!$C$3="Score",0,1)</f>
        <v>1</v>
      </c>
      <c r="W45" s="172">
        <f>IF('2. Duree poste'!$C$3="Score",1,2)</f>
        <v>2</v>
      </c>
      <c r="X45" s="172">
        <f>IF('2. Duree poste'!$C$3="Score",0,1)</f>
        <v>1</v>
      </c>
      <c r="Y45" s="172">
        <f>IF('2. Duree poste'!$C$3="Score",1,2)</f>
        <v>2</v>
      </c>
      <c r="Z45" s="172">
        <f>IF('2. Duree poste'!$C$3="Score",1,2)</f>
        <v>2</v>
      </c>
      <c r="AA45" s="172">
        <f>IF('2. Duree poste'!$C$3="Score",2,3)</f>
        <v>3</v>
      </c>
      <c r="AB45" s="172">
        <f>IF('2. Duree poste'!$C$3="Score",2,3)</f>
        <v>3</v>
      </c>
      <c r="AC45" s="172">
        <f>IF('2. Duree poste'!$C$3="Score",2,3)</f>
        <v>3</v>
      </c>
      <c r="AD45" s="172">
        <f>IF('2. Duree poste'!$C$3="Score",2,3)</f>
        <v>3</v>
      </c>
      <c r="AE45" s="172">
        <f>IF('2. Duree poste'!$C$3="Score",2,4)</f>
        <v>4</v>
      </c>
      <c r="AF45" s="172">
        <f>IF('2. Duree poste'!$C$3="Score",2,3)</f>
        <v>3</v>
      </c>
      <c r="AG45" s="172">
        <f>IF('2. Duree poste'!$C$3="Score",2,3)</f>
        <v>3</v>
      </c>
      <c r="AH45" s="172">
        <f>IF('2. Duree poste'!$C$3="Score",1,2)</f>
        <v>2</v>
      </c>
      <c r="AI45" s="172">
        <f>IF('2. Duree poste'!$C$3="Score",1,2)</f>
        <v>2</v>
      </c>
      <c r="AJ45" s="172">
        <f>IF('2. Duree poste'!$C$3="Score",1,2)</f>
        <v>2</v>
      </c>
      <c r="AK45" s="172">
        <f>IF('2. Duree poste'!$C$3="Score",1,2)</f>
        <v>2</v>
      </c>
      <c r="AL45" s="172">
        <f>IF('2. Duree poste'!$C$3="Score",1,2)</f>
        <v>2</v>
      </c>
      <c r="AM45" s="172">
        <f>IF('2. Duree poste'!$C$3="Score",1,2)</f>
        <v>2</v>
      </c>
      <c r="AN45" s="172">
        <f>IF('2. Duree poste'!$C$3="Score",2,3)</f>
        <v>3</v>
      </c>
      <c r="AO45" s="172">
        <f>IF('2. Duree poste'!$C$3="Score",2,3)</f>
        <v>3</v>
      </c>
      <c r="AP45" s="172">
        <f>IF('2. Duree poste'!$C$3="Score",2,3)</f>
        <v>3</v>
      </c>
      <c r="AQ45" s="172">
        <f>IF('2. Duree poste'!$C$3="Score",2,3)</f>
        <v>3</v>
      </c>
      <c r="AR45" s="172">
        <f>IF('2. Duree poste'!$C$3="Score",2,3)</f>
        <v>3</v>
      </c>
      <c r="AS45" s="189">
        <f>IF('2. Duree poste'!$C$3="Score",1,2)</f>
        <v>2</v>
      </c>
      <c r="AT45" s="4">
        <f>IF('2. Duree poste'!$C$3="Score",1,2)</f>
        <v>2</v>
      </c>
      <c r="AU45" s="4">
        <f>IF('2. Duree poste'!$C$3="Score",0,1)</f>
        <v>1</v>
      </c>
      <c r="AV45" s="4">
        <f>IF('2. Duree poste'!$C$3="Score",1,2)</f>
        <v>2</v>
      </c>
      <c r="AW45" s="4">
        <f>IF('2. Duree poste'!$C$3="Score",2,3)</f>
        <v>3</v>
      </c>
      <c r="AX45" s="4">
        <f>IF('2. Duree poste'!$C$3="Score",2,3)</f>
        <v>3</v>
      </c>
      <c r="AY45" s="4">
        <f>IF('2. Duree poste'!$C$3="Score",2,3)</f>
        <v>3</v>
      </c>
      <c r="AZ45" s="4">
        <f>IF('2. Duree poste'!$C$3="Score",2,4)</f>
        <v>4</v>
      </c>
      <c r="BA45" s="4">
        <f>IF('2. Duree poste'!$C$3="Score",2,4)</f>
        <v>4</v>
      </c>
      <c r="BB45" s="4">
        <f>IF('2. Duree poste'!$C$3="Score",2,5)</f>
        <v>5</v>
      </c>
      <c r="BC45" s="4">
        <f>IF('2. Duree poste'!$C$3="Score",2,4)</f>
        <v>4</v>
      </c>
      <c r="BD45" s="4">
        <f>IF('2. Duree poste'!$C$3="Score",2,3)</f>
        <v>3</v>
      </c>
      <c r="BE45" s="4">
        <f>IF('2. Duree poste'!$C$3="Score",2,4)</f>
        <v>4</v>
      </c>
      <c r="BF45" s="4">
        <f>IF('2. Duree poste'!$C$3="Score",2,3)</f>
        <v>3</v>
      </c>
      <c r="BG45" s="4">
        <f>IF('2. Duree poste'!$C$3="Score",2,3)</f>
        <v>3</v>
      </c>
      <c r="BH45" s="4">
        <f>IF('2. Duree poste'!$C$3="Score",2,4)</f>
        <v>4</v>
      </c>
      <c r="BI45" s="4">
        <f>IF('2. Duree poste'!$C$3="Score",2,4)</f>
        <v>4</v>
      </c>
      <c r="BJ45" s="4">
        <f>IF('2. Duree poste'!$C$3="Score",2,4)</f>
        <v>4</v>
      </c>
      <c r="BK45" s="4">
        <f>IF('2. Duree poste'!$C$3="Score",2,5)</f>
        <v>5</v>
      </c>
      <c r="BL45" s="4">
        <f>IF('2. Duree poste'!$C$3="Score",2,4)</f>
        <v>4</v>
      </c>
      <c r="BM45" s="4">
        <f>IF('2. Duree poste'!$C$3="Score",2,4)</f>
        <v>4</v>
      </c>
      <c r="BN45" s="4">
        <f>IF('2. Duree poste'!$C$3="Score",2,4)</f>
        <v>4</v>
      </c>
      <c r="BO45" s="4">
        <f>IF('2. Duree poste'!$C$3="Score",2,3)</f>
        <v>3</v>
      </c>
      <c r="BP45" s="4">
        <f>IF('2. Duree poste'!$C$3="Score",2,2)</f>
        <v>2</v>
      </c>
      <c r="BQ45" s="4">
        <f>IF('2. Duree poste'!$C$3="Score",2,2)</f>
        <v>2</v>
      </c>
      <c r="BR45" s="4">
        <f>IF('2. Duree poste'!$C$3="Score",2,1)</f>
        <v>1</v>
      </c>
      <c r="BS45" s="4">
        <f>IF('2. Duree poste'!$C$3="Score",2,1)</f>
        <v>1</v>
      </c>
      <c r="BT45" s="4">
        <f>IF('2. Duree poste'!$C$3="Score",2,2)</f>
        <v>2</v>
      </c>
      <c r="BU45" s="4">
        <f>IF('2. Duree poste'!$C$3="Score",2,1)</f>
        <v>1</v>
      </c>
      <c r="BV45" s="4">
        <f>IF('2. Duree poste'!$C$3="Score",2,2)</f>
        <v>2</v>
      </c>
      <c r="BW45" s="4">
        <f>IF('2. Duree poste'!$C$3="Score",2,3)</f>
        <v>3</v>
      </c>
      <c r="BX45" s="4">
        <f>IF('2. Duree poste'!$C$3="Score",2,3)</f>
        <v>3</v>
      </c>
      <c r="BY45" s="4">
        <f>IF('2. Duree poste'!$C$3="Score",2,4)</f>
        <v>4</v>
      </c>
      <c r="BZ45" s="4">
        <f>IF('2. Duree poste'!$C$3="Score",2,4)</f>
        <v>4</v>
      </c>
      <c r="CA45" s="4">
        <f>IF('2. Duree poste'!$C$3="Score",2,3)</f>
        <v>3</v>
      </c>
      <c r="CB45" s="4">
        <f>IF('2. Duree poste'!$C$3="Score",2,3)</f>
        <v>3</v>
      </c>
      <c r="CC45" s="4">
        <f>IF('2. Duree poste'!$C$3="Score",2,2)</f>
        <v>2</v>
      </c>
      <c r="CD45" s="4">
        <f>IF('2. Duree poste'!$C$3="Score",2,1)</f>
        <v>1</v>
      </c>
      <c r="CE45" s="4">
        <f>IF('2. Duree poste'!$C$3="Score",2,1)</f>
        <v>1</v>
      </c>
      <c r="CF45" s="4">
        <f>IF('2. Duree poste'!$C$3="Score",0,0)</f>
        <v>0</v>
      </c>
      <c r="CG45" s="4">
        <f>IF('2. Duree poste'!$C$3="Score",0,0)</f>
        <v>0</v>
      </c>
      <c r="CH45" s="4">
        <f>IF('2. Duree poste'!$C$3="Score",2,0)</f>
        <v>0</v>
      </c>
      <c r="CI45" s="4">
        <f>IF('2. Duree poste'!$C$3="Score",2,1)</f>
        <v>1</v>
      </c>
      <c r="CJ45" s="4">
        <f>IF('2. Duree poste'!$C$3="Score",2,1)</f>
        <v>1</v>
      </c>
      <c r="CK45" s="4">
        <f>IF('2. Duree poste'!$C$3="Score",2,1)</f>
        <v>1</v>
      </c>
      <c r="CL45" s="4">
        <f>IF('2. Duree poste'!$C$3="Score",2,1)</f>
        <v>1</v>
      </c>
      <c r="CM45" s="4">
        <f>IF('2. Duree poste'!$C$3="Score",2,1)</f>
        <v>1</v>
      </c>
      <c r="CN45" s="4">
        <f>IF('2. Duree poste'!$C$3="Score",2,1)</f>
        <v>1</v>
      </c>
      <c r="CO45" s="4">
        <f>IF('2. Duree poste'!$C$3="Score",2,2)</f>
        <v>2</v>
      </c>
      <c r="CP45" s="4">
        <f>IF('2. Duree poste'!$C$3="Score",2,1)</f>
        <v>1</v>
      </c>
      <c r="CQ45" s="4">
        <f>IF('2. Duree poste'!$C$3="Score",2,1)</f>
        <v>1</v>
      </c>
      <c r="CR45" s="4">
        <f>IF('2. Duree poste'!$C$3="Score",2,1)</f>
        <v>1</v>
      </c>
      <c r="CS45" s="4">
        <f>IF('2. Duree poste'!$C$3="Score",2,1)</f>
        <v>1</v>
      </c>
      <c r="CT45" s="4">
        <f>IF('2. Duree poste'!$C$3="Score",2,1)</f>
        <v>1</v>
      </c>
      <c r="CU45" s="4">
        <f>IF('2. Duree poste'!$C$3="Score",2,1)</f>
        <v>1</v>
      </c>
      <c r="CV45" s="4">
        <f>IF('2. Duree poste'!$C$3="Score",0,0)</f>
        <v>0</v>
      </c>
      <c r="CW45" s="4">
        <f>IF('2. Duree poste'!$C$3="Score",0,0)</f>
        <v>0</v>
      </c>
      <c r="CX45" s="4">
        <f>IF('2. Duree poste'!$C$3="Score",0,0)</f>
        <v>0</v>
      </c>
      <c r="CY45" s="4">
        <f>IF('2. Duree poste'!$C$3="Score",0,0)</f>
        <v>0</v>
      </c>
      <c r="CZ45" s="4">
        <f>IF('2. Duree poste'!$C$3="Score",0,0)</f>
        <v>0</v>
      </c>
      <c r="DA45" s="4">
        <f>IF('2. Duree poste'!$C$3="Score",0,0)</f>
        <v>0</v>
      </c>
    </row>
    <row r="46" spans="2:105" x14ac:dyDescent="0.35">
      <c r="B46" s="186" t="s">
        <v>1245</v>
      </c>
      <c r="C46" s="187"/>
      <c r="D46" s="207">
        <f t="shared" si="3"/>
        <v>2.9882352941176471</v>
      </c>
      <c r="E46" s="188">
        <f>IF('2. Duree poste'!$C$3="Score",,0)</f>
        <v>0</v>
      </c>
      <c r="F46" s="187">
        <f>IF('2. Duree poste'!$C$3="Score",,0)</f>
        <v>0</v>
      </c>
      <c r="G46" s="188">
        <f>IF('2. Duree poste'!$C$3="Score",,0)</f>
        <v>0</v>
      </c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>
        <f>IF('2. Duree poste'!$C$3="Score",,0)</f>
        <v>0</v>
      </c>
      <c r="S46" s="187">
        <f>IF('2. Duree poste'!$C$3="Score",,1)</f>
        <v>1</v>
      </c>
      <c r="T46" s="187">
        <f>IF('2. Duree poste'!$C$3="Score",,2)</f>
        <v>2</v>
      </c>
      <c r="U46" s="172">
        <f>IF('2. Duree poste'!$C$3="Score",1,2)</f>
        <v>2</v>
      </c>
      <c r="V46" s="172">
        <f>IF('2. Duree poste'!$C$3="Score",2,3)</f>
        <v>3</v>
      </c>
      <c r="W46" s="172">
        <f>IF('2. Duree poste'!$C$3="Score",2,3)</f>
        <v>3</v>
      </c>
      <c r="X46" s="172">
        <f>IF('2. Duree poste'!$C$3="Score",2,4)</f>
        <v>4</v>
      </c>
      <c r="Y46" s="172">
        <f>IF('2. Duree poste'!$C$3="Score",2,5)</f>
        <v>5</v>
      </c>
      <c r="Z46" s="172">
        <f>IF('2. Duree poste'!$C$3="Score",2,4)</f>
        <v>4</v>
      </c>
      <c r="AA46" s="172">
        <f>IF('2. Duree poste'!$C$3="Score",2,4)</f>
        <v>4</v>
      </c>
      <c r="AB46" s="172">
        <f>IF('2. Duree poste'!$C$3="Score",2,4)</f>
        <v>4</v>
      </c>
      <c r="AC46" s="172">
        <f>IF('2. Duree poste'!$C$3="Score",2,3)</f>
        <v>3</v>
      </c>
      <c r="AD46" s="172">
        <f>IF('2. Duree poste'!$C$3="Score",2,3)</f>
        <v>3</v>
      </c>
      <c r="AE46" s="172">
        <f>IF('2. Duree poste'!$C$3="Score",1,2)</f>
        <v>2</v>
      </c>
      <c r="AF46" s="172">
        <f>IF('2. Duree poste'!$C$3="Score",1,2)</f>
        <v>2</v>
      </c>
      <c r="AG46" s="172">
        <f>IF('2. Duree poste'!$C$3="Score",1,2)</f>
        <v>2</v>
      </c>
      <c r="AH46" s="172">
        <f>IF('2. Duree poste'!$C$3="Score",0,1)</f>
        <v>1</v>
      </c>
      <c r="AI46" s="172">
        <f>IF('2. Duree poste'!$C$3="Score",0,1)</f>
        <v>1</v>
      </c>
      <c r="AJ46" s="172">
        <f>IF('2. Duree poste'!$C$3="Score",1,2)</f>
        <v>2</v>
      </c>
      <c r="AK46" s="172">
        <f>IF('2. Duree poste'!$C$3="Score",2,3)</f>
        <v>3</v>
      </c>
      <c r="AL46" s="172">
        <f>IF('2. Duree poste'!$C$3="Score",2,3)</f>
        <v>3</v>
      </c>
      <c r="AM46" s="172">
        <f>IF('2. Duree poste'!$C$3="Score",1,2)</f>
        <v>2</v>
      </c>
      <c r="AN46" s="172">
        <f>IF('2. Duree poste'!$C$3="Score",1,2)</f>
        <v>2</v>
      </c>
      <c r="AO46" s="172">
        <f>IF('2. Duree poste'!$C$3="Score",1,2)</f>
        <v>2</v>
      </c>
      <c r="AP46" s="172">
        <f>IF('2. Duree poste'!$C$3="Score",2,3)</f>
        <v>3</v>
      </c>
      <c r="AQ46" s="172">
        <f>IF('2. Duree poste'!$C$3="Score",1,2)</f>
        <v>2</v>
      </c>
      <c r="AR46" s="172">
        <f>IF('2. Duree poste'!$C$3="Score",0,1)</f>
        <v>1</v>
      </c>
      <c r="AS46" s="189">
        <f>IF('2. Duree poste'!$C$3="Score",0,1)</f>
        <v>1</v>
      </c>
      <c r="AT46" s="4">
        <f>IF('2. Duree poste'!$C$3="Score",0,1)</f>
        <v>1</v>
      </c>
      <c r="AU46" s="4">
        <f>IF('2. Duree poste'!$C$3="Score",1,2)</f>
        <v>2</v>
      </c>
      <c r="AV46" s="4">
        <f>IF('2. Duree poste'!$C$3="Score",1,2)</f>
        <v>2</v>
      </c>
      <c r="AW46" s="4">
        <f>IF('2. Duree poste'!$C$3="Score",0,1)</f>
        <v>1</v>
      </c>
      <c r="AX46" s="4">
        <f>IF('2. Duree poste'!$C$3="Score",0,1)</f>
        <v>1</v>
      </c>
      <c r="AY46" s="4">
        <f>IF('2. Duree poste'!$C$3="Score",1,2)</f>
        <v>2</v>
      </c>
      <c r="AZ46" s="4">
        <f>IF('2. Duree poste'!$C$3="Score",2,3)</f>
        <v>3</v>
      </c>
      <c r="BA46" s="4">
        <f>IF('2. Duree poste'!$C$3="Score",2,3)</f>
        <v>3</v>
      </c>
      <c r="BB46" s="4">
        <f>IF('2. Duree poste'!$C$3="Score",2,3)</f>
        <v>3</v>
      </c>
      <c r="BC46" s="4">
        <f>IF('2. Duree poste'!$C$3="Score",2,4)</f>
        <v>4</v>
      </c>
      <c r="BD46" s="4">
        <f>IF('2. Duree poste'!$C$3="Score",2,4)</f>
        <v>4</v>
      </c>
      <c r="BE46" s="4">
        <f>IF('2. Duree poste'!$C$3="Score",2,5)</f>
        <v>5</v>
      </c>
      <c r="BF46" s="4">
        <f>IF('2. Duree poste'!$C$3="Score",2,4)</f>
        <v>4</v>
      </c>
      <c r="BG46" s="4">
        <f>IF('2. Duree poste'!$C$3="Score",2,4)</f>
        <v>4</v>
      </c>
      <c r="BH46" s="4">
        <f>IF('2. Duree poste'!$C$3="Score",2,4)</f>
        <v>4</v>
      </c>
      <c r="BI46" s="4">
        <f>IF('2. Duree poste'!$C$3="Score",2,4)</f>
        <v>4</v>
      </c>
      <c r="BJ46" s="4">
        <f>IF('2. Duree poste'!$C$3="Score",2,3)</f>
        <v>3</v>
      </c>
      <c r="BK46" s="4">
        <f>IF('2. Duree poste'!$C$3="Score",2,3)</f>
        <v>3</v>
      </c>
      <c r="BL46" s="4">
        <f>IF('2. Duree poste'!$C$3="Score",2,3)</f>
        <v>3</v>
      </c>
      <c r="BM46" s="4">
        <f>IF('2. Duree poste'!$C$3="Score",2,3)</f>
        <v>3</v>
      </c>
      <c r="BN46" s="4">
        <f>IF('2. Duree poste'!$C$3="Score",2,3)</f>
        <v>3</v>
      </c>
      <c r="BO46" s="4">
        <f>IF('2. Duree poste'!$C$3="Score",2,3)</f>
        <v>3</v>
      </c>
      <c r="BP46" s="4">
        <f>IF('2. Duree poste'!$C$3="Score",2,3)</f>
        <v>3</v>
      </c>
      <c r="BQ46" s="4">
        <f>IF('2. Duree poste'!$C$3="Score",2,3)</f>
        <v>3</v>
      </c>
      <c r="BR46" s="4">
        <f>IF('2. Duree poste'!$C$3="Score",2,4)</f>
        <v>4</v>
      </c>
      <c r="BS46" s="4">
        <f>IF('2. Duree poste'!$C$3="Score",2,4)</f>
        <v>4</v>
      </c>
      <c r="BT46" s="4">
        <f>IF('2. Duree poste'!$C$3="Score",2,4)</f>
        <v>4</v>
      </c>
      <c r="BU46" s="4">
        <f>IF('2. Duree poste'!$C$3="Score",2,4)</f>
        <v>4</v>
      </c>
      <c r="BV46" s="4">
        <f>IF('2. Duree poste'!$C$3="Score",2,4)</f>
        <v>4</v>
      </c>
      <c r="BW46" s="4">
        <f>IF('2. Duree poste'!$C$3="Score",2,4)</f>
        <v>4</v>
      </c>
      <c r="BX46" s="4">
        <f>IF('2. Duree poste'!$C$3="Score",2,4)</f>
        <v>4</v>
      </c>
      <c r="BY46" s="4">
        <f>IF('2. Duree poste'!$C$3="Score",2,4)</f>
        <v>4</v>
      </c>
      <c r="BZ46" s="4">
        <f>IF('2. Duree poste'!$C$3="Score",2,3)</f>
        <v>3</v>
      </c>
      <c r="CA46" s="4">
        <f>IF('2. Duree poste'!$C$3="Score",2,3)</f>
        <v>3</v>
      </c>
      <c r="CB46" s="4">
        <f>IF('2. Duree poste'!$C$3="Score",1,2)</f>
        <v>2</v>
      </c>
      <c r="CC46" s="4">
        <f>IF('2. Duree poste'!$C$3="Score",2,3)</f>
        <v>3</v>
      </c>
      <c r="CD46" s="4">
        <f>IF('2. Duree poste'!$C$3="Score",2,3)</f>
        <v>3</v>
      </c>
      <c r="CE46" s="4">
        <f>IF('2. Duree poste'!$C$3="Score",2,3)</f>
        <v>3</v>
      </c>
      <c r="CF46" s="4">
        <f>IF('2. Duree poste'!$C$3="Score",2,3)</f>
        <v>3</v>
      </c>
      <c r="CG46" s="4">
        <f>IF('2. Duree poste'!$C$3="Score",2,4)</f>
        <v>4</v>
      </c>
      <c r="CH46" s="4">
        <f>IF('2. Duree poste'!$C$3="Score",2,4)</f>
        <v>4</v>
      </c>
      <c r="CI46" s="4">
        <f>IF('2. Duree poste'!$C$3="Score",2,5)</f>
        <v>5</v>
      </c>
      <c r="CJ46" s="4">
        <f>IF('2. Duree poste'!$C$3="Score",2,5)</f>
        <v>5</v>
      </c>
      <c r="CK46" s="4">
        <f>IF('2. Duree poste'!$C$3="Score",2,4)</f>
        <v>4</v>
      </c>
      <c r="CL46" s="4">
        <f>IF('2. Duree poste'!$C$3="Score",2,5)</f>
        <v>5</v>
      </c>
      <c r="CM46" s="4">
        <f>IF('2. Duree poste'!$C$3="Score",2,5)</f>
        <v>5</v>
      </c>
      <c r="CN46" s="4">
        <f>IF('2. Duree poste'!$C$3="Score",2,4)</f>
        <v>4</v>
      </c>
      <c r="CO46" s="4">
        <f>IF('2. Duree poste'!$C$3="Score",2,4)</f>
        <v>4</v>
      </c>
      <c r="CP46" s="4">
        <f>IF('2. Duree poste'!$C$3="Score",2,4)</f>
        <v>4</v>
      </c>
      <c r="CQ46" s="4">
        <f>IF('2. Duree poste'!$C$3="Score",2,3)</f>
        <v>3</v>
      </c>
      <c r="CR46" s="4">
        <f>IF('2. Duree poste'!$C$3="Score",2,3)</f>
        <v>3</v>
      </c>
      <c r="CS46" s="4">
        <f>IF('2. Duree poste'!$C$3="Score",1,2)</f>
        <v>2</v>
      </c>
      <c r="CT46" s="4">
        <f>IF('2. Duree poste'!$C$3="Score",0,1)</f>
        <v>1</v>
      </c>
      <c r="CU46" s="4">
        <f>IF('2. Duree poste'!$C$3="Score",1,2)</f>
        <v>2</v>
      </c>
      <c r="CV46" s="4">
        <f>IF('2. Duree poste'!$C$3="Score",1,2)</f>
        <v>2</v>
      </c>
      <c r="CW46" s="4">
        <f>IF('2. Duree poste'!$C$3="Score",1,2)</f>
        <v>2</v>
      </c>
      <c r="CX46" s="4">
        <f>IF('2. Duree poste'!$C$3="Score",1,2)</f>
        <v>2</v>
      </c>
      <c r="CY46" s="4">
        <f>IF('2. Duree poste'!$C$3="Score",1,2)</f>
        <v>2</v>
      </c>
      <c r="CZ46" s="4">
        <f>IF('2. Duree poste'!$C$3="Score",2,2)</f>
        <v>2</v>
      </c>
      <c r="DA46" s="4">
        <f>IF('2. Duree poste'!$C$3="Score",2,2)</f>
        <v>2</v>
      </c>
    </row>
    <row r="47" spans="2:105" x14ac:dyDescent="0.35">
      <c r="B47" s="186" t="s">
        <v>1246</v>
      </c>
      <c r="C47" s="187"/>
      <c r="D47" s="207">
        <f t="shared" si="3"/>
        <v>4.3647058823529408</v>
      </c>
      <c r="E47" s="188">
        <f>IF('2. Duree poste'!$C$3="Score",,1)</f>
        <v>1</v>
      </c>
      <c r="F47" s="187">
        <f>IF('2. Duree poste'!$C$3="Score",,2)</f>
        <v>2</v>
      </c>
      <c r="G47" s="188">
        <f>IF('2. Duree poste'!$C$3="Score",,3)</f>
        <v>3</v>
      </c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7">
        <f>IF('2. Duree poste'!$C$3="Score",,4)</f>
        <v>4</v>
      </c>
      <c r="S47" s="188">
        <f>IF('2. Duree poste'!$C$3="Score",,5)</f>
        <v>5</v>
      </c>
      <c r="T47" s="188">
        <f>IF('2. Duree poste'!$C$3="Score",,6)</f>
        <v>6</v>
      </c>
      <c r="U47" s="172">
        <f>IF('2. Duree poste'!$C$3="Score",2,7)</f>
        <v>7</v>
      </c>
      <c r="V47" s="172">
        <f>IF('2. Duree poste'!$C$3="Score",2,7)</f>
        <v>7</v>
      </c>
      <c r="W47" s="172">
        <f>IF('2. Duree poste'!$C$3="Score",2,7)</f>
        <v>7</v>
      </c>
      <c r="X47" s="172">
        <f>IF('2. Duree poste'!$C$3="Score",2,7)</f>
        <v>7</v>
      </c>
      <c r="Y47" s="172">
        <f>IF('2. Duree poste'!$C$3="Score",2,6)</f>
        <v>6</v>
      </c>
      <c r="Z47" s="172">
        <f>IF('2. Duree poste'!$C$3="Score",2,6)</f>
        <v>6</v>
      </c>
      <c r="AA47" s="172">
        <f>IF('2. Duree poste'!$C$3="Score",2,5)</f>
        <v>5</v>
      </c>
      <c r="AB47" s="172">
        <f>IF('2. Duree poste'!$C$3="Score",2,4)</f>
        <v>4</v>
      </c>
      <c r="AC47" s="172">
        <f>IF('2. Duree poste'!$C$3="Score",2,4)</f>
        <v>4</v>
      </c>
      <c r="AD47" s="172">
        <f>IF('2. Duree poste'!$C$3="Score",2,4)</f>
        <v>4</v>
      </c>
      <c r="AE47" s="172">
        <f>IF('2. Duree poste'!$C$3="Score",2,4)</f>
        <v>4</v>
      </c>
      <c r="AF47" s="172">
        <f>IF('2. Duree poste'!$C$3="Score",2,4)</f>
        <v>4</v>
      </c>
      <c r="AG47" s="172">
        <f>IF('2. Duree poste'!$C$3="Score",2,3)</f>
        <v>3</v>
      </c>
      <c r="AH47" s="172">
        <f>IF('2. Duree poste'!$C$3="Score",2,3)</f>
        <v>3</v>
      </c>
      <c r="AI47" s="172">
        <f>IF('2. Duree poste'!$C$3="Score",2,3)</f>
        <v>3</v>
      </c>
      <c r="AJ47" s="172">
        <f>IF('2. Duree poste'!$C$3="Score",2,3)</f>
        <v>3</v>
      </c>
      <c r="AK47" s="172">
        <f>IF('2. Duree poste'!$C$3="Score",2,3)</f>
        <v>3</v>
      </c>
      <c r="AL47" s="172">
        <f>IF('2. Duree poste'!$C$3="Score",2,3)</f>
        <v>3</v>
      </c>
      <c r="AM47" s="172">
        <f>IF('2. Duree poste'!$C$3="Score",2,4)</f>
        <v>4</v>
      </c>
      <c r="AN47" s="172">
        <f>IF('2. Duree poste'!$C$3="Score",2,5)</f>
        <v>5</v>
      </c>
      <c r="AO47" s="172">
        <f>IF('2. Duree poste'!$C$3="Score",2,6)</f>
        <v>6</v>
      </c>
      <c r="AP47" s="172">
        <f>IF('2. Duree poste'!$C$3="Score",2,6)</f>
        <v>6</v>
      </c>
      <c r="AQ47" s="172">
        <f>IF('2. Duree poste'!$C$3="Score",2,6)</f>
        <v>6</v>
      </c>
      <c r="AR47" s="172">
        <f>IF('2. Duree poste'!$C$3="Score",2,6)</f>
        <v>6</v>
      </c>
      <c r="AS47" s="189">
        <f>IF('2. Duree poste'!$C$3="Score",2,6)</f>
        <v>6</v>
      </c>
      <c r="AT47" s="4">
        <f>IF('2. Duree poste'!$C$3="Score",2,6)</f>
        <v>6</v>
      </c>
      <c r="AU47" s="4">
        <f>IF('2. Duree poste'!$C$3="Score",2,6)</f>
        <v>6</v>
      </c>
      <c r="AV47" s="4">
        <f>IF('2. Duree poste'!$C$3="Score",2,6)</f>
        <v>6</v>
      </c>
      <c r="AW47" s="4">
        <f>IF('2. Duree poste'!$C$3="Score",2,7)</f>
        <v>7</v>
      </c>
      <c r="AX47" s="4">
        <f>IF('2. Duree poste'!$C$3="Score",2,7)</f>
        <v>7</v>
      </c>
      <c r="AY47" s="4">
        <f>IF('2. Duree poste'!$C$3="Score",2,7)</f>
        <v>7</v>
      </c>
      <c r="AZ47" s="4">
        <f>IF('2. Duree poste'!$C$3="Score",2,7)</f>
        <v>7</v>
      </c>
      <c r="BA47" s="4">
        <f>IF('2. Duree poste'!$C$3="Score",2,7)</f>
        <v>7</v>
      </c>
      <c r="BB47" s="4">
        <f>IF('2. Duree poste'!$C$3="Score",2,6)</f>
        <v>6</v>
      </c>
      <c r="BC47" s="4">
        <f>IF('2. Duree poste'!$C$3="Score",2,5)</f>
        <v>5</v>
      </c>
      <c r="BD47" s="4">
        <f>IF('2. Duree poste'!$C$3="Score",2,4)</f>
        <v>4</v>
      </c>
      <c r="BE47" s="4">
        <f>IF('2. Duree poste'!$C$3="Score",2,4)</f>
        <v>4</v>
      </c>
      <c r="BF47" s="4">
        <f>IF('2. Duree poste'!$C$3="Score",2,4)</f>
        <v>4</v>
      </c>
      <c r="BG47" s="4">
        <f>IF('2. Duree poste'!$C$3="Score",2,4)</f>
        <v>4</v>
      </c>
      <c r="BH47" s="4">
        <f>IF('2. Duree poste'!$C$3="Score",2,3)</f>
        <v>3</v>
      </c>
      <c r="BI47" s="4">
        <f>IF('2. Duree poste'!$C$3="Score",2,3)</f>
        <v>3</v>
      </c>
      <c r="BJ47" s="4">
        <f>IF('2. Duree poste'!$C$3="Score",2,4)</f>
        <v>4</v>
      </c>
      <c r="BK47" s="4">
        <f>IF('2. Duree poste'!$C$3="Score",2,4)</f>
        <v>4</v>
      </c>
      <c r="BL47" s="4">
        <f>IF('2. Duree poste'!$C$3="Score",2,4)</f>
        <v>4</v>
      </c>
      <c r="BM47" s="4">
        <f>IF('2. Duree poste'!$C$3="Score",2,4)</f>
        <v>4</v>
      </c>
      <c r="BN47" s="4">
        <f>IF('2. Duree poste'!$C$3="Score",2,4)</f>
        <v>4</v>
      </c>
      <c r="BO47" s="4">
        <f>IF('2. Duree poste'!$C$3="Score",2,5)</f>
        <v>5</v>
      </c>
      <c r="BP47" s="4">
        <f>IF('2. Duree poste'!$C$3="Score",2,5)</f>
        <v>5</v>
      </c>
      <c r="BQ47" s="4">
        <f>IF('2. Duree poste'!$C$3="Score",2,4)</f>
        <v>4</v>
      </c>
      <c r="BR47" s="4">
        <f>IF('2. Duree poste'!$C$3="Score",2,4)</f>
        <v>4</v>
      </c>
      <c r="BS47" s="4">
        <f>IF('2. Duree poste'!$C$3="Score",2,3)</f>
        <v>3</v>
      </c>
      <c r="BT47" s="4">
        <f>IF('2. Duree poste'!$C$3="Score",2,3)</f>
        <v>3</v>
      </c>
      <c r="BU47" s="4">
        <f>IF('2. Duree poste'!$C$3="Score",2,2)</f>
        <v>2</v>
      </c>
      <c r="BV47" s="4">
        <f>IF('2. Duree poste'!$C$3="Score",2,1)</f>
        <v>1</v>
      </c>
      <c r="BW47" s="4">
        <f>IF('2. Duree poste'!$C$3="Score",2,2)</f>
        <v>2</v>
      </c>
      <c r="BX47" s="4">
        <f>IF('2. Duree poste'!$C$3="Score",2,3)</f>
        <v>3</v>
      </c>
      <c r="BY47" s="4">
        <f>IF('2. Duree poste'!$C$3="Score",2,4)</f>
        <v>4</v>
      </c>
      <c r="BZ47" s="4">
        <f>IF('2. Duree poste'!$C$3="Score",2,5)</f>
        <v>5</v>
      </c>
      <c r="CA47" s="4">
        <f>IF('2. Duree poste'!$C$3="Score",2,5)</f>
        <v>5</v>
      </c>
      <c r="CB47" s="4">
        <f>IF('2. Duree poste'!$C$3="Score",2,6)</f>
        <v>6</v>
      </c>
      <c r="CC47" s="4">
        <f>IF('2. Duree poste'!$C$3="Score",2,7)</f>
        <v>7</v>
      </c>
      <c r="CD47" s="4">
        <f>IF('2. Duree poste'!$C$3="Score",2,6)</f>
        <v>6</v>
      </c>
      <c r="CE47" s="4">
        <f>IF('2. Duree poste'!$C$3="Score",2,5)</f>
        <v>5</v>
      </c>
      <c r="CF47" s="4">
        <f>IF('2. Duree poste'!$C$3="Score",2,4)</f>
        <v>4</v>
      </c>
      <c r="CG47" s="4">
        <f>IF('2. Duree poste'!$C$3="Score",2,4)</f>
        <v>4</v>
      </c>
      <c r="CH47" s="4">
        <f>IF('2. Duree poste'!$C$3="Score",2,4)</f>
        <v>4</v>
      </c>
      <c r="CI47" s="4">
        <f>IF('2. Duree poste'!$C$3="Score",2,4)</f>
        <v>4</v>
      </c>
      <c r="CJ47" s="4">
        <f>IF('2. Duree poste'!$C$3="Score",2,3)</f>
        <v>3</v>
      </c>
      <c r="CK47" s="4">
        <f>IF('2. Duree poste'!$C$3="Score",2,3)</f>
        <v>3</v>
      </c>
      <c r="CL47" s="4">
        <f>IF('2. Duree poste'!$C$3="Score",2,3)</f>
        <v>3</v>
      </c>
      <c r="CM47" s="4">
        <f>IF('2. Duree poste'!$C$3="Score",2,3)</f>
        <v>3</v>
      </c>
      <c r="CN47" s="4">
        <f>IF('2. Duree poste'!$C$3="Score",2,3)</f>
        <v>3</v>
      </c>
      <c r="CO47" s="4">
        <f>IF('2. Duree poste'!$C$3="Score",2,3)</f>
        <v>3</v>
      </c>
      <c r="CP47" s="4">
        <f>IF('2. Duree poste'!$C$3="Score",2,3)</f>
        <v>3</v>
      </c>
      <c r="CQ47" s="4">
        <f>IF('2. Duree poste'!$C$3="Score",2,4)</f>
        <v>4</v>
      </c>
      <c r="CR47" s="4">
        <f>IF('2. Duree poste'!$C$3="Score",2,5)</f>
        <v>5</v>
      </c>
      <c r="CS47" s="4">
        <f>IF('2. Duree poste'!$C$3="Score",2,6)</f>
        <v>6</v>
      </c>
      <c r="CT47" s="4">
        <f>IF('2. Duree poste'!$C$3="Score",2,6)</f>
        <v>6</v>
      </c>
      <c r="CU47" s="4">
        <f>IF('2. Duree poste'!$C$3="Score",2,5)</f>
        <v>5</v>
      </c>
      <c r="CV47" s="4">
        <f>IF('2. Duree poste'!$C$3="Score",2,4)</f>
        <v>4</v>
      </c>
      <c r="CW47" s="4">
        <f>IF('2. Duree poste'!$C$3="Score",2,3)</f>
        <v>3</v>
      </c>
      <c r="CX47" s="4">
        <f>IF('2. Duree poste'!$C$3="Score",2,2)</f>
        <v>2</v>
      </c>
      <c r="CY47" s="4">
        <f>IF('2. Duree poste'!$C$3="Score",2,1)</f>
        <v>1</v>
      </c>
      <c r="CZ47" s="4">
        <f>IF('2. Duree poste'!$C$3="Score",0,0)</f>
        <v>0</v>
      </c>
      <c r="DA47" s="4">
        <f>IF('2. Duree poste'!$C$3="Score",0,0)</f>
        <v>0</v>
      </c>
    </row>
    <row r="48" spans="2:105" x14ac:dyDescent="0.35">
      <c r="B48" s="186" t="s">
        <v>1247</v>
      </c>
      <c r="D48">
        <f t="shared" si="3"/>
        <v>3.6941176470588237</v>
      </c>
      <c r="E48">
        <f>IF('2. Duree poste'!$C$3="Score",,0)</f>
        <v>0</v>
      </c>
      <c r="F48">
        <f>IF('2. Duree poste'!$C$3="Score",,1)</f>
        <v>1</v>
      </c>
      <c r="G48">
        <f>IF('2. Duree poste'!$C$3="Score",,1)</f>
        <v>1</v>
      </c>
      <c r="R48">
        <f>IF('2. Duree poste'!$C$3="Score",,1)</f>
        <v>1</v>
      </c>
      <c r="S48">
        <f>IF('2. Duree poste'!$C$3="Score",,1)</f>
        <v>1</v>
      </c>
      <c r="T48">
        <f>IF('2. Duree poste'!$C$3="Score",,1)</f>
        <v>1</v>
      </c>
      <c r="U48" s="4">
        <f>IF('2. Duree poste'!$C$3="Score",0,1)</f>
        <v>1</v>
      </c>
      <c r="V48" s="4">
        <f>IF('2. Duree poste'!$C$3="Score",1,2)</f>
        <v>2</v>
      </c>
      <c r="W48" s="4">
        <f>IF('2. Duree poste'!$C$3="Score",1,2)</f>
        <v>2</v>
      </c>
      <c r="X48" s="4">
        <f>IF('2. Duree poste'!$C$3="Score",2,3)</f>
        <v>3</v>
      </c>
      <c r="Y48" s="4">
        <f>IF('2. Duree poste'!$C$3="Score",2,4)</f>
        <v>4</v>
      </c>
      <c r="Z48" s="4">
        <f>IF('2. Duree poste'!$C$3="Score",2,5)</f>
        <v>5</v>
      </c>
      <c r="AA48" s="4">
        <f>IF('2. Duree poste'!$C$3="Score",2,6)</f>
        <v>6</v>
      </c>
      <c r="AB48" s="4">
        <f>IF('2. Duree poste'!$C$3="Score",2,7)</f>
        <v>7</v>
      </c>
      <c r="AC48" s="4">
        <f>IF('2. Duree poste'!$C$3="Score",2,7)</f>
        <v>7</v>
      </c>
      <c r="AD48" s="4">
        <f>IF('2. Duree poste'!$C$3="Score",2,6)</f>
        <v>6</v>
      </c>
      <c r="AE48" s="4">
        <f>IF('2. Duree poste'!$C$3="Score",2,5)</f>
        <v>5</v>
      </c>
      <c r="AF48" s="4">
        <f>IF('2. Duree poste'!$C$3="Score",2,5)</f>
        <v>5</v>
      </c>
      <c r="AG48" s="4">
        <f>IF('2. Duree poste'!$C$3="Score",2,5)</f>
        <v>5</v>
      </c>
      <c r="AH48" s="4">
        <f>IF('2. Duree poste'!$C$3="Score",2,5)</f>
        <v>5</v>
      </c>
      <c r="AI48" s="4">
        <f>IF('2. Duree poste'!$C$3="Score",2,4)</f>
        <v>4</v>
      </c>
      <c r="AJ48" s="4">
        <f>IF('2. Duree poste'!$C$3="Score",2,3)</f>
        <v>3</v>
      </c>
      <c r="AK48" s="4">
        <f>IF('2. Duree poste'!$C$3="Score",2,3)</f>
        <v>3</v>
      </c>
      <c r="AL48" s="4">
        <f>IF('2. Duree poste'!$C$3="Score",2,3)</f>
        <v>3</v>
      </c>
      <c r="AM48" s="4">
        <f>IF('2. Duree poste'!$C$3="Score",2,3)</f>
        <v>3</v>
      </c>
      <c r="AN48" s="4">
        <f>IF('2. Duree poste'!$C$3="Score",2,3)</f>
        <v>3</v>
      </c>
      <c r="AO48" s="4">
        <f>IF('2. Duree poste'!$C$3="Score",1,2)</f>
        <v>2</v>
      </c>
      <c r="AP48" s="4">
        <f>IF('2. Duree poste'!$C$3="Score",1,2)</f>
        <v>2</v>
      </c>
      <c r="AQ48" s="4">
        <f>IF('2. Duree poste'!$C$3="Score",2,3)</f>
        <v>3</v>
      </c>
      <c r="AR48" s="4">
        <f>IF('2. Duree poste'!$C$3="Score",2,4)</f>
        <v>4</v>
      </c>
      <c r="AS48" s="4">
        <f>IF('2. Duree poste'!$C$3="Score",2,4)</f>
        <v>4</v>
      </c>
      <c r="AT48">
        <f>IF('2. Duree poste'!$C$3="Score",2,3)</f>
        <v>3</v>
      </c>
      <c r="AU48">
        <f>IF('2. Duree poste'!$C$3="Score",1,2)</f>
        <v>2</v>
      </c>
      <c r="AV48">
        <f>IF('2. Duree poste'!$C$3="Score",1,2)</f>
        <v>2</v>
      </c>
      <c r="AW48">
        <f>IF('2. Duree poste'!$C$3="Score",1,2)</f>
        <v>2</v>
      </c>
      <c r="AX48">
        <f>IF('2. Duree poste'!$C$3="Score",0,1)</f>
        <v>1</v>
      </c>
      <c r="AY48">
        <f>IF('2. Duree poste'!$C$3="Score",0,0)</f>
        <v>0</v>
      </c>
      <c r="AZ48">
        <f>IF('2. Duree poste'!$C$3="Score",0,1)</f>
        <v>1</v>
      </c>
      <c r="BA48">
        <f>IF('2. Duree poste'!$C$3="Score",0,1)</f>
        <v>1</v>
      </c>
      <c r="BB48">
        <f>IF('2. Duree poste'!$C$3="Score",1,2)</f>
        <v>2</v>
      </c>
      <c r="BC48">
        <f>IF('2. Duree poste'!$C$3="Score",2,3)</f>
        <v>3</v>
      </c>
      <c r="BD48">
        <f>IF('2. Duree poste'!$C$3="Score",2,4)</f>
        <v>4</v>
      </c>
      <c r="BE48">
        <f>IF('2. Duree poste'!$C$3="Score",2,5)</f>
        <v>5</v>
      </c>
      <c r="BF48">
        <f>IF('2. Duree poste'!$C$3="Score",2,6)</f>
        <v>6</v>
      </c>
      <c r="BG48">
        <f>IF('2. Duree poste'!$C$3="Score",2,6)</f>
        <v>6</v>
      </c>
      <c r="BH48">
        <f>IF('2. Duree poste'!$C$3="Score",2,7)</f>
        <v>7</v>
      </c>
      <c r="BI48">
        <f>IF('2. Duree poste'!$C$3="Score",2,6)</f>
        <v>6</v>
      </c>
      <c r="BJ48">
        <f>IF('2. Duree poste'!$C$3="Score",2,5)</f>
        <v>5</v>
      </c>
      <c r="BK48">
        <f>IF('2. Duree poste'!$C$3="Score",2,4)</f>
        <v>4</v>
      </c>
      <c r="BL48">
        <f>IF('2. Duree poste'!$C$3="Score",2,3)</f>
        <v>3</v>
      </c>
      <c r="BM48">
        <f>IF('2. Duree poste'!$C$3="Score",2,3)</f>
        <v>3</v>
      </c>
      <c r="BN48">
        <f>IF('2. Duree poste'!$C$3="Score",2,3)</f>
        <v>3</v>
      </c>
      <c r="BO48">
        <f>IF('2. Duree poste'!$C$3="Score",2,2)</f>
        <v>2</v>
      </c>
      <c r="BP48">
        <f>IF('2. Duree poste'!$C$3="Score",2,3)</f>
        <v>3</v>
      </c>
      <c r="BQ48">
        <f>IF('2. Duree poste'!$C$3="Score",2,4)</f>
        <v>4</v>
      </c>
      <c r="BR48">
        <f>IF('2. Duree poste'!$C$3="Score",2,4)</f>
        <v>4</v>
      </c>
      <c r="BS48">
        <f>IF('2. Duree poste'!$C$3="Score",2,5)</f>
        <v>5</v>
      </c>
      <c r="BT48">
        <f>IF('2. Duree poste'!$C$3="Score",2,4)</f>
        <v>4</v>
      </c>
      <c r="BU48">
        <f>IF('2. Duree poste'!$C$3="Score",2,4)</f>
        <v>4</v>
      </c>
      <c r="BV48">
        <f>IF('2. Duree poste'!$C$3="Score",2,4)</f>
        <v>4</v>
      </c>
      <c r="BW48">
        <f>IF('2. Duree poste'!$C$3="Score",2,4)</f>
        <v>4</v>
      </c>
      <c r="BX48">
        <f>IF('2. Duree poste'!$C$3="Score",2,4)</f>
        <v>4</v>
      </c>
      <c r="BY48">
        <f>IF('2. Duree poste'!$C$3="Score",2,5)</f>
        <v>5</v>
      </c>
      <c r="BZ48">
        <f>IF('2. Duree poste'!$C$3="Score",2,5)</f>
        <v>5</v>
      </c>
      <c r="CA48">
        <f>IF('2. Duree poste'!$C$3="Score",2,5)</f>
        <v>5</v>
      </c>
      <c r="CB48">
        <f>IF('2. Duree poste'!$C$3="Score",2,4)</f>
        <v>4</v>
      </c>
      <c r="CC48">
        <f>IF('2. Duree poste'!$C$3="Score",2,4)</f>
        <v>4</v>
      </c>
      <c r="CD48">
        <f>IF('2. Duree poste'!$C$3="Score",2,3)</f>
        <v>3</v>
      </c>
      <c r="CE48">
        <f>IF('2. Duree poste'!$C$3="Score",2,2)</f>
        <v>2</v>
      </c>
      <c r="CF48">
        <f>IF('2. Duree poste'!$C$3="Score",2,1)</f>
        <v>1</v>
      </c>
      <c r="CG48">
        <f>IF('2. Duree poste'!$C$3="Score",2,1)</f>
        <v>1</v>
      </c>
      <c r="CH48">
        <f>IF('2. Duree poste'!$C$3="Score",2,2)</f>
        <v>2</v>
      </c>
      <c r="CI48">
        <f>IF('2. Duree poste'!$C$3="Score",2,3)</f>
        <v>3</v>
      </c>
      <c r="CJ48">
        <f>IF('2. Duree poste'!$C$3="Score",2,4)</f>
        <v>4</v>
      </c>
      <c r="CK48">
        <f>IF('2. Duree poste'!$C$3="Score",2,5)</f>
        <v>5</v>
      </c>
      <c r="CL48">
        <f>IF('2. Duree poste'!$C$3="Score",2,5)</f>
        <v>5</v>
      </c>
      <c r="CM48">
        <f>IF('2. Duree poste'!$C$3="Score",2,5)</f>
        <v>5</v>
      </c>
      <c r="CN48">
        <f>IF('2. Duree poste'!$C$3="Score",2,5)</f>
        <v>5</v>
      </c>
      <c r="CO48">
        <f>IF('2. Duree poste'!$C$3="Score",2,5)</f>
        <v>5</v>
      </c>
      <c r="CP48">
        <f>IF('2. Duree poste'!$C$3="Score",2,5)</f>
        <v>5</v>
      </c>
      <c r="CQ48">
        <f>IF('2. Duree poste'!$C$3="Score",2,5)</f>
        <v>5</v>
      </c>
      <c r="CR48">
        <f>IF('2. Duree poste'!$C$3="Score",2,5)</f>
        <v>5</v>
      </c>
      <c r="CS48">
        <f>IF('2. Duree poste'!$C$3="Score",2,5)</f>
        <v>5</v>
      </c>
      <c r="CT48">
        <f>IF('2. Duree poste'!$C$3="Score",2,6)</f>
        <v>6</v>
      </c>
      <c r="CU48">
        <f>IF('2. Duree poste'!$C$3="Score",2,5)</f>
        <v>5</v>
      </c>
      <c r="CV48">
        <f>IF('2. Duree poste'!$C$3="Score",2,5)</f>
        <v>5</v>
      </c>
      <c r="CW48">
        <f>IF('2. Duree poste'!$C$3="Score",2,4)</f>
        <v>4</v>
      </c>
      <c r="CX48">
        <f>IF('2. Duree poste'!$C$3="Score",2,3)</f>
        <v>3</v>
      </c>
      <c r="CY48">
        <f>IF('2. Duree poste'!$C$3="Score",2,2)</f>
        <v>2</v>
      </c>
      <c r="CZ48">
        <f>IF('2. Duree poste'!$C$3="Score",2,1)</f>
        <v>1</v>
      </c>
      <c r="DA48">
        <f>IF('2. Duree poste'!$C$3="Score",0,0)</f>
        <v>0</v>
      </c>
    </row>
    <row r="49" spans="2:301" x14ac:dyDescent="0.35">
      <c r="B49" s="186" t="s">
        <v>1248</v>
      </c>
      <c r="D49">
        <f t="shared" si="3"/>
        <v>3.8235294117647061</v>
      </c>
      <c r="E49">
        <f>IF('2. Duree poste'!$C$3="Score",,1)</f>
        <v>1</v>
      </c>
      <c r="F49">
        <f>IF('2. Duree poste'!$C$3="Score",,2)</f>
        <v>2</v>
      </c>
      <c r="G49">
        <f>IF('2. Duree poste'!$C$3="Score",,3)</f>
        <v>3</v>
      </c>
      <c r="R49">
        <f>IF('2. Duree poste'!$C$3="Score",,3)</f>
        <v>3</v>
      </c>
      <c r="S49">
        <f>IF('2. Duree poste'!$C$3="Score",,3)</f>
        <v>3</v>
      </c>
      <c r="T49">
        <f>IF('2. Duree poste'!$C$3="Score",,3)</f>
        <v>3</v>
      </c>
      <c r="U49">
        <f>IF('2. Duree poste'!$C$3="Score",2,3)</f>
        <v>3</v>
      </c>
      <c r="V49">
        <f>IF('2. Duree poste'!$C$3="Score",1,2)</f>
        <v>2</v>
      </c>
      <c r="W49">
        <f>IF('2. Duree poste'!$C$3="Score",0,1)</f>
        <v>1</v>
      </c>
      <c r="X49">
        <f>IF('2. Duree poste'!$C$3="Score",0,0)</f>
        <v>0</v>
      </c>
      <c r="Y49">
        <f>IF('2. Duree poste'!$C$3="Score",0,0)</f>
        <v>0</v>
      </c>
      <c r="Z49">
        <f>IF('2. Duree poste'!$C$3="Score",0,0)</f>
        <v>0</v>
      </c>
      <c r="AA49">
        <f>IF('2. Duree poste'!$C$3="Score",0,0)</f>
        <v>0</v>
      </c>
      <c r="AB49">
        <f>IF('2. Duree poste'!$C$3="Score",0,0)</f>
        <v>0</v>
      </c>
      <c r="AC49">
        <f>IF('2. Duree poste'!$C$3="Score",0,0)</f>
        <v>0</v>
      </c>
      <c r="AD49">
        <f>IF('2. Duree poste'!$C$3="Score",0,1)</f>
        <v>1</v>
      </c>
      <c r="AE49">
        <f>IF('2. Duree poste'!$C$3="Score",1,2)</f>
        <v>2</v>
      </c>
      <c r="AF49">
        <f>IF('2. Duree poste'!$C$3="Score",2,3)</f>
        <v>3</v>
      </c>
      <c r="AG49">
        <f>IF('2. Duree poste'!$C$3="Score",2,3)</f>
        <v>3</v>
      </c>
      <c r="AH49">
        <f>IF('2. Duree poste'!$C$3="Score",2,3)</f>
        <v>3</v>
      </c>
      <c r="AI49">
        <f>IF('2. Duree poste'!$C$3="Score",2,3)</f>
        <v>3</v>
      </c>
      <c r="AJ49">
        <f>IF('2. Duree poste'!$C$3="Score",2,4)</f>
        <v>4</v>
      </c>
      <c r="AK49">
        <f>IF('2. Duree poste'!$C$3="Score",2,4)</f>
        <v>4</v>
      </c>
      <c r="AL49">
        <f>IF('2. Duree poste'!$C$3="Score",2,4)</f>
        <v>4</v>
      </c>
      <c r="AM49">
        <f>IF('2. Duree poste'!$C$3="Score",2,4)</f>
        <v>4</v>
      </c>
      <c r="AN49">
        <f>IF('2. Duree poste'!$C$3="Score",2,5)</f>
        <v>5</v>
      </c>
      <c r="AO49">
        <f>IF('2. Duree poste'!$C$3="Score",2,6)</f>
        <v>6</v>
      </c>
      <c r="AP49">
        <f>IF('2. Duree poste'!$C$3="Score",2,7)</f>
        <v>7</v>
      </c>
      <c r="AQ49">
        <f>IF('2. Duree poste'!$C$3="Score",2,7)</f>
        <v>7</v>
      </c>
      <c r="AR49">
        <f>IF('2. Duree poste'!$C$3="Score",2,6)</f>
        <v>6</v>
      </c>
      <c r="AS49">
        <f>IF('2. Duree poste'!$C$3="Score",2,6)</f>
        <v>6</v>
      </c>
      <c r="AT49">
        <f>IF('2. Duree poste'!$C$3="Score",2,5)</f>
        <v>5</v>
      </c>
      <c r="AU49">
        <f>IF('2. Duree poste'!$C$3="Score",2,4)</f>
        <v>4</v>
      </c>
      <c r="AV49">
        <f>IF('2. Duree poste'!$C$3="Score",2,3)</f>
        <v>3</v>
      </c>
      <c r="AW49">
        <f>IF('2. Duree poste'!$C$3="Score",1,2)</f>
        <v>2</v>
      </c>
      <c r="AX49">
        <f>IF('2. Duree poste'!$C$3="Score",1,2)</f>
        <v>2</v>
      </c>
      <c r="AY49">
        <f>IF('2. Duree poste'!$C$3="Score",2,3)</f>
        <v>3</v>
      </c>
      <c r="AZ49">
        <f>IF('2. Duree poste'!$C$3="Score",2,3)</f>
        <v>3</v>
      </c>
      <c r="BA49">
        <f>IF('2. Duree poste'!$C$3="Score",2,4)</f>
        <v>4</v>
      </c>
      <c r="BB49">
        <f>IF('2. Duree poste'!$C$3="Score",2,5)</f>
        <v>5</v>
      </c>
      <c r="BC49">
        <f>IF('2. Duree poste'!$C$3="Score",2,6)</f>
        <v>6</v>
      </c>
      <c r="BD49">
        <f>IF('2. Duree poste'!$C$3="Score",2,7)</f>
        <v>7</v>
      </c>
      <c r="BE49">
        <f>IF('2. Duree poste'!$C$3="Score",2,7)</f>
        <v>7</v>
      </c>
      <c r="BF49">
        <f>IF('2. Duree poste'!$C$3="Score",2,7)</f>
        <v>7</v>
      </c>
      <c r="BG49">
        <f>IF('2. Duree poste'!$C$3="Score",2,7)</f>
        <v>7</v>
      </c>
      <c r="BH49">
        <f>IF('2. Duree poste'!$C$3="Score",2,7)</f>
        <v>7</v>
      </c>
      <c r="BI49">
        <f>IF('2. Duree poste'!$C$3="Score",2,7)</f>
        <v>7</v>
      </c>
      <c r="BJ49">
        <f>IF('2. Duree poste'!$C$3="Score",2,7)</f>
        <v>7</v>
      </c>
      <c r="BK49">
        <f>IF('2. Duree poste'!$C$3="Score",2,6)</f>
        <v>6</v>
      </c>
      <c r="BL49">
        <f>IF('2. Duree poste'!$C$3="Score",2,5)</f>
        <v>5</v>
      </c>
      <c r="BM49">
        <f>IF('2. Duree poste'!$C$3="Score",2,4)</f>
        <v>4</v>
      </c>
      <c r="BN49">
        <f>IF('2. Duree poste'!$C$3="Score",2,4)</f>
        <v>4</v>
      </c>
      <c r="BO49">
        <f>IF('2. Duree poste'!$C$3="Score",2,4)</f>
        <v>4</v>
      </c>
      <c r="BP49">
        <f>IF('2. Duree poste'!$C$3="Score",2,4)</f>
        <v>4</v>
      </c>
      <c r="BQ49">
        <f>IF('2. Duree poste'!$C$3="Score",2,3)</f>
        <v>3</v>
      </c>
      <c r="BR49">
        <f>IF('2. Duree poste'!$C$3="Score",2,3)</f>
        <v>3</v>
      </c>
      <c r="BS49">
        <f>IF('2. Duree poste'!$C$3="Score",2,3)</f>
        <v>3</v>
      </c>
      <c r="BT49">
        <f>IF('2. Duree poste'!$C$3="Score",2,4)</f>
        <v>4</v>
      </c>
      <c r="BU49">
        <f>IF('2. Duree poste'!$C$3="Score",2,4)</f>
        <v>4</v>
      </c>
      <c r="BV49">
        <f>IF('2. Duree poste'!$C$3="Score",2,4)</f>
        <v>4</v>
      </c>
      <c r="BW49">
        <f>IF('2. Duree poste'!$C$3="Score",2,3)</f>
        <v>3</v>
      </c>
      <c r="BX49">
        <f>IF('2. Duree poste'!$C$3="Score",2,3)</f>
        <v>3</v>
      </c>
      <c r="BY49">
        <f>IF('2. Duree poste'!$C$3="Score",2,3)</f>
        <v>3</v>
      </c>
      <c r="BZ49">
        <f>IF('2. Duree poste'!$C$3="Score",2,3)</f>
        <v>3</v>
      </c>
      <c r="CA49">
        <f>IF('2. Duree poste'!$C$3="Score",2,3)</f>
        <v>3</v>
      </c>
      <c r="CB49">
        <f>IF('2. Duree poste'!$C$3="Score",2,3)</f>
        <v>3</v>
      </c>
      <c r="CC49">
        <f>IF('2. Duree poste'!$C$3="Score",2,3)</f>
        <v>3</v>
      </c>
      <c r="CD49">
        <f>IF('2. Duree poste'!$C$3="Score",2,4)</f>
        <v>4</v>
      </c>
      <c r="CE49">
        <f>IF('2. Duree poste'!$C$3="Score",2,5)</f>
        <v>5</v>
      </c>
      <c r="CF49">
        <f>IF('2. Duree poste'!$C$3="Score",2,6)</f>
        <v>6</v>
      </c>
      <c r="CG49">
        <f>IF('2. Duree poste'!$C$3="Score",2,7)</f>
        <v>7</v>
      </c>
      <c r="CH49">
        <f>IF('2. Duree poste'!$C$3="Score",2,6)</f>
        <v>6</v>
      </c>
      <c r="CI49">
        <f>IF('2. Duree poste'!$C$3="Score",2,6)</f>
        <v>6</v>
      </c>
      <c r="CJ49">
        <f>IF('2. Duree poste'!$C$3="Score",2,6)</f>
        <v>6</v>
      </c>
      <c r="CK49">
        <f>IF('2. Duree poste'!$C$3="Score",2,6)</f>
        <v>6</v>
      </c>
      <c r="CL49">
        <f>IF('2. Duree poste'!$C$3="Score",2,6)</f>
        <v>6</v>
      </c>
      <c r="CM49">
        <f>IF('2. Duree poste'!$C$3="Score",2,6)</f>
        <v>6</v>
      </c>
      <c r="CN49">
        <f>IF('2. Duree poste'!$C$3="Score",2,5)</f>
        <v>5</v>
      </c>
      <c r="CO49">
        <f>IF('2. Duree poste'!$C$3="Score",2,5)</f>
        <v>5</v>
      </c>
      <c r="CP49">
        <f>IF('2. Duree poste'!$C$3="Score",2,4)</f>
        <v>4</v>
      </c>
      <c r="CQ49">
        <f>IF('2. Duree poste'!$C$3="Score",2,3)</f>
        <v>3</v>
      </c>
      <c r="CR49">
        <f>IF('2. Duree poste'!$C$3="Score",2,2)</f>
        <v>2</v>
      </c>
      <c r="CS49">
        <f>IF('2. Duree poste'!$C$3="Score",2,1)</f>
        <v>1</v>
      </c>
      <c r="CT49">
        <f>IF('2. Duree poste'!$C$3="Score",0,0)</f>
        <v>0</v>
      </c>
      <c r="CU49">
        <f>IF('2. Duree poste'!$C$3="Score",2,1)</f>
        <v>1</v>
      </c>
      <c r="CV49">
        <f>IF('2. Duree poste'!$C$3="Score",2,2)</f>
        <v>2</v>
      </c>
      <c r="CW49">
        <f>IF('2. Duree poste'!$C$3="Score",2,3)</f>
        <v>3</v>
      </c>
      <c r="CX49">
        <f>IF('2. Duree poste'!$C$3="Score",2,3)</f>
        <v>3</v>
      </c>
      <c r="CY49">
        <f>IF('2. Duree poste'!$C$3="Score",2,3)</f>
        <v>3</v>
      </c>
      <c r="CZ49">
        <f>IF('2. Duree poste'!$C$3="Score",2,3)</f>
        <v>3</v>
      </c>
      <c r="DA49">
        <f>IF('2. Duree poste'!$C$3="Score",2,3)</f>
        <v>3</v>
      </c>
    </row>
    <row r="50" spans="2:301" ht="15" thickBot="1" x14ac:dyDescent="0.4">
      <c r="B50" s="186" t="s">
        <v>1249</v>
      </c>
      <c r="D50">
        <f t="shared" si="3"/>
        <v>3.0941176470588236</v>
      </c>
      <c r="E50">
        <f>IF('2. Duree poste'!$C$3="Score",,0)</f>
        <v>0</v>
      </c>
      <c r="F50">
        <f>IF('2. Duree poste'!$C$3="Score",,0)</f>
        <v>0</v>
      </c>
      <c r="G50">
        <f>IF('2. Duree poste'!$C$3="Score",,0)</f>
        <v>0</v>
      </c>
      <c r="R50">
        <f>IF('2. Duree poste'!$C$3="Score",,0)</f>
        <v>0</v>
      </c>
      <c r="S50">
        <f>IF('2. Duree poste'!$C$3="Score",,0)</f>
        <v>0</v>
      </c>
      <c r="T50">
        <f>IF('2. Duree poste'!$C$3="Score",,0)</f>
        <v>0</v>
      </c>
      <c r="U50">
        <f>IF('2. Duree poste'!$C$3="Score",0,0)</f>
        <v>0</v>
      </c>
      <c r="V50">
        <f>IF('2. Duree poste'!$C$3="Score",0,0)</f>
        <v>0</v>
      </c>
      <c r="W50">
        <f>IF('2. Duree poste'!$C$3="Score",0,1)</f>
        <v>1</v>
      </c>
      <c r="X50">
        <f>IF('2. Duree poste'!$C$3="Score",1,2)</f>
        <v>2</v>
      </c>
      <c r="Y50">
        <f>IF('2. Duree poste'!$C$3="Score",2,3)</f>
        <v>3</v>
      </c>
      <c r="Z50">
        <f>IF('2. Duree poste'!$C$3="Score",2,3)</f>
        <v>3</v>
      </c>
      <c r="AA50">
        <f>IF('2. Duree poste'!$C$3="Score",2,4)</f>
        <v>4</v>
      </c>
      <c r="AB50">
        <f>IF('2. Duree poste'!$C$3="Score",2,4)</f>
        <v>4</v>
      </c>
      <c r="AC50">
        <f>IF('2. Duree poste'!$C$3="Score",2,4)</f>
        <v>4</v>
      </c>
      <c r="AD50">
        <f>IF('2. Duree poste'!$C$3="Score",2,4)</f>
        <v>4</v>
      </c>
      <c r="AE50">
        <f>IF('2. Duree poste'!$C$3="Score",2,4)</f>
        <v>4</v>
      </c>
      <c r="AF50">
        <f>IF('2. Duree poste'!$C$3="Score",2,4)</f>
        <v>4</v>
      </c>
      <c r="AG50">
        <f>IF('2. Duree poste'!$C$3="Score",2,4)</f>
        <v>4</v>
      </c>
      <c r="AH50">
        <f>IF('2. Duree poste'!$C$3="Score",2,3)</f>
        <v>3</v>
      </c>
      <c r="AI50">
        <f>IF('2. Duree poste'!$C$3="Score",2,3)</f>
        <v>3</v>
      </c>
      <c r="AJ50">
        <f>IF('2. Duree poste'!$C$3="Score",2,4)</f>
        <v>4</v>
      </c>
      <c r="AK50">
        <f>IF('2. Duree poste'!$C$3="Score",2,3)</f>
        <v>3</v>
      </c>
      <c r="AL50">
        <f>IF('2. Duree poste'!$C$3="Score",1,2)</f>
        <v>2</v>
      </c>
      <c r="AM50">
        <f>IF('2. Duree poste'!$C$3="Score",0,1)</f>
        <v>1</v>
      </c>
      <c r="AN50">
        <f>IF('2. Duree poste'!$C$3="Score",1,2)</f>
        <v>2</v>
      </c>
      <c r="AO50">
        <f>IF('2. Duree poste'!$C$3="Score",2,3)</f>
        <v>3</v>
      </c>
      <c r="AP50">
        <f>IF('2. Duree poste'!$C$3="Score",2,3)</f>
        <v>3</v>
      </c>
      <c r="AQ50">
        <f>IF('2. Duree poste'!$C$3="Score",1,2)</f>
        <v>2</v>
      </c>
      <c r="AR50">
        <f>IF('2. Duree poste'!$C$3="Score",1,2)</f>
        <v>2</v>
      </c>
      <c r="AS50">
        <f>IF('2. Duree poste'!$C$3="Score",2,3)</f>
        <v>3</v>
      </c>
      <c r="AT50">
        <f>IF('2. Duree poste'!$C$3="Score",2,4)</f>
        <v>4</v>
      </c>
      <c r="AU50">
        <f>IF('2. Duree poste'!$C$3="Score",2,3)</f>
        <v>3</v>
      </c>
      <c r="AV50">
        <f>IF('2. Duree poste'!$C$3="Score",2,3)</f>
        <v>3</v>
      </c>
      <c r="AW50">
        <f>IF('2. Duree poste'!$C$3="Score",2,3)</f>
        <v>3</v>
      </c>
      <c r="AX50">
        <f>IF('2. Duree poste'!$C$3="Score",2,3)</f>
        <v>3</v>
      </c>
      <c r="AY50">
        <f>IF('2. Duree poste'!$C$3="Score",2,3)</f>
        <v>3</v>
      </c>
      <c r="AZ50">
        <f>IF('2. Duree poste'!$C$3="Score",2,3)</f>
        <v>3</v>
      </c>
      <c r="BA50">
        <f>IF('2. Duree poste'!$C$3="Score",2,3)</f>
        <v>3</v>
      </c>
      <c r="BB50">
        <f>IF('2. Duree poste'!$C$3="Score",2,4)</f>
        <v>4</v>
      </c>
      <c r="BC50">
        <f>IF('2. Duree poste'!$C$3="Score",2,3)</f>
        <v>3</v>
      </c>
      <c r="BD50">
        <f>IF('2. Duree poste'!$C$3="Score",2,3)</f>
        <v>3</v>
      </c>
      <c r="BE50">
        <f>IF('2. Duree poste'!$C$3="Score",2,4)</f>
        <v>4</v>
      </c>
      <c r="BF50">
        <f>IF('2. Duree poste'!$C$3="Score",2,4)</f>
        <v>4</v>
      </c>
      <c r="BG50">
        <f>IF('2. Duree poste'!$C$3="Score",2,4)</f>
        <v>4</v>
      </c>
      <c r="BH50">
        <f>IF('2. Duree poste'!$C$3="Score",2,4)</f>
        <v>4</v>
      </c>
      <c r="BI50">
        <f>IF('2. Duree poste'!$C$3="Score",2,4)</f>
        <v>4</v>
      </c>
      <c r="BJ50">
        <f>IF('2. Duree poste'!$C$3="Score",2,4)</f>
        <v>4</v>
      </c>
      <c r="BK50">
        <f>IF('2. Duree poste'!$C$3="Score",2,4)</f>
        <v>4</v>
      </c>
      <c r="BL50">
        <f>IF('2. Duree poste'!$C$3="Score",2,4)</f>
        <v>4</v>
      </c>
      <c r="BM50">
        <f>IF('2. Duree poste'!$C$3="Score",2,5)</f>
        <v>5</v>
      </c>
      <c r="BN50">
        <f>IF('2. Duree poste'!$C$3="Score",2,4)</f>
        <v>4</v>
      </c>
      <c r="BO50">
        <f>IF('2. Duree poste'!$C$3="Score",2,4)</f>
        <v>4</v>
      </c>
      <c r="BP50">
        <f>IF('2. Duree poste'!$C$3="Score",2,3)</f>
        <v>3</v>
      </c>
      <c r="BQ50">
        <f>IF('2. Duree poste'!$C$3="Score",2,3)</f>
        <v>3</v>
      </c>
      <c r="BR50">
        <f>IF('2. Duree poste'!$C$3="Score",2,4)</f>
        <v>4</v>
      </c>
      <c r="BS50">
        <f>IF('2. Duree poste'!$C$3="Score",2,3)</f>
        <v>3</v>
      </c>
      <c r="BT50">
        <f>IF('2. Duree poste'!$C$3="Score",2,3)</f>
        <v>3</v>
      </c>
      <c r="BU50">
        <f>IF('2. Duree poste'!$C$3="Score",2,4)</f>
        <v>4</v>
      </c>
      <c r="BV50">
        <f>IF('2. Duree poste'!$C$3="Score",2,3)</f>
        <v>3</v>
      </c>
      <c r="BW50">
        <f>IF('2. Duree poste'!$C$3="Score",2,4)</f>
        <v>4</v>
      </c>
      <c r="BX50">
        <f>IF('2. Duree poste'!$C$3="Score",2,4)</f>
        <v>4</v>
      </c>
      <c r="BY50">
        <f>IF('2. Duree poste'!$C$3="Score",2,3)</f>
        <v>3</v>
      </c>
      <c r="BZ50">
        <f>IF('2. Duree poste'!$C$3="Score",2,3)</f>
        <v>3</v>
      </c>
      <c r="CA50">
        <f>IF('2. Duree poste'!$C$3="Score",1,2)</f>
        <v>2</v>
      </c>
      <c r="CB50">
        <f>IF('2. Duree poste'!$C$3="Score",0,1)</f>
        <v>1</v>
      </c>
      <c r="CC50">
        <f>IF('2. Duree poste'!$C$3="Score",0,1)</f>
        <v>1</v>
      </c>
      <c r="CD50">
        <f>IF('2. Duree poste'!$C$3="Score",0,0)</f>
        <v>0</v>
      </c>
      <c r="CE50">
        <f>IF('2. Duree poste'!$C$3="Score",0,0)</f>
        <v>0</v>
      </c>
      <c r="CF50">
        <f>IF('2. Duree poste'!$C$3="Score",0,0)</f>
        <v>0</v>
      </c>
      <c r="CG50">
        <f>IF('2. Duree poste'!$C$3="Score",0,1)</f>
        <v>1</v>
      </c>
      <c r="CH50">
        <f>IF('2. Duree poste'!$C$3="Score",0,1)</f>
        <v>1</v>
      </c>
      <c r="CI50">
        <f>IF('2. Duree poste'!$C$3="Score",0,1)</f>
        <v>1</v>
      </c>
      <c r="CJ50">
        <f>IF('2. Duree poste'!$C$3="Score",1,2)</f>
        <v>2</v>
      </c>
      <c r="CK50">
        <f>IF('2. Duree poste'!$C$3="Score",2,3)</f>
        <v>3</v>
      </c>
      <c r="CL50">
        <f>IF('2. Duree poste'!$C$3="Score",2,4)</f>
        <v>4</v>
      </c>
      <c r="CM50">
        <f>IF('2. Duree poste'!$C$3="Score",2,4)</f>
        <v>4</v>
      </c>
      <c r="CN50">
        <f>IF('2. Duree poste'!$C$3="Score",2,3)</f>
        <v>3</v>
      </c>
      <c r="CO50">
        <f>IF('2. Duree poste'!$C$3="Score",2,4)</f>
        <v>4</v>
      </c>
      <c r="CP50">
        <f>IF('2. Duree poste'!$C$3="Score",2,4)</f>
        <v>4</v>
      </c>
      <c r="CQ50">
        <f>IF('2. Duree poste'!$C$3="Score",2,3)</f>
        <v>3</v>
      </c>
      <c r="CR50">
        <f>IF('2. Duree poste'!$C$3="Score",2,3)</f>
        <v>3</v>
      </c>
      <c r="CS50">
        <f>IF('2. Duree poste'!$C$3="Score",2,3)</f>
        <v>3</v>
      </c>
      <c r="CT50">
        <f>IF('2. Duree poste'!$C$3="Score",2,4)</f>
        <v>4</v>
      </c>
      <c r="CU50">
        <f>IF('2. Duree poste'!$C$3="Score",2,4)</f>
        <v>4</v>
      </c>
      <c r="CV50">
        <f>IF('2. Duree poste'!$C$3="Score",2,4)</f>
        <v>4</v>
      </c>
      <c r="CW50">
        <f>IF('2. Duree poste'!$C$3="Score",2,5)</f>
        <v>5</v>
      </c>
      <c r="CX50">
        <f>IF('2. Duree poste'!$C$3="Score",2,6)</f>
        <v>6</v>
      </c>
      <c r="CY50">
        <f>IF('2. Duree poste'!$C$3="Score",2,6)</f>
        <v>6</v>
      </c>
      <c r="CZ50">
        <f>IF('2. Duree poste'!$C$3="Score",2,5)</f>
        <v>5</v>
      </c>
      <c r="DA50">
        <f>IF('2. Duree poste'!$C$3="Score",2,4)</f>
        <v>4</v>
      </c>
    </row>
    <row r="51" spans="2:301" x14ac:dyDescent="0.35">
      <c r="B51" s="182" t="s">
        <v>653</v>
      </c>
      <c r="D51">
        <f t="shared" si="3"/>
        <v>2.7882352941176469</v>
      </c>
      <c r="E51">
        <f>IF('2. Duree poste'!$C$3="Score",,1)</f>
        <v>1</v>
      </c>
      <c r="F51">
        <f>IF('2. Duree poste'!$C$3="Score",,1)</f>
        <v>1</v>
      </c>
      <c r="G51">
        <f>IF('2. Duree poste'!$C$3="Score",,2)</f>
        <v>2</v>
      </c>
      <c r="R51">
        <f>IF('2. Duree poste'!$C$3="Score",,2)</f>
        <v>2</v>
      </c>
      <c r="S51">
        <f>IF('2. Duree poste'!$C$3="Score",,2)</f>
        <v>2</v>
      </c>
      <c r="T51">
        <f>IF('2. Duree poste'!$C$3="Score",,2)</f>
        <v>2</v>
      </c>
      <c r="U51">
        <f>IF('2. Duree poste'!$C$3="Score",2,3)</f>
        <v>3</v>
      </c>
      <c r="V51">
        <f>IF('2. Duree poste'!$C$3="Score",1,2)</f>
        <v>2</v>
      </c>
      <c r="W51">
        <f>IF('2. Duree poste'!$C$3="Score",2,3)</f>
        <v>3</v>
      </c>
      <c r="X51">
        <f>IF('2. Duree poste'!$C$3="Score",2,3)</f>
        <v>3</v>
      </c>
      <c r="Y51">
        <f>IF('2. Duree poste'!$C$3="Score",2,3)</f>
        <v>3</v>
      </c>
      <c r="Z51">
        <f>IF('2. Duree poste'!$C$3="Score",2,4)</f>
        <v>4</v>
      </c>
      <c r="AA51">
        <f>IF('2. Duree poste'!$C$3="Score",2,4)</f>
        <v>4</v>
      </c>
      <c r="AB51">
        <f>IF('2. Duree poste'!$C$3="Score",2,3)</f>
        <v>3</v>
      </c>
      <c r="AC51">
        <f>IF('2. Duree poste'!$C$3="Score",2,4)</f>
        <v>4</v>
      </c>
      <c r="AD51">
        <f>IF('2. Duree poste'!$C$3="Score",2,4)</f>
        <v>4</v>
      </c>
      <c r="AE51">
        <f>IF('2. Duree poste'!$C$3="Score",2,4)</f>
        <v>4</v>
      </c>
      <c r="AF51">
        <f>IF('2. Duree poste'!$C$3="Score",2,5)</f>
        <v>5</v>
      </c>
      <c r="AG51">
        <f>IF('2. Duree poste'!$C$3="Score",2,4)</f>
        <v>4</v>
      </c>
      <c r="AH51">
        <f>IF('2. Duree poste'!$C$3="Score",2,5)</f>
        <v>5</v>
      </c>
      <c r="AI51">
        <f>IF('2. Duree poste'!$C$3="Score",2,5)</f>
        <v>5</v>
      </c>
      <c r="AJ51">
        <f>IF('2. Duree poste'!$C$3="Score",2,5)</f>
        <v>5</v>
      </c>
      <c r="AK51">
        <f>IF('2. Duree poste'!$C$3="Score",2,4)</f>
        <v>4</v>
      </c>
      <c r="AL51">
        <f>IF('2. Duree poste'!$C$3="Score",2,3)</f>
        <v>3</v>
      </c>
      <c r="AM51">
        <f>IF('2. Duree poste'!$C$3="Score",1,2)</f>
        <v>2</v>
      </c>
      <c r="AN51">
        <f>IF('2. Duree poste'!$C$3="Score",1,2)</f>
        <v>2</v>
      </c>
      <c r="AO51">
        <f>IF('2. Duree poste'!$C$3="Score",1,2)</f>
        <v>2</v>
      </c>
      <c r="AP51">
        <f>IF('2. Duree poste'!$C$3="Score",1,2)</f>
        <v>2</v>
      </c>
      <c r="AQ51">
        <f>IF('2. Duree poste'!$C$3="Score",1,2)</f>
        <v>2</v>
      </c>
      <c r="AR51">
        <f>IF('2. Duree poste'!$C$3="Score",1,2)</f>
        <v>2</v>
      </c>
      <c r="AS51">
        <f>IF('2. Duree poste'!$C$3="Score",2,3)</f>
        <v>3</v>
      </c>
      <c r="AT51">
        <f>IF('2. Duree poste'!$C$3="Score",2,3)</f>
        <v>3</v>
      </c>
      <c r="AU51">
        <f>IF('2. Duree poste'!$C$3="Score",2,4)</f>
        <v>4</v>
      </c>
      <c r="AV51">
        <f>IF('2. Duree poste'!$C$3="Score",2,3)</f>
        <v>3</v>
      </c>
      <c r="AW51">
        <f>IF('2. Duree poste'!$C$3="Score",2,3)</f>
        <v>3</v>
      </c>
      <c r="AX51">
        <f>IF('2. Duree poste'!$C$3="Score",1,2)</f>
        <v>2</v>
      </c>
      <c r="AY51">
        <f>IF('2. Duree poste'!$C$3="Score",2,3)</f>
        <v>3</v>
      </c>
      <c r="AZ51">
        <f>IF('2. Duree poste'!$C$3="Score",2,3)</f>
        <v>3</v>
      </c>
      <c r="BA51">
        <f>IF('2. Duree poste'!$C$3="Score",2,3)</f>
        <v>3</v>
      </c>
      <c r="BB51">
        <f>IF('2. Duree poste'!$C$3="Score",2,3)</f>
        <v>3</v>
      </c>
      <c r="BC51">
        <f>IF('2. Duree poste'!$C$3="Score",2,3)</f>
        <v>3</v>
      </c>
      <c r="BD51">
        <f>IF('2. Duree poste'!$C$3="Score",2,3)</f>
        <v>3</v>
      </c>
      <c r="BE51">
        <f>IF('2. Duree poste'!$C$3="Score",2,4)</f>
        <v>4</v>
      </c>
      <c r="BF51">
        <f>IF('2. Duree poste'!$C$3="Score",2,3)</f>
        <v>3</v>
      </c>
      <c r="BG51">
        <f>IF('2. Duree poste'!$C$3="Score",1,2)</f>
        <v>2</v>
      </c>
      <c r="BH51">
        <f>IF('2. Duree poste'!$C$3="Score",2,3)</f>
        <v>3</v>
      </c>
      <c r="BI51">
        <f>IF('2. Duree poste'!$C$3="Score",1,2)</f>
        <v>2</v>
      </c>
      <c r="BJ51">
        <f>IF('2. Duree poste'!$C$3="Score",2,3)</f>
        <v>3</v>
      </c>
      <c r="BK51">
        <f>IF('2. Duree poste'!$C$3="Score",2,3)</f>
        <v>3</v>
      </c>
      <c r="BL51">
        <f>IF('2. Duree poste'!$C$3="Score",2,3)</f>
        <v>3</v>
      </c>
      <c r="BM51">
        <f>IF('2. Duree poste'!$C$3="Score",2,4)</f>
        <v>4</v>
      </c>
      <c r="BN51">
        <f>IF('2. Duree poste'!$C$3="Score",2,5)</f>
        <v>5</v>
      </c>
      <c r="BO51">
        <f>IF('2. Duree poste'!$C$3="Score",2,4)</f>
        <v>4</v>
      </c>
      <c r="BP51">
        <f>IF('2. Duree poste'!$C$3="Score",2,4)</f>
        <v>4</v>
      </c>
      <c r="BQ51">
        <f>IF('2. Duree poste'!$C$3="Score",2,3)</f>
        <v>3</v>
      </c>
      <c r="BR51">
        <f>IF('2. Duree poste'!$C$3="Score",2,4)</f>
        <v>4</v>
      </c>
      <c r="BS51">
        <f>IF('2. Duree poste'!$C$3="Score",2,3)</f>
        <v>3</v>
      </c>
      <c r="BT51">
        <f>IF('2. Duree poste'!$C$3="Score",1,2)</f>
        <v>2</v>
      </c>
      <c r="BU51">
        <f>IF('2. Duree poste'!$C$3="Score",1,2)</f>
        <v>2</v>
      </c>
      <c r="BV51">
        <f>IF('2. Duree poste'!$C$3="Score",2,3)</f>
        <v>3</v>
      </c>
      <c r="BW51">
        <f>IF('2. Duree poste'!$C$3="Score",2,4)</f>
        <v>4</v>
      </c>
      <c r="BX51">
        <f>IF('2. Duree poste'!$C$3="Score",2,4)</f>
        <v>4</v>
      </c>
      <c r="BY51">
        <f>IF('2. Duree poste'!$C$3="Score",2,3)</f>
        <v>3</v>
      </c>
      <c r="BZ51">
        <f>IF('2. Duree poste'!$C$3="Score",2,3)</f>
        <v>3</v>
      </c>
      <c r="CA51">
        <f>IF('2. Duree poste'!$C$3="Score",2,3)</f>
        <v>3</v>
      </c>
      <c r="CB51">
        <f>IF('2. Duree poste'!$C$3="Score",1,2)</f>
        <v>2</v>
      </c>
      <c r="CC51">
        <f>IF('2. Duree poste'!$C$3="Score",0,1)</f>
        <v>1</v>
      </c>
      <c r="CD51">
        <f>IF('2. Duree poste'!$C$3="Score",0,0)</f>
        <v>0</v>
      </c>
      <c r="CE51">
        <f>IF('2. Duree poste'!$C$3="Score",0,0)</f>
        <v>0</v>
      </c>
      <c r="CF51">
        <f>IF('2. Duree poste'!$C$3="Score",0,0)</f>
        <v>0</v>
      </c>
      <c r="CG51">
        <f>IF('2. Duree poste'!$C$3="Score",0,0)</f>
        <v>0</v>
      </c>
      <c r="CH51">
        <f>IF('2. Duree poste'!$C$3="Score",0,1)</f>
        <v>1</v>
      </c>
      <c r="CI51">
        <f>IF('2. Duree poste'!$C$3="Score",0,1)</f>
        <v>1</v>
      </c>
      <c r="CJ51">
        <f>IF('2. Duree poste'!$C$3="Score",0,1)</f>
        <v>1</v>
      </c>
      <c r="CK51">
        <f>IF('2. Duree poste'!$C$3="Score",1,2)</f>
        <v>2</v>
      </c>
      <c r="CL51">
        <f>IF('2. Duree poste'!$C$3="Score",2,3)</f>
        <v>3</v>
      </c>
      <c r="CM51">
        <f>IF('2. Duree poste'!$C$3="Score",2,3)</f>
        <v>3</v>
      </c>
      <c r="CN51">
        <f>IF('2. Duree poste'!$C$3="Score",2,3)</f>
        <v>3</v>
      </c>
      <c r="CO51">
        <f>IF('2. Duree poste'!$C$3="Score",2,3)</f>
        <v>3</v>
      </c>
      <c r="CP51">
        <f>IF('2. Duree poste'!$C$3="Score",2,3)</f>
        <v>3</v>
      </c>
      <c r="CQ51">
        <f>IF('2. Duree poste'!$C$3="Score",2,4)</f>
        <v>4</v>
      </c>
      <c r="CR51">
        <f>IF('2. Duree poste'!$C$3="Score",2,3)</f>
        <v>3</v>
      </c>
      <c r="CS51">
        <f>IF('2. Duree poste'!$C$3="Score",1,2)</f>
        <v>2</v>
      </c>
      <c r="CT51">
        <f>IF('2. Duree poste'!$C$3="Score",1,2)</f>
        <v>2</v>
      </c>
      <c r="CU51">
        <f>IF('2. Duree poste'!$C$3="Score",1,2)</f>
        <v>2</v>
      </c>
      <c r="CV51">
        <f>IF('2. Duree poste'!$C$3="Score",0,1)</f>
        <v>1</v>
      </c>
      <c r="CW51">
        <f>IF('2. Duree poste'!$C$3="Score",1,2)</f>
        <v>2</v>
      </c>
      <c r="CX51">
        <f>IF('2. Duree poste'!$C$3="Score",0,1)</f>
        <v>1</v>
      </c>
      <c r="CY51">
        <f>IF('2. Duree poste'!$C$3="Score",1,2)</f>
        <v>2</v>
      </c>
      <c r="CZ51">
        <f>IF('2. Duree poste'!$C$3="Score",2,2)</f>
        <v>2</v>
      </c>
      <c r="DA51">
        <f>IF('2. Duree poste'!$C$3="Score",2,3)</f>
        <v>3</v>
      </c>
    </row>
    <row r="52" spans="2:301" x14ac:dyDescent="0.35">
      <c r="B52" s="186" t="s">
        <v>654</v>
      </c>
      <c r="D52">
        <f t="shared" si="3"/>
        <v>2.9882352941176471</v>
      </c>
      <c r="E52">
        <f>IF('2. Duree poste'!$C$3="Score",,0)</f>
        <v>0</v>
      </c>
      <c r="F52">
        <f>IF('2. Duree poste'!$C$3="Score",,1)</f>
        <v>1</v>
      </c>
      <c r="G52">
        <f>IF('2. Duree poste'!$C$3="Score",,1)</f>
        <v>1</v>
      </c>
      <c r="R52">
        <f>IF('2. Duree poste'!$C$3="Score",,1)</f>
        <v>1</v>
      </c>
      <c r="S52">
        <f>IF('2. Duree poste'!$C$3="Score",,2)</f>
        <v>2</v>
      </c>
      <c r="T52">
        <f>IF('2. Duree poste'!$C$3="Score",,3)</f>
        <v>3</v>
      </c>
      <c r="U52">
        <f>IF('2. Duree poste'!$C$3="Score",2,4)</f>
        <v>4</v>
      </c>
      <c r="V52">
        <f>IF('2. Duree poste'!$C$3="Score",2,5)</f>
        <v>5</v>
      </c>
      <c r="W52">
        <f>IF('2. Duree poste'!$C$3="Score",2,5)</f>
        <v>5</v>
      </c>
      <c r="X52">
        <f>IF('2. Duree poste'!$C$3="Score",2,6)</f>
        <v>6</v>
      </c>
      <c r="Y52">
        <f>IF('2. Duree poste'!$C$3="Score",2,5)</f>
        <v>5</v>
      </c>
      <c r="Z52">
        <f>IF('2. Duree poste'!$C$3="Score",2,5)</f>
        <v>5</v>
      </c>
      <c r="AA52">
        <f>IF('2. Duree poste'!$C$3="Score",2,4)</f>
        <v>4</v>
      </c>
      <c r="AB52">
        <f>IF('2. Duree poste'!$C$3="Score",2,5)</f>
        <v>5</v>
      </c>
      <c r="AC52">
        <f>IF('2. Duree poste'!$C$3="Score",2,4)</f>
        <v>4</v>
      </c>
      <c r="AD52">
        <f>IF('2. Duree poste'!$C$3="Score",2,3)</f>
        <v>3</v>
      </c>
      <c r="AE52">
        <f>IF('2. Duree poste'!$C$3="Score",2,3)</f>
        <v>3</v>
      </c>
      <c r="AF52">
        <f>IF('2. Duree poste'!$C$3="Score",2,4)</f>
        <v>4</v>
      </c>
      <c r="AG52">
        <f>IF('2. Duree poste'!$C$3="Score",2,4)</f>
        <v>4</v>
      </c>
      <c r="AH52">
        <f>IF('2. Duree poste'!$C$3="Score",2,5)</f>
        <v>5</v>
      </c>
      <c r="AI52">
        <f>IF('2. Duree poste'!$C$3="Score",2,4)</f>
        <v>4</v>
      </c>
      <c r="AJ52">
        <f>IF('2. Duree poste'!$C$3="Score",2,5)</f>
        <v>5</v>
      </c>
      <c r="AK52">
        <f>IF('2. Duree poste'!$C$3="Score",2,6)</f>
        <v>6</v>
      </c>
      <c r="AL52">
        <f>IF('2. Duree poste'!$C$3="Score",2,6)</f>
        <v>6</v>
      </c>
      <c r="AM52">
        <f>IF('2. Duree poste'!$C$3="Score",2,5)</f>
        <v>5</v>
      </c>
      <c r="AN52">
        <f>IF('2. Duree poste'!$C$3="Score",2,5)</f>
        <v>5</v>
      </c>
      <c r="AO52">
        <f>IF('2. Duree poste'!$C$3="Score",2,4)</f>
        <v>4</v>
      </c>
      <c r="AP52">
        <f>IF('2. Duree poste'!$C$3="Score",2,5)</f>
        <v>5</v>
      </c>
      <c r="AQ52">
        <f>IF('2. Duree poste'!$C$3="Score",2,4)</f>
        <v>4</v>
      </c>
      <c r="AR52">
        <f>IF('2. Duree poste'!$C$3="Score",2,3)</f>
        <v>3</v>
      </c>
      <c r="AS52">
        <f>IF('2. Duree poste'!$C$3="Score",1,2)</f>
        <v>2</v>
      </c>
      <c r="AT52">
        <f>IF('2. Duree poste'!$C$3="Score",1,2)</f>
        <v>2</v>
      </c>
      <c r="AU52">
        <f>IF('2. Duree poste'!$C$3="Score",0,1)</f>
        <v>1</v>
      </c>
      <c r="AV52">
        <f>IF('2. Duree poste'!$C$3="Score",0,1)</f>
        <v>1</v>
      </c>
      <c r="AW52">
        <f>IF('2. Duree poste'!$C$3="Score",0,0)</f>
        <v>0</v>
      </c>
      <c r="AX52">
        <f>IF('2. Duree poste'!$C$3="Score",0,1)</f>
        <v>1</v>
      </c>
      <c r="AY52">
        <f>IF('2. Duree poste'!$C$3="Score",0,1)</f>
        <v>1</v>
      </c>
      <c r="AZ52">
        <f>IF('2. Duree poste'!$C$3="Score",1,2)</f>
        <v>2</v>
      </c>
      <c r="BA52">
        <f>IF('2. Duree poste'!$C$3="Score",2,3)</f>
        <v>3</v>
      </c>
      <c r="BB52">
        <f>IF('2. Duree poste'!$C$3="Score",2,3)</f>
        <v>3</v>
      </c>
      <c r="BC52">
        <f>IF('2. Duree poste'!$C$3="Score",2,4)</f>
        <v>4</v>
      </c>
      <c r="BD52">
        <f>IF('2. Duree poste'!$C$3="Score",2,4)</f>
        <v>4</v>
      </c>
      <c r="BE52">
        <f>IF('2. Duree poste'!$C$3="Score",2,3)</f>
        <v>3</v>
      </c>
      <c r="BF52">
        <f>IF('2. Duree poste'!$C$3="Score",2,3)</f>
        <v>3</v>
      </c>
      <c r="BG52">
        <f>IF('2. Duree poste'!$C$3="Score",2,3)</f>
        <v>3</v>
      </c>
      <c r="BH52">
        <f>IF('2. Duree poste'!$C$3="Score",1,2)</f>
        <v>2</v>
      </c>
      <c r="BI52">
        <f>IF('2. Duree poste'!$C$3="Score",1,2)</f>
        <v>2</v>
      </c>
      <c r="BJ52">
        <f>IF('2. Duree poste'!$C$3="Score",0,1)</f>
        <v>1</v>
      </c>
      <c r="BK52">
        <f>IF('2. Duree poste'!$C$3="Score",0,1)</f>
        <v>1</v>
      </c>
      <c r="BL52">
        <f>IF('2. Duree poste'!$C$3="Score",0,1)</f>
        <v>1</v>
      </c>
      <c r="BM52">
        <f>IF('2. Duree poste'!$C$3="Score",1,2)</f>
        <v>2</v>
      </c>
      <c r="BN52">
        <f>IF('2. Duree poste'!$C$3="Score",1,2)</f>
        <v>2</v>
      </c>
      <c r="BO52">
        <f>IF('2. Duree poste'!$C$3="Score",1,2)</f>
        <v>2</v>
      </c>
      <c r="BP52">
        <f>IF('2. Duree poste'!$C$3="Score",1,2)</f>
        <v>2</v>
      </c>
      <c r="BQ52">
        <f>IF('2. Duree poste'!$C$3="Score",2,3)</f>
        <v>3</v>
      </c>
      <c r="BR52">
        <f>IF('2. Duree poste'!$C$3="Score",2,3)</f>
        <v>3</v>
      </c>
      <c r="BS52">
        <f>IF('2. Duree poste'!$C$3="Score",2,4)</f>
        <v>4</v>
      </c>
      <c r="BT52">
        <f>IF('2. Duree poste'!$C$3="Score",2,4)</f>
        <v>4</v>
      </c>
      <c r="BU52">
        <f>IF('2. Duree poste'!$C$3="Score",2,3)</f>
        <v>3</v>
      </c>
      <c r="BV52">
        <f>IF('2. Duree poste'!$C$3="Score",2,3)</f>
        <v>3</v>
      </c>
      <c r="BW52">
        <f>IF('2. Duree poste'!$C$3="Score",2,4)</f>
        <v>4</v>
      </c>
      <c r="BX52">
        <f>IF('2. Duree poste'!$C$3="Score",2,3)</f>
        <v>3</v>
      </c>
      <c r="BY52">
        <f>IF('2. Duree poste'!$C$3="Score",2,3)</f>
        <v>3</v>
      </c>
      <c r="BZ52">
        <f>IF('2. Duree poste'!$C$3="Score",2,3)</f>
        <v>3</v>
      </c>
      <c r="CA52">
        <f>IF('2. Duree poste'!$C$3="Score",1,2)</f>
        <v>2</v>
      </c>
      <c r="CB52">
        <f>IF('2. Duree poste'!$C$3="Score",1,2)</f>
        <v>2</v>
      </c>
      <c r="CC52">
        <f>IF('2. Duree poste'!$C$3="Score",2,3)</f>
        <v>3</v>
      </c>
      <c r="CD52">
        <f>IF('2. Duree poste'!$C$3="Score",1,2)</f>
        <v>2</v>
      </c>
      <c r="CE52">
        <f>IF('2. Duree poste'!$C$3="Score",1,2)</f>
        <v>2</v>
      </c>
      <c r="CF52">
        <f>IF('2. Duree poste'!$C$3="Score",1,2)</f>
        <v>2</v>
      </c>
      <c r="CG52">
        <f>IF('2. Duree poste'!$C$3="Score",0,1)</f>
        <v>1</v>
      </c>
      <c r="CH52">
        <f>IF('2. Duree poste'!$C$3="Score",1,2)</f>
        <v>2</v>
      </c>
      <c r="CI52">
        <f>IF('2. Duree poste'!$C$3="Score",1,2)</f>
        <v>2</v>
      </c>
      <c r="CJ52">
        <f>IF('2. Duree poste'!$C$3="Score",0,1)</f>
        <v>1</v>
      </c>
      <c r="CK52">
        <f>IF('2. Duree poste'!$C$3="Score",0,1)</f>
        <v>1</v>
      </c>
      <c r="CL52">
        <f>IF('2. Duree poste'!$C$3="Score",0,1)</f>
        <v>1</v>
      </c>
      <c r="CM52">
        <f>IF('2. Duree poste'!$C$3="Score",0,1)</f>
        <v>1</v>
      </c>
      <c r="CN52">
        <f>IF('2. Duree poste'!$C$3="Score",1,2)</f>
        <v>2</v>
      </c>
      <c r="CO52">
        <f>IF('2. Duree poste'!$C$3="Score",0,1)</f>
        <v>1</v>
      </c>
      <c r="CP52">
        <f>IF('2. Duree poste'!$C$3="Score",1,2)</f>
        <v>2</v>
      </c>
      <c r="CQ52">
        <f>IF('2. Duree poste'!$C$3="Score",2,3)</f>
        <v>3</v>
      </c>
      <c r="CR52">
        <f>IF('2. Duree poste'!$C$3="Score",2,3)</f>
        <v>3</v>
      </c>
      <c r="CS52">
        <f>IF('2. Duree poste'!$C$3="Score",2,4)</f>
        <v>4</v>
      </c>
      <c r="CT52">
        <f>IF('2. Duree poste'!$C$3="Score",2,4)</f>
        <v>4</v>
      </c>
      <c r="CU52">
        <f>IF('2. Duree poste'!$C$3="Score",2,4)</f>
        <v>4</v>
      </c>
      <c r="CV52">
        <f>IF('2. Duree poste'!$C$3="Score",2,4)</f>
        <v>4</v>
      </c>
      <c r="CW52">
        <f>IF('2. Duree poste'!$C$3="Score",2,3)</f>
        <v>3</v>
      </c>
      <c r="CX52">
        <f>IF('2. Duree poste'!$C$3="Score",2,3)</f>
        <v>3</v>
      </c>
      <c r="CY52">
        <f>IF('2. Duree poste'!$C$3="Score",2,3)</f>
        <v>3</v>
      </c>
      <c r="CZ52">
        <f>IF('2. Duree poste'!$C$3="Score",2,3)</f>
        <v>3</v>
      </c>
      <c r="DA52">
        <f>IF('2. Duree poste'!$C$3="Score",2,3)</f>
        <v>3</v>
      </c>
    </row>
    <row r="53" spans="2:301" x14ac:dyDescent="0.35">
      <c r="B53" s="186" t="s">
        <v>655</v>
      </c>
      <c r="D53">
        <f t="shared" si="3"/>
        <v>3.0117647058823529</v>
      </c>
      <c r="E53">
        <f>IF('2. Duree poste'!$C$3="Score",,0)</f>
        <v>0</v>
      </c>
      <c r="F53">
        <f>IF('2. Duree poste'!$C$3="Score",,0)</f>
        <v>0</v>
      </c>
      <c r="G53">
        <f>IF('2. Duree poste'!$C$3="Score",,0)</f>
        <v>0</v>
      </c>
      <c r="R53">
        <f>IF('2. Duree poste'!$C$3="Score",,0)</f>
        <v>0</v>
      </c>
      <c r="S53">
        <f>IF('2. Duree poste'!$C$3="Score",,1)</f>
        <v>1</v>
      </c>
      <c r="T53">
        <f>IF('2. Duree poste'!$C$3="Score",,1)</f>
        <v>1</v>
      </c>
      <c r="U53">
        <f>IF('2. Duree poste'!$C$3="Score",2,3)</f>
        <v>3</v>
      </c>
      <c r="V53">
        <f>IF('2. Duree poste'!$C$3="Score",2,3)</f>
        <v>3</v>
      </c>
      <c r="W53">
        <f>IF('2. Duree poste'!$C$3="Score",2,3)</f>
        <v>3</v>
      </c>
      <c r="X53">
        <f>IF('2. Duree poste'!$C$3="Score",1,2)</f>
        <v>2</v>
      </c>
      <c r="Y53">
        <f>IF('2. Duree poste'!$C$3="Score",2,3)</f>
        <v>3</v>
      </c>
      <c r="Z53">
        <f>IF('2. Duree poste'!$C$3="Score",1,2)</f>
        <v>2</v>
      </c>
      <c r="AA53">
        <f>IF('2. Duree poste'!$C$3="Score",1,2)</f>
        <v>2</v>
      </c>
      <c r="AB53">
        <f>IF('2. Duree poste'!$C$3="Score",1,2)</f>
        <v>2</v>
      </c>
      <c r="AC53">
        <f>IF('2. Duree poste'!$C$3="Score",2,3)</f>
        <v>3</v>
      </c>
      <c r="AD53">
        <f>IF('2. Duree poste'!$C$3="Score",2,3)</f>
        <v>3</v>
      </c>
      <c r="AE53">
        <f>IF('2. Duree poste'!$C$3="Score",2,4)</f>
        <v>4</v>
      </c>
      <c r="AF53">
        <f>IF('2. Duree poste'!$C$3="Score",2,3)</f>
        <v>3</v>
      </c>
      <c r="AG53">
        <f>IF('2. Duree poste'!$C$3="Score",2,4)</f>
        <v>4</v>
      </c>
      <c r="AH53">
        <f>IF('2. Duree poste'!$C$3="Score",2,4)</f>
        <v>4</v>
      </c>
      <c r="AI53">
        <f>IF('2. Duree poste'!$C$3="Score",2,4)</f>
        <v>4</v>
      </c>
      <c r="AJ53">
        <f>IF('2. Duree poste'!$C$3="Score",2,3)</f>
        <v>3</v>
      </c>
      <c r="AK53">
        <f>IF('2. Duree poste'!$C$3="Score",1,2)</f>
        <v>2</v>
      </c>
      <c r="AL53">
        <f>IF('2. Duree poste'!$C$3="Score",0,1)</f>
        <v>1</v>
      </c>
      <c r="AM53">
        <f>IF('2. Duree poste'!$C$3="Score",0,1)</f>
        <v>1</v>
      </c>
      <c r="AN53">
        <f>IF('2. Duree poste'!$C$3="Score",0,0)</f>
        <v>0</v>
      </c>
      <c r="AO53">
        <f>IF('2. Duree poste'!$C$3="Score",0,0)</f>
        <v>0</v>
      </c>
      <c r="AP53">
        <f>IF('2. Duree poste'!$C$3="Score",0,0)</f>
        <v>0</v>
      </c>
      <c r="AQ53">
        <f>IF('2. Duree poste'!$C$3="Score",0,1)</f>
        <v>1</v>
      </c>
      <c r="AR53">
        <f>IF('2. Duree poste'!$C$3="Score",0,1)</f>
        <v>1</v>
      </c>
      <c r="AS53">
        <f>IF('2. Duree poste'!$C$3="Score",1,2)</f>
        <v>2</v>
      </c>
      <c r="AT53">
        <f>IF('2. Duree poste'!$C$3="Score",1,2)</f>
        <v>2</v>
      </c>
      <c r="AU53">
        <f>IF('2. Duree poste'!$C$3="Score",2,3)</f>
        <v>3</v>
      </c>
      <c r="AV53">
        <f>IF('2. Duree poste'!$C$3="Score",2,3)</f>
        <v>3</v>
      </c>
      <c r="AW53">
        <f>IF('2. Duree poste'!$C$3="Score",2,3)</f>
        <v>3</v>
      </c>
      <c r="AX53">
        <f>IF('2. Duree poste'!$C$3="Score",2,3)</f>
        <v>3</v>
      </c>
      <c r="AY53">
        <f>IF('2. Duree poste'!$C$3="Score",2,3)</f>
        <v>3</v>
      </c>
      <c r="AZ53">
        <f>IF('2. Duree poste'!$C$3="Score",2,3)</f>
        <v>3</v>
      </c>
      <c r="BA53">
        <f>IF('2. Duree poste'!$C$3="Score",2,3)</f>
        <v>3</v>
      </c>
      <c r="BB53">
        <f>IF('2. Duree poste'!$C$3="Score",2,3)</f>
        <v>3</v>
      </c>
      <c r="BC53">
        <f>IF('2. Duree poste'!$C$3="Score",2,3)</f>
        <v>3</v>
      </c>
      <c r="BD53">
        <f>IF('2. Duree poste'!$C$3="Score",2,4)</f>
        <v>4</v>
      </c>
      <c r="BE53">
        <f>IF('2. Duree poste'!$C$3="Score",2,3)</f>
        <v>3</v>
      </c>
      <c r="BF53">
        <f>IF('2. Duree poste'!$C$3="Score",2,4)</f>
        <v>4</v>
      </c>
      <c r="BG53">
        <f>IF('2. Duree poste'!$C$3="Score",2,4)</f>
        <v>4</v>
      </c>
      <c r="BH53">
        <f>IF('2. Duree poste'!$C$3="Score",2,4)</f>
        <v>4</v>
      </c>
      <c r="BI53">
        <f>IF('2. Duree poste'!$C$3="Score",2,4)</f>
        <v>4</v>
      </c>
      <c r="BJ53">
        <f>IF('2. Duree poste'!$C$3="Score",2,5)</f>
        <v>5</v>
      </c>
      <c r="BK53">
        <f>IF('2. Duree poste'!$C$3="Score",2,4)</f>
        <v>4</v>
      </c>
      <c r="BL53">
        <f>IF('2. Duree poste'!$C$3="Score",2,5)</f>
        <v>5</v>
      </c>
      <c r="BM53">
        <f>IF('2. Duree poste'!$C$3="Score",2,5)</f>
        <v>5</v>
      </c>
      <c r="BN53">
        <f>IF('2. Duree poste'!$C$3="Score",2,4)</f>
        <v>4</v>
      </c>
      <c r="BO53">
        <f>IF('2. Duree poste'!$C$3="Score",2,4)</f>
        <v>4</v>
      </c>
      <c r="BP53">
        <f>IF('2. Duree poste'!$C$3="Score",2,3)</f>
        <v>3</v>
      </c>
      <c r="BQ53">
        <f>IF('2. Duree poste'!$C$3="Score",2,3)</f>
        <v>3</v>
      </c>
      <c r="BR53">
        <f>IF('2. Duree poste'!$C$3="Score",2,3)</f>
        <v>3</v>
      </c>
      <c r="BS53">
        <f>IF('2. Duree poste'!$C$3="Score",2,3)</f>
        <v>3</v>
      </c>
      <c r="BT53">
        <f>IF('2. Duree poste'!$C$3="Score",1,2)</f>
        <v>2</v>
      </c>
      <c r="BU53">
        <f>IF('2. Duree poste'!$C$3="Score",1,2)</f>
        <v>2</v>
      </c>
      <c r="BV53">
        <f>IF('2. Duree poste'!$C$3="Score",2,3)</f>
        <v>3</v>
      </c>
      <c r="BW53">
        <f>IF('2. Duree poste'!$C$3="Score",2,4)</f>
        <v>4</v>
      </c>
      <c r="BX53">
        <f>IF('2. Duree poste'!$C$3="Score",2,3)</f>
        <v>3</v>
      </c>
      <c r="BY53">
        <f>IF('2. Duree poste'!$C$3="Score",2,4)</f>
        <v>4</v>
      </c>
      <c r="BZ53">
        <f>IF('2. Duree poste'!$C$3="Score",2,3)</f>
        <v>3</v>
      </c>
      <c r="CA53">
        <f>IF('2. Duree poste'!$C$3="Score",2,4)</f>
        <v>4</v>
      </c>
      <c r="CB53">
        <f>IF('2. Duree poste'!$C$3="Score",2,4)</f>
        <v>4</v>
      </c>
      <c r="CC53">
        <f>IF('2. Duree poste'!$C$3="Score",2,4)</f>
        <v>4</v>
      </c>
      <c r="CD53">
        <f>IF('2. Duree poste'!$C$3="Score",2,4)</f>
        <v>4</v>
      </c>
      <c r="CE53">
        <f>IF('2. Duree poste'!$C$3="Score",2,4)</f>
        <v>4</v>
      </c>
      <c r="CF53">
        <f>IF('2. Duree poste'!$C$3="Score",2,3)</f>
        <v>3</v>
      </c>
      <c r="CG53">
        <f>IF('2. Duree poste'!$C$3="Score",2,4)</f>
        <v>4</v>
      </c>
      <c r="CH53">
        <f>IF('2. Duree poste'!$C$3="Score",2,4)</f>
        <v>4</v>
      </c>
      <c r="CI53">
        <f>IF('2. Duree poste'!$C$3="Score",2,4)</f>
        <v>4</v>
      </c>
      <c r="CJ53">
        <f>IF('2. Duree poste'!$C$3="Score",2,4)</f>
        <v>4</v>
      </c>
      <c r="CK53">
        <f>IF('2. Duree poste'!$C$3="Score",2,3)</f>
        <v>3</v>
      </c>
      <c r="CL53">
        <f>IF('2. Duree poste'!$C$3="Score",2,3)</f>
        <v>3</v>
      </c>
      <c r="CM53">
        <f>IF('2. Duree poste'!$C$3="Score",2,3)</f>
        <v>3</v>
      </c>
      <c r="CN53">
        <f>IF('2. Duree poste'!$C$3="Score",2,3)</f>
        <v>3</v>
      </c>
      <c r="CO53">
        <f>IF('2. Duree poste'!$C$3="Score",1,2)</f>
        <v>2</v>
      </c>
      <c r="CP53">
        <f>IF('2. Duree poste'!$C$3="Score",1,2)</f>
        <v>2</v>
      </c>
      <c r="CQ53">
        <f>IF('2. Duree poste'!$C$3="Score",1,2)</f>
        <v>2</v>
      </c>
      <c r="CR53">
        <f>IF('2. Duree poste'!$C$3="Score",1,2)</f>
        <v>2</v>
      </c>
      <c r="CS53">
        <f>IF('2. Duree poste'!$C$3="Score",1,2)</f>
        <v>2</v>
      </c>
      <c r="CT53">
        <f>IF('2. Duree poste'!$C$3="Score",2,3)</f>
        <v>3</v>
      </c>
      <c r="CU53">
        <f>IF('2. Duree poste'!$C$3="Score",1,2)</f>
        <v>2</v>
      </c>
      <c r="CV53">
        <f>IF('2. Duree poste'!$C$3="Score",2,3)</f>
        <v>3</v>
      </c>
      <c r="CW53">
        <f>IF('2. Duree poste'!$C$3="Score",2,4)</f>
        <v>4</v>
      </c>
      <c r="CX53">
        <f>IF('2. Duree poste'!$C$3="Score",2,3)</f>
        <v>3</v>
      </c>
      <c r="CY53">
        <f>IF('2. Duree poste'!$C$3="Score",2,4)</f>
        <v>4</v>
      </c>
      <c r="CZ53">
        <f>IF('2. Duree poste'!$C$3="Score",2,4)</f>
        <v>4</v>
      </c>
      <c r="DA53">
        <f>IF('2. Duree poste'!$C$3="Score",2,4)</f>
        <v>4</v>
      </c>
    </row>
    <row r="54" spans="2:301" x14ac:dyDescent="0.35">
      <c r="B54" s="186" t="s">
        <v>657</v>
      </c>
      <c r="D54">
        <f t="shared" si="3"/>
        <v>2.8</v>
      </c>
      <c r="E54">
        <f>IF('2. Duree poste'!$C$3="Score",,0)</f>
        <v>0</v>
      </c>
      <c r="F54">
        <f>IF('2. Duree poste'!$C$3="Score",,0)</f>
        <v>0</v>
      </c>
      <c r="G54">
        <f>IF('2. Duree poste'!$C$3="Score",,0)</f>
        <v>0</v>
      </c>
      <c r="R54">
        <f>IF('2. Duree poste'!$C$3="Score",,0)</f>
        <v>0</v>
      </c>
      <c r="S54">
        <f>IF('2. Duree poste'!$C$3="Score",,0)</f>
        <v>0</v>
      </c>
      <c r="T54">
        <f>IF('2. Duree poste'!$C$3="Score",,0)</f>
        <v>0</v>
      </c>
      <c r="U54">
        <f>IF('2. Duree poste'!$C$3="Score",0,1)</f>
        <v>1</v>
      </c>
      <c r="V54">
        <f>IF('2. Duree poste'!$C$3="Score",1,2)</f>
        <v>2</v>
      </c>
      <c r="W54">
        <f>IF('2. Duree poste'!$C$3="Score",1,2)</f>
        <v>2</v>
      </c>
      <c r="X54">
        <f>IF('2. Duree poste'!$C$3="Score",2,3)</f>
        <v>3</v>
      </c>
      <c r="Y54">
        <f>IF('2. Duree poste'!$C$3="Score",2,3)</f>
        <v>3</v>
      </c>
      <c r="Z54">
        <f>IF('2. Duree poste'!$C$3="Score",2,3)</f>
        <v>3</v>
      </c>
      <c r="AA54">
        <f>IF('2. Duree poste'!$C$3="Score",2,4)</f>
        <v>4</v>
      </c>
      <c r="AB54">
        <f>IF('2. Duree poste'!$C$3="Score",2,4)</f>
        <v>4</v>
      </c>
      <c r="AC54">
        <f>IF('2. Duree poste'!$C$3="Score",2,3)</f>
        <v>3</v>
      </c>
      <c r="AD54">
        <f>IF('2. Duree poste'!$C$3="Score",2,4)</f>
        <v>4</v>
      </c>
      <c r="AE54">
        <f>IF('2. Duree poste'!$C$3="Score",2,3)</f>
        <v>3</v>
      </c>
      <c r="AF54">
        <f>IF('2. Duree poste'!$C$3="Score",2,3)</f>
        <v>3</v>
      </c>
      <c r="AG54">
        <f>IF('2. Duree poste'!$C$3="Score",2,4)</f>
        <v>4</v>
      </c>
      <c r="AH54">
        <f>IF('2. Duree poste'!$C$3="Score",2,3)</f>
        <v>3</v>
      </c>
      <c r="AI54">
        <f>IF('2. Duree poste'!$C$3="Score",2,4)</f>
        <v>4</v>
      </c>
      <c r="AJ54">
        <f>IF('2. Duree poste'!$C$3="Score",2,5)</f>
        <v>5</v>
      </c>
      <c r="AK54">
        <f>IF('2. Duree poste'!$C$3="Score",2,5)</f>
        <v>5</v>
      </c>
      <c r="AL54">
        <f>IF('2. Duree poste'!$C$3="Score",2,6)</f>
        <v>6</v>
      </c>
      <c r="AM54">
        <f>IF('2. Duree poste'!$C$3="Score",2,6)</f>
        <v>6</v>
      </c>
      <c r="AN54">
        <f>IF('2. Duree poste'!$C$3="Score",2,6)</f>
        <v>6</v>
      </c>
      <c r="AO54">
        <f>IF('2. Duree poste'!$C$3="Score",2,6)</f>
        <v>6</v>
      </c>
      <c r="AP54">
        <f>IF('2. Duree poste'!$C$3="Score",2,5)</f>
        <v>5</v>
      </c>
      <c r="AQ54">
        <f>IF('2. Duree poste'!$C$3="Score",2,4)</f>
        <v>4</v>
      </c>
      <c r="AR54">
        <f>IF('2. Duree poste'!$C$3="Score",2,3)</f>
        <v>3</v>
      </c>
      <c r="AS54">
        <f>IF('2. Duree poste'!$C$3="Score",1,2)</f>
        <v>2</v>
      </c>
      <c r="AT54">
        <f>IF('2. Duree poste'!$C$3="Score",1,2)</f>
        <v>2</v>
      </c>
      <c r="AU54">
        <f>IF('2. Duree poste'!$C$3="Score",0,1)</f>
        <v>1</v>
      </c>
      <c r="AV54">
        <f>IF('2. Duree poste'!$C$3="Score",0,1)</f>
        <v>1</v>
      </c>
      <c r="AW54">
        <f>IF('2. Duree poste'!$C$3="Score",0,1)</f>
        <v>1</v>
      </c>
      <c r="AX54">
        <f>IF('2. Duree poste'!$C$3="Score",1,2)</f>
        <v>2</v>
      </c>
      <c r="AY54">
        <f>IF('2. Duree poste'!$C$3="Score",1,2)</f>
        <v>2</v>
      </c>
      <c r="AZ54">
        <f>IF('2. Duree poste'!$C$3="Score",1,2)</f>
        <v>2</v>
      </c>
      <c r="BA54">
        <f>IF('2. Duree poste'!$C$3="Score",1,2)</f>
        <v>2</v>
      </c>
      <c r="BB54">
        <f>IF('2. Duree poste'!$C$3="Score",2,3)</f>
        <v>3</v>
      </c>
      <c r="BC54">
        <f>IF('2. Duree poste'!$C$3="Score",2,3)</f>
        <v>3</v>
      </c>
      <c r="BD54">
        <f>IF('2. Duree poste'!$C$3="Score",2,4)</f>
        <v>4</v>
      </c>
      <c r="BE54">
        <f>IF('2. Duree poste'!$C$3="Score",2,3)</f>
        <v>3</v>
      </c>
      <c r="BF54">
        <f>IF('2. Duree poste'!$C$3="Score",2,4)</f>
        <v>4</v>
      </c>
      <c r="BG54">
        <f>IF('2. Duree poste'!$C$3="Score",2,5)</f>
        <v>5</v>
      </c>
      <c r="BH54">
        <f>IF('2. Duree poste'!$C$3="Score",2,4)</f>
        <v>4</v>
      </c>
      <c r="BI54">
        <f>IF('2. Duree poste'!$C$3="Score",2,4)</f>
        <v>4</v>
      </c>
      <c r="BJ54">
        <f>IF('2. Duree poste'!$C$3="Score",2,4)</f>
        <v>4</v>
      </c>
      <c r="BK54">
        <f>IF('2. Duree poste'!$C$3="Score",2,4)</f>
        <v>4</v>
      </c>
      <c r="BL54">
        <f>IF('2. Duree poste'!$C$3="Score",2,4)</f>
        <v>4</v>
      </c>
      <c r="BM54">
        <f>IF('2. Duree poste'!$C$3="Score",2,3)</f>
        <v>3</v>
      </c>
      <c r="BN54">
        <f>IF('2. Duree poste'!$C$3="Score",2,3)</f>
        <v>3</v>
      </c>
      <c r="BO54">
        <f>IF('2. Duree poste'!$C$3="Score",2,4)</f>
        <v>4</v>
      </c>
      <c r="BP54">
        <f>IF('2. Duree poste'!$C$3="Score",2,4)</f>
        <v>4</v>
      </c>
      <c r="BQ54">
        <f>IF('2. Duree poste'!$C$3="Score",2,4)</f>
        <v>4</v>
      </c>
      <c r="BR54">
        <f>IF('2. Duree poste'!$C$3="Score",2,3)</f>
        <v>3</v>
      </c>
      <c r="BS54">
        <f>IF('2. Duree poste'!$C$3="Score",2,3)</f>
        <v>3</v>
      </c>
      <c r="BT54">
        <f>IF('2. Duree poste'!$C$3="Score",2,3)</f>
        <v>3</v>
      </c>
      <c r="BU54">
        <f>IF('2. Duree poste'!$C$3="Score",1,2)</f>
        <v>2</v>
      </c>
      <c r="BV54">
        <f>IF('2. Duree poste'!$C$3="Score",1,2)</f>
        <v>2</v>
      </c>
      <c r="BW54">
        <f>IF('2. Duree poste'!$C$3="Score",0,1)</f>
        <v>1</v>
      </c>
      <c r="BX54">
        <f>IF('2. Duree poste'!$C$3="Score",1,2)</f>
        <v>2</v>
      </c>
      <c r="BY54">
        <f>IF('2. Duree poste'!$C$3="Score",1,2)</f>
        <v>2</v>
      </c>
      <c r="BZ54">
        <f>IF('2. Duree poste'!$C$3="Score",2,3)</f>
        <v>3</v>
      </c>
      <c r="CA54">
        <f>IF('2. Duree poste'!$C$3="Score",2,3)</f>
        <v>3</v>
      </c>
      <c r="CB54">
        <f>IF('2. Duree poste'!$C$3="Score",2,4)</f>
        <v>4</v>
      </c>
      <c r="CC54">
        <f>IF('2. Duree poste'!$C$3="Score",2,3)</f>
        <v>3</v>
      </c>
      <c r="CD54">
        <f>IF('2. Duree poste'!$C$3="Score",2,3)</f>
        <v>3</v>
      </c>
      <c r="CE54">
        <f>IF('2. Duree poste'!$C$3="Score",2,3)</f>
        <v>3</v>
      </c>
      <c r="CF54">
        <f>IF('2. Duree poste'!$C$3="Score",2,3)</f>
        <v>3</v>
      </c>
      <c r="CG54">
        <f>IF('2. Duree poste'!$C$3="Score",1,2)</f>
        <v>2</v>
      </c>
      <c r="CH54">
        <f>IF('2. Duree poste'!$C$3="Score",1,2)</f>
        <v>2</v>
      </c>
      <c r="CI54">
        <f>IF('2. Duree poste'!$C$3="Score",0,1)</f>
        <v>1</v>
      </c>
      <c r="CJ54">
        <f>IF('2. Duree poste'!$C$3="Score",1,2)</f>
        <v>2</v>
      </c>
      <c r="CK54">
        <f>IF('2. Duree poste'!$C$3="Score",2,3)</f>
        <v>3</v>
      </c>
      <c r="CL54">
        <f>IF('2. Duree poste'!$C$3="Score",1,2)</f>
        <v>2</v>
      </c>
      <c r="CM54">
        <f>IF('2. Duree poste'!$C$3="Score",1,2)</f>
        <v>2</v>
      </c>
      <c r="CN54">
        <f>IF('2. Duree poste'!$C$3="Score",1,2)</f>
        <v>2</v>
      </c>
      <c r="CO54">
        <f>IF('2. Duree poste'!$C$3="Score",1,2)</f>
        <v>2</v>
      </c>
      <c r="CP54">
        <f>IF('2. Duree poste'!$C$3="Score",1,2)</f>
        <v>2</v>
      </c>
      <c r="CQ54">
        <f>IF('2. Duree poste'!$C$3="Score",0,1)</f>
        <v>1</v>
      </c>
      <c r="CR54">
        <f>IF('2. Duree poste'!$C$3="Score",0,0)</f>
        <v>0</v>
      </c>
      <c r="CS54">
        <f>IF('2. Duree poste'!$C$3="Score",0,0)</f>
        <v>0</v>
      </c>
      <c r="CT54">
        <f>IF('2. Duree poste'!$C$3="Score",0,0)</f>
        <v>0</v>
      </c>
      <c r="CU54">
        <f>IF('2. Duree poste'!$C$3="Score",0,1)</f>
        <v>1</v>
      </c>
      <c r="CV54">
        <f>IF('2. Duree poste'!$C$3="Score",0,1)</f>
        <v>1</v>
      </c>
      <c r="CW54">
        <f>IF('2. Duree poste'!$C$3="Score",1,2)</f>
        <v>2</v>
      </c>
      <c r="CX54">
        <f>IF('2. Duree poste'!$C$3="Score",2,3)</f>
        <v>3</v>
      </c>
      <c r="CY54">
        <f>IF('2. Duree poste'!$C$3="Score",2,3)</f>
        <v>3</v>
      </c>
      <c r="CZ54">
        <f>IF('2. Duree poste'!$C$3="Score",0,0)</f>
        <v>0</v>
      </c>
      <c r="DA54">
        <f>IF('2. Duree poste'!$C$3="Score",0,0)</f>
        <v>0</v>
      </c>
      <c r="DB54">
        <f>IF('2. Duree poste'!$C$3="Score",0,0)</f>
        <v>0</v>
      </c>
      <c r="DC54">
        <f>IF('2. Duree poste'!$C$3="Score",0,0)</f>
        <v>0</v>
      </c>
      <c r="DD54">
        <f>IF('2. Duree poste'!$C$3="Score",0,0)</f>
        <v>0</v>
      </c>
      <c r="DE54">
        <f>IF('2. Duree poste'!$C$3="Score",0,0)</f>
        <v>0</v>
      </c>
      <c r="DF54">
        <f>IF('2. Duree poste'!$C$3="Score",0,0)</f>
        <v>0</v>
      </c>
      <c r="DG54">
        <f>IF('2. Duree poste'!$C$3="Score",0,0)</f>
        <v>0</v>
      </c>
      <c r="DH54">
        <f>IF('2. Duree poste'!$C$3="Score",0,0)</f>
        <v>0</v>
      </c>
      <c r="DI54">
        <f>IF('2. Duree poste'!$C$3="Score",0,0)</f>
        <v>0</v>
      </c>
      <c r="DJ54">
        <f>IF('2. Duree poste'!$C$3="Score",0,0)</f>
        <v>0</v>
      </c>
      <c r="DK54">
        <f>IF('2. Duree poste'!$C$3="Score",0,0)</f>
        <v>0</v>
      </c>
      <c r="DL54">
        <f>IF('2. Duree poste'!$C$3="Score",0,0)</f>
        <v>0</v>
      </c>
      <c r="DM54">
        <f>IF('2. Duree poste'!$C$3="Score",0,0)</f>
        <v>0</v>
      </c>
      <c r="DN54">
        <f>IF('2. Duree poste'!$C$3="Score",0,0)</f>
        <v>0</v>
      </c>
      <c r="DO54">
        <f>IF('2. Duree poste'!$C$3="Score",0,0)</f>
        <v>0</v>
      </c>
      <c r="DP54">
        <f>IF('2. Duree poste'!$C$3="Score",0,0)</f>
        <v>0</v>
      </c>
      <c r="DQ54">
        <f>IF('2. Duree poste'!$C$3="Score",0,0)</f>
        <v>0</v>
      </c>
      <c r="DR54">
        <f>IF('2. Duree poste'!$C$3="Score",0,0)</f>
        <v>0</v>
      </c>
      <c r="DS54">
        <f>IF('2. Duree poste'!$C$3="Score",0,0)</f>
        <v>0</v>
      </c>
      <c r="DT54">
        <f>IF('2. Duree poste'!$C$3="Score",0,0)</f>
        <v>0</v>
      </c>
      <c r="DU54">
        <f>IF('2. Duree poste'!$C$3="Score",0,0)</f>
        <v>0</v>
      </c>
      <c r="DV54">
        <f>IF('2. Duree poste'!$C$3="Score",0,0)</f>
        <v>0</v>
      </c>
      <c r="DW54">
        <f>IF('2. Duree poste'!$C$3="Score",0,0)</f>
        <v>0</v>
      </c>
      <c r="DX54">
        <f>IF('2. Duree poste'!$C$3="Score",0,0)</f>
        <v>0</v>
      </c>
      <c r="DY54">
        <f>IF('2. Duree poste'!$C$3="Score",0,0)</f>
        <v>0</v>
      </c>
      <c r="DZ54">
        <f>IF('2. Duree poste'!$C$3="Score",0,0)</f>
        <v>0</v>
      </c>
      <c r="EA54">
        <f>IF('2. Duree poste'!$C$3="Score",0,0)</f>
        <v>0</v>
      </c>
      <c r="EB54">
        <f>IF('2. Duree poste'!$C$3="Score",0,0)</f>
        <v>0</v>
      </c>
      <c r="EC54">
        <f>IF('2. Duree poste'!$C$3="Score",0,0)</f>
        <v>0</v>
      </c>
      <c r="ED54">
        <f>IF('2. Duree poste'!$C$3="Score",0,0)</f>
        <v>0</v>
      </c>
      <c r="EE54">
        <f>IF('2. Duree poste'!$C$3="Score",0,0)</f>
        <v>0</v>
      </c>
      <c r="EF54">
        <f>IF('2. Duree poste'!$C$3="Score",0,0)</f>
        <v>0</v>
      </c>
      <c r="EG54">
        <f>IF('2. Duree poste'!$C$3="Score",0,0)</f>
        <v>0</v>
      </c>
      <c r="EH54">
        <f>IF('2. Duree poste'!$C$3="Score",0,0)</f>
        <v>0</v>
      </c>
      <c r="EI54">
        <f>IF('2. Duree poste'!$C$3="Score",0,0)</f>
        <v>0</v>
      </c>
      <c r="EJ54">
        <f>IF('2. Duree poste'!$C$3="Score",0,0)</f>
        <v>0</v>
      </c>
      <c r="EK54">
        <f>IF('2. Duree poste'!$C$3="Score",0,0)</f>
        <v>0</v>
      </c>
      <c r="EL54">
        <f>IF('2. Duree poste'!$C$3="Score",0,0)</f>
        <v>0</v>
      </c>
      <c r="EM54">
        <f>IF('2. Duree poste'!$C$3="Score",0,0)</f>
        <v>0</v>
      </c>
      <c r="EN54">
        <f>IF('2. Duree poste'!$C$3="Score",0,0)</f>
        <v>0</v>
      </c>
      <c r="EO54">
        <f>IF('2. Duree poste'!$C$3="Score",0,0)</f>
        <v>0</v>
      </c>
      <c r="EP54">
        <f>IF('2. Duree poste'!$C$3="Score",0,0)</f>
        <v>0</v>
      </c>
      <c r="EQ54">
        <f>IF('2. Duree poste'!$C$3="Score",0,0)</f>
        <v>0</v>
      </c>
      <c r="ER54">
        <f>IF('2. Duree poste'!$C$3="Score",0,0)</f>
        <v>0</v>
      </c>
      <c r="ES54">
        <f>IF('2. Duree poste'!$C$3="Score",0,0)</f>
        <v>0</v>
      </c>
      <c r="ET54">
        <f>IF('2. Duree poste'!$C$3="Score",0,0)</f>
        <v>0</v>
      </c>
      <c r="EU54">
        <f>IF('2. Duree poste'!$C$3="Score",0,0)</f>
        <v>0</v>
      </c>
      <c r="EV54">
        <f>IF('2. Duree poste'!$C$3="Score",0,0)</f>
        <v>0</v>
      </c>
      <c r="EW54">
        <f>IF('2. Duree poste'!$C$3="Score",0,0)</f>
        <v>0</v>
      </c>
      <c r="EX54">
        <f>IF('2. Duree poste'!$C$3="Score",0,0)</f>
        <v>0</v>
      </c>
      <c r="EY54">
        <f>IF('2. Duree poste'!$C$3="Score",0,0)</f>
        <v>0</v>
      </c>
      <c r="EZ54">
        <f>IF('2. Duree poste'!$C$3="Score",0,0)</f>
        <v>0</v>
      </c>
      <c r="FA54">
        <f>IF('2. Duree poste'!$C$3="Score",0,0)</f>
        <v>0</v>
      </c>
      <c r="FB54">
        <f>IF('2. Duree poste'!$C$3="Score",0,0)</f>
        <v>0</v>
      </c>
      <c r="FC54">
        <f>IF('2. Duree poste'!$C$3="Score",0,0)</f>
        <v>0</v>
      </c>
      <c r="FD54">
        <f>IF('2. Duree poste'!$C$3="Score",0,0)</f>
        <v>0</v>
      </c>
      <c r="FE54">
        <f>IF('2. Duree poste'!$C$3="Score",0,0)</f>
        <v>0</v>
      </c>
      <c r="FF54">
        <f>IF('2. Duree poste'!$C$3="Score",0,0)</f>
        <v>0</v>
      </c>
      <c r="FG54">
        <f>IF('2. Duree poste'!$C$3="Score",0,0)</f>
        <v>0</v>
      </c>
      <c r="FH54">
        <f>IF('2. Duree poste'!$C$3="Score",0,0)</f>
        <v>0</v>
      </c>
      <c r="FI54">
        <f>IF('2. Duree poste'!$C$3="Score",0,0)</f>
        <v>0</v>
      </c>
      <c r="FJ54">
        <f>IF('2. Duree poste'!$C$3="Score",0,0)</f>
        <v>0</v>
      </c>
      <c r="FK54">
        <f>IF('2. Duree poste'!$C$3="Score",0,0)</f>
        <v>0</v>
      </c>
      <c r="FL54">
        <f>IF('2. Duree poste'!$C$3="Score",0,0)</f>
        <v>0</v>
      </c>
      <c r="FM54">
        <f>IF('2. Duree poste'!$C$3="Score",0,0)</f>
        <v>0</v>
      </c>
      <c r="FN54">
        <f>IF('2. Duree poste'!$C$3="Score",0,0)</f>
        <v>0</v>
      </c>
      <c r="FO54">
        <f>IF('2. Duree poste'!$C$3="Score",0,0)</f>
        <v>0</v>
      </c>
      <c r="FP54">
        <f>IF('2. Duree poste'!$C$3="Score",0,0)</f>
        <v>0</v>
      </c>
      <c r="FQ54">
        <f>IF('2. Duree poste'!$C$3="Score",0,0)</f>
        <v>0</v>
      </c>
      <c r="FR54">
        <f>IF('2. Duree poste'!$C$3="Score",0,0)</f>
        <v>0</v>
      </c>
      <c r="FS54">
        <f>IF('2. Duree poste'!$C$3="Score",0,0)</f>
        <v>0</v>
      </c>
      <c r="FT54">
        <f>IF('2. Duree poste'!$C$3="Score",0,0)</f>
        <v>0</v>
      </c>
      <c r="FU54">
        <f>IF('2. Duree poste'!$C$3="Score",,0)</f>
        <v>0</v>
      </c>
      <c r="FV54">
        <f>IF('2. Duree poste'!$C$3="Score",,0)</f>
        <v>0</v>
      </c>
      <c r="FW54">
        <f>IF('2. Duree poste'!$C$3="Score",,0)</f>
        <v>0</v>
      </c>
      <c r="FX54">
        <f>IF('2. Duree poste'!$C$3="Score",,0)</f>
        <v>0</v>
      </c>
      <c r="FY54">
        <f>IF('2. Duree poste'!$C$3="Score",,0)</f>
        <v>0</v>
      </c>
      <c r="FZ54">
        <f>IF('2. Duree poste'!$C$3="Score",,0)</f>
        <v>0</v>
      </c>
      <c r="GA54">
        <f>IF('2. Duree poste'!$C$3="Score",,0)</f>
        <v>0</v>
      </c>
      <c r="GB54">
        <f>IF('2. Duree poste'!$C$3="Score",,0)</f>
        <v>0</v>
      </c>
      <c r="GC54">
        <f>IF('2. Duree poste'!$C$3="Score",,0)</f>
        <v>0</v>
      </c>
      <c r="GD54">
        <f>IF('2. Duree poste'!$C$3="Score",,0)</f>
        <v>0</v>
      </c>
      <c r="GE54">
        <f>IF('2. Duree poste'!$C$3="Score",,0)</f>
        <v>0</v>
      </c>
      <c r="GF54">
        <f>IF('2. Duree poste'!$C$3="Score",,0)</f>
        <v>0</v>
      </c>
      <c r="GG54">
        <f>IF('2. Duree poste'!$C$3="Score",,0)</f>
        <v>0</v>
      </c>
      <c r="GH54">
        <f>IF('2. Duree poste'!$C$3="Score",,0)</f>
        <v>0</v>
      </c>
      <c r="GI54">
        <f>IF('2. Duree poste'!$C$3="Score",,0)</f>
        <v>0</v>
      </c>
      <c r="GJ54">
        <f>IF('2. Duree poste'!$C$3="Score",,0)</f>
        <v>0</v>
      </c>
      <c r="GK54">
        <f>IF('2. Duree poste'!$C$3="Score",,0)</f>
        <v>0</v>
      </c>
      <c r="GL54">
        <f>IF('2. Duree poste'!$C$3="Score",,0)</f>
        <v>0</v>
      </c>
      <c r="GM54">
        <f>IF('2. Duree poste'!$C$3="Score",,0)</f>
        <v>0</v>
      </c>
      <c r="GN54">
        <f>IF('2. Duree poste'!$C$3="Score",,0)</f>
        <v>0</v>
      </c>
      <c r="GO54">
        <f>IF('2. Duree poste'!$C$3="Score",,0)</f>
        <v>0</v>
      </c>
      <c r="GP54">
        <f>IF('2. Duree poste'!$C$3="Score",,0)</f>
        <v>0</v>
      </c>
      <c r="GQ54">
        <f>IF('2. Duree poste'!$C$3="Score",,0)</f>
        <v>0</v>
      </c>
      <c r="GR54">
        <f>IF('2. Duree poste'!$C$3="Score",,0)</f>
        <v>0</v>
      </c>
      <c r="GS54">
        <f>IF('2. Duree poste'!$C$3="Score",,0)</f>
        <v>0</v>
      </c>
      <c r="GT54">
        <f>IF('2. Duree poste'!$C$3="Score",,0)</f>
        <v>0</v>
      </c>
      <c r="GU54">
        <f>IF('2. Duree poste'!$C$3="Score",,0)</f>
        <v>0</v>
      </c>
      <c r="GV54">
        <f>IF('2. Duree poste'!$C$3="Score",,0)</f>
        <v>0</v>
      </c>
      <c r="GW54">
        <f>IF('2. Duree poste'!$C$3="Score",,0)</f>
        <v>0</v>
      </c>
      <c r="GX54">
        <f>IF('2. Duree poste'!$C$3="Score",,0)</f>
        <v>0</v>
      </c>
      <c r="GY54">
        <f>IF('2. Duree poste'!$C$3="Score",,0)</f>
        <v>0</v>
      </c>
      <c r="GZ54">
        <f>IF('2. Duree poste'!$C$3="Score",,0)</f>
        <v>0</v>
      </c>
      <c r="HA54">
        <f>IF('2. Duree poste'!$C$3="Score",,0)</f>
        <v>0</v>
      </c>
      <c r="HB54">
        <f>IF('2. Duree poste'!$C$3="Score",,0)</f>
        <v>0</v>
      </c>
      <c r="HC54">
        <f>IF('2. Duree poste'!$C$3="Score",,0)</f>
        <v>0</v>
      </c>
      <c r="HD54">
        <f>IF('2. Duree poste'!$C$3="Score",,0)</f>
        <v>0</v>
      </c>
      <c r="HE54">
        <f>IF('2. Duree poste'!$C$3="Score",,0)</f>
        <v>0</v>
      </c>
      <c r="HF54">
        <f>IF('2. Duree poste'!$C$3="Score",,0)</f>
        <v>0</v>
      </c>
      <c r="HG54">
        <f>IF('2. Duree poste'!$C$3="Score",,0)</f>
        <v>0</v>
      </c>
      <c r="HH54">
        <f>IF('2. Duree poste'!$C$3="Score",,0)</f>
        <v>0</v>
      </c>
      <c r="HI54">
        <f>IF('2. Duree poste'!$C$3="Score",,0)</f>
        <v>0</v>
      </c>
      <c r="HJ54">
        <f>IF('2. Duree poste'!$C$3="Score",,0)</f>
        <v>0</v>
      </c>
      <c r="HK54">
        <f>IF('2. Duree poste'!$C$3="Score",,0)</f>
        <v>0</v>
      </c>
      <c r="HL54">
        <f>IF('2. Duree poste'!$C$3="Score",,0)</f>
        <v>0</v>
      </c>
      <c r="HM54">
        <f>IF('2. Duree poste'!$C$3="Score",,0)</f>
        <v>0</v>
      </c>
      <c r="HN54">
        <f>IF('2. Duree poste'!$C$3="Score",,0)</f>
        <v>0</v>
      </c>
      <c r="HO54">
        <f>IF('2. Duree poste'!$C$3="Score",,0)</f>
        <v>0</v>
      </c>
      <c r="HP54">
        <f>IF('2. Duree poste'!$C$3="Score",,0)</f>
        <v>0</v>
      </c>
      <c r="HQ54">
        <f>IF('2. Duree poste'!$C$3="Score",,0)</f>
        <v>0</v>
      </c>
      <c r="HR54">
        <f>IF('2. Duree poste'!$C$3="Score",,0)</f>
        <v>0</v>
      </c>
      <c r="HS54">
        <f>IF('2. Duree poste'!$C$3="Score",,0)</f>
        <v>0</v>
      </c>
      <c r="HT54">
        <f>IF('2. Duree poste'!$C$3="Score",,0)</f>
        <v>0</v>
      </c>
      <c r="HU54">
        <f>IF('2. Duree poste'!$C$3="Score",,0)</f>
        <v>0</v>
      </c>
      <c r="HV54">
        <f>IF('2. Duree poste'!$C$3="Score",,0)</f>
        <v>0</v>
      </c>
      <c r="HW54">
        <f>IF('2. Duree poste'!$C$3="Score",,0)</f>
        <v>0</v>
      </c>
      <c r="HX54">
        <f>IF('2. Duree poste'!$C$3="Score",,0)</f>
        <v>0</v>
      </c>
      <c r="HY54">
        <f>IF('2. Duree poste'!$C$3="Score",,0)</f>
        <v>0</v>
      </c>
      <c r="HZ54">
        <f>IF('2. Duree poste'!$C$3="Score",,0)</f>
        <v>0</v>
      </c>
      <c r="IA54">
        <f>IF('2. Duree poste'!$C$3="Score",,0)</f>
        <v>0</v>
      </c>
      <c r="IB54">
        <f>IF('2. Duree poste'!$C$3="Score",,0)</f>
        <v>0</v>
      </c>
      <c r="IC54">
        <f>IF('2. Duree poste'!$C$3="Score",,0)</f>
        <v>0</v>
      </c>
      <c r="ID54">
        <f>IF('2. Duree poste'!$C$3="Score",,0)</f>
        <v>0</v>
      </c>
      <c r="IE54">
        <f>IF('2. Duree poste'!$C$3="Score",,0)</f>
        <v>0</v>
      </c>
      <c r="IF54">
        <f>IF('2. Duree poste'!$C$3="Score",,0)</f>
        <v>0</v>
      </c>
      <c r="IG54">
        <f>IF('2. Duree poste'!$C$3="Score",,0)</f>
        <v>0</v>
      </c>
      <c r="IH54">
        <f>IF('2. Duree poste'!$C$3="Score",,0)</f>
        <v>0</v>
      </c>
      <c r="II54">
        <f>IF('2. Duree poste'!$C$3="Score",,0)</f>
        <v>0</v>
      </c>
      <c r="IJ54">
        <f>IF('2. Duree poste'!$C$3="Score",,0)</f>
        <v>0</v>
      </c>
      <c r="IK54">
        <f>IF('2. Duree poste'!$C$3="Score",,0)</f>
        <v>0</v>
      </c>
      <c r="IL54">
        <f>IF('2. Duree poste'!$C$3="Score",,0)</f>
        <v>0</v>
      </c>
      <c r="IM54">
        <f>IF('2. Duree poste'!$C$3="Score",,0)</f>
        <v>0</v>
      </c>
      <c r="IN54">
        <f>IF('2. Duree poste'!$C$3="Score",,0)</f>
        <v>0</v>
      </c>
      <c r="IO54">
        <f>IF('2. Duree poste'!$C$3="Score",,0)</f>
        <v>0</v>
      </c>
      <c r="IP54">
        <f>IF('2. Duree poste'!$C$3="Score",,0)</f>
        <v>0</v>
      </c>
      <c r="IQ54">
        <f>IF('2. Duree poste'!$C$3="Score",,0)</f>
        <v>0</v>
      </c>
      <c r="IR54">
        <f>IF('2. Duree poste'!$C$3="Score",,0)</f>
        <v>0</v>
      </c>
      <c r="IS54">
        <f>IF('2. Duree poste'!$C$3="Score",,0)</f>
        <v>0</v>
      </c>
      <c r="IT54">
        <f>IF('2. Duree poste'!$C$3="Score",,0)</f>
        <v>0</v>
      </c>
      <c r="IU54">
        <f>IF('2. Duree poste'!$C$3="Score",,0)</f>
        <v>0</v>
      </c>
      <c r="IV54">
        <f>IF('2. Duree poste'!$C$3="Score",,0)</f>
        <v>0</v>
      </c>
      <c r="IW54">
        <f>IF('2. Duree poste'!$C$3="Score",,0)</f>
        <v>0</v>
      </c>
      <c r="IX54">
        <f>IF('2. Duree poste'!$C$3="Score",,0)</f>
        <v>0</v>
      </c>
      <c r="IY54">
        <f>IF('2. Duree poste'!$C$3="Score",,0)</f>
        <v>0</v>
      </c>
      <c r="IZ54">
        <f>IF('2. Duree poste'!$C$3="Score",,0)</f>
        <v>0</v>
      </c>
      <c r="JA54">
        <f>IF('2. Duree poste'!$C$3="Score",,0)</f>
        <v>0</v>
      </c>
      <c r="JB54">
        <f>IF('2. Duree poste'!$C$3="Score",,0)</f>
        <v>0</v>
      </c>
      <c r="JC54">
        <f>IF('2. Duree poste'!$C$3="Score",,0)</f>
        <v>0</v>
      </c>
      <c r="JD54">
        <f>IF('2. Duree poste'!$C$3="Score",,0)</f>
        <v>0</v>
      </c>
      <c r="JE54">
        <f>IF('2. Duree poste'!$C$3="Score",,0)</f>
        <v>0</v>
      </c>
      <c r="JF54">
        <f>IF('2. Duree poste'!$C$3="Score",,0)</f>
        <v>0</v>
      </c>
      <c r="JG54">
        <f>IF('2. Duree poste'!$C$3="Score",,0)</f>
        <v>0</v>
      </c>
      <c r="JH54">
        <f>IF('2. Duree poste'!$C$3="Score",,0)</f>
        <v>0</v>
      </c>
      <c r="JI54">
        <f>IF('2. Duree poste'!$C$3="Score",,0)</f>
        <v>0</v>
      </c>
      <c r="JJ54">
        <f>IF('2. Duree poste'!$C$3="Score",,0)</f>
        <v>0</v>
      </c>
      <c r="JK54">
        <f>IF('2. Duree poste'!$C$3="Score",,0)</f>
        <v>0</v>
      </c>
      <c r="JL54">
        <f>IF('2. Duree poste'!$C$3="Score",,0)</f>
        <v>0</v>
      </c>
      <c r="JM54">
        <f>IF('2. Duree poste'!$C$3="Score",,0)</f>
        <v>0</v>
      </c>
      <c r="JN54">
        <f>IF('2. Duree poste'!$C$3="Score",,0)</f>
        <v>0</v>
      </c>
      <c r="JO54">
        <f>IF('2. Duree poste'!$C$3="Score",,0)</f>
        <v>0</v>
      </c>
      <c r="JP54">
        <f>IF('2. Duree poste'!$C$3="Score",,0)</f>
        <v>0</v>
      </c>
      <c r="JQ54">
        <f>IF('2. Duree poste'!$C$3="Score",,0)</f>
        <v>0</v>
      </c>
      <c r="JR54">
        <f>IF('2. Duree poste'!$C$3="Score",,0)</f>
        <v>0</v>
      </c>
      <c r="JS54">
        <f>IF('2. Duree poste'!$C$3="Score",,0)</f>
        <v>0</v>
      </c>
      <c r="JT54">
        <f>IF('2. Duree poste'!$C$3="Score",,0)</f>
        <v>0</v>
      </c>
      <c r="JU54">
        <f>IF('2. Duree poste'!$C$3="Score",,0)</f>
        <v>0</v>
      </c>
      <c r="JV54">
        <f>IF('2. Duree poste'!$C$3="Score",,0)</f>
        <v>0</v>
      </c>
      <c r="JW54">
        <f>IF('2. Duree poste'!$C$3="Score",,0)</f>
        <v>0</v>
      </c>
      <c r="JX54">
        <f>IF('2. Duree poste'!$C$3="Score",,0)</f>
        <v>0</v>
      </c>
      <c r="JY54">
        <f>IF('2. Duree poste'!$C$3="Score",,0)</f>
        <v>0</v>
      </c>
      <c r="JZ54">
        <f>IF('2. Duree poste'!$C$3="Score",,0)</f>
        <v>0</v>
      </c>
      <c r="KA54">
        <f>IF('2. Duree poste'!$C$3="Score",,0)</f>
        <v>0</v>
      </c>
      <c r="KB54">
        <f>IF('2. Duree poste'!$C$3="Score",,0)</f>
        <v>0</v>
      </c>
      <c r="KC54">
        <f>IF('2. Duree poste'!$C$3="Score",,0)</f>
        <v>0</v>
      </c>
      <c r="KD54">
        <f>IF('2. Duree poste'!$C$3="Score",,0)</f>
        <v>0</v>
      </c>
      <c r="KE54">
        <f>IF('2. Duree poste'!$C$3="Score",,0)</f>
        <v>0</v>
      </c>
      <c r="KF54">
        <f>IF('2. Duree poste'!$C$3="Score",,0)</f>
        <v>0</v>
      </c>
      <c r="KG54">
        <f>IF('2. Duree poste'!$C$3="Score",,0)</f>
        <v>0</v>
      </c>
      <c r="KH54">
        <f>IF('2. Duree poste'!$C$3="Score",,0)</f>
        <v>0</v>
      </c>
      <c r="KI54">
        <f>IF('2. Duree poste'!$C$3="Score",,0)</f>
        <v>0</v>
      </c>
      <c r="KJ54">
        <f>IF('2. Duree poste'!$C$3="Score",,0)</f>
        <v>0</v>
      </c>
      <c r="KK54">
        <f>IF('2. Duree poste'!$C$3="Score",,0)</f>
        <v>0</v>
      </c>
      <c r="KL54">
        <f>IF('2. Duree poste'!$C$3="Score",,0)</f>
        <v>0</v>
      </c>
      <c r="KM54">
        <f>IF('2. Duree poste'!$C$3="Score",,0)</f>
        <v>0</v>
      </c>
      <c r="KN54">
        <f>IF('2. Duree poste'!$C$3="Score",,0)</f>
        <v>0</v>
      </c>
      <c r="KO54">
        <f>IF('2. Duree poste'!$C$3="Score",,0)</f>
        <v>0</v>
      </c>
    </row>
    <row r="55" spans="2:301" x14ac:dyDescent="0.35">
      <c r="B55" s="186" t="s">
        <v>659</v>
      </c>
      <c r="D55" s="478">
        <f t="shared" si="3"/>
        <v>3.0352941176470587</v>
      </c>
      <c r="E55">
        <f>IF('2. Duree poste'!$C$3="Score",,0)</f>
        <v>0</v>
      </c>
      <c r="F55">
        <f>IF('2. Duree poste'!$C$3="Score",,0)</f>
        <v>0</v>
      </c>
      <c r="G55">
        <f>IF('2. Duree poste'!$C$3="Score",,1)</f>
        <v>1</v>
      </c>
      <c r="R55">
        <f>IF('2. Duree poste'!$C$3="Score",,2)</f>
        <v>2</v>
      </c>
      <c r="S55">
        <f>IF('2. Duree poste'!$C$3="Score",,3)</f>
        <v>3</v>
      </c>
      <c r="T55">
        <f>IF('2. Duree poste'!$C$3="Score",,3)</f>
        <v>3</v>
      </c>
      <c r="U55">
        <f>IF('2. Duree poste'!$C$3="Score",1,2)</f>
        <v>2</v>
      </c>
      <c r="V55">
        <f>IF('2. Duree poste'!$C$3="Score",1,2)</f>
        <v>2</v>
      </c>
      <c r="W55">
        <f>IF('2. Duree poste'!$C$3="Score",1,2)</f>
        <v>2</v>
      </c>
      <c r="X55">
        <f>IF('2. Duree poste'!$C$3="Score",1,2)</f>
        <v>2</v>
      </c>
      <c r="Y55">
        <f>IF('2. Duree poste'!$C$3="Score",1,2)</f>
        <v>2</v>
      </c>
      <c r="Z55">
        <f>IF('2. Duree poste'!$C$3="Score",1,2)</f>
        <v>2</v>
      </c>
      <c r="AA55">
        <f>IF('2. Duree poste'!$C$3="Score",1,2)</f>
        <v>2</v>
      </c>
      <c r="AB55">
        <f>IF('2. Duree poste'!$C$3="Score",1,2)</f>
        <v>2</v>
      </c>
      <c r="AC55">
        <f>IF('2. Duree poste'!$C$3="Score",2,3)</f>
        <v>3</v>
      </c>
      <c r="AD55">
        <f>IF('2. Duree poste'!$C$3="Score",2,4)</f>
        <v>4</v>
      </c>
      <c r="AE55">
        <f>IF('2. Duree poste'!$C$3="Score",2,4)</f>
        <v>4</v>
      </c>
      <c r="AF55">
        <f>IF('2. Duree poste'!$C$3="Score",2,3)</f>
        <v>3</v>
      </c>
      <c r="AG55">
        <f>IF('2. Duree poste'!$C$3="Score",2,3)</f>
        <v>3</v>
      </c>
      <c r="AH55">
        <f>IF('2. Duree poste'!$C$3="Score",2,4)</f>
        <v>4</v>
      </c>
      <c r="AI55">
        <f>IF('2. Duree poste'!$C$3="Score",2,4)</f>
        <v>4</v>
      </c>
      <c r="AJ55">
        <f>IF('2. Duree poste'!$C$3="Score",2,4)</f>
        <v>4</v>
      </c>
      <c r="AK55">
        <f>IF('2. Duree poste'!$C$3="Score",2,3)</f>
        <v>3</v>
      </c>
      <c r="AL55">
        <f>IF('2. Duree poste'!$C$3="Score",2,4)</f>
        <v>4</v>
      </c>
      <c r="AM55">
        <f>IF('2. Duree poste'!$C$3="Score",2,5)</f>
        <v>5</v>
      </c>
      <c r="AN55">
        <f>IF('2. Duree poste'!$C$3="Score",2,4)</f>
        <v>4</v>
      </c>
      <c r="AO55">
        <f>IF('2. Duree poste'!$C$3="Score",2,4)</f>
        <v>4</v>
      </c>
      <c r="AP55">
        <f>IF('2. Duree poste'!$C$3="Score",2,4)</f>
        <v>4</v>
      </c>
      <c r="AQ55">
        <f>IF('2. Duree poste'!$C$3="Score",2,4)</f>
        <v>4</v>
      </c>
      <c r="AR55">
        <f>IF('2. Duree poste'!$C$3="Score",2,5)</f>
        <v>5</v>
      </c>
      <c r="AS55">
        <f>IF('2. Duree poste'!$C$3="Score",2,4)</f>
        <v>4</v>
      </c>
      <c r="AT55">
        <f>IF('2. Duree poste'!$C$3="Score",2,4)</f>
        <v>4</v>
      </c>
      <c r="AU55">
        <f>IF('2. Duree poste'!$C$3="Score",2,5)</f>
        <v>5</v>
      </c>
      <c r="AV55">
        <f>IF('2. Duree poste'!$C$3="Score",2,4)</f>
        <v>4</v>
      </c>
      <c r="AW55">
        <f>IF('2. Duree poste'!$C$3="Score",2,5)</f>
        <v>5</v>
      </c>
      <c r="AX55">
        <f>IF('2. Duree poste'!$C$3="Score",2,4)</f>
        <v>4</v>
      </c>
      <c r="AY55">
        <f>IF('2. Duree poste'!$C$3="Score",2,3)</f>
        <v>3</v>
      </c>
      <c r="AZ55">
        <f>IF('2. Duree poste'!$C$3="Score",2,3)</f>
        <v>3</v>
      </c>
      <c r="BA55">
        <f>IF('2. Duree poste'!$C$3="Score",1,2)</f>
        <v>2</v>
      </c>
      <c r="BB55">
        <f>IF('2. Duree poste'!$C$3="Score",0,1)</f>
        <v>1</v>
      </c>
      <c r="BC55">
        <f>IF('2. Duree poste'!$C$3="Score",0,1)</f>
        <v>1</v>
      </c>
      <c r="BD55">
        <f>IF('2. Duree poste'!$C$3="Score",0,0)</f>
        <v>0</v>
      </c>
      <c r="BE55">
        <f>IF('2. Duree poste'!$C$3="Score",0,1)</f>
        <v>1</v>
      </c>
      <c r="BF55">
        <f>IF('2. Duree poste'!$C$3="Score",0,1)</f>
        <v>1</v>
      </c>
      <c r="BG55">
        <f>IF('2. Duree poste'!$C$3="Score",0,1)</f>
        <v>1</v>
      </c>
      <c r="BH55">
        <f>IF('2. Duree poste'!$C$3="Score",1,2)</f>
        <v>2</v>
      </c>
      <c r="BI55">
        <f>IF('2. Duree poste'!$C$3="Score",2,3)</f>
        <v>3</v>
      </c>
      <c r="BJ55">
        <f>IF('2. Duree poste'!$C$3="Score",2,3)</f>
        <v>3</v>
      </c>
      <c r="BK55">
        <f>IF('2. Duree poste'!$C$3="Score",2,4)</f>
        <v>4</v>
      </c>
      <c r="BL55">
        <f>IF('2. Duree poste'!$C$3="Score",2,3)</f>
        <v>3</v>
      </c>
      <c r="BM55">
        <f>IF('2. Duree poste'!$C$3="Score",2,4)</f>
        <v>4</v>
      </c>
      <c r="BN55">
        <f>IF('2. Duree poste'!$C$3="Score",2,5)</f>
        <v>5</v>
      </c>
      <c r="BO55">
        <f>IF('2. Duree poste'!$C$3="Score",2,4)</f>
        <v>4</v>
      </c>
      <c r="BP55">
        <f>IF('2. Duree poste'!$C$3="Score",2,4)</f>
        <v>4</v>
      </c>
      <c r="BQ55">
        <f>IF('2. Duree poste'!$C$3="Score",2,4)</f>
        <v>4</v>
      </c>
      <c r="BR55">
        <f>IF('2. Duree poste'!$C$3="Score",2,3)</f>
        <v>3</v>
      </c>
      <c r="BS55">
        <f>IF('2. Duree poste'!$C$3="Score",2,3)</f>
        <v>3</v>
      </c>
      <c r="BT55">
        <f>IF('2. Duree poste'!$C$3="Score",1,2)</f>
        <v>2</v>
      </c>
      <c r="BU55">
        <f>IF('2. Duree poste'!$C$3="Score",1,2)</f>
        <v>2</v>
      </c>
      <c r="BV55">
        <f>IF('2. Duree poste'!$C$3="Score",1,2)</f>
        <v>2</v>
      </c>
      <c r="BW55">
        <f>IF('2. Duree poste'!$C$3="Score",0,1)</f>
        <v>1</v>
      </c>
      <c r="BX55">
        <f>IF('2. Duree poste'!$C$3="Score",0,1)</f>
        <v>1</v>
      </c>
      <c r="BY55">
        <f>IF('2. Duree poste'!$C$3="Score",0,1)</f>
        <v>1</v>
      </c>
      <c r="BZ55">
        <f>IF('2. Duree poste'!$C$3="Score",0,1)</f>
        <v>1</v>
      </c>
      <c r="CA55">
        <f>IF('2. Duree poste'!$C$3="Score",0,1)</f>
        <v>1</v>
      </c>
      <c r="CB55">
        <f>IF('2. Duree poste'!$C$3="Score",0,0)</f>
        <v>0</v>
      </c>
      <c r="CC55">
        <f>IF('2. Duree poste'!$C$3="Score",0,1)</f>
        <v>1</v>
      </c>
      <c r="CD55">
        <f>IF('2. Duree poste'!$C$3="Score",0,1)</f>
        <v>1</v>
      </c>
      <c r="CE55">
        <f>IF('2. Duree poste'!$C$3="Score",0,1)</f>
        <v>1</v>
      </c>
      <c r="CF55">
        <f>IF('2. Duree poste'!$C$3="Score",1,2)</f>
        <v>2</v>
      </c>
      <c r="CG55">
        <f>IF('2. Duree poste'!$C$3="Score",2,3)</f>
        <v>3</v>
      </c>
      <c r="CH55">
        <f>IF('2. Duree poste'!$C$3="Score",2,3)</f>
        <v>3</v>
      </c>
      <c r="CI55">
        <f>IF('2. Duree poste'!$C$3="Score",2,4)</f>
        <v>4</v>
      </c>
      <c r="CJ55">
        <f>IF('2. Duree poste'!$C$3="Score",2,3)</f>
        <v>3</v>
      </c>
      <c r="CK55">
        <f>IF('2. Duree poste'!$C$3="Score",2,4)</f>
        <v>4</v>
      </c>
      <c r="CL55">
        <f>IF('2. Duree poste'!$C$3="Score",2,5)</f>
        <v>5</v>
      </c>
      <c r="CM55">
        <f>IF('2. Duree poste'!$C$3="Score",2,5)</f>
        <v>5</v>
      </c>
      <c r="CN55">
        <f>IF('2. Duree poste'!$C$3="Score",2,4)</f>
        <v>4</v>
      </c>
      <c r="CO55">
        <f>IF('2. Duree poste'!$C$3="Score",2,5)</f>
        <v>5</v>
      </c>
      <c r="CP55">
        <f>IF('2. Duree poste'!$C$3="Score",2,5)</f>
        <v>5</v>
      </c>
      <c r="CQ55">
        <f>IF('2. Duree poste'!$C$3="Score",2,5)</f>
        <v>5</v>
      </c>
      <c r="CR55">
        <f>IF('2. Duree poste'!$C$3="Score",2,5)</f>
        <v>5</v>
      </c>
      <c r="CS55">
        <f>IF('2. Duree poste'!$C$3="Score",2,4)</f>
        <v>4</v>
      </c>
      <c r="CT55">
        <f>IF('2. Duree poste'!$C$3="Score",2,4)</f>
        <v>4</v>
      </c>
      <c r="CU55">
        <f>IF('2. Duree poste'!$C$3="Score",2,4)</f>
        <v>4</v>
      </c>
      <c r="CV55">
        <f>IF('2. Duree poste'!$C$3="Score",2,4)</f>
        <v>4</v>
      </c>
      <c r="CW55">
        <f>IF('2. Duree poste'!$C$3="Score",2,3)</f>
        <v>3</v>
      </c>
      <c r="CX55">
        <f>IF('2. Duree poste'!$C$3="Score",2,4)</f>
        <v>4</v>
      </c>
      <c r="CY55">
        <f>IF('2. Duree poste'!$C$3="Score",2,3)</f>
        <v>3</v>
      </c>
      <c r="CZ55">
        <f>IF('2. Duree poste'!$C$3="Score",2,3)</f>
        <v>3</v>
      </c>
      <c r="DA55">
        <f>IF('2. Duree poste'!$C$3="Score",2,3)</f>
        <v>3</v>
      </c>
    </row>
    <row r="56" spans="2:301" x14ac:dyDescent="0.35">
      <c r="B56" s="186" t="s">
        <v>660</v>
      </c>
      <c r="D56" s="478">
        <f t="shared" si="3"/>
        <v>3.1882352941176473</v>
      </c>
      <c r="E56">
        <f>IF('2. Duree poste'!$C$3="Score",,0)</f>
        <v>0</v>
      </c>
      <c r="F56">
        <f>IF('2. Duree poste'!$C$3="Score",,0)</f>
        <v>0</v>
      </c>
      <c r="G56">
        <f>IF('2. Duree poste'!$C$3="Score",,0)</f>
        <v>0</v>
      </c>
      <c r="R56">
        <f>IF('2. Duree poste'!$C$3="Score",,0)</f>
        <v>0</v>
      </c>
      <c r="S56">
        <f>IF('2. Duree poste'!$C$3="Score",,0)</f>
        <v>0</v>
      </c>
      <c r="T56">
        <f>IF('2. Duree poste'!$C$3="Score",,0)</f>
        <v>0</v>
      </c>
      <c r="U56">
        <f>IF('2. Duree poste'!$C$3="Score",2,3)</f>
        <v>3</v>
      </c>
      <c r="V56">
        <f>IF('2. Duree poste'!$C$3="Score",1,2)</f>
        <v>2</v>
      </c>
      <c r="W56">
        <f>IF('2. Duree poste'!$C$3="Score",1,2)</f>
        <v>2</v>
      </c>
      <c r="X56">
        <f>IF('2. Duree poste'!$C$3="Score",2,3)</f>
        <v>3</v>
      </c>
      <c r="Y56">
        <f>IF('2. Duree poste'!$C$3="Score",2,4)</f>
        <v>4</v>
      </c>
      <c r="Z56">
        <f>IF('2. Duree poste'!$C$3="Score",2,3)</f>
        <v>3</v>
      </c>
      <c r="AA56">
        <f>IF('2. Duree poste'!$C$3="Score",2,3)</f>
        <v>3</v>
      </c>
      <c r="AB56">
        <f>IF('2. Duree poste'!$C$3="Score",2,3)</f>
        <v>3</v>
      </c>
      <c r="AC56">
        <f>IF('2. Duree poste'!$C$3="Score",2,3)</f>
        <v>3</v>
      </c>
      <c r="AD56">
        <f>IF('2. Duree poste'!$C$3="Score",2,3)</f>
        <v>3</v>
      </c>
      <c r="AE56">
        <f>IF('2. Duree poste'!$C$3="Score",2,3)</f>
        <v>3</v>
      </c>
      <c r="AF56">
        <f>IF('2. Duree poste'!$C$3="Score",2,3)</f>
        <v>3</v>
      </c>
      <c r="AG56">
        <f>IF('2. Duree poste'!$C$3="Score",2,3)</f>
        <v>3</v>
      </c>
      <c r="AH56">
        <f>IF('2. Duree poste'!$C$3="Score",2,3)</f>
        <v>3</v>
      </c>
      <c r="AI56">
        <f>IF('2. Duree poste'!$C$3="Score",2,3)</f>
        <v>3</v>
      </c>
      <c r="AJ56">
        <f>IF('2. Duree poste'!$C$3="Score",2,4)</f>
        <v>4</v>
      </c>
      <c r="AK56">
        <f>IF('2. Duree poste'!$C$3="Score",2,4)</f>
        <v>4</v>
      </c>
      <c r="AL56">
        <f>IF('2. Duree poste'!$C$3="Score",2,3)</f>
        <v>3</v>
      </c>
      <c r="AM56">
        <f>IF('2. Duree poste'!$C$3="Score",1,2)</f>
        <v>2</v>
      </c>
      <c r="AN56">
        <f>IF('2. Duree poste'!$C$3="Score",2,3)</f>
        <v>3</v>
      </c>
      <c r="AO56">
        <f>IF('2. Duree poste'!$C$3="Score",2,3)</f>
        <v>3</v>
      </c>
      <c r="AP56">
        <f>IF('2. Duree poste'!$C$3="Score",2,3)</f>
        <v>3</v>
      </c>
      <c r="AQ56">
        <f>IF('2. Duree poste'!$C$3="Score",1,2)</f>
        <v>2</v>
      </c>
      <c r="AR56">
        <f>IF('2. Duree poste'!$C$3="Score",1,2)</f>
        <v>2</v>
      </c>
      <c r="AS56">
        <f>IF('2. Duree poste'!$C$3="Score",1,2)</f>
        <v>2</v>
      </c>
      <c r="AT56">
        <f>IF('2. Duree poste'!$C$3="Score",2,3)</f>
        <v>3</v>
      </c>
      <c r="AU56">
        <f>IF('2. Duree poste'!$C$3="Score",2,3)</f>
        <v>3</v>
      </c>
      <c r="AV56">
        <f>IF('2. Duree poste'!$C$3="Score",2,4)</f>
        <v>4</v>
      </c>
      <c r="AW56">
        <f>IF('2. Duree poste'!$C$3="Score",2,4)</f>
        <v>4</v>
      </c>
      <c r="AX56">
        <f>IF('2. Duree poste'!$C$3="Score",2,4)</f>
        <v>4</v>
      </c>
      <c r="AY56">
        <f>IF('2. Duree poste'!$C$3="Score",2,4)</f>
        <v>4</v>
      </c>
      <c r="AZ56">
        <f>IF('2. Duree poste'!$C$3="Score",2,4)</f>
        <v>4</v>
      </c>
      <c r="BA56">
        <f>IF('2. Duree poste'!$C$3="Score",2,4)</f>
        <v>4</v>
      </c>
      <c r="BB56">
        <f>IF('2. Duree poste'!$C$3="Score",2,4)</f>
        <v>4</v>
      </c>
      <c r="BC56">
        <f>IF('2. Duree poste'!$C$3="Score",2,3)</f>
        <v>3</v>
      </c>
      <c r="BD56">
        <f>IF('2. Duree poste'!$C$3="Score",2,3)</f>
        <v>3</v>
      </c>
      <c r="BE56">
        <f>IF('2. Duree poste'!$C$3="Score",2,3)</f>
        <v>3</v>
      </c>
      <c r="BF56">
        <f>IF('2. Duree poste'!$C$3="Score",1,2)</f>
        <v>2</v>
      </c>
      <c r="BG56">
        <f>IF('2. Duree poste'!$C$3="Score",2,3)</f>
        <v>3</v>
      </c>
      <c r="BH56">
        <f>IF('2. Duree poste'!$C$3="Score",2,3)</f>
        <v>3</v>
      </c>
      <c r="BI56">
        <f>IF('2. Duree poste'!$C$3="Score",1,2)</f>
        <v>2</v>
      </c>
      <c r="BJ56">
        <f>IF('2. Duree poste'!$C$3="Score",2,3)</f>
        <v>3</v>
      </c>
      <c r="BK56">
        <f>IF('2. Duree poste'!$C$3="Score",2,3)</f>
        <v>3</v>
      </c>
      <c r="BL56">
        <f>IF('2. Duree poste'!$C$3="Score",2,3)</f>
        <v>3</v>
      </c>
      <c r="BM56">
        <f>IF('2. Duree poste'!$C$3="Score",2,4)</f>
        <v>4</v>
      </c>
      <c r="BN56">
        <f>IF('2. Duree poste'!$C$3="Score",2,3)</f>
        <v>3</v>
      </c>
      <c r="BO56">
        <f>IF('2. Duree poste'!$C$3="Score",2,3)</f>
        <v>3</v>
      </c>
      <c r="BP56">
        <f>IF('2. Duree poste'!$C$3="Score",2,4)</f>
        <v>4</v>
      </c>
      <c r="BQ56">
        <f>IF('2. Duree poste'!$C$3="Score",2,4)</f>
        <v>4</v>
      </c>
      <c r="BR56">
        <f>IF('2. Duree poste'!$C$3="Score",2,5)</f>
        <v>5</v>
      </c>
      <c r="BS56">
        <f>IF('2. Duree poste'!$C$3="Score",2,5)</f>
        <v>5</v>
      </c>
      <c r="BT56">
        <f>IF('2. Duree poste'!$C$3="Score",2,4)</f>
        <v>4</v>
      </c>
      <c r="BU56">
        <f>IF('2. Duree poste'!$C$3="Score",2,4)</f>
        <v>4</v>
      </c>
      <c r="BV56">
        <f>IF('2. Duree poste'!$C$3="Score",2,3)</f>
        <v>3</v>
      </c>
      <c r="BW56">
        <f>IF('2. Duree poste'!$C$3="Score",1,2)</f>
        <v>2</v>
      </c>
      <c r="BX56">
        <f>IF('2. Duree poste'!$C$3="Score",0,1)</f>
        <v>1</v>
      </c>
      <c r="BY56">
        <f>IF('2. Duree poste'!$C$3="Score",0,0)</f>
        <v>0</v>
      </c>
      <c r="BZ56">
        <f>IF('2. Duree poste'!$C$3="Score",0,0)</f>
        <v>0</v>
      </c>
      <c r="CA56">
        <f>IF('2. Duree poste'!$C$3="Score",0,1)</f>
        <v>1</v>
      </c>
      <c r="CB56">
        <f>IF('2. Duree poste'!$C$3="Score",1,2)</f>
        <v>2</v>
      </c>
      <c r="CC56">
        <f>IF('2. Duree poste'!$C$3="Score",1,2)</f>
        <v>2</v>
      </c>
      <c r="CD56">
        <f>IF('2. Duree poste'!$C$3="Score",2,3)</f>
        <v>3</v>
      </c>
      <c r="CE56">
        <f>IF('2. Duree poste'!$C$3="Score",2,3)</f>
        <v>3</v>
      </c>
      <c r="CF56">
        <f>IF('2. Duree poste'!$C$3="Score",2,3)</f>
        <v>3</v>
      </c>
      <c r="CG56">
        <f>IF('2. Duree poste'!$C$3="Score",2,4)</f>
        <v>4</v>
      </c>
      <c r="CH56">
        <f>IF('2. Duree poste'!$C$3="Score",2,4)</f>
        <v>4</v>
      </c>
      <c r="CI56">
        <f>IF('2. Duree poste'!$C$3="Score",2,4)</f>
        <v>4</v>
      </c>
      <c r="CJ56">
        <f>IF('2. Duree poste'!$C$3="Score",2,5)</f>
        <v>5</v>
      </c>
      <c r="CK56">
        <f>IF('2. Duree poste'!$C$3="Score",2,4)</f>
        <v>4</v>
      </c>
      <c r="CL56">
        <f>IF('2. Duree poste'!$C$3="Score",2,5)</f>
        <v>5</v>
      </c>
      <c r="CM56">
        <f>IF('2. Duree poste'!$C$3="Score",2,5)</f>
        <v>5</v>
      </c>
      <c r="CN56">
        <f>IF('2. Duree poste'!$C$3="Score",2,5)</f>
        <v>5</v>
      </c>
      <c r="CO56">
        <f>IF('2. Duree poste'!$C$3="Score",2,4)</f>
        <v>4</v>
      </c>
      <c r="CP56">
        <f>IF('2. Duree poste'!$C$3="Score",2,3)</f>
        <v>3</v>
      </c>
      <c r="CQ56">
        <f>IF('2. Duree poste'!$C$3="Score",2,3)</f>
        <v>3</v>
      </c>
      <c r="CR56">
        <f>IF('2. Duree poste'!$C$3="Score",2,4)</f>
        <v>4</v>
      </c>
      <c r="CS56">
        <f>IF('2. Duree poste'!$C$3="Score",2,3)</f>
        <v>3</v>
      </c>
      <c r="CT56">
        <f>IF('2. Duree poste'!$C$3="Score",2,4)</f>
        <v>4</v>
      </c>
      <c r="CU56">
        <f>IF('2. Duree poste'!$C$3="Score",2,4)</f>
        <v>4</v>
      </c>
      <c r="CV56">
        <f>IF('2. Duree poste'!$C$3="Score",2,4)</f>
        <v>4</v>
      </c>
      <c r="CW56">
        <f>IF('2. Duree poste'!$C$3="Score",2,4)</f>
        <v>4</v>
      </c>
      <c r="CX56">
        <f>IF('2. Duree poste'!$C$3="Score",2,3)</f>
        <v>3</v>
      </c>
      <c r="CY56">
        <f>IF('2. Duree poste'!$C$3="Score",2,3)</f>
        <v>3</v>
      </c>
      <c r="CZ56">
        <f>IF('2. Duree poste'!$C$3="Score",2,3)</f>
        <v>3</v>
      </c>
      <c r="DA56">
        <f>IF('2. Duree poste'!$C$3="Score",2,3)</f>
        <v>3</v>
      </c>
    </row>
    <row r="57" spans="2:301" x14ac:dyDescent="0.35">
      <c r="B57" s="186" t="s">
        <v>661</v>
      </c>
      <c r="D57" s="478">
        <f t="shared" si="3"/>
        <v>2.6235294117647059</v>
      </c>
      <c r="E57">
        <f>IF('2. Duree poste'!$C$3="Score",,0)</f>
        <v>0</v>
      </c>
      <c r="F57">
        <f>IF('2. Duree poste'!$C$3="Score",,1)</f>
        <v>1</v>
      </c>
      <c r="G57">
        <f>IF('2. Duree poste'!$C$3="Score",,2)</f>
        <v>2</v>
      </c>
      <c r="R57">
        <f>IF('2. Duree poste'!$C$3="Score",,2)</f>
        <v>2</v>
      </c>
      <c r="S57">
        <f>IF('2. Duree poste'!$C$3="Score",,2)</f>
        <v>2</v>
      </c>
      <c r="T57">
        <f>IF('2. Duree poste'!$C$3="Score",,2)</f>
        <v>2</v>
      </c>
      <c r="U57">
        <f>IF('2. Duree poste'!$C$3="Score",2,5)</f>
        <v>5</v>
      </c>
      <c r="V57">
        <f>IF('2. Duree poste'!$C$3="Score",2,5)</f>
        <v>5</v>
      </c>
      <c r="W57">
        <f>IF('2. Duree poste'!$C$3="Score",2,5)</f>
        <v>5</v>
      </c>
      <c r="X57">
        <f>IF('2. Duree poste'!$C$3="Score",2,4)</f>
        <v>4</v>
      </c>
      <c r="Y57">
        <f>IF('2. Duree poste'!$C$3="Score",2,3)</f>
        <v>3</v>
      </c>
      <c r="Z57">
        <f>IF('2. Duree poste'!$C$3="Score",2,3)</f>
        <v>3</v>
      </c>
      <c r="AA57">
        <f>IF('2. Duree poste'!$C$3="Score",2,3)</f>
        <v>3</v>
      </c>
      <c r="AB57">
        <f>IF('2. Duree poste'!$C$3="Score",2,3)</f>
        <v>3</v>
      </c>
      <c r="AC57">
        <f>IF('2. Duree poste'!$C$3="Score",1,2)</f>
        <v>2</v>
      </c>
      <c r="AD57">
        <f>IF('2. Duree poste'!$C$3="Score",0,1)</f>
        <v>1</v>
      </c>
      <c r="AE57">
        <f>IF('2. Duree poste'!$C$3="Score",0,1)</f>
        <v>1</v>
      </c>
      <c r="AF57">
        <f>IF('2. Duree poste'!$C$3="Score",0,1)</f>
        <v>1</v>
      </c>
      <c r="AG57">
        <f>IF('2. Duree poste'!$C$3="Score",0,1)</f>
        <v>1</v>
      </c>
      <c r="AH57">
        <f>IF('2. Duree poste'!$C$3="Score",0,1)</f>
        <v>1</v>
      </c>
      <c r="AI57">
        <f>IF('2. Duree poste'!$C$3="Score",0,0)</f>
        <v>0</v>
      </c>
      <c r="AJ57">
        <f>IF('2. Duree poste'!$C$3="Score",0,0)</f>
        <v>0</v>
      </c>
      <c r="AK57">
        <f>IF('2. Duree poste'!$C$3="Score",0,0)</f>
        <v>0</v>
      </c>
      <c r="AL57">
        <f>IF('2. Duree poste'!$C$3="Score",0,0)</f>
        <v>0</v>
      </c>
      <c r="AM57">
        <f>IF('2. Duree poste'!$C$3="Score",0,1)</f>
        <v>1</v>
      </c>
      <c r="AN57">
        <f>IF('2. Duree poste'!$C$3="Score",0,1)</f>
        <v>1</v>
      </c>
      <c r="AO57">
        <f>IF('2. Duree poste'!$C$3="Score",0,1)</f>
        <v>1</v>
      </c>
      <c r="AP57">
        <f>IF('2. Duree poste'!$C$3="Score",0,1)</f>
        <v>1</v>
      </c>
      <c r="AQ57">
        <f>IF('2. Duree poste'!$C$3="Score",0,1)</f>
        <v>1</v>
      </c>
      <c r="AR57">
        <f>IF('2. Duree poste'!$C$3="Score",1,2)</f>
        <v>2</v>
      </c>
      <c r="AS57">
        <f>IF('2. Duree poste'!$C$3="Score",2,3)</f>
        <v>3</v>
      </c>
      <c r="AT57">
        <f>IF('2. Duree poste'!$C$3="Score",2,3)</f>
        <v>3</v>
      </c>
      <c r="AU57">
        <f>IF('2. Duree poste'!$C$3="Score",2,3)</f>
        <v>3</v>
      </c>
      <c r="AV57">
        <f>IF('2. Duree poste'!$C$3="Score",2,4)</f>
        <v>4</v>
      </c>
      <c r="AW57">
        <f>IF('2. Duree poste'!$C$3="Score",2,4)</f>
        <v>4</v>
      </c>
      <c r="AX57">
        <f>IF('2. Duree poste'!$C$3="Score",2,5)</f>
        <v>5</v>
      </c>
      <c r="AY57">
        <f>IF('2. Duree poste'!$C$3="Score",2,4)</f>
        <v>4</v>
      </c>
      <c r="AZ57">
        <f>IF('2. Duree poste'!$C$3="Score",2,3)</f>
        <v>3</v>
      </c>
      <c r="BA57">
        <f>IF('2. Duree poste'!$C$3="Score",2,3)</f>
        <v>3</v>
      </c>
      <c r="BB57">
        <f>IF('2. Duree poste'!$C$3="Score",2,4)</f>
        <v>4</v>
      </c>
      <c r="BC57">
        <f>IF('2. Duree poste'!$C$3="Score",2,4)</f>
        <v>4</v>
      </c>
      <c r="BD57">
        <f>IF('2. Duree poste'!$C$3="Score",2,4)</f>
        <v>4</v>
      </c>
      <c r="BE57">
        <f>IF('2. Duree poste'!$C$3="Score",2,3)</f>
        <v>3</v>
      </c>
      <c r="BF57">
        <f>IF('2. Duree poste'!$C$3="Score",2,4)</f>
        <v>4</v>
      </c>
      <c r="BG57">
        <f>IF('2. Duree poste'!$C$3="Score",2,4)</f>
        <v>4</v>
      </c>
      <c r="BH57">
        <f>IF('2. Duree poste'!$C$3="Score",2,4)</f>
        <v>4</v>
      </c>
      <c r="BI57">
        <f>IF('2. Duree poste'!$C$3="Score",2,3)</f>
        <v>3</v>
      </c>
      <c r="BJ57">
        <f>IF('2. Duree poste'!$C$3="Score",2,3)</f>
        <v>3</v>
      </c>
      <c r="BK57">
        <f>IF('2. Duree poste'!$C$3="Score",2,3)</f>
        <v>3</v>
      </c>
      <c r="BL57">
        <f>IF('2. Duree poste'!$C$3="Score",2,3)</f>
        <v>3</v>
      </c>
      <c r="BM57">
        <f>IF('2. Duree poste'!$C$3="Score",1,2)</f>
        <v>2</v>
      </c>
      <c r="BN57">
        <f>IF('2. Duree poste'!$C$3="Score",1,2)</f>
        <v>2</v>
      </c>
      <c r="BO57">
        <f>IF('2. Duree poste'!$C$3="Score",1,2)</f>
        <v>2</v>
      </c>
      <c r="BP57">
        <f>IF('2. Duree poste'!$C$3="Score",1,2)</f>
        <v>2</v>
      </c>
      <c r="BQ57">
        <f>IF('2. Duree poste'!$C$3="Score",1,2)</f>
        <v>2</v>
      </c>
      <c r="BR57">
        <f>IF('2. Duree poste'!$C$3="Score",1,2)</f>
        <v>2</v>
      </c>
      <c r="BS57">
        <f>IF('2. Duree poste'!$C$3="Score",2,3)</f>
        <v>3</v>
      </c>
      <c r="BT57">
        <f>IF('2. Duree poste'!$C$3="Score",2,4)</f>
        <v>4</v>
      </c>
      <c r="BU57">
        <f>IF('2. Duree poste'!$C$3="Score",2,5)</f>
        <v>5</v>
      </c>
      <c r="BV57">
        <f>IF('2. Duree poste'!$C$3="Score",2,4)</f>
        <v>4</v>
      </c>
      <c r="BW57">
        <f>IF('2. Duree poste'!$C$3="Score",2,5)</f>
        <v>5</v>
      </c>
      <c r="BX57">
        <f>IF('2. Duree poste'!$C$3="Score",2,4)</f>
        <v>4</v>
      </c>
      <c r="BY57">
        <f>IF('2. Duree poste'!$C$3="Score",2,4)</f>
        <v>4</v>
      </c>
      <c r="BZ57">
        <f>IF('2. Duree poste'!$C$3="Score",2,3)</f>
        <v>3</v>
      </c>
      <c r="CA57">
        <f>IF('2. Duree poste'!$C$3="Score",1,2)</f>
        <v>2</v>
      </c>
      <c r="CB57">
        <f>IF('2. Duree poste'!$C$3="Score",0,1)</f>
        <v>1</v>
      </c>
      <c r="CC57">
        <f>IF('2. Duree poste'!$C$3="Score",0,1)</f>
        <v>1</v>
      </c>
      <c r="CD57">
        <f>IF('2. Duree poste'!$C$3="Score",0,0)</f>
        <v>0</v>
      </c>
      <c r="CE57">
        <f>IF('2. Duree poste'!$C$3="Score",0,0)</f>
        <v>0</v>
      </c>
      <c r="CF57">
        <f>IF('2. Duree poste'!$C$3="Score",0,0)</f>
        <v>0</v>
      </c>
      <c r="CG57">
        <f>IF('2. Duree poste'!$C$3="Score",0,1)</f>
        <v>1</v>
      </c>
      <c r="CH57">
        <f>IF('2. Duree poste'!$C$3="Score",0,1)</f>
        <v>1</v>
      </c>
      <c r="CI57">
        <f>IF('2. Duree poste'!$C$3="Score",1,2)</f>
        <v>2</v>
      </c>
      <c r="CJ57">
        <f>IF('2. Duree poste'!$C$3="Score",1,2)</f>
        <v>2</v>
      </c>
      <c r="CK57">
        <f>IF('2. Duree poste'!$C$3="Score",2,3)</f>
        <v>3</v>
      </c>
      <c r="CL57">
        <f>IF('2. Duree poste'!$C$3="Score",2,3)</f>
        <v>3</v>
      </c>
      <c r="CM57">
        <f>IF('2. Duree poste'!$C$3="Score",2,3)</f>
        <v>3</v>
      </c>
      <c r="CN57">
        <f>IF('2. Duree poste'!$C$3="Score",2,3)</f>
        <v>3</v>
      </c>
      <c r="CO57">
        <f>IF('2. Duree poste'!$C$3="Score",2,4)</f>
        <v>4</v>
      </c>
      <c r="CP57">
        <f>IF('2. Duree poste'!$C$3="Score",2,3)</f>
        <v>3</v>
      </c>
      <c r="CQ57">
        <f>IF('2. Duree poste'!$C$3="Score",2,3)</f>
        <v>3</v>
      </c>
      <c r="CR57">
        <f>IF('2. Duree poste'!$C$3="Score",2,3)</f>
        <v>3</v>
      </c>
      <c r="CS57">
        <f>IF('2. Duree poste'!$C$3="Score",2,4)</f>
        <v>4</v>
      </c>
      <c r="CT57">
        <f>IF('2. Duree poste'!$C$3="Score",2,4)</f>
        <v>4</v>
      </c>
      <c r="CU57">
        <f>IF('2. Duree poste'!$C$3="Score",2,3)</f>
        <v>3</v>
      </c>
      <c r="CV57">
        <f>IF('2. Duree poste'!$C$3="Score",2,3)</f>
        <v>3</v>
      </c>
      <c r="CW57">
        <f>IF('2. Duree poste'!$C$3="Score",2,3)</f>
        <v>3</v>
      </c>
      <c r="CX57">
        <f>IF('2. Duree poste'!$C$3="Score",2,3)</f>
        <v>3</v>
      </c>
      <c r="CY57">
        <f>IF('2. Duree poste'!$C$3="Score",1,2)</f>
        <v>2</v>
      </c>
      <c r="CZ57">
        <f>IF('2. Duree poste'!$C$3="Score",2,3)</f>
        <v>3</v>
      </c>
      <c r="DA57">
        <f>IF('2. Duree poste'!$C$3="Score",2,3)</f>
        <v>3</v>
      </c>
    </row>
    <row r="58" spans="2:301" x14ac:dyDescent="0.35">
      <c r="B58" s="186" t="s">
        <v>662</v>
      </c>
      <c r="D58" s="478">
        <f t="shared" si="3"/>
        <v>3.2117647058823531</v>
      </c>
      <c r="E58">
        <f>IF('2. Duree poste'!$C$3="Score",,1)</f>
        <v>1</v>
      </c>
      <c r="F58">
        <f>IF('2. Duree poste'!$C$3="Score",,2)</f>
        <v>2</v>
      </c>
      <c r="G58">
        <f>IF('2. Duree poste'!$C$3="Score",,3)</f>
        <v>3</v>
      </c>
      <c r="R58">
        <f>IF('2. Duree poste'!$C$3="Score",,3)</f>
        <v>3</v>
      </c>
      <c r="S58">
        <f>IF('2. Duree poste'!$C$3="Score",,3)</f>
        <v>3</v>
      </c>
      <c r="T58">
        <f>IF('2. Duree poste'!$C$3="Score",,3)</f>
        <v>3</v>
      </c>
      <c r="U58">
        <f>IF('2. Duree poste'!$C$3="Score",2,4)</f>
        <v>4</v>
      </c>
      <c r="V58">
        <f>IF('2. Duree poste'!$C$3="Score",2,3)</f>
        <v>3</v>
      </c>
      <c r="W58">
        <f>IF('2. Duree poste'!$C$3="Score",1,2)</f>
        <v>2</v>
      </c>
      <c r="X58">
        <f>IF('2. Duree poste'!$C$3="Score",1,2)</f>
        <v>2</v>
      </c>
      <c r="Y58">
        <f>IF('2. Duree poste'!$C$3="Score",1,2)</f>
        <v>2</v>
      </c>
      <c r="Z58">
        <f>IF('2. Duree poste'!$C$3="Score",1,2)</f>
        <v>2</v>
      </c>
      <c r="AA58">
        <f>IF('2. Duree poste'!$C$3="Score",0,1)</f>
        <v>1</v>
      </c>
      <c r="AB58">
        <f>IF('2. Duree poste'!$C$3="Score",0,1)</f>
        <v>1</v>
      </c>
      <c r="AC58">
        <f>IF('2. Duree poste'!$C$3="Score",1,2)</f>
        <v>2</v>
      </c>
      <c r="AD58">
        <f>IF('2. Duree poste'!$C$3="Score",2,3)</f>
        <v>3</v>
      </c>
      <c r="AE58">
        <f>IF('2. Duree poste'!$C$3="Score",2,3)</f>
        <v>3</v>
      </c>
      <c r="AF58">
        <f>IF('2. Duree poste'!$C$3="Score",2,3)</f>
        <v>3</v>
      </c>
      <c r="AG58">
        <f>IF('2. Duree poste'!$C$3="Score",2,3)</f>
        <v>3</v>
      </c>
      <c r="AH58">
        <f>IF('2. Duree poste'!$C$3="Score",2,3)</f>
        <v>3</v>
      </c>
      <c r="AI58">
        <f>IF('2. Duree poste'!$C$3="Score",2,4)</f>
        <v>4</v>
      </c>
      <c r="AJ58">
        <f>IF('2. Duree poste'!$C$3="Score",2,3)</f>
        <v>3</v>
      </c>
      <c r="AK58">
        <f>IF('2. Duree poste'!$C$3="Score",1,2)</f>
        <v>2</v>
      </c>
      <c r="AL58">
        <f>IF('2. Duree poste'!$C$3="Score",2,3)</f>
        <v>3</v>
      </c>
      <c r="AM58">
        <f>IF('2. Duree poste'!$C$3="Score",1,2)</f>
        <v>2</v>
      </c>
      <c r="AN58">
        <f>IF('2. Duree poste'!$C$3="Score",1,2)</f>
        <v>2</v>
      </c>
      <c r="AO58">
        <f>IF('2. Duree poste'!$C$3="Score",1,2)</f>
        <v>2</v>
      </c>
      <c r="AP58">
        <f>IF('2. Duree poste'!$C$3="Score",1,2)</f>
        <v>2</v>
      </c>
      <c r="AQ58">
        <f>IF('2. Duree poste'!$C$3="Score",1,2)</f>
        <v>2</v>
      </c>
      <c r="AR58">
        <f>IF('2. Duree poste'!$C$3="Score",2,3)</f>
        <v>3</v>
      </c>
      <c r="AS58">
        <f>IF('2. Duree poste'!$C$3="Score",2,3)</f>
        <v>3</v>
      </c>
      <c r="AT58">
        <f>IF('2. Duree poste'!$C$3="Score",2,3)</f>
        <v>3</v>
      </c>
      <c r="AU58">
        <f>IF('2. Duree poste'!$C$3="Score",2,4)</f>
        <v>4</v>
      </c>
      <c r="AV58">
        <f>IF('2. Duree poste'!$C$3="Score",2,5)</f>
        <v>5</v>
      </c>
      <c r="AW58">
        <f>IF('2. Duree poste'!$C$3="Score",2,5)</f>
        <v>5</v>
      </c>
      <c r="AX58">
        <f>IF('2. Duree poste'!$C$3="Score",2,5)</f>
        <v>5</v>
      </c>
      <c r="AY58">
        <f>IF('2. Duree poste'!$C$3="Score",2,5)</f>
        <v>5</v>
      </c>
      <c r="AZ58">
        <f>IF('2. Duree poste'!$C$3="Score",2,4)</f>
        <v>4</v>
      </c>
      <c r="BA58">
        <f>IF('2. Duree poste'!$C$3="Score",2,5)</f>
        <v>5</v>
      </c>
      <c r="BB58">
        <f>IF('2. Duree poste'!$C$3="Score",2,5)</f>
        <v>5</v>
      </c>
      <c r="BC58">
        <f>IF('2. Duree poste'!$C$3="Score",2,4)</f>
        <v>4</v>
      </c>
      <c r="BD58">
        <f>IF('2. Duree poste'!$C$3="Score",2,3)</f>
        <v>3</v>
      </c>
      <c r="BE58">
        <f>IF('2. Duree poste'!$C$3="Score",2,4)</f>
        <v>4</v>
      </c>
      <c r="BF58">
        <f>IF('2. Duree poste'!$C$3="Score",2,3)</f>
        <v>3</v>
      </c>
      <c r="BG58">
        <f>IF('2. Duree poste'!$C$3="Score",2,4)</f>
        <v>4</v>
      </c>
      <c r="BH58">
        <f>IF('2. Duree poste'!$C$3="Score",2,3)</f>
        <v>3</v>
      </c>
      <c r="BI58">
        <f>IF('2. Duree poste'!$C$3="Score",2,3)</f>
        <v>3</v>
      </c>
      <c r="BJ58">
        <f>IF('2. Duree poste'!$C$3="Score",2,3)</f>
        <v>3</v>
      </c>
      <c r="BK58">
        <f>IF('2. Duree poste'!$C$3="Score",2,3)</f>
        <v>3</v>
      </c>
      <c r="BL58">
        <f>IF('2. Duree poste'!$C$3="Score",2,3)</f>
        <v>3</v>
      </c>
      <c r="BM58">
        <f>IF('2. Duree poste'!$C$3="Score",2,3)</f>
        <v>3</v>
      </c>
      <c r="BN58">
        <f>IF('2. Duree poste'!$C$3="Score",2,3)</f>
        <v>3</v>
      </c>
      <c r="BO58">
        <f>IF('2. Duree poste'!$C$3="Score",2,4)</f>
        <v>4</v>
      </c>
      <c r="BP58">
        <f>IF('2. Duree poste'!$C$3="Score",2,4)</f>
        <v>4</v>
      </c>
      <c r="BQ58">
        <f>IF('2. Duree poste'!$C$3="Score",2,4)</f>
        <v>4</v>
      </c>
      <c r="BR58">
        <f>IF('2. Duree poste'!$C$3="Score",2,4)</f>
        <v>4</v>
      </c>
      <c r="BS58">
        <f>IF('2. Duree poste'!$C$3="Score",2,4)</f>
        <v>4</v>
      </c>
      <c r="BT58">
        <f>IF('2. Duree poste'!$C$3="Score",2,5)</f>
        <v>5</v>
      </c>
      <c r="BU58">
        <f>IF('2. Duree poste'!$C$3="Score",2,5)</f>
        <v>5</v>
      </c>
      <c r="BV58">
        <f>IF('2. Duree poste'!$C$3="Score",2,5)</f>
        <v>5</v>
      </c>
      <c r="BW58">
        <f>IF('2. Duree poste'!$C$3="Score",2,5)</f>
        <v>5</v>
      </c>
      <c r="BX58">
        <f>IF('2. Duree poste'!$C$3="Score",2,5)</f>
        <v>5</v>
      </c>
      <c r="BY58">
        <f>IF('2. Duree poste'!$C$3="Score",2,6)</f>
        <v>6</v>
      </c>
      <c r="BZ58">
        <f>IF('2. Duree poste'!$C$3="Score",2,6)</f>
        <v>6</v>
      </c>
      <c r="CA58">
        <f>IF('2. Duree poste'!$C$3="Score",2,5)</f>
        <v>5</v>
      </c>
      <c r="CB58">
        <f>IF('2. Duree poste'!$C$3="Score",2,5)</f>
        <v>5</v>
      </c>
      <c r="CC58">
        <f>IF('2. Duree poste'!$C$3="Score",2,4)</f>
        <v>4</v>
      </c>
      <c r="CD58">
        <f>IF('2. Duree poste'!$C$3="Score",2,4)</f>
        <v>4</v>
      </c>
      <c r="CE58">
        <f>IF('2. Duree poste'!$C$3="Score",2,4)</f>
        <v>4</v>
      </c>
      <c r="CF58">
        <f>IF('2. Duree poste'!$C$3="Score",2,3)</f>
        <v>3</v>
      </c>
      <c r="CG58">
        <f>IF('2. Duree poste'!$C$3="Score",1,2)</f>
        <v>2</v>
      </c>
      <c r="CH58">
        <f>IF('2. Duree poste'!$C$3="Score",1,2)</f>
        <v>2</v>
      </c>
      <c r="CI58">
        <f>IF('2. Duree poste'!$C$3="Score",0,1)</f>
        <v>1</v>
      </c>
      <c r="CJ58">
        <f>IF('2. Duree poste'!$C$3="Score",0,1)</f>
        <v>1</v>
      </c>
      <c r="CK58">
        <f>IF('2. Duree poste'!$C$3="Score",0,1)</f>
        <v>1</v>
      </c>
      <c r="CL58">
        <f>IF('2. Duree poste'!$C$3="Score",0,1)</f>
        <v>1</v>
      </c>
      <c r="CM58">
        <f>IF('2. Duree poste'!$C$3="Score",1,2)</f>
        <v>2</v>
      </c>
      <c r="CN58">
        <f>IF('2. Duree poste'!$C$3="Score",1,2)</f>
        <v>2</v>
      </c>
      <c r="CO58">
        <f>IF('2. Duree poste'!$C$3="Score",1,2)</f>
        <v>2</v>
      </c>
      <c r="CP58">
        <f>IF('2. Duree poste'!$C$3="Score",2,3)</f>
        <v>3</v>
      </c>
      <c r="CQ58">
        <f>IF('2. Duree poste'!$C$3="Score",2,3)</f>
        <v>3</v>
      </c>
      <c r="CR58">
        <f>IF('2. Duree poste'!$C$3="Score",1,2)</f>
        <v>2</v>
      </c>
      <c r="CS58">
        <f>IF('2. Duree poste'!$C$3="Score",2,3)</f>
        <v>3</v>
      </c>
      <c r="CT58">
        <f>IF('2. Duree poste'!$C$3="Score",1,2)</f>
        <v>2</v>
      </c>
      <c r="CU58">
        <f>IF('2. Duree poste'!$C$3="Score",2,3)</f>
        <v>3</v>
      </c>
      <c r="CV58">
        <f>IF('2. Duree poste'!$C$3="Score",2,4)</f>
        <v>4</v>
      </c>
      <c r="CW58">
        <f>IF('2. Duree poste'!$C$3="Score",2,3)</f>
        <v>3</v>
      </c>
      <c r="CX58">
        <f>IF('2. Duree poste'!$C$3="Score",2,4)</f>
        <v>4</v>
      </c>
      <c r="CY58">
        <f>IF('2. Duree poste'!$C$3="Score",2,4)</f>
        <v>4</v>
      </c>
      <c r="CZ58">
        <f>IF('2. Duree poste'!$C$3="Score",2,2)</f>
        <v>2</v>
      </c>
      <c r="DA58">
        <f>IF('2. Duree poste'!$C$3="Score",2,2)</f>
        <v>2</v>
      </c>
    </row>
    <row r="59" spans="2:301" x14ac:dyDescent="0.35">
      <c r="B59" s="186" t="s">
        <v>663</v>
      </c>
      <c r="D59" s="478">
        <f t="shared" si="3"/>
        <v>2.8823529411764706</v>
      </c>
      <c r="E59">
        <f>IF('2. Duree poste'!$C$3="Score",,1)</f>
        <v>1</v>
      </c>
      <c r="F59">
        <f>IF('2. Duree poste'!$C$3="Score",,1)</f>
        <v>1</v>
      </c>
      <c r="G59">
        <f>IF('2. Duree poste'!$C$3="Score",,1)</f>
        <v>1</v>
      </c>
      <c r="R59">
        <f>IF('2. Duree poste'!$C$3="Score",,1)</f>
        <v>1</v>
      </c>
      <c r="S59">
        <f>IF('2. Duree poste'!$C$3="Score",,1)</f>
        <v>1</v>
      </c>
      <c r="T59">
        <f>IF('2. Duree poste'!$C$3="Score",,2)</f>
        <v>2</v>
      </c>
      <c r="U59">
        <f>IF('2. Duree poste'!$C$3="Score",2,4)</f>
        <v>4</v>
      </c>
      <c r="V59">
        <f>IF('2. Duree poste'!$C$3="Score",2,4)</f>
        <v>4</v>
      </c>
      <c r="W59">
        <f>IF('2. Duree poste'!$C$3="Score",2,3)</f>
        <v>3</v>
      </c>
      <c r="X59">
        <f>IF('2. Duree poste'!$C$3="Score",2,3)</f>
        <v>3</v>
      </c>
      <c r="Y59">
        <f>IF('2. Duree poste'!$C$3="Score",2,3)</f>
        <v>3</v>
      </c>
      <c r="Z59">
        <f>IF('2. Duree poste'!$C$3="Score",2,3)</f>
        <v>3</v>
      </c>
      <c r="AA59">
        <f>IF('2. Duree poste'!$C$3="Score",2,4)</f>
        <v>4</v>
      </c>
      <c r="AB59">
        <f>IF('2. Duree poste'!$C$3="Score",2,3)</f>
        <v>3</v>
      </c>
      <c r="AC59">
        <f>IF('2. Duree poste'!$C$3="Score",2,3)</f>
        <v>3</v>
      </c>
      <c r="AD59">
        <f>IF('2. Duree poste'!$C$3="Score",2,3)</f>
        <v>3</v>
      </c>
      <c r="AE59">
        <f>IF('2. Duree poste'!$C$3="Score",1,2)</f>
        <v>2</v>
      </c>
      <c r="AF59">
        <f>IF('2. Duree poste'!$C$3="Score",1,2)</f>
        <v>2</v>
      </c>
      <c r="AG59">
        <f>IF('2. Duree poste'!$C$3="Score",0,1)</f>
        <v>1</v>
      </c>
      <c r="AH59">
        <f>IF('2. Duree poste'!$C$3="Score",0,0)</f>
        <v>0</v>
      </c>
      <c r="AI59">
        <f>IF('2. Duree poste'!$C$3="Score",0,0)</f>
        <v>0</v>
      </c>
      <c r="AJ59">
        <f>IF('2. Duree poste'!$C$3="Score",0,1)</f>
        <v>1</v>
      </c>
      <c r="AK59">
        <f>IF('2. Duree poste'!$C$3="Score",1,2)</f>
        <v>2</v>
      </c>
      <c r="AL59">
        <f>IF('2. Duree poste'!$C$3="Score",1,2)</f>
        <v>2</v>
      </c>
      <c r="AM59">
        <f>IF('2. Duree poste'!$C$3="Score",1,2)</f>
        <v>2</v>
      </c>
      <c r="AN59">
        <f>IF('2. Duree poste'!$C$3="Score",1,2)</f>
        <v>2</v>
      </c>
      <c r="AO59">
        <f>IF('2. Duree poste'!$C$3="Score",2,3)</f>
        <v>3</v>
      </c>
      <c r="AP59">
        <f>IF('2. Duree poste'!$C$3="Score",2,4)</f>
        <v>4</v>
      </c>
      <c r="AQ59">
        <f>IF('2. Duree poste'!$C$3="Score",2,3)</f>
        <v>3</v>
      </c>
      <c r="AR59">
        <f>IF('2. Duree poste'!$C$3="Score",2,3)</f>
        <v>3</v>
      </c>
      <c r="AS59">
        <f>IF('2. Duree poste'!$C$3="Score",2,3)</f>
        <v>3</v>
      </c>
      <c r="AT59">
        <f>IF('2. Duree poste'!$C$3="Score",2,3)</f>
        <v>3</v>
      </c>
      <c r="AU59">
        <f>IF('2. Duree poste'!$C$3="Score",2,3)</f>
        <v>3</v>
      </c>
      <c r="AV59">
        <f>IF('2. Duree poste'!$C$3="Score",1,2)</f>
        <v>2</v>
      </c>
      <c r="AW59">
        <f>IF('2. Duree poste'!$C$3="Score",0,1)</f>
        <v>1</v>
      </c>
      <c r="AX59">
        <f>IF('2. Duree poste'!$C$3="Score",0,1)</f>
        <v>1</v>
      </c>
      <c r="AY59">
        <f>IF('2. Duree poste'!$C$3="Score",0,0)</f>
        <v>0</v>
      </c>
      <c r="AZ59">
        <f>IF('2. Duree poste'!$C$3="Score",0,1)</f>
        <v>1</v>
      </c>
      <c r="BA59">
        <f>IF('2. Duree poste'!$C$3="Score",0,1)</f>
        <v>1</v>
      </c>
      <c r="BB59">
        <f>IF('2. Duree poste'!$C$3="Score",1,2)</f>
        <v>2</v>
      </c>
      <c r="BC59">
        <f>IF('2. Duree poste'!$C$3="Score",1,2)</f>
        <v>2</v>
      </c>
      <c r="BD59">
        <f>IF('2. Duree poste'!$C$3="Score",1,2)</f>
        <v>2</v>
      </c>
      <c r="BE59">
        <f>IF('2. Duree poste'!$C$3="Score",2,3)</f>
        <v>3</v>
      </c>
      <c r="BF59">
        <f>IF('2. Duree poste'!$C$3="Score",2,3)</f>
        <v>3</v>
      </c>
      <c r="BG59">
        <f>IF('2. Duree poste'!$C$3="Score",1,2)</f>
        <v>2</v>
      </c>
      <c r="BH59">
        <f>IF('2. Duree poste'!$C$3="Score",2,3)</f>
        <v>3</v>
      </c>
      <c r="BI59">
        <f>IF('2. Duree poste'!$C$3="Score",1,2)</f>
        <v>2</v>
      </c>
      <c r="BJ59">
        <f>IF('2. Duree poste'!$C$3="Score",1,2)</f>
        <v>2</v>
      </c>
      <c r="BK59">
        <f>IF('2. Duree poste'!$C$3="Score",2,3)</f>
        <v>3</v>
      </c>
      <c r="BL59">
        <f>IF('2. Duree poste'!$C$3="Score",1,2)</f>
        <v>2</v>
      </c>
      <c r="BM59">
        <f>IF('2. Duree poste'!$C$3="Score",1,2)</f>
        <v>2</v>
      </c>
      <c r="BN59">
        <f>IF('2. Duree poste'!$C$3="Score",2,3)</f>
        <v>3</v>
      </c>
      <c r="BO59">
        <f>IF('2. Duree poste'!$C$3="Score",2,3)</f>
        <v>3</v>
      </c>
      <c r="BP59">
        <f>IF('2. Duree poste'!$C$3="Score",2,4)</f>
        <v>4</v>
      </c>
      <c r="BQ59">
        <f>IF('2. Duree poste'!$C$3="Score",2,4)</f>
        <v>4</v>
      </c>
      <c r="BR59">
        <f>IF('2. Duree poste'!$C$3="Score",2,3)</f>
        <v>3</v>
      </c>
      <c r="BS59">
        <f>IF('2. Duree poste'!$C$3="Score",2,4)</f>
        <v>4</v>
      </c>
      <c r="BT59">
        <f>IF('2. Duree poste'!$C$3="Score",2,5)</f>
        <v>5</v>
      </c>
      <c r="BU59">
        <f>IF('2. Duree poste'!$C$3="Score",2,4)</f>
        <v>4</v>
      </c>
      <c r="BV59">
        <f>IF('2. Duree poste'!$C$3="Score",2,4)</f>
        <v>4</v>
      </c>
      <c r="BW59">
        <f>IF('2. Duree poste'!$C$3="Score",2,3)</f>
        <v>3</v>
      </c>
      <c r="BX59">
        <f>IF('2. Duree poste'!$C$3="Score",2,3)</f>
        <v>3</v>
      </c>
      <c r="BY59">
        <f>IF('2. Duree poste'!$C$3="Score",2,3)</f>
        <v>3</v>
      </c>
      <c r="BZ59">
        <f>IF('2. Duree poste'!$C$3="Score",1,2)</f>
        <v>2</v>
      </c>
      <c r="CA59">
        <f>IF('2. Duree poste'!$C$3="Score",1,2)</f>
        <v>2</v>
      </c>
      <c r="CB59">
        <f>IF('2. Duree poste'!$C$3="Score",2,3)</f>
        <v>3</v>
      </c>
      <c r="CC59">
        <f>IF('2. Duree poste'!$C$3="Score",2,3)</f>
        <v>3</v>
      </c>
      <c r="CD59">
        <f>IF('2. Duree poste'!$C$3="Score",2,3)</f>
        <v>3</v>
      </c>
      <c r="CE59">
        <f>IF('2. Duree poste'!$C$3="Score",2,4)</f>
        <v>4</v>
      </c>
      <c r="CF59">
        <f>IF('2. Duree poste'!$C$3="Score",2,4)</f>
        <v>4</v>
      </c>
      <c r="CG59">
        <f>IF('2. Duree poste'!$C$3="Score",2,5)</f>
        <v>5</v>
      </c>
      <c r="CH59">
        <f>IF('2. Duree poste'!$C$3="Score",2,4)</f>
        <v>4</v>
      </c>
      <c r="CI59">
        <f>IF('2. Duree poste'!$C$3="Score",2,4)</f>
        <v>4</v>
      </c>
      <c r="CJ59">
        <f>IF('2. Duree poste'!$C$3="Score",2,4)</f>
        <v>4</v>
      </c>
      <c r="CK59">
        <f>IF('2. Duree poste'!$C$3="Score",2,4)</f>
        <v>4</v>
      </c>
      <c r="CL59">
        <f>IF('2. Duree poste'!$C$3="Score",2,3)</f>
        <v>3</v>
      </c>
      <c r="CM59">
        <f>IF('2. Duree poste'!$C$3="Score",2,4)</f>
        <v>4</v>
      </c>
      <c r="CN59">
        <f>IF('2. Duree poste'!$C$3="Score",2,3)</f>
        <v>3</v>
      </c>
      <c r="CO59">
        <f>IF('2. Duree poste'!$C$3="Score",2,3)</f>
        <v>3</v>
      </c>
      <c r="CP59">
        <f>IF('2. Duree poste'!$C$3="Score",2,3)</f>
        <v>3</v>
      </c>
      <c r="CQ59">
        <f>IF('2. Duree poste'!$C$3="Score",2,3)</f>
        <v>3</v>
      </c>
      <c r="CR59">
        <f>IF('2. Duree poste'!$C$3="Score",2,4)</f>
        <v>4</v>
      </c>
      <c r="CS59">
        <f>IF('2. Duree poste'!$C$3="Score",2,4)</f>
        <v>4</v>
      </c>
      <c r="CT59">
        <f>IF('2. Duree poste'!$C$3="Score",2,3)</f>
        <v>3</v>
      </c>
      <c r="CU59">
        <f>IF('2. Duree poste'!$C$3="Score",2,4)</f>
        <v>4</v>
      </c>
      <c r="CV59">
        <f>IF('2. Duree poste'!$C$3="Score",2,5)</f>
        <v>5</v>
      </c>
      <c r="CW59">
        <f>IF('2. Duree poste'!$C$3="Score",2,4)</f>
        <v>4</v>
      </c>
      <c r="CX59">
        <f>IF('2. Duree poste'!$C$3="Score",2,4)</f>
        <v>4</v>
      </c>
      <c r="CY59">
        <f>IF('2. Duree poste'!$C$3="Score",2,4)</f>
        <v>4</v>
      </c>
      <c r="CZ59">
        <f>IF('2. Duree poste'!$C$3="Score",2,3)</f>
        <v>3</v>
      </c>
      <c r="DA59">
        <f>IF('2. Duree poste'!$C$3="Score",2,3)</f>
        <v>3</v>
      </c>
    </row>
    <row r="60" spans="2:301" x14ac:dyDescent="0.35">
      <c r="B60" s="186" t="s">
        <v>664</v>
      </c>
      <c r="D60" s="478">
        <f t="shared" si="3"/>
        <v>2.8941176470588235</v>
      </c>
      <c r="E60">
        <f>IF('2. Duree poste'!$C$3="Score",,0)</f>
        <v>0</v>
      </c>
      <c r="F60">
        <f>IF('2. Duree poste'!$C$3="Score",,0)</f>
        <v>0</v>
      </c>
      <c r="G60">
        <f>IF('2. Duree poste'!$C$3="Score",,1)</f>
        <v>1</v>
      </c>
      <c r="R60">
        <f>IF('2. Duree poste'!$C$3="Score",,2)</f>
        <v>2</v>
      </c>
      <c r="S60">
        <f>IF('2. Duree poste'!$C$3="Score",,2)</f>
        <v>2</v>
      </c>
      <c r="T60">
        <f>IF('2. Duree poste'!$C$3="Score",,2)</f>
        <v>2</v>
      </c>
      <c r="U60">
        <f>IF('2. Duree poste'!$C$3="Score",2,5)</f>
        <v>5</v>
      </c>
      <c r="V60">
        <f>IF('2. Duree poste'!$C$3="Score",2,4)</f>
        <v>4</v>
      </c>
      <c r="W60">
        <f>IF('2. Duree poste'!$C$3="Score",2,3)</f>
        <v>3</v>
      </c>
      <c r="X60">
        <f>IF('2. Duree poste'!$C$3="Score",2,3)</f>
        <v>3</v>
      </c>
      <c r="Y60">
        <f>IF('2. Duree poste'!$C$3="Score",1,2)</f>
        <v>2</v>
      </c>
      <c r="Z60">
        <f>IF('2. Duree poste'!$C$3="Score",1,2)</f>
        <v>2</v>
      </c>
      <c r="AA60">
        <f>IF('2. Duree poste'!$C$3="Score",0,1)</f>
        <v>1</v>
      </c>
      <c r="AB60">
        <f>IF('2. Duree poste'!$C$3="Score",0,0)</f>
        <v>0</v>
      </c>
      <c r="AC60">
        <f>IF('2. Duree poste'!$C$3="Score",0,1)</f>
        <v>1</v>
      </c>
      <c r="AD60">
        <f>IF('2. Duree poste'!$C$3="Score",0,1)</f>
        <v>1</v>
      </c>
      <c r="AE60">
        <f>IF('2. Duree poste'!$C$3="Score",1,2)</f>
        <v>2</v>
      </c>
      <c r="AF60">
        <f>IF('2. Duree poste'!$C$3="Score",1,2)</f>
        <v>2</v>
      </c>
      <c r="AG60">
        <f>IF('2. Duree poste'!$C$3="Score",1,2)</f>
        <v>2</v>
      </c>
      <c r="AH60">
        <f>IF('2. Duree poste'!$C$3="Score",1,2)</f>
        <v>2</v>
      </c>
      <c r="AI60">
        <f>IF('2. Duree poste'!$C$3="Score",1,2)</f>
        <v>2</v>
      </c>
      <c r="AJ60">
        <f>IF('2. Duree poste'!$C$3="Score",0,1)</f>
        <v>1</v>
      </c>
      <c r="AK60">
        <f>IF('2. Duree poste'!$C$3="Score",1,2)</f>
        <v>2</v>
      </c>
      <c r="AL60">
        <f>IF('2. Duree poste'!$C$3="Score",0,1)</f>
        <v>1</v>
      </c>
      <c r="AM60">
        <f>IF('2. Duree poste'!$C$3="Score",1,2)</f>
        <v>2</v>
      </c>
      <c r="AN60">
        <f>IF('2. Duree poste'!$C$3="Score",2,3)</f>
        <v>3</v>
      </c>
      <c r="AO60">
        <f>IF('2. Duree poste'!$C$3="Score",2,3)</f>
        <v>3</v>
      </c>
      <c r="AP60">
        <f>IF('2. Duree poste'!$C$3="Score",2,4)</f>
        <v>4</v>
      </c>
      <c r="AQ60">
        <f>IF('2. Duree poste'!$C$3="Score",2,5)</f>
        <v>5</v>
      </c>
      <c r="AR60">
        <f>IF('2. Duree poste'!$C$3="Score",2,4)</f>
        <v>4</v>
      </c>
      <c r="AS60">
        <f>IF('2. Duree poste'!$C$3="Score",2,5)</f>
        <v>5</v>
      </c>
      <c r="AT60">
        <f>IF('2. Duree poste'!$C$3="Score",2,4)</f>
        <v>4</v>
      </c>
      <c r="AU60">
        <f>IF('2. Duree poste'!$C$3="Score",2,4)</f>
        <v>4</v>
      </c>
      <c r="AV60">
        <f>IF('2. Duree poste'!$C$3="Score",2,4)</f>
        <v>4</v>
      </c>
      <c r="AW60">
        <f>IF('2. Duree poste'!$C$3="Score",2,4)</f>
        <v>4</v>
      </c>
      <c r="AX60">
        <f>IF('2. Duree poste'!$C$3="Score",2,3)</f>
        <v>3</v>
      </c>
      <c r="AY60">
        <f>IF('2. Duree poste'!$C$3="Score",2,4)</f>
        <v>4</v>
      </c>
      <c r="AZ60">
        <f>IF('2. Duree poste'!$C$3="Score",2,3)</f>
        <v>3</v>
      </c>
      <c r="BA60">
        <f>IF('2. Duree poste'!$C$3="Score",2,4)</f>
        <v>4</v>
      </c>
      <c r="BB60">
        <f>IF('2. Duree poste'!$C$3="Score",2,3)</f>
        <v>3</v>
      </c>
      <c r="BC60">
        <f>IF('2. Duree poste'!$C$3="Score",2,4)</f>
        <v>4</v>
      </c>
      <c r="BD60">
        <f>IF('2. Duree poste'!$C$3="Score",2,3)</f>
        <v>3</v>
      </c>
      <c r="BE60">
        <f>IF('2. Duree poste'!$C$3="Score",2,4)</f>
        <v>4</v>
      </c>
      <c r="BF60">
        <f>IF('2. Duree poste'!$C$3="Score",2,3)</f>
        <v>3</v>
      </c>
      <c r="BG60">
        <f>IF('2. Duree poste'!$C$3="Score",2,3)</f>
        <v>3</v>
      </c>
      <c r="BH60">
        <f>IF('2. Duree poste'!$C$3="Score",2,3)</f>
        <v>3</v>
      </c>
      <c r="BI60">
        <f>IF('2. Duree poste'!$C$3="Score",2,3)</f>
        <v>3</v>
      </c>
      <c r="BJ60">
        <f>IF('2. Duree poste'!$C$3="Score",1,2)</f>
        <v>2</v>
      </c>
      <c r="BK60">
        <f>IF('2. Duree poste'!$C$3="Score",1,2)</f>
        <v>2</v>
      </c>
      <c r="BL60">
        <f>IF('2. Duree poste'!$C$3="Score",0,1)</f>
        <v>1</v>
      </c>
      <c r="BM60">
        <f>IF('2. Duree poste'!$C$3="Score",0,1)</f>
        <v>1</v>
      </c>
      <c r="BN60">
        <f>IF('2. Duree poste'!$C$3="Score",1,2)</f>
        <v>2</v>
      </c>
      <c r="BO60">
        <f>IF('2. Duree poste'!$C$3="Score",0,1)</f>
        <v>1</v>
      </c>
      <c r="BP60">
        <f>IF('2. Duree poste'!$C$3="Score",1,2)</f>
        <v>2</v>
      </c>
      <c r="BQ60">
        <f>IF('2. Duree poste'!$C$3="Score",1,2)</f>
        <v>2</v>
      </c>
      <c r="BR60">
        <f>IF('2. Duree poste'!$C$3="Score",1,2)</f>
        <v>2</v>
      </c>
      <c r="BS60">
        <f>IF('2. Duree poste'!$C$3="Score",1,2)</f>
        <v>2</v>
      </c>
      <c r="BT60">
        <f>IF('2. Duree poste'!$C$3="Score",2,3)</f>
        <v>3</v>
      </c>
      <c r="BU60">
        <f>IF('2. Duree poste'!$C$3="Score",1,2)</f>
        <v>2</v>
      </c>
      <c r="BV60">
        <f>IF('2. Duree poste'!$C$3="Score",2,3)</f>
        <v>3</v>
      </c>
      <c r="BW60">
        <f>IF('2. Duree poste'!$C$3="Score",2,3)</f>
        <v>3</v>
      </c>
      <c r="BX60">
        <f>IF('2. Duree poste'!$C$3="Score",2,3)</f>
        <v>3</v>
      </c>
      <c r="BY60">
        <f>IF('2. Duree poste'!$C$3="Score",2,4)</f>
        <v>4</v>
      </c>
      <c r="BZ60">
        <f>IF('2. Duree poste'!$C$3="Score",2,4)</f>
        <v>4</v>
      </c>
      <c r="CA60">
        <f>IF('2. Duree poste'!$C$3="Score",2,4)</f>
        <v>4</v>
      </c>
      <c r="CB60">
        <f>IF('2. Duree poste'!$C$3="Score",2,4)</f>
        <v>4</v>
      </c>
      <c r="CC60">
        <f>IF('2. Duree poste'!$C$3="Score",2,4)</f>
        <v>4</v>
      </c>
      <c r="CD60">
        <f>IF('2. Duree poste'!$C$3="Score",2,4)</f>
        <v>4</v>
      </c>
      <c r="CE60">
        <f>IF('2. Duree poste'!$C$3="Score",2,4)</f>
        <v>4</v>
      </c>
      <c r="CF60">
        <f>IF('2. Duree poste'!$C$3="Score",2,3)</f>
        <v>3</v>
      </c>
      <c r="CG60">
        <f>IF('2. Duree poste'!$C$3="Score",2,4)</f>
        <v>4</v>
      </c>
      <c r="CH60">
        <f>IF('2. Duree poste'!$C$3="Score",2,4)</f>
        <v>4</v>
      </c>
      <c r="CI60">
        <f>IF('2. Duree poste'!$C$3="Score",2,5)</f>
        <v>5</v>
      </c>
      <c r="CJ60">
        <f>IF('2. Duree poste'!$C$3="Score",2,4)</f>
        <v>4</v>
      </c>
      <c r="CK60">
        <f>IF('2. Duree poste'!$C$3="Score",2,3)</f>
        <v>3</v>
      </c>
      <c r="CL60">
        <f>IF('2. Duree poste'!$C$3="Score",2,3)</f>
        <v>3</v>
      </c>
      <c r="CM60">
        <f>IF('2. Duree poste'!$C$3="Score",2,4)</f>
        <v>4</v>
      </c>
      <c r="CN60">
        <f>IF('2. Duree poste'!$C$3="Score",2,4)</f>
        <v>4</v>
      </c>
      <c r="CO60">
        <f>IF('2. Duree poste'!$C$3="Score",2,3)</f>
        <v>3</v>
      </c>
      <c r="CP60">
        <f>IF('2. Duree poste'!$C$3="Score",1,2)</f>
        <v>2</v>
      </c>
      <c r="CQ60">
        <f>IF('2. Duree poste'!$C$3="Score",1,2)</f>
        <v>2</v>
      </c>
      <c r="CR60">
        <f>IF('2. Duree poste'!$C$3="Score",2,3)</f>
        <v>3</v>
      </c>
      <c r="CS60">
        <f>IF('2. Duree poste'!$C$3="Score",2,4)</f>
        <v>4</v>
      </c>
      <c r="CT60">
        <f>IF('2. Duree poste'!$C$3="Score",2,3)</f>
        <v>3</v>
      </c>
      <c r="CU60">
        <f>IF('2. Duree poste'!$C$3="Score",1,2)</f>
        <v>2</v>
      </c>
      <c r="CV60">
        <f>IF('2. Duree poste'!$C$3="Score",1,2)</f>
        <v>2</v>
      </c>
      <c r="CW60">
        <f>IF('2. Duree poste'!$C$3="Score",2,3)</f>
        <v>3</v>
      </c>
      <c r="CX60">
        <f>IF('2. Duree poste'!$C$3="Score",2,3)</f>
        <v>3</v>
      </c>
      <c r="CY60">
        <f>IF('2. Duree poste'!$C$3="Score",2,3)</f>
        <v>3</v>
      </c>
      <c r="CZ60">
        <f>IF('2. Duree poste'!$C$3="Score",2,3)</f>
        <v>3</v>
      </c>
      <c r="DA60">
        <f>IF('2. Duree poste'!$C$3="Score",2,2)</f>
        <v>2</v>
      </c>
    </row>
    <row r="61" spans="2:301" ht="15" thickBot="1" x14ac:dyDescent="0.4">
      <c r="B61" s="190" t="s">
        <v>665</v>
      </c>
      <c r="D61" s="478">
        <f t="shared" si="3"/>
        <v>2.2705882352941176</v>
      </c>
      <c r="E61">
        <f>IF('2. Duree poste'!$C$3="Score",,0)</f>
        <v>0</v>
      </c>
      <c r="F61">
        <f>IF('2. Duree poste'!$C$3="Score",,0)</f>
        <v>0</v>
      </c>
      <c r="G61">
        <f>IF('2. Duree poste'!$C$3="Score",,1)</f>
        <v>1</v>
      </c>
      <c r="R61">
        <f>IF('2. Duree poste'!$C$3="Score",,2)</f>
        <v>2</v>
      </c>
      <c r="S61">
        <f>IF('2. Duree poste'!$C$3="Score",,2)</f>
        <v>2</v>
      </c>
      <c r="T61">
        <f>IF('2. Duree poste'!$C$3="Score",,2)</f>
        <v>2</v>
      </c>
      <c r="U61">
        <f>IF('2. Duree poste'!$C$3="Score",0,0)</f>
        <v>0</v>
      </c>
      <c r="V61">
        <f>IF('2. Duree poste'!$C$3="Score",0,0)</f>
        <v>0</v>
      </c>
      <c r="W61">
        <f>IF('2. Duree poste'!$C$3="Score",0,0)</f>
        <v>0</v>
      </c>
      <c r="X61">
        <f>IF('2. Duree poste'!$C$3="Score",0,0)</f>
        <v>0</v>
      </c>
      <c r="Y61">
        <f>IF('2. Duree poste'!$C$3="Score",0,0)</f>
        <v>0</v>
      </c>
      <c r="Z61">
        <f>IF('2. Duree poste'!$C$3="Score",0,0)</f>
        <v>0</v>
      </c>
      <c r="AA61">
        <f>IF('2. Duree poste'!$C$3="Score",0,0)</f>
        <v>0</v>
      </c>
      <c r="AB61">
        <f>IF('2. Duree poste'!$C$3="Score",0,0)</f>
        <v>0</v>
      </c>
      <c r="AC61">
        <f>IF('2. Duree poste'!$C$3="Score",0,0)</f>
        <v>0</v>
      </c>
      <c r="AD61">
        <f>IF('2. Duree poste'!$C$3="Score",0,0)</f>
        <v>0</v>
      </c>
      <c r="AE61">
        <f>IF('2. Duree poste'!$C$3="Score",0,0)</f>
        <v>0</v>
      </c>
      <c r="AF61">
        <f>IF('2. Duree poste'!$C$3="Score",0,0)</f>
        <v>0</v>
      </c>
      <c r="AG61">
        <f>IF('2. Duree poste'!$C$3="Score",0,0)</f>
        <v>0</v>
      </c>
      <c r="AH61">
        <f>IF('2. Duree poste'!$C$3="Score",0,0)</f>
        <v>0</v>
      </c>
      <c r="AI61">
        <f>IF('2. Duree poste'!$C$3="Score",0,0)</f>
        <v>0</v>
      </c>
      <c r="AJ61">
        <f>IF('2. Duree poste'!$C$3="Score",0,0)</f>
        <v>0</v>
      </c>
      <c r="AK61">
        <f>IF('2. Duree poste'!$C$3="Score",0,0)</f>
        <v>0</v>
      </c>
      <c r="AL61">
        <f>IF('2. Duree poste'!$C$3="Score",0,0)</f>
        <v>0</v>
      </c>
      <c r="AM61">
        <f>IF('2. Duree poste'!$C$3="Score",0,0)</f>
        <v>0</v>
      </c>
      <c r="AN61">
        <f>IF('2. Duree poste'!$C$3="Score",0,0)</f>
        <v>0</v>
      </c>
      <c r="AO61">
        <f>IF('2. Duree poste'!$C$3="Score",0,0)</f>
        <v>0</v>
      </c>
      <c r="AP61">
        <f>IF('2. Duree poste'!$C$3="Score",0,0)</f>
        <v>0</v>
      </c>
      <c r="AQ61">
        <f>IF('2. Duree poste'!$C$3="Score",0,0)</f>
        <v>0</v>
      </c>
      <c r="AR61">
        <f>IF('2. Duree poste'!$C$3="Score",0,0)</f>
        <v>0</v>
      </c>
      <c r="AS61">
        <f>IF('2. Duree poste'!$C$3="Score",1,2)</f>
        <v>2</v>
      </c>
      <c r="AT61">
        <f>IF('2. Duree poste'!$C$3="Score",2,3)</f>
        <v>3</v>
      </c>
      <c r="AU61">
        <f>IF('2. Duree poste'!$C$3="Score",1,2)</f>
        <v>2</v>
      </c>
      <c r="AV61">
        <f>IF('2. Duree poste'!$C$3="Score",2,3)</f>
        <v>3</v>
      </c>
      <c r="AW61">
        <f>IF('2. Duree poste'!$C$3="Score",2,3)</f>
        <v>3</v>
      </c>
      <c r="AX61">
        <f>IF('2. Duree poste'!$C$3="Score",2,4)</f>
        <v>4</v>
      </c>
      <c r="AY61">
        <f>IF('2. Duree poste'!$C$3="Score",2,4)</f>
        <v>4</v>
      </c>
      <c r="AZ61">
        <f>IF('2. Duree poste'!$C$3="Score",2,5)</f>
        <v>5</v>
      </c>
      <c r="BA61">
        <f>IF('2. Duree poste'!$C$3="Score",2,4)</f>
        <v>4</v>
      </c>
      <c r="BB61">
        <f>IF('2. Duree poste'!$C$3="Score",2,4)</f>
        <v>4</v>
      </c>
      <c r="BC61">
        <f>IF('2. Duree poste'!$C$3="Score",2,4)</f>
        <v>4</v>
      </c>
      <c r="BD61">
        <f>IF('2. Duree poste'!$C$3="Score",2,4)</f>
        <v>4</v>
      </c>
      <c r="BE61">
        <f>IF('2. Duree poste'!$C$3="Score",2,4)</f>
        <v>4</v>
      </c>
      <c r="BF61">
        <f>IF('2. Duree poste'!$C$3="Score",2,4)</f>
        <v>4</v>
      </c>
      <c r="BG61">
        <f>IF('2. Duree poste'!$C$3="Score",2,3)</f>
        <v>3</v>
      </c>
      <c r="BH61">
        <f>IF('2. Duree poste'!$C$3="Score",2,4)</f>
        <v>4</v>
      </c>
      <c r="BI61">
        <f>IF('2. Duree poste'!$C$3="Score",2,5)</f>
        <v>5</v>
      </c>
      <c r="BJ61">
        <f>IF('2. Duree poste'!$C$3="Score",2,4)</f>
        <v>4</v>
      </c>
      <c r="BK61">
        <f>IF('2. Duree poste'!$C$3="Score",2,4)</f>
        <v>4</v>
      </c>
      <c r="BL61">
        <f>IF('2. Duree poste'!$C$3="Score",2,3)</f>
        <v>3</v>
      </c>
      <c r="BM61">
        <f>IF('2. Duree poste'!$C$3="Score",2,3)</f>
        <v>3</v>
      </c>
      <c r="BN61">
        <f>IF('2. Duree poste'!$C$3="Score",2,3)</f>
        <v>3</v>
      </c>
      <c r="BO61">
        <f>IF('2. Duree poste'!$C$3="Score",2,3)</f>
        <v>3</v>
      </c>
      <c r="BP61">
        <f>IF('2. Duree poste'!$C$3="Score",1,2)</f>
        <v>2</v>
      </c>
      <c r="BQ61">
        <f>IF('2. Duree poste'!$C$3="Score",1,2)</f>
        <v>2</v>
      </c>
      <c r="BR61">
        <f>IF('2. Duree poste'!$C$3="Score",1,2)</f>
        <v>2</v>
      </c>
      <c r="BS61">
        <f>IF('2. Duree poste'!$C$3="Score",2,3)</f>
        <v>3</v>
      </c>
      <c r="BT61">
        <f>IF('2. Duree poste'!$C$3="Score",2,3)</f>
        <v>3</v>
      </c>
      <c r="BU61">
        <f>IF('2. Duree poste'!$C$3="Score",2,3)</f>
        <v>3</v>
      </c>
      <c r="BV61">
        <f>IF('2. Duree poste'!$C$3="Score",2,3)</f>
        <v>3</v>
      </c>
      <c r="BW61">
        <f>IF('2. Duree poste'!$C$3="Score",2,3)</f>
        <v>3</v>
      </c>
      <c r="BX61">
        <f>IF('2. Duree poste'!$C$3="Score",2,3)</f>
        <v>3</v>
      </c>
      <c r="BY61">
        <f>IF('2. Duree poste'!$C$3="Score",2,3)</f>
        <v>3</v>
      </c>
      <c r="BZ61">
        <f>IF('2. Duree poste'!$C$3="Score",2,3)</f>
        <v>3</v>
      </c>
      <c r="CA61">
        <f>IF('2. Duree poste'!$C$3="Score",2,3)</f>
        <v>3</v>
      </c>
      <c r="CB61">
        <f>IF('2. Duree poste'!$C$3="Score",2,3)</f>
        <v>3</v>
      </c>
      <c r="CC61">
        <f>IF('2. Duree poste'!$C$3="Score",2,3)</f>
        <v>3</v>
      </c>
      <c r="CD61">
        <f>IF('2. Duree poste'!$C$3="Score",2,3)</f>
        <v>3</v>
      </c>
      <c r="CE61">
        <f>IF('2. Duree poste'!$C$3="Score",2,3)</f>
        <v>3</v>
      </c>
      <c r="CF61">
        <f>IF('2. Duree poste'!$C$3="Score",2,4)</f>
        <v>4</v>
      </c>
      <c r="CG61">
        <f>IF('2. Duree poste'!$C$3="Score",2,3)</f>
        <v>3</v>
      </c>
      <c r="CH61">
        <f>IF('2. Duree poste'!$C$3="Score",1,2)</f>
        <v>2</v>
      </c>
      <c r="CI61">
        <f>IF('2. Duree poste'!$C$3="Score",2,3)</f>
        <v>3</v>
      </c>
      <c r="CJ61">
        <f>IF('2. Duree poste'!$C$3="Score",1,2)</f>
        <v>2</v>
      </c>
      <c r="CK61">
        <f>IF('2. Duree poste'!$C$3="Score",1,2)</f>
        <v>2</v>
      </c>
      <c r="CL61">
        <f>IF('2. Duree poste'!$C$3="Score",2,3)</f>
        <v>3</v>
      </c>
      <c r="CM61">
        <f>IF('2. Duree poste'!$C$3="Score",1,2)</f>
        <v>2</v>
      </c>
      <c r="CN61">
        <f>IF('2. Duree poste'!$C$3="Score",1,2)</f>
        <v>2</v>
      </c>
      <c r="CO61">
        <f>IF('2. Duree poste'!$C$3="Score",2,3)</f>
        <v>3</v>
      </c>
      <c r="CP61">
        <f>IF('2. Duree poste'!$C$3="Score",2,3)</f>
        <v>3</v>
      </c>
      <c r="CQ61">
        <f>IF('2. Duree poste'!$C$3="Score",2,3)</f>
        <v>3</v>
      </c>
      <c r="CR61">
        <f>IF('2. Duree poste'!$C$3="Score",2,4)</f>
        <v>4</v>
      </c>
      <c r="CS61">
        <f>IF('2. Duree poste'!$C$3="Score",2,3)</f>
        <v>3</v>
      </c>
      <c r="CT61">
        <f>IF('2. Duree poste'!$C$3="Score",2,4)</f>
        <v>4</v>
      </c>
      <c r="CU61">
        <f>IF('2. Duree poste'!$C$3="Score",2,5)</f>
        <v>5</v>
      </c>
      <c r="CV61">
        <f>IF('2. Duree poste'!$C$3="Score",2,4)</f>
        <v>4</v>
      </c>
      <c r="CW61">
        <f>IF('2. Duree poste'!$C$3="Score",2,4)</f>
        <v>4</v>
      </c>
      <c r="CX61">
        <f>IF('2. Duree poste'!$C$3="Score",2,4)</f>
        <v>4</v>
      </c>
      <c r="CY61">
        <f>IF('2. Duree poste'!$C$3="Score",2,3)</f>
        <v>3</v>
      </c>
      <c r="CZ61">
        <f>IF('2. Duree poste'!$C$3="Score",2,2)</f>
        <v>2</v>
      </c>
      <c r="DA61">
        <f>IF('2. Duree poste'!$C$3="Score",2,1)</f>
        <v>1</v>
      </c>
    </row>
    <row r="62" spans="2:301" x14ac:dyDescent="0.35">
      <c r="B62" s="186" t="s">
        <v>1105</v>
      </c>
      <c r="D62" s="478">
        <f t="shared" si="3"/>
        <v>1.7294117647058824</v>
      </c>
      <c r="E62">
        <f>IF('2. Duree poste'!$C$3="Score",,0)</f>
        <v>0</v>
      </c>
      <c r="F62">
        <f>IF('2. Duree poste'!$C$3="Score",,0)</f>
        <v>0</v>
      </c>
      <c r="G62">
        <f>IF('2. Duree poste'!$C$3="Score",,1)</f>
        <v>1</v>
      </c>
      <c r="R62">
        <f>IF('2. Duree poste'!$C$3="Score",,2)</f>
        <v>2</v>
      </c>
      <c r="S62">
        <f>IF('2. Duree poste'!$C$3="Score",,2)</f>
        <v>2</v>
      </c>
      <c r="T62">
        <f>IF('2. Duree poste'!$C$3="Score",,2)</f>
        <v>2</v>
      </c>
      <c r="U62">
        <f>IF('2. Duree poste'!$C$3="Score",2,3)</f>
        <v>3</v>
      </c>
      <c r="V62">
        <f>IF('2. Duree poste'!$C$3="Score",1,2)</f>
        <v>2</v>
      </c>
      <c r="W62">
        <f>IF('2. Duree poste'!$C$3="Score",1,2)</f>
        <v>2</v>
      </c>
      <c r="X62">
        <f>IF('2. Duree poste'!$C$3="Score",1,2)</f>
        <v>2</v>
      </c>
      <c r="Y62">
        <f>IF('2. Duree poste'!$C$3="Score",2,3)</f>
        <v>3</v>
      </c>
      <c r="Z62">
        <f>IF('2. Duree poste'!$C$3="Score",2,4)</f>
        <v>4</v>
      </c>
      <c r="AA62">
        <f>IF('2. Duree poste'!$C$3="Score",2,3)</f>
        <v>3</v>
      </c>
      <c r="AB62">
        <f>IF('2. Duree poste'!$C$3="Score",1,2)</f>
        <v>2</v>
      </c>
      <c r="AC62">
        <f>IF('2. Duree poste'!$C$3="Score",1,2)</f>
        <v>2</v>
      </c>
      <c r="AD62">
        <f>IF('2. Duree poste'!$C$3="Score",2,3)</f>
        <v>3</v>
      </c>
      <c r="AE62">
        <f>IF('2. Duree poste'!$C$3="Score",2,4)</f>
        <v>4</v>
      </c>
      <c r="AF62">
        <f>IF('2. Duree poste'!$C$3="Score",2,4)</f>
        <v>4</v>
      </c>
      <c r="AG62">
        <f>IF('2. Duree poste'!$C$3="Score",2,3)</f>
        <v>3</v>
      </c>
      <c r="AH62">
        <f>IF('2. Duree poste'!$C$3="Score",2,3)</f>
        <v>3</v>
      </c>
      <c r="AI62">
        <f>IF('2. Duree poste'!$C$3="Score",2,3)</f>
        <v>3</v>
      </c>
      <c r="AJ62">
        <f>IF('2. Duree poste'!$C$3="Score",2,3)</f>
        <v>3</v>
      </c>
      <c r="AK62">
        <f>IF('2. Duree poste'!$C$3="Score",1,2)</f>
        <v>2</v>
      </c>
      <c r="AL62">
        <f>IF('2. Duree poste'!$C$3="Score",0,1)</f>
        <v>1</v>
      </c>
      <c r="AM62">
        <f>IF('2. Duree poste'!$C$3="Score",0,0)</f>
        <v>0</v>
      </c>
      <c r="AN62">
        <f>IF('2. Duree poste'!$C$3="Score",0,1)</f>
        <v>1</v>
      </c>
      <c r="AO62">
        <f>IF('2. Duree poste'!$C$3="Score",1,2)</f>
        <v>2</v>
      </c>
      <c r="AP62">
        <f>IF('2. Duree poste'!$C$3="Score",2,3)</f>
        <v>3</v>
      </c>
      <c r="AQ62">
        <f>IF('2. Duree poste'!$C$3="Score",2,3)</f>
        <v>3</v>
      </c>
      <c r="AR62">
        <f>IF('2. Duree poste'!$C$3="Score",2,3)</f>
        <v>3</v>
      </c>
      <c r="AS62">
        <f>IF('2. Duree poste'!$C$3="Score",2,3)</f>
        <v>3</v>
      </c>
      <c r="AT62">
        <f>IF('2. Duree poste'!$C$3="Score",2,3)</f>
        <v>3</v>
      </c>
      <c r="AU62">
        <f>IF('2. Duree poste'!$C$3="Score",1,2)</f>
        <v>2</v>
      </c>
      <c r="AV62">
        <f>IF('2. Duree poste'!$C$3="Score",1,2)</f>
        <v>2</v>
      </c>
      <c r="AW62">
        <f>IF('2. Duree poste'!$C$3="Score",1,2)</f>
        <v>2</v>
      </c>
      <c r="AX62">
        <f>IF('2. Duree poste'!$C$3="Score",1,2)</f>
        <v>2</v>
      </c>
      <c r="AY62">
        <f>IF('2. Duree poste'!$C$3="Score",1,2)</f>
        <v>2</v>
      </c>
      <c r="AZ62">
        <f>IF('2. Duree poste'!$C$3="Score",1,2)</f>
        <v>2</v>
      </c>
      <c r="BA62">
        <f>IF('2. Duree poste'!$C$3="Score",2,3)</f>
        <v>3</v>
      </c>
      <c r="BB62">
        <f>IF('2. Duree poste'!$C$3="Score",2,4)</f>
        <v>4</v>
      </c>
      <c r="BC62">
        <f>IF('2. Duree poste'!$C$3="Score",2,3)</f>
        <v>3</v>
      </c>
      <c r="BD62">
        <f>IF('2. Duree poste'!$C$3="Score",1,2)</f>
        <v>2</v>
      </c>
      <c r="BE62">
        <f>IF('2. Duree poste'!$C$3="Score",1,2)</f>
        <v>2</v>
      </c>
      <c r="BF62">
        <f>IF('2. Duree poste'!$C$3="Score",1,2)</f>
        <v>2</v>
      </c>
      <c r="BG62">
        <f>IF('2. Duree poste'!$C$3="Score",2,3)</f>
        <v>3</v>
      </c>
      <c r="BH62">
        <f>IF('2. Duree poste'!$C$3="Score",2,3)</f>
        <v>3</v>
      </c>
      <c r="BI62">
        <f>IF('2. Duree poste'!$C$3="Score",2,3)</f>
        <v>3</v>
      </c>
      <c r="BJ62">
        <f>IF('2. Duree poste'!$C$3="Score",2,3)</f>
        <v>3</v>
      </c>
      <c r="BK62">
        <f>IF('2. Duree poste'!$C$3="Score",2,3)</f>
        <v>3</v>
      </c>
      <c r="BL62">
        <f>IF('2. Duree poste'!$C$3="Score",2,3)</f>
        <v>3</v>
      </c>
      <c r="BM62">
        <f>IF('2. Duree poste'!$C$3="Score",2,3)</f>
        <v>3</v>
      </c>
      <c r="BN62">
        <f>IF('2. Duree poste'!$C$3="Score",2,3)</f>
        <v>3</v>
      </c>
      <c r="BO62">
        <f>IF('2. Duree poste'!$C$3="Score",2,3)</f>
        <v>3</v>
      </c>
      <c r="BP62">
        <f>IF('2. Duree poste'!$C$3="Score",1,2)</f>
        <v>2</v>
      </c>
      <c r="BQ62">
        <f>IF('2. Duree poste'!$C$3="Score",1,2)</f>
        <v>2</v>
      </c>
      <c r="BR62">
        <f>IF('2. Duree poste'!$C$3="Score",1,2)</f>
        <v>2</v>
      </c>
      <c r="BS62">
        <f>IF('2. Duree poste'!$C$3="Score",2,3)</f>
        <v>3</v>
      </c>
      <c r="BT62">
        <f>IF('2. Duree poste'!$C$3="Score",2,4)</f>
        <v>4</v>
      </c>
      <c r="BU62">
        <f>IF('2. Duree poste'!$C$3="Score",2,3)</f>
        <v>3</v>
      </c>
      <c r="BV62">
        <f>IF('2. Duree poste'!$C$3="Score",1,2)</f>
        <v>2</v>
      </c>
      <c r="BW62">
        <f>IF('2. Duree poste'!$C$3="Score",1,2)</f>
        <v>2</v>
      </c>
      <c r="BX62">
        <f>IF('2. Duree poste'!$C$3="Score",1,2)</f>
        <v>2</v>
      </c>
      <c r="BY62">
        <f>IF('2. Duree poste'!$C$3="Score",1,2)</f>
        <v>2</v>
      </c>
      <c r="BZ62">
        <f>IF('2. Duree poste'!$C$3="Score",0,1)</f>
        <v>1</v>
      </c>
      <c r="CA62">
        <f>IF('2. Duree poste'!$C$3="Score",0,0)</f>
        <v>0</v>
      </c>
      <c r="CB62">
        <f>IF('2. Duree poste'!$C$3="Score",0,0)</f>
        <v>0</v>
      </c>
      <c r="CC62">
        <f>IF('2. Duree poste'!$C$3="Score",0,0)</f>
        <v>0</v>
      </c>
      <c r="CD62">
        <f>IF('2. Duree poste'!$C$3="Score",0,0)</f>
        <v>0</v>
      </c>
      <c r="CE62">
        <f>IF('2. Duree poste'!$C$3="Score",0,0)</f>
        <v>0</v>
      </c>
      <c r="CF62">
        <f>IF('2. Duree poste'!$C$3="Score",0,0)</f>
        <v>0</v>
      </c>
      <c r="CG62">
        <f>IF('2. Duree poste'!$C$3="Score",0,0)</f>
        <v>0</v>
      </c>
      <c r="CH62">
        <f>IF('2. Duree poste'!$C$3="Score",0,0)</f>
        <v>0</v>
      </c>
      <c r="CI62">
        <f>IF('2. Duree poste'!$C$3="Score",0,0)</f>
        <v>0</v>
      </c>
      <c r="CJ62">
        <f>IF('2. Duree poste'!$C$3="Score",0,0)</f>
        <v>0</v>
      </c>
      <c r="CK62">
        <f>IF('2. Duree poste'!$C$3="Score",0,0)</f>
        <v>0</v>
      </c>
      <c r="CL62">
        <f>IF('2. Duree poste'!$C$3="Score",0,0)</f>
        <v>0</v>
      </c>
      <c r="CM62">
        <f>IF('2. Duree poste'!$C$3="Score",0,0)</f>
        <v>0</v>
      </c>
      <c r="CN62">
        <f>IF('2. Duree poste'!$C$3="Score",0,0)</f>
        <v>0</v>
      </c>
      <c r="CO62">
        <f>IF('2. Duree poste'!$C$3="Score",0,0)</f>
        <v>0</v>
      </c>
      <c r="CP62">
        <f>IF('2. Duree poste'!$C$3="Score",0,0)</f>
        <v>0</v>
      </c>
      <c r="CQ62">
        <f>IF('2. Duree poste'!$C$3="Score",0,0)</f>
        <v>0</v>
      </c>
      <c r="CR62">
        <f>IF('2. Duree poste'!$C$3="Score",0,0)</f>
        <v>0</v>
      </c>
      <c r="CS62">
        <f>IF('2. Duree poste'!$C$3="Score",0,0)</f>
        <v>0</v>
      </c>
      <c r="CT62">
        <f>IF('2. Duree poste'!$C$3="Score",0,0)</f>
        <v>0</v>
      </c>
      <c r="CU62">
        <f>IF('2. Duree poste'!$C$3="Score",0,0)</f>
        <v>0</v>
      </c>
      <c r="CV62">
        <f>IF('2. Duree poste'!$C$3="Score",0,0)</f>
        <v>0</v>
      </c>
      <c r="CW62">
        <f>IF('2. Duree poste'!$C$3="Score",0,0)</f>
        <v>0</v>
      </c>
      <c r="CX62">
        <f>IF('2. Duree poste'!$C$3="Score",0,0)</f>
        <v>0</v>
      </c>
      <c r="CY62">
        <f>IF('2. Duree poste'!$C$3="Score",0,0)</f>
        <v>0</v>
      </c>
      <c r="CZ62">
        <f>IF('2. Duree poste'!$C$3="Score",0,0)</f>
        <v>0</v>
      </c>
      <c r="DA62">
        <f>IF('2. Duree poste'!$C$3="Score",0,0)</f>
        <v>0</v>
      </c>
    </row>
    <row r="63" spans="2:301" x14ac:dyDescent="0.35">
      <c r="B63" s="186" t="s">
        <v>1106</v>
      </c>
      <c r="D63" s="478">
        <f t="shared" si="3"/>
        <v>2.5294117647058822</v>
      </c>
      <c r="E63">
        <f>IF('2. Duree poste'!$C$3="Score",,0)</f>
        <v>0</v>
      </c>
      <c r="F63">
        <f>IF('2. Duree poste'!$C$3="Score",,0)</f>
        <v>0</v>
      </c>
      <c r="G63">
        <f>IF('2. Duree poste'!$C$3="Score",,0)</f>
        <v>0</v>
      </c>
      <c r="R63">
        <f>IF('2. Duree poste'!$C$3="Score",,0)</f>
        <v>0</v>
      </c>
      <c r="S63">
        <f>IF('2. Duree poste'!$C$3="Score",,0)</f>
        <v>0</v>
      </c>
      <c r="T63">
        <f>IF('2. Duree poste'!$C$3="Score",,0)</f>
        <v>0</v>
      </c>
      <c r="U63">
        <f>IF('2. Duree poste'!$C$3="Score",2,4)</f>
        <v>4</v>
      </c>
      <c r="V63">
        <f>IF('2. Duree poste'!$C$3="Score",2,4)</f>
        <v>4</v>
      </c>
      <c r="W63">
        <f>IF('2. Duree poste'!$C$3="Score",2,3)</f>
        <v>3</v>
      </c>
      <c r="X63">
        <f>IF('2. Duree poste'!$C$3="Score",2,3)</f>
        <v>3</v>
      </c>
      <c r="Y63">
        <f>IF('2. Duree poste'!$C$3="Score",2,3)</f>
        <v>3</v>
      </c>
      <c r="Z63">
        <f>IF('2. Duree poste'!$C$3="Score",2,3)</f>
        <v>3</v>
      </c>
      <c r="AA63">
        <f>IF('2. Duree poste'!$C$3="Score",2,3)</f>
        <v>3</v>
      </c>
      <c r="AB63">
        <f>IF('2. Duree poste'!$C$3="Score",2,3)</f>
        <v>3</v>
      </c>
      <c r="AC63">
        <f>IF('2. Duree poste'!$C$3="Score",1,2)</f>
        <v>2</v>
      </c>
      <c r="AD63">
        <f>IF('2. Duree poste'!$C$3="Score",1,2)</f>
        <v>2</v>
      </c>
      <c r="AE63">
        <f>IF('2. Duree poste'!$C$3="Score",1,2)</f>
        <v>2</v>
      </c>
      <c r="AF63">
        <f>IF('2. Duree poste'!$C$3="Score",2,3)</f>
        <v>3</v>
      </c>
      <c r="AG63">
        <f>IF('2. Duree poste'!$C$3="Score",2,4)</f>
        <v>4</v>
      </c>
      <c r="AH63">
        <f>IF('2. Duree poste'!$C$3="Score",2,3)</f>
        <v>3</v>
      </c>
      <c r="AI63">
        <f>IF('2. Duree poste'!$C$3="Score",1,2)</f>
        <v>2</v>
      </c>
      <c r="AJ63">
        <f>IF('2. Duree poste'!$C$3="Score",1,2)</f>
        <v>2</v>
      </c>
      <c r="AK63">
        <f>IF('2. Duree poste'!$C$3="Score",2,3)</f>
        <v>3</v>
      </c>
      <c r="AL63">
        <f>IF('2. Duree poste'!$C$3="Score",2,4)</f>
        <v>4</v>
      </c>
      <c r="AM63">
        <f>IF('2. Duree poste'!$C$3="Score",2,4)</f>
        <v>4</v>
      </c>
      <c r="AN63">
        <f>IF('2. Duree poste'!$C$3="Score",2,3)</f>
        <v>3</v>
      </c>
      <c r="AO63">
        <f>IF('2. Duree poste'!$C$3="Score",2,3)</f>
        <v>3</v>
      </c>
      <c r="AP63">
        <f>IF('2. Duree poste'!$C$3="Score",2,3)</f>
        <v>3</v>
      </c>
      <c r="AQ63">
        <f>IF('2. Duree poste'!$C$3="Score",2,3)</f>
        <v>3</v>
      </c>
      <c r="AR63">
        <f>IF('2. Duree poste'!$C$3="Score",1,2)</f>
        <v>2</v>
      </c>
      <c r="AS63">
        <f>IF('2. Duree poste'!$C$3="Score",0,1)</f>
        <v>1</v>
      </c>
      <c r="AT63">
        <f>IF('2. Duree poste'!$C$3="Score",0,0)</f>
        <v>0</v>
      </c>
      <c r="AU63">
        <f>IF('2. Duree poste'!$C$3="Score",0,1)</f>
        <v>1</v>
      </c>
      <c r="AV63">
        <f>IF('2. Duree poste'!$C$3="Score",1,2)</f>
        <v>2</v>
      </c>
      <c r="AW63">
        <f>IF('2. Duree poste'!$C$3="Score",2,3)</f>
        <v>3</v>
      </c>
      <c r="AX63">
        <f>IF('2. Duree poste'!$C$3="Score",2,3)</f>
        <v>3</v>
      </c>
      <c r="AY63">
        <f>IF('2. Duree poste'!$C$3="Score",2,3)</f>
        <v>3</v>
      </c>
      <c r="AZ63">
        <f>IF('2. Duree poste'!$C$3="Score",2,3)</f>
        <v>3</v>
      </c>
      <c r="BA63">
        <f>IF('2. Duree poste'!$C$3="Score",2,3)</f>
        <v>3</v>
      </c>
      <c r="BB63">
        <f>IF('2. Duree poste'!$C$3="Score",1,2)</f>
        <v>2</v>
      </c>
      <c r="BC63">
        <f>IF('2. Duree poste'!$C$3="Score",1,2)</f>
        <v>2</v>
      </c>
      <c r="BD63">
        <f>IF('2. Duree poste'!$C$3="Score",1,2)</f>
        <v>2</v>
      </c>
      <c r="BE63">
        <f>IF('2. Duree poste'!$C$3="Score",1,2)</f>
        <v>2</v>
      </c>
      <c r="BF63">
        <f>IF('2. Duree poste'!$C$3="Score",1,2)</f>
        <v>2</v>
      </c>
      <c r="BG63">
        <f>IF('2. Duree poste'!$C$3="Score",1,2)</f>
        <v>2</v>
      </c>
      <c r="BH63">
        <f>IF('2. Duree poste'!$C$3="Score",2,3)</f>
        <v>3</v>
      </c>
      <c r="BI63">
        <f>IF('2. Duree poste'!$C$3="Score",2,4)</f>
        <v>4</v>
      </c>
      <c r="BJ63">
        <f>IF('2. Duree poste'!$C$3="Score",2,3)</f>
        <v>3</v>
      </c>
      <c r="BK63">
        <f>IF('2. Duree poste'!$C$3="Score",1,2)</f>
        <v>2</v>
      </c>
      <c r="BL63">
        <f>IF('2. Duree poste'!$C$3="Score",1,2)</f>
        <v>2</v>
      </c>
      <c r="BM63">
        <f>IF('2. Duree poste'!$C$3="Score",1,2)</f>
        <v>2</v>
      </c>
      <c r="BN63">
        <f>IF('2. Duree poste'!$C$3="Score",2,3)</f>
        <v>3</v>
      </c>
      <c r="BO63">
        <f>IF('2. Duree poste'!$C$3="Score",2,3)</f>
        <v>3</v>
      </c>
      <c r="BP63">
        <f>IF('2. Duree poste'!$C$3="Score",2,3)</f>
        <v>3</v>
      </c>
      <c r="BQ63">
        <f>IF('2. Duree poste'!$C$3="Score",2,3)</f>
        <v>3</v>
      </c>
      <c r="BR63">
        <f>IF('2. Duree poste'!$C$3="Score",2,3)</f>
        <v>3</v>
      </c>
      <c r="BS63">
        <f>IF('2. Duree poste'!$C$3="Score",2,3)</f>
        <v>3</v>
      </c>
      <c r="BT63">
        <f>IF('2. Duree poste'!$C$3="Score",2,3)</f>
        <v>3</v>
      </c>
      <c r="BU63">
        <f>IF('2. Duree poste'!$C$3="Score",2,3)</f>
        <v>3</v>
      </c>
      <c r="BV63">
        <f>IF('2. Duree poste'!$C$3="Score",1,2)</f>
        <v>2</v>
      </c>
      <c r="BW63">
        <f>IF('2. Duree poste'!$C$3="Score",0,1)</f>
        <v>1</v>
      </c>
      <c r="BX63">
        <f>IF('2. Duree poste'!$C$3="Score",1,2)</f>
        <v>2</v>
      </c>
      <c r="BY63">
        <f>IF('2. Duree poste'!$C$3="Score",2,3)</f>
        <v>3</v>
      </c>
      <c r="BZ63">
        <f>IF('2. Duree poste'!$C$3="Score",2,3)</f>
        <v>3</v>
      </c>
      <c r="CA63">
        <f>IF('2. Duree poste'!$C$3="Score",2,4)</f>
        <v>4</v>
      </c>
      <c r="CB63">
        <f>IF('2. Duree poste'!$C$3="Score",2,3)</f>
        <v>3</v>
      </c>
      <c r="CC63">
        <f>IF('2. Duree poste'!$C$3="Score",2,3)</f>
        <v>3</v>
      </c>
      <c r="CD63">
        <f>IF('2. Duree poste'!$C$3="Score",2,3)</f>
        <v>3</v>
      </c>
      <c r="CE63">
        <f>IF('2. Duree poste'!$C$3="Score",2,3)</f>
        <v>3</v>
      </c>
      <c r="CF63">
        <f>IF('2. Duree poste'!$C$3="Score",2,3)</f>
        <v>3</v>
      </c>
      <c r="CG63">
        <f>IF('2. Duree poste'!$C$3="Score",2,4)</f>
        <v>4</v>
      </c>
      <c r="CH63">
        <f>IF('2. Duree poste'!$C$3="Score",2,3)</f>
        <v>3</v>
      </c>
      <c r="CI63">
        <f>IF('2. Duree poste'!$C$3="Score",2,3)</f>
        <v>3</v>
      </c>
      <c r="CJ63">
        <f>IF('2. Duree poste'!$C$3="Score",2,3)</f>
        <v>3</v>
      </c>
      <c r="CK63">
        <f>IF('2. Duree poste'!$C$3="Score",2,3)</f>
        <v>3</v>
      </c>
      <c r="CL63">
        <f>IF('2. Duree poste'!$C$3="Score",1,2)</f>
        <v>2</v>
      </c>
      <c r="CM63">
        <f>IF('2. Duree poste'!$C$3="Score",0,1)</f>
        <v>1</v>
      </c>
      <c r="CN63">
        <f>IF('2. Duree poste'!$C$3="Score",0,1)</f>
        <v>1</v>
      </c>
      <c r="CO63">
        <f>IF('2. Duree poste'!$C$3="Score",0,1)</f>
        <v>1</v>
      </c>
      <c r="CP63">
        <f>IF('2. Duree poste'!$C$3="Score",0,1)</f>
        <v>1</v>
      </c>
      <c r="CQ63">
        <f>IF('2. Duree poste'!$C$3="Score",1,2)</f>
        <v>2</v>
      </c>
      <c r="CR63">
        <f>IF('2. Duree poste'!$C$3="Score",2,3)</f>
        <v>3</v>
      </c>
      <c r="CS63">
        <f>IF('2. Duree poste'!$C$3="Score",2,3)</f>
        <v>3</v>
      </c>
      <c r="CT63">
        <f>IF('2. Duree poste'!$C$3="Score",2,3)</f>
        <v>3</v>
      </c>
      <c r="CU63">
        <f>IF('2. Duree poste'!$C$3="Score",1,2)</f>
        <v>2</v>
      </c>
      <c r="CV63">
        <f>IF('2. Duree poste'!$C$3="Score",1,2)</f>
        <v>2</v>
      </c>
      <c r="CW63">
        <f>IF('2. Duree poste'!$C$3="Score",1,2)</f>
        <v>2</v>
      </c>
      <c r="CX63">
        <f>IF('2. Duree poste'!$C$3="Score",0,1)</f>
        <v>1</v>
      </c>
      <c r="CY63">
        <f>IF('2. Duree poste'!$C$3="Score",0,1)</f>
        <v>1</v>
      </c>
      <c r="CZ63">
        <f>IF('2. Duree poste'!$C$3="Score",2,1)</f>
        <v>1</v>
      </c>
      <c r="DA63">
        <f>IF('2. Duree poste'!$C$3="Score",2,1)</f>
        <v>1</v>
      </c>
    </row>
    <row r="64" spans="2:301" x14ac:dyDescent="0.35">
      <c r="B64" s="186" t="s">
        <v>1107</v>
      </c>
      <c r="D64" s="478">
        <f t="shared" si="3"/>
        <v>2.2588235294117647</v>
      </c>
      <c r="E64">
        <f>IF('2. Duree poste'!$C$3="Score",,0)</f>
        <v>0</v>
      </c>
      <c r="F64">
        <f>IF('2. Duree poste'!$C$3="Score",,1)</f>
        <v>1</v>
      </c>
      <c r="G64">
        <f>IF('2. Duree poste'!$C$3="Score",,2)</f>
        <v>2</v>
      </c>
      <c r="R64">
        <f>IF('2. Duree poste'!$C$3="Score",,2)</f>
        <v>2</v>
      </c>
      <c r="S64">
        <f>IF('2. Duree poste'!$C$3="Score",,2)</f>
        <v>2</v>
      </c>
      <c r="T64">
        <f>IF('2. Duree poste'!$C$3="Score",,2)</f>
        <v>2</v>
      </c>
      <c r="U64">
        <f>IF('2. Duree poste'!$C$3="Score",1,2)</f>
        <v>2</v>
      </c>
      <c r="V64">
        <f>IF('2. Duree poste'!$C$3="Score",1,2)</f>
        <v>2</v>
      </c>
      <c r="W64">
        <f>IF('2. Duree poste'!$C$3="Score",2,3)</f>
        <v>3</v>
      </c>
      <c r="X64">
        <f>IF('2. Duree poste'!$C$3="Score",2,3)</f>
        <v>3</v>
      </c>
      <c r="Y64">
        <f>IF('2. Duree poste'!$C$3="Score",1,2)</f>
        <v>2</v>
      </c>
      <c r="Z64">
        <f>IF('2. Duree poste'!$C$3="Score",1,2)</f>
        <v>2</v>
      </c>
      <c r="AA64">
        <f>IF('2. Duree poste'!$C$3="Score",1,2)</f>
        <v>2</v>
      </c>
      <c r="AB64">
        <f>IF('2. Duree poste'!$C$3="Score",1,2)</f>
        <v>2</v>
      </c>
      <c r="AC64">
        <f>IF('2. Duree poste'!$C$3="Score",1,2)</f>
        <v>2</v>
      </c>
      <c r="AD64">
        <f>IF('2. Duree poste'!$C$3="Score",0,1)</f>
        <v>1</v>
      </c>
      <c r="AE64">
        <f>IF('2. Duree poste'!$C$3="Score",0,0)</f>
        <v>0</v>
      </c>
      <c r="AF64">
        <f>IF('2. Duree poste'!$C$3="Score",0,0)</f>
        <v>0</v>
      </c>
      <c r="AG64">
        <f>IF('2. Duree poste'!$C$3="Score",0,0)</f>
        <v>0</v>
      </c>
      <c r="AH64">
        <f>IF('2. Duree poste'!$C$3="Score",0,0)</f>
        <v>0</v>
      </c>
      <c r="AI64">
        <f>IF('2. Duree poste'!$C$3="Score",0,0)</f>
        <v>0</v>
      </c>
      <c r="AJ64">
        <f>IF('2. Duree poste'!$C$3="Score",0,1)</f>
        <v>1</v>
      </c>
      <c r="AK64">
        <f>IF('2. Duree poste'!$C$3="Score",1,2)</f>
        <v>2</v>
      </c>
      <c r="AL64">
        <f>IF('2. Duree poste'!$C$3="Score",1,2)</f>
        <v>2</v>
      </c>
      <c r="AM64">
        <f>IF('2. Duree poste'!$C$3="Score",1,2)</f>
        <v>2</v>
      </c>
      <c r="AN64">
        <f>IF('2. Duree poste'!$C$3="Score",1,2)</f>
        <v>2</v>
      </c>
      <c r="AO64">
        <f>IF('2. Duree poste'!$C$3="Score",2,3)</f>
        <v>3</v>
      </c>
      <c r="AP64">
        <f>IF('2. Duree poste'!$C$3="Score",2,4)</f>
        <v>4</v>
      </c>
      <c r="AQ64">
        <f>IF('2. Duree poste'!$C$3="Score",2,4)</f>
        <v>4</v>
      </c>
      <c r="AR64">
        <f>IF('2. Duree poste'!$C$3="Score",2,3)</f>
        <v>3</v>
      </c>
      <c r="AS64">
        <f>IF('2. Duree poste'!$C$3="Score",2,3)</f>
        <v>3</v>
      </c>
      <c r="AT64">
        <f>IF('2. Duree poste'!$C$3="Score",2,3)</f>
        <v>3</v>
      </c>
      <c r="AU64">
        <f>IF('2. Duree poste'!$C$3="Score",2,3)</f>
        <v>3</v>
      </c>
      <c r="AV64">
        <f>IF('2. Duree poste'!$C$3="Score",1,2)</f>
        <v>2</v>
      </c>
      <c r="AW64">
        <f>IF('2. Duree poste'!$C$3="Score",0,1)</f>
        <v>1</v>
      </c>
      <c r="AX64">
        <f>IF('2. Duree poste'!$C$3="Score",0,1)</f>
        <v>1</v>
      </c>
      <c r="AY64">
        <f>IF('2. Duree poste'!$C$3="Score",1,2)</f>
        <v>2</v>
      </c>
      <c r="AZ64">
        <f>IF('2. Duree poste'!$C$3="Score",2,3)</f>
        <v>3</v>
      </c>
      <c r="BA64">
        <f>IF('2. Duree poste'!$C$3="Score",2,3)</f>
        <v>3</v>
      </c>
      <c r="BB64">
        <f>IF('2. Duree poste'!$C$3="Score",2,3)</f>
        <v>3</v>
      </c>
      <c r="BC64">
        <f>IF('2. Duree poste'!$C$3="Score",2,3)</f>
        <v>3</v>
      </c>
      <c r="BD64">
        <f>IF('2. Duree poste'!$C$3="Score",2,4)</f>
        <v>4</v>
      </c>
      <c r="BE64">
        <f>IF('2. Duree poste'!$C$3="Score",2,4)</f>
        <v>4</v>
      </c>
      <c r="BF64">
        <f>IF('2. Duree poste'!$C$3="Score",2,4)</f>
        <v>4</v>
      </c>
      <c r="BG64">
        <f>IF('2. Duree poste'!$C$3="Score",2,4)</f>
        <v>4</v>
      </c>
      <c r="BH64">
        <f>IF('2. Duree poste'!$C$3="Score",2,4)</f>
        <v>4</v>
      </c>
      <c r="BI64">
        <f>IF('2. Duree poste'!$C$3="Score",2,4)</f>
        <v>4</v>
      </c>
      <c r="BJ64">
        <f>IF('2. Duree poste'!$C$3="Score",2,4)</f>
        <v>4</v>
      </c>
      <c r="BK64">
        <f>IF('2. Duree poste'!$C$3="Score",2,3)</f>
        <v>3</v>
      </c>
      <c r="BL64">
        <f>IF('2. Duree poste'!$C$3="Score",1,2)</f>
        <v>2</v>
      </c>
      <c r="BM64">
        <f>IF('2. Duree poste'!$C$3="Score",0,1)</f>
        <v>1</v>
      </c>
      <c r="BN64">
        <f>IF('2. Duree poste'!$C$3="Score",0,0)</f>
        <v>0</v>
      </c>
      <c r="BO64">
        <f>IF('2. Duree poste'!$C$3="Score",0,0)</f>
        <v>0</v>
      </c>
      <c r="BP64">
        <f>IF('2. Duree poste'!$C$3="Score",0,1)</f>
        <v>1</v>
      </c>
      <c r="BQ64">
        <f>IF('2. Duree poste'!$C$3="Score",1,2)</f>
        <v>2</v>
      </c>
      <c r="BR64">
        <f>IF('2. Duree poste'!$C$3="Score",2,3)</f>
        <v>3</v>
      </c>
      <c r="BS64">
        <f>IF('2. Duree poste'!$C$3="Score",2,3)</f>
        <v>3</v>
      </c>
      <c r="BT64">
        <f>IF('2. Duree poste'!$C$3="Score",2,3)</f>
        <v>3</v>
      </c>
      <c r="BU64">
        <f>IF('2. Duree poste'!$C$3="Score",2,4)</f>
        <v>4</v>
      </c>
      <c r="BV64">
        <f>IF('2. Duree poste'!$C$3="Score",2,5)</f>
        <v>5</v>
      </c>
      <c r="BW64">
        <f>IF('2. Duree poste'!$C$3="Score",2,5)</f>
        <v>5</v>
      </c>
      <c r="BX64">
        <f>IF('2. Duree poste'!$C$3="Score",2,4)</f>
        <v>4</v>
      </c>
      <c r="BY64">
        <f>IF('2. Duree poste'!$C$3="Score",2,3)</f>
        <v>3</v>
      </c>
      <c r="BZ64">
        <f>IF('2. Duree poste'!$C$3="Score",2,3)</f>
        <v>3</v>
      </c>
      <c r="CA64">
        <f>IF('2. Duree poste'!$C$3="Score",2,3)</f>
        <v>3</v>
      </c>
      <c r="CB64">
        <f>IF('2. Duree poste'!$C$3="Score",2,3)</f>
        <v>3</v>
      </c>
      <c r="CC64">
        <f>IF('2. Duree poste'!$C$3="Score",2,3)</f>
        <v>3</v>
      </c>
      <c r="CD64">
        <f>IF('2. Duree poste'!$C$3="Score",2,3)</f>
        <v>3</v>
      </c>
      <c r="CE64">
        <f>IF('2. Duree poste'!$C$3="Score",2,3)</f>
        <v>3</v>
      </c>
      <c r="CF64">
        <f>IF('2. Duree poste'!$C$3="Score",2,3)</f>
        <v>3</v>
      </c>
      <c r="CG64">
        <f>IF('2. Duree poste'!$C$3="Score",2,3)</f>
        <v>3</v>
      </c>
      <c r="CH64">
        <f>IF('2. Duree poste'!$C$3="Score",2,3)</f>
        <v>3</v>
      </c>
      <c r="CI64">
        <f>IF('2. Duree poste'!$C$3="Score",2,3)</f>
        <v>3</v>
      </c>
      <c r="CJ64">
        <f>IF('2. Duree poste'!$C$3="Score",2,3)</f>
        <v>3</v>
      </c>
      <c r="CK64">
        <f>IF('2. Duree poste'!$C$3="Score",1,2)</f>
        <v>2</v>
      </c>
      <c r="CL64">
        <f>IF('2. Duree poste'!$C$3="Score",1,2)</f>
        <v>2</v>
      </c>
      <c r="CM64">
        <f>IF('2. Duree poste'!$C$3="Score",1,2)</f>
        <v>2</v>
      </c>
      <c r="CN64">
        <f>IF('2. Duree poste'!$C$3="Score",1,2)</f>
        <v>2</v>
      </c>
      <c r="CO64">
        <f>IF('2. Duree poste'!$C$3="Score",1,2)</f>
        <v>2</v>
      </c>
      <c r="CP64">
        <f>IF('2. Duree poste'!$C$3="Score",0,1)</f>
        <v>1</v>
      </c>
      <c r="CQ64">
        <f>IF('2. Duree poste'!$C$3="Score",0,0)</f>
        <v>0</v>
      </c>
      <c r="CR64">
        <f>IF('2. Duree poste'!$C$3="Score",0,0)</f>
        <v>0</v>
      </c>
      <c r="CS64">
        <f>IF('2. Duree poste'!$C$3="Score",0,0)</f>
        <v>0</v>
      </c>
      <c r="CT64">
        <f>IF('2. Duree poste'!$C$3="Score",0,0)</f>
        <v>0</v>
      </c>
      <c r="CU64">
        <f>IF('2. Duree poste'!$C$3="Score",0,1)</f>
        <v>1</v>
      </c>
      <c r="CV64">
        <f>IF('2. Duree poste'!$C$3="Score",0,1)</f>
        <v>1</v>
      </c>
      <c r="CW64">
        <f>IF('2. Duree poste'!$C$3="Score",0,1)</f>
        <v>1</v>
      </c>
      <c r="CX64">
        <f>IF('2. Duree poste'!$C$3="Score",0,1)</f>
        <v>1</v>
      </c>
      <c r="CY64">
        <f>IF('2. Duree poste'!$C$3="Score",1,2)</f>
        <v>2</v>
      </c>
      <c r="CZ64">
        <f>IF('2. Duree poste'!$C$3="Score",2,2)</f>
        <v>2</v>
      </c>
      <c r="DA64">
        <f>IF('2. Duree poste'!$C$3="Score",2,2)</f>
        <v>2</v>
      </c>
    </row>
    <row r="65" spans="2:105" x14ac:dyDescent="0.35">
      <c r="B65" s="186" t="s">
        <v>1108</v>
      </c>
      <c r="D65" s="478">
        <f t="shared" si="3"/>
        <v>2.3176470588235296</v>
      </c>
      <c r="E65">
        <f>IF('2. Duree poste'!$C$3="Score",,0)</f>
        <v>0</v>
      </c>
      <c r="F65">
        <f>IF('2. Duree poste'!$C$3="Score",,0)</f>
        <v>0</v>
      </c>
      <c r="G65">
        <f>IF('2. Duree poste'!$C$3="Score",,1)</f>
        <v>1</v>
      </c>
      <c r="R65">
        <f>IF('2. Duree poste'!$C$3="Score",,2)</f>
        <v>2</v>
      </c>
      <c r="S65">
        <f>IF('2. Duree poste'!$C$3="Score",,2)</f>
        <v>2</v>
      </c>
      <c r="T65">
        <f>IF('2. Duree poste'!$C$3="Score",,2)</f>
        <v>2</v>
      </c>
      <c r="U65">
        <f>IF('2. Duree poste'!$C$3="Score",1,2)</f>
        <v>2</v>
      </c>
      <c r="V65">
        <f>IF('2. Duree poste'!$C$3="Score",2,3)</f>
        <v>3</v>
      </c>
      <c r="W65">
        <f>IF('2. Duree poste'!$C$3="Score",2,3)</f>
        <v>3</v>
      </c>
      <c r="X65">
        <f>IF('2. Duree poste'!$C$3="Score",2,4)</f>
        <v>4</v>
      </c>
      <c r="Y65">
        <f>IF('2. Duree poste'!$C$3="Score",2,4)</f>
        <v>4</v>
      </c>
      <c r="Z65">
        <f>IF('2. Duree poste'!$C$3="Score",2,3)</f>
        <v>3</v>
      </c>
      <c r="AA65">
        <f>IF('2. Duree poste'!$C$3="Score",2,3)</f>
        <v>3</v>
      </c>
      <c r="AB65">
        <f>IF('2. Duree poste'!$C$3="Score",2,3)</f>
        <v>3</v>
      </c>
      <c r="AC65">
        <f>IF('2. Duree poste'!$C$3="Score",2,3)</f>
        <v>3</v>
      </c>
      <c r="AD65">
        <f>IF('2. Duree poste'!$C$3="Score",2,4)</f>
        <v>4</v>
      </c>
      <c r="AE65">
        <f>IF('2. Duree poste'!$C$3="Score",2,3)</f>
        <v>3</v>
      </c>
      <c r="AF65">
        <f>IF('2. Duree poste'!$C$3="Score",1,2)</f>
        <v>2</v>
      </c>
      <c r="AG65">
        <f>IF('2. Duree poste'!$C$3="Score",1,2)</f>
        <v>2</v>
      </c>
      <c r="AH65">
        <f>IF('2. Duree poste'!$C$3="Score",1,2)</f>
        <v>2</v>
      </c>
      <c r="AI65">
        <f>IF('2. Duree poste'!$C$3="Score",1,2)</f>
        <v>2</v>
      </c>
      <c r="AJ65">
        <f>IF('2. Duree poste'!$C$3="Score",1,2)</f>
        <v>2</v>
      </c>
      <c r="AK65">
        <f>IF('2. Duree poste'!$C$3="Score",1,2)</f>
        <v>2</v>
      </c>
      <c r="AL65">
        <f>IF('2. Duree poste'!$C$3="Score",1,2)</f>
        <v>2</v>
      </c>
      <c r="AM65">
        <f>IF('2. Duree poste'!$C$3="Score",1,2)</f>
        <v>2</v>
      </c>
      <c r="AN65">
        <f>IF('2. Duree poste'!$C$3="Score",1,2)</f>
        <v>2</v>
      </c>
      <c r="AO65">
        <f>IF('2. Duree poste'!$C$3="Score",2,3)</f>
        <v>3</v>
      </c>
      <c r="AP65">
        <f>IF('2. Duree poste'!$C$3="Score",2,4)</f>
        <v>4</v>
      </c>
      <c r="AQ65">
        <f>IF('2. Duree poste'!$C$3="Score",2,4)</f>
        <v>4</v>
      </c>
      <c r="AR65">
        <f>IF('2. Duree poste'!$C$3="Score",2,3)</f>
        <v>3</v>
      </c>
      <c r="AS65">
        <f>IF('2. Duree poste'!$C$3="Score",2,3)</f>
        <v>3</v>
      </c>
      <c r="AT65">
        <f>IF('2. Duree poste'!$C$3="Score",2,4)</f>
        <v>4</v>
      </c>
      <c r="AU65">
        <f>IF('2. Duree poste'!$C$3="Score",2,4)</f>
        <v>4</v>
      </c>
      <c r="AV65">
        <f>IF('2. Duree poste'!$C$3="Score",2,4)</f>
        <v>4</v>
      </c>
      <c r="AW65">
        <f>IF('2. Duree poste'!$C$3="Score",2,4)</f>
        <v>4</v>
      </c>
      <c r="AX65">
        <f>IF('2. Duree poste'!$C$3="Score",2,3)</f>
        <v>3</v>
      </c>
      <c r="AY65">
        <f>IF('2. Duree poste'!$C$3="Score",2,3)</f>
        <v>3</v>
      </c>
      <c r="AZ65">
        <f>IF('2. Duree poste'!$C$3="Score",2,3)</f>
        <v>3</v>
      </c>
      <c r="BA65">
        <f>IF('2. Duree poste'!$C$3="Score",2,3)</f>
        <v>3</v>
      </c>
      <c r="BB65">
        <f>IF('2. Duree poste'!$C$3="Score",2,4)</f>
        <v>4</v>
      </c>
      <c r="BC65">
        <f>IF('2. Duree poste'!$C$3="Score",2,3)</f>
        <v>3</v>
      </c>
      <c r="BD65">
        <f>IF('2. Duree poste'!$C$3="Score",1,2)</f>
        <v>2</v>
      </c>
      <c r="BE65">
        <f>IF('2. Duree poste'!$C$3="Score",1,2)</f>
        <v>2</v>
      </c>
      <c r="BF65">
        <f>IF('2. Duree poste'!$C$3="Score",2,3)</f>
        <v>3</v>
      </c>
      <c r="BG65">
        <f>IF('2. Duree poste'!$C$3="Score",2,4)</f>
        <v>4</v>
      </c>
      <c r="BH65">
        <f>IF('2. Duree poste'!$C$3="Score",2,4)</f>
        <v>4</v>
      </c>
      <c r="BI65">
        <f>IF('2. Duree poste'!$C$3="Score",2,3)</f>
        <v>3</v>
      </c>
      <c r="BJ65">
        <f>IF('2. Duree poste'!$C$3="Score",2,3)</f>
        <v>3</v>
      </c>
      <c r="BK65">
        <f>IF('2. Duree poste'!$C$3="Score",2,4)</f>
        <v>4</v>
      </c>
      <c r="BL65">
        <f>IF('2. Duree poste'!$C$3="Score",2,4)</f>
        <v>4</v>
      </c>
      <c r="BM65">
        <f>IF('2. Duree poste'!$C$3="Score",2,3)</f>
        <v>3</v>
      </c>
      <c r="BN65">
        <f>IF('2. Duree poste'!$C$3="Score",1,2)</f>
        <v>2</v>
      </c>
      <c r="BO65">
        <f>IF('2. Duree poste'!$C$3="Score",0,1)</f>
        <v>1</v>
      </c>
      <c r="BP65">
        <f>IF('2. Duree poste'!$C$3="Score",1,2)</f>
        <v>2</v>
      </c>
      <c r="BQ65">
        <f>IF('2. Duree poste'!$C$3="Score",2,3)</f>
        <v>3</v>
      </c>
      <c r="BR65">
        <f>IF('2. Duree poste'!$C$3="Score",2,3)</f>
        <v>3</v>
      </c>
      <c r="BS65">
        <f>IF('2. Duree poste'!$C$3="Score",2,3)</f>
        <v>3</v>
      </c>
      <c r="BT65">
        <f>IF('2. Duree poste'!$C$3="Score",2,3)</f>
        <v>3</v>
      </c>
      <c r="BU65">
        <f>IF('2. Duree poste'!$C$3="Score",2,3)</f>
        <v>3</v>
      </c>
      <c r="BV65">
        <f>IF('2. Duree poste'!$C$3="Score",2,3)</f>
        <v>3</v>
      </c>
      <c r="BW65">
        <f>IF('2. Duree poste'!$C$3="Score",1,2)</f>
        <v>2</v>
      </c>
      <c r="BX65">
        <f>IF('2. Duree poste'!$C$3="Score",1,2)</f>
        <v>2</v>
      </c>
      <c r="BY65">
        <f>IF('2. Duree poste'!$C$3="Score",1,2)</f>
        <v>2</v>
      </c>
      <c r="BZ65">
        <f>IF('2. Duree poste'!$C$3="Score",2,3)</f>
        <v>3</v>
      </c>
      <c r="CA65">
        <f>IF('2. Duree poste'!$C$3="Score",2,3)</f>
        <v>3</v>
      </c>
      <c r="CB65">
        <f>IF('2. Duree poste'!$C$3="Score",2,3)</f>
        <v>3</v>
      </c>
      <c r="CC65">
        <f>IF('2. Duree poste'!$C$3="Score",2,3)</f>
        <v>3</v>
      </c>
      <c r="CD65">
        <f>IF('2. Duree poste'!$C$3="Score",2,3)</f>
        <v>3</v>
      </c>
      <c r="CE65">
        <f>IF('2. Duree poste'!$C$3="Score",1,2)</f>
        <v>2</v>
      </c>
      <c r="CF65">
        <f>IF('2. Duree poste'!$C$3="Score",0,1)</f>
        <v>1</v>
      </c>
      <c r="CG65">
        <f>IF('2. Duree poste'!$C$3="Score",0,0)</f>
        <v>0</v>
      </c>
      <c r="CH65">
        <f>IF('2. Duree poste'!$C$3="Score",0,0)</f>
        <v>0</v>
      </c>
      <c r="CI65">
        <f>IF('2. Duree poste'!$C$3="Score",0,0)</f>
        <v>0</v>
      </c>
      <c r="CJ65">
        <f>IF('2. Duree poste'!$C$3="Score",0,0)</f>
        <v>0</v>
      </c>
      <c r="CK65">
        <f>IF('2. Duree poste'!$C$3="Score",0,0)</f>
        <v>0</v>
      </c>
      <c r="CL65">
        <f>IF('2. Duree poste'!$C$3="Score",0,0)</f>
        <v>0</v>
      </c>
      <c r="CM65">
        <f>IF('2. Duree poste'!$C$3="Score",0,0)</f>
        <v>0</v>
      </c>
      <c r="CN65">
        <f>IF('2. Duree poste'!$C$3="Score",0,0)</f>
        <v>0</v>
      </c>
      <c r="CO65">
        <f>IF('2. Duree poste'!$C$3="Score",0,0)</f>
        <v>0</v>
      </c>
      <c r="CP65">
        <f>IF('2. Duree poste'!$C$3="Score",0,0)</f>
        <v>0</v>
      </c>
      <c r="CQ65">
        <f>IF('2. Duree poste'!$C$3="Score",0,0)</f>
        <v>0</v>
      </c>
      <c r="CR65">
        <f>IF('2. Duree poste'!$C$3="Score",0,0)</f>
        <v>0</v>
      </c>
      <c r="CS65">
        <f>IF('2. Duree poste'!$C$3="Score",0,0)</f>
        <v>0</v>
      </c>
      <c r="CT65">
        <f>IF('2. Duree poste'!$C$3="Score",0,0)</f>
        <v>0</v>
      </c>
      <c r="CU65">
        <f>IF('2. Duree poste'!$C$3="Score",0,1)</f>
        <v>1</v>
      </c>
      <c r="CV65">
        <f>IF('2. Duree poste'!$C$3="Score",1,2)</f>
        <v>2</v>
      </c>
      <c r="CW65">
        <f>IF('2. Duree poste'!$C$3="Score",1,2)</f>
        <v>2</v>
      </c>
      <c r="CX65">
        <f>IF('2. Duree poste'!$C$3="Score",1,2)</f>
        <v>2</v>
      </c>
      <c r="CY65">
        <f>IF('2. Duree poste'!$C$3="Score",1,2)</f>
        <v>2</v>
      </c>
      <c r="CZ65">
        <f>IF('2. Duree poste'!$C$3="Score",2,2)</f>
        <v>2</v>
      </c>
      <c r="DA65">
        <f>IF('2. Duree poste'!$C$3="Score",2,2)</f>
        <v>2</v>
      </c>
    </row>
    <row r="66" spans="2:105" x14ac:dyDescent="0.35">
      <c r="B66" s="186" t="s">
        <v>1109</v>
      </c>
      <c r="D66" s="478">
        <f t="shared" si="3"/>
        <v>3.0470588235294116</v>
      </c>
      <c r="E66">
        <f>IF('2. Duree poste'!$C$3="Score",,0)</f>
        <v>0</v>
      </c>
      <c r="F66">
        <f>IF('2. Duree poste'!$C$3="Score",,0)</f>
        <v>0</v>
      </c>
      <c r="G66">
        <f>IF('2. Duree poste'!$C$3="Score",,1)</f>
        <v>1</v>
      </c>
      <c r="R66">
        <f>IF('2. Duree poste'!$C$3="Score",,2)</f>
        <v>2</v>
      </c>
      <c r="S66">
        <f>IF('2. Duree poste'!$C$3="Score",,3)</f>
        <v>3</v>
      </c>
      <c r="T66">
        <f>IF('2. Duree poste'!$C$3="Score",,3)</f>
        <v>3</v>
      </c>
      <c r="U66">
        <f>IF('2. Duree poste'!$C$3="Score",2,4)</f>
        <v>4</v>
      </c>
      <c r="V66">
        <f>IF('2. Duree poste'!$C$3="Score",2,4)</f>
        <v>4</v>
      </c>
      <c r="W66">
        <f>IF('2. Duree poste'!$C$3="Score",2,3)</f>
        <v>3</v>
      </c>
      <c r="X66">
        <f>IF('2. Duree poste'!$C$3="Score",2,3)</f>
        <v>3</v>
      </c>
      <c r="Y66">
        <f>IF('2. Duree poste'!$C$3="Score",2,4)</f>
        <v>4</v>
      </c>
      <c r="Z66">
        <f>IF('2. Duree poste'!$C$3="Score",2,4)</f>
        <v>4</v>
      </c>
      <c r="AA66">
        <f>IF('2. Duree poste'!$C$3="Score",2,3)</f>
        <v>3</v>
      </c>
      <c r="AB66">
        <f>IF('2. Duree poste'!$C$3="Score",1,2)</f>
        <v>2</v>
      </c>
      <c r="AC66">
        <f>IF('2. Duree poste'!$C$3="Score",1,2)</f>
        <v>2</v>
      </c>
      <c r="AD66">
        <f>IF('2. Duree poste'!$C$3="Score",1,2)</f>
        <v>2</v>
      </c>
      <c r="AE66">
        <f>IF('2. Duree poste'!$C$3="Score",2,3)</f>
        <v>3</v>
      </c>
      <c r="AF66">
        <f>IF('2. Duree poste'!$C$3="Score",2,3)</f>
        <v>3</v>
      </c>
      <c r="AG66">
        <f>IF('2. Duree poste'!$C$3="Score",2,3)</f>
        <v>3</v>
      </c>
      <c r="AH66">
        <f>IF('2. Duree poste'!$C$3="Score",2,3)</f>
        <v>3</v>
      </c>
      <c r="AI66">
        <f>IF('2. Duree poste'!$C$3="Score",2,3)</f>
        <v>3</v>
      </c>
      <c r="AJ66">
        <f>IF('2. Duree poste'!$C$3="Score",2,3)</f>
        <v>3</v>
      </c>
      <c r="AK66">
        <f>IF('2. Duree poste'!$C$3="Score",2,3)</f>
        <v>3</v>
      </c>
      <c r="AL66">
        <f>IF('2. Duree poste'!$C$3="Score",2,3)</f>
        <v>3</v>
      </c>
      <c r="AM66">
        <f>IF('2. Duree poste'!$C$3="Score",2,3)</f>
        <v>3</v>
      </c>
      <c r="AN66">
        <f>IF('2. Duree poste'!$C$3="Score",1,2)</f>
        <v>2</v>
      </c>
      <c r="AO66">
        <f>IF('2. Duree poste'!$C$3="Score",1,2)</f>
        <v>2</v>
      </c>
      <c r="AP66">
        <f>IF('2. Duree poste'!$C$3="Score",1,2)</f>
        <v>2</v>
      </c>
      <c r="AQ66">
        <f>IF('2. Duree poste'!$C$3="Score",2,3)</f>
        <v>3</v>
      </c>
      <c r="AR66">
        <f>IF('2. Duree poste'!$C$3="Score",2,4)</f>
        <v>4</v>
      </c>
      <c r="AS66">
        <f>IF('2. Duree poste'!$C$3="Score",2,3)</f>
        <v>3</v>
      </c>
      <c r="AT66">
        <f>IF('2. Duree poste'!$C$3="Score",1,2)</f>
        <v>2</v>
      </c>
      <c r="AU66">
        <f>IF('2. Duree poste'!$C$3="Score",1,2)</f>
        <v>2</v>
      </c>
      <c r="AV66">
        <f>IF('2. Duree poste'!$C$3="Score",2,3)</f>
        <v>3</v>
      </c>
      <c r="AW66">
        <f>IF('2. Duree poste'!$C$3="Score",2,4)</f>
        <v>4</v>
      </c>
      <c r="AX66">
        <f>IF('2. Duree poste'!$C$3="Score",2,4)</f>
        <v>4</v>
      </c>
      <c r="AY66">
        <f>IF('2. Duree poste'!$C$3="Score",2,3)</f>
        <v>3</v>
      </c>
      <c r="AZ66">
        <f>IF('2. Duree poste'!$C$3="Score",2,3)</f>
        <v>3</v>
      </c>
      <c r="BA66">
        <f>IF('2. Duree poste'!$C$3="Score",2,3)</f>
        <v>3</v>
      </c>
      <c r="BB66">
        <f>IF('2. Duree poste'!$C$3="Score",2,4)</f>
        <v>4</v>
      </c>
      <c r="BC66">
        <f>IF('2. Duree poste'!$C$3="Score",2,4)</f>
        <v>4</v>
      </c>
      <c r="BD66">
        <f>IF('2. Duree poste'!$C$3="Score",2,4)</f>
        <v>4</v>
      </c>
      <c r="BE66">
        <f>IF('2. Duree poste'!$C$3="Score",2,3)</f>
        <v>3</v>
      </c>
      <c r="BF66">
        <f>IF('2. Duree poste'!$C$3="Score",2,3)</f>
        <v>3</v>
      </c>
      <c r="BG66">
        <f>IF('2. Duree poste'!$C$3="Score",2,3)</f>
        <v>3</v>
      </c>
      <c r="BH66">
        <f>IF('2. Duree poste'!$C$3="Score",2,4)</f>
        <v>4</v>
      </c>
      <c r="BI66">
        <f>IF('2. Duree poste'!$C$3="Score",2,4)</f>
        <v>4</v>
      </c>
      <c r="BJ66">
        <f>IF('2. Duree poste'!$C$3="Score",2,3)</f>
        <v>3</v>
      </c>
      <c r="BK66">
        <f>IF('2. Duree poste'!$C$3="Score",1,2)</f>
        <v>2</v>
      </c>
      <c r="BL66">
        <f>IF('2. Duree poste'!$C$3="Score",2,3)</f>
        <v>3</v>
      </c>
      <c r="BM66">
        <f>IF('2. Duree poste'!$C$3="Score",2,4)</f>
        <v>4</v>
      </c>
      <c r="BN66">
        <f>IF('2. Duree poste'!$C$3="Score",2,4)</f>
        <v>4</v>
      </c>
      <c r="BO66">
        <f>IF('2. Duree poste'!$C$3="Score",2,4)</f>
        <v>4</v>
      </c>
      <c r="BP66">
        <f>IF('2. Duree poste'!$C$3="Score",2,3)</f>
        <v>3</v>
      </c>
      <c r="BQ66">
        <f>IF('2. Duree poste'!$C$3="Score",2,3)</f>
        <v>3</v>
      </c>
      <c r="BR66">
        <f>IF('2. Duree poste'!$C$3="Score",2,3)</f>
        <v>3</v>
      </c>
      <c r="BS66">
        <f>IF('2. Duree poste'!$C$3="Score",2,3)</f>
        <v>3</v>
      </c>
      <c r="BT66">
        <f>IF('2. Duree poste'!$C$3="Score",2,3)</f>
        <v>3</v>
      </c>
      <c r="BU66">
        <f>IF('2. Duree poste'!$C$3="Score",2,4)</f>
        <v>4</v>
      </c>
      <c r="BV66">
        <f>IF('2. Duree poste'!$C$3="Score",2,3)</f>
        <v>3</v>
      </c>
      <c r="BW66">
        <f>IF('2. Duree poste'!$C$3="Score",2,3)</f>
        <v>3</v>
      </c>
      <c r="BX66">
        <f>IF('2. Duree poste'!$C$3="Score",2,3)</f>
        <v>3</v>
      </c>
      <c r="BY66">
        <f>IF('2. Duree poste'!$C$3="Score",2,3)</f>
        <v>3</v>
      </c>
      <c r="BZ66">
        <f>IF('2. Duree poste'!$C$3="Score",2,3)</f>
        <v>3</v>
      </c>
      <c r="CA66">
        <f>IF('2. Duree poste'!$C$3="Score",2,3)</f>
        <v>3</v>
      </c>
      <c r="CB66">
        <f>IF('2. Duree poste'!$C$3="Score",1,2)</f>
        <v>2</v>
      </c>
      <c r="CC66">
        <f>IF('2. Duree poste'!$C$3="Score",1,2)</f>
        <v>2</v>
      </c>
      <c r="CD66">
        <f>IF('2. Duree poste'!$C$3="Score",1,2)</f>
        <v>2</v>
      </c>
      <c r="CE66">
        <f>IF('2. Duree poste'!$C$3="Score",2,3)</f>
        <v>3</v>
      </c>
      <c r="CF66">
        <f>IF('2. Duree poste'!$C$3="Score",2,4)</f>
        <v>4</v>
      </c>
      <c r="CG66">
        <f>IF('2. Duree poste'!$C$3="Score",2,4)</f>
        <v>4</v>
      </c>
      <c r="CH66">
        <f>IF('2. Duree poste'!$C$3="Score",2,3)</f>
        <v>3</v>
      </c>
      <c r="CI66">
        <f>IF('2. Duree poste'!$C$3="Score",2,3)</f>
        <v>3</v>
      </c>
      <c r="CJ66">
        <f>IF('2. Duree poste'!$C$3="Score",2,3)</f>
        <v>3</v>
      </c>
      <c r="CK66">
        <f>IF('2. Duree poste'!$C$3="Score",2,3)</f>
        <v>3</v>
      </c>
      <c r="CL66">
        <f>IF('2. Duree poste'!$C$3="Score",2,3)</f>
        <v>3</v>
      </c>
      <c r="CM66">
        <f>IF('2. Duree poste'!$C$3="Score",2,3)</f>
        <v>3</v>
      </c>
      <c r="CN66">
        <f>IF('2. Duree poste'!$C$3="Score",1,2)</f>
        <v>2</v>
      </c>
      <c r="CO66">
        <f>IF('2. Duree poste'!$C$3="Score",1,2)</f>
        <v>2</v>
      </c>
      <c r="CP66">
        <f>IF('2. Duree poste'!$C$3="Score",1,2)</f>
        <v>2</v>
      </c>
      <c r="CQ66">
        <f>IF('2. Duree poste'!$C$3="Score",2,3)</f>
        <v>3</v>
      </c>
      <c r="CR66">
        <f>IF('2. Duree poste'!$C$3="Score",2,4)</f>
        <v>4</v>
      </c>
      <c r="CS66">
        <f>IF('2. Duree poste'!$C$3="Score",2,3)</f>
        <v>3</v>
      </c>
      <c r="CT66">
        <f>IF('2. Duree poste'!$C$3="Score",1,2)</f>
        <v>2</v>
      </c>
      <c r="CU66">
        <f>IF('2. Duree poste'!$C$3="Score",1,2)</f>
        <v>2</v>
      </c>
      <c r="CV66">
        <f>IF('2. Duree poste'!$C$3="Score",2,3)</f>
        <v>3</v>
      </c>
      <c r="CW66">
        <f>IF('2. Duree poste'!$C$3="Score",2,4)</f>
        <v>4</v>
      </c>
      <c r="CX66">
        <f>IF('2. Duree poste'!$C$3="Score",2,4)</f>
        <v>4</v>
      </c>
      <c r="CY66">
        <f>IF('2. Duree poste'!$C$3="Score",2,3)</f>
        <v>3</v>
      </c>
      <c r="CZ66">
        <f>IF('2. Duree poste'!$C$3="Score",2,3)</f>
        <v>3</v>
      </c>
      <c r="DA66">
        <f>IF('2. Duree poste'!$C$3="Score",2,3)</f>
        <v>3</v>
      </c>
    </row>
    <row r="67" spans="2:105" x14ac:dyDescent="0.35">
      <c r="B67" s="186" t="s">
        <v>1110</v>
      </c>
      <c r="D67" s="478">
        <f t="shared" si="3"/>
        <v>2.4</v>
      </c>
      <c r="E67">
        <f>IF('2. Duree poste'!$C$3="Score",,0)</f>
        <v>0</v>
      </c>
      <c r="F67">
        <f>IF('2. Duree poste'!$C$3="Score",,1)</f>
        <v>1</v>
      </c>
      <c r="G67">
        <f>IF('2. Duree poste'!$C$3="Score",,2)</f>
        <v>2</v>
      </c>
      <c r="R67">
        <f>IF('2. Duree poste'!$C$3="Score",,2)</f>
        <v>2</v>
      </c>
      <c r="S67">
        <f>IF('2. Duree poste'!$C$3="Score",,2)</f>
        <v>2</v>
      </c>
      <c r="T67">
        <f>IF('2. Duree poste'!$C$3="Score",,2)</f>
        <v>2</v>
      </c>
      <c r="U67">
        <f>IF('2. Duree poste'!$C$3="Score",2,3)</f>
        <v>3</v>
      </c>
      <c r="V67">
        <f>IF('2. Duree poste'!$C$3="Score",2,3)</f>
        <v>3</v>
      </c>
      <c r="W67">
        <f>IF('2. Duree poste'!$C$3="Score",2,3)</f>
        <v>3</v>
      </c>
      <c r="X67">
        <f>IF('2. Duree poste'!$C$3="Score",2,3)</f>
        <v>3</v>
      </c>
      <c r="Y67">
        <f>IF('2. Duree poste'!$C$3="Score",2,3)</f>
        <v>3</v>
      </c>
      <c r="Z67">
        <f>IF('2. Duree poste'!$C$3="Score",2,3)</f>
        <v>3</v>
      </c>
      <c r="AA67">
        <f>IF('2. Duree poste'!$C$3="Score",2,3)</f>
        <v>3</v>
      </c>
      <c r="AB67">
        <f>IF('2. Duree poste'!$C$3="Score",2,3)</f>
        <v>3</v>
      </c>
      <c r="AC67">
        <f>IF('2. Duree poste'!$C$3="Score",2,3)</f>
        <v>3</v>
      </c>
      <c r="AD67">
        <f>IF('2. Duree poste'!$C$3="Score",2,4)</f>
        <v>4</v>
      </c>
      <c r="AE67">
        <f>IF('2. Duree poste'!$C$3="Score",2,4)</f>
        <v>4</v>
      </c>
      <c r="AF67">
        <f>IF('2. Duree poste'!$C$3="Score",2,3)</f>
        <v>3</v>
      </c>
      <c r="AG67">
        <f>IF('2. Duree poste'!$C$3="Score",1,2)</f>
        <v>2</v>
      </c>
      <c r="AH67">
        <f>IF('2. Duree poste'!$C$3="Score",1,2)</f>
        <v>2</v>
      </c>
      <c r="AI67">
        <f>IF('2. Duree poste'!$C$3="Score",1,2)</f>
        <v>2</v>
      </c>
      <c r="AJ67">
        <f>IF('2. Duree poste'!$C$3="Score",1,2)</f>
        <v>2</v>
      </c>
      <c r="AK67">
        <f>IF('2. Duree poste'!$C$3="Score",1,2)</f>
        <v>2</v>
      </c>
      <c r="AL67">
        <f>IF('2. Duree poste'!$C$3="Score",1,2)</f>
        <v>2</v>
      </c>
      <c r="AM67">
        <f>IF('2. Duree poste'!$C$3="Score",1,2)</f>
        <v>2</v>
      </c>
      <c r="AN67">
        <f>IF('2. Duree poste'!$C$3="Score",1,2)</f>
        <v>2</v>
      </c>
      <c r="AO67">
        <f>IF('2. Duree poste'!$C$3="Score",2,3)</f>
        <v>3</v>
      </c>
      <c r="AP67">
        <f>IF('2. Duree poste'!$C$3="Score",2,4)</f>
        <v>4</v>
      </c>
      <c r="AQ67">
        <f>IF('2. Duree poste'!$C$3="Score",2,5)</f>
        <v>5</v>
      </c>
      <c r="AR67">
        <f>IF('2. Duree poste'!$C$3="Score",2,4)</f>
        <v>4</v>
      </c>
      <c r="AS67">
        <f>IF('2. Duree poste'!$C$3="Score",2,3)</f>
        <v>3</v>
      </c>
      <c r="AT67">
        <f>IF('2. Duree poste'!$C$3="Score",2,3)</f>
        <v>3</v>
      </c>
      <c r="AU67">
        <f>IF('2. Duree poste'!$C$3="Score",2,3)</f>
        <v>3</v>
      </c>
      <c r="AV67">
        <f>IF('2. Duree poste'!$C$3="Score",2,3)</f>
        <v>3</v>
      </c>
      <c r="AW67">
        <f>IF('2. Duree poste'!$C$3="Score",2,3)</f>
        <v>3</v>
      </c>
      <c r="AX67">
        <f>IF('2. Duree poste'!$C$3="Score",1,2)</f>
        <v>2</v>
      </c>
      <c r="AY67">
        <f>IF('2. Duree poste'!$C$3="Score",1,2)</f>
        <v>2</v>
      </c>
      <c r="AZ67">
        <f>IF('2. Duree poste'!$C$3="Score",1,2)</f>
        <v>2</v>
      </c>
      <c r="BA67">
        <f>IF('2. Duree poste'!$C$3="Score",2,3)</f>
        <v>3</v>
      </c>
      <c r="BB67">
        <f>IF('2. Duree poste'!$C$3="Score",2,4)</f>
        <v>4</v>
      </c>
      <c r="BC67">
        <f>IF('2. Duree poste'!$C$3="Score",2,3)</f>
        <v>3</v>
      </c>
      <c r="BD67">
        <f>IF('2. Duree poste'!$C$3="Score",1,2)</f>
        <v>2</v>
      </c>
      <c r="BE67">
        <f>IF('2. Duree poste'!$C$3="Score",1,2)</f>
        <v>2</v>
      </c>
      <c r="BF67">
        <f>IF('2. Duree poste'!$C$3="Score",2,3)</f>
        <v>3</v>
      </c>
      <c r="BG67">
        <f>IF('2. Duree poste'!$C$3="Score",2,4)</f>
        <v>4</v>
      </c>
      <c r="BH67">
        <f>IF('2. Duree poste'!$C$3="Score",2,3)</f>
        <v>3</v>
      </c>
      <c r="BI67">
        <f>IF('2. Duree poste'!$C$3="Score",1,2)</f>
        <v>2</v>
      </c>
      <c r="BJ67">
        <f>IF('2. Duree poste'!$C$3="Score",1,2)</f>
        <v>2</v>
      </c>
      <c r="BK67">
        <f>IF('2. Duree poste'!$C$3="Score",1,2)</f>
        <v>2</v>
      </c>
      <c r="BL67">
        <f>IF('2. Duree poste'!$C$3="Score",2,3)</f>
        <v>3</v>
      </c>
      <c r="BM67">
        <f>IF('2. Duree poste'!$C$3="Score",2,3)</f>
        <v>3</v>
      </c>
      <c r="BN67">
        <f>IF('2. Duree poste'!$C$3="Score",2,3)</f>
        <v>3</v>
      </c>
      <c r="BO67">
        <f>IF('2. Duree poste'!$C$3="Score",2,3)</f>
        <v>3</v>
      </c>
      <c r="BP67">
        <f>IF('2. Duree poste'!$C$3="Score",2,3)</f>
        <v>3</v>
      </c>
      <c r="BQ67">
        <f>IF('2. Duree poste'!$C$3="Score",2,3)</f>
        <v>3</v>
      </c>
      <c r="BR67">
        <f>IF('2. Duree poste'!$C$3="Score",2,3)</f>
        <v>3</v>
      </c>
      <c r="BS67">
        <f>IF('2. Duree poste'!$C$3="Score",1,2)</f>
        <v>2</v>
      </c>
      <c r="BT67">
        <f>IF('2. Duree poste'!$C$3="Score",1,2)</f>
        <v>2</v>
      </c>
      <c r="BU67">
        <f>IF('2. Duree poste'!$C$3="Score",0,1)</f>
        <v>1</v>
      </c>
      <c r="BV67">
        <f>IF('2. Duree poste'!$C$3="Score",0,1)</f>
        <v>1</v>
      </c>
      <c r="BW67">
        <f>IF('2. Duree poste'!$C$3="Score",0,1)</f>
        <v>1</v>
      </c>
      <c r="BX67">
        <f>IF('2. Duree poste'!$C$3="Score",1,2)</f>
        <v>2</v>
      </c>
      <c r="BY67">
        <f>IF('2. Duree poste'!$C$3="Score",2,3)</f>
        <v>3</v>
      </c>
      <c r="BZ67">
        <f>IF('2. Duree poste'!$C$3="Score",2,4)</f>
        <v>4</v>
      </c>
      <c r="CA67">
        <f>IF('2. Duree poste'!$C$3="Score",2,3)</f>
        <v>3</v>
      </c>
      <c r="CB67">
        <f>IF('2. Duree poste'!$C$3="Score",2,3)</f>
        <v>3</v>
      </c>
      <c r="CC67">
        <f>IF('2. Duree poste'!$C$3="Score",2,3)</f>
        <v>3</v>
      </c>
      <c r="CD67">
        <f>IF('2. Duree poste'!$C$3="Score",2,3)</f>
        <v>3</v>
      </c>
      <c r="CE67">
        <f>IF('2. Duree poste'!$C$3="Score",2,3)</f>
        <v>3</v>
      </c>
      <c r="CF67">
        <f>IF('2. Duree poste'!$C$3="Score",2,3)</f>
        <v>3</v>
      </c>
      <c r="CG67">
        <f>IF('2. Duree poste'!$C$3="Score",1,2)</f>
        <v>2</v>
      </c>
      <c r="CH67">
        <f>IF('2. Duree poste'!$C$3="Score",1,2)</f>
        <v>2</v>
      </c>
      <c r="CI67">
        <f>IF('2. Duree poste'!$C$3="Score",1,2)</f>
        <v>2</v>
      </c>
      <c r="CJ67">
        <f>IF('2. Duree poste'!$C$3="Score",2,3)</f>
        <v>3</v>
      </c>
      <c r="CK67">
        <f>IF('2. Duree poste'!$C$3="Score",2,4)</f>
        <v>4</v>
      </c>
      <c r="CL67">
        <f>IF('2. Duree poste'!$C$3="Score",2,3)</f>
        <v>3</v>
      </c>
      <c r="CM67">
        <f>IF('2. Duree poste'!$C$3="Score",1,2)</f>
        <v>2</v>
      </c>
      <c r="CN67">
        <f>IF('2. Duree poste'!$C$3="Score",1,2)</f>
        <v>2</v>
      </c>
      <c r="CO67">
        <f>IF('2. Duree poste'!$C$3="Score",1,2)</f>
        <v>2</v>
      </c>
      <c r="CP67">
        <f>IF('2. Duree poste'!$C$3="Score",1,2)</f>
        <v>2</v>
      </c>
      <c r="CQ67">
        <f>IF('2. Duree poste'!$C$3="Score",0,1)</f>
        <v>1</v>
      </c>
      <c r="CR67">
        <f>IF('2. Duree poste'!$C$3="Score",0,0)</f>
        <v>0</v>
      </c>
      <c r="CS67">
        <f>IF('2. Duree poste'!$C$3="Score",0,0)</f>
        <v>0</v>
      </c>
      <c r="CT67">
        <f>IF('2. Duree poste'!$C$3="Score",0,0)</f>
        <v>0</v>
      </c>
      <c r="CU67">
        <f>IF('2. Duree poste'!$C$3="Score",0,0)</f>
        <v>0</v>
      </c>
      <c r="CV67">
        <f>IF('2. Duree poste'!$C$3="Score",0,0)</f>
        <v>0</v>
      </c>
      <c r="CW67">
        <f>IF('2. Duree poste'!$C$3="Score",0,0)</f>
        <v>0</v>
      </c>
      <c r="CX67">
        <f>IF('2. Duree poste'!$C$3="Score",0,0)</f>
        <v>0</v>
      </c>
      <c r="CY67">
        <f>IF('2. Duree poste'!$C$3="Score",0,1)</f>
        <v>1</v>
      </c>
      <c r="CZ67">
        <f>IF('2. Duree poste'!$C$3="Score",2,1)</f>
        <v>1</v>
      </c>
      <c r="DA67">
        <f>IF('2. Duree poste'!$C$3="Score",2,1)</f>
        <v>1</v>
      </c>
    </row>
    <row r="68" spans="2:105" x14ac:dyDescent="0.35">
      <c r="B68" s="186" t="s">
        <v>1111</v>
      </c>
      <c r="D68" s="478">
        <f t="shared" si="3"/>
        <v>2.6823529411764704</v>
      </c>
      <c r="E68">
        <f>IF('2. Duree poste'!$C$3="Score",,0)</f>
        <v>0</v>
      </c>
      <c r="F68">
        <f>IF('2. Duree poste'!$C$3="Score",,1)</f>
        <v>1</v>
      </c>
      <c r="G68">
        <f>IF('2. Duree poste'!$C$3="Score",,1)</f>
        <v>1</v>
      </c>
      <c r="R68">
        <f>IF('2. Duree poste'!$C$3="Score",,1)</f>
        <v>1</v>
      </c>
      <c r="S68">
        <f>IF('2. Duree poste'!$C$3="Score",,1)</f>
        <v>1</v>
      </c>
      <c r="T68">
        <f>IF('2. Duree poste'!$C$3="Score",,2)</f>
        <v>2</v>
      </c>
      <c r="U68">
        <f>IF('2. Duree poste'!$C$3="Score",2,3)</f>
        <v>3</v>
      </c>
      <c r="V68">
        <f>IF('2. Duree poste'!$C$3="Score",2,3)</f>
        <v>3</v>
      </c>
      <c r="W68">
        <f>IF('2. Duree poste'!$C$3="Score",2,3)</f>
        <v>3</v>
      </c>
      <c r="X68">
        <f>IF('2. Duree poste'!$C$3="Score",2,3)</f>
        <v>3</v>
      </c>
      <c r="Y68">
        <f>IF('2. Duree poste'!$C$3="Score",2,4)</f>
        <v>4</v>
      </c>
      <c r="Z68">
        <f>IF('2. Duree poste'!$C$3="Score",2,4)</f>
        <v>4</v>
      </c>
      <c r="AA68">
        <f>IF('2. Duree poste'!$C$3="Score",2,3)</f>
        <v>3</v>
      </c>
      <c r="AB68">
        <f>IF('2. Duree poste'!$C$3="Score",1,2)</f>
        <v>2</v>
      </c>
      <c r="AC68">
        <f>IF('2. Duree poste'!$C$3="Score",1,2)</f>
        <v>2</v>
      </c>
      <c r="AD68">
        <f>IF('2. Duree poste'!$C$3="Score",1,2)</f>
        <v>2</v>
      </c>
      <c r="AE68">
        <f>IF('2. Duree poste'!$C$3="Score",2,3)</f>
        <v>3</v>
      </c>
      <c r="AF68">
        <f>IF('2. Duree poste'!$C$3="Score",2,3)</f>
        <v>3</v>
      </c>
      <c r="AG68">
        <f>IF('2. Duree poste'!$C$3="Score",2,3)</f>
        <v>3</v>
      </c>
      <c r="AH68">
        <f>IF('2. Duree poste'!$C$3="Score",2,3)</f>
        <v>3</v>
      </c>
      <c r="AI68">
        <f>IF('2. Duree poste'!$C$3="Score",2,3)</f>
        <v>3</v>
      </c>
      <c r="AJ68">
        <f>IF('2. Duree poste'!$C$3="Score",2,3)</f>
        <v>3</v>
      </c>
      <c r="AK68">
        <f>IF('2. Duree poste'!$C$3="Score",2,4)</f>
        <v>4</v>
      </c>
      <c r="AL68">
        <f>IF('2. Duree poste'!$C$3="Score",2,4)</f>
        <v>4</v>
      </c>
      <c r="AM68">
        <f>IF('2. Duree poste'!$C$3="Score",2,3)</f>
        <v>3</v>
      </c>
      <c r="AN68">
        <f>IF('2. Duree poste'!$C$3="Score",1,2)</f>
        <v>2</v>
      </c>
      <c r="AO68">
        <f>IF('2. Duree poste'!$C$3="Score",1,2)</f>
        <v>2</v>
      </c>
      <c r="AP68">
        <f>IF('2. Duree poste'!$C$3="Score",1,2)</f>
        <v>2</v>
      </c>
      <c r="AQ68">
        <f>IF('2. Duree poste'!$C$3="Score",2,3)</f>
        <v>3</v>
      </c>
      <c r="AR68">
        <f>IF('2. Duree poste'!$C$3="Score",2,3)</f>
        <v>3</v>
      </c>
      <c r="AS68">
        <f>IF('2. Duree poste'!$C$3="Score",1,2)</f>
        <v>2</v>
      </c>
      <c r="AT68">
        <f>IF('2. Duree poste'!$C$3="Score",1,2)</f>
        <v>2</v>
      </c>
      <c r="AU68">
        <f>IF('2. Duree poste'!$C$3="Score",1,2)</f>
        <v>2</v>
      </c>
      <c r="AV68">
        <f>IF('2. Duree poste'!$C$3="Score",2,3)</f>
        <v>3</v>
      </c>
      <c r="AW68">
        <f>IF('2. Duree poste'!$C$3="Score",2,4)</f>
        <v>4</v>
      </c>
      <c r="AX68">
        <f>IF('2. Duree poste'!$C$3="Score",2,4)</f>
        <v>4</v>
      </c>
      <c r="AY68">
        <f>IF('2. Duree poste'!$C$3="Score",2,3)</f>
        <v>3</v>
      </c>
      <c r="AZ68">
        <f>IF('2. Duree poste'!$C$3="Score",2,3)</f>
        <v>3</v>
      </c>
      <c r="BA68">
        <f>IF('2. Duree poste'!$C$3="Score",2,3)</f>
        <v>3</v>
      </c>
      <c r="BB68">
        <f>IF('2. Duree poste'!$C$3="Score",2,3)</f>
        <v>3</v>
      </c>
      <c r="BC68">
        <f>IF('2. Duree poste'!$C$3="Score",2,3)</f>
        <v>3</v>
      </c>
      <c r="BD68">
        <f>IF('2. Duree poste'!$C$3="Score",2,3)</f>
        <v>3</v>
      </c>
      <c r="BE68">
        <f>IF('2. Duree poste'!$C$3="Score",1,2)</f>
        <v>2</v>
      </c>
      <c r="BF68">
        <f>IF('2. Duree poste'!$C$3="Score",1,2)</f>
        <v>2</v>
      </c>
      <c r="BG68">
        <f>IF('2. Duree poste'!$C$3="Score",1,2)</f>
        <v>2</v>
      </c>
      <c r="BH68">
        <f>IF('2. Duree poste'!$C$3="Score",2,3)</f>
        <v>3</v>
      </c>
      <c r="BI68">
        <f>IF('2. Duree poste'!$C$3="Score",2,4)</f>
        <v>4</v>
      </c>
      <c r="BJ68">
        <f>IF('2. Duree poste'!$C$3="Score",2,3)</f>
        <v>3</v>
      </c>
      <c r="BK68">
        <f>IF('2. Duree poste'!$C$3="Score",1,2)</f>
        <v>2</v>
      </c>
      <c r="BL68">
        <f>IF('2. Duree poste'!$C$3="Score",1,2)</f>
        <v>2</v>
      </c>
      <c r="BM68">
        <f>IF('2. Duree poste'!$C$3="Score",1,2)</f>
        <v>2</v>
      </c>
      <c r="BN68">
        <f>IF('2. Duree poste'!$C$3="Score",2,3)</f>
        <v>3</v>
      </c>
      <c r="BO68">
        <f>IF('2. Duree poste'!$C$3="Score",2,3)</f>
        <v>3</v>
      </c>
      <c r="BP68">
        <f>IF('2. Duree poste'!$C$3="Score",1,2)</f>
        <v>2</v>
      </c>
      <c r="BQ68">
        <f>IF('2. Duree poste'!$C$3="Score",1,2)</f>
        <v>2</v>
      </c>
      <c r="BR68">
        <f>IF('2. Duree poste'!$C$3="Score",1,2)</f>
        <v>2</v>
      </c>
      <c r="BS68">
        <f>IF('2. Duree poste'!$C$3="Score",2,3)</f>
        <v>3</v>
      </c>
      <c r="BT68">
        <f>IF('2. Duree poste'!$C$3="Score",2,4)</f>
        <v>4</v>
      </c>
      <c r="BU68">
        <f>IF('2. Duree poste'!$C$3="Score",2,4)</f>
        <v>4</v>
      </c>
      <c r="BV68">
        <f>IF('2. Duree poste'!$C$3="Score",2,3)</f>
        <v>3</v>
      </c>
      <c r="BW68">
        <f>IF('2. Duree poste'!$C$3="Score",2,3)</f>
        <v>3</v>
      </c>
      <c r="BX68">
        <f>IF('2. Duree poste'!$C$3="Score",2,3)</f>
        <v>3</v>
      </c>
      <c r="BY68">
        <f>IF('2. Duree poste'!$C$3="Score",2,3)</f>
        <v>3</v>
      </c>
      <c r="BZ68">
        <f>IF('2. Duree poste'!$C$3="Score",1,2)</f>
        <v>2</v>
      </c>
      <c r="CA68">
        <f>IF('2. Duree poste'!$C$3="Score",1,2)</f>
        <v>2</v>
      </c>
      <c r="CB68">
        <f>IF('2. Duree poste'!$C$3="Score",1,2)</f>
        <v>2</v>
      </c>
      <c r="CC68">
        <f>IF('2. Duree poste'!$C$3="Score",2,3)</f>
        <v>3</v>
      </c>
      <c r="CD68">
        <f>IF('2. Duree poste'!$C$3="Score",2,3)</f>
        <v>3</v>
      </c>
      <c r="CE68">
        <f>IF('2. Duree poste'!$C$3="Score",2,3)</f>
        <v>3</v>
      </c>
      <c r="CF68">
        <f>IF('2. Duree poste'!$C$3="Score",2,3)</f>
        <v>3</v>
      </c>
      <c r="CG68">
        <f>IF('2. Duree poste'!$C$3="Score",2,4)</f>
        <v>4</v>
      </c>
      <c r="CH68">
        <f>IF('2. Duree poste'!$C$3="Score",2,4)</f>
        <v>4</v>
      </c>
      <c r="CI68">
        <f>IF('2. Duree poste'!$C$3="Score",2,4)</f>
        <v>4</v>
      </c>
      <c r="CJ68">
        <f>IF('2. Duree poste'!$C$3="Score",2,3)</f>
        <v>3</v>
      </c>
      <c r="CK68">
        <f>IF('2. Duree poste'!$C$3="Score",2,3)</f>
        <v>3</v>
      </c>
      <c r="CL68">
        <f>IF('2. Duree poste'!$C$3="Score",2,3)</f>
        <v>3</v>
      </c>
      <c r="CM68">
        <f>IF('2. Duree poste'!$C$3="Score",2,3)</f>
        <v>3</v>
      </c>
      <c r="CN68">
        <f>IF('2. Duree poste'!$C$3="Score",1,2)</f>
        <v>2</v>
      </c>
      <c r="CO68">
        <f>IF('2. Duree poste'!$C$3="Score",0,1)</f>
        <v>1</v>
      </c>
      <c r="CP68">
        <f>IF('2. Duree poste'!$C$3="Score",0,0)</f>
        <v>0</v>
      </c>
      <c r="CQ68">
        <f>IF('2. Duree poste'!$C$3="Score",0,0)</f>
        <v>0</v>
      </c>
      <c r="CR68">
        <f>IF('2. Duree poste'!$C$3="Score",0,1)</f>
        <v>1</v>
      </c>
      <c r="CS68">
        <f>IF('2. Duree poste'!$C$3="Score",1,2)</f>
        <v>2</v>
      </c>
      <c r="CT68">
        <f>IF('2. Duree poste'!$C$3="Score",2,3)</f>
        <v>3</v>
      </c>
      <c r="CU68">
        <f>IF('2. Duree poste'!$C$3="Score",2,3)</f>
        <v>3</v>
      </c>
      <c r="CV68">
        <f>IF('2. Duree poste'!$C$3="Score",2,3)</f>
        <v>3</v>
      </c>
      <c r="CW68">
        <f>IF('2. Duree poste'!$C$3="Score",2,3)</f>
        <v>3</v>
      </c>
      <c r="CX68">
        <f>IF('2. Duree poste'!$C$3="Score",2,3)</f>
        <v>3</v>
      </c>
      <c r="CY68">
        <f>IF('2. Duree poste'!$C$3="Score",1,2)</f>
        <v>2</v>
      </c>
      <c r="CZ68">
        <f>IF('2. Duree poste'!$C$3="Score",2,1)</f>
        <v>1</v>
      </c>
      <c r="DA68">
        <f>IF('2. Duree poste'!$C$3="Score",0,0)</f>
        <v>0</v>
      </c>
    </row>
    <row r="69" spans="2:105" x14ac:dyDescent="0.35">
      <c r="B69" s="186" t="s">
        <v>1112</v>
      </c>
      <c r="D69" s="478">
        <f t="shared" si="3"/>
        <v>2.7882352941176469</v>
      </c>
      <c r="E69">
        <f>IF('2. Duree poste'!$C$3="Score",,1)</f>
        <v>1</v>
      </c>
      <c r="F69">
        <f>IF('2. Duree poste'!$C$3="Score",,1)</f>
        <v>1</v>
      </c>
      <c r="G69">
        <f>IF('2. Duree poste'!$C$3="Score",,1)</f>
        <v>1</v>
      </c>
      <c r="R69">
        <f>IF('2. Duree poste'!$C$3="Score",,1)</f>
        <v>1</v>
      </c>
      <c r="S69">
        <f>IF('2. Duree poste'!$C$3="Score",,1)</f>
        <v>1</v>
      </c>
      <c r="T69">
        <f>IF('2. Duree poste'!$C$3="Score",,1)</f>
        <v>1</v>
      </c>
      <c r="U69">
        <f>IF('2. Duree poste'!$C$3="Score",2,3)</f>
        <v>3</v>
      </c>
      <c r="V69">
        <f>IF('2. Duree poste'!$C$3="Score",2,3)</f>
        <v>3</v>
      </c>
      <c r="W69">
        <f>IF('2. Duree poste'!$C$3="Score",2,4)</f>
        <v>4</v>
      </c>
      <c r="X69">
        <f>IF('2. Duree poste'!$C$3="Score",2,4)</f>
        <v>4</v>
      </c>
      <c r="Y69">
        <f>IF('2. Duree poste'!$C$3="Score",2,3)</f>
        <v>3</v>
      </c>
      <c r="Z69">
        <f>IF('2. Duree poste'!$C$3="Score",1,2)</f>
        <v>2</v>
      </c>
      <c r="AA69">
        <f>IF('2. Duree poste'!$C$3="Score",1,2)</f>
        <v>2</v>
      </c>
      <c r="AB69">
        <f>IF('2. Duree poste'!$C$3="Score",1,2)</f>
        <v>2</v>
      </c>
      <c r="AC69">
        <f>IF('2. Duree poste'!$C$3="Score",2,3)</f>
        <v>3</v>
      </c>
      <c r="AD69">
        <f>IF('2. Duree poste'!$C$3="Score",2,3)</f>
        <v>3</v>
      </c>
      <c r="AE69">
        <f>IF('2. Duree poste'!$C$3="Score",1,2)</f>
        <v>2</v>
      </c>
      <c r="AF69">
        <f>IF('2. Duree poste'!$C$3="Score",1,2)</f>
        <v>2</v>
      </c>
      <c r="AG69">
        <f>IF('2. Duree poste'!$C$3="Score",1,2)</f>
        <v>2</v>
      </c>
      <c r="AH69">
        <f>IF('2. Duree poste'!$C$3="Score",2,3)</f>
        <v>3</v>
      </c>
      <c r="AI69">
        <f>IF('2. Duree poste'!$C$3="Score",2,4)</f>
        <v>4</v>
      </c>
      <c r="AJ69">
        <f>IF('2. Duree poste'!$C$3="Score",2,4)</f>
        <v>4</v>
      </c>
      <c r="AK69">
        <f>IF('2. Duree poste'!$C$3="Score",2,3)</f>
        <v>3</v>
      </c>
      <c r="AL69">
        <f>IF('2. Duree poste'!$C$3="Score",2,3)</f>
        <v>3</v>
      </c>
      <c r="AM69">
        <f>IF('2. Duree poste'!$C$3="Score",2,3)</f>
        <v>3</v>
      </c>
      <c r="AN69">
        <f>IF('2. Duree poste'!$C$3="Score",2,3)</f>
        <v>3</v>
      </c>
      <c r="AO69">
        <f>IF('2. Duree poste'!$C$3="Score",2,3)</f>
        <v>3</v>
      </c>
      <c r="AP69">
        <f>IF('2. Duree poste'!$C$3="Score",2,3)</f>
        <v>3</v>
      </c>
      <c r="AQ69">
        <f>IF('2. Duree poste'!$C$3="Score",1,2)</f>
        <v>2</v>
      </c>
      <c r="AR69">
        <f>IF('2. Duree poste'!$C$3="Score",1,2)</f>
        <v>2</v>
      </c>
      <c r="AS69">
        <f>IF('2. Duree poste'!$C$3="Score",1,2)</f>
        <v>2</v>
      </c>
      <c r="AT69">
        <f>IF('2. Duree poste'!$C$3="Score",2,3)</f>
        <v>3</v>
      </c>
      <c r="AU69">
        <f>IF('2. Duree poste'!$C$3="Score",2,4)</f>
        <v>4</v>
      </c>
      <c r="AV69">
        <f>IF('2. Duree poste'!$C$3="Score",2,3)</f>
        <v>3</v>
      </c>
      <c r="AW69">
        <f>IF('2. Duree poste'!$C$3="Score",1,2)</f>
        <v>2</v>
      </c>
      <c r="AX69">
        <f>IF('2. Duree poste'!$C$3="Score",1,2)</f>
        <v>2</v>
      </c>
      <c r="AY69">
        <f>IF('2. Duree poste'!$C$3="Score",1,2)</f>
        <v>2</v>
      </c>
      <c r="AZ69">
        <f>IF('2. Duree poste'!$C$3="Score",2,3)</f>
        <v>3</v>
      </c>
      <c r="BA69">
        <f>IF('2. Duree poste'!$C$3="Score",2,3)</f>
        <v>3</v>
      </c>
      <c r="BB69">
        <f>IF('2. Duree poste'!$C$3="Score",1,2)</f>
        <v>2</v>
      </c>
      <c r="BC69">
        <f>IF('2. Duree poste'!$C$3="Score",1,2)</f>
        <v>2</v>
      </c>
      <c r="BD69">
        <f>IF('2. Duree poste'!$C$3="Score",1,2)</f>
        <v>2</v>
      </c>
      <c r="BE69">
        <f>IF('2. Duree poste'!$C$3="Score",2,3)</f>
        <v>3</v>
      </c>
      <c r="BF69">
        <f>IF('2. Duree poste'!$C$3="Score",2,4)</f>
        <v>4</v>
      </c>
      <c r="BG69">
        <f>IF('2. Duree poste'!$C$3="Score",2,4)</f>
        <v>4</v>
      </c>
      <c r="BH69">
        <f>IF('2. Duree poste'!$C$3="Score",2,3)</f>
        <v>3</v>
      </c>
      <c r="BI69">
        <f>IF('2. Duree poste'!$C$3="Score",2,3)</f>
        <v>3</v>
      </c>
      <c r="BJ69">
        <f>IF('2. Duree poste'!$C$3="Score",2,3)</f>
        <v>3</v>
      </c>
      <c r="BK69">
        <f>IF('2. Duree poste'!$C$3="Score",2,3)</f>
        <v>3</v>
      </c>
      <c r="BL69">
        <f>IF('2. Duree poste'!$C$3="Score",2,3)</f>
        <v>3</v>
      </c>
      <c r="BM69">
        <f>IF('2. Duree poste'!$C$3="Score",2,3)</f>
        <v>3</v>
      </c>
      <c r="BN69">
        <f>IF('2. Duree poste'!$C$3="Score",1,2)</f>
        <v>2</v>
      </c>
      <c r="BO69">
        <f>IF('2. Duree poste'!$C$3="Score",1,2)</f>
        <v>2</v>
      </c>
      <c r="BP69">
        <f>IF('2. Duree poste'!$C$3="Score",1,2)</f>
        <v>2</v>
      </c>
      <c r="BQ69">
        <f>IF('2. Duree poste'!$C$3="Score",2,3)</f>
        <v>3</v>
      </c>
      <c r="BR69">
        <f>IF('2. Duree poste'!$C$3="Score",2,4)</f>
        <v>4</v>
      </c>
      <c r="BS69">
        <f>IF('2. Duree poste'!$C$3="Score",2,4)</f>
        <v>4</v>
      </c>
      <c r="BT69">
        <f>IF('2. Duree poste'!$C$3="Score",2,3)</f>
        <v>3</v>
      </c>
      <c r="BU69">
        <f>IF('2. Duree poste'!$C$3="Score",2,3)</f>
        <v>3</v>
      </c>
      <c r="BV69">
        <f>IF('2. Duree poste'!$C$3="Score",2,4)</f>
        <v>4</v>
      </c>
      <c r="BW69">
        <f>IF('2. Duree poste'!$C$3="Score",2,4)</f>
        <v>4</v>
      </c>
      <c r="BX69">
        <f>IF('2. Duree poste'!$C$3="Score",2,3)</f>
        <v>3</v>
      </c>
      <c r="BY69">
        <f>IF('2. Duree poste'!$C$3="Score",1,2)</f>
        <v>2</v>
      </c>
      <c r="BZ69">
        <f>IF('2. Duree poste'!$C$3="Score",1,2)</f>
        <v>2</v>
      </c>
      <c r="CA69">
        <f>IF('2. Duree poste'!$C$3="Score",2,3)</f>
        <v>3</v>
      </c>
      <c r="CB69">
        <f>IF('2. Duree poste'!$C$3="Score",2,4)</f>
        <v>4</v>
      </c>
      <c r="CC69">
        <f>IF('2. Duree poste'!$C$3="Score",2,3)</f>
        <v>3</v>
      </c>
      <c r="CD69">
        <f>IF('2. Duree poste'!$C$3="Score",2,3)</f>
        <v>3</v>
      </c>
      <c r="CE69">
        <f>IF('2. Duree poste'!$C$3="Score",2,3)</f>
        <v>3</v>
      </c>
      <c r="CF69">
        <f>IF('2. Duree poste'!$C$3="Score",2,3)</f>
        <v>3</v>
      </c>
      <c r="CG69">
        <f>IF('2. Duree poste'!$C$3="Score",2,3)</f>
        <v>3</v>
      </c>
      <c r="CH69">
        <f>IF('2. Duree poste'!$C$3="Score",2,3)</f>
        <v>3</v>
      </c>
      <c r="CI69">
        <f>IF('2. Duree poste'!$C$3="Score",1,2)</f>
        <v>2</v>
      </c>
      <c r="CJ69">
        <f>IF('2. Duree poste'!$C$3="Score",1,2)</f>
        <v>2</v>
      </c>
      <c r="CK69">
        <f>IF('2. Duree poste'!$C$3="Score",1,2)</f>
        <v>2</v>
      </c>
      <c r="CL69">
        <f>IF('2. Duree poste'!$C$3="Score",2,3)</f>
        <v>3</v>
      </c>
      <c r="CM69">
        <f>IF('2. Duree poste'!$C$3="Score",2,4)</f>
        <v>4</v>
      </c>
      <c r="CN69">
        <f>IF('2. Duree poste'!$C$3="Score",2,4)</f>
        <v>4</v>
      </c>
      <c r="CO69">
        <f>IF('2. Duree poste'!$C$3="Score",2,3)</f>
        <v>3</v>
      </c>
      <c r="CP69">
        <f>IF('2. Duree poste'!$C$3="Score",2,3)</f>
        <v>3</v>
      </c>
      <c r="CQ69">
        <f>IF('2. Duree poste'!$C$3="Score",2,3)</f>
        <v>3</v>
      </c>
      <c r="CR69">
        <f>IF('2. Duree poste'!$C$3="Score",2,3)</f>
        <v>3</v>
      </c>
      <c r="CS69">
        <f>IF('2. Duree poste'!$C$3="Score",1,2)</f>
        <v>2</v>
      </c>
      <c r="CT69">
        <f>IF('2. Duree poste'!$C$3="Score",0,1)</f>
        <v>1</v>
      </c>
      <c r="CU69">
        <f>IF('2. Duree poste'!$C$3="Score",0,0)</f>
        <v>0</v>
      </c>
      <c r="CV69">
        <f>IF('2. Duree poste'!$C$3="Score",0,1)</f>
        <v>1</v>
      </c>
      <c r="CW69">
        <f>IF('2. Duree poste'!$C$3="Score",1,2)</f>
        <v>2</v>
      </c>
      <c r="CX69">
        <f>IF('2. Duree poste'!$C$3="Score",2,3)</f>
        <v>3</v>
      </c>
      <c r="CY69">
        <f>IF('2. Duree poste'!$C$3="Score",2,3)</f>
        <v>3</v>
      </c>
      <c r="CZ69">
        <f>IF('2. Duree poste'!$C$3="Score",2,3)</f>
        <v>3</v>
      </c>
      <c r="DA69">
        <f>IF('2. Duree poste'!$C$3="Score",2,3)</f>
        <v>3</v>
      </c>
    </row>
    <row r="70" spans="2:105" x14ac:dyDescent="0.35">
      <c r="B70" s="186" t="s">
        <v>1113</v>
      </c>
      <c r="D70" s="478">
        <f t="shared" si="3"/>
        <v>1.6470588235294117</v>
      </c>
      <c r="E70">
        <f>IF('2. Duree poste'!$C$3="Score",,1)</f>
        <v>1</v>
      </c>
      <c r="F70">
        <f>IF('2. Duree poste'!$C$3="Score",,1)</f>
        <v>1</v>
      </c>
      <c r="G70">
        <f>IF('2. Duree poste'!$C$3="Score",,1)</f>
        <v>1</v>
      </c>
      <c r="R70">
        <f>IF('2. Duree poste'!$C$3="Score",,2)</f>
        <v>2</v>
      </c>
      <c r="S70">
        <f>IF('2. Duree poste'!$C$3="Score",,3)</f>
        <v>3</v>
      </c>
      <c r="T70">
        <f>IF('2. Duree poste'!$C$3="Score",,3)</f>
        <v>3</v>
      </c>
      <c r="U70">
        <f>IF('2. Duree poste'!$C$3="Score",2,3)</f>
        <v>3</v>
      </c>
      <c r="V70">
        <f>IF('2. Duree poste'!$C$3="Score",1,2)</f>
        <v>2</v>
      </c>
      <c r="W70">
        <f>IF('2. Duree poste'!$C$3="Score",0,1)</f>
        <v>1</v>
      </c>
      <c r="X70">
        <f>IF('2. Duree poste'!$C$3="Score",0,0)</f>
        <v>0</v>
      </c>
      <c r="Y70">
        <f>IF('2. Duree poste'!$C$3="Score",0,0)</f>
        <v>0</v>
      </c>
      <c r="Z70">
        <f>IF('2. Duree poste'!$C$3="Score",0,1)</f>
        <v>1</v>
      </c>
      <c r="AA70">
        <f>IF('2. Duree poste'!$C$3="Score",1,2)</f>
        <v>2</v>
      </c>
      <c r="AB70">
        <f>IF('2. Duree poste'!$C$3="Score",2,3)</f>
        <v>3</v>
      </c>
      <c r="AC70">
        <f>IF('2. Duree poste'!$C$3="Score",2,3)</f>
        <v>3</v>
      </c>
      <c r="AD70">
        <f>IF('2. Duree poste'!$C$3="Score",2,3)</f>
        <v>3</v>
      </c>
      <c r="AE70">
        <f>IF('2. Duree poste'!$C$3="Score",2,3)</f>
        <v>3</v>
      </c>
      <c r="AF70">
        <f>IF('2. Duree poste'!$C$3="Score",2,4)</f>
        <v>4</v>
      </c>
      <c r="AG70">
        <f>IF('2. Duree poste'!$C$3="Score",2,4)</f>
        <v>4</v>
      </c>
      <c r="AH70">
        <f>IF('2. Duree poste'!$C$3="Score",2,3)</f>
        <v>3</v>
      </c>
      <c r="AI70">
        <f>IF('2. Duree poste'!$C$3="Score",1,2)</f>
        <v>2</v>
      </c>
      <c r="AJ70">
        <f>IF('2. Duree poste'!$C$3="Score",1,2)</f>
        <v>2</v>
      </c>
      <c r="AK70">
        <f>IF('2. Duree poste'!$C$3="Score",1,2)</f>
        <v>2</v>
      </c>
      <c r="AL70">
        <f>IF('2. Duree poste'!$C$3="Score",2,3)</f>
        <v>3</v>
      </c>
      <c r="AM70">
        <f>IF('2. Duree poste'!$C$3="Score",2,3)</f>
        <v>3</v>
      </c>
      <c r="AN70">
        <f>IF('2. Duree poste'!$C$3="Score",2,3)</f>
        <v>3</v>
      </c>
      <c r="AO70">
        <f>IF('2. Duree poste'!$C$3="Score",2,3)</f>
        <v>3</v>
      </c>
      <c r="AP70">
        <f>IF('2. Duree poste'!$C$3="Score",2,3)</f>
        <v>3</v>
      </c>
      <c r="AQ70">
        <f>IF('2. Duree poste'!$C$3="Score",2,3)</f>
        <v>3</v>
      </c>
      <c r="AR70">
        <f>IF('2. Duree poste'!$C$3="Score",2,3)</f>
        <v>3</v>
      </c>
      <c r="AS70">
        <f>IF('2. Duree poste'!$C$3="Score",1,2)</f>
        <v>2</v>
      </c>
      <c r="AT70">
        <f>IF('2. Duree poste'!$C$3="Score",0,1)</f>
        <v>1</v>
      </c>
      <c r="AU70">
        <f>IF('2. Duree poste'!$C$3="Score",0,0)</f>
        <v>0</v>
      </c>
      <c r="AV70">
        <f>IF('2. Duree poste'!$C$3="Score",0,0)</f>
        <v>0</v>
      </c>
      <c r="AW70">
        <f>IF('2. Duree poste'!$C$3="Score",0,0)</f>
        <v>0</v>
      </c>
      <c r="AX70">
        <f>IF('2. Duree poste'!$C$3="Score",0,0)</f>
        <v>0</v>
      </c>
      <c r="AY70">
        <f>IF('2. Duree poste'!$C$3="Score",0,0)</f>
        <v>0</v>
      </c>
      <c r="AZ70">
        <f>IF('2. Duree poste'!$C$3="Score",0,0)</f>
        <v>0</v>
      </c>
      <c r="BA70">
        <f>IF('2. Duree poste'!$C$3="Score",0,0)</f>
        <v>0</v>
      </c>
      <c r="BB70">
        <f>IF('2. Duree poste'!$C$3="Score",0,0)</f>
        <v>0</v>
      </c>
      <c r="BC70">
        <f>IF('2. Duree poste'!$C$3="Score",0,0)</f>
        <v>0</v>
      </c>
      <c r="BD70">
        <f>IF('2. Duree poste'!$C$3="Score",0,0)</f>
        <v>0</v>
      </c>
      <c r="BE70">
        <f>IF('2. Duree poste'!$C$3="Score",0,0)</f>
        <v>0</v>
      </c>
      <c r="BF70">
        <f>IF('2. Duree poste'!$C$3="Score",0,0)</f>
        <v>0</v>
      </c>
      <c r="BG70">
        <f>IF('2. Duree poste'!$C$3="Score",0,0)</f>
        <v>0</v>
      </c>
      <c r="BH70">
        <f>IF('2. Duree poste'!$C$3="Score",0,0)</f>
        <v>0</v>
      </c>
      <c r="BI70">
        <f>IF('2. Duree poste'!$C$3="Score",0,0)</f>
        <v>0</v>
      </c>
      <c r="BJ70">
        <f>IF('2. Duree poste'!$C$3="Score",0,0)</f>
        <v>0</v>
      </c>
      <c r="BK70">
        <f>IF('2. Duree poste'!$C$3="Score",0,0)</f>
        <v>0</v>
      </c>
      <c r="BL70">
        <f>IF('2. Duree poste'!$C$3="Score",0,0)</f>
        <v>0</v>
      </c>
      <c r="BM70">
        <f>IF('2. Duree poste'!$C$3="Score",0,0)</f>
        <v>0</v>
      </c>
      <c r="BN70">
        <f>IF('2. Duree poste'!$C$3="Score",0,0)</f>
        <v>0</v>
      </c>
      <c r="BO70">
        <f>IF('2. Duree poste'!$C$3="Score",0,0)</f>
        <v>0</v>
      </c>
      <c r="BP70">
        <f>IF('2. Duree poste'!$C$3="Score",0,0)</f>
        <v>0</v>
      </c>
      <c r="BQ70">
        <f>IF('2. Duree poste'!$C$3="Score",0,0)</f>
        <v>0</v>
      </c>
      <c r="BR70">
        <f>IF('2. Duree poste'!$C$3="Score",0,0)</f>
        <v>0</v>
      </c>
      <c r="BS70">
        <f>IF('2. Duree poste'!$C$3="Score",0,0)</f>
        <v>0</v>
      </c>
      <c r="BT70">
        <f>IF('2. Duree poste'!$C$3="Score",0,0)</f>
        <v>0</v>
      </c>
      <c r="BU70">
        <f>IF('2. Duree poste'!$C$3="Score",0,0)</f>
        <v>0</v>
      </c>
      <c r="BV70">
        <f>IF('2. Duree poste'!$C$3="Score",0,0)</f>
        <v>0</v>
      </c>
      <c r="BW70">
        <f>IF('2. Duree poste'!$C$3="Score",0,0)</f>
        <v>0</v>
      </c>
      <c r="BX70">
        <f>IF('2. Duree poste'!$C$3="Score",0,0)</f>
        <v>0</v>
      </c>
      <c r="BY70">
        <f>IF('2. Duree poste'!$C$3="Score",0,0)</f>
        <v>0</v>
      </c>
      <c r="BZ70">
        <f>IF('2. Duree poste'!$C$3="Score",0,1)</f>
        <v>1</v>
      </c>
      <c r="CA70">
        <f>IF('2. Duree poste'!$C$3="Score",0,1)</f>
        <v>1</v>
      </c>
      <c r="CB70">
        <f>IF('2. Duree poste'!$C$3="Score",0,1)</f>
        <v>1</v>
      </c>
      <c r="CC70">
        <f>IF('2. Duree poste'!$C$3="Score",0,1)</f>
        <v>1</v>
      </c>
      <c r="CD70">
        <f>IF('2. Duree poste'!$C$3="Score",1,2)</f>
        <v>2</v>
      </c>
      <c r="CE70">
        <f>IF('2. Duree poste'!$C$3="Score",2,3)</f>
        <v>3</v>
      </c>
      <c r="CF70">
        <f>IF('2. Duree poste'!$C$3="Score",2,4)</f>
        <v>4</v>
      </c>
      <c r="CG70">
        <f>IF('2. Duree poste'!$C$3="Score",2,3)</f>
        <v>3</v>
      </c>
      <c r="CH70">
        <f>IF('2. Duree poste'!$C$3="Score",2,3)</f>
        <v>3</v>
      </c>
      <c r="CI70">
        <f>IF('2. Duree poste'!$C$3="Score",2,3)</f>
        <v>3</v>
      </c>
      <c r="CJ70">
        <f>IF('2. Duree poste'!$C$3="Score",2,3)</f>
        <v>3</v>
      </c>
      <c r="CK70">
        <f>IF('2. Duree poste'!$C$3="Score",1,2)</f>
        <v>2</v>
      </c>
      <c r="CL70">
        <f>IF('2. Duree poste'!$C$3="Score",1,2)</f>
        <v>2</v>
      </c>
      <c r="CM70">
        <f>IF('2. Duree poste'!$C$3="Score",1,2)</f>
        <v>2</v>
      </c>
      <c r="CN70">
        <f>IF('2. Duree poste'!$C$3="Score",1,2)</f>
        <v>2</v>
      </c>
      <c r="CO70">
        <f>IF('2. Duree poste'!$C$3="Score",1,2)</f>
        <v>2</v>
      </c>
      <c r="CP70">
        <f>IF('2. Duree poste'!$C$3="Score",2,3)</f>
        <v>3</v>
      </c>
      <c r="CQ70">
        <f>IF('2. Duree poste'!$C$3="Score",2,4)</f>
        <v>4</v>
      </c>
      <c r="CR70">
        <f>IF('2. Duree poste'!$C$3="Score",2,5)</f>
        <v>5</v>
      </c>
      <c r="CS70">
        <f>IF('2. Duree poste'!$C$3="Score",2,4)</f>
        <v>4</v>
      </c>
      <c r="CT70">
        <f>IF('2. Duree poste'!$C$3="Score",2,3)</f>
        <v>3</v>
      </c>
      <c r="CU70">
        <f>IF('2. Duree poste'!$C$3="Score",2,3)</f>
        <v>3</v>
      </c>
      <c r="CV70">
        <f>IF('2. Duree poste'!$C$3="Score",2,4)</f>
        <v>4</v>
      </c>
      <c r="CW70">
        <f>IF('2. Duree poste'!$C$3="Score",2,4)</f>
        <v>4</v>
      </c>
      <c r="CX70">
        <f>IF('2. Duree poste'!$C$3="Score",2,4)</f>
        <v>4</v>
      </c>
      <c r="CY70">
        <f>IF('2. Duree poste'!$C$3="Score",2,3)</f>
        <v>3</v>
      </c>
      <c r="CZ70">
        <f>IF('2. Duree poste'!$C$3="Score",2,3)</f>
        <v>3</v>
      </c>
      <c r="DA70">
        <f>IF('2. Duree poste'!$C$3="Score",2,3)</f>
        <v>3</v>
      </c>
    </row>
    <row r="71" spans="2:105" x14ac:dyDescent="0.35">
      <c r="B71" s="186" t="s">
        <v>1119</v>
      </c>
      <c r="D71" s="478">
        <f t="shared" si="3"/>
        <v>2</v>
      </c>
      <c r="E71">
        <f>IF('2. Duree poste'!$C$3="Score",,1)</f>
        <v>1</v>
      </c>
      <c r="F71">
        <f>IF('2. Duree poste'!$C$3="Score",,2)</f>
        <v>2</v>
      </c>
      <c r="G71">
        <f>IF('2. Duree poste'!$C$3="Score",,2)</f>
        <v>2</v>
      </c>
      <c r="R71">
        <f>IF('2. Duree poste'!$C$3="Score",,2)</f>
        <v>2</v>
      </c>
      <c r="S71">
        <f>IF('2. Duree poste'!$C$3="Score",,2)</f>
        <v>2</v>
      </c>
      <c r="T71">
        <f>IF('2. Duree poste'!$C$3="Score",,3)</f>
        <v>3</v>
      </c>
      <c r="U71">
        <f>IF('2. Duree poste'!$C$3="Score",1,2)</f>
        <v>2</v>
      </c>
      <c r="V71">
        <f>IF('2. Duree poste'!$C$3="Score",1,2)</f>
        <v>2</v>
      </c>
      <c r="W71">
        <f>IF('2. Duree poste'!$C$3="Score",0,1)</f>
        <v>1</v>
      </c>
      <c r="X71">
        <f>IF('2. Duree poste'!$C$3="Score",0,0)</f>
        <v>0</v>
      </c>
      <c r="Y71">
        <f>IF('2. Duree poste'!$C$3="Score",0,0)</f>
        <v>0</v>
      </c>
      <c r="Z71">
        <f>IF('2. Duree poste'!$C$3="Score",0,1)</f>
        <v>1</v>
      </c>
      <c r="AA71">
        <f>IF('2. Duree poste'!$C$3="Score",1,2)</f>
        <v>2</v>
      </c>
      <c r="AB71">
        <f>IF('2. Duree poste'!$C$3="Score",2,3)</f>
        <v>3</v>
      </c>
      <c r="AC71">
        <f>IF('2. Duree poste'!$C$3="Score",2,3)</f>
        <v>3</v>
      </c>
      <c r="AD71">
        <f>IF('2. Duree poste'!$C$3="Score",2,3)</f>
        <v>3</v>
      </c>
      <c r="AE71">
        <f>IF('2. Duree poste'!$C$3="Score",2,3)</f>
        <v>3</v>
      </c>
      <c r="AF71">
        <f>IF('2. Duree poste'!$C$3="Score",2,4)</f>
        <v>4</v>
      </c>
      <c r="AG71">
        <f>IF('2. Duree poste'!$C$3="Score",2,4)</f>
        <v>4</v>
      </c>
      <c r="AH71">
        <f>IF('2. Duree poste'!$C$3="Score",2,3)</f>
        <v>3</v>
      </c>
      <c r="AI71">
        <f>IF('2. Duree poste'!$C$3="Score",1,2)</f>
        <v>2</v>
      </c>
      <c r="AJ71">
        <f>IF('2. Duree poste'!$C$3="Score",1,2)</f>
        <v>2</v>
      </c>
      <c r="AK71">
        <f>IF('2. Duree poste'!$C$3="Score",1,2)</f>
        <v>2</v>
      </c>
      <c r="AL71">
        <f>IF('2. Duree poste'!$C$3="Score",2,3)</f>
        <v>3</v>
      </c>
      <c r="AM71">
        <f>IF('2. Duree poste'!$C$3="Score",2,3)</f>
        <v>3</v>
      </c>
      <c r="AN71">
        <f>IF('2. Duree poste'!$C$3="Score",2,3)</f>
        <v>3</v>
      </c>
      <c r="AO71">
        <f>IF('2. Duree poste'!$C$3="Score",2,3)</f>
        <v>3</v>
      </c>
      <c r="AP71">
        <f>IF('2. Duree poste'!$C$3="Score",2,3)</f>
        <v>3</v>
      </c>
      <c r="AQ71">
        <f>IF('2. Duree poste'!$C$3="Score",2,3)</f>
        <v>3</v>
      </c>
      <c r="AR71">
        <f>IF('2. Duree poste'!$C$3="Score",2,3)</f>
        <v>3</v>
      </c>
      <c r="AS71">
        <f>IF('2. Duree poste'!$C$3="Score",1,2)</f>
        <v>2</v>
      </c>
      <c r="AT71">
        <f>IF('2. Duree poste'!$C$3="Score",0,1)</f>
        <v>1</v>
      </c>
      <c r="AU71">
        <f>IF('2. Duree poste'!$C$3="Score",0,0)</f>
        <v>0</v>
      </c>
      <c r="AV71">
        <f>IF('2. Duree poste'!$C$3="Score",0,0)</f>
        <v>0</v>
      </c>
      <c r="AW71">
        <f>IF('2. Duree poste'!$C$3="Score",0,0)</f>
        <v>0</v>
      </c>
      <c r="AX71">
        <f>IF('2. Duree poste'!$C$3="Score",0,1)</f>
        <v>1</v>
      </c>
      <c r="AY71">
        <f>IF('2. Duree poste'!$C$3="Score",1,2)</f>
        <v>2</v>
      </c>
      <c r="AZ71">
        <f>IF('2. Duree poste'!$C$3="Score",1,2)</f>
        <v>2</v>
      </c>
      <c r="BA71">
        <f>IF('2. Duree poste'!$C$3="Score",1,2)</f>
        <v>2</v>
      </c>
      <c r="BB71">
        <f>IF('2. Duree poste'!$C$3="Score",1,2)</f>
        <v>2</v>
      </c>
      <c r="BC71">
        <f>IF('2. Duree poste'!$C$3="Score",2,3)</f>
        <v>3</v>
      </c>
      <c r="BD71">
        <f>IF('2. Duree poste'!$C$3="Score",2,4)</f>
        <v>4</v>
      </c>
      <c r="BE71">
        <f>IF('2. Duree poste'!$C$3="Score",2,4)</f>
        <v>4</v>
      </c>
      <c r="BF71">
        <f>IF('2. Duree poste'!$C$3="Score",2,3)</f>
        <v>3</v>
      </c>
      <c r="BG71">
        <f>IF('2. Duree poste'!$C$3="Score",2,3)</f>
        <v>3</v>
      </c>
      <c r="BH71">
        <f>IF('2. Duree poste'!$C$3="Score",2,3)</f>
        <v>3</v>
      </c>
      <c r="BI71">
        <f>IF('2. Duree poste'!$C$3="Score",2,3)</f>
        <v>3</v>
      </c>
      <c r="BJ71">
        <f>IF('2. Duree poste'!$C$3="Score",2,3)</f>
        <v>3</v>
      </c>
      <c r="BK71">
        <f>IF('2. Duree poste'!$C$3="Score",2,3)</f>
        <v>3</v>
      </c>
      <c r="BL71">
        <f>IF('2. Duree poste'!$C$3="Score",1,2)</f>
        <v>2</v>
      </c>
      <c r="BM71">
        <f>IF('2. Duree poste'!$C$3="Score",1,2)</f>
        <v>2</v>
      </c>
      <c r="BN71">
        <f>IF('2. Duree poste'!$C$3="Score",1,2)</f>
        <v>2</v>
      </c>
      <c r="BO71">
        <f>IF('2. Duree poste'!$C$3="Score",2,3)</f>
        <v>3</v>
      </c>
      <c r="BP71">
        <f>IF('2. Duree poste'!$C$3="Score",2,4)</f>
        <v>4</v>
      </c>
      <c r="BQ71">
        <f>IF('2. Duree poste'!$C$3="Score",2,3)</f>
        <v>3</v>
      </c>
      <c r="BR71">
        <f>IF('2. Duree poste'!$C$3="Score",1,2)</f>
        <v>2</v>
      </c>
      <c r="BS71">
        <f>IF('2. Duree poste'!$C$3="Score",1,2)</f>
        <v>2</v>
      </c>
      <c r="BT71">
        <f>IF('2. Duree poste'!$C$3="Score",1,2)</f>
        <v>2</v>
      </c>
      <c r="BU71">
        <f>IF('2. Duree poste'!$C$3="Score",1,2)</f>
        <v>2</v>
      </c>
      <c r="BV71">
        <f>IF('2. Duree poste'!$C$3="Score",0,1)</f>
        <v>1</v>
      </c>
      <c r="BW71">
        <f>IF('2. Duree poste'!$C$3="Score",0,0)</f>
        <v>0</v>
      </c>
      <c r="BX71">
        <f>IF('2. Duree poste'!$C$3="Score",0,0)</f>
        <v>0</v>
      </c>
      <c r="BY71">
        <f>IF('2. Duree poste'!$C$3="Score",0,0)</f>
        <v>0</v>
      </c>
      <c r="BZ71">
        <f>IF('2. Duree poste'!$C$3="Score",0,0)</f>
        <v>0</v>
      </c>
      <c r="CA71">
        <f>IF('2. Duree poste'!$C$3="Score",0,0)</f>
        <v>0</v>
      </c>
      <c r="CB71">
        <f>IF('2. Duree poste'!$C$3="Score",0,0)</f>
        <v>0</v>
      </c>
      <c r="CC71">
        <f>IF('2. Duree poste'!$C$3="Score",0,0)</f>
        <v>0</v>
      </c>
      <c r="CD71">
        <f>IF('2. Duree poste'!$C$3="Score",0,0)</f>
        <v>0</v>
      </c>
      <c r="CE71">
        <f>IF('2. Duree poste'!$C$3="Score",0,0)</f>
        <v>0</v>
      </c>
      <c r="CF71">
        <f>IF('2. Duree poste'!$C$3="Score",0,0)</f>
        <v>0</v>
      </c>
      <c r="CG71">
        <f>IF('2. Duree poste'!$C$3="Score",0,1)</f>
        <v>1</v>
      </c>
      <c r="CH71">
        <f>IF('2. Duree poste'!$C$3="Score",0,1)</f>
        <v>1</v>
      </c>
      <c r="CI71">
        <f>IF('2. Duree poste'!$C$3="Score",0,1)</f>
        <v>1</v>
      </c>
      <c r="CJ71">
        <f>IF('2. Duree poste'!$C$3="Score",0,1)</f>
        <v>1</v>
      </c>
      <c r="CK71">
        <f>IF('2. Duree poste'!$C$3="Score",0,1)</f>
        <v>1</v>
      </c>
      <c r="CL71">
        <f>IF('2. Duree poste'!$C$3="Score",0,1)</f>
        <v>1</v>
      </c>
      <c r="CM71">
        <f>IF('2. Duree poste'!$C$3="Score",0,1)</f>
        <v>1</v>
      </c>
      <c r="CN71">
        <f>IF('2. Duree poste'!$C$3="Score",0,1)</f>
        <v>1</v>
      </c>
      <c r="CO71">
        <f>IF('2. Duree poste'!$C$3="Score",1,2)</f>
        <v>2</v>
      </c>
      <c r="CP71">
        <f>IF('2. Duree poste'!$C$3="Score",2,3)</f>
        <v>3</v>
      </c>
      <c r="CQ71">
        <f>IF('2. Duree poste'!$C$3="Score",2,3)</f>
        <v>3</v>
      </c>
      <c r="CR71">
        <f>IF('2. Duree poste'!$C$3="Score",2,3)</f>
        <v>3</v>
      </c>
      <c r="CS71">
        <f>IF('2. Duree poste'!$C$3="Score",2,3)</f>
        <v>3</v>
      </c>
      <c r="CT71">
        <f>IF('2. Duree poste'!$C$3="Score",2,3)</f>
        <v>3</v>
      </c>
      <c r="CU71">
        <f>IF('2. Duree poste'!$C$3="Score",2,3)</f>
        <v>3</v>
      </c>
      <c r="CV71">
        <f>IF('2. Duree poste'!$C$3="Score",2,3)</f>
        <v>3</v>
      </c>
      <c r="CW71">
        <f>IF('2. Duree poste'!$C$3="Score",2,3)</f>
        <v>3</v>
      </c>
      <c r="CX71">
        <f>IF('2. Duree poste'!$C$3="Score",2,3)</f>
        <v>3</v>
      </c>
      <c r="CY71">
        <f>IF('2. Duree poste'!$C$3="Score",2,3)</f>
        <v>3</v>
      </c>
      <c r="CZ71">
        <f>IF('2. Duree poste'!$C$3="Score",2,3)</f>
        <v>3</v>
      </c>
      <c r="DA71">
        <f>IF('2. Duree poste'!$C$3="Score",2,3)</f>
        <v>3</v>
      </c>
    </row>
    <row r="72" spans="2:105" x14ac:dyDescent="0.35">
      <c r="B72" s="186" t="s">
        <v>1167</v>
      </c>
      <c r="D72" s="478">
        <f t="shared" si="3"/>
        <v>2.5058823529411764</v>
      </c>
      <c r="E72">
        <f>IF('2. Duree poste'!$C$3="Score",,1)</f>
        <v>1</v>
      </c>
      <c r="F72">
        <f>IF('2. Duree poste'!$C$3="Score",,2)</f>
        <v>2</v>
      </c>
      <c r="G72">
        <f>IF('2. Duree poste'!$C$3="Score",,2)</f>
        <v>2</v>
      </c>
      <c r="R72">
        <f>IF('2. Duree poste'!$C$3="Score",,2)</f>
        <v>2</v>
      </c>
      <c r="S72">
        <f>IF('2. Duree poste'!$C$3="Score",,2)</f>
        <v>2</v>
      </c>
      <c r="T72">
        <f>IF('2. Duree poste'!$C$3="Score",,3)</f>
        <v>3</v>
      </c>
      <c r="U72">
        <f>IF('2. Duree poste'!$C$3="Score",2,3)</f>
        <v>3</v>
      </c>
      <c r="V72">
        <f>IF('2. Duree poste'!$C$3="Score",1,2)</f>
        <v>2</v>
      </c>
      <c r="W72">
        <f>IF('2. Duree poste'!$C$3="Score",0,1)</f>
        <v>1</v>
      </c>
      <c r="X72">
        <f>IF('2. Duree poste'!$C$3="Score",0,0)</f>
        <v>0</v>
      </c>
      <c r="Y72">
        <f>IF('2. Duree poste'!$C$3="Score",0,0)</f>
        <v>0</v>
      </c>
      <c r="Z72">
        <f>IF('2. Duree poste'!$C$3="Score",0,0)</f>
        <v>0</v>
      </c>
      <c r="AA72">
        <f>IF('2. Duree poste'!$C$3="Score",0,1)</f>
        <v>1</v>
      </c>
      <c r="AB72">
        <f>IF('2. Duree poste'!$C$3="Score",1,2)</f>
        <v>2</v>
      </c>
      <c r="AC72">
        <f>IF('2. Duree poste'!$C$3="Score",2,3)</f>
        <v>3</v>
      </c>
      <c r="AD72">
        <f>IF('2. Duree poste'!$C$3="Score",2,3)</f>
        <v>3</v>
      </c>
      <c r="AE72">
        <f>IF('2. Duree poste'!$C$3="Score",2,3)</f>
        <v>3</v>
      </c>
      <c r="AF72">
        <f>IF('2. Duree poste'!$C$3="Score",2,3)</f>
        <v>3</v>
      </c>
      <c r="AG72">
        <f>IF('2. Duree poste'!$C$3="Score",2,3)</f>
        <v>3</v>
      </c>
      <c r="AH72">
        <f>IF('2. Duree poste'!$C$3="Score",1,2)</f>
        <v>2</v>
      </c>
      <c r="AI72">
        <f>IF('2. Duree poste'!$C$3="Score",0,1)</f>
        <v>1</v>
      </c>
      <c r="AJ72">
        <f>IF('2. Duree poste'!$C$3="Score",0,0)</f>
        <v>0</v>
      </c>
      <c r="AK72">
        <f>IF('2. Duree poste'!$C$3="Score",0,1)</f>
        <v>1</v>
      </c>
      <c r="AL72">
        <f>IF('2. Duree poste'!$C$3="Score",1,2)</f>
        <v>2</v>
      </c>
      <c r="AM72">
        <f>IF('2. Duree poste'!$C$3="Score",2,3)</f>
        <v>3</v>
      </c>
      <c r="AN72">
        <f>IF('2. Duree poste'!$C$3="Score",2,3)</f>
        <v>3</v>
      </c>
      <c r="AO72">
        <f>IF('2. Duree poste'!$C$3="Score",2,3)</f>
        <v>3</v>
      </c>
      <c r="AP72">
        <f>IF('2. Duree poste'!$C$3="Score",2,3)</f>
        <v>3</v>
      </c>
      <c r="AQ72">
        <f>IF('2. Duree poste'!$C$3="Score",2,4)</f>
        <v>4</v>
      </c>
      <c r="AR72">
        <f>IF('2. Duree poste'!$C$3="Score",2,4)</f>
        <v>4</v>
      </c>
      <c r="AS72">
        <f>IF('2. Duree poste'!$C$3="Score",2,4)</f>
        <v>4</v>
      </c>
      <c r="AT72">
        <f>IF('2. Duree poste'!$C$3="Score",2,3)</f>
        <v>3</v>
      </c>
      <c r="AU72">
        <f>IF('2. Duree poste'!$C$3="Score",2,3)</f>
        <v>3</v>
      </c>
      <c r="AV72">
        <f>IF('2. Duree poste'!$C$3="Score",2,3)</f>
        <v>3</v>
      </c>
      <c r="AW72">
        <f>IF('2. Duree poste'!$C$3="Score",2,3)</f>
        <v>3</v>
      </c>
      <c r="AX72">
        <f>IF('2. Duree poste'!$C$3="Score",1,2)</f>
        <v>2</v>
      </c>
      <c r="AY72">
        <f>IF('2. Duree poste'!$C$3="Score",0,1)</f>
        <v>1</v>
      </c>
      <c r="AZ72">
        <f>IF('2. Duree poste'!$C$3="Score",0,0)</f>
        <v>0</v>
      </c>
      <c r="BA72">
        <f>IF('2. Duree poste'!$C$3="Score",0,0)</f>
        <v>0</v>
      </c>
      <c r="BB72">
        <f>IF('2. Duree poste'!$C$3="Score",0,1)</f>
        <v>1</v>
      </c>
      <c r="BC72">
        <f>IF('2. Duree poste'!$C$3="Score",1,2)</f>
        <v>2</v>
      </c>
      <c r="BD72">
        <f>IF('2. Duree poste'!$C$3="Score",2,3)</f>
        <v>3</v>
      </c>
      <c r="BE72">
        <f>IF('2. Duree poste'!$C$3="Score",2,3)</f>
        <v>3</v>
      </c>
      <c r="BF72">
        <f>IF('2. Duree poste'!$C$3="Score",2,3)</f>
        <v>3</v>
      </c>
      <c r="BG72">
        <f>IF('2. Duree poste'!$C$3="Score",2,3)</f>
        <v>3</v>
      </c>
      <c r="BH72">
        <f>IF('2. Duree poste'!$C$3="Score",2,4)</f>
        <v>4</v>
      </c>
      <c r="BI72">
        <f>IF('2. Duree poste'!$C$3="Score",2,4)</f>
        <v>4</v>
      </c>
      <c r="BJ72">
        <f>IF('2. Duree poste'!$C$3="Score",2,3)</f>
        <v>3</v>
      </c>
      <c r="BK72">
        <f>IF('2. Duree poste'!$C$3="Score",1,2)</f>
        <v>2</v>
      </c>
      <c r="BL72">
        <f>IF('2. Duree poste'!$C$3="Score",1,2)</f>
        <v>2</v>
      </c>
      <c r="BM72">
        <f>IF('2. Duree poste'!$C$3="Score",2,3)</f>
        <v>3</v>
      </c>
      <c r="BN72">
        <f>IF('2. Duree poste'!$C$3="Score",2,4)</f>
        <v>4</v>
      </c>
      <c r="BO72">
        <f>IF('2. Duree poste'!$C$3="Score",2,4)</f>
        <v>4</v>
      </c>
      <c r="BP72">
        <f>IF('2. Duree poste'!$C$3="Score",2,3)</f>
        <v>3</v>
      </c>
      <c r="BQ72">
        <f>IF('2. Duree poste'!$C$3="Score",2,3)</f>
        <v>3</v>
      </c>
      <c r="BR72">
        <f>IF('2. Duree poste'!$C$3="Score",2,3)</f>
        <v>3</v>
      </c>
      <c r="BS72">
        <f>IF('2. Duree poste'!$C$3="Score",2,3)</f>
        <v>3</v>
      </c>
      <c r="BT72">
        <f>IF('2. Duree poste'!$C$3="Score",1,2)</f>
        <v>2</v>
      </c>
      <c r="BU72">
        <f>IF('2. Duree poste'!$C$3="Score",1,2)</f>
        <v>2</v>
      </c>
      <c r="BV72">
        <f>IF('2. Duree poste'!$C$3="Score",0,1)</f>
        <v>1</v>
      </c>
      <c r="BW72">
        <f>IF('2. Duree poste'!$C$3="Score",0,1)</f>
        <v>1</v>
      </c>
      <c r="BX72">
        <f>IF('2. Duree poste'!$C$3="Score",0,1)</f>
        <v>1</v>
      </c>
      <c r="BY72">
        <f>IF('2. Duree poste'!$C$3="Score",0,1)</f>
        <v>1</v>
      </c>
      <c r="BZ72">
        <f>IF('2. Duree poste'!$C$3="Score",1,2)</f>
        <v>2</v>
      </c>
      <c r="CA72">
        <f>IF('2. Duree poste'!$C$3="Score",2,3)</f>
        <v>3</v>
      </c>
      <c r="CB72">
        <f>IF('2. Duree poste'!$C$3="Score",1,2)</f>
        <v>2</v>
      </c>
      <c r="CC72">
        <f>IF('2. Duree poste'!$C$3="Score",1,2)</f>
        <v>2</v>
      </c>
      <c r="CD72">
        <f>IF('2. Duree poste'!$C$3="Score",1,2)</f>
        <v>2</v>
      </c>
      <c r="CE72">
        <f>IF('2. Duree poste'!$C$3="Score",2,3)</f>
        <v>3</v>
      </c>
      <c r="CF72">
        <f>IF('2. Duree poste'!$C$3="Score",2,4)</f>
        <v>4</v>
      </c>
      <c r="CG72">
        <f>IF('2. Duree poste'!$C$3="Score",2,4)</f>
        <v>4</v>
      </c>
      <c r="CH72">
        <f>IF('2. Duree poste'!$C$3="Score",2,3)</f>
        <v>3</v>
      </c>
      <c r="CI72">
        <f>IF('2. Duree poste'!$C$3="Score",2,3)</f>
        <v>3</v>
      </c>
      <c r="CJ72">
        <f>IF('2. Duree poste'!$C$3="Score",2,3)</f>
        <v>3</v>
      </c>
      <c r="CK72">
        <f>IF('2. Duree poste'!$C$3="Score",2,4)</f>
        <v>4</v>
      </c>
      <c r="CL72">
        <f>IF('2. Duree poste'!$C$3="Score",2,4)</f>
        <v>4</v>
      </c>
      <c r="CM72">
        <f>IF('2. Duree poste'!$C$3="Score",2,4)</f>
        <v>4</v>
      </c>
      <c r="CN72">
        <f>IF('2. Duree poste'!$C$3="Score",2,3)</f>
        <v>3</v>
      </c>
      <c r="CO72">
        <f>IF('2. Duree poste'!$C$3="Score",2,3)</f>
        <v>3</v>
      </c>
      <c r="CP72">
        <f>IF('2. Duree poste'!$C$3="Score",2,3)</f>
        <v>3</v>
      </c>
      <c r="CQ72">
        <f>IF('2. Duree poste'!$C$3="Score",2,4)</f>
        <v>4</v>
      </c>
      <c r="CR72">
        <f>IF('2. Duree poste'!$C$3="Score",2,4)</f>
        <v>4</v>
      </c>
      <c r="CS72">
        <f>IF('2. Duree poste'!$C$3="Score",2,3)</f>
        <v>3</v>
      </c>
      <c r="CT72">
        <f>IF('2. Duree poste'!$C$3="Score",1,2)</f>
        <v>2</v>
      </c>
      <c r="CU72">
        <f>IF('2. Duree poste'!$C$3="Score",1,2)</f>
        <v>2</v>
      </c>
      <c r="CV72">
        <f>IF('2. Duree poste'!$C$3="Score",2,3)</f>
        <v>3</v>
      </c>
      <c r="CW72">
        <f>IF('2. Duree poste'!$C$3="Score",2,4)</f>
        <v>4</v>
      </c>
      <c r="CX72">
        <f>IF('2. Duree poste'!$C$3="Score",2,3)</f>
        <v>3</v>
      </c>
      <c r="CY72">
        <f>IF('2. Duree poste'!$C$3="Score",1,2)</f>
        <v>2</v>
      </c>
      <c r="CZ72">
        <f>IF('2. Duree poste'!$C$3="Score",2,2)</f>
        <v>2</v>
      </c>
      <c r="DA72">
        <f>IF('2. Duree poste'!$C$3="Score",2,2)</f>
        <v>2</v>
      </c>
    </row>
    <row r="73" spans="2:105" x14ac:dyDescent="0.35">
      <c r="B73" s="186" t="s">
        <v>1168</v>
      </c>
      <c r="D73" s="478">
        <f t="shared" si="3"/>
        <v>3.2352941176470589</v>
      </c>
      <c r="E73">
        <f>IF('2. Duree poste'!$C$3="Score",,1)</f>
        <v>1</v>
      </c>
      <c r="F73">
        <f>IF('2. Duree poste'!$C$3="Score",,2)</f>
        <v>2</v>
      </c>
      <c r="G73">
        <f>IF('2. Duree poste'!$C$3="Score",,2)</f>
        <v>2</v>
      </c>
      <c r="R73">
        <f>IF('2. Duree poste'!$C$3="Score",,2)</f>
        <v>2</v>
      </c>
      <c r="S73">
        <f>IF('2. Duree poste'!$C$3="Score",,2)</f>
        <v>2</v>
      </c>
      <c r="T73">
        <f>IF('2. Duree poste'!$C$3="Score",,3)</f>
        <v>3</v>
      </c>
      <c r="U73">
        <f>IF('2. Duree poste'!$C$3="Score",2,3)</f>
        <v>3</v>
      </c>
      <c r="V73">
        <f>IF('2. Duree poste'!$C$3="Score",2,4)</f>
        <v>4</v>
      </c>
      <c r="W73">
        <f>IF('2. Duree poste'!$C$3="Score",2,4)</f>
        <v>4</v>
      </c>
      <c r="X73">
        <f>IF('2. Duree poste'!$C$3="Score",2,4)</f>
        <v>4</v>
      </c>
      <c r="Y73">
        <f>IF('2. Duree poste'!$C$3="Score",2,3)</f>
        <v>3</v>
      </c>
      <c r="Z73">
        <f>IF('2. Duree poste'!$C$3="Score",2,3)</f>
        <v>3</v>
      </c>
      <c r="AA73">
        <f>IF('2. Duree poste'!$C$3="Score",2,3)</f>
        <v>3</v>
      </c>
      <c r="AB73">
        <f>IF('2. Duree poste'!$C$3="Score",1,2)</f>
        <v>2</v>
      </c>
      <c r="AC73">
        <f>IF('2. Duree poste'!$C$3="Score",1,2)</f>
        <v>2</v>
      </c>
      <c r="AD73">
        <f>IF('2. Duree poste'!$C$3="Score",2,3)</f>
        <v>3</v>
      </c>
      <c r="AE73">
        <f>IF('2. Duree poste'!$C$3="Score",2,3)</f>
        <v>3</v>
      </c>
      <c r="AF73">
        <f>IF('2. Duree poste'!$C$3="Score",2,3)</f>
        <v>3</v>
      </c>
      <c r="AG73">
        <f>IF('2. Duree poste'!$C$3="Score",1,2)</f>
        <v>2</v>
      </c>
      <c r="AH73">
        <f>IF('2. Duree poste'!$C$3="Score",2,3)</f>
        <v>3</v>
      </c>
      <c r="AI73">
        <f>IF('2. Duree poste'!$C$3="Score",2,4)</f>
        <v>4</v>
      </c>
      <c r="AJ73">
        <f>IF('2. Duree poste'!$C$3="Score",2,3)</f>
        <v>3</v>
      </c>
      <c r="AK73">
        <f>IF('2. Duree poste'!$C$3="Score",2,3)</f>
        <v>3</v>
      </c>
      <c r="AL73">
        <f>IF('2. Duree poste'!$C$3="Score",2,4)</f>
        <v>4</v>
      </c>
      <c r="AM73">
        <f>IF('2. Duree poste'!$C$3="Score",2,4)</f>
        <v>4</v>
      </c>
      <c r="AN73">
        <f>IF('2. Duree poste'!$C$3="Score",2,4)</f>
        <v>4</v>
      </c>
      <c r="AO73">
        <f>IF('2. Duree poste'!$C$3="Score",2,4)</f>
        <v>4</v>
      </c>
      <c r="AP73">
        <f>IF('2. Duree poste'!$C$3="Score",2,4)</f>
        <v>4</v>
      </c>
      <c r="AQ73">
        <f>IF('2. Duree poste'!$C$3="Score",2,4)</f>
        <v>4</v>
      </c>
      <c r="AR73">
        <f>IF('2. Duree poste'!$C$3="Score",2,3)</f>
        <v>3</v>
      </c>
      <c r="AS73">
        <f>IF('2. Duree poste'!$C$3="Score",2,3)</f>
        <v>3</v>
      </c>
      <c r="AT73">
        <f>IF('2. Duree poste'!$C$3="Score",2,4)</f>
        <v>4</v>
      </c>
      <c r="AU73">
        <f>IF('2. Duree poste'!$C$3="Score",2,4)</f>
        <v>4</v>
      </c>
      <c r="AV73">
        <f>IF('2. Duree poste'!$C$3="Score",2,3)</f>
        <v>3</v>
      </c>
      <c r="AW73">
        <f>IF('2. Duree poste'!$C$3="Score",1,2)</f>
        <v>2</v>
      </c>
      <c r="AX73">
        <f>IF('2. Duree poste'!$C$3="Score",2,3)</f>
        <v>3</v>
      </c>
      <c r="AY73">
        <f>IF('2. Duree poste'!$C$3="Score",2,4)</f>
        <v>4</v>
      </c>
      <c r="AZ73">
        <f>IF('2. Duree poste'!$C$3="Score",2,3)</f>
        <v>3</v>
      </c>
      <c r="BA73">
        <f>IF('2. Duree poste'!$C$3="Score",2,3)</f>
        <v>3</v>
      </c>
      <c r="BB73">
        <f>IF('2. Duree poste'!$C$3="Score",2,4)</f>
        <v>4</v>
      </c>
      <c r="BC73">
        <f>IF('2. Duree poste'!$C$3="Score",2,4)</f>
        <v>4</v>
      </c>
      <c r="BD73">
        <f>IF('2. Duree poste'!$C$3="Score",2,4)</f>
        <v>4</v>
      </c>
      <c r="BE73">
        <f>IF('2. Duree poste'!$C$3="Score",2,3)</f>
        <v>3</v>
      </c>
      <c r="BF73">
        <f>IF('2. Duree poste'!$C$3="Score",1,2)</f>
        <v>2</v>
      </c>
      <c r="BG73">
        <f>IF('2. Duree poste'!$C$3="Score",1,2)</f>
        <v>2</v>
      </c>
      <c r="BH73">
        <f>IF('2. Duree poste'!$C$3="Score",0,1)</f>
        <v>1</v>
      </c>
      <c r="BI73">
        <f>IF('2. Duree poste'!$C$3="Score",0,0)</f>
        <v>0</v>
      </c>
      <c r="BJ73">
        <f>IF('2. Duree poste'!$C$3="Score",0,0)</f>
        <v>0</v>
      </c>
      <c r="BK73">
        <f>IF('2. Duree poste'!$C$3="Score",0,0)</f>
        <v>0</v>
      </c>
      <c r="BL73">
        <f>IF('2. Duree poste'!$C$3="Score",0,1)</f>
        <v>1</v>
      </c>
      <c r="BM73">
        <f>IF('2. Duree poste'!$C$3="Score",1,2)</f>
        <v>2</v>
      </c>
      <c r="BN73">
        <f>IF('2. Duree poste'!$C$3="Score",2,3)</f>
        <v>3</v>
      </c>
      <c r="BO73">
        <f>IF('2. Duree poste'!$C$3="Score",2,3)</f>
        <v>3</v>
      </c>
      <c r="BP73">
        <f>IF('2. Duree poste'!$C$3="Score",2,4)</f>
        <v>4</v>
      </c>
      <c r="BQ73">
        <f>IF('2. Duree poste'!$C$3="Score",2,5)</f>
        <v>5</v>
      </c>
      <c r="BR73">
        <f>IF('2. Duree poste'!$C$3="Score",2,5)</f>
        <v>5</v>
      </c>
      <c r="BS73">
        <f>IF('2. Duree poste'!$C$3="Score",2,4)</f>
        <v>4</v>
      </c>
      <c r="BT73">
        <f>IF('2. Duree poste'!$C$3="Score",2,3)</f>
        <v>3</v>
      </c>
      <c r="BU73">
        <f>IF('2. Duree poste'!$C$3="Score",2,3)</f>
        <v>3</v>
      </c>
      <c r="BV73">
        <f>IF('2. Duree poste'!$C$3="Score",2,4)</f>
        <v>4</v>
      </c>
      <c r="BW73">
        <f>IF('2. Duree poste'!$C$3="Score",2,3)</f>
        <v>3</v>
      </c>
      <c r="BX73">
        <f>IF('2. Duree poste'!$C$3="Score",2,3)</f>
        <v>3</v>
      </c>
      <c r="BY73">
        <f>IF('2. Duree poste'!$C$3="Score",2,4)</f>
        <v>4</v>
      </c>
      <c r="BZ73">
        <f>IF('2. Duree poste'!$C$3="Score",2,4)</f>
        <v>4</v>
      </c>
      <c r="CA73">
        <f>IF('2. Duree poste'!$C$3="Score",2,4)</f>
        <v>4</v>
      </c>
      <c r="CB73">
        <f>IF('2. Duree poste'!$C$3="Score",2,3)</f>
        <v>3</v>
      </c>
      <c r="CC73">
        <f>IF('2. Duree poste'!$C$3="Score",2,3)</f>
        <v>3</v>
      </c>
      <c r="CD73">
        <f>IF('2. Duree poste'!$C$3="Score",2,4)</f>
        <v>4</v>
      </c>
      <c r="CE73">
        <f>IF('2. Duree poste'!$C$3="Score",2,3)</f>
        <v>3</v>
      </c>
      <c r="CF73">
        <f>IF('2. Duree poste'!$C$3="Score",2,3)</f>
        <v>3</v>
      </c>
      <c r="CG73">
        <f>IF('2. Duree poste'!$C$3="Score",2,4)</f>
        <v>4</v>
      </c>
      <c r="CH73">
        <f>IF('2. Duree poste'!$C$3="Score",2,4)</f>
        <v>4</v>
      </c>
      <c r="CI73">
        <f>IF('2. Duree poste'!$C$3="Score",2,4)</f>
        <v>4</v>
      </c>
      <c r="CJ73">
        <f>IF('2. Duree poste'!$C$3="Score",2,3)</f>
        <v>3</v>
      </c>
      <c r="CK73">
        <f>IF('2. Duree poste'!$C$3="Score",2,3)</f>
        <v>3</v>
      </c>
      <c r="CL73">
        <f>IF('2. Duree poste'!$C$3="Score",2,4)</f>
        <v>4</v>
      </c>
      <c r="CM73">
        <f>IF('2. Duree poste'!$C$3="Score",2,3)</f>
        <v>3</v>
      </c>
      <c r="CN73">
        <f>IF('2. Duree poste'!$C$3="Score",2,3)</f>
        <v>3</v>
      </c>
      <c r="CO73">
        <f>IF('2. Duree poste'!$C$3="Score",2,4)</f>
        <v>4</v>
      </c>
      <c r="CP73">
        <f>IF('2. Duree poste'!$C$3="Score",2,4)</f>
        <v>4</v>
      </c>
      <c r="CQ73">
        <f>IF('2. Duree poste'!$C$3="Score",2,4)</f>
        <v>4</v>
      </c>
      <c r="CR73">
        <f>IF('2. Duree poste'!$C$3="Score",2,3)</f>
        <v>3</v>
      </c>
      <c r="CS73">
        <f>IF('2. Duree poste'!$C$3="Score",2,3)</f>
        <v>3</v>
      </c>
      <c r="CT73">
        <f>IF('2. Duree poste'!$C$3="Score",2,4)</f>
        <v>4</v>
      </c>
      <c r="CU73">
        <f>IF('2. Duree poste'!$C$3="Score",2,3)</f>
        <v>3</v>
      </c>
      <c r="CV73">
        <f>IF('2. Duree poste'!$C$3="Score",2,3)</f>
        <v>3</v>
      </c>
      <c r="CW73">
        <f>IF('2. Duree poste'!$C$3="Score",2,4)</f>
        <v>4</v>
      </c>
      <c r="CX73">
        <f>IF('2. Duree poste'!$C$3="Score",2,4)</f>
        <v>4</v>
      </c>
      <c r="CY73">
        <f>IF('2. Duree poste'!$C$3="Score",2,4)</f>
        <v>4</v>
      </c>
      <c r="CZ73">
        <f>IF('2. Duree poste'!$C$3="Score",2,4)</f>
        <v>4</v>
      </c>
      <c r="DA73">
        <f>IF('2. Duree poste'!$C$3="Score",2,4)</f>
        <v>4</v>
      </c>
    </row>
    <row r="74" spans="2:105" x14ac:dyDescent="0.35">
      <c r="B74" s="186" t="s">
        <v>1169</v>
      </c>
      <c r="D74" s="478">
        <f t="shared" si="3"/>
        <v>3.1411764705882352</v>
      </c>
      <c r="E74">
        <f>IF('2. Duree poste'!$C$3="Score",,1)</f>
        <v>1</v>
      </c>
      <c r="F74">
        <f>IF('2. Duree poste'!$C$3="Score",,1)</f>
        <v>1</v>
      </c>
      <c r="G74">
        <f>IF('2. Duree poste'!$C$3="Score",,1)</f>
        <v>1</v>
      </c>
      <c r="R74">
        <f>IF('2. Duree poste'!$C$3="Score",,1)</f>
        <v>1</v>
      </c>
      <c r="S74">
        <f>IF('2. Duree poste'!$C$3="Score",,1)</f>
        <v>1</v>
      </c>
      <c r="T74">
        <f>IF('2. Duree poste'!$C$3="Score",,2)</f>
        <v>2</v>
      </c>
      <c r="U74">
        <f>IF('2. Duree poste'!$C$3="Score",2,4)</f>
        <v>4</v>
      </c>
      <c r="V74">
        <f>IF('2. Duree poste'!$C$3="Score",2,4)</f>
        <v>4</v>
      </c>
      <c r="W74">
        <f>IF('2. Duree poste'!$C$3="Score",2,4)</f>
        <v>4</v>
      </c>
      <c r="X74">
        <f>IF('2. Duree poste'!$C$3="Score",2,3)</f>
        <v>3</v>
      </c>
      <c r="Y74">
        <f>IF('2. Duree poste'!$C$3="Score",2,3)</f>
        <v>3</v>
      </c>
      <c r="Z74">
        <f>IF('2. Duree poste'!$C$3="Score",2,4)</f>
        <v>4</v>
      </c>
      <c r="AA74">
        <f>IF('2. Duree poste'!$C$3="Score",2,3)</f>
        <v>3</v>
      </c>
      <c r="AB74">
        <f>IF('2. Duree poste'!$C$3="Score",2,3)</f>
        <v>3</v>
      </c>
      <c r="AC74">
        <f>IF('2. Duree poste'!$C$3="Score",2,4)</f>
        <v>4</v>
      </c>
      <c r="AD74">
        <f>IF('2. Duree poste'!$C$3="Score",2,4)</f>
        <v>4</v>
      </c>
      <c r="AE74">
        <f>IF('2. Duree poste'!$C$3="Score",2,4)</f>
        <v>4</v>
      </c>
      <c r="AF74">
        <f>IF('2. Duree poste'!$C$3="Score",2,3)</f>
        <v>3</v>
      </c>
      <c r="AG74">
        <f>IF('2. Duree poste'!$C$3="Score",2,3)</f>
        <v>3</v>
      </c>
      <c r="AH74">
        <f>IF('2. Duree poste'!$C$3="Score",2,3)</f>
        <v>3</v>
      </c>
      <c r="AI74">
        <f>IF('2. Duree poste'!$C$3="Score",1,2)</f>
        <v>2</v>
      </c>
      <c r="AJ74">
        <f>IF('2. Duree poste'!$C$3="Score",1,2)</f>
        <v>2</v>
      </c>
      <c r="AK74">
        <f>IF('2. Duree poste'!$C$3="Score",2,3)</f>
        <v>3</v>
      </c>
      <c r="AL74">
        <f>IF('2. Duree poste'!$C$3="Score",2,3)</f>
        <v>3</v>
      </c>
      <c r="AM74">
        <f>IF('2. Duree poste'!$C$3="Score",2,3)</f>
        <v>3</v>
      </c>
      <c r="AN74">
        <f>IF('2. Duree poste'!$C$3="Score",1,2)</f>
        <v>2</v>
      </c>
      <c r="AO74">
        <f>IF('2. Duree poste'!$C$3="Score",2,3)</f>
        <v>3</v>
      </c>
      <c r="AP74">
        <f>IF('2. Duree poste'!$C$3="Score",2,4)</f>
        <v>4</v>
      </c>
      <c r="AQ74">
        <f>IF('2. Duree poste'!$C$3="Score",2,3)</f>
        <v>3</v>
      </c>
      <c r="AR74">
        <f>IF('2. Duree poste'!$C$3="Score",2,3)</f>
        <v>3</v>
      </c>
      <c r="AS74">
        <f>IF('2. Duree poste'!$C$3="Score",2,4)</f>
        <v>4</v>
      </c>
      <c r="AT74">
        <f>IF('2. Duree poste'!$C$3="Score",2,4)</f>
        <v>4</v>
      </c>
      <c r="AU74">
        <f>IF('2. Duree poste'!$C$3="Score",2,4)</f>
        <v>4</v>
      </c>
      <c r="AV74">
        <f>IF('2. Duree poste'!$C$3="Score",2,4)</f>
        <v>4</v>
      </c>
      <c r="AW74">
        <f>IF('2. Duree poste'!$C$3="Score",2,4)</f>
        <v>4</v>
      </c>
      <c r="AX74">
        <f>IF('2. Duree poste'!$C$3="Score",2,4)</f>
        <v>4</v>
      </c>
      <c r="AY74">
        <f>IF('2. Duree poste'!$C$3="Score",2,3)</f>
        <v>3</v>
      </c>
      <c r="AZ74">
        <f>IF('2. Duree poste'!$C$3="Score",2,3)</f>
        <v>3</v>
      </c>
      <c r="BA74">
        <f>IF('2. Duree poste'!$C$3="Score",2,4)</f>
        <v>4</v>
      </c>
      <c r="BB74">
        <f>IF('2. Duree poste'!$C$3="Score",2,4)</f>
        <v>4</v>
      </c>
      <c r="BC74">
        <f>IF('2. Duree poste'!$C$3="Score",2,3)</f>
        <v>3</v>
      </c>
      <c r="BD74">
        <f>IF('2. Duree poste'!$C$3="Score",1,2)</f>
        <v>2</v>
      </c>
      <c r="BE74">
        <f>IF('2. Duree poste'!$C$3="Score",2,3)</f>
        <v>3</v>
      </c>
      <c r="BF74">
        <f>IF('2. Duree poste'!$C$3="Score",2,4)</f>
        <v>4</v>
      </c>
      <c r="BG74">
        <f>IF('2. Duree poste'!$C$3="Score",2,3)</f>
        <v>3</v>
      </c>
      <c r="BH74">
        <f>IF('2. Duree poste'!$C$3="Score",2,3)</f>
        <v>3</v>
      </c>
      <c r="BI74">
        <f>IF('2. Duree poste'!$C$3="Score",2,4)</f>
        <v>4</v>
      </c>
      <c r="BJ74">
        <f>IF('2. Duree poste'!$C$3="Score",2,4)</f>
        <v>4</v>
      </c>
      <c r="BK74">
        <f>IF('2. Duree poste'!$C$3="Score",2,4)</f>
        <v>4</v>
      </c>
      <c r="BL74">
        <f>IF('2. Duree poste'!$C$3="Score",2,3)</f>
        <v>3</v>
      </c>
      <c r="BM74">
        <f>IF('2. Duree poste'!$C$3="Score",1,2)</f>
        <v>2</v>
      </c>
      <c r="BN74">
        <f>IF('2. Duree poste'!$C$3="Score",1,2)</f>
        <v>2</v>
      </c>
      <c r="BO74">
        <f>IF('2. Duree poste'!$C$3="Score",0,1)</f>
        <v>1</v>
      </c>
      <c r="BP74">
        <f>IF('2. Duree poste'!$C$3="Score",0,0)</f>
        <v>0</v>
      </c>
      <c r="BQ74">
        <f>IF('2. Duree poste'!$C$3="Score",0,0)</f>
        <v>0</v>
      </c>
      <c r="BR74">
        <f>IF('2. Duree poste'!$C$3="Score",0,0)</f>
        <v>0</v>
      </c>
      <c r="BS74">
        <f>IF('2. Duree poste'!$C$3="Score",0,1)</f>
        <v>1</v>
      </c>
      <c r="BT74">
        <f>IF('2. Duree poste'!$C$3="Score",1,2)</f>
        <v>2</v>
      </c>
      <c r="BU74">
        <f>IF('2. Duree poste'!$C$3="Score",2,3)</f>
        <v>3</v>
      </c>
      <c r="BV74">
        <f>IF('2. Duree poste'!$C$3="Score",2,3)</f>
        <v>3</v>
      </c>
      <c r="BW74">
        <f>IF('2. Duree poste'!$C$3="Score",2,4)</f>
        <v>4</v>
      </c>
      <c r="BX74">
        <f>IF('2. Duree poste'!$C$3="Score",2,5)</f>
        <v>5</v>
      </c>
      <c r="BY74">
        <f>IF('2. Duree poste'!$C$3="Score",2,5)</f>
        <v>5</v>
      </c>
      <c r="BZ74">
        <f>IF('2. Duree poste'!$C$3="Score",2,4)</f>
        <v>4</v>
      </c>
      <c r="CA74">
        <f>IF('2. Duree poste'!$C$3="Score",2,3)</f>
        <v>3</v>
      </c>
      <c r="CB74">
        <f>IF('2. Duree poste'!$C$3="Score",2,3)</f>
        <v>3</v>
      </c>
      <c r="CC74">
        <f>IF('2. Duree poste'!$C$3="Score",2,4)</f>
        <v>4</v>
      </c>
      <c r="CD74">
        <f>IF('2. Duree poste'!$C$3="Score",2,3)</f>
        <v>3</v>
      </c>
      <c r="CE74">
        <f>IF('2. Duree poste'!$C$3="Score",2,3)</f>
        <v>3</v>
      </c>
      <c r="CF74">
        <f>IF('2. Duree poste'!$C$3="Score",2,4)</f>
        <v>4</v>
      </c>
      <c r="CG74">
        <f>IF('2. Duree poste'!$C$3="Score",2,4)</f>
        <v>4</v>
      </c>
      <c r="CH74">
        <f>IF('2. Duree poste'!$C$3="Score",2,4)</f>
        <v>4</v>
      </c>
      <c r="CI74">
        <f>IF('2. Duree poste'!$C$3="Score",2,3)</f>
        <v>3</v>
      </c>
      <c r="CJ74">
        <f>IF('2. Duree poste'!$C$3="Score",2,3)</f>
        <v>3</v>
      </c>
      <c r="CK74">
        <f>IF('2. Duree poste'!$C$3="Score",2,4)</f>
        <v>4</v>
      </c>
      <c r="CL74">
        <f>IF('2. Duree poste'!$C$3="Score",2,3)</f>
        <v>3</v>
      </c>
      <c r="CM74">
        <f>IF('2. Duree poste'!$C$3="Score",2,3)</f>
        <v>3</v>
      </c>
      <c r="CN74">
        <f>IF('2. Duree poste'!$C$3="Score",2,4)</f>
        <v>4</v>
      </c>
      <c r="CO74">
        <f>IF('2. Duree poste'!$C$3="Score",2,4)</f>
        <v>4</v>
      </c>
      <c r="CP74">
        <f>IF('2. Duree poste'!$C$3="Score",2,4)</f>
        <v>4</v>
      </c>
      <c r="CQ74">
        <f>IF('2. Duree poste'!$C$3="Score",2,3)</f>
        <v>3</v>
      </c>
      <c r="CR74">
        <f>IF('2. Duree poste'!$C$3="Score",2,3)</f>
        <v>3</v>
      </c>
      <c r="CS74">
        <f>IF('2. Duree poste'!$C$3="Score",2,3)</f>
        <v>3</v>
      </c>
      <c r="CT74">
        <f>IF('2. Duree poste'!$C$3="Score",1,2)</f>
        <v>2</v>
      </c>
      <c r="CU74">
        <f>IF('2. Duree poste'!$C$3="Score",1,2)</f>
        <v>2</v>
      </c>
      <c r="CV74">
        <f>IF('2. Duree poste'!$C$3="Score",2,3)</f>
        <v>3</v>
      </c>
      <c r="CW74">
        <f>IF('2. Duree poste'!$C$3="Score",2,3)</f>
        <v>3</v>
      </c>
      <c r="CX74">
        <f>IF('2. Duree poste'!$C$3="Score",2,3)</f>
        <v>3</v>
      </c>
      <c r="CY74">
        <f>IF('2. Duree poste'!$C$3="Score",1,2)</f>
        <v>2</v>
      </c>
      <c r="CZ74">
        <f>IF('2. Duree poste'!$C$3="Score",2,3)</f>
        <v>3</v>
      </c>
      <c r="DA74">
        <f>IF('2. Duree poste'!$C$3="Score",2,4)</f>
        <v>4</v>
      </c>
    </row>
    <row r="75" spans="2:105" x14ac:dyDescent="0.35">
      <c r="B75" s="186" t="s">
        <v>1170</v>
      </c>
      <c r="D75" s="478">
        <f t="shared" ref="D75:D102" si="4">AVERAGE($U75:$DA75)</f>
        <v>3.3058823529411763</v>
      </c>
      <c r="E75">
        <f>IF('2. Duree poste'!$C$3="Score",,0)</f>
        <v>0</v>
      </c>
      <c r="F75">
        <f>IF('2. Duree poste'!$C$3="Score",,0)</f>
        <v>0</v>
      </c>
      <c r="G75">
        <f>IF('2. Duree poste'!$C$3="Score",,0)</f>
        <v>0</v>
      </c>
      <c r="R75">
        <f>IF('2. Duree poste'!$C$3="Score",,0)</f>
        <v>0</v>
      </c>
      <c r="S75">
        <f>IF('2. Duree poste'!$C$3="Score",,1)</f>
        <v>1</v>
      </c>
      <c r="T75">
        <f>IF('2. Duree poste'!$C$3="Score",,2)</f>
        <v>2</v>
      </c>
      <c r="U75">
        <f>IF('2. Duree poste'!$C$3="Score",2,5)</f>
        <v>5</v>
      </c>
      <c r="V75">
        <f>IF('2. Duree poste'!$C$3="Score",2,4)</f>
        <v>4</v>
      </c>
      <c r="W75">
        <f>IF('2. Duree poste'!$C$3="Score",2,4)</f>
        <v>4</v>
      </c>
      <c r="X75">
        <f>IF('2. Duree poste'!$C$3="Score",2,4)</f>
        <v>4</v>
      </c>
      <c r="Y75">
        <f>IF('2. Duree poste'!$C$3="Score",2,5)</f>
        <v>5</v>
      </c>
      <c r="Z75">
        <f>IF('2. Duree poste'!$C$3="Score",2,4)</f>
        <v>4</v>
      </c>
      <c r="AA75">
        <f>IF('2. Duree poste'!$C$3="Score",2,4)</f>
        <v>4</v>
      </c>
      <c r="AB75">
        <f>IF('2. Duree poste'!$C$3="Score",2,5)</f>
        <v>5</v>
      </c>
      <c r="AC75">
        <f>IF('2. Duree poste'!$C$3="Score",2,5)</f>
        <v>5</v>
      </c>
      <c r="AD75">
        <f>IF('2. Duree poste'!$C$3="Score",2,4)</f>
        <v>4</v>
      </c>
      <c r="AE75">
        <f>IF('2. Duree poste'!$C$3="Score",2,3)</f>
        <v>3</v>
      </c>
      <c r="AF75">
        <f>IF('2. Duree poste'!$C$3="Score",2,3)</f>
        <v>3</v>
      </c>
      <c r="AG75">
        <f>IF('2. Duree poste'!$C$3="Score",2,4)</f>
        <v>4</v>
      </c>
      <c r="AH75">
        <f>IF('2. Duree poste'!$C$3="Score",2,3)</f>
        <v>3</v>
      </c>
      <c r="AI75">
        <f>IF('2. Duree poste'!$C$3="Score",2,3)</f>
        <v>3</v>
      </c>
      <c r="AJ75">
        <f>IF('2. Duree poste'!$C$3="Score",2,4)</f>
        <v>4</v>
      </c>
      <c r="AK75">
        <f>IF('2. Duree poste'!$C$3="Score",2,4)</f>
        <v>4</v>
      </c>
      <c r="AL75">
        <f>IF('2. Duree poste'!$C$3="Score",2,4)</f>
        <v>4</v>
      </c>
      <c r="AM75">
        <f>IF('2. Duree poste'!$C$3="Score",2,3)</f>
        <v>3</v>
      </c>
      <c r="AN75">
        <f>IF('2. Duree poste'!$C$3="Score",2,3)</f>
        <v>3</v>
      </c>
      <c r="AO75">
        <f>IF('2. Duree poste'!$C$3="Score",2,3)</f>
        <v>3</v>
      </c>
      <c r="AP75">
        <f>IF('2. Duree poste'!$C$3="Score",1,2)</f>
        <v>2</v>
      </c>
      <c r="AQ75">
        <f>IF('2. Duree poste'!$C$3="Score",1,2)</f>
        <v>2</v>
      </c>
      <c r="AR75">
        <f>IF('2. Duree poste'!$C$3="Score",2,3)</f>
        <v>3</v>
      </c>
      <c r="AS75">
        <f>IF('2. Duree poste'!$C$3="Score",2,3)</f>
        <v>3</v>
      </c>
      <c r="AT75">
        <f>IF('2. Duree poste'!$C$3="Score",2,3)</f>
        <v>3</v>
      </c>
      <c r="AU75">
        <f>IF('2. Duree poste'!$C$3="Score",1,2)</f>
        <v>2</v>
      </c>
      <c r="AV75">
        <f>IF('2. Duree poste'!$C$3="Score",2,3)</f>
        <v>3</v>
      </c>
      <c r="AW75">
        <f>IF('2. Duree poste'!$C$3="Score",2,4)</f>
        <v>4</v>
      </c>
      <c r="AX75">
        <f>IF('2. Duree poste'!$C$3="Score",2,3)</f>
        <v>3</v>
      </c>
      <c r="AY75">
        <f>IF('2. Duree poste'!$C$3="Score",2,3)</f>
        <v>3</v>
      </c>
      <c r="AZ75">
        <f>IF('2. Duree poste'!$C$3="Score",2,4)</f>
        <v>4</v>
      </c>
      <c r="BA75">
        <f>IF('2. Duree poste'!$C$3="Score",2,4)</f>
        <v>4</v>
      </c>
      <c r="BB75">
        <f>IF('2. Duree poste'!$C$3="Score",2,4)</f>
        <v>4</v>
      </c>
      <c r="BC75">
        <f>IF('2. Duree poste'!$C$3="Score",2,4)</f>
        <v>4</v>
      </c>
      <c r="BD75">
        <f>IF('2. Duree poste'!$C$3="Score",2,4)</f>
        <v>4</v>
      </c>
      <c r="BE75">
        <f>IF('2. Duree poste'!$C$3="Score",2,4)</f>
        <v>4</v>
      </c>
      <c r="BF75">
        <f>IF('2. Duree poste'!$C$3="Score",2,3)</f>
        <v>3</v>
      </c>
      <c r="BG75">
        <f>IF('2. Duree poste'!$C$3="Score",2,3)</f>
        <v>3</v>
      </c>
      <c r="BH75">
        <f>IF('2. Duree poste'!$C$3="Score",2,4)</f>
        <v>4</v>
      </c>
      <c r="BI75">
        <f>IF('2. Duree poste'!$C$3="Score",2,4)</f>
        <v>4</v>
      </c>
      <c r="BJ75">
        <f>IF('2. Duree poste'!$C$3="Score",2,3)</f>
        <v>3</v>
      </c>
      <c r="BK75">
        <f>IF('2. Duree poste'!$C$3="Score",1,2)</f>
        <v>2</v>
      </c>
      <c r="BL75">
        <f>IF('2. Duree poste'!$C$3="Score",2,3)</f>
        <v>3</v>
      </c>
      <c r="BM75">
        <f>IF('2. Duree poste'!$C$3="Score",2,4)</f>
        <v>4</v>
      </c>
      <c r="BN75">
        <f>IF('2. Duree poste'!$C$3="Score",2,3)</f>
        <v>3</v>
      </c>
      <c r="BO75">
        <f>IF('2. Duree poste'!$C$3="Score",2,3)</f>
        <v>3</v>
      </c>
      <c r="BP75">
        <f>IF('2. Duree poste'!$C$3="Score",2,4)</f>
        <v>4</v>
      </c>
      <c r="BQ75">
        <f>IF('2. Duree poste'!$C$3="Score",2,4)</f>
        <v>4</v>
      </c>
      <c r="BR75">
        <f>IF('2. Duree poste'!$C$3="Score",2,4)</f>
        <v>4</v>
      </c>
      <c r="BS75">
        <f>IF('2. Duree poste'!$C$3="Score",2,3)</f>
        <v>3</v>
      </c>
      <c r="BT75">
        <f>IF('2. Duree poste'!$C$3="Score",1,2)</f>
        <v>2</v>
      </c>
      <c r="BU75">
        <f>IF('2. Duree poste'!$C$3="Score",1,2)</f>
        <v>2</v>
      </c>
      <c r="BV75">
        <f>IF('2. Duree poste'!$C$3="Score",0,1)</f>
        <v>1</v>
      </c>
      <c r="BW75">
        <f>IF('2. Duree poste'!$C$3="Score",0,0)</f>
        <v>0</v>
      </c>
      <c r="BX75">
        <f>IF('2. Duree poste'!$C$3="Score",0,0)</f>
        <v>0</v>
      </c>
      <c r="BY75">
        <f>IF('2. Duree poste'!$C$3="Score",0,0)</f>
        <v>0</v>
      </c>
      <c r="BZ75">
        <f>IF('2. Duree poste'!$C$3="Score",0,1)</f>
        <v>1</v>
      </c>
      <c r="CA75">
        <f>IF('2. Duree poste'!$C$3="Score",1,2)</f>
        <v>2</v>
      </c>
      <c r="CB75">
        <f>IF('2. Duree poste'!$C$3="Score",2,3)</f>
        <v>3</v>
      </c>
      <c r="CC75">
        <f>IF('2. Duree poste'!$C$3="Score",2,3)</f>
        <v>3</v>
      </c>
      <c r="CD75">
        <f>IF('2. Duree poste'!$C$3="Score",2,4)</f>
        <v>4</v>
      </c>
      <c r="CE75">
        <f>IF('2. Duree poste'!$C$3="Score",2,5)</f>
        <v>5</v>
      </c>
      <c r="CF75">
        <f>IF('2. Duree poste'!$C$3="Score",2,5)</f>
        <v>5</v>
      </c>
      <c r="CG75">
        <f>IF('2. Duree poste'!$C$3="Score",2,4)</f>
        <v>4</v>
      </c>
      <c r="CH75">
        <f>IF('2. Duree poste'!$C$3="Score",2,3)</f>
        <v>3</v>
      </c>
      <c r="CI75">
        <f>IF('2. Duree poste'!$C$3="Score",2,3)</f>
        <v>3</v>
      </c>
      <c r="CJ75">
        <f>IF('2. Duree poste'!$C$3="Score",2,4)</f>
        <v>4</v>
      </c>
      <c r="CK75">
        <f>IF('2. Duree poste'!$C$3="Score",2,3)</f>
        <v>3</v>
      </c>
      <c r="CL75">
        <f>IF('2. Duree poste'!$C$3="Score",2,3)</f>
        <v>3</v>
      </c>
      <c r="CM75">
        <f>IF('2. Duree poste'!$C$3="Score",2,4)</f>
        <v>4</v>
      </c>
      <c r="CN75">
        <f>IF('2. Duree poste'!$C$3="Score",2,4)</f>
        <v>4</v>
      </c>
      <c r="CO75">
        <f>IF('2. Duree poste'!$C$3="Score",2,4)</f>
        <v>4</v>
      </c>
      <c r="CP75">
        <f>IF('2. Duree poste'!$C$3="Score",2,3)</f>
        <v>3</v>
      </c>
      <c r="CQ75">
        <f>IF('2. Duree poste'!$C$3="Score",2,3)</f>
        <v>3</v>
      </c>
      <c r="CR75">
        <f>IF('2. Duree poste'!$C$3="Score",2,4)</f>
        <v>4</v>
      </c>
      <c r="CS75">
        <f>IF('2. Duree poste'!$C$3="Score",2,3)</f>
        <v>3</v>
      </c>
      <c r="CT75">
        <f>IF('2. Duree poste'!$C$3="Score",2,3)</f>
        <v>3</v>
      </c>
      <c r="CU75">
        <f>IF('2. Duree poste'!$C$3="Score",2,4)</f>
        <v>4</v>
      </c>
      <c r="CV75">
        <f>IF('2. Duree poste'!$C$3="Score",2,4)</f>
        <v>4</v>
      </c>
      <c r="CW75">
        <f>IF('2. Duree poste'!$C$3="Score",2,4)</f>
        <v>4</v>
      </c>
      <c r="CX75">
        <f>IF('2. Duree poste'!$C$3="Score",2,3)</f>
        <v>3</v>
      </c>
      <c r="CY75">
        <f>IF('2. Duree poste'!$C$3="Score",2,3)</f>
        <v>3</v>
      </c>
      <c r="CZ75">
        <f>IF('2. Duree poste'!$C$3="Score",2,4)</f>
        <v>4</v>
      </c>
      <c r="DA75">
        <f>IF('2. Duree poste'!$C$3="Score",2,3)</f>
        <v>3</v>
      </c>
    </row>
    <row r="76" spans="2:105" x14ac:dyDescent="0.35">
      <c r="B76" s="186" t="s">
        <v>1171</v>
      </c>
      <c r="D76" s="478">
        <f t="shared" si="4"/>
        <v>2.8588235294117648</v>
      </c>
      <c r="E76">
        <f>IF('2. Duree poste'!$C$3="Score",,1)</f>
        <v>1</v>
      </c>
      <c r="F76">
        <f>IF('2. Duree poste'!$C$3="Score",,2)</f>
        <v>2</v>
      </c>
      <c r="G76">
        <f>IF('2. Duree poste'!$C$3="Score",,2)</f>
        <v>2</v>
      </c>
      <c r="R76">
        <f>IF('2. Duree poste'!$C$3="Score",,2)</f>
        <v>2</v>
      </c>
      <c r="S76">
        <f>IF('2. Duree poste'!$C$3="Score",,2)</f>
        <v>2</v>
      </c>
      <c r="T76">
        <f>IF('2. Duree poste'!$C$3="Score",,2)</f>
        <v>2</v>
      </c>
      <c r="U76">
        <f>IF('2. Duree poste'!$C$3="Score",1,2)</f>
        <v>2</v>
      </c>
      <c r="V76">
        <f>IF('2. Duree poste'!$C$3="Score",2,3)</f>
        <v>3</v>
      </c>
      <c r="W76">
        <f>IF('2. Duree poste'!$C$3="Score",2,4)</f>
        <v>4</v>
      </c>
      <c r="X76">
        <f>IF('2. Duree poste'!$C$3="Score",2,3)</f>
        <v>3</v>
      </c>
      <c r="Y76">
        <f>IF('2. Duree poste'!$C$3="Score",1,2)</f>
        <v>2</v>
      </c>
      <c r="Z76">
        <f>IF('2. Duree poste'!$C$3="Score",1,2)</f>
        <v>2</v>
      </c>
      <c r="AA76">
        <f>IF('2. Duree poste'!$C$3="Score",2,3)</f>
        <v>3</v>
      </c>
      <c r="AB76">
        <f>IF('2. Duree poste'!$C$3="Score",2,4)</f>
        <v>4</v>
      </c>
      <c r="AC76">
        <f>IF('2. Duree poste'!$C$3="Score",2,4)</f>
        <v>4</v>
      </c>
      <c r="AD76">
        <f>IF('2. Duree poste'!$C$3="Score",2,3)</f>
        <v>3</v>
      </c>
      <c r="AE76">
        <f>IF('2. Duree poste'!$C$3="Score",2,3)</f>
        <v>3</v>
      </c>
      <c r="AF76">
        <f>IF('2. Duree poste'!$C$3="Score",2,3)</f>
        <v>3</v>
      </c>
      <c r="AG76">
        <f>IF('2. Duree poste'!$C$3="Score",2,3)</f>
        <v>3</v>
      </c>
      <c r="AH76">
        <f>IF('2. Duree poste'!$C$3="Score",2,3)</f>
        <v>3</v>
      </c>
      <c r="AI76">
        <f>IF('2. Duree poste'!$C$3="Score",2,3)</f>
        <v>3</v>
      </c>
      <c r="AJ76">
        <f>IF('2. Duree poste'!$C$3="Score",1,2)</f>
        <v>2</v>
      </c>
      <c r="AK76">
        <f>IF('2. Duree poste'!$C$3="Score",1,2)</f>
        <v>2</v>
      </c>
      <c r="AL76">
        <f>IF('2. Duree poste'!$C$3="Score",1,2)</f>
        <v>2</v>
      </c>
      <c r="AM76">
        <f>IF('2. Duree poste'!$C$3="Score",2,3)</f>
        <v>3</v>
      </c>
      <c r="AN76">
        <f>IF('2. Duree poste'!$C$3="Score",2,4)</f>
        <v>4</v>
      </c>
      <c r="AO76">
        <f>IF('2. Duree poste'!$C$3="Score",2,3)</f>
        <v>3</v>
      </c>
      <c r="AP76">
        <f>IF('2. Duree poste'!$C$3="Score",1,2)</f>
        <v>2</v>
      </c>
      <c r="AQ76">
        <f>IF('2. Duree poste'!$C$3="Score",1,2)</f>
        <v>2</v>
      </c>
      <c r="AR76">
        <f>IF('2. Duree poste'!$C$3="Score",2,3)</f>
        <v>3</v>
      </c>
      <c r="AS76">
        <f>IF('2. Duree poste'!$C$3="Score",2,4)</f>
        <v>4</v>
      </c>
      <c r="AT76">
        <f>IF('2. Duree poste'!$C$3="Score",2,4)</f>
        <v>4</v>
      </c>
      <c r="AU76">
        <f>IF('2. Duree poste'!$C$3="Score",2,3)</f>
        <v>3</v>
      </c>
      <c r="AV76">
        <f>IF('2. Duree poste'!$C$3="Score",2,3)</f>
        <v>3</v>
      </c>
      <c r="AW76">
        <f>IF('2. Duree poste'!$C$3="Score",2,3)</f>
        <v>3</v>
      </c>
      <c r="AX76">
        <f>IF('2. Duree poste'!$C$3="Score",2,4)</f>
        <v>4</v>
      </c>
      <c r="AY76">
        <f>IF('2. Duree poste'!$C$3="Score",2,4)</f>
        <v>4</v>
      </c>
      <c r="AZ76">
        <f>IF('2. Duree poste'!$C$3="Score",2,4)</f>
        <v>4</v>
      </c>
      <c r="BA76">
        <f>IF('2. Duree poste'!$C$3="Score",2,3)</f>
        <v>3</v>
      </c>
      <c r="BB76">
        <f>IF('2. Duree poste'!$C$3="Score",2,3)</f>
        <v>3</v>
      </c>
      <c r="BC76">
        <f>IF('2. Duree poste'!$C$3="Score",2,3)</f>
        <v>3</v>
      </c>
      <c r="BD76">
        <f>IF('2. Duree poste'!$C$3="Score",2,3)</f>
        <v>3</v>
      </c>
      <c r="BE76">
        <f>IF('2. Duree poste'!$C$3="Score",2,3)</f>
        <v>3</v>
      </c>
      <c r="BF76">
        <f>IF('2. Duree poste'!$C$3="Score",2,3)</f>
        <v>3</v>
      </c>
      <c r="BG76">
        <f>IF('2. Duree poste'!$C$3="Score",1,2)</f>
        <v>2</v>
      </c>
      <c r="BH76">
        <f>IF('2. Duree poste'!$C$3="Score",1,2)</f>
        <v>2</v>
      </c>
      <c r="BI76">
        <f>IF('2. Duree poste'!$C$3="Score",1,2)</f>
        <v>2</v>
      </c>
      <c r="BJ76">
        <f>IF('2. Duree poste'!$C$3="Score",2,3)</f>
        <v>3</v>
      </c>
      <c r="BK76">
        <f>IF('2. Duree poste'!$C$3="Score",2,4)</f>
        <v>4</v>
      </c>
      <c r="BL76">
        <f>IF('2. Duree poste'!$C$3="Score",2,4)</f>
        <v>4</v>
      </c>
      <c r="BM76">
        <f>IF('2. Duree poste'!$C$3="Score",2,3)</f>
        <v>3</v>
      </c>
      <c r="BN76">
        <f>IF('2. Duree poste'!$C$3="Score",2,3)</f>
        <v>3</v>
      </c>
      <c r="BO76">
        <f>IF('2. Duree poste'!$C$3="Score",2,3)</f>
        <v>3</v>
      </c>
      <c r="BP76">
        <f>IF('2. Duree poste'!$C$3="Score",2,4)</f>
        <v>4</v>
      </c>
      <c r="BQ76">
        <f>IF('2. Duree poste'!$C$3="Score",2,4)</f>
        <v>4</v>
      </c>
      <c r="BR76">
        <f>IF('2. Duree poste'!$C$3="Score",2,4)</f>
        <v>4</v>
      </c>
      <c r="BS76">
        <f>IF('2. Duree poste'!$C$3="Score",2,3)</f>
        <v>3</v>
      </c>
      <c r="BT76">
        <f>IF('2. Duree poste'!$C$3="Score",2,3)</f>
        <v>3</v>
      </c>
      <c r="BU76">
        <f>IF('2. Duree poste'!$C$3="Score",2,3)</f>
        <v>3</v>
      </c>
      <c r="BV76">
        <f>IF('2. Duree poste'!$C$3="Score",2,4)</f>
        <v>4</v>
      </c>
      <c r="BW76">
        <f>IF('2. Duree poste'!$C$3="Score",2,4)</f>
        <v>4</v>
      </c>
      <c r="BX76">
        <f>IF('2. Duree poste'!$C$3="Score",2,3)</f>
        <v>3</v>
      </c>
      <c r="BY76">
        <f>IF('2. Duree poste'!$C$3="Score",1,2)</f>
        <v>2</v>
      </c>
      <c r="BZ76">
        <f>IF('2. Duree poste'!$C$3="Score",1,2)</f>
        <v>2</v>
      </c>
      <c r="CA76">
        <f>IF('2. Duree poste'!$C$3="Score",2,3)</f>
        <v>3</v>
      </c>
      <c r="CB76">
        <f>IF('2. Duree poste'!$C$3="Score",2,4)</f>
        <v>4</v>
      </c>
      <c r="CC76">
        <f>IF('2. Duree poste'!$C$3="Score",2,3)</f>
        <v>3</v>
      </c>
      <c r="CD76">
        <f>IF('2. Duree poste'!$C$3="Score",1,2)</f>
        <v>2</v>
      </c>
      <c r="CE76">
        <f>IF('2. Duree poste'!$C$3="Score",1,2)</f>
        <v>2</v>
      </c>
      <c r="CF76">
        <f>IF('2. Duree poste'!$C$3="Score",1,2)</f>
        <v>2</v>
      </c>
      <c r="CG76">
        <f>IF('2. Duree poste'!$C$3="Score",1,2)</f>
        <v>2</v>
      </c>
      <c r="CH76">
        <f>IF('2. Duree poste'!$C$3="Score",0,1)</f>
        <v>1</v>
      </c>
      <c r="CI76">
        <f>IF('2. Duree poste'!$C$3="Score",0,0)</f>
        <v>0</v>
      </c>
      <c r="CJ76">
        <f>IF('2. Duree poste'!$C$3="Score",0,0)</f>
        <v>0</v>
      </c>
      <c r="CK76">
        <f>IF('2. Duree poste'!$C$3="Score",0,1)</f>
        <v>1</v>
      </c>
      <c r="CL76">
        <f>IF('2. Duree poste'!$C$3="Score",1,2)</f>
        <v>2</v>
      </c>
      <c r="CM76">
        <f>IF('2. Duree poste'!$C$3="Score",2,3)</f>
        <v>3</v>
      </c>
      <c r="CN76">
        <f>IF('2. Duree poste'!$C$3="Score",2,3)</f>
        <v>3</v>
      </c>
      <c r="CO76">
        <f>IF('2. Duree poste'!$C$3="Score",2,3)</f>
        <v>3</v>
      </c>
      <c r="CP76">
        <f>IF('2. Duree poste'!$C$3="Score",2,3)</f>
        <v>3</v>
      </c>
      <c r="CQ76">
        <f>IF('2. Duree poste'!$C$3="Score",2,4)</f>
        <v>4</v>
      </c>
      <c r="CR76">
        <f>IF('2. Duree poste'!$C$3="Score",2,4)</f>
        <v>4</v>
      </c>
      <c r="CS76">
        <f>IF('2. Duree poste'!$C$3="Score",2,3)</f>
        <v>3</v>
      </c>
      <c r="CT76">
        <f>IF('2. Duree poste'!$C$3="Score",1,2)</f>
        <v>2</v>
      </c>
      <c r="CU76">
        <f>IF('2. Duree poste'!$C$3="Score",1,2)</f>
        <v>2</v>
      </c>
      <c r="CV76">
        <f>IF('2. Duree poste'!$C$3="Score",1,2)</f>
        <v>2</v>
      </c>
      <c r="CW76">
        <f>IF('2. Duree poste'!$C$3="Score",2,3)</f>
        <v>3</v>
      </c>
      <c r="CX76">
        <f>IF('2. Duree poste'!$C$3="Score",2,3)</f>
        <v>3</v>
      </c>
      <c r="CY76">
        <f>IF('2. Duree poste'!$C$3="Score",2,3)</f>
        <v>3</v>
      </c>
      <c r="CZ76">
        <f>IF('2. Duree poste'!$C$3="Score",2,3)</f>
        <v>3</v>
      </c>
      <c r="DA76">
        <f>IF('2. Duree poste'!$C$3="Score",2,3)</f>
        <v>3</v>
      </c>
    </row>
    <row r="77" spans="2:105" x14ac:dyDescent="0.35">
      <c r="B77" s="186" t="s">
        <v>1172</v>
      </c>
      <c r="D77" s="478">
        <f t="shared" si="4"/>
        <v>2.835294117647059</v>
      </c>
      <c r="E77">
        <f>IF('2. Duree poste'!$C$3="Score",,0)</f>
        <v>0</v>
      </c>
      <c r="F77">
        <f>IF('2. Duree poste'!$C$3="Score",,0)</f>
        <v>0</v>
      </c>
      <c r="G77">
        <f>IF('2. Duree poste'!$C$3="Score",,0)</f>
        <v>0</v>
      </c>
      <c r="R77">
        <f>IF('2. Duree poste'!$C$3="Score",,0)</f>
        <v>0</v>
      </c>
      <c r="S77">
        <f>IF('2. Duree poste'!$C$3="Score",,1)</f>
        <v>1</v>
      </c>
      <c r="T77">
        <f>IF('2. Duree poste'!$C$3="Score",,1)</f>
        <v>1</v>
      </c>
      <c r="U77">
        <f>IF('2. Duree poste'!$C$3="Score",1,2)</f>
        <v>2</v>
      </c>
      <c r="V77">
        <f>IF('2. Duree poste'!$C$3="Score",2,3)</f>
        <v>3</v>
      </c>
      <c r="W77">
        <f>IF('2. Duree poste'!$C$3="Score",2,3)</f>
        <v>3</v>
      </c>
      <c r="X77">
        <f>IF('2. Duree poste'!$C$3="Score",1,2)</f>
        <v>2</v>
      </c>
      <c r="Y77">
        <f>IF('2. Duree poste'!$C$3="Score",1,2)</f>
        <v>2</v>
      </c>
      <c r="Z77">
        <f>IF('2. Duree poste'!$C$3="Score",1,2)</f>
        <v>2</v>
      </c>
      <c r="AA77">
        <f>IF('2. Duree poste'!$C$3="Score",2,3)</f>
        <v>3</v>
      </c>
      <c r="AB77">
        <f>IF('2. Duree poste'!$C$3="Score",2,4)</f>
        <v>4</v>
      </c>
      <c r="AC77">
        <f>IF('2. Duree poste'!$C$3="Score",2,4)</f>
        <v>4</v>
      </c>
      <c r="AD77">
        <f>IF('2. Duree poste'!$C$3="Score",2,3)</f>
        <v>3</v>
      </c>
      <c r="AE77">
        <f>IF('2. Duree poste'!$C$3="Score",2,3)</f>
        <v>3</v>
      </c>
      <c r="AF77">
        <f>IF('2. Duree poste'!$C$3="Score",2,3)</f>
        <v>3</v>
      </c>
      <c r="AG77">
        <f>IF('2. Duree poste'!$C$3="Score",2,3)</f>
        <v>3</v>
      </c>
      <c r="AH77">
        <f>IF('2. Duree poste'!$C$3="Score",2,3)</f>
        <v>3</v>
      </c>
      <c r="AI77">
        <f>IF('2. Duree poste'!$C$3="Score",2,3)</f>
        <v>3</v>
      </c>
      <c r="AJ77">
        <f>IF('2. Duree poste'!$C$3="Score",1,2)</f>
        <v>2</v>
      </c>
      <c r="AK77">
        <f>IF('2. Duree poste'!$C$3="Score",1,2)</f>
        <v>2</v>
      </c>
      <c r="AL77">
        <f>IF('2. Duree poste'!$C$3="Score",1,2)</f>
        <v>2</v>
      </c>
      <c r="AM77">
        <f>IF('2. Duree poste'!$C$3="Score",2,3)</f>
        <v>3</v>
      </c>
      <c r="AN77">
        <f>IF('2. Duree poste'!$C$3="Score",2,4)</f>
        <v>4</v>
      </c>
      <c r="AO77">
        <f>IF('2. Duree poste'!$C$3="Score",2,3)</f>
        <v>3</v>
      </c>
      <c r="AP77">
        <f>IF('2. Duree poste'!$C$3="Score",1,2)</f>
        <v>2</v>
      </c>
      <c r="AQ77">
        <f>IF('2. Duree poste'!$C$3="Score",1,2)</f>
        <v>2</v>
      </c>
      <c r="AR77">
        <f>IF('2. Duree poste'!$C$3="Score",1,2)</f>
        <v>2</v>
      </c>
      <c r="AS77">
        <f>IF('2. Duree poste'!$C$3="Score",2,3)</f>
        <v>3</v>
      </c>
      <c r="AT77">
        <f>IF('2. Duree poste'!$C$3="Score",2,3)</f>
        <v>3</v>
      </c>
      <c r="AU77">
        <f>IF('2. Duree poste'!$C$3="Score",1,2)</f>
        <v>2</v>
      </c>
      <c r="AV77">
        <f>IF('2. Duree poste'!$C$3="Score",1,2)</f>
        <v>2</v>
      </c>
      <c r="AW77">
        <f>IF('2. Duree poste'!$C$3="Score",1,2)</f>
        <v>2</v>
      </c>
      <c r="AX77">
        <f>IF('2. Duree poste'!$C$3="Score",2,3)</f>
        <v>3</v>
      </c>
      <c r="AY77">
        <f>IF('2. Duree poste'!$C$3="Score",2,4)</f>
        <v>4</v>
      </c>
      <c r="AZ77">
        <f>IF('2. Duree poste'!$C$3="Score",2,4)</f>
        <v>4</v>
      </c>
      <c r="BA77">
        <f>IF('2. Duree poste'!$C$3="Score",2,3)</f>
        <v>3</v>
      </c>
      <c r="BB77">
        <f>IF('2. Duree poste'!$C$3="Score",2,3)</f>
        <v>3</v>
      </c>
      <c r="BC77">
        <f>IF('2. Duree poste'!$C$3="Score",2,4)</f>
        <v>4</v>
      </c>
      <c r="BD77">
        <f>IF('2. Duree poste'!$C$3="Score",2,4)</f>
        <v>4</v>
      </c>
      <c r="BE77">
        <f>IF('2. Duree poste'!$C$3="Score",2,4)</f>
        <v>4</v>
      </c>
      <c r="BF77">
        <f>IF('2. Duree poste'!$C$3="Score",2,4)</f>
        <v>4</v>
      </c>
      <c r="BG77">
        <f>IF('2. Duree poste'!$C$3="Score",2,3)</f>
        <v>3</v>
      </c>
      <c r="BH77">
        <f>IF('2. Duree poste'!$C$3="Score",2,3)</f>
        <v>3</v>
      </c>
      <c r="BI77">
        <f>IF('2. Duree poste'!$C$3="Score",2,3)</f>
        <v>3</v>
      </c>
      <c r="BJ77">
        <f>IF('2. Duree poste'!$C$3="Score",2,3)</f>
        <v>3</v>
      </c>
      <c r="BK77">
        <f>IF('2. Duree poste'!$C$3="Score",2,4)</f>
        <v>4</v>
      </c>
      <c r="BL77">
        <f>IF('2. Duree poste'!$C$3="Score",2,4)</f>
        <v>4</v>
      </c>
      <c r="BM77">
        <f>IF('2. Duree poste'!$C$3="Score",2,3)</f>
        <v>3</v>
      </c>
      <c r="BN77">
        <f>IF('2. Duree poste'!$C$3="Score",2,3)</f>
        <v>3</v>
      </c>
      <c r="BO77">
        <f>IF('2. Duree poste'!$C$3="Score",2,3)</f>
        <v>3</v>
      </c>
      <c r="BP77">
        <f>IF('2. Duree poste'!$C$3="Score",2,4)</f>
        <v>4</v>
      </c>
      <c r="BQ77">
        <f>IF('2. Duree poste'!$C$3="Score",2,3)</f>
        <v>3</v>
      </c>
      <c r="BR77">
        <f>IF('2. Duree poste'!$C$3="Score",1,2)</f>
        <v>2</v>
      </c>
      <c r="BS77">
        <f>IF('2. Duree poste'!$C$3="Score",0,1)</f>
        <v>1</v>
      </c>
      <c r="BT77">
        <f>IF('2. Duree poste'!$C$3="Score",1,2)</f>
        <v>2</v>
      </c>
      <c r="BU77">
        <f>IF('2. Duree poste'!$C$3="Score",2,3)</f>
        <v>3</v>
      </c>
      <c r="BV77">
        <f>IF('2. Duree poste'!$C$3="Score",2,4)</f>
        <v>4</v>
      </c>
      <c r="BW77">
        <f>IF('2. Duree poste'!$C$3="Score",2,3)</f>
        <v>3</v>
      </c>
      <c r="BX77">
        <f>IF('2. Duree poste'!$C$3="Score",2,3)</f>
        <v>3</v>
      </c>
      <c r="BY77">
        <f>IF('2. Duree poste'!$C$3="Score",2,3)</f>
        <v>3</v>
      </c>
      <c r="BZ77">
        <f>IF('2. Duree poste'!$C$3="Score",2,4)</f>
        <v>4</v>
      </c>
      <c r="CA77">
        <f>IF('2. Duree poste'!$C$3="Score",2,4)</f>
        <v>4</v>
      </c>
      <c r="CB77">
        <f>IF('2. Duree poste'!$C$3="Score",2,4)</f>
        <v>4</v>
      </c>
      <c r="CC77">
        <f>IF('2. Duree poste'!$C$3="Score",2,3)</f>
        <v>3</v>
      </c>
      <c r="CD77">
        <f>IF('2. Duree poste'!$C$3="Score",2,3)</f>
        <v>3</v>
      </c>
      <c r="CE77">
        <f>IF('2. Duree poste'!$C$3="Score",2,3)</f>
        <v>3</v>
      </c>
      <c r="CF77">
        <f>IF('2. Duree poste'!$C$3="Score",2,3)</f>
        <v>3</v>
      </c>
      <c r="CG77">
        <f>IF('2. Duree poste'!$C$3="Score",1,2)</f>
        <v>2</v>
      </c>
      <c r="CH77">
        <f>IF('2. Duree poste'!$C$3="Score",0,1)</f>
        <v>1</v>
      </c>
      <c r="CI77">
        <f>IF('2. Duree poste'!$C$3="Score",0,0)</f>
        <v>0</v>
      </c>
      <c r="CJ77">
        <f>IF('2. Duree poste'!$C$3="Score",0,0)</f>
        <v>0</v>
      </c>
      <c r="CK77">
        <f>IF('2. Duree poste'!$C$3="Score",0,1)</f>
        <v>1</v>
      </c>
      <c r="CL77">
        <f>IF('2. Duree poste'!$C$3="Score",1,2)</f>
        <v>2</v>
      </c>
      <c r="CM77">
        <f>IF('2. Duree poste'!$C$3="Score",2,3)</f>
        <v>3</v>
      </c>
      <c r="CN77">
        <f>IF('2. Duree poste'!$C$3="Score",2,3)</f>
        <v>3</v>
      </c>
      <c r="CO77">
        <f>IF('2. Duree poste'!$C$3="Score",2,3)</f>
        <v>3</v>
      </c>
      <c r="CP77">
        <f>IF('2. Duree poste'!$C$3="Score",2,3)</f>
        <v>3</v>
      </c>
      <c r="CQ77">
        <f>IF('2. Duree poste'!$C$3="Score",2,4)</f>
        <v>4</v>
      </c>
      <c r="CR77">
        <f>IF('2. Duree poste'!$C$3="Score",2,4)</f>
        <v>4</v>
      </c>
      <c r="CS77">
        <f>IF('2. Duree poste'!$C$3="Score",2,3)</f>
        <v>3</v>
      </c>
      <c r="CT77">
        <f>IF('2. Duree poste'!$C$3="Score",1,2)</f>
        <v>2</v>
      </c>
      <c r="CU77">
        <f>IF('2. Duree poste'!$C$3="Score",1,2)</f>
        <v>2</v>
      </c>
      <c r="CV77">
        <f>IF('2. Duree poste'!$C$3="Score",1,2)</f>
        <v>2</v>
      </c>
      <c r="CW77">
        <f>IF('2. Duree poste'!$C$3="Score",2,3)</f>
        <v>3</v>
      </c>
      <c r="CX77">
        <f>IF('2. Duree poste'!$C$3="Score",2,3)</f>
        <v>3</v>
      </c>
      <c r="CY77">
        <f>IF('2. Duree poste'!$C$3="Score",2,3)</f>
        <v>3</v>
      </c>
      <c r="CZ77">
        <f>IF('2. Duree poste'!$C$3="Score",2,3)</f>
        <v>3</v>
      </c>
      <c r="DA77">
        <f>IF('2. Duree poste'!$C$3="Score",2,3)</f>
        <v>3</v>
      </c>
    </row>
    <row r="78" spans="2:105" x14ac:dyDescent="0.35">
      <c r="B78" s="186" t="s">
        <v>1173</v>
      </c>
      <c r="D78" s="478">
        <f t="shared" si="4"/>
        <v>2.4705882352941178</v>
      </c>
      <c r="E78">
        <f>IF('2. Duree poste'!$C$3="Score",,0)</f>
        <v>0</v>
      </c>
      <c r="F78">
        <f>IF('2. Duree poste'!$C$3="Score",,1)</f>
        <v>1</v>
      </c>
      <c r="G78">
        <f>IF('2. Duree poste'!$C$3="Score",,2)</f>
        <v>2</v>
      </c>
      <c r="R78">
        <f>IF('2. Duree poste'!$C$3="Score",,2)</f>
        <v>2</v>
      </c>
      <c r="S78">
        <f>IF('2. Duree poste'!$C$3="Score",,2)</f>
        <v>2</v>
      </c>
      <c r="T78">
        <f>IF('2. Duree poste'!$C$3="Score",,2)</f>
        <v>2</v>
      </c>
      <c r="U78">
        <f>IF('2. Duree poste'!$C$3="Score",1,2)</f>
        <v>2</v>
      </c>
      <c r="V78">
        <f>IF('2. Duree poste'!$C$3="Score",2,3)</f>
        <v>3</v>
      </c>
      <c r="W78">
        <f>IF('2. Duree poste'!$C$3="Score",2,4)</f>
        <v>4</v>
      </c>
      <c r="X78">
        <f>IF('2. Duree poste'!$C$3="Score",2,4)</f>
        <v>4</v>
      </c>
      <c r="Y78">
        <f>IF('2. Duree poste'!$C$3="Score",2,3)</f>
        <v>3</v>
      </c>
      <c r="Z78">
        <f>IF('2. Duree poste'!$C$3="Score",2,3)</f>
        <v>3</v>
      </c>
      <c r="AA78">
        <f>IF('2. Duree poste'!$C$3="Score",2,3)</f>
        <v>3</v>
      </c>
      <c r="AB78">
        <f>IF('2. Duree poste'!$C$3="Score",2,3)</f>
        <v>3</v>
      </c>
      <c r="AC78">
        <f>IF('2. Duree poste'!$C$3="Score",2,3)</f>
        <v>3</v>
      </c>
      <c r="AD78">
        <f>IF('2. Duree poste'!$C$3="Score",2,3)</f>
        <v>3</v>
      </c>
      <c r="AE78">
        <f>IF('2. Duree poste'!$C$3="Score",1,2)</f>
        <v>2</v>
      </c>
      <c r="AF78">
        <f>IF('2. Duree poste'!$C$3="Score",1,2)</f>
        <v>2</v>
      </c>
      <c r="AG78">
        <f>IF('2. Duree poste'!$C$3="Score",1,2)</f>
        <v>2</v>
      </c>
      <c r="AH78">
        <f>IF('2. Duree poste'!$C$3="Score",1,2)</f>
        <v>2</v>
      </c>
      <c r="AI78">
        <f>IF('2. Duree poste'!$C$3="Score",2,3)</f>
        <v>3</v>
      </c>
      <c r="AJ78">
        <f>IF('2. Duree poste'!$C$3="Score",2,3)</f>
        <v>3</v>
      </c>
      <c r="AK78">
        <f>IF('2. Duree poste'!$C$3="Score",1,2)</f>
        <v>2</v>
      </c>
      <c r="AL78">
        <f>IF('2. Duree poste'!$C$3="Score",1,2)</f>
        <v>2</v>
      </c>
      <c r="AM78">
        <f>IF('2. Duree poste'!$C$3="Score",1,2)</f>
        <v>2</v>
      </c>
      <c r="AN78">
        <f>IF('2. Duree poste'!$C$3="Score",1,2)</f>
        <v>2</v>
      </c>
      <c r="AO78">
        <f>IF('2. Duree poste'!$C$3="Score",2,3)</f>
        <v>3</v>
      </c>
      <c r="AP78">
        <f>IF('2. Duree poste'!$C$3="Score",1,2)</f>
        <v>2</v>
      </c>
      <c r="AQ78">
        <f>IF('2. Duree poste'!$C$3="Score",0,1)</f>
        <v>1</v>
      </c>
      <c r="AR78">
        <f>IF('2. Duree poste'!$C$3="Score",0,1)</f>
        <v>1</v>
      </c>
      <c r="AS78">
        <f>IF('2. Duree poste'!$C$3="Score",0,1)</f>
        <v>1</v>
      </c>
      <c r="AT78">
        <f>IF('2. Duree poste'!$C$3="Score",1,2)</f>
        <v>2</v>
      </c>
      <c r="AU78">
        <f>IF('2. Duree poste'!$C$3="Score",2,3)</f>
        <v>3</v>
      </c>
      <c r="AV78">
        <f>IF('2. Duree poste'!$C$3="Score",1,2)</f>
        <v>2</v>
      </c>
      <c r="AW78">
        <f>IF('2. Duree poste'!$C$3="Score",1,2)</f>
        <v>2</v>
      </c>
      <c r="AX78">
        <f>IF('2. Duree poste'!$C$3="Score",2,3)</f>
        <v>3</v>
      </c>
      <c r="AY78">
        <f>IF('2. Duree poste'!$C$3="Score",2,4)</f>
        <v>4</v>
      </c>
      <c r="AZ78">
        <f>IF('2. Duree poste'!$C$3="Score",2,5)</f>
        <v>5</v>
      </c>
      <c r="BA78">
        <f>IF('2. Duree poste'!$C$3="Score",2,5)</f>
        <v>5</v>
      </c>
      <c r="BB78">
        <f>IF('2. Duree poste'!$C$3="Score",2,4)</f>
        <v>4</v>
      </c>
      <c r="BC78">
        <f>IF('2. Duree poste'!$C$3="Score",2,4)</f>
        <v>4</v>
      </c>
      <c r="BD78">
        <f>IF('2. Duree poste'!$C$3="Score",2,5)</f>
        <v>5</v>
      </c>
      <c r="BE78">
        <f>IF('2. Duree poste'!$C$3="Score",2,4)</f>
        <v>4</v>
      </c>
      <c r="BF78">
        <f>IF('2. Duree poste'!$C$3="Score",2,3)</f>
        <v>3</v>
      </c>
      <c r="BG78">
        <f>IF('2. Duree poste'!$C$3="Score",1,2)</f>
        <v>2</v>
      </c>
      <c r="BH78">
        <f>IF('2. Duree poste'!$C$3="Score",0,1)</f>
        <v>1</v>
      </c>
      <c r="BI78">
        <f>IF('2. Duree poste'!$C$3="Score",1,2)</f>
        <v>2</v>
      </c>
      <c r="BJ78">
        <f>IF('2. Duree poste'!$C$3="Score",2,3)</f>
        <v>3</v>
      </c>
      <c r="BK78">
        <f>IF('2. Duree poste'!$C$3="Score",2,3)</f>
        <v>3</v>
      </c>
      <c r="BL78">
        <f>IF('2. Duree poste'!$C$3="Score",2,3)</f>
        <v>3</v>
      </c>
      <c r="BM78">
        <f>IF('2. Duree poste'!$C$3="Score",2,3)</f>
        <v>3</v>
      </c>
      <c r="BN78">
        <f>IF('2. Duree poste'!$C$3="Score",2,3)</f>
        <v>3</v>
      </c>
      <c r="BO78">
        <f>IF('2. Duree poste'!$C$3="Score",2,3)</f>
        <v>3</v>
      </c>
      <c r="BP78">
        <f>IF('2. Duree poste'!$C$3="Score",1,2)</f>
        <v>2</v>
      </c>
      <c r="BQ78">
        <f>IF('2. Duree poste'!$C$3="Score",1,2)</f>
        <v>2</v>
      </c>
      <c r="BR78">
        <f>IF('2. Duree poste'!$C$3="Score",1,2)</f>
        <v>2</v>
      </c>
      <c r="BS78">
        <f>IF('2. Duree poste'!$C$3="Score",1,2)</f>
        <v>2</v>
      </c>
      <c r="BT78">
        <f>IF('2. Duree poste'!$C$3="Score",1,2)</f>
        <v>2</v>
      </c>
      <c r="BU78">
        <f>IF('2. Duree poste'!$C$3="Score",1,2)</f>
        <v>2</v>
      </c>
      <c r="BV78">
        <f>IF('2. Duree poste'!$C$3="Score",2,3)</f>
        <v>3</v>
      </c>
      <c r="BW78">
        <f>IF('2. Duree poste'!$C$3="Score",2,3)</f>
        <v>3</v>
      </c>
      <c r="BX78">
        <f>IF('2. Duree poste'!$C$3="Score",1,2)</f>
        <v>2</v>
      </c>
      <c r="BY78">
        <f>IF('2. Duree poste'!$C$3="Score",0,1)</f>
        <v>1</v>
      </c>
      <c r="BZ78">
        <f>IF('2. Duree poste'!$C$3="Score",0,1)</f>
        <v>1</v>
      </c>
      <c r="CA78">
        <f>IF('2. Duree poste'!$C$3="Score",0,1)</f>
        <v>1</v>
      </c>
      <c r="CB78">
        <f>IF('2. Duree poste'!$C$3="Score",1,2)</f>
        <v>2</v>
      </c>
      <c r="CC78">
        <f>IF('2. Duree poste'!$C$3="Score",1,2)</f>
        <v>2</v>
      </c>
      <c r="CD78">
        <f>IF('2. Duree poste'!$C$3="Score",2,3)</f>
        <v>3</v>
      </c>
      <c r="CE78">
        <f>IF('2. Duree poste'!$C$3="Score",2,3)</f>
        <v>3</v>
      </c>
      <c r="CF78">
        <f>IF('2. Duree poste'!$C$3="Score",2,3)</f>
        <v>3</v>
      </c>
      <c r="CG78">
        <f>IF('2. Duree poste'!$C$3="Score",2,3)</f>
        <v>3</v>
      </c>
      <c r="CH78">
        <f>IF('2. Duree poste'!$C$3="Score",2,3)</f>
        <v>3</v>
      </c>
      <c r="CI78">
        <f>IF('2. Duree poste'!$C$3="Score",2,3)</f>
        <v>3</v>
      </c>
      <c r="CJ78">
        <f>IF('2. Duree poste'!$C$3="Score",2,3)</f>
        <v>3</v>
      </c>
      <c r="CK78">
        <f>IF('2. Duree poste'!$C$3="Score",1,2)</f>
        <v>2</v>
      </c>
      <c r="CL78">
        <f>IF('2. Duree poste'!$C$3="Score",1,2)</f>
        <v>2</v>
      </c>
      <c r="CM78">
        <f>IF('2. Duree poste'!$C$3="Score",1,2)</f>
        <v>2</v>
      </c>
      <c r="CN78">
        <f>IF('2. Duree poste'!$C$3="Score",1,2)</f>
        <v>2</v>
      </c>
      <c r="CO78">
        <f>IF('2. Duree poste'!$C$3="Score",1,2)</f>
        <v>2</v>
      </c>
      <c r="CP78">
        <f>IF('2. Duree poste'!$C$3="Score",0,1)</f>
        <v>1</v>
      </c>
      <c r="CQ78">
        <f>IF('2. Duree poste'!$C$3="Score",0,0)</f>
        <v>0</v>
      </c>
      <c r="CR78">
        <f>IF('2. Duree poste'!$C$3="Score",0,0)</f>
        <v>0</v>
      </c>
      <c r="CS78">
        <f>IF('2. Duree poste'!$C$3="Score",0,1)</f>
        <v>1</v>
      </c>
      <c r="CT78">
        <f>IF('2. Duree poste'!$C$3="Score",1,2)</f>
        <v>2</v>
      </c>
      <c r="CU78">
        <f>IF('2. Duree poste'!$C$3="Score",2,3)</f>
        <v>3</v>
      </c>
      <c r="CV78">
        <f>IF('2. Duree poste'!$C$3="Score",2,3)</f>
        <v>3</v>
      </c>
      <c r="CW78">
        <f>IF('2. Duree poste'!$C$3="Score",2,3)</f>
        <v>3</v>
      </c>
      <c r="CX78">
        <f>IF('2. Duree poste'!$C$3="Score",2,3)</f>
        <v>3</v>
      </c>
      <c r="CY78">
        <f>IF('2. Duree poste'!$C$3="Score",2,3)</f>
        <v>3</v>
      </c>
      <c r="CZ78">
        <f>IF('2. Duree poste'!$C$3="Score",2,2)</f>
        <v>2</v>
      </c>
      <c r="DA78">
        <f>IF('2. Duree poste'!$C$3="Score",2,1)</f>
        <v>1</v>
      </c>
    </row>
    <row r="79" spans="2:105" x14ac:dyDescent="0.35">
      <c r="B79" s="186" t="s">
        <v>1174</v>
      </c>
      <c r="D79" s="478">
        <f t="shared" si="4"/>
        <v>2.6352941176470588</v>
      </c>
      <c r="E79">
        <f>IF('2. Duree poste'!$C$3="Score",,1)</f>
        <v>1</v>
      </c>
      <c r="F79">
        <f>IF('2. Duree poste'!$C$3="Score",,1)</f>
        <v>1</v>
      </c>
      <c r="G79">
        <f>IF('2. Duree poste'!$C$3="Score",,1)</f>
        <v>1</v>
      </c>
      <c r="R79">
        <f>IF('2. Duree poste'!$C$3="Score",,1)</f>
        <v>1</v>
      </c>
      <c r="S79">
        <f>IF('2. Duree poste'!$C$3="Score",,1)</f>
        <v>1</v>
      </c>
      <c r="T79">
        <f>IF('2. Duree poste'!$C$3="Score",,2)</f>
        <v>2</v>
      </c>
      <c r="U79">
        <f>IF('2. Duree poste'!$C$3="Score",2,3)</f>
        <v>3</v>
      </c>
      <c r="V79">
        <f>IF('2. Duree poste'!$C$3="Score",2,3)</f>
        <v>3</v>
      </c>
      <c r="W79">
        <f>IF('2. Duree poste'!$C$3="Score",2,3)</f>
        <v>3</v>
      </c>
      <c r="X79">
        <f>IF('2. Duree poste'!$C$3="Score",2,3)</f>
        <v>3</v>
      </c>
      <c r="Y79">
        <f>IF('2. Duree poste'!$C$3="Score",2,3)</f>
        <v>3</v>
      </c>
      <c r="Z79">
        <f>IF('2. Duree poste'!$C$3="Score",1,2)</f>
        <v>2</v>
      </c>
      <c r="AA79">
        <f>IF('2. Duree poste'!$C$3="Score",1,2)</f>
        <v>2</v>
      </c>
      <c r="AB79">
        <f>IF('2. Duree poste'!$C$3="Score",1,2)</f>
        <v>2</v>
      </c>
      <c r="AC79">
        <f>IF('2. Duree poste'!$C$3="Score",2,3)</f>
        <v>3</v>
      </c>
      <c r="AD79">
        <f>IF('2. Duree poste'!$C$3="Score",2,4)</f>
        <v>4</v>
      </c>
      <c r="AE79">
        <f>IF('2. Duree poste'!$C$3="Score",2,3)</f>
        <v>3</v>
      </c>
      <c r="AF79">
        <f>IF('2. Duree poste'!$C$3="Score",1,2)</f>
        <v>2</v>
      </c>
      <c r="AG79">
        <f>IF('2. Duree poste'!$C$3="Score",1,2)</f>
        <v>2</v>
      </c>
      <c r="AH79">
        <f>IF('2. Duree poste'!$C$3="Score",2,3)</f>
        <v>3</v>
      </c>
      <c r="AI79">
        <f>IF('2. Duree poste'!$C$3="Score",2,4)</f>
        <v>4</v>
      </c>
      <c r="AJ79">
        <f>IF('2. Duree poste'!$C$3="Score",2,4)</f>
        <v>4</v>
      </c>
      <c r="AK79">
        <f>IF('2. Duree poste'!$C$3="Score",2,3)</f>
        <v>3</v>
      </c>
      <c r="AL79">
        <f>IF('2. Duree poste'!$C$3="Score",2,3)</f>
        <v>3</v>
      </c>
      <c r="AM79">
        <f>IF('2. Duree poste'!$C$3="Score",2,3)</f>
        <v>3</v>
      </c>
      <c r="AN79">
        <f>IF('2. Duree poste'!$C$3="Score",2,3)</f>
        <v>3</v>
      </c>
      <c r="AO79">
        <f>IF('2. Duree poste'!$C$3="Score",2,3)</f>
        <v>3</v>
      </c>
      <c r="AP79">
        <f>IF('2. Duree poste'!$C$3="Score",2,3)</f>
        <v>3</v>
      </c>
      <c r="AQ79">
        <f>IF('2. Duree poste'!$C$3="Score",1,2)</f>
        <v>2</v>
      </c>
      <c r="AR79">
        <f>IF('2. Duree poste'!$C$3="Score",1,2)</f>
        <v>2</v>
      </c>
      <c r="AS79">
        <f>IF('2. Duree poste'!$C$3="Score",1,2)</f>
        <v>2</v>
      </c>
      <c r="AT79">
        <f>IF('2. Duree poste'!$C$3="Score",2,3)</f>
        <v>3</v>
      </c>
      <c r="AU79">
        <f>IF('2. Duree poste'!$C$3="Score",2,4)</f>
        <v>4</v>
      </c>
      <c r="AV79">
        <f>IF('2. Duree poste'!$C$3="Score",2,3)</f>
        <v>3</v>
      </c>
      <c r="AW79">
        <f>IF('2. Duree poste'!$C$3="Score",1,2)</f>
        <v>2</v>
      </c>
      <c r="AX79">
        <f>IF('2. Duree poste'!$C$3="Score",1,2)</f>
        <v>2</v>
      </c>
      <c r="AY79">
        <f>IF('2. Duree poste'!$C$3="Score",2,3)</f>
        <v>3</v>
      </c>
      <c r="AZ79">
        <f>IF('2. Duree poste'!$C$3="Score",2,4)</f>
        <v>4</v>
      </c>
      <c r="BA79">
        <f>IF('2. Duree poste'!$C$3="Score",2,3)</f>
        <v>3</v>
      </c>
      <c r="BB79">
        <f>IF('2. Duree poste'!$C$3="Score",1,2)</f>
        <v>2</v>
      </c>
      <c r="BC79">
        <f>IF('2. Duree poste'!$C$3="Score",1,2)</f>
        <v>2</v>
      </c>
      <c r="BD79">
        <f>IF('2. Duree poste'!$C$3="Score",1,2)</f>
        <v>2</v>
      </c>
      <c r="BE79">
        <f>IF('2. Duree poste'!$C$3="Score",2,3)</f>
        <v>3</v>
      </c>
      <c r="BF79">
        <f>IF('2. Duree poste'!$C$3="Score",2,3)</f>
        <v>3</v>
      </c>
      <c r="BG79">
        <f>IF('2. Duree poste'!$C$3="Score",2,3)</f>
        <v>3</v>
      </c>
      <c r="BH79">
        <f>IF('2. Duree poste'!$C$3="Score",2,3)</f>
        <v>3</v>
      </c>
      <c r="BI79">
        <f>IF('2. Duree poste'!$C$3="Score",2,3)</f>
        <v>3</v>
      </c>
      <c r="BJ79">
        <f>IF('2. Duree poste'!$C$3="Score",2,3)</f>
        <v>3</v>
      </c>
      <c r="BK79">
        <f>IF('2. Duree poste'!$C$3="Score",2,3)</f>
        <v>3</v>
      </c>
      <c r="BL79">
        <f>IF('2. Duree poste'!$C$3="Score",2,3)</f>
        <v>3</v>
      </c>
      <c r="BM79">
        <f>IF('2. Duree poste'!$C$3="Score",2,3)</f>
        <v>3</v>
      </c>
      <c r="BN79">
        <f>IF('2. Duree poste'!$C$3="Score",1,2)</f>
        <v>2</v>
      </c>
      <c r="BO79">
        <f>IF('2. Duree poste'!$C$3="Score",1,2)</f>
        <v>2</v>
      </c>
      <c r="BP79">
        <f>IF('2. Duree poste'!$C$3="Score",1,2)</f>
        <v>2</v>
      </c>
      <c r="BQ79">
        <f>IF('2. Duree poste'!$C$3="Score",2,3)</f>
        <v>3</v>
      </c>
      <c r="BR79">
        <f>IF('2. Duree poste'!$C$3="Score",2,4)</f>
        <v>4</v>
      </c>
      <c r="BS79">
        <f>IF('2. Duree poste'!$C$3="Score",2,4)</f>
        <v>4</v>
      </c>
      <c r="BT79">
        <f>IF('2. Duree poste'!$C$3="Score",2,3)</f>
        <v>3</v>
      </c>
      <c r="BU79">
        <f>IF('2. Duree poste'!$C$3="Score",2,3)</f>
        <v>3</v>
      </c>
      <c r="BV79">
        <f>IF('2. Duree poste'!$C$3="Score",2,3)</f>
        <v>3</v>
      </c>
      <c r="BW79">
        <f>IF('2. Duree poste'!$C$3="Score",2,3)</f>
        <v>3</v>
      </c>
      <c r="BX79">
        <f>IF('2. Duree poste'!$C$3="Score",1,2)</f>
        <v>2</v>
      </c>
      <c r="BY79">
        <f>IF('2. Duree poste'!$C$3="Score",0,1)</f>
        <v>1</v>
      </c>
      <c r="BZ79">
        <f>IF('2. Duree poste'!$C$3="Score",0,1)</f>
        <v>1</v>
      </c>
      <c r="CA79">
        <f>IF('2. Duree poste'!$C$3="Score",0,1)</f>
        <v>1</v>
      </c>
      <c r="CB79">
        <f>IF('2. Duree poste'!$C$3="Score",0,1)</f>
        <v>1</v>
      </c>
      <c r="CC79">
        <f>IF('2. Duree poste'!$C$3="Score",1,2)</f>
        <v>2</v>
      </c>
      <c r="CD79">
        <f>IF('2. Duree poste'!$C$3="Score",1,2)</f>
        <v>2</v>
      </c>
      <c r="CE79">
        <f>IF('2. Duree poste'!$C$3="Score",1,2)</f>
        <v>2</v>
      </c>
      <c r="CF79">
        <f>IF('2. Duree poste'!$C$3="Score",1,2)</f>
        <v>2</v>
      </c>
      <c r="CG79">
        <f>IF('2. Duree poste'!$C$3="Score",0,1)</f>
        <v>1</v>
      </c>
      <c r="CH79">
        <f>IF('2. Duree poste'!$C$3="Score",1,2)</f>
        <v>2</v>
      </c>
      <c r="CI79">
        <f>IF('2. Duree poste'!$C$3="Score",2,3)</f>
        <v>3</v>
      </c>
      <c r="CJ79">
        <f>IF('2. Duree poste'!$C$3="Score",1,2)</f>
        <v>2</v>
      </c>
      <c r="CK79">
        <f>IF('2. Duree poste'!$C$3="Score",1,2)</f>
        <v>2</v>
      </c>
      <c r="CL79">
        <f>IF('2. Duree poste'!$C$3="Score",2,3)</f>
        <v>3</v>
      </c>
      <c r="CM79">
        <f>IF('2. Duree poste'!$C$3="Score",2,4)</f>
        <v>4</v>
      </c>
      <c r="CN79">
        <f>IF('2. Duree poste'!$C$3="Score",2,4)</f>
        <v>4</v>
      </c>
      <c r="CO79">
        <f>IF('2. Duree poste'!$C$3="Score",2,3)</f>
        <v>3</v>
      </c>
      <c r="CP79">
        <f>IF('2. Duree poste'!$C$3="Score",1,2)</f>
        <v>2</v>
      </c>
      <c r="CQ79">
        <f>IF('2. Duree poste'!$C$3="Score",1,2)</f>
        <v>2</v>
      </c>
      <c r="CR79">
        <f>IF('2. Duree poste'!$C$3="Score",2,3)</f>
        <v>3</v>
      </c>
      <c r="CS79">
        <f>IF('2. Duree poste'!$C$3="Score",1,2)</f>
        <v>2</v>
      </c>
      <c r="CT79">
        <f>IF('2. Duree poste'!$C$3="Score",0,1)</f>
        <v>1</v>
      </c>
      <c r="CU79">
        <f>IF('2. Duree poste'!$C$3="Score",1,2)</f>
        <v>2</v>
      </c>
      <c r="CV79">
        <f>IF('2. Duree poste'!$C$3="Score",2,3)</f>
        <v>3</v>
      </c>
      <c r="CW79">
        <f>IF('2. Duree poste'!$C$3="Score",2,3)</f>
        <v>3</v>
      </c>
      <c r="CX79">
        <f>IF('2. Duree poste'!$C$3="Score",2,3)</f>
        <v>3</v>
      </c>
      <c r="CY79">
        <f>IF('2. Duree poste'!$C$3="Score",2,3)</f>
        <v>3</v>
      </c>
      <c r="CZ79">
        <f>IF('2. Duree poste'!$C$3="Score",2,3)</f>
        <v>3</v>
      </c>
      <c r="DA79">
        <f>IF('2. Duree poste'!$C$3="Score",2,3)</f>
        <v>3</v>
      </c>
    </row>
    <row r="80" spans="2:105" x14ac:dyDescent="0.35">
      <c r="B80" s="186" t="s">
        <v>1175</v>
      </c>
      <c r="D80" s="478">
        <f t="shared" si="4"/>
        <v>1.9529411764705882</v>
      </c>
      <c r="E80">
        <f>IF('2. Duree poste'!$C$3="Score",,0)</f>
        <v>0</v>
      </c>
      <c r="F80">
        <f>IF('2. Duree poste'!$C$3="Score",,0)</f>
        <v>0</v>
      </c>
      <c r="G80">
        <f>IF('2. Duree poste'!$C$3="Score",,0)</f>
        <v>0</v>
      </c>
      <c r="R80">
        <f>IF('2. Duree poste'!$C$3="Score",,1)</f>
        <v>1</v>
      </c>
      <c r="S80">
        <f>IF('2. Duree poste'!$C$3="Score",,2)</f>
        <v>2</v>
      </c>
      <c r="T80">
        <f>IF('2. Duree poste'!$C$3="Score",,2)</f>
        <v>2</v>
      </c>
      <c r="U80">
        <f>IF('2. Duree poste'!$C$3="Score",1,2)</f>
        <v>2</v>
      </c>
      <c r="V80">
        <f>IF('2. Duree poste'!$C$3="Score",2,3)</f>
        <v>3</v>
      </c>
      <c r="W80">
        <f>IF('2. Duree poste'!$C$3="Score",2,3)</f>
        <v>3</v>
      </c>
      <c r="X80">
        <f>IF('2. Duree poste'!$C$3="Score",1,2)</f>
        <v>2</v>
      </c>
      <c r="Y80">
        <f>IF('2. Duree poste'!$C$3="Score",1,2)</f>
        <v>2</v>
      </c>
      <c r="Z80">
        <f>IF('2. Duree poste'!$C$3="Score",1,2)</f>
        <v>2</v>
      </c>
      <c r="AA80">
        <f>IF('2. Duree poste'!$C$3="Score",1,2)</f>
        <v>2</v>
      </c>
      <c r="AB80">
        <f>IF('2. Duree poste'!$C$3="Score",1,2)</f>
        <v>2</v>
      </c>
      <c r="AC80">
        <f>IF('2. Duree poste'!$C$3="Score",0,1)</f>
        <v>1</v>
      </c>
      <c r="AD80">
        <f>IF('2. Duree poste'!$C$3="Score",0,1)</f>
        <v>1</v>
      </c>
      <c r="AE80">
        <f>IF('2. Duree poste'!$C$3="Score",1,2)</f>
        <v>2</v>
      </c>
      <c r="AF80">
        <f>IF('2. Duree poste'!$C$3="Score",1,2)</f>
        <v>2</v>
      </c>
      <c r="AG80">
        <f>IF('2. Duree poste'!$C$3="Score",1,2)</f>
        <v>2</v>
      </c>
      <c r="AH80">
        <f>IF('2. Duree poste'!$C$3="Score",1,2)</f>
        <v>2</v>
      </c>
      <c r="AI80">
        <f>IF('2. Duree poste'!$C$3="Score",2,3)</f>
        <v>3</v>
      </c>
      <c r="AJ80">
        <f>IF('2. Duree poste'!$C$3="Score",2,4)</f>
        <v>4</v>
      </c>
      <c r="AK80">
        <f>IF('2. Duree poste'!$C$3="Score",2,3)</f>
        <v>3</v>
      </c>
      <c r="AL80">
        <f>IF('2. Duree poste'!$C$3="Score",1,2)</f>
        <v>2</v>
      </c>
      <c r="AM80">
        <f>IF('2. Duree poste'!$C$3="Score",1,2)</f>
        <v>2</v>
      </c>
      <c r="AN80">
        <f>IF('2. Duree poste'!$C$3="Score",1,2)</f>
        <v>2</v>
      </c>
      <c r="AO80">
        <f>IF('2. Duree poste'!$C$3="Score",2,3)</f>
        <v>3</v>
      </c>
      <c r="AP80">
        <f>IF('2. Duree poste'!$C$3="Score",2,3)</f>
        <v>3</v>
      </c>
      <c r="AQ80">
        <f>IF('2. Duree poste'!$C$3="Score",1,2)</f>
        <v>2</v>
      </c>
      <c r="AR80">
        <f>IF('2. Duree poste'!$C$3="Score",1,2)</f>
        <v>2</v>
      </c>
      <c r="AS80">
        <f>IF('2. Duree poste'!$C$3="Score",1,2)</f>
        <v>2</v>
      </c>
      <c r="AT80">
        <f>IF('2. Duree poste'!$C$3="Score",1,2)</f>
        <v>2</v>
      </c>
      <c r="AU80">
        <f>IF('2. Duree poste'!$C$3="Score",2,3)</f>
        <v>3</v>
      </c>
      <c r="AV80">
        <f>IF('2. Duree poste'!$C$3="Score",1,2)</f>
        <v>2</v>
      </c>
      <c r="AW80">
        <f>IF('2. Duree poste'!$C$3="Score",0,1)</f>
        <v>1</v>
      </c>
      <c r="AX80">
        <f>IF('2. Duree poste'!$C$3="Score",0,1)</f>
        <v>1</v>
      </c>
      <c r="AY80">
        <f>IF('2. Duree poste'!$C$3="Score",1,2)</f>
        <v>2</v>
      </c>
      <c r="AZ80">
        <f>IF('2. Duree poste'!$C$3="Score",1,2)</f>
        <v>2</v>
      </c>
      <c r="BA80">
        <f>IF('2. Duree poste'!$C$3="Score",1,2)</f>
        <v>2</v>
      </c>
      <c r="BB80">
        <f>IF('2. Duree poste'!$C$3="Score",0,1)</f>
        <v>1</v>
      </c>
      <c r="BC80">
        <f>IF('2. Duree poste'!$C$3="Score",0,1)</f>
        <v>1</v>
      </c>
      <c r="BD80">
        <f>IF('2. Duree poste'!$C$3="Score",0,1)</f>
        <v>1</v>
      </c>
      <c r="BE80">
        <f>IF('2. Duree poste'!$C$3="Score",0,1)</f>
        <v>1</v>
      </c>
      <c r="BF80">
        <f>IF('2. Duree poste'!$C$3="Score",0,0)</f>
        <v>0</v>
      </c>
      <c r="BG80">
        <f>IF('2. Duree poste'!$C$3="Score",0,0)</f>
        <v>0</v>
      </c>
      <c r="BH80">
        <f>IF('2. Duree poste'!$C$3="Score",0,0)</f>
        <v>0</v>
      </c>
      <c r="BI80">
        <f>IF('2. Duree poste'!$C$3="Score",0,0)</f>
        <v>0</v>
      </c>
      <c r="BJ80">
        <f>IF('2. Duree poste'!$C$3="Score",0,0)</f>
        <v>0</v>
      </c>
      <c r="BK80">
        <f>IF('2. Duree poste'!$C$3="Score",0,0)</f>
        <v>0</v>
      </c>
      <c r="BL80">
        <f>IF('2. Duree poste'!$C$3="Score",0,0)</f>
        <v>0</v>
      </c>
      <c r="BM80">
        <f>IF('2. Duree poste'!$C$3="Score",0,0)</f>
        <v>0</v>
      </c>
      <c r="BN80">
        <f>IF('2. Duree poste'!$C$3="Score",0,0)</f>
        <v>0</v>
      </c>
      <c r="BO80">
        <f>IF('2. Duree poste'!$C$3="Score",0,0)</f>
        <v>0</v>
      </c>
      <c r="BP80">
        <f>IF('2. Duree poste'!$C$3="Score",0,0)</f>
        <v>0</v>
      </c>
      <c r="BQ80">
        <f>IF('2. Duree poste'!$C$3="Score",0,0)</f>
        <v>0</v>
      </c>
      <c r="BR80">
        <f>IF('2. Duree poste'!$C$3="Score",0,0)</f>
        <v>0</v>
      </c>
      <c r="BS80">
        <f>IF('2. Duree poste'!$C$3="Score",0,1)</f>
        <v>1</v>
      </c>
      <c r="BT80">
        <f>IF('2. Duree poste'!$C$3="Score",0,1)</f>
        <v>1</v>
      </c>
      <c r="BU80">
        <f>IF('2. Duree poste'!$C$3="Score",0,1)</f>
        <v>1</v>
      </c>
      <c r="BV80">
        <f>IF('2. Duree poste'!$C$3="Score",1,2)</f>
        <v>2</v>
      </c>
      <c r="BW80">
        <f>IF('2. Duree poste'!$C$3="Score",2,3)</f>
        <v>3</v>
      </c>
      <c r="BX80">
        <f>IF('2. Duree poste'!$C$3="Score",2,3)</f>
        <v>3</v>
      </c>
      <c r="BY80">
        <f>IF('2. Duree poste'!$C$3="Score",2,3)</f>
        <v>3</v>
      </c>
      <c r="BZ80">
        <f>IF('2. Duree poste'!$C$3="Score",1,2)</f>
        <v>2</v>
      </c>
      <c r="CA80">
        <f>IF('2. Duree poste'!$C$3="Score",2,3)</f>
        <v>3</v>
      </c>
      <c r="CB80">
        <f>IF('2. Duree poste'!$C$3="Score",2,4)</f>
        <v>4</v>
      </c>
      <c r="CC80">
        <f>IF('2. Duree poste'!$C$3="Score",2,3)</f>
        <v>3</v>
      </c>
      <c r="CD80">
        <f>IF('2. Duree poste'!$C$3="Score",1,2)</f>
        <v>2</v>
      </c>
      <c r="CE80">
        <f>IF('2. Duree poste'!$C$3="Score",1,2)</f>
        <v>2</v>
      </c>
      <c r="CF80">
        <f>IF('2. Duree poste'!$C$3="Score",1,2)</f>
        <v>2</v>
      </c>
      <c r="CG80">
        <f>IF('2. Duree poste'!$C$3="Score",2,3)</f>
        <v>3</v>
      </c>
      <c r="CH80">
        <f>IF('2. Duree poste'!$C$3="Score",2,3)</f>
        <v>3</v>
      </c>
      <c r="CI80">
        <f>IF('2. Duree poste'!$C$3="Score",1,2)</f>
        <v>2</v>
      </c>
      <c r="CJ80">
        <f>IF('2. Duree poste'!$C$3="Score",1,2)</f>
        <v>2</v>
      </c>
      <c r="CK80">
        <f>IF('2. Duree poste'!$C$3="Score",1,2)</f>
        <v>2</v>
      </c>
      <c r="CL80">
        <f>IF('2. Duree poste'!$C$3="Score",2,3)</f>
        <v>3</v>
      </c>
      <c r="CM80">
        <f>IF('2. Duree poste'!$C$3="Score",2,4)</f>
        <v>4</v>
      </c>
      <c r="CN80">
        <f>IF('2. Duree poste'!$C$3="Score",2,4)</f>
        <v>4</v>
      </c>
      <c r="CO80">
        <f>IF('2. Duree poste'!$C$3="Score",2,3)</f>
        <v>3</v>
      </c>
      <c r="CP80">
        <f>IF('2. Duree poste'!$C$3="Score",2,3)</f>
        <v>3</v>
      </c>
      <c r="CQ80">
        <f>IF('2. Duree poste'!$C$3="Score",2,3)</f>
        <v>3</v>
      </c>
      <c r="CR80">
        <f>IF('2. Duree poste'!$C$3="Score",2,3)</f>
        <v>3</v>
      </c>
      <c r="CS80">
        <f>IF('2. Duree poste'!$C$3="Score",2,3)</f>
        <v>3</v>
      </c>
      <c r="CT80">
        <f>IF('2. Duree poste'!$C$3="Score",2,3)</f>
        <v>3</v>
      </c>
      <c r="CU80">
        <f>IF('2. Duree poste'!$C$3="Score",1,2)</f>
        <v>2</v>
      </c>
      <c r="CV80">
        <f>IF('2. Duree poste'!$C$3="Score",1,2)</f>
        <v>2</v>
      </c>
      <c r="CW80">
        <f>IF('2. Duree poste'!$C$3="Score",1,2)</f>
        <v>2</v>
      </c>
      <c r="CX80">
        <f>IF('2. Duree poste'!$C$3="Score",2,3)</f>
        <v>3</v>
      </c>
      <c r="CY80">
        <f>IF('2. Duree poste'!$C$3="Score",2,4)</f>
        <v>4</v>
      </c>
      <c r="CZ80">
        <f>IF('2. Duree poste'!$C$3="Score",2,3)</f>
        <v>3</v>
      </c>
      <c r="DA80">
        <f>IF('2. Duree poste'!$C$3="Score",2,2)</f>
        <v>2</v>
      </c>
    </row>
    <row r="81" spans="2:105" x14ac:dyDescent="0.35">
      <c r="B81" s="186" t="s">
        <v>1176</v>
      </c>
      <c r="D81" s="478">
        <f t="shared" si="4"/>
        <v>1.6352941176470588</v>
      </c>
      <c r="E81">
        <f>IF('2. Duree poste'!$C$3="Score",,1)</f>
        <v>1</v>
      </c>
      <c r="F81">
        <f>IF('2. Duree poste'!$C$3="Score",,1)</f>
        <v>1</v>
      </c>
      <c r="G81">
        <f>IF('2. Duree poste'!$C$3="Score",,1)</f>
        <v>1</v>
      </c>
      <c r="R81">
        <f>IF('2. Duree poste'!$C$3="Score",,1)</f>
        <v>1</v>
      </c>
      <c r="S81">
        <f>IF('2. Duree poste'!$C$3="Score",,1)</f>
        <v>1</v>
      </c>
      <c r="T81">
        <f>IF('2. Duree poste'!$C$3="Score",,1)</f>
        <v>1</v>
      </c>
      <c r="U81">
        <f>IF('2. Duree poste'!$C$3="Score",2,3)</f>
        <v>3</v>
      </c>
      <c r="V81">
        <f>IF('2. Duree poste'!$C$3="Score",2,3)</f>
        <v>3</v>
      </c>
      <c r="W81">
        <f>IF('2. Duree poste'!$C$3="Score",1,2)</f>
        <v>2</v>
      </c>
      <c r="X81">
        <f>IF('2. Duree poste'!$C$3="Score",1,2)</f>
        <v>2</v>
      </c>
      <c r="Y81">
        <f>IF('2. Duree poste'!$C$3="Score",1,2)</f>
        <v>2</v>
      </c>
      <c r="Z81">
        <f>IF('2. Duree poste'!$C$3="Score",1,2)</f>
        <v>2</v>
      </c>
      <c r="AA81">
        <f>IF('2. Duree poste'!$C$3="Score",1,2)</f>
        <v>2</v>
      </c>
      <c r="AB81">
        <f>IF('2. Duree poste'!$C$3="Score",1,2)</f>
        <v>2</v>
      </c>
      <c r="AC81">
        <f>IF('2. Duree poste'!$C$3="Score",1,2)</f>
        <v>2</v>
      </c>
      <c r="AD81">
        <f>IF('2. Duree poste'!$C$3="Score",1,2)</f>
        <v>2</v>
      </c>
      <c r="AE81">
        <f>IF('2. Duree poste'!$C$3="Score",1,2)</f>
        <v>2</v>
      </c>
      <c r="AF81">
        <f>IF('2. Duree poste'!$C$3="Score",2,3)</f>
        <v>3</v>
      </c>
      <c r="AG81">
        <f>IF('2. Duree poste'!$C$3="Score",2,4)</f>
        <v>4</v>
      </c>
      <c r="AH81">
        <f>IF('2. Duree poste'!$C$3="Score",2,3)</f>
        <v>3</v>
      </c>
      <c r="AI81">
        <f>IF('2. Duree poste'!$C$3="Score",1,2)</f>
        <v>2</v>
      </c>
      <c r="AJ81">
        <f>IF('2. Duree poste'!$C$3="Score",1,2)</f>
        <v>2</v>
      </c>
      <c r="AK81">
        <f>IF('2. Duree poste'!$C$3="Score",2,3)</f>
        <v>3</v>
      </c>
      <c r="AL81">
        <f>IF('2. Duree poste'!$C$3="Score",2,4)</f>
        <v>4</v>
      </c>
      <c r="AM81">
        <f>IF('2. Duree poste'!$C$3="Score",2,3)</f>
        <v>3</v>
      </c>
      <c r="AN81">
        <f>IF('2. Duree poste'!$C$3="Score",1,2)</f>
        <v>2</v>
      </c>
      <c r="AO81">
        <f>IF('2. Duree poste'!$C$3="Score",1,2)</f>
        <v>2</v>
      </c>
      <c r="AP81">
        <f>IF('2. Duree poste'!$C$3="Score",1,2)</f>
        <v>2</v>
      </c>
      <c r="AQ81">
        <f>IF('2. Duree poste'!$C$3="Score",2,3)</f>
        <v>3</v>
      </c>
      <c r="AR81">
        <f>IF('2. Duree poste'!$C$3="Score",2,3)</f>
        <v>3</v>
      </c>
      <c r="AS81">
        <f>IF('2. Duree poste'!$C$3="Score",2,3)</f>
        <v>3</v>
      </c>
      <c r="AT81">
        <f>IF('2. Duree poste'!$C$3="Score",2,3)</f>
        <v>3</v>
      </c>
      <c r="AU81">
        <f>IF('2. Duree poste'!$C$3="Score",2,3)</f>
        <v>3</v>
      </c>
      <c r="AV81">
        <f>IF('2. Duree poste'!$C$3="Score",2,3)</f>
        <v>3</v>
      </c>
      <c r="AW81">
        <f>IF('2. Duree poste'!$C$3="Score",2,3)</f>
        <v>3</v>
      </c>
      <c r="AX81">
        <f>IF('2. Duree poste'!$C$3="Score",2,3)</f>
        <v>3</v>
      </c>
      <c r="AY81">
        <f>IF('2. Duree poste'!$C$3="Score",1,2)</f>
        <v>2</v>
      </c>
      <c r="AZ81">
        <f>IF('2. Duree poste'!$C$3="Score",0,1)</f>
        <v>1</v>
      </c>
      <c r="BA81">
        <f>IF('2. Duree poste'!$C$3="Score",0,1)</f>
        <v>1</v>
      </c>
      <c r="BB81">
        <f>IF('2. Duree poste'!$C$3="Score",0,1)</f>
        <v>1</v>
      </c>
      <c r="BC81">
        <f>IF('2. Duree poste'!$C$3="Score",0,1)</f>
        <v>1</v>
      </c>
      <c r="BD81">
        <f>IF('2. Duree poste'!$C$3="Score",0,1)</f>
        <v>1</v>
      </c>
      <c r="BE81">
        <f>IF('2. Duree poste'!$C$3="Score",0,0)</f>
        <v>0</v>
      </c>
      <c r="BF81">
        <f>IF('2. Duree poste'!$C$3="Score",0,0)</f>
        <v>0</v>
      </c>
      <c r="BG81">
        <f>IF('2. Duree poste'!$C$3="Score",0,0)</f>
        <v>0</v>
      </c>
      <c r="BH81">
        <f>IF('2. Duree poste'!$C$3="Score",0,0)</f>
        <v>0</v>
      </c>
      <c r="BI81">
        <f>IF('2. Duree poste'!$C$3="Score",0,0)</f>
        <v>0</v>
      </c>
      <c r="BJ81">
        <f>IF('2. Duree poste'!$C$3="Score",0,0)</f>
        <v>0</v>
      </c>
      <c r="BK81">
        <f>IF('2. Duree poste'!$C$3="Score",0,0)</f>
        <v>0</v>
      </c>
      <c r="BL81">
        <f>IF('2. Duree poste'!$C$3="Score",0,0)</f>
        <v>0</v>
      </c>
      <c r="BM81">
        <f>IF('2. Duree poste'!$C$3="Score",0,0)</f>
        <v>0</v>
      </c>
      <c r="BN81">
        <f>IF('2. Duree poste'!$C$3="Score",0,0)</f>
        <v>0</v>
      </c>
      <c r="BO81">
        <f>IF('2. Duree poste'!$C$3="Score",0,0)</f>
        <v>0</v>
      </c>
      <c r="BP81">
        <f>IF('2. Duree poste'!$C$3="Score",0,0)</f>
        <v>0</v>
      </c>
      <c r="BQ81">
        <f>IF('2. Duree poste'!$C$3="Score",0,0)</f>
        <v>0</v>
      </c>
      <c r="BR81">
        <f>IF('2. Duree poste'!$C$3="Score",0,0)</f>
        <v>0</v>
      </c>
      <c r="BS81">
        <f>IF('2. Duree poste'!$C$3="Score",0,0)</f>
        <v>0</v>
      </c>
      <c r="BT81">
        <f>IF('2. Duree poste'!$C$3="Score",0,0)</f>
        <v>0</v>
      </c>
      <c r="BU81">
        <f>IF('2. Duree poste'!$C$3="Score",0,0)</f>
        <v>0</v>
      </c>
      <c r="BV81">
        <f>IF('2. Duree poste'!$C$3="Score",0,0)</f>
        <v>0</v>
      </c>
      <c r="BW81">
        <f>IF('2. Duree poste'!$C$3="Score",0,0)</f>
        <v>0</v>
      </c>
      <c r="BX81">
        <f>IF('2. Duree poste'!$C$3="Score",0,0)</f>
        <v>0</v>
      </c>
      <c r="BY81">
        <f>IF('2. Duree poste'!$C$3="Score",0,0)</f>
        <v>0</v>
      </c>
      <c r="BZ81">
        <f>IF('2. Duree poste'!$C$3="Score",0,0)</f>
        <v>0</v>
      </c>
      <c r="CA81">
        <f>IF('2. Duree poste'!$C$3="Score",0,0)</f>
        <v>0</v>
      </c>
      <c r="CB81">
        <f>IF('2. Duree poste'!$C$3="Score",0,0)</f>
        <v>0</v>
      </c>
      <c r="CC81">
        <f>IF('2. Duree poste'!$C$3="Score",0,0)</f>
        <v>0</v>
      </c>
      <c r="CD81">
        <f>IF('2. Duree poste'!$C$3="Score",0,0)</f>
        <v>0</v>
      </c>
      <c r="CE81">
        <f>IF('2. Duree poste'!$C$3="Score",0,1)</f>
        <v>1</v>
      </c>
      <c r="CF81">
        <f>IF('2. Duree poste'!$C$3="Score",1,2)</f>
        <v>2</v>
      </c>
      <c r="CG81">
        <f>IF('2. Duree poste'!$C$3="Score",1,2)</f>
        <v>2</v>
      </c>
      <c r="CH81">
        <f>IF('2. Duree poste'!$C$3="Score",1,2)</f>
        <v>2</v>
      </c>
      <c r="CI81">
        <f>IF('2. Duree poste'!$C$3="Score",1,2)</f>
        <v>2</v>
      </c>
      <c r="CJ81">
        <f>IF('2. Duree poste'!$C$3="Score",2,3)</f>
        <v>3</v>
      </c>
      <c r="CK81">
        <f>IF('2. Duree poste'!$C$3="Score",2,4)</f>
        <v>4</v>
      </c>
      <c r="CL81">
        <f>IF('2. Duree poste'!$C$3="Score",2,3)</f>
        <v>3</v>
      </c>
      <c r="CM81">
        <f>IF('2. Duree poste'!$C$3="Score",1,2)</f>
        <v>2</v>
      </c>
      <c r="CN81">
        <f>IF('2. Duree poste'!$C$3="Score",1,2)</f>
        <v>2</v>
      </c>
      <c r="CO81">
        <f>IF('2. Duree poste'!$C$3="Score",1,2)</f>
        <v>2</v>
      </c>
      <c r="CP81">
        <f>IF('2. Duree poste'!$C$3="Score",2,3)</f>
        <v>3</v>
      </c>
      <c r="CQ81">
        <f>IF('2. Duree poste'!$C$3="Score",2,3)</f>
        <v>3</v>
      </c>
      <c r="CR81">
        <f>IF('2. Duree poste'!$C$3="Score",2,3)</f>
        <v>3</v>
      </c>
      <c r="CS81">
        <f>IF('2. Duree poste'!$C$3="Score",2,3)</f>
        <v>3</v>
      </c>
      <c r="CT81">
        <f>IF('2. Duree poste'!$C$3="Score",2,3)</f>
        <v>3</v>
      </c>
      <c r="CU81">
        <f>IF('2. Duree poste'!$C$3="Score",2,3)</f>
        <v>3</v>
      </c>
      <c r="CV81">
        <f>IF('2. Duree poste'!$C$3="Score",2,3)</f>
        <v>3</v>
      </c>
      <c r="CW81">
        <f>IF('2. Duree poste'!$C$3="Score",2,3)</f>
        <v>3</v>
      </c>
      <c r="CX81">
        <f>IF('2. Duree poste'!$C$3="Score",1,2)</f>
        <v>2</v>
      </c>
      <c r="CY81">
        <f>IF('2. Duree poste'!$C$3="Score",0,1)</f>
        <v>1</v>
      </c>
      <c r="CZ81">
        <f>IF('2. Duree poste'!$C$3="Score",2,1)</f>
        <v>1</v>
      </c>
      <c r="DA81">
        <f>IF('2. Duree poste'!$C$3="Score",2,1)</f>
        <v>1</v>
      </c>
    </row>
    <row r="82" spans="2:105" x14ac:dyDescent="0.35">
      <c r="B82" s="186" t="s">
        <v>1177</v>
      </c>
      <c r="D82" s="478">
        <f t="shared" si="4"/>
        <v>1.6470588235294117</v>
      </c>
      <c r="E82">
        <f>IF('2. Duree poste'!$C$3="Score",,0)</f>
        <v>0</v>
      </c>
      <c r="F82">
        <f>IF('2. Duree poste'!$C$3="Score",,0)</f>
        <v>0</v>
      </c>
      <c r="G82">
        <f>IF('2. Duree poste'!$C$3="Score",,0)</f>
        <v>0</v>
      </c>
      <c r="R82">
        <f>IF('2. Duree poste'!$C$3="Score",,0)</f>
        <v>0</v>
      </c>
      <c r="S82">
        <f>IF('2. Duree poste'!$C$3="Score",,1)</f>
        <v>1</v>
      </c>
      <c r="T82">
        <f>IF('2. Duree poste'!$C$3="Score",,1)</f>
        <v>1</v>
      </c>
      <c r="U82">
        <f>IF('2. Duree poste'!$C$3="Score",0,1)</f>
        <v>1</v>
      </c>
      <c r="V82">
        <f>IF('2. Duree poste'!$C$3="Score",0,0)</f>
        <v>0</v>
      </c>
      <c r="W82">
        <f>IF('2. Duree poste'!$C$3="Score",0,0)</f>
        <v>0</v>
      </c>
      <c r="X82">
        <f>IF('2. Duree poste'!$C$3="Score",0,1)</f>
        <v>1</v>
      </c>
      <c r="Y82">
        <f>IF('2. Duree poste'!$C$3="Score",1,2)</f>
        <v>2</v>
      </c>
      <c r="Z82">
        <f>IF('2. Duree poste'!$C$3="Score",1,2)</f>
        <v>2</v>
      </c>
      <c r="AA82">
        <f>IF('2. Duree poste'!$C$3="Score",1,2)</f>
        <v>2</v>
      </c>
      <c r="AB82">
        <f>IF('2. Duree poste'!$C$3="Score",1,2)</f>
        <v>2</v>
      </c>
      <c r="AC82">
        <f>IF('2. Duree poste'!$C$3="Score",2,3)</f>
        <v>3</v>
      </c>
      <c r="AD82">
        <f>IF('2. Duree poste'!$C$3="Score",2,4)</f>
        <v>4</v>
      </c>
      <c r="AE82">
        <f>IF('2. Duree poste'!$C$3="Score",2,3)</f>
        <v>3</v>
      </c>
      <c r="AF82">
        <f>IF('2. Duree poste'!$C$3="Score",1,2)</f>
        <v>2</v>
      </c>
      <c r="AG82">
        <f>IF('2. Duree poste'!$C$3="Score",1,2)</f>
        <v>2</v>
      </c>
      <c r="AH82">
        <f>IF('2. Duree poste'!$C$3="Score",1,2)</f>
        <v>2</v>
      </c>
      <c r="AI82">
        <f>IF('2. Duree poste'!$C$3="Score",1,2)</f>
        <v>2</v>
      </c>
      <c r="AJ82">
        <f>IF('2. Duree poste'!$C$3="Score",0,1)</f>
        <v>1</v>
      </c>
      <c r="AK82">
        <f>IF('2. Duree poste'!$C$3="Score",0,0)</f>
        <v>0</v>
      </c>
      <c r="AL82">
        <f>IF('2. Duree poste'!$C$3="Score",0,0)</f>
        <v>0</v>
      </c>
      <c r="AM82">
        <f>IF('2. Duree poste'!$C$3="Score",0,0)</f>
        <v>0</v>
      </c>
      <c r="AN82">
        <f>IF('2. Duree poste'!$C$3="Score",0,0)</f>
        <v>0</v>
      </c>
      <c r="AO82">
        <f>IF('2. Duree poste'!$C$3="Score",0,1)</f>
        <v>1</v>
      </c>
      <c r="AP82">
        <f>IF('2. Duree poste'!$C$3="Score",1,2)</f>
        <v>2</v>
      </c>
      <c r="AQ82">
        <f>IF('2. Duree poste'!$C$3="Score",1,2)</f>
        <v>2</v>
      </c>
      <c r="AR82">
        <f>IF('2. Duree poste'!$C$3="Score",2,3)</f>
        <v>3</v>
      </c>
      <c r="AS82">
        <f>IF('2. Duree poste'!$C$3="Score",2,3)</f>
        <v>3</v>
      </c>
      <c r="AT82">
        <f>IF('2. Duree poste'!$C$3="Score",2,3)</f>
        <v>3</v>
      </c>
      <c r="AU82">
        <f>IF('2. Duree poste'!$C$3="Score",2,3)</f>
        <v>3</v>
      </c>
      <c r="AV82">
        <f>IF('2. Duree poste'!$C$3="Score",1,2)</f>
        <v>2</v>
      </c>
      <c r="AW82">
        <f>IF('2. Duree poste'!$C$3="Score",0,1)</f>
        <v>1</v>
      </c>
      <c r="AX82">
        <f>IF('2. Duree poste'!$C$3="Score",0,1)</f>
        <v>1</v>
      </c>
      <c r="AY82">
        <f>IF('2. Duree poste'!$C$3="Score",0,0)</f>
        <v>0</v>
      </c>
      <c r="AZ82">
        <f>IF('2. Duree poste'!$C$3="Score",0,0)</f>
        <v>0</v>
      </c>
      <c r="BA82">
        <f>IF('2. Duree poste'!$C$3="Score",0,1)</f>
        <v>1</v>
      </c>
      <c r="BB82">
        <f>IF('2. Duree poste'!$C$3="Score",1,2)</f>
        <v>2</v>
      </c>
      <c r="BC82">
        <f>IF('2. Duree poste'!$C$3="Score",1,2)</f>
        <v>2</v>
      </c>
      <c r="BD82">
        <f>IF('2. Duree poste'!$C$3="Score",1,2)</f>
        <v>2</v>
      </c>
      <c r="BE82">
        <f>IF('2. Duree poste'!$C$3="Score",1,2)</f>
        <v>2</v>
      </c>
      <c r="BF82">
        <f>IF('2. Duree poste'!$C$3="Score",1,2)</f>
        <v>2</v>
      </c>
      <c r="BG82">
        <f>IF('2. Duree poste'!$C$3="Score",2,3)</f>
        <v>3</v>
      </c>
      <c r="BH82">
        <f>IF('2. Duree poste'!$C$3="Score",2,3)</f>
        <v>3</v>
      </c>
      <c r="BI82">
        <f>IF('2. Duree poste'!$C$3="Score",1,2)</f>
        <v>2</v>
      </c>
      <c r="BJ82">
        <f>IF('2. Duree poste'!$C$3="Score",1,2)</f>
        <v>2</v>
      </c>
      <c r="BK82">
        <f>IF('2. Duree poste'!$C$3="Score",1,2)</f>
        <v>2</v>
      </c>
      <c r="BL82">
        <f>IF('2. Duree poste'!$C$3="Score",1,2)</f>
        <v>2</v>
      </c>
      <c r="BM82">
        <f>IF('2. Duree poste'!$C$3="Score",1,2)</f>
        <v>2</v>
      </c>
      <c r="BN82">
        <f>IF('2. Duree poste'!$C$3="Score",0,1)</f>
        <v>1</v>
      </c>
      <c r="BO82">
        <f>IF('2. Duree poste'!$C$3="Score",0,0)</f>
        <v>0</v>
      </c>
      <c r="BP82">
        <f>IF('2. Duree poste'!$C$3="Score",0,0)</f>
        <v>0</v>
      </c>
      <c r="BQ82">
        <f>IF('2. Duree poste'!$C$3="Score",0,0)</f>
        <v>0</v>
      </c>
      <c r="BR82">
        <f>IF('2. Duree poste'!$C$3="Score",0,0)</f>
        <v>0</v>
      </c>
      <c r="BS82">
        <f>IF('2. Duree poste'!$C$3="Score",0,1)</f>
        <v>1</v>
      </c>
      <c r="BT82">
        <f>IF('2. Duree poste'!$C$3="Score",0,1)</f>
        <v>1</v>
      </c>
      <c r="BU82">
        <f>IF('2. Duree poste'!$C$3="Score",0,1)</f>
        <v>1</v>
      </c>
      <c r="BV82">
        <f>IF('2. Duree poste'!$C$3="Score",0,1)</f>
        <v>1</v>
      </c>
      <c r="BW82">
        <f>IF('2. Duree poste'!$C$3="Score",1,2)</f>
        <v>2</v>
      </c>
      <c r="BX82">
        <f>IF('2. Duree poste'!$C$3="Score",2,3)</f>
        <v>3</v>
      </c>
      <c r="BY82">
        <f>IF('2. Duree poste'!$C$3="Score",2,4)</f>
        <v>4</v>
      </c>
      <c r="BZ82">
        <f>IF('2. Duree poste'!$C$3="Score",2,3)</f>
        <v>3</v>
      </c>
      <c r="CA82">
        <f>IF('2. Duree poste'!$C$3="Score",2,3)</f>
        <v>3</v>
      </c>
      <c r="CB82">
        <f>IF('2. Duree poste'!$C$3="Score",2,3)</f>
        <v>3</v>
      </c>
      <c r="CC82">
        <f>IF('2. Duree poste'!$C$3="Score",2,3)</f>
        <v>3</v>
      </c>
      <c r="CD82">
        <f>IF('2. Duree poste'!$C$3="Score",1,2)</f>
        <v>2</v>
      </c>
      <c r="CE82">
        <f>IF('2. Duree poste'!$C$3="Score",0,1)</f>
        <v>1</v>
      </c>
      <c r="CF82">
        <f>IF('2. Duree poste'!$C$3="Score",0,0)</f>
        <v>0</v>
      </c>
      <c r="CG82">
        <f>IF('2. Duree poste'!$C$3="Score",0,0)</f>
        <v>0</v>
      </c>
      <c r="CH82">
        <f>IF('2. Duree poste'!$C$3="Score",0,1)</f>
        <v>1</v>
      </c>
      <c r="CI82">
        <f>IF('2. Duree poste'!$C$3="Score",1,2)</f>
        <v>2</v>
      </c>
      <c r="CJ82">
        <f>IF('2. Duree poste'!$C$3="Score",2,3)</f>
        <v>3</v>
      </c>
      <c r="CK82">
        <f>IF('2. Duree poste'!$C$3="Score",2,3)</f>
        <v>3</v>
      </c>
      <c r="CL82">
        <f>IF('2. Duree poste'!$C$3="Score",2,3)</f>
        <v>3</v>
      </c>
      <c r="CM82">
        <f>IF('2. Duree poste'!$C$3="Score",2,3)</f>
        <v>3</v>
      </c>
      <c r="CN82">
        <f>IF('2. Duree poste'!$C$3="Score",2,3)</f>
        <v>3</v>
      </c>
      <c r="CO82">
        <f>IF('2. Duree poste'!$C$3="Score",1,2)</f>
        <v>2</v>
      </c>
      <c r="CP82">
        <f>IF('2. Duree poste'!$C$3="Score",0,1)</f>
        <v>1</v>
      </c>
      <c r="CQ82">
        <f>IF('2. Duree poste'!$C$3="Score",0,0)</f>
        <v>0</v>
      </c>
      <c r="CR82">
        <f>IF('2. Duree poste'!$C$3="Score",0,0)</f>
        <v>0</v>
      </c>
      <c r="CS82">
        <f>IF('2. Duree poste'!$C$3="Score",0,0)</f>
        <v>0</v>
      </c>
      <c r="CT82">
        <f>IF('2. Duree poste'!$C$3="Score",0,0)</f>
        <v>0</v>
      </c>
      <c r="CU82">
        <f>IF('2. Duree poste'!$C$3="Score",0,1)</f>
        <v>1</v>
      </c>
      <c r="CV82">
        <f>IF('2. Duree poste'!$C$3="Score",1,2)</f>
        <v>2</v>
      </c>
      <c r="CW82">
        <f>IF('2. Duree poste'!$C$3="Score",1,2)</f>
        <v>2</v>
      </c>
      <c r="CX82">
        <f>IF('2. Duree poste'!$C$3="Score",1,2)</f>
        <v>2</v>
      </c>
      <c r="CY82">
        <f>IF('2. Duree poste'!$C$3="Score",1,2)</f>
        <v>2</v>
      </c>
      <c r="CZ82">
        <f>IF('2. Duree poste'!$C$3="Score",2,2)</f>
        <v>2</v>
      </c>
      <c r="DA82">
        <f>IF('2. Duree poste'!$C$3="Score",2,2)</f>
        <v>2</v>
      </c>
    </row>
    <row r="83" spans="2:105" x14ac:dyDescent="0.35">
      <c r="B83" s="186" t="s">
        <v>1178</v>
      </c>
      <c r="D83" s="478">
        <f t="shared" si="4"/>
        <v>1.8117647058823529</v>
      </c>
      <c r="E83">
        <f>IF('2. Duree poste'!$C$3="Score",,1)</f>
        <v>1</v>
      </c>
      <c r="F83">
        <f>IF('2. Duree poste'!$C$3="Score",,2)</f>
        <v>2</v>
      </c>
      <c r="G83">
        <f>IF('2. Duree poste'!$C$3="Score",,3)</f>
        <v>3</v>
      </c>
      <c r="R83">
        <f>IF('2. Duree poste'!$C$3="Score",,3)</f>
        <v>3</v>
      </c>
      <c r="S83">
        <f>IF('2. Duree poste'!$C$3="Score",,3)</f>
        <v>3</v>
      </c>
      <c r="T83">
        <f>IF('2. Duree poste'!$C$3="Score",,3)</f>
        <v>3</v>
      </c>
      <c r="U83">
        <f>IF('2. Duree poste'!$C$3="Score",2,3)</f>
        <v>3</v>
      </c>
      <c r="V83">
        <f>IF('2. Duree poste'!$C$3="Score",1,2)</f>
        <v>2</v>
      </c>
      <c r="W83">
        <f>IF('2. Duree poste'!$C$3="Score",1,2)</f>
        <v>2</v>
      </c>
      <c r="X83">
        <f>IF('2. Duree poste'!$C$3="Score",1,2)</f>
        <v>2</v>
      </c>
      <c r="Y83">
        <f>IF('2. Duree poste'!$C$3="Score",1,2)</f>
        <v>2</v>
      </c>
      <c r="Z83">
        <f>IF('2. Duree poste'!$C$3="Score",0,1)</f>
        <v>1</v>
      </c>
      <c r="AA83">
        <f>IF('2. Duree poste'!$C$3="Score",0,1)</f>
        <v>1</v>
      </c>
      <c r="AB83">
        <f>IF('2. Duree poste'!$C$3="Score",0,1)</f>
        <v>1</v>
      </c>
      <c r="AC83">
        <f>IF('2. Duree poste'!$C$3="Score",1,2)</f>
        <v>2</v>
      </c>
      <c r="AD83">
        <f>IF('2. Duree poste'!$C$3="Score",2,3)</f>
        <v>3</v>
      </c>
      <c r="AE83">
        <f>IF('2. Duree poste'!$C$3="Score",2,3)</f>
        <v>3</v>
      </c>
      <c r="AF83">
        <f>IF('2. Duree poste'!$C$3="Score",1,2)</f>
        <v>2</v>
      </c>
      <c r="AG83">
        <f>IF('2. Duree poste'!$C$3="Score",1,2)</f>
        <v>2</v>
      </c>
      <c r="AH83">
        <f>IF('2. Duree poste'!$C$3="Score",1,2)</f>
        <v>2</v>
      </c>
      <c r="AI83">
        <f>IF('2. Duree poste'!$C$3="Score",1,2)</f>
        <v>2</v>
      </c>
      <c r="AJ83">
        <f>IF('2. Duree poste'!$C$3="Score",0,1)</f>
        <v>1</v>
      </c>
      <c r="AK83">
        <f>IF('2. Duree poste'!$C$3="Score",0,0)</f>
        <v>0</v>
      </c>
      <c r="AL83">
        <f>IF('2. Duree poste'!$C$3="Score",0,0)</f>
        <v>0</v>
      </c>
      <c r="AM83">
        <f>IF('2. Duree poste'!$C$3="Score",0,0)</f>
        <v>0</v>
      </c>
      <c r="AN83">
        <f>IF('2. Duree poste'!$C$3="Score",0,0)</f>
        <v>0</v>
      </c>
      <c r="AO83">
        <f>IF('2. Duree poste'!$C$3="Score",0,0)</f>
        <v>0</v>
      </c>
      <c r="AP83">
        <f>IF('2. Duree poste'!$C$3="Score",0,1)</f>
        <v>1</v>
      </c>
      <c r="AQ83">
        <f>IF('2. Duree poste'!$C$3="Score",0,1)</f>
        <v>1</v>
      </c>
      <c r="AR83">
        <f>IF('2. Duree poste'!$C$3="Score",0,1)</f>
        <v>1</v>
      </c>
      <c r="AS83">
        <f>IF('2. Duree poste'!$C$3="Score",0,1)</f>
        <v>1</v>
      </c>
      <c r="AT83">
        <f>IF('2. Duree poste'!$C$3="Score",1,2)</f>
        <v>2</v>
      </c>
      <c r="AU83">
        <f>IF('2. Duree poste'!$C$3="Score",2,3)</f>
        <v>3</v>
      </c>
      <c r="AV83">
        <f>IF('2. Duree poste'!$C$3="Score",2,3)</f>
        <v>3</v>
      </c>
      <c r="AW83">
        <f>IF('2. Duree poste'!$C$3="Score",1,2)</f>
        <v>2</v>
      </c>
      <c r="AX83">
        <f>IF('2. Duree poste'!$C$3="Score",1,2)</f>
        <v>2</v>
      </c>
      <c r="AY83">
        <f>IF('2. Duree poste'!$C$3="Score",2,3)</f>
        <v>3</v>
      </c>
      <c r="AZ83">
        <f>IF('2. Duree poste'!$C$3="Score",2,4)</f>
        <v>4</v>
      </c>
      <c r="BA83">
        <f>IF('2. Duree poste'!$C$3="Score",2,3)</f>
        <v>3</v>
      </c>
      <c r="BB83">
        <f>IF('2. Duree poste'!$C$3="Score",1,2)</f>
        <v>2</v>
      </c>
      <c r="BC83">
        <f>IF('2. Duree poste'!$C$3="Score",1,2)</f>
        <v>2</v>
      </c>
      <c r="BD83">
        <f>IF('2. Duree poste'!$C$3="Score",1,2)</f>
        <v>2</v>
      </c>
      <c r="BE83">
        <f>IF('2. Duree poste'!$C$3="Score",2,3)</f>
        <v>3</v>
      </c>
      <c r="BF83">
        <f>IF('2. Duree poste'!$C$3="Score",2,3)</f>
        <v>3</v>
      </c>
      <c r="BG83">
        <f>IF('2. Duree poste'!$C$3="Score",1,2)</f>
        <v>2</v>
      </c>
      <c r="BH83">
        <f>IF('2. Duree poste'!$C$3="Score",1,2)</f>
        <v>2</v>
      </c>
      <c r="BI83">
        <f>IF('2. Duree poste'!$C$3="Score",1,2)</f>
        <v>2</v>
      </c>
      <c r="BJ83">
        <f>IF('2. Duree poste'!$C$3="Score",1,2)</f>
        <v>2</v>
      </c>
      <c r="BK83">
        <f>IF('2. Duree poste'!$C$3="Score",1,2)</f>
        <v>2</v>
      </c>
      <c r="BL83">
        <f>IF('2. Duree poste'!$C$3="Score",1,2)</f>
        <v>2</v>
      </c>
      <c r="BM83">
        <f>IF('2. Duree poste'!$C$3="Score",0,1)</f>
        <v>1</v>
      </c>
      <c r="BN83">
        <f>IF('2. Duree poste'!$C$3="Score",0,1)</f>
        <v>1</v>
      </c>
      <c r="BO83">
        <f>IF('2. Duree poste'!$C$3="Score",0,1)</f>
        <v>1</v>
      </c>
      <c r="BP83">
        <f>IF('2. Duree poste'!$C$3="Score",0,1)</f>
        <v>1</v>
      </c>
      <c r="BQ83">
        <f>IF('2. Duree poste'!$C$3="Score",1,2)</f>
        <v>2</v>
      </c>
      <c r="BR83">
        <f>IF('2. Duree poste'!$C$3="Score",2,3)</f>
        <v>3</v>
      </c>
      <c r="BS83">
        <f>IF('2. Duree poste'!$C$3="Score",2,3)</f>
        <v>3</v>
      </c>
      <c r="BT83">
        <f>IF('2. Duree poste'!$C$3="Score",2,3)</f>
        <v>3</v>
      </c>
      <c r="BU83">
        <f>IF('2. Duree poste'!$C$3="Score",2,3)</f>
        <v>3</v>
      </c>
      <c r="BV83">
        <f>IF('2. Duree poste'!$C$3="Score",2,3)</f>
        <v>3</v>
      </c>
      <c r="BW83">
        <f>IF('2. Duree poste'!$C$3="Score",2,3)</f>
        <v>3</v>
      </c>
      <c r="BX83">
        <f>IF('2. Duree poste'!$C$3="Score",2,3)</f>
        <v>3</v>
      </c>
      <c r="BY83">
        <f>IF('2. Duree poste'!$C$3="Score",2,3)</f>
        <v>3</v>
      </c>
      <c r="BZ83">
        <f>IF('2. Duree poste'!$C$3="Score",1,2)</f>
        <v>2</v>
      </c>
      <c r="CA83">
        <f>IF('2. Duree poste'!$C$3="Score",1,2)</f>
        <v>2</v>
      </c>
      <c r="CB83">
        <f>IF('2. Duree poste'!$C$3="Score",1,2)</f>
        <v>2</v>
      </c>
      <c r="CC83">
        <f>IF('2. Duree poste'!$C$3="Score",1,2)</f>
        <v>2</v>
      </c>
      <c r="CD83">
        <f>IF('2. Duree poste'!$C$3="Score",2,3)</f>
        <v>3</v>
      </c>
      <c r="CE83">
        <f>IF('2. Duree poste'!$C$3="Score",2,3)</f>
        <v>3</v>
      </c>
      <c r="CF83">
        <f>IF('2. Duree poste'!$C$3="Score",2,3)</f>
        <v>3</v>
      </c>
      <c r="CG83">
        <f>IF('2. Duree poste'!$C$3="Score",2,3)</f>
        <v>3</v>
      </c>
      <c r="CH83">
        <f>IF('2. Duree poste'!$C$3="Score",2,3)</f>
        <v>3</v>
      </c>
      <c r="CI83">
        <f>IF('2. Duree poste'!$C$3="Score",2,4)</f>
        <v>4</v>
      </c>
      <c r="CJ83">
        <f>IF('2. Duree poste'!$C$3="Score",2,4)</f>
        <v>4</v>
      </c>
      <c r="CK83">
        <f>IF('2. Duree poste'!$C$3="Score",2,3)</f>
        <v>3</v>
      </c>
      <c r="CL83">
        <f>IF('2. Duree poste'!$C$3="Score",1,2)</f>
        <v>2</v>
      </c>
      <c r="CM83">
        <f>IF('2. Duree poste'!$C$3="Score",0,1)</f>
        <v>1</v>
      </c>
      <c r="CN83">
        <f>IF('2. Duree poste'!$C$3="Score",0,1)</f>
        <v>1</v>
      </c>
      <c r="CO83">
        <f>IF('2. Duree poste'!$C$3="Score",0,1)</f>
        <v>1</v>
      </c>
      <c r="CP83">
        <f>IF('2. Duree poste'!$C$3="Score",0,0)</f>
        <v>0</v>
      </c>
      <c r="CQ83">
        <f>IF('2. Duree poste'!$C$3="Score",0,0)</f>
        <v>0</v>
      </c>
      <c r="CR83">
        <f>IF('2. Duree poste'!$C$3="Score",0,0)</f>
        <v>0</v>
      </c>
      <c r="CS83">
        <f>IF('2. Duree poste'!$C$3="Score",0,0)</f>
        <v>0</v>
      </c>
      <c r="CT83">
        <f>IF('2. Duree poste'!$C$3="Score",0,0)</f>
        <v>0</v>
      </c>
      <c r="CU83">
        <f>IF('2. Duree poste'!$C$3="Score",0,0)</f>
        <v>0</v>
      </c>
      <c r="CV83">
        <f>IF('2. Duree poste'!$C$3="Score",0,0)</f>
        <v>0</v>
      </c>
      <c r="CW83">
        <f>IF('2. Duree poste'!$C$3="Score",0,0)</f>
        <v>0</v>
      </c>
      <c r="CX83">
        <f>IF('2. Duree poste'!$C$3="Score",0,1)</f>
        <v>1</v>
      </c>
      <c r="CY83">
        <f>IF('2. Duree poste'!$C$3="Score",0,1)</f>
        <v>1</v>
      </c>
      <c r="CZ83">
        <f>IF('2. Duree poste'!$C$3="Score",2,1)</f>
        <v>1</v>
      </c>
      <c r="DA83">
        <f>IF('2. Duree poste'!$C$3="Score",2,1)</f>
        <v>1</v>
      </c>
    </row>
    <row r="84" spans="2:105" x14ac:dyDescent="0.35">
      <c r="B84" s="186" t="s">
        <v>1179</v>
      </c>
      <c r="D84" s="478">
        <f t="shared" si="4"/>
        <v>2.7058823529411766</v>
      </c>
      <c r="E84">
        <f>IF('2. Duree poste'!$C$3="Score",,0)</f>
        <v>0</v>
      </c>
      <c r="F84">
        <f>IF('2. Duree poste'!$C$3="Score",,0)</f>
        <v>0</v>
      </c>
      <c r="G84">
        <f>IF('2. Duree poste'!$C$3="Score",,0)</f>
        <v>0</v>
      </c>
      <c r="R84">
        <f>IF('2. Duree poste'!$C$3="Score",,0)</f>
        <v>0</v>
      </c>
      <c r="S84">
        <f>IF('2. Duree poste'!$C$3="Score",,0)</f>
        <v>0</v>
      </c>
      <c r="T84">
        <f>IF('2. Duree poste'!$C$3="Score",,1)</f>
        <v>1</v>
      </c>
      <c r="U84">
        <f>IF('2. Duree poste'!$C$3="Score",2,4)</f>
        <v>4</v>
      </c>
      <c r="V84">
        <f>IF('2. Duree poste'!$C$3="Score",2,4)</f>
        <v>4</v>
      </c>
      <c r="W84">
        <f>IF('2. Duree poste'!$C$3="Score",2,3)</f>
        <v>3</v>
      </c>
      <c r="X84">
        <f>IF('2. Duree poste'!$C$3="Score",2,3)</f>
        <v>3</v>
      </c>
      <c r="Y84">
        <f>IF('2. Duree poste'!$C$3="Score",2,3)</f>
        <v>3</v>
      </c>
      <c r="Z84">
        <f>IF('2. Duree poste'!$C$3="Score",2,3)</f>
        <v>3</v>
      </c>
      <c r="AA84">
        <f>IF('2. Duree poste'!$C$3="Score",2,3)</f>
        <v>3</v>
      </c>
      <c r="AB84">
        <f>IF('2. Duree poste'!$C$3="Score",2,3)</f>
        <v>3</v>
      </c>
      <c r="AC84">
        <f>IF('2. Duree poste'!$C$3="Score",1,2)</f>
        <v>2</v>
      </c>
      <c r="AD84">
        <f>IF('2. Duree poste'!$C$3="Score",1,2)</f>
        <v>2</v>
      </c>
      <c r="AE84">
        <f>IF('2. Duree poste'!$C$3="Score",1,2)</f>
        <v>2</v>
      </c>
      <c r="AF84">
        <f>IF('2. Duree poste'!$C$3="Score",2,3)</f>
        <v>3</v>
      </c>
      <c r="AG84">
        <f>IF('2. Duree poste'!$C$3="Score",2,4)</f>
        <v>4</v>
      </c>
      <c r="AH84">
        <f>IF('2. Duree poste'!$C$3="Score",2,3)</f>
        <v>3</v>
      </c>
      <c r="AI84">
        <f>IF('2. Duree poste'!$C$3="Score",1,2)</f>
        <v>2</v>
      </c>
      <c r="AJ84">
        <f>IF('2. Duree poste'!$C$3="Score",1,2)</f>
        <v>2</v>
      </c>
      <c r="AK84">
        <f>IF('2. Duree poste'!$C$3="Score",1,2)</f>
        <v>2</v>
      </c>
      <c r="AL84">
        <f>IF('2. Duree poste'!$C$3="Score",1,2)</f>
        <v>2</v>
      </c>
      <c r="AM84">
        <f>IF('2. Duree poste'!$C$3="Score",0,1)</f>
        <v>1</v>
      </c>
      <c r="AN84">
        <f>IF('2. Duree poste'!$C$3="Score",0,0)</f>
        <v>0</v>
      </c>
      <c r="AO84">
        <f>IF('2. Duree poste'!$C$3="Score",0,0)</f>
        <v>0</v>
      </c>
      <c r="AP84">
        <f>IF('2. Duree poste'!$C$3="Score",0,0)</f>
        <v>0</v>
      </c>
      <c r="AQ84">
        <f>IF('2. Duree poste'!$C$3="Score",0,1)</f>
        <v>1</v>
      </c>
      <c r="AR84">
        <f>IF('2. Duree poste'!$C$3="Score",0,1)</f>
        <v>1</v>
      </c>
      <c r="AS84">
        <f>IF('2. Duree poste'!$C$3="Score",0,1)</f>
        <v>1</v>
      </c>
      <c r="AT84">
        <f>IF('2. Duree poste'!$C$3="Score",0,1)</f>
        <v>1</v>
      </c>
      <c r="AU84">
        <f>IF('2. Duree poste'!$C$3="Score",1,2)</f>
        <v>2</v>
      </c>
      <c r="AV84">
        <f>IF('2. Duree poste'!$C$3="Score",2,3)</f>
        <v>3</v>
      </c>
      <c r="AW84">
        <f>IF('2. Duree poste'!$C$3="Score",2,4)</f>
        <v>4</v>
      </c>
      <c r="AX84">
        <f>IF('2. Duree poste'!$C$3="Score",2,3)</f>
        <v>3</v>
      </c>
      <c r="AY84">
        <f>IF('2. Duree poste'!$C$3="Score",2,3)</f>
        <v>3</v>
      </c>
      <c r="AZ84">
        <f>IF('2. Duree poste'!$C$3="Score",2,3)</f>
        <v>3</v>
      </c>
      <c r="BA84">
        <f>IF('2. Duree poste'!$C$3="Score",2,4)</f>
        <v>4</v>
      </c>
      <c r="BB84">
        <f>IF('2. Duree poste'!$C$3="Score",2,4)</f>
        <v>4</v>
      </c>
      <c r="BC84">
        <f>IF('2. Duree poste'!$C$3="Score",2,3)</f>
        <v>3</v>
      </c>
      <c r="BD84">
        <f>IF('2. Duree poste'!$C$3="Score",2,3)</f>
        <v>3</v>
      </c>
      <c r="BE84">
        <f>IF('2. Duree poste'!$C$3="Score",2,3)</f>
        <v>3</v>
      </c>
      <c r="BF84">
        <f>IF('2. Duree poste'!$C$3="Score",2,3)</f>
        <v>3</v>
      </c>
      <c r="BG84">
        <f>IF('2. Duree poste'!$C$3="Score",2,4)</f>
        <v>4</v>
      </c>
      <c r="BH84">
        <f>IF('2. Duree poste'!$C$3="Score",2,4)</f>
        <v>4</v>
      </c>
      <c r="BI84">
        <f>IF('2. Duree poste'!$C$3="Score",2,4)</f>
        <v>4</v>
      </c>
      <c r="BJ84">
        <f>IF('2. Duree poste'!$C$3="Score",2,4)</f>
        <v>4</v>
      </c>
      <c r="BK84">
        <f>IF('2. Duree poste'!$C$3="Score",2,3)</f>
        <v>3</v>
      </c>
      <c r="BL84">
        <f>IF('2. Duree poste'!$C$3="Score",2,3)</f>
        <v>3</v>
      </c>
      <c r="BM84">
        <f>IF('2. Duree poste'!$C$3="Score",2,4)</f>
        <v>4</v>
      </c>
      <c r="BN84">
        <f>IF('2. Duree poste'!$C$3="Score",2,4)</f>
        <v>4</v>
      </c>
      <c r="BO84">
        <f>IF('2. Duree poste'!$C$3="Score",2,3)</f>
        <v>3</v>
      </c>
      <c r="BP84">
        <f>IF('2. Duree poste'!$C$3="Score",1,2)</f>
        <v>2</v>
      </c>
      <c r="BQ84">
        <f>IF('2. Duree poste'!$C$3="Score",1,2)</f>
        <v>2</v>
      </c>
      <c r="BR84">
        <f>IF('2. Duree poste'!$C$3="Score",1,2)</f>
        <v>2</v>
      </c>
      <c r="BS84">
        <f>IF('2. Duree poste'!$C$3="Score",2,3)</f>
        <v>3</v>
      </c>
      <c r="BT84">
        <f>IF('2. Duree poste'!$C$3="Score",2,3)</f>
        <v>3</v>
      </c>
      <c r="BU84">
        <f>IF('2. Duree poste'!$C$3="Score",1,2)</f>
        <v>2</v>
      </c>
      <c r="BV84">
        <f>IF('2. Duree poste'!$C$3="Score",1,2)</f>
        <v>2</v>
      </c>
      <c r="BW84">
        <f>IF('2. Duree poste'!$C$3="Score",1,2)</f>
        <v>2</v>
      </c>
      <c r="BX84">
        <f>IF('2. Duree poste'!$C$3="Score",2,3)</f>
        <v>3</v>
      </c>
      <c r="BY84">
        <f>IF('2. Duree poste'!$C$3="Score",2,4)</f>
        <v>4</v>
      </c>
      <c r="BZ84">
        <f>IF('2. Duree poste'!$C$3="Score",2,3)</f>
        <v>3</v>
      </c>
      <c r="CA84">
        <f>IF('2. Duree poste'!$C$3="Score",1,2)</f>
        <v>2</v>
      </c>
      <c r="CB84">
        <f>IF('2. Duree poste'!$C$3="Score",1,2)</f>
        <v>2</v>
      </c>
      <c r="CC84">
        <f>IF('2. Duree poste'!$C$3="Score",1,2)</f>
        <v>2</v>
      </c>
      <c r="CD84">
        <f>IF('2. Duree poste'!$C$3="Score",1,2)</f>
        <v>2</v>
      </c>
      <c r="CE84">
        <f>IF('2. Duree poste'!$C$3="Score",1,2)</f>
        <v>2</v>
      </c>
      <c r="CF84">
        <f>IF('2. Duree poste'!$C$3="Score",1,2)</f>
        <v>2</v>
      </c>
      <c r="CG84">
        <f>IF('2. Duree poste'!$C$3="Score",1,2)</f>
        <v>2</v>
      </c>
      <c r="CH84">
        <f>IF('2. Duree poste'!$C$3="Score",1,2)</f>
        <v>2</v>
      </c>
      <c r="CI84">
        <f>IF('2. Duree poste'!$C$3="Score",2,3)</f>
        <v>3</v>
      </c>
      <c r="CJ84">
        <f>IF('2. Duree poste'!$C$3="Score",2,4)</f>
        <v>4</v>
      </c>
      <c r="CK84">
        <f>IF('2. Duree poste'!$C$3="Score",2,5)</f>
        <v>5</v>
      </c>
      <c r="CL84">
        <f>IF('2. Duree poste'!$C$3="Score",2,4)</f>
        <v>4</v>
      </c>
      <c r="CM84">
        <f>IF('2. Duree poste'!$C$3="Score",2,3)</f>
        <v>3</v>
      </c>
      <c r="CN84">
        <f>IF('2. Duree poste'!$C$3="Score",2,3)</f>
        <v>3</v>
      </c>
      <c r="CO84">
        <f>IF('2. Duree poste'!$C$3="Score",2,3)</f>
        <v>3</v>
      </c>
      <c r="CP84">
        <f>IF('2. Duree poste'!$C$3="Score",2,3)</f>
        <v>3</v>
      </c>
      <c r="CQ84">
        <f>IF('2. Duree poste'!$C$3="Score",2,3)</f>
        <v>3</v>
      </c>
      <c r="CR84">
        <f>IF('2. Duree poste'!$C$3="Score",1,2)</f>
        <v>2</v>
      </c>
      <c r="CS84">
        <f>IF('2. Duree poste'!$C$3="Score",1,2)</f>
        <v>2</v>
      </c>
      <c r="CT84">
        <f>IF('2. Duree poste'!$C$3="Score",1,2)</f>
        <v>2</v>
      </c>
      <c r="CU84">
        <f>IF('2. Duree poste'!$C$3="Score",2,3)</f>
        <v>3</v>
      </c>
      <c r="CV84">
        <f>IF('2. Duree poste'!$C$3="Score",2,4)</f>
        <v>4</v>
      </c>
      <c r="CW84">
        <f>IF('2. Duree poste'!$C$3="Score",2,4)</f>
        <v>4</v>
      </c>
      <c r="CX84">
        <f>IF('2. Duree poste'!$C$3="Score",2,3)</f>
        <v>3</v>
      </c>
      <c r="CY84">
        <f>IF('2. Duree poste'!$C$3="Score",2,3)</f>
        <v>3</v>
      </c>
      <c r="CZ84">
        <f>IF('2. Duree poste'!$C$3="Score",2,3)</f>
        <v>3</v>
      </c>
      <c r="DA84">
        <f>IF('2. Duree poste'!$C$3="Score",2,3)</f>
        <v>3</v>
      </c>
    </row>
    <row r="85" spans="2:105" x14ac:dyDescent="0.35">
      <c r="B85" s="186" t="s">
        <v>1180</v>
      </c>
      <c r="D85" s="478">
        <f t="shared" si="4"/>
        <v>2.7882352941176469</v>
      </c>
      <c r="E85">
        <f>IF('2. Duree poste'!$C$3="Score",,0)</f>
        <v>0</v>
      </c>
      <c r="F85">
        <f>IF('2. Duree poste'!$C$3="Score",,0)</f>
        <v>0</v>
      </c>
      <c r="G85">
        <f>IF('2. Duree poste'!$C$3="Score",,0)</f>
        <v>0</v>
      </c>
      <c r="R85">
        <f>IF('2. Duree poste'!$C$3="Score",,0)</f>
        <v>0</v>
      </c>
      <c r="S85">
        <f>IF('2. Duree poste'!$C$3="Score",,0)</f>
        <v>0</v>
      </c>
      <c r="T85">
        <f>IF('2. Duree poste'!$C$3="Score",,0)</f>
        <v>0</v>
      </c>
      <c r="U85">
        <f>IF('2. Duree poste'!$C$3="Score",2,4)</f>
        <v>4</v>
      </c>
      <c r="V85">
        <f>IF('2. Duree poste'!$C$3="Score",2,4)</f>
        <v>4</v>
      </c>
      <c r="W85">
        <f>IF('2. Duree poste'!$C$3="Score",2,3)</f>
        <v>3</v>
      </c>
      <c r="X85">
        <f>IF('2. Duree poste'!$C$3="Score",2,3)</f>
        <v>3</v>
      </c>
      <c r="Y85">
        <f>IF('2. Duree poste'!$C$3="Score",2,3)</f>
        <v>3</v>
      </c>
      <c r="Z85">
        <f>IF('2. Duree poste'!$C$3="Score",2,3)</f>
        <v>3</v>
      </c>
      <c r="AA85">
        <f>IF('2. Duree poste'!$C$3="Score",1,2)</f>
        <v>2</v>
      </c>
      <c r="AB85">
        <f>IF('2. Duree poste'!$C$3="Score",0,1)</f>
        <v>1</v>
      </c>
      <c r="AC85">
        <f>IF('2. Duree poste'!$C$3="Score",0,0)</f>
        <v>0</v>
      </c>
      <c r="AD85">
        <f>IF('2. Duree poste'!$C$3="Score",0,1)</f>
        <v>1</v>
      </c>
      <c r="AE85">
        <f>IF('2. Duree poste'!$C$3="Score",1,2)</f>
        <v>2</v>
      </c>
      <c r="AF85">
        <f>IF('2. Duree poste'!$C$3="Score",2,3)</f>
        <v>3</v>
      </c>
      <c r="AG85">
        <f>IF('2. Duree poste'!$C$3="Score",2,3)</f>
        <v>3</v>
      </c>
      <c r="AH85">
        <f>IF('2. Duree poste'!$C$3="Score",2,3)</f>
        <v>3</v>
      </c>
      <c r="AI85">
        <f>IF('2. Duree poste'!$C$3="Score",2,3)</f>
        <v>3</v>
      </c>
      <c r="AJ85">
        <f>IF('2. Duree poste'!$C$3="Score",2,4)</f>
        <v>4</v>
      </c>
      <c r="AK85">
        <f>IF('2. Duree poste'!$C$3="Score",2,4)</f>
        <v>4</v>
      </c>
      <c r="AL85">
        <f>IF('2. Duree poste'!$C$3="Score",2,4)</f>
        <v>4</v>
      </c>
      <c r="AM85">
        <f>IF('2. Duree poste'!$C$3="Score",2,3)</f>
        <v>3</v>
      </c>
      <c r="AN85">
        <f>IF('2. Duree poste'!$C$3="Score",2,3)</f>
        <v>3</v>
      </c>
      <c r="AO85">
        <f>IF('2. Duree poste'!$C$3="Score",2,3)</f>
        <v>3</v>
      </c>
      <c r="AP85">
        <f>IF('2. Duree poste'!$C$3="Score",2,3)</f>
        <v>3</v>
      </c>
      <c r="AQ85">
        <f>IF('2. Duree poste'!$C$3="Score",1,2)</f>
        <v>2</v>
      </c>
      <c r="AR85">
        <f>IF('2. Duree poste'!$C$3="Score",0,1)</f>
        <v>1</v>
      </c>
      <c r="AS85">
        <f>IF('2. Duree poste'!$C$3="Score",0,0)</f>
        <v>0</v>
      </c>
      <c r="AT85">
        <f>IF('2. Duree poste'!$C$3="Score",0,0)</f>
        <v>0</v>
      </c>
      <c r="AU85">
        <f>IF('2. Duree poste'!$C$3="Score",0,1)</f>
        <v>1</v>
      </c>
      <c r="AV85">
        <f>IF('2. Duree poste'!$C$3="Score",1,2)</f>
        <v>2</v>
      </c>
      <c r="AW85">
        <f>IF('2. Duree poste'!$C$3="Score",2,3)</f>
        <v>3</v>
      </c>
      <c r="AX85">
        <f>IF('2. Duree poste'!$C$3="Score",2,3)</f>
        <v>3</v>
      </c>
      <c r="AY85">
        <f>IF('2. Duree poste'!$C$3="Score",2,3)</f>
        <v>3</v>
      </c>
      <c r="AZ85">
        <f>IF('2. Duree poste'!$C$3="Score",2,3)</f>
        <v>3</v>
      </c>
      <c r="BA85">
        <f>IF('2. Duree poste'!$C$3="Score",2,4)</f>
        <v>4</v>
      </c>
      <c r="BB85">
        <f>IF('2. Duree poste'!$C$3="Score",2,4)</f>
        <v>4</v>
      </c>
      <c r="BC85">
        <f>IF('2. Duree poste'!$C$3="Score",2,3)</f>
        <v>3</v>
      </c>
      <c r="BD85">
        <f>IF('2. Duree poste'!$C$3="Score",1,2)</f>
        <v>2</v>
      </c>
      <c r="BE85">
        <f>IF('2. Duree poste'!$C$3="Score",1,2)</f>
        <v>2</v>
      </c>
      <c r="BF85">
        <f>IF('2. Duree poste'!$C$3="Score",1,2)</f>
        <v>2</v>
      </c>
      <c r="BG85">
        <f>IF('2. Duree poste'!$C$3="Score",2,3)</f>
        <v>3</v>
      </c>
      <c r="BH85">
        <f>IF('2. Duree poste'!$C$3="Score",1,2)</f>
        <v>2</v>
      </c>
      <c r="BI85">
        <f>IF('2. Duree poste'!$C$3="Score",0,1)</f>
        <v>1</v>
      </c>
      <c r="BJ85">
        <f>IF('2. Duree poste'!$C$3="Score",1,2)</f>
        <v>2</v>
      </c>
      <c r="BK85">
        <f>IF('2. Duree poste'!$C$3="Score",2,3)</f>
        <v>3</v>
      </c>
      <c r="BL85">
        <f>IF('2. Duree poste'!$C$3="Score",2,3)</f>
        <v>3</v>
      </c>
      <c r="BM85">
        <f>IF('2. Duree poste'!$C$3="Score",2,3)</f>
        <v>3</v>
      </c>
      <c r="BN85">
        <f>IF('2. Duree poste'!$C$3="Score",2,3)</f>
        <v>3</v>
      </c>
      <c r="BO85">
        <f>IF('2. Duree poste'!$C$3="Score",2,4)</f>
        <v>4</v>
      </c>
      <c r="BP85">
        <f>IF('2. Duree poste'!$C$3="Score",2,4)</f>
        <v>4</v>
      </c>
      <c r="BQ85">
        <f>IF('2. Duree poste'!$C$3="Score",2,3)</f>
        <v>3</v>
      </c>
      <c r="BR85">
        <f>IF('2. Duree poste'!$C$3="Score",1,2)</f>
        <v>2</v>
      </c>
      <c r="BS85">
        <f>IF('2. Duree poste'!$C$3="Score",2,3)</f>
        <v>3</v>
      </c>
      <c r="BT85">
        <f>IF('2. Duree poste'!$C$3="Score",2,4)</f>
        <v>4</v>
      </c>
      <c r="BU85">
        <f>IF('2. Duree poste'!$C$3="Score",2,3)</f>
        <v>3</v>
      </c>
      <c r="BV85">
        <f>IF('2. Duree poste'!$C$3="Score",1,2)</f>
        <v>2</v>
      </c>
      <c r="BW85">
        <f>IF('2. Duree poste'!$C$3="Score",1,2)</f>
        <v>2</v>
      </c>
      <c r="BX85">
        <f>IF('2. Duree poste'!$C$3="Score",2,3)</f>
        <v>3</v>
      </c>
      <c r="BY85">
        <f>IF('2. Duree poste'!$C$3="Score",2,4)</f>
        <v>4</v>
      </c>
      <c r="BZ85">
        <f>IF('2. Duree poste'!$C$3="Score",2,4)</f>
        <v>4</v>
      </c>
      <c r="CA85">
        <f>IF('2. Duree poste'!$C$3="Score",2,3)</f>
        <v>3</v>
      </c>
      <c r="CB85">
        <f>IF('2. Duree poste'!$C$3="Score",2,3)</f>
        <v>3</v>
      </c>
      <c r="CC85">
        <f>IF('2. Duree poste'!$C$3="Score",2,3)</f>
        <v>3</v>
      </c>
      <c r="CD85">
        <f>IF('2. Duree poste'!$C$3="Score",2,4)</f>
        <v>4</v>
      </c>
      <c r="CE85">
        <f>IF('2. Duree poste'!$C$3="Score",2,4)</f>
        <v>4</v>
      </c>
      <c r="CF85">
        <f>IF('2. Duree poste'!$C$3="Score",2,4)</f>
        <v>4</v>
      </c>
      <c r="CG85">
        <f>IF('2. Duree poste'!$C$3="Score",2,3)</f>
        <v>3</v>
      </c>
      <c r="CH85">
        <f>IF('2. Duree poste'!$C$3="Score",2,3)</f>
        <v>3</v>
      </c>
      <c r="CI85">
        <f>IF('2. Duree poste'!$C$3="Score",2,3)</f>
        <v>3</v>
      </c>
      <c r="CJ85">
        <f>IF('2. Duree poste'!$C$3="Score",2,4)</f>
        <v>4</v>
      </c>
      <c r="CK85">
        <f>IF('2. Duree poste'!$C$3="Score",2,4)</f>
        <v>4</v>
      </c>
      <c r="CL85">
        <f>IF('2. Duree poste'!$C$3="Score",2,3)</f>
        <v>3</v>
      </c>
      <c r="CM85">
        <f>IF('2. Duree poste'!$C$3="Score",1,2)</f>
        <v>2</v>
      </c>
      <c r="CN85">
        <f>IF('2. Duree poste'!$C$3="Score",1,2)</f>
        <v>2</v>
      </c>
      <c r="CO85">
        <f>IF('2. Duree poste'!$C$3="Score",2,3)</f>
        <v>3</v>
      </c>
      <c r="CP85">
        <f>IF('2. Duree poste'!$C$3="Score",2,4)</f>
        <v>4</v>
      </c>
      <c r="CQ85">
        <f>IF('2. Duree poste'!$C$3="Score",2,3)</f>
        <v>3</v>
      </c>
      <c r="CR85">
        <f>IF('2. Duree poste'!$C$3="Score",1,2)</f>
        <v>2</v>
      </c>
      <c r="CS85">
        <f>IF('2. Duree poste'!$C$3="Score",1,2)</f>
        <v>2</v>
      </c>
      <c r="CT85">
        <f>IF('2. Duree poste'!$C$3="Score",1,2)</f>
        <v>2</v>
      </c>
      <c r="CU85">
        <f>IF('2. Duree poste'!$C$3="Score",2,3)</f>
        <v>3</v>
      </c>
      <c r="CV85">
        <f>IF('2. Duree poste'!$C$3="Score",2,3)</f>
        <v>3</v>
      </c>
      <c r="CW85">
        <f>IF('2. Duree poste'!$C$3="Score",2,3)</f>
        <v>3</v>
      </c>
      <c r="CX85">
        <f>IF('2. Duree poste'!$C$3="Score",2,3)</f>
        <v>3</v>
      </c>
      <c r="CY85">
        <f>IF('2. Duree poste'!$C$3="Score",2,3)</f>
        <v>3</v>
      </c>
      <c r="CZ85">
        <f>IF('2. Duree poste'!$C$3="Score",2,3)</f>
        <v>3</v>
      </c>
      <c r="DA85">
        <f>IF('2. Duree poste'!$C$3="Score",2,3)</f>
        <v>3</v>
      </c>
    </row>
    <row r="86" spans="2:105" x14ac:dyDescent="0.35">
      <c r="B86" s="186" t="s">
        <v>1181</v>
      </c>
      <c r="D86" s="478">
        <f t="shared" si="4"/>
        <v>0.51764705882352946</v>
      </c>
      <c r="E86">
        <f>IF('2. Duree poste'!$C$3="Score",,1)</f>
        <v>1</v>
      </c>
      <c r="F86">
        <f>IF('2. Duree poste'!$C$3="Score",,2)</f>
        <v>2</v>
      </c>
      <c r="G86">
        <f>IF('2. Duree poste'!$C$3="Score",,2)</f>
        <v>2</v>
      </c>
      <c r="R86">
        <f>IF('2. Duree poste'!$C$3="Score",,2)</f>
        <v>2</v>
      </c>
      <c r="S86">
        <f>IF('2. Duree poste'!$C$3="Score",,2)</f>
        <v>2</v>
      </c>
      <c r="T86">
        <f>IF('2. Duree poste'!$C$3="Score",,3)</f>
        <v>3</v>
      </c>
      <c r="U86">
        <f>IF('2. Duree poste'!$C$3="Score",2,4)</f>
        <v>4</v>
      </c>
      <c r="V86">
        <f>IF('2. Duree poste'!$C$3="Score",2,4)</f>
        <v>4</v>
      </c>
      <c r="W86">
        <f>IF('2. Duree poste'!$C$3="Score",2,3)</f>
        <v>3</v>
      </c>
      <c r="X86">
        <f>IF('2. Duree poste'!$C$3="Score",2,3)</f>
        <v>3</v>
      </c>
      <c r="Y86">
        <f>IF('2. Duree poste'!$C$3="Score",2,3)</f>
        <v>3</v>
      </c>
      <c r="Z86">
        <f>IF('2. Duree poste'!$C$3="Score",2,3)</f>
        <v>3</v>
      </c>
      <c r="AA86">
        <f>IF('2. Duree poste'!$C$3="Score",2,3)</f>
        <v>3</v>
      </c>
      <c r="AB86">
        <f>IF('2. Duree poste'!$C$3="Score",2,3)</f>
        <v>3</v>
      </c>
      <c r="AC86">
        <f>IF('2. Duree poste'!$C$3="Score",1,2)</f>
        <v>2</v>
      </c>
      <c r="AD86">
        <f>IF('2. Duree poste'!$C$3="Score",1,2)</f>
        <v>2</v>
      </c>
      <c r="AE86">
        <f>IF('2. Duree poste'!$C$3="Score",1,2)</f>
        <v>2</v>
      </c>
      <c r="AF86">
        <f>IF('2. Duree poste'!$C$3="Score",2,3)</f>
        <v>3</v>
      </c>
      <c r="AG86">
        <f>IF('2. Duree poste'!$C$3="Score",2,3)</f>
        <v>3</v>
      </c>
      <c r="AH86">
        <f>IF('2. Duree poste'!$C$3="Score",1,2)</f>
        <v>2</v>
      </c>
      <c r="AI86">
        <f>IF('2. Duree poste'!$C$3="Score",0,1)</f>
        <v>1</v>
      </c>
      <c r="AJ86">
        <f>IF('2. Duree poste'!$C$3="Score",0,1)</f>
        <v>1</v>
      </c>
      <c r="AK86">
        <f>IF('2. Duree poste'!$C$3="Score",0,1)</f>
        <v>1</v>
      </c>
      <c r="AL86">
        <f>IF('2. Duree poste'!$C$3="Score",0,1)</f>
        <v>1</v>
      </c>
      <c r="AM86">
        <f>IF('2. Duree poste'!$C$3="Score",0,0)</f>
        <v>0</v>
      </c>
      <c r="AN86">
        <f>IF('2. Duree poste'!$C$3="Score",0,0)</f>
        <v>0</v>
      </c>
      <c r="AO86">
        <f>IF('2. Duree poste'!$C$3="Score",0,0)</f>
        <v>0</v>
      </c>
      <c r="AP86">
        <f>IF('2. Duree poste'!$C$3="Score",0,0)</f>
        <v>0</v>
      </c>
      <c r="AQ86">
        <f>IF('2. Duree poste'!$C$3="Score",0,0)</f>
        <v>0</v>
      </c>
      <c r="AR86">
        <f>IF('2. Duree poste'!$C$3="Score",0,0)</f>
        <v>0</v>
      </c>
      <c r="AS86">
        <f>IF('2. Duree poste'!$C$3="Score",0,0)</f>
        <v>0</v>
      </c>
      <c r="AT86">
        <f>IF('2. Duree poste'!$C$3="Score",0,0)</f>
        <v>0</v>
      </c>
      <c r="AU86">
        <f>IF('2. Duree poste'!$C$3="Score",0,0)</f>
        <v>0</v>
      </c>
      <c r="AV86">
        <f>IF('2. Duree poste'!$C$3="Score",0,0)</f>
        <v>0</v>
      </c>
      <c r="AW86">
        <f>IF('2. Duree poste'!$C$3="Score",0,0)</f>
        <v>0</v>
      </c>
      <c r="AX86">
        <f>IF('2. Duree poste'!$C$3="Score",0,0)</f>
        <v>0</v>
      </c>
      <c r="AY86">
        <f>IF('2. Duree poste'!$C$3="Score",0,0)</f>
        <v>0</v>
      </c>
      <c r="AZ86">
        <f>IF('2. Duree poste'!$C$3="Score",0,0)</f>
        <v>0</v>
      </c>
      <c r="BA86">
        <f>IF('2. Duree poste'!$C$3="Score",0,0)</f>
        <v>0</v>
      </c>
      <c r="BB86">
        <f>IF('2. Duree poste'!$C$3="Score",0,0)</f>
        <v>0</v>
      </c>
      <c r="BC86">
        <f>IF('2. Duree poste'!$C$3="Score",0,0)</f>
        <v>0</v>
      </c>
      <c r="BD86">
        <f>IF('2. Duree poste'!$C$3="Score",0,0)</f>
        <v>0</v>
      </c>
      <c r="BE86">
        <f>IF('2. Duree poste'!$C$3="Score",0,0)</f>
        <v>0</v>
      </c>
      <c r="BF86">
        <f>IF('2. Duree poste'!$C$3="Score",0,0)</f>
        <v>0</v>
      </c>
      <c r="BG86">
        <f>IF('2. Duree poste'!$C$3="Score",0,0)</f>
        <v>0</v>
      </c>
      <c r="BH86">
        <f>IF('2. Duree poste'!$C$3="Score",0,0)</f>
        <v>0</v>
      </c>
      <c r="BI86">
        <f>IF('2. Duree poste'!$C$3="Score",0,0)</f>
        <v>0</v>
      </c>
      <c r="BJ86">
        <f>IF('2. Duree poste'!$C$3="Score",0,0)</f>
        <v>0</v>
      </c>
      <c r="BK86">
        <f>IF('2. Duree poste'!$C$3="Score",0,0)</f>
        <v>0</v>
      </c>
      <c r="BL86">
        <f>IF('2. Duree poste'!$C$3="Score",0,0)</f>
        <v>0</v>
      </c>
      <c r="BM86">
        <f>IF('2. Duree poste'!$C$3="Score",0,0)</f>
        <v>0</v>
      </c>
      <c r="BN86">
        <f>IF('2. Duree poste'!$C$3="Score",0,0)</f>
        <v>0</v>
      </c>
      <c r="BO86">
        <f>IF('2. Duree poste'!$C$3="Score",0,0)</f>
        <v>0</v>
      </c>
      <c r="BP86">
        <f>IF('2. Duree poste'!$C$3="Score",0,0)</f>
        <v>0</v>
      </c>
      <c r="BQ86">
        <f>IF('2. Duree poste'!$C$3="Score",0,0)</f>
        <v>0</v>
      </c>
      <c r="BR86">
        <f>IF('2. Duree poste'!$C$3="Score",0,0)</f>
        <v>0</v>
      </c>
      <c r="BS86">
        <f>IF('2. Duree poste'!$C$3="Score",0,0)</f>
        <v>0</v>
      </c>
      <c r="BT86">
        <f>IF('2. Duree poste'!$C$3="Score",0,0)</f>
        <v>0</v>
      </c>
      <c r="BU86">
        <f>IF('2. Duree poste'!$C$3="Score",0,0)</f>
        <v>0</v>
      </c>
      <c r="BV86">
        <f>IF('2. Duree poste'!$C$3="Score",0,0)</f>
        <v>0</v>
      </c>
      <c r="BW86">
        <f>IF('2. Duree poste'!$C$3="Score",0,0)</f>
        <v>0</v>
      </c>
      <c r="BX86">
        <f>IF('2. Duree poste'!$C$3="Score",0,0)</f>
        <v>0</v>
      </c>
      <c r="BY86">
        <f>IF('2. Duree poste'!$C$3="Score",0,0)</f>
        <v>0</v>
      </c>
      <c r="BZ86">
        <f>IF('2. Duree poste'!$C$3="Score",0,0)</f>
        <v>0</v>
      </c>
      <c r="CA86">
        <f>IF('2. Duree poste'!$C$3="Score",0,0)</f>
        <v>0</v>
      </c>
      <c r="CB86">
        <f>IF('2. Duree poste'!$C$3="Score",0,0)</f>
        <v>0</v>
      </c>
      <c r="CC86">
        <f>IF('2. Duree poste'!$C$3="Score",0,0)</f>
        <v>0</v>
      </c>
      <c r="CD86">
        <f>IF('2. Duree poste'!$C$3="Score",0,0)</f>
        <v>0</v>
      </c>
      <c r="CE86">
        <f>IF('2. Duree poste'!$C$3="Score",0,0)</f>
        <v>0</v>
      </c>
      <c r="CF86">
        <f>IF('2. Duree poste'!$C$3="Score",0,0)</f>
        <v>0</v>
      </c>
      <c r="CG86">
        <f>IF('2. Duree poste'!$C$3="Score",0,0)</f>
        <v>0</v>
      </c>
      <c r="CH86">
        <f>IF('2. Duree poste'!$C$3="Score",0,0)</f>
        <v>0</v>
      </c>
      <c r="CI86">
        <f>IF('2. Duree poste'!$C$3="Score",0,0)</f>
        <v>0</v>
      </c>
      <c r="CJ86">
        <f>IF('2. Duree poste'!$C$3="Score",0,0)</f>
        <v>0</v>
      </c>
      <c r="CK86">
        <f>IF('2. Duree poste'!$C$3="Score",0,0)</f>
        <v>0</v>
      </c>
      <c r="CL86">
        <f>IF('2. Duree poste'!$C$3="Score",0,0)</f>
        <v>0</v>
      </c>
      <c r="CM86">
        <f>IF('2. Duree poste'!$C$3="Score",0,0)</f>
        <v>0</v>
      </c>
      <c r="CN86">
        <f>IF('2. Duree poste'!$C$3="Score",0,0)</f>
        <v>0</v>
      </c>
      <c r="CO86">
        <f>IF('2. Duree poste'!$C$3="Score",0,0)</f>
        <v>0</v>
      </c>
      <c r="CP86">
        <f>IF('2. Duree poste'!$C$3="Score",0,0)</f>
        <v>0</v>
      </c>
      <c r="CQ86">
        <f>IF('2. Duree poste'!$C$3="Score",0,0)</f>
        <v>0</v>
      </c>
      <c r="CR86">
        <f>IF('2. Duree poste'!$C$3="Score",0,0)</f>
        <v>0</v>
      </c>
      <c r="CS86">
        <f>IF('2. Duree poste'!$C$3="Score",0,0)</f>
        <v>0</v>
      </c>
      <c r="CT86">
        <f>IF('2. Duree poste'!$C$3="Score",0,0)</f>
        <v>0</v>
      </c>
      <c r="CU86">
        <f>IF('2. Duree poste'!$C$3="Score",0,0)</f>
        <v>0</v>
      </c>
      <c r="CV86">
        <f>IF('2. Duree poste'!$C$3="Score",0,0)</f>
        <v>0</v>
      </c>
      <c r="CW86">
        <f>IF('2. Duree poste'!$C$3="Score",0,0)</f>
        <v>0</v>
      </c>
      <c r="CX86">
        <f>IF('2. Duree poste'!$C$3="Score",0,0)</f>
        <v>0</v>
      </c>
      <c r="CY86">
        <f>IF('2. Duree poste'!$C$3="Score",0,0)</f>
        <v>0</v>
      </c>
      <c r="CZ86">
        <f>IF('2. Duree poste'!$C$3="Score",0,0)</f>
        <v>0</v>
      </c>
      <c r="DA86">
        <f>IF('2. Duree poste'!$C$3="Score",0,0)</f>
        <v>0</v>
      </c>
    </row>
    <row r="87" spans="2:105" x14ac:dyDescent="0.35">
      <c r="B87" s="186" t="s">
        <v>1182</v>
      </c>
      <c r="D87" s="478">
        <f t="shared" si="4"/>
        <v>2.6235294117647059</v>
      </c>
      <c r="E87">
        <f>IF('2. Duree poste'!$C$3="Score",,0)</f>
        <v>0</v>
      </c>
      <c r="F87">
        <f>IF('2. Duree poste'!$C$3="Score",,0)</f>
        <v>0</v>
      </c>
      <c r="G87">
        <f>IF('2. Duree poste'!$C$3="Score",,0)</f>
        <v>0</v>
      </c>
      <c r="R87">
        <f>IF('2. Duree poste'!$C$3="Score",,1)</f>
        <v>1</v>
      </c>
      <c r="S87">
        <f>IF('2. Duree poste'!$C$3="Score",,2)</f>
        <v>2</v>
      </c>
      <c r="T87">
        <f>IF('2. Duree poste'!$C$3="Score",,2)</f>
        <v>2</v>
      </c>
      <c r="U87">
        <f>IF('2. Duree poste'!$C$3="Score",2,3)</f>
        <v>3</v>
      </c>
      <c r="V87">
        <f>IF('2. Duree poste'!$C$3="Score",1,2)</f>
        <v>2</v>
      </c>
      <c r="W87">
        <f>IF('2. Duree poste'!$C$3="Score",1,2)</f>
        <v>2</v>
      </c>
      <c r="X87">
        <f>IF('2. Duree poste'!$C$3="Score",1,2)</f>
        <v>2</v>
      </c>
      <c r="Y87">
        <f>IF('2. Duree poste'!$C$3="Score",2,3)</f>
        <v>3</v>
      </c>
      <c r="Z87">
        <f>IF('2. Duree poste'!$C$3="Score",2,4)</f>
        <v>4</v>
      </c>
      <c r="AA87">
        <f>IF('2. Duree poste'!$C$3="Score",2,3)</f>
        <v>3</v>
      </c>
      <c r="AB87">
        <f>IF('2. Duree poste'!$C$3="Score",1,2)</f>
        <v>2</v>
      </c>
      <c r="AC87">
        <f>IF('2. Duree poste'!$C$3="Score",1,2)</f>
        <v>2</v>
      </c>
      <c r="AD87">
        <f>IF('2. Duree poste'!$C$3="Score",2,3)</f>
        <v>3</v>
      </c>
      <c r="AE87">
        <f>IF('2. Duree poste'!$C$3="Score",2,4)</f>
        <v>4</v>
      </c>
      <c r="AF87">
        <f>IF('2. Duree poste'!$C$3="Score",2,3)</f>
        <v>3</v>
      </c>
      <c r="AG87">
        <f>IF('2. Duree poste'!$C$3="Score",1,2)</f>
        <v>2</v>
      </c>
      <c r="AH87">
        <f>IF('2. Duree poste'!$C$3="Score",1,2)</f>
        <v>2</v>
      </c>
      <c r="AI87">
        <f>IF('2. Duree poste'!$C$3="Score",1,2)</f>
        <v>2</v>
      </c>
      <c r="AJ87">
        <f>IF('2. Duree poste'!$C$3="Score",1,2)</f>
        <v>2</v>
      </c>
      <c r="AK87">
        <f>IF('2. Duree poste'!$C$3="Score",0,1)</f>
        <v>1</v>
      </c>
      <c r="AL87">
        <f>IF('2. Duree poste'!$C$3="Score",0,0)</f>
        <v>0</v>
      </c>
      <c r="AM87">
        <f>IF('2. Duree poste'!$C$3="Score",0,0)</f>
        <v>0</v>
      </c>
      <c r="AN87">
        <f>IF('2. Duree poste'!$C$3="Score",0,1)</f>
        <v>1</v>
      </c>
      <c r="AO87">
        <f>IF('2. Duree poste'!$C$3="Score",1,2)</f>
        <v>2</v>
      </c>
      <c r="AP87">
        <f>IF('2. Duree poste'!$C$3="Score",2,3)</f>
        <v>3</v>
      </c>
      <c r="AQ87">
        <f>IF('2. Duree poste'!$C$3="Score",2,3)</f>
        <v>3</v>
      </c>
      <c r="AR87">
        <f>IF('2. Duree poste'!$C$3="Score",2,3)</f>
        <v>3</v>
      </c>
      <c r="AS87">
        <f>IF('2. Duree poste'!$C$3="Score",2,3)</f>
        <v>3</v>
      </c>
      <c r="AT87">
        <f>IF('2. Duree poste'!$C$3="Score",2,4)</f>
        <v>4</v>
      </c>
      <c r="AU87">
        <f>IF('2. Duree poste'!$C$3="Score",2,4)</f>
        <v>4</v>
      </c>
      <c r="AV87">
        <f>IF('2. Duree poste'!$C$3="Score",2,3)</f>
        <v>3</v>
      </c>
      <c r="AW87">
        <f>IF('2. Duree poste'!$C$3="Score",1,2)</f>
        <v>2</v>
      </c>
      <c r="AX87">
        <f>IF('2. Duree poste'!$C$3="Score",1,2)</f>
        <v>2</v>
      </c>
      <c r="AY87">
        <f>IF('2. Duree poste'!$C$3="Score",1,2)</f>
        <v>2</v>
      </c>
      <c r="AZ87">
        <f>IF('2. Duree poste'!$C$3="Score",2,3)</f>
        <v>3</v>
      </c>
      <c r="BA87">
        <f>IF('2. Duree poste'!$C$3="Score",2,3)</f>
        <v>3</v>
      </c>
      <c r="BB87">
        <f>IF('2. Duree poste'!$C$3="Score",2,3)</f>
        <v>3</v>
      </c>
      <c r="BC87">
        <f>IF('2. Duree poste'!$C$3="Score",2,3)</f>
        <v>3</v>
      </c>
      <c r="BD87">
        <f>IF('2. Duree poste'!$C$3="Score",2,3)</f>
        <v>3</v>
      </c>
      <c r="BE87">
        <f>IF('2. Duree poste'!$C$3="Score",2,3)</f>
        <v>3</v>
      </c>
      <c r="BF87">
        <f>IF('2. Duree poste'!$C$3="Score",2,4)</f>
        <v>4</v>
      </c>
      <c r="BG87">
        <f>IF('2. Duree poste'!$C$3="Score",2,4)</f>
        <v>4</v>
      </c>
      <c r="BH87">
        <f>IF('2. Duree poste'!$C$3="Score",2,3)</f>
        <v>3</v>
      </c>
      <c r="BI87">
        <f>IF('2. Duree poste'!$C$3="Score",1,2)</f>
        <v>2</v>
      </c>
      <c r="BJ87">
        <f>IF('2. Duree poste'!$C$3="Score",1,2)</f>
        <v>2</v>
      </c>
      <c r="BK87">
        <f>IF('2. Duree poste'!$C$3="Score",1,2)</f>
        <v>2</v>
      </c>
      <c r="BL87">
        <f>IF('2. Duree poste'!$C$3="Score",2,3)</f>
        <v>3</v>
      </c>
      <c r="BM87">
        <f>IF('2. Duree poste'!$C$3="Score",2,3)</f>
        <v>3</v>
      </c>
      <c r="BN87">
        <f>IF('2. Duree poste'!$C$3="Score",1,2)</f>
        <v>2</v>
      </c>
      <c r="BO87">
        <f>IF('2. Duree poste'!$C$3="Score",1,2)</f>
        <v>2</v>
      </c>
      <c r="BP87">
        <f>IF('2. Duree poste'!$C$3="Score",1,2)</f>
        <v>2</v>
      </c>
      <c r="BQ87">
        <f>IF('2. Duree poste'!$C$3="Score",2,3)</f>
        <v>3</v>
      </c>
      <c r="BR87">
        <f>IF('2. Duree poste'!$C$3="Score",2,4)</f>
        <v>4</v>
      </c>
      <c r="BS87">
        <f>IF('2. Duree poste'!$C$3="Score",2,4)</f>
        <v>4</v>
      </c>
      <c r="BT87">
        <f>IF('2. Duree poste'!$C$3="Score",2,3)</f>
        <v>3</v>
      </c>
      <c r="BU87">
        <f>IF('2. Duree poste'!$C$3="Score",2,3)</f>
        <v>3</v>
      </c>
      <c r="BV87">
        <f>IF('2. Duree poste'!$C$3="Score",2,3)</f>
        <v>3</v>
      </c>
      <c r="BW87">
        <f>IF('2. Duree poste'!$C$3="Score",2,3)</f>
        <v>3</v>
      </c>
      <c r="BX87">
        <f>IF('2. Duree poste'!$C$3="Score",2,3)</f>
        <v>3</v>
      </c>
      <c r="BY87">
        <f>IF('2. Duree poste'!$C$3="Score",2,3)</f>
        <v>3</v>
      </c>
      <c r="BZ87">
        <f>IF('2. Duree poste'!$C$3="Score",1,2)</f>
        <v>2</v>
      </c>
      <c r="CA87">
        <f>IF('2. Duree poste'!$C$3="Score",1,2)</f>
        <v>2</v>
      </c>
      <c r="CB87">
        <f>IF('2. Duree poste'!$C$3="Score",1,2)</f>
        <v>2</v>
      </c>
      <c r="CC87">
        <f>IF('2. Duree poste'!$C$3="Score",2,3)</f>
        <v>3</v>
      </c>
      <c r="CD87">
        <f>IF('2. Duree poste'!$C$3="Score",2,4)</f>
        <v>4</v>
      </c>
      <c r="CE87">
        <f>IF('2. Duree poste'!$C$3="Score",2,3)</f>
        <v>3</v>
      </c>
      <c r="CF87">
        <f>IF('2. Duree poste'!$C$3="Score",1,2)</f>
        <v>2</v>
      </c>
      <c r="CG87">
        <f>IF('2. Duree poste'!$C$3="Score",1,2)</f>
        <v>2</v>
      </c>
      <c r="CH87">
        <f>IF('2. Duree poste'!$C$3="Score",1,2)</f>
        <v>2</v>
      </c>
      <c r="CI87">
        <f>IF('2. Duree poste'!$C$3="Score",2,3)</f>
        <v>3</v>
      </c>
      <c r="CJ87">
        <f>IF('2. Duree poste'!$C$3="Score",2,3)</f>
        <v>3</v>
      </c>
      <c r="CK87">
        <f>IF('2. Duree poste'!$C$3="Score",1,2)</f>
        <v>2</v>
      </c>
      <c r="CL87">
        <f>IF('2. Duree poste'!$C$3="Score",1,2)</f>
        <v>2</v>
      </c>
      <c r="CM87">
        <f>IF('2. Duree poste'!$C$3="Score",1,2)</f>
        <v>2</v>
      </c>
      <c r="CN87">
        <f>IF('2. Duree poste'!$C$3="Score",2,3)</f>
        <v>3</v>
      </c>
      <c r="CO87">
        <f>IF('2. Duree poste'!$C$3="Score",2,4)</f>
        <v>4</v>
      </c>
      <c r="CP87">
        <f>IF('2. Duree poste'!$C$3="Score",2,4)</f>
        <v>4</v>
      </c>
      <c r="CQ87">
        <f>IF('2. Duree poste'!$C$3="Score",2,3)</f>
        <v>3</v>
      </c>
      <c r="CR87">
        <f>IF('2. Duree poste'!$C$3="Score",2,3)</f>
        <v>3</v>
      </c>
      <c r="CS87">
        <f>IF('2. Duree poste'!$C$3="Score",2,3)</f>
        <v>3</v>
      </c>
      <c r="CT87">
        <f>IF('2. Duree poste'!$C$3="Score",2,3)</f>
        <v>3</v>
      </c>
      <c r="CU87">
        <f>IF('2. Duree poste'!$C$3="Score",2,3)</f>
        <v>3</v>
      </c>
      <c r="CV87">
        <f>IF('2. Duree poste'!$C$3="Score",2,3)</f>
        <v>3</v>
      </c>
      <c r="CW87">
        <f>IF('2. Duree poste'!$C$3="Score",1,2)</f>
        <v>2</v>
      </c>
      <c r="CX87">
        <f>IF('2. Duree poste'!$C$3="Score",1,2)</f>
        <v>2</v>
      </c>
      <c r="CY87">
        <f>IF('2. Duree poste'!$C$3="Score",1,2)</f>
        <v>2</v>
      </c>
      <c r="CZ87">
        <f>IF('2. Duree poste'!$C$3="Score",2,2)</f>
        <v>2</v>
      </c>
      <c r="DA87">
        <f>IF('2. Duree poste'!$C$3="Score",2,2)</f>
        <v>2</v>
      </c>
    </row>
    <row r="88" spans="2:105" x14ac:dyDescent="0.35">
      <c r="B88" s="186" t="s">
        <v>1183</v>
      </c>
      <c r="D88" s="478">
        <f t="shared" si="4"/>
        <v>2.2588235294117647</v>
      </c>
      <c r="E88">
        <f>IF('2. Duree poste'!$C$3="Score",,0)</f>
        <v>0</v>
      </c>
      <c r="F88">
        <f>IF('2. Duree poste'!$C$3="Score",,0)</f>
        <v>0</v>
      </c>
      <c r="G88">
        <f>IF('2. Duree poste'!$C$3="Score",,0)</f>
        <v>0</v>
      </c>
      <c r="R88">
        <f>IF('2. Duree poste'!$C$3="Score",,0)</f>
        <v>0</v>
      </c>
      <c r="S88">
        <f>IF('2. Duree poste'!$C$3="Score",,0)</f>
        <v>0</v>
      </c>
      <c r="T88">
        <f>IF('2. Duree poste'!$C$3="Score",,0)</f>
        <v>0</v>
      </c>
      <c r="U88">
        <f>IF('2. Duree poste'!$C$3="Score",2,3)</f>
        <v>3</v>
      </c>
      <c r="V88">
        <f>IF('2. Duree poste'!$C$3="Score",2,3)</f>
        <v>3</v>
      </c>
      <c r="W88">
        <f>IF('2. Duree poste'!$C$3="Score",2,3)</f>
        <v>3</v>
      </c>
      <c r="X88">
        <f>IF('2. Duree poste'!$C$3="Score",2,3)</f>
        <v>3</v>
      </c>
      <c r="Y88">
        <f>IF('2. Duree poste'!$C$3="Score",2,4)</f>
        <v>4</v>
      </c>
      <c r="Z88">
        <f>IF('2. Duree poste'!$C$3="Score",2,4)</f>
        <v>4</v>
      </c>
      <c r="AA88">
        <f>IF('2. Duree poste'!$C$3="Score",2,3)</f>
        <v>3</v>
      </c>
      <c r="AB88">
        <f>IF('2. Duree poste'!$C$3="Score",1,2)</f>
        <v>2</v>
      </c>
      <c r="AC88">
        <f>IF('2. Duree poste'!$C$3="Score",1,2)</f>
        <v>2</v>
      </c>
      <c r="AD88">
        <f>IF('2. Duree poste'!$C$3="Score",1,2)</f>
        <v>2</v>
      </c>
      <c r="AE88">
        <f>IF('2. Duree poste'!$C$3="Score",1,2)</f>
        <v>2</v>
      </c>
      <c r="AF88">
        <f>IF('2. Duree poste'!$C$3="Score",0,1)</f>
        <v>1</v>
      </c>
      <c r="AG88">
        <f>IF('2. Duree poste'!$C$3="Score",0,0)</f>
        <v>0</v>
      </c>
      <c r="AH88">
        <f>IF('2. Duree poste'!$C$3="Score",0,0)</f>
        <v>0</v>
      </c>
      <c r="AI88">
        <f>IF('2. Duree poste'!$C$3="Score",0,0)</f>
        <v>0</v>
      </c>
      <c r="AJ88">
        <f>IF('2. Duree poste'!$C$3="Score",0,1)</f>
        <v>1</v>
      </c>
      <c r="AK88">
        <f>IF('2. Duree poste'!$C$3="Score",1,2)</f>
        <v>2</v>
      </c>
      <c r="AL88">
        <f>IF('2. Duree poste'!$C$3="Score",2,3)</f>
        <v>3</v>
      </c>
      <c r="AM88">
        <f>IF('2. Duree poste'!$C$3="Score",2,3)</f>
        <v>3</v>
      </c>
      <c r="AN88">
        <f>IF('2. Duree poste'!$C$3="Score",2,3)</f>
        <v>3</v>
      </c>
      <c r="AO88">
        <f>IF('2. Duree poste'!$C$3="Score",2,3)</f>
        <v>3</v>
      </c>
      <c r="AP88">
        <f>IF('2. Duree poste'!$C$3="Score",2,3)</f>
        <v>3</v>
      </c>
      <c r="AQ88">
        <f>IF('2. Duree poste'!$C$3="Score",2,3)</f>
        <v>3</v>
      </c>
      <c r="AR88">
        <f>IF('2. Duree poste'!$C$3="Score",2,3)</f>
        <v>3</v>
      </c>
      <c r="AS88">
        <f>IF('2. Duree poste'!$C$3="Score",1,2)</f>
        <v>2</v>
      </c>
      <c r="AT88">
        <f>IF('2. Duree poste'!$C$3="Score",1,2)</f>
        <v>2</v>
      </c>
      <c r="AU88">
        <f>IF('2. Duree poste'!$C$3="Score",1,2)</f>
        <v>2</v>
      </c>
      <c r="AV88">
        <f>IF('2. Duree poste'!$C$3="Score",2,3)</f>
        <v>3</v>
      </c>
      <c r="AW88">
        <f>IF('2. Duree poste'!$C$3="Score",2,4)</f>
        <v>4</v>
      </c>
      <c r="AX88">
        <f>IF('2. Duree poste'!$C$3="Score",2,4)</f>
        <v>4</v>
      </c>
      <c r="AY88">
        <f>IF('2. Duree poste'!$C$3="Score",2,3)</f>
        <v>3</v>
      </c>
      <c r="AZ88">
        <f>IF('2. Duree poste'!$C$3="Score",2,3)</f>
        <v>3</v>
      </c>
      <c r="BA88">
        <f>IF('2. Duree poste'!$C$3="Score",2,3)</f>
        <v>3</v>
      </c>
      <c r="BB88">
        <f>IF('2. Duree poste'!$C$3="Score",2,3)</f>
        <v>3</v>
      </c>
      <c r="BC88">
        <f>IF('2. Duree poste'!$C$3="Score",2,3)</f>
        <v>3</v>
      </c>
      <c r="BD88">
        <f>IF('2. Duree poste'!$C$3="Score",2,3)</f>
        <v>3</v>
      </c>
      <c r="BE88">
        <f>IF('2. Duree poste'!$C$3="Score",1,2)</f>
        <v>2</v>
      </c>
      <c r="BF88">
        <f>IF('2. Duree poste'!$C$3="Score",1,2)</f>
        <v>2</v>
      </c>
      <c r="BG88">
        <f>IF('2. Duree poste'!$C$3="Score",1,2)</f>
        <v>2</v>
      </c>
      <c r="BH88">
        <f>IF('2. Duree poste'!$C$3="Score",2,3)</f>
        <v>3</v>
      </c>
      <c r="BI88">
        <f>IF('2. Duree poste'!$C$3="Score",2,4)</f>
        <v>4</v>
      </c>
      <c r="BJ88">
        <f>IF('2. Duree poste'!$C$3="Score",2,4)</f>
        <v>4</v>
      </c>
      <c r="BK88">
        <f>IF('2. Duree poste'!$C$3="Score",2,3)</f>
        <v>3</v>
      </c>
      <c r="BL88">
        <f>IF('2. Duree poste'!$C$3="Score",2,3)</f>
        <v>3</v>
      </c>
      <c r="BM88">
        <f>IF('2. Duree poste'!$C$3="Score",2,4)</f>
        <v>4</v>
      </c>
      <c r="BN88">
        <f>IF('2. Duree poste'!$C$3="Score",2,5)</f>
        <v>5</v>
      </c>
      <c r="BO88">
        <f>IF('2. Duree poste'!$C$3="Score",2,4)</f>
        <v>4</v>
      </c>
      <c r="BP88">
        <f>IF('2. Duree poste'!$C$3="Score",2,3)</f>
        <v>3</v>
      </c>
      <c r="BQ88">
        <f>IF('2. Duree poste'!$C$3="Score",1,2)</f>
        <v>2</v>
      </c>
      <c r="BR88">
        <f>IF('2. Duree poste'!$C$3="Score",1,2)</f>
        <v>2</v>
      </c>
      <c r="BS88">
        <f>IF('2. Duree poste'!$C$3="Score",1,2)</f>
        <v>2</v>
      </c>
      <c r="BT88">
        <f>IF('2. Duree poste'!$C$3="Score",0,1)</f>
        <v>1</v>
      </c>
      <c r="BU88">
        <f>IF('2. Duree poste'!$C$3="Score",0,0)</f>
        <v>0</v>
      </c>
      <c r="BV88">
        <f>IF('2. Duree poste'!$C$3="Score",0,0)</f>
        <v>0</v>
      </c>
      <c r="BW88">
        <f>IF('2. Duree poste'!$C$3="Score",0,0)</f>
        <v>0</v>
      </c>
      <c r="BX88">
        <f>IF('2. Duree poste'!$C$3="Score",0,1)</f>
        <v>1</v>
      </c>
      <c r="BY88">
        <f>IF('2. Duree poste'!$C$3="Score",1,2)</f>
        <v>2</v>
      </c>
      <c r="BZ88">
        <f>IF('2. Duree poste'!$C$3="Score",1,2)</f>
        <v>2</v>
      </c>
      <c r="CA88">
        <f>IF('2. Duree poste'!$C$3="Score",1,2)</f>
        <v>2</v>
      </c>
      <c r="CB88">
        <f>IF('2. Duree poste'!$C$3="Score",1,2)</f>
        <v>2</v>
      </c>
      <c r="CC88">
        <f>IF('2. Duree poste'!$C$3="Score",2,3)</f>
        <v>3</v>
      </c>
      <c r="CD88">
        <f>IF('2. Duree poste'!$C$3="Score",2,4)</f>
        <v>4</v>
      </c>
      <c r="CE88">
        <f>IF('2. Duree poste'!$C$3="Score",2,3)</f>
        <v>3</v>
      </c>
      <c r="CF88">
        <f>IF('2. Duree poste'!$C$3="Score",1,2)</f>
        <v>2</v>
      </c>
      <c r="CG88">
        <f>IF('2. Duree poste'!$C$3="Score",1,2)</f>
        <v>2</v>
      </c>
      <c r="CH88">
        <f>IF('2. Duree poste'!$C$3="Score",1,2)</f>
        <v>2</v>
      </c>
      <c r="CI88">
        <f>IF('2. Duree poste'!$C$3="Score",1,2)</f>
        <v>2</v>
      </c>
      <c r="CJ88">
        <f>IF('2. Duree poste'!$C$3="Score",0,1)</f>
        <v>1</v>
      </c>
      <c r="CK88">
        <f>IF('2. Duree poste'!$C$3="Score",0,0)</f>
        <v>0</v>
      </c>
      <c r="CL88">
        <f>IF('2. Duree poste'!$C$3="Score",0,0)</f>
        <v>0</v>
      </c>
      <c r="CM88">
        <f>IF('2. Duree poste'!$C$3="Score",0,0)</f>
        <v>0</v>
      </c>
      <c r="CN88">
        <f>IF('2. Duree poste'!$C$3="Score",0,0)</f>
        <v>0</v>
      </c>
      <c r="CO88">
        <f>IF('2. Duree poste'!$C$3="Score",0,1)</f>
        <v>1</v>
      </c>
      <c r="CP88">
        <f>IF('2. Duree poste'!$C$3="Score",1,2)</f>
        <v>2</v>
      </c>
      <c r="CQ88">
        <f>IF('2. Duree poste'!$C$3="Score",1,2)</f>
        <v>2</v>
      </c>
      <c r="CR88">
        <f>IF('2. Duree poste'!$C$3="Score",1,2)</f>
        <v>2</v>
      </c>
      <c r="CS88">
        <f>IF('2. Duree poste'!$C$3="Score",1,2)</f>
        <v>2</v>
      </c>
      <c r="CT88">
        <f>IF('2. Duree poste'!$C$3="Score",1,2)</f>
        <v>2</v>
      </c>
      <c r="CU88">
        <f>IF('2. Duree poste'!$C$3="Score",2,3)</f>
        <v>3</v>
      </c>
      <c r="CV88">
        <f>IF('2. Duree poste'!$C$3="Score",2,3)</f>
        <v>3</v>
      </c>
      <c r="CW88">
        <f>IF('2. Duree poste'!$C$3="Score",1,2)</f>
        <v>2</v>
      </c>
      <c r="CX88">
        <f>IF('2. Duree poste'!$C$3="Score",1,2)</f>
        <v>2</v>
      </c>
      <c r="CY88">
        <f>IF('2. Duree poste'!$C$3="Score",1,2)</f>
        <v>2</v>
      </c>
      <c r="CZ88">
        <f>IF('2. Duree poste'!$C$3="Score",2,2)</f>
        <v>2</v>
      </c>
      <c r="DA88">
        <f>IF('2. Duree poste'!$C$3="Score",2,2)</f>
        <v>2</v>
      </c>
    </row>
    <row r="89" spans="2:105" x14ac:dyDescent="0.35">
      <c r="B89" s="186" t="s">
        <v>1184</v>
      </c>
      <c r="D89" s="478">
        <f t="shared" si="4"/>
        <v>2.1764705882352939</v>
      </c>
      <c r="U89">
        <f>IF('2. Duree poste'!$C$3="Score",1,2)</f>
        <v>2</v>
      </c>
      <c r="V89">
        <f>IF('2. Duree poste'!$C$3="Score",0,1)</f>
        <v>1</v>
      </c>
      <c r="W89">
        <f>IF('2. Duree poste'!$C$3="Score",0,0)</f>
        <v>0</v>
      </c>
      <c r="X89">
        <f>IF('2. Duree poste'!$C$3="Score",0,0)</f>
        <v>0</v>
      </c>
      <c r="Y89">
        <f>IF('2. Duree poste'!$C$3="Score",0,0)</f>
        <v>0</v>
      </c>
      <c r="Z89">
        <f>IF('2. Duree poste'!$C$3="Score",0,1)</f>
        <v>1</v>
      </c>
      <c r="AA89">
        <f>IF('2. Duree poste'!$C$3="Score",1,2)</f>
        <v>2</v>
      </c>
      <c r="AB89">
        <f>IF('2. Duree poste'!$C$3="Score",2,3)</f>
        <v>3</v>
      </c>
      <c r="AC89">
        <f>IF('2. Duree poste'!$C$3="Score",2,3)</f>
        <v>3</v>
      </c>
      <c r="AD89">
        <f>IF('2. Duree poste'!$C$3="Score",2,3)</f>
        <v>3</v>
      </c>
      <c r="AE89">
        <f>IF('2. Duree poste'!$C$3="Score",2,3)</f>
        <v>3</v>
      </c>
      <c r="AF89">
        <f>IF('2. Duree poste'!$C$3="Score",2,3)</f>
        <v>3</v>
      </c>
      <c r="AG89">
        <f>IF('2. Duree poste'!$C$3="Score",1,2)</f>
        <v>2</v>
      </c>
      <c r="AH89">
        <f>IF('2. Duree poste'!$C$3="Score",0,1)</f>
        <v>1</v>
      </c>
      <c r="AI89">
        <f>IF('2. Duree poste'!$C$3="Score",0,0)</f>
        <v>0</v>
      </c>
      <c r="AJ89">
        <f>IF('2. Duree poste'!$C$3="Score",0,0)</f>
        <v>0</v>
      </c>
      <c r="AK89">
        <f>IF('2. Duree poste'!$C$3="Score",0,1)</f>
        <v>1</v>
      </c>
      <c r="AL89">
        <f>IF('2. Duree poste'!$C$3="Score",1,2)</f>
        <v>2</v>
      </c>
      <c r="AM89">
        <f>IF('2. Duree poste'!$C$3="Score",1,2)</f>
        <v>2</v>
      </c>
      <c r="AN89">
        <f>IF('2. Duree poste'!$C$3="Score",1,2)</f>
        <v>2</v>
      </c>
      <c r="AO89">
        <f>IF('2. Duree poste'!$C$3="Score",1,2)</f>
        <v>2</v>
      </c>
      <c r="AP89">
        <f>IF('2. Duree poste'!$C$3="Score",1,2)</f>
        <v>2</v>
      </c>
      <c r="AQ89">
        <f>IF('2. Duree poste'!$C$3="Score",1,2)</f>
        <v>2</v>
      </c>
      <c r="AR89">
        <f>IF('2. Duree poste'!$C$3="Score",1,2)</f>
        <v>2</v>
      </c>
      <c r="AS89">
        <f>IF('2. Duree poste'!$C$3="Score",1,2)</f>
        <v>2</v>
      </c>
      <c r="AT89">
        <f>IF('2. Duree poste'!$C$3="Score",1,2)</f>
        <v>2</v>
      </c>
      <c r="AU89">
        <f>IF('2. Duree poste'!$C$3="Score",2,3)</f>
        <v>3</v>
      </c>
      <c r="AV89">
        <f>IF('2. Duree poste'!$C$3="Score",2,3)</f>
        <v>3</v>
      </c>
      <c r="AW89">
        <f>IF('2. Duree poste'!$C$3="Score",2,3)</f>
        <v>3</v>
      </c>
      <c r="AX89">
        <f>IF('2. Duree poste'!$C$3="Score",2,4)</f>
        <v>4</v>
      </c>
      <c r="AY89">
        <f>IF('2. Duree poste'!$C$3="Score",2,3)</f>
        <v>3</v>
      </c>
      <c r="AZ89">
        <f>IF('2. Duree poste'!$C$3="Score",1,2)</f>
        <v>2</v>
      </c>
      <c r="BA89">
        <f>IF('2. Duree poste'!$C$3="Score",1,2)</f>
        <v>2</v>
      </c>
      <c r="BB89">
        <f>IF('2. Duree poste'!$C$3="Score",0,1)</f>
        <v>1</v>
      </c>
      <c r="BC89">
        <f>IF('2. Duree poste'!$C$3="Score",1,2)</f>
        <v>2</v>
      </c>
      <c r="BD89">
        <f>IF('2. Duree poste'!$C$3="Score",2,3)</f>
        <v>3</v>
      </c>
      <c r="BE89">
        <f>IF('2. Duree poste'!$C$3="Score",2,3)</f>
        <v>3</v>
      </c>
      <c r="BF89">
        <f>IF('2. Duree poste'!$C$3="Score",2,3)</f>
        <v>3</v>
      </c>
      <c r="BG89">
        <f>IF('2. Duree poste'!$C$3="Score",2,3)</f>
        <v>3</v>
      </c>
      <c r="BH89">
        <f>IF('2. Duree poste'!$C$3="Score",2,3)</f>
        <v>3</v>
      </c>
      <c r="BI89">
        <f>IF('2. Duree poste'!$C$3="Score",2,3)</f>
        <v>3</v>
      </c>
      <c r="BJ89">
        <f>IF('2. Duree poste'!$C$3="Score",2,3)</f>
        <v>3</v>
      </c>
      <c r="BK89">
        <f>IF('2. Duree poste'!$C$3="Score",2,3)</f>
        <v>3</v>
      </c>
      <c r="BL89">
        <f>IF('2. Duree poste'!$C$3="Score",1,2)</f>
        <v>2</v>
      </c>
      <c r="BM89">
        <f>IF('2. Duree poste'!$C$3="Score",1,2)</f>
        <v>2</v>
      </c>
      <c r="BN89">
        <f>IF('2. Duree poste'!$C$3="Score",2,3)</f>
        <v>3</v>
      </c>
      <c r="BO89">
        <f>IF('2. Duree poste'!$C$3="Score",2,4)</f>
        <v>4</v>
      </c>
      <c r="BP89">
        <f>IF('2. Duree poste'!$C$3="Score",2,4)</f>
        <v>4</v>
      </c>
      <c r="BQ89">
        <f>IF('2. Duree poste'!$C$3="Score",2,4)</f>
        <v>4</v>
      </c>
      <c r="BR89">
        <f>IF('2. Duree poste'!$C$3="Score",2,3)</f>
        <v>3</v>
      </c>
      <c r="BS89">
        <f>IF('2. Duree poste'!$C$3="Score",2,3)</f>
        <v>3</v>
      </c>
      <c r="BT89">
        <f>IF('2. Duree poste'!$C$3="Score",2,3)</f>
        <v>3</v>
      </c>
      <c r="BU89">
        <f>IF('2. Duree poste'!$C$3="Score",2,3)</f>
        <v>3</v>
      </c>
      <c r="BV89">
        <f>IF('2. Duree poste'!$C$3="Score",1,2)</f>
        <v>2</v>
      </c>
      <c r="BW89">
        <f>IF('2. Duree poste'!$C$3="Score",1,2)</f>
        <v>2</v>
      </c>
      <c r="BX89">
        <f>IF('2. Duree poste'!$C$3="Score",1,2)</f>
        <v>2</v>
      </c>
      <c r="BY89">
        <f>IF('2. Duree poste'!$C$3="Score",2,3)</f>
        <v>3</v>
      </c>
      <c r="BZ89">
        <f>IF('2. Duree poste'!$C$3="Score",2,3)</f>
        <v>3</v>
      </c>
      <c r="CA89">
        <f>IF('2. Duree poste'!$C$3="Score",2,3)</f>
        <v>3</v>
      </c>
      <c r="CB89">
        <f>IF('2. Duree poste'!$C$3="Score",1,2)</f>
        <v>2</v>
      </c>
      <c r="CC89">
        <f>IF('2. Duree poste'!$C$3="Score",1,2)</f>
        <v>2</v>
      </c>
      <c r="CD89">
        <f>IF('2. Duree poste'!$C$3="Score",2,3)</f>
        <v>3</v>
      </c>
      <c r="CE89">
        <f>IF('2. Duree poste'!$C$3="Score",2,3)</f>
        <v>3</v>
      </c>
      <c r="CF89">
        <f>IF('2. Duree poste'!$C$3="Score",2,3)</f>
        <v>3</v>
      </c>
      <c r="CG89">
        <f>IF('2. Duree poste'!$C$3="Score",2,3)</f>
        <v>3</v>
      </c>
      <c r="CH89">
        <f>IF('2. Duree poste'!$C$3="Score",2,4)</f>
        <v>4</v>
      </c>
      <c r="CI89">
        <f>IF('2. Duree poste'!$C$3="Score",2,4)</f>
        <v>4</v>
      </c>
      <c r="CJ89">
        <f>IF('2. Duree poste'!$C$3="Score",2,4)</f>
        <v>4</v>
      </c>
      <c r="CK89">
        <f>IF('2. Duree poste'!$C$3="Score",2,3)</f>
        <v>3</v>
      </c>
      <c r="CL89">
        <f>IF('2. Duree poste'!$C$3="Score",1,2)</f>
        <v>2</v>
      </c>
      <c r="CM89">
        <f>IF('2. Duree poste'!$C$3="Score",0,1)</f>
        <v>1</v>
      </c>
      <c r="CN89">
        <f>IF('2. Duree poste'!$C$3="Score",0,1)</f>
        <v>1</v>
      </c>
      <c r="CO89">
        <f>IF('2. Duree poste'!$C$3="Score",0,0)</f>
        <v>0</v>
      </c>
      <c r="CP89">
        <f>IF('2. Duree poste'!$C$3="Score",0,1)</f>
        <v>1</v>
      </c>
      <c r="CQ89">
        <f>IF('2. Duree poste'!$C$3="Score",0,1)</f>
        <v>1</v>
      </c>
      <c r="CR89">
        <f>IF('2. Duree poste'!$C$3="Score",0,1)</f>
        <v>1</v>
      </c>
      <c r="CS89">
        <f>IF('2. Duree poste'!$C$3="Score",0,1)</f>
        <v>1</v>
      </c>
      <c r="CT89">
        <f>IF('2. Duree poste'!$C$3="Score",0,1)</f>
        <v>1</v>
      </c>
      <c r="CU89">
        <f>IF('2. Duree poste'!$C$3="Score",0,1)</f>
        <v>1</v>
      </c>
      <c r="CV89">
        <f>IF('2. Duree poste'!$C$3="Score",0,1)</f>
        <v>1</v>
      </c>
      <c r="CW89">
        <f>IF('2. Duree poste'!$C$3="Score",0,0)</f>
        <v>0</v>
      </c>
      <c r="CX89">
        <f>IF('2. Duree poste'!$C$3="Score",0,1)</f>
        <v>1</v>
      </c>
      <c r="CY89">
        <f>IF('2. Duree poste'!$C$3="Score",1,2)</f>
        <v>2</v>
      </c>
      <c r="CZ89">
        <f>IF('2. Duree poste'!$C$3="Score",2,2)</f>
        <v>2</v>
      </c>
      <c r="DA89">
        <f>IF('2. Duree poste'!$C$3="Score",2,2)</f>
        <v>2</v>
      </c>
    </row>
    <row r="90" spans="2:105" x14ac:dyDescent="0.35">
      <c r="B90" s="186" t="s">
        <v>1185</v>
      </c>
      <c r="D90" s="478">
        <f t="shared" si="4"/>
        <v>2.447058823529412</v>
      </c>
      <c r="U90">
        <f>IF('2. Duree poste'!$C$3="Score",0,1)</f>
        <v>1</v>
      </c>
      <c r="V90">
        <f>IF('2. Duree poste'!$C$3="Score",1,2)</f>
        <v>2</v>
      </c>
      <c r="W90">
        <f>IF('2. Duree poste'!$C$3="Score",2,3)</f>
        <v>3</v>
      </c>
      <c r="X90">
        <f>IF('2. Duree poste'!$C$3="Score",2,3)</f>
        <v>3</v>
      </c>
      <c r="Y90">
        <f>IF('2. Duree poste'!$C$3="Score",2,3)</f>
        <v>3</v>
      </c>
      <c r="Z90">
        <f>IF('2. Duree poste'!$C$3="Score",1,2)</f>
        <v>2</v>
      </c>
      <c r="AA90">
        <f>IF('2. Duree poste'!$C$3="Score",1,2)</f>
        <v>2</v>
      </c>
      <c r="AB90">
        <f>IF('2. Duree poste'!$C$3="Score",1,2)</f>
        <v>2</v>
      </c>
      <c r="AC90">
        <f>IF('2. Duree poste'!$C$3="Score",0,1)</f>
        <v>1</v>
      </c>
      <c r="AD90">
        <f>IF('2. Duree poste'!$C$3="Score",0,0)</f>
        <v>0</v>
      </c>
      <c r="AE90">
        <f>IF('2. Duree poste'!$C$3="Score",0,0)</f>
        <v>0</v>
      </c>
      <c r="AF90">
        <f>IF('2. Duree poste'!$C$3="Score",0,0)</f>
        <v>0</v>
      </c>
      <c r="AG90">
        <f>IF('2. Duree poste'!$C$3="Score",0,1)</f>
        <v>1</v>
      </c>
      <c r="AH90">
        <f>IF('2. Duree poste'!$C$3="Score",1,2)</f>
        <v>2</v>
      </c>
      <c r="AI90">
        <f>IF('2. Duree poste'!$C$3="Score",2,3)</f>
        <v>3</v>
      </c>
      <c r="AJ90">
        <f>IF('2. Duree poste'!$C$3="Score",2,3)</f>
        <v>3</v>
      </c>
      <c r="AK90">
        <f>IF('2. Duree poste'!$C$3="Score",2,3)</f>
        <v>3</v>
      </c>
      <c r="AL90">
        <f>IF('2. Duree poste'!$C$3="Score",2,3)</f>
        <v>3</v>
      </c>
      <c r="AM90">
        <f>IF('2. Duree poste'!$C$3="Score",2,4)</f>
        <v>4</v>
      </c>
      <c r="AN90">
        <f>IF('2. Duree poste'!$C$3="Score",2,4)</f>
        <v>4</v>
      </c>
      <c r="AO90">
        <f>IF('2. Duree poste'!$C$3="Score",2,3)</f>
        <v>3</v>
      </c>
      <c r="AP90">
        <f>IF('2. Duree poste'!$C$3="Score",1,2)</f>
        <v>2</v>
      </c>
      <c r="AQ90">
        <f>IF('2. Duree poste'!$C$3="Score",1,2)</f>
        <v>2</v>
      </c>
      <c r="AR90">
        <f>IF('2. Duree poste'!$C$3="Score",1,2)</f>
        <v>2</v>
      </c>
      <c r="AS90">
        <f>IF('2. Duree poste'!$C$3="Score",2,3)</f>
        <v>3</v>
      </c>
      <c r="AT90">
        <f>IF('2. Duree poste'!$C$3="Score",2,3)</f>
        <v>3</v>
      </c>
      <c r="AU90">
        <f>IF('2. Duree poste'!$C$3="Score",2,3)</f>
        <v>3</v>
      </c>
      <c r="AV90">
        <f>IF('2. Duree poste'!$C$3="Score",2,3)</f>
        <v>3</v>
      </c>
      <c r="AW90">
        <f>IF('2. Duree poste'!$C$3="Score",2,3)</f>
        <v>3</v>
      </c>
      <c r="AX90">
        <f>IF('2. Duree poste'!$C$3="Score",2,3)</f>
        <v>3</v>
      </c>
      <c r="AY90">
        <f>IF('2. Duree poste'!$C$3="Score",2,4)</f>
        <v>4</v>
      </c>
      <c r="AZ90">
        <f>IF('2. Duree poste'!$C$3="Score",2,4)</f>
        <v>4</v>
      </c>
      <c r="BA90">
        <f>IF('2. Duree poste'!$C$3="Score",2,3)</f>
        <v>3</v>
      </c>
      <c r="BB90">
        <f>IF('2. Duree poste'!$C$3="Score",1,2)</f>
        <v>2</v>
      </c>
      <c r="BC90">
        <f>IF('2. Duree poste'!$C$3="Score",1,2)</f>
        <v>2</v>
      </c>
      <c r="BD90">
        <f>IF('2. Duree poste'!$C$3="Score",1,2)</f>
        <v>2</v>
      </c>
      <c r="BE90">
        <f>IF('2. Duree poste'!$C$3="Score",1,2)</f>
        <v>2</v>
      </c>
      <c r="BF90">
        <f>IF('2. Duree poste'!$C$3="Score",0,1)</f>
        <v>1</v>
      </c>
      <c r="BG90">
        <f>IF('2. Duree poste'!$C$3="Score",0,0)</f>
        <v>0</v>
      </c>
      <c r="BH90">
        <f>IF('2. Duree poste'!$C$3="Score",0,0)</f>
        <v>0</v>
      </c>
      <c r="BI90">
        <f>IF('2. Duree poste'!$C$3="Score",0,0)</f>
        <v>0</v>
      </c>
      <c r="BJ90">
        <f>IF('2. Duree poste'!$C$3="Score",0,1)</f>
        <v>1</v>
      </c>
      <c r="BK90">
        <f>IF('2. Duree poste'!$C$3="Score",1,2)</f>
        <v>2</v>
      </c>
      <c r="BL90">
        <f>IF('2. Duree poste'!$C$3="Score",2,3)</f>
        <v>3</v>
      </c>
      <c r="BM90">
        <f>IF('2. Duree poste'!$C$3="Score",2,3)</f>
        <v>3</v>
      </c>
      <c r="BN90">
        <f>IF('2. Duree poste'!$C$3="Score",2,3)</f>
        <v>3</v>
      </c>
      <c r="BO90">
        <f>IF('2. Duree poste'!$C$3="Score",2,3)</f>
        <v>3</v>
      </c>
      <c r="BP90">
        <f>IF('2. Duree poste'!$C$3="Score",2,3)</f>
        <v>3</v>
      </c>
      <c r="BQ90">
        <f>IF('2. Duree poste'!$C$3="Score",2,3)</f>
        <v>3</v>
      </c>
      <c r="BR90">
        <f>IF('2. Duree poste'!$C$3="Score",2,3)</f>
        <v>3</v>
      </c>
      <c r="BS90">
        <f>IF('2. Duree poste'!$C$3="Score",1,2)</f>
        <v>2</v>
      </c>
      <c r="BT90">
        <f>IF('2. Duree poste'!$C$3="Score",1,2)</f>
        <v>2</v>
      </c>
      <c r="BU90">
        <f>IF('2. Duree poste'!$C$3="Score",1,2)</f>
        <v>2</v>
      </c>
      <c r="BV90">
        <f>IF('2. Duree poste'!$C$3="Score",2,3)</f>
        <v>3</v>
      </c>
      <c r="BW90">
        <f>IF('2. Duree poste'!$C$3="Score",2,4)</f>
        <v>4</v>
      </c>
      <c r="BX90">
        <f>IF('2. Duree poste'!$C$3="Score",2,3)</f>
        <v>3</v>
      </c>
      <c r="BY90">
        <f>IF('2. Duree poste'!$C$3="Score",1,2)</f>
        <v>2</v>
      </c>
      <c r="BZ90">
        <f>IF('2. Duree poste'!$C$3="Score",1,2)</f>
        <v>2</v>
      </c>
      <c r="CA90">
        <f>IF('2. Duree poste'!$C$3="Score",1,2)</f>
        <v>2</v>
      </c>
      <c r="CB90">
        <f>IF('2. Duree poste'!$C$3="Score",2,3)</f>
        <v>3</v>
      </c>
      <c r="CC90">
        <f>IF('2. Duree poste'!$C$3="Score",2,3)</f>
        <v>3</v>
      </c>
      <c r="CD90">
        <f>IF('2. Duree poste'!$C$3="Score",1,2)</f>
        <v>2</v>
      </c>
      <c r="CE90">
        <f>IF('2. Duree poste'!$C$3="Score",1,2)</f>
        <v>2</v>
      </c>
      <c r="CF90">
        <f>IF('2. Duree poste'!$C$3="Score",1,2)</f>
        <v>2</v>
      </c>
      <c r="CG90">
        <f>IF('2. Duree poste'!$C$3="Score",2,3)</f>
        <v>3</v>
      </c>
      <c r="CH90">
        <f>IF('2. Duree poste'!$C$3="Score",2,4)</f>
        <v>4</v>
      </c>
      <c r="CI90">
        <f>IF('2. Duree poste'!$C$3="Score",2,4)</f>
        <v>4</v>
      </c>
      <c r="CJ90">
        <f>IF('2. Duree poste'!$C$3="Score",2,3)</f>
        <v>3</v>
      </c>
      <c r="CK90">
        <f>IF('2. Duree poste'!$C$3="Score",2,3)</f>
        <v>3</v>
      </c>
      <c r="CL90">
        <f>IF('2. Duree poste'!$C$3="Score",2,3)</f>
        <v>3</v>
      </c>
      <c r="CM90">
        <f>IF('2. Duree poste'!$C$3="Score",2,3)</f>
        <v>3</v>
      </c>
      <c r="CN90">
        <f>IF('2. Duree poste'!$C$3="Score",2,3)</f>
        <v>3</v>
      </c>
      <c r="CO90">
        <f>IF('2. Duree poste'!$C$3="Score",2,3)</f>
        <v>3</v>
      </c>
      <c r="CP90">
        <f>IF('2. Duree poste'!$C$3="Score",1,2)</f>
        <v>2</v>
      </c>
      <c r="CQ90">
        <f>IF('2. Duree poste'!$C$3="Score",1,2)</f>
        <v>2</v>
      </c>
      <c r="CR90">
        <f>IF('2. Duree poste'!$C$3="Score",1,2)</f>
        <v>2</v>
      </c>
      <c r="CS90">
        <f>IF('2. Duree poste'!$C$3="Score",2,3)</f>
        <v>3</v>
      </c>
      <c r="CT90">
        <f>IF('2. Duree poste'!$C$3="Score",2,4)</f>
        <v>4</v>
      </c>
      <c r="CU90">
        <f>IF('2. Duree poste'!$C$3="Score",2,4)</f>
        <v>4</v>
      </c>
      <c r="CV90">
        <f>IF('2. Duree poste'!$C$3="Score",2,3)</f>
        <v>3</v>
      </c>
      <c r="CW90">
        <f>IF('2. Duree poste'!$C$3="Score",2,3)</f>
        <v>3</v>
      </c>
      <c r="CX90">
        <f>IF('2. Duree poste'!$C$3="Score",2,3)</f>
        <v>3</v>
      </c>
      <c r="CY90">
        <f>IF('2. Duree poste'!$C$3="Score",2,3)</f>
        <v>3</v>
      </c>
      <c r="CZ90">
        <f>IF('2. Duree poste'!$C$3="Score",2,2)</f>
        <v>2</v>
      </c>
      <c r="DA90">
        <f>IF('2. Duree poste'!$C$3="Score",2,1)</f>
        <v>1</v>
      </c>
    </row>
    <row r="91" spans="2:105" x14ac:dyDescent="0.35">
      <c r="B91" s="186" t="s">
        <v>1186</v>
      </c>
      <c r="D91" s="478">
        <f t="shared" si="4"/>
        <v>2.0352941176470587</v>
      </c>
      <c r="U91">
        <f>IF('2. Duree poste'!$C$3="Score",1,2)</f>
        <v>2</v>
      </c>
      <c r="V91">
        <f>IF('2. Duree poste'!$C$3="Score",2,3)</f>
        <v>3</v>
      </c>
      <c r="W91">
        <f>IF('2. Duree poste'!$C$3="Score",2,3)</f>
        <v>3</v>
      </c>
      <c r="X91">
        <f>IF('2. Duree poste'!$C$3="Score",1,2)</f>
        <v>2</v>
      </c>
      <c r="Y91">
        <f>IF('2. Duree poste'!$C$3="Score",1,2)</f>
        <v>2</v>
      </c>
      <c r="Z91">
        <f>IF('2. Duree poste'!$C$3="Score",1,2)</f>
        <v>2</v>
      </c>
      <c r="AA91">
        <f>IF('2. Duree poste'!$C$3="Score",1,2)</f>
        <v>2</v>
      </c>
      <c r="AB91">
        <f>IF('2. Duree poste'!$C$3="Score",1,2)</f>
        <v>2</v>
      </c>
      <c r="AC91">
        <f>IF('2. Duree poste'!$C$3="Score",1,2)</f>
        <v>2</v>
      </c>
      <c r="AD91">
        <f>IF('2. Duree poste'!$C$3="Score",1,2)</f>
        <v>2</v>
      </c>
      <c r="AE91">
        <f>IF('2. Duree poste'!$C$3="Score",1,2)</f>
        <v>2</v>
      </c>
      <c r="AF91">
        <f>IF('2. Duree poste'!$C$3="Score",1,2)</f>
        <v>2</v>
      </c>
      <c r="AG91">
        <f>IF('2. Duree poste'!$C$3="Score",1,2)</f>
        <v>2</v>
      </c>
      <c r="AH91">
        <f>IF('2. Duree poste'!$C$3="Score",2,3)</f>
        <v>3</v>
      </c>
      <c r="AI91">
        <f>IF('2. Duree poste'!$C$3="Score",2,4)</f>
        <v>4</v>
      </c>
      <c r="AJ91">
        <f>IF('2. Duree poste'!$C$3="Score",2,4)</f>
        <v>4</v>
      </c>
      <c r="AK91">
        <f>IF('2. Duree poste'!$C$3="Score",2,3)</f>
        <v>3</v>
      </c>
      <c r="AL91">
        <f>IF('2. Duree poste'!$C$3="Score",2,3)</f>
        <v>3</v>
      </c>
      <c r="AM91">
        <f>IF('2. Duree poste'!$C$3="Score",2,3)</f>
        <v>3</v>
      </c>
      <c r="AN91">
        <f>IF('2. Duree poste'!$C$3="Score",2,3)</f>
        <v>3</v>
      </c>
      <c r="AO91">
        <f>IF('2. Duree poste'!$C$3="Score",1,2)</f>
        <v>2</v>
      </c>
      <c r="AP91">
        <f>IF('2. Duree poste'!$C$3="Score",0,1)</f>
        <v>1</v>
      </c>
      <c r="AQ91">
        <f>IF('2. Duree poste'!$C$3="Score",0,0)</f>
        <v>0</v>
      </c>
      <c r="AR91">
        <f>IF('2. Duree poste'!$C$3="Score",0,0)</f>
        <v>0</v>
      </c>
      <c r="AS91">
        <f>IF('2. Duree poste'!$C$3="Score",0,0)</f>
        <v>0</v>
      </c>
      <c r="AT91">
        <f>IF('2. Duree poste'!$C$3="Score",0,0)</f>
        <v>0</v>
      </c>
      <c r="AU91">
        <f>IF('2. Duree poste'!$C$3="Score",0,0)</f>
        <v>0</v>
      </c>
      <c r="AV91">
        <f>IF('2. Duree poste'!$C$3="Score",0,0)</f>
        <v>0</v>
      </c>
      <c r="AW91">
        <f>IF('2. Duree poste'!$C$3="Score",0,0)</f>
        <v>0</v>
      </c>
      <c r="AX91">
        <f>IF('2. Duree poste'!$C$3="Score",0,0)</f>
        <v>0</v>
      </c>
      <c r="AY91">
        <f>IF('2. Duree poste'!$C$3="Score",0,1)</f>
        <v>1</v>
      </c>
      <c r="AZ91">
        <f>IF('2. Duree poste'!$C$3="Score",1,2)</f>
        <v>2</v>
      </c>
      <c r="BA91">
        <f>IF('2. Duree poste'!$C$3="Score",1,2)</f>
        <v>2</v>
      </c>
      <c r="BB91">
        <f>IF('2. Duree poste'!$C$3="Score",1,2)</f>
        <v>2</v>
      </c>
      <c r="BC91">
        <f>IF('2. Duree poste'!$C$3="Score",1,2)</f>
        <v>2</v>
      </c>
      <c r="BD91">
        <f>IF('2. Duree poste'!$C$3="Score",1,2)</f>
        <v>2</v>
      </c>
      <c r="BE91">
        <f>IF('2. Duree poste'!$C$3="Score",1,2)</f>
        <v>2</v>
      </c>
      <c r="BF91">
        <f>IF('2. Duree poste'!$C$3="Score",0,1)</f>
        <v>1</v>
      </c>
      <c r="BG91">
        <f>IF('2. Duree poste'!$C$3="Score",0,0)</f>
        <v>0</v>
      </c>
      <c r="BH91">
        <f>IF('2. Duree poste'!$C$3="Score",0,0)</f>
        <v>0</v>
      </c>
      <c r="BI91">
        <f>IF('2. Duree poste'!$C$3="Score",0,0)</f>
        <v>0</v>
      </c>
      <c r="BJ91">
        <f>IF('2. Duree poste'!$C$3="Score",0,0)</f>
        <v>0</v>
      </c>
      <c r="BK91">
        <f>IF('2. Duree poste'!$C$3="Score",0,0)</f>
        <v>0</v>
      </c>
      <c r="BL91">
        <f>IF('2. Duree poste'!$C$3="Score",0,0)</f>
        <v>0</v>
      </c>
      <c r="BM91">
        <f>IF('2. Duree poste'!$C$3="Score",0,0)</f>
        <v>0</v>
      </c>
      <c r="BN91">
        <f>IF('2. Duree poste'!$C$3="Score",0,0)</f>
        <v>0</v>
      </c>
      <c r="BO91">
        <f>IF('2. Duree poste'!$C$3="Score",0,1)</f>
        <v>1</v>
      </c>
      <c r="BP91">
        <f>IF('2. Duree poste'!$C$3="Score",1,2)</f>
        <v>2</v>
      </c>
      <c r="BQ91">
        <f>IF('2. Duree poste'!$C$3="Score",1,2)</f>
        <v>2</v>
      </c>
      <c r="BR91">
        <f>IF('2. Duree poste'!$C$3="Score",1,2)</f>
        <v>2</v>
      </c>
      <c r="BS91">
        <f>IF('2. Duree poste'!$C$3="Score",1,2)</f>
        <v>2</v>
      </c>
      <c r="BT91">
        <f>IF('2. Duree poste'!$C$3="Score",2,3)</f>
        <v>3</v>
      </c>
      <c r="BU91">
        <f>IF('2. Duree poste'!$C$3="Score",2,3)</f>
        <v>3</v>
      </c>
      <c r="BV91">
        <f>IF('2. Duree poste'!$C$3="Score",2,3)</f>
        <v>3</v>
      </c>
      <c r="BW91">
        <f>IF('2. Duree poste'!$C$3="Score",2,3)</f>
        <v>3</v>
      </c>
      <c r="BX91">
        <f>IF('2. Duree poste'!$C$3="Score",2,3)</f>
        <v>3</v>
      </c>
      <c r="BY91">
        <f>IF('2. Duree poste'!$C$3="Score",2,3)</f>
        <v>3</v>
      </c>
      <c r="BZ91">
        <f>IF('2. Duree poste'!$C$3="Score",2,3)</f>
        <v>3</v>
      </c>
      <c r="CA91">
        <f>IF('2. Duree poste'!$C$3="Score",2,3)</f>
        <v>3</v>
      </c>
      <c r="CB91">
        <f>IF('2. Duree poste'!$C$3="Score",2,3)</f>
        <v>3</v>
      </c>
      <c r="CC91">
        <f>IF('2. Duree poste'!$C$3="Score",2,3)</f>
        <v>3</v>
      </c>
      <c r="CD91">
        <f>IF('2. Duree poste'!$C$3="Score",2,3)</f>
        <v>3</v>
      </c>
      <c r="CE91">
        <f>IF('2. Duree poste'!$C$3="Score",2,3)</f>
        <v>3</v>
      </c>
      <c r="CF91">
        <f>IF('2. Duree poste'!$C$3="Score",2,3)</f>
        <v>3</v>
      </c>
      <c r="CG91">
        <f>IF('2. Duree poste'!$C$3="Score",2,4)</f>
        <v>4</v>
      </c>
      <c r="CH91">
        <f>IF('2. Duree poste'!$C$3="Score",2,3)</f>
        <v>3</v>
      </c>
      <c r="CI91">
        <f>IF('2. Duree poste'!$C$3="Score",2,3)</f>
        <v>3</v>
      </c>
      <c r="CJ91">
        <f>IF('2. Duree poste'!$C$3="Score",1,2)</f>
        <v>2</v>
      </c>
      <c r="CK91">
        <f>IF('2. Duree poste'!$C$3="Score",0,1)</f>
        <v>1</v>
      </c>
      <c r="CL91">
        <f>IF('2. Duree poste'!$C$3="Score",1,2)</f>
        <v>2</v>
      </c>
      <c r="CM91">
        <f>IF('2. Duree poste'!$C$3="Score",2,3)</f>
        <v>3</v>
      </c>
      <c r="CN91">
        <f>IF('2. Duree poste'!$C$3="Score",1,2)</f>
        <v>2</v>
      </c>
      <c r="CO91">
        <f>IF('2. Duree poste'!$C$3="Score",2,3)</f>
        <v>3</v>
      </c>
      <c r="CP91">
        <f>IF('2. Duree poste'!$C$3="Score",2,4)</f>
        <v>4</v>
      </c>
      <c r="CQ91">
        <f>IF('2. Duree poste'!$C$3="Score",2,4)</f>
        <v>4</v>
      </c>
      <c r="CR91">
        <f>IF('2. Duree poste'!$C$3="Score",2,5)</f>
        <v>5</v>
      </c>
      <c r="CS91">
        <f>IF('2. Duree poste'!$C$3="Score",2,4)</f>
        <v>4</v>
      </c>
      <c r="CT91">
        <f>IF('2. Duree poste'!$C$3="Score",2,3)</f>
        <v>3</v>
      </c>
      <c r="CU91">
        <f>IF('2. Duree poste'!$C$3="Score",2,3)</f>
        <v>3</v>
      </c>
      <c r="CV91">
        <f>IF('2. Duree poste'!$C$3="Score",1,2)</f>
        <v>2</v>
      </c>
      <c r="CW91">
        <f>IF('2. Duree poste'!$C$3="Score",0,1)</f>
        <v>1</v>
      </c>
      <c r="CX91">
        <f>IF('2. Duree poste'!$C$3="Score",1,2)</f>
        <v>2</v>
      </c>
      <c r="CY91">
        <f>IF('2. Duree poste'!$C$3="Score",1,2)</f>
        <v>2</v>
      </c>
      <c r="CZ91">
        <f>IF('2. Duree poste'!$C$3="Score",2,2)</f>
        <v>2</v>
      </c>
      <c r="DA91">
        <f>IF('2. Duree poste'!$C$3="Score",2,2)</f>
        <v>2</v>
      </c>
    </row>
    <row r="92" spans="2:105" x14ac:dyDescent="0.35">
      <c r="B92" s="186" t="s">
        <v>1187</v>
      </c>
      <c r="D92" s="478">
        <f t="shared" si="4"/>
        <v>2.4588235294117649</v>
      </c>
      <c r="U92">
        <f>IF('2. Duree poste'!$C$3="Score",2,3)</f>
        <v>3</v>
      </c>
      <c r="V92">
        <f>IF('2. Duree poste'!$C$3="Score",1,2)</f>
        <v>2</v>
      </c>
      <c r="W92">
        <f>IF('2. Duree poste'!$C$3="Score",1,2)</f>
        <v>2</v>
      </c>
      <c r="X92">
        <f>IF('2. Duree poste'!$C$3="Score",1,2)</f>
        <v>2</v>
      </c>
      <c r="Y92">
        <f>IF('2. Duree poste'!$C$3="Score",1,2)</f>
        <v>2</v>
      </c>
      <c r="Z92">
        <f>IF('2. Duree poste'!$C$3="Score",1,2)</f>
        <v>2</v>
      </c>
      <c r="AA92">
        <f>IF('2. Duree poste'!$C$3="Score",0,1)</f>
        <v>1</v>
      </c>
      <c r="AB92">
        <f>IF('2. Duree poste'!$C$3="Score",0,0)</f>
        <v>0</v>
      </c>
      <c r="AC92">
        <f>IF('2. Duree poste'!$C$3="Score",0,0)</f>
        <v>0</v>
      </c>
      <c r="AD92">
        <f>IF('2. Duree poste'!$C$3="Score",0,0)</f>
        <v>0</v>
      </c>
      <c r="AE92">
        <f>IF('2. Duree poste'!$C$3="Score",0,1)</f>
        <v>1</v>
      </c>
      <c r="AF92">
        <f>IF('2. Duree poste'!$C$3="Score",1,2)</f>
        <v>2</v>
      </c>
      <c r="AG92">
        <f>IF('2. Duree poste'!$C$3="Score",1,2)</f>
        <v>2</v>
      </c>
      <c r="AH92">
        <f>IF('2. Duree poste'!$C$3="Score",1,2)</f>
        <v>2</v>
      </c>
      <c r="AI92">
        <f>IF('2. Duree poste'!$C$3="Score",1,2)</f>
        <v>2</v>
      </c>
      <c r="AJ92">
        <f>IF('2. Duree poste'!$C$3="Score",2,3)</f>
        <v>3</v>
      </c>
      <c r="AK92">
        <f>IF('2. Duree poste'!$C$3="Score",2,4)</f>
        <v>4</v>
      </c>
      <c r="AL92">
        <f>IF('2. Duree poste'!$C$3="Score",2,4)</f>
        <v>4</v>
      </c>
      <c r="AM92">
        <f>IF('2. Duree poste'!$C$3="Score",2,3)</f>
        <v>3</v>
      </c>
      <c r="AN92">
        <f>IF('2. Duree poste'!$C$3="Score",2,3)</f>
        <v>3</v>
      </c>
      <c r="AO92">
        <f>IF('2. Duree poste'!$C$3="Score",2,3)</f>
        <v>3</v>
      </c>
      <c r="AP92">
        <f>IF('2. Duree poste'!$C$3="Score",2,3)</f>
        <v>3</v>
      </c>
      <c r="AQ92">
        <f>IF('2. Duree poste'!$C$3="Score",2,3)</f>
        <v>3</v>
      </c>
      <c r="AR92">
        <f>IF('2. Duree poste'!$C$3="Score",2,3)</f>
        <v>3</v>
      </c>
      <c r="AS92">
        <f>IF('2. Duree poste'!$C$3="Score",1,2)</f>
        <v>2</v>
      </c>
      <c r="AT92">
        <f>IF('2. Duree poste'!$C$3="Score",1,2)</f>
        <v>2</v>
      </c>
      <c r="AU92">
        <f>IF('2. Duree poste'!$C$3="Score",1,2)</f>
        <v>2</v>
      </c>
      <c r="AV92">
        <f>IF('2. Duree poste'!$C$3="Score",2,3)</f>
        <v>3</v>
      </c>
      <c r="AW92">
        <f>IF('2. Duree poste'!$C$3="Score",2,4)</f>
        <v>4</v>
      </c>
      <c r="AX92">
        <f>IF('2. Duree poste'!$C$3="Score",2,4)</f>
        <v>4</v>
      </c>
      <c r="AY92">
        <f>IF('2. Duree poste'!$C$3="Score",2,3)</f>
        <v>3</v>
      </c>
      <c r="AZ92">
        <f>IF('2. Duree poste'!$C$3="Score",2,3)</f>
        <v>3</v>
      </c>
      <c r="BA92">
        <f>IF('2. Duree poste'!$C$3="Score",2,3)</f>
        <v>3</v>
      </c>
      <c r="BB92">
        <f>IF('2. Duree poste'!$C$3="Score",2,3)</f>
        <v>3</v>
      </c>
      <c r="BC92">
        <f>IF('2. Duree poste'!$C$3="Score",1,2)</f>
        <v>2</v>
      </c>
      <c r="BD92">
        <f>IF('2. Duree poste'!$C$3="Score",0,1)</f>
        <v>1</v>
      </c>
      <c r="BE92">
        <f>IF('2. Duree poste'!$C$3="Score",0,0)</f>
        <v>0</v>
      </c>
      <c r="BF92">
        <f>IF('2. Duree poste'!$C$3="Score",0,1)</f>
        <v>1</v>
      </c>
      <c r="BG92">
        <f>IF('2. Duree poste'!$C$3="Score",1,2)</f>
        <v>2</v>
      </c>
      <c r="BH92">
        <f>IF('2. Duree poste'!$C$3="Score",2,3)</f>
        <v>3</v>
      </c>
      <c r="BI92">
        <f>IF('2. Duree poste'!$C$3="Score",2,3)</f>
        <v>3</v>
      </c>
      <c r="BJ92">
        <f>IF('2. Duree poste'!$C$3="Score",2,3)</f>
        <v>3</v>
      </c>
      <c r="BK92">
        <f>IF('2. Duree poste'!$C$3="Score",2,3)</f>
        <v>3</v>
      </c>
      <c r="BL92">
        <f>IF('2. Duree poste'!$C$3="Score",2,4)</f>
        <v>4</v>
      </c>
      <c r="BM92">
        <f>IF('2. Duree poste'!$C$3="Score",2,4)</f>
        <v>4</v>
      </c>
      <c r="BN92">
        <f>IF('2. Duree poste'!$C$3="Score",2,4)</f>
        <v>4</v>
      </c>
      <c r="BO92">
        <f>IF('2. Duree poste'!$C$3="Score",2,3)</f>
        <v>3</v>
      </c>
      <c r="BP92">
        <f>IF('2. Duree poste'!$C$3="Score",2,3)</f>
        <v>3</v>
      </c>
      <c r="BQ92">
        <f>IF('2. Duree poste'!$C$3="Score",2,3)</f>
        <v>3</v>
      </c>
      <c r="BR92">
        <f>IF('2. Duree poste'!$C$3="Score",2,3)</f>
        <v>3</v>
      </c>
      <c r="BS92">
        <f>IF('2. Duree poste'!$C$3="Score",1,2)</f>
        <v>2</v>
      </c>
      <c r="BT92">
        <f>IF('2. Duree poste'!$C$3="Score",0,1)</f>
        <v>1</v>
      </c>
      <c r="BU92">
        <f>IF('2. Duree poste'!$C$3="Score",0,0)</f>
        <v>0</v>
      </c>
      <c r="BV92">
        <f>IF('2. Duree poste'!$C$3="Score",0,0)</f>
        <v>0</v>
      </c>
      <c r="BW92">
        <f>IF('2. Duree poste'!$C$3="Score",0,1)</f>
        <v>1</v>
      </c>
      <c r="BX92">
        <f>IF('2. Duree poste'!$C$3="Score",1,2)</f>
        <v>2</v>
      </c>
      <c r="BY92">
        <f>IF('2. Duree poste'!$C$3="Score",2,3)</f>
        <v>3</v>
      </c>
      <c r="BZ92">
        <f>IF('2. Duree poste'!$C$3="Score",2,3)</f>
        <v>3</v>
      </c>
      <c r="CA92">
        <f>IF('2. Duree poste'!$C$3="Score",2,3)</f>
        <v>3</v>
      </c>
      <c r="CB92">
        <f>IF('2. Duree poste'!$C$3="Score",2,3)</f>
        <v>3</v>
      </c>
      <c r="CC92">
        <f>IF('2. Duree poste'!$C$3="Score",2,4)</f>
        <v>4</v>
      </c>
      <c r="CD92">
        <f>IF('2. Duree poste'!$C$3="Score",2,4)</f>
        <v>4</v>
      </c>
      <c r="CE92">
        <f>IF('2. Duree poste'!$C$3="Score",2,3)</f>
        <v>3</v>
      </c>
      <c r="CF92">
        <f>IF('2. Duree poste'!$C$3="Score",1,2)</f>
        <v>2</v>
      </c>
      <c r="CG92">
        <f>IF('2. Duree poste'!$C$3="Score",1,2)</f>
        <v>2</v>
      </c>
      <c r="CH92">
        <f>IF('2. Duree poste'!$C$3="Score",1,2)</f>
        <v>2</v>
      </c>
      <c r="CI92">
        <f>IF('2. Duree poste'!$C$3="Score",2,3)</f>
        <v>3</v>
      </c>
      <c r="CJ92">
        <f>IF('2. Duree poste'!$C$3="Score",2,3)</f>
        <v>3</v>
      </c>
      <c r="CK92">
        <f>IF('2. Duree poste'!$C$3="Score",2,3)</f>
        <v>3</v>
      </c>
      <c r="CL92">
        <f>IF('2. Duree poste'!$C$3="Score",2,3)</f>
        <v>3</v>
      </c>
      <c r="CM92">
        <f>IF('2. Duree poste'!$C$3="Score",2,3)</f>
        <v>3</v>
      </c>
      <c r="CN92">
        <f>IF('2. Duree poste'!$C$3="Score",2,3)</f>
        <v>3</v>
      </c>
      <c r="CO92">
        <f>IF('2. Duree poste'!$C$3="Score",2,3)</f>
        <v>3</v>
      </c>
      <c r="CP92">
        <f>IF('2. Duree poste'!$C$3="Score",2,3)</f>
        <v>3</v>
      </c>
      <c r="CQ92">
        <f>IF('2. Duree poste'!$C$3="Score",2,3)</f>
        <v>3</v>
      </c>
      <c r="CR92">
        <f>IF('2. Duree poste'!$C$3="Score",1,2)</f>
        <v>2</v>
      </c>
      <c r="CS92">
        <f>IF('2. Duree poste'!$C$3="Score",1,2)</f>
        <v>2</v>
      </c>
      <c r="CT92">
        <f>IF('2. Duree poste'!$C$3="Score",1,2)</f>
        <v>2</v>
      </c>
      <c r="CU92">
        <f>IF('2. Duree poste'!$C$3="Score",2,3)</f>
        <v>3</v>
      </c>
      <c r="CV92">
        <f>IF('2. Duree poste'!$C$3="Score",2,4)</f>
        <v>4</v>
      </c>
      <c r="CW92">
        <f>IF('2. Duree poste'!$C$3="Score",2,3)</f>
        <v>3</v>
      </c>
      <c r="CX92">
        <f>IF('2. Duree poste'!$C$3="Score",1,2)</f>
        <v>2</v>
      </c>
      <c r="CY92">
        <f>IF('2. Duree poste'!$C$3="Score",1,2)</f>
        <v>2</v>
      </c>
      <c r="CZ92">
        <f>IF('2. Duree poste'!$C$3="Score",2,2)</f>
        <v>2</v>
      </c>
      <c r="DA92">
        <f>IF('2. Duree poste'!$C$3="Score",2,2)</f>
        <v>2</v>
      </c>
    </row>
    <row r="93" spans="2:105" x14ac:dyDescent="0.35">
      <c r="B93" s="186" t="s">
        <v>1188</v>
      </c>
      <c r="D93" s="478">
        <f t="shared" si="4"/>
        <v>2.164705882352941</v>
      </c>
      <c r="U93">
        <f>IF('2. Duree poste'!$C$3="Score",1,2)</f>
        <v>2</v>
      </c>
      <c r="V93">
        <f>IF('2. Duree poste'!$C$3="Score",1,2)</f>
        <v>2</v>
      </c>
      <c r="W93">
        <f>IF('2. Duree poste'!$C$3="Score",1,2)</f>
        <v>2</v>
      </c>
      <c r="X93">
        <f>IF('2. Duree poste'!$C$3="Score",2,3)</f>
        <v>3</v>
      </c>
      <c r="Y93">
        <f>IF('2. Duree poste'!$C$3="Score",1,2)</f>
        <v>2</v>
      </c>
      <c r="Z93">
        <f>IF('2. Duree poste'!$C$3="Score",0,1)</f>
        <v>1</v>
      </c>
      <c r="AA93">
        <f>IF('2. Duree poste'!$C$3="Score",0,1)</f>
        <v>1</v>
      </c>
      <c r="AB93">
        <f>IF('2. Duree poste'!$C$3="Score",0,1)</f>
        <v>1</v>
      </c>
      <c r="AC93">
        <f>IF('2. Duree poste'!$C$3="Score",0,1)</f>
        <v>1</v>
      </c>
      <c r="AD93">
        <f>IF('2. Duree poste'!$C$3="Score",0,1)</f>
        <v>1</v>
      </c>
      <c r="AE93">
        <f>IF('2. Duree poste'!$C$3="Score",0,0)</f>
        <v>0</v>
      </c>
      <c r="AF93">
        <f>IF('2. Duree poste'!$C$3="Score",0,0)</f>
        <v>0</v>
      </c>
      <c r="AG93">
        <f>IF('2. Duree poste'!$C$3="Score",0,0)</f>
        <v>0</v>
      </c>
      <c r="AH93">
        <f>IF('2. Duree poste'!$C$3="Score",0,0)</f>
        <v>0</v>
      </c>
      <c r="AI93">
        <f>IF('2. Duree poste'!$C$3="Score",0,0)</f>
        <v>0</v>
      </c>
      <c r="AJ93">
        <f>IF('2. Duree poste'!$C$3="Score",0,1)</f>
        <v>1</v>
      </c>
      <c r="AK93">
        <f>IF('2. Duree poste'!$C$3="Score",1,2)</f>
        <v>2</v>
      </c>
      <c r="AL93">
        <f>IF('2. Duree poste'!$C$3="Score",1,2)</f>
        <v>2</v>
      </c>
      <c r="AM93">
        <f>IF('2. Duree poste'!$C$3="Score",1,2)</f>
        <v>2</v>
      </c>
      <c r="AN93">
        <f>IF('2. Duree poste'!$C$3="Score",1,2)</f>
        <v>2</v>
      </c>
      <c r="AO93">
        <f>IF('2. Duree poste'!$C$3="Score",2,3)</f>
        <v>3</v>
      </c>
      <c r="AP93">
        <f>IF('2. Duree poste'!$C$3="Score",2,4)</f>
        <v>4</v>
      </c>
      <c r="AQ93">
        <f>IF('2. Duree poste'!$C$3="Score",2,4)</f>
        <v>4</v>
      </c>
      <c r="AR93">
        <f>IF('2. Duree poste'!$C$3="Score",2,3)</f>
        <v>3</v>
      </c>
      <c r="AS93">
        <f>IF('2. Duree poste'!$C$3="Score",2,4)</f>
        <v>4</v>
      </c>
      <c r="AT93">
        <f>IF('2. Duree poste'!$C$3="Score",2,4)</f>
        <v>4</v>
      </c>
      <c r="AU93">
        <f>IF('2. Duree poste'!$C$3="Score",2,4)</f>
        <v>4</v>
      </c>
      <c r="AV93">
        <f>IF('2. Duree poste'!$C$3="Score",2,3)</f>
        <v>3</v>
      </c>
      <c r="AW93">
        <f>IF('2. Duree poste'!$C$3="Score",1,2)</f>
        <v>2</v>
      </c>
      <c r="AX93">
        <f>IF('2. Duree poste'!$C$3="Score",0,1)</f>
        <v>1</v>
      </c>
      <c r="AY93">
        <f>IF('2. Duree poste'!$C$3="Score",0,1)</f>
        <v>1</v>
      </c>
      <c r="AZ93">
        <f>IF('2. Duree poste'!$C$3="Score",0,0)</f>
        <v>0</v>
      </c>
      <c r="BA93">
        <f>IF('2. Duree poste'!$C$3="Score",0,1)</f>
        <v>1</v>
      </c>
      <c r="BB93">
        <f>IF('2. Duree poste'!$C$3="Score",1,2)</f>
        <v>2</v>
      </c>
      <c r="BC93">
        <f>IF('2. Duree poste'!$C$3="Score",1,2)</f>
        <v>2</v>
      </c>
      <c r="BD93">
        <f>IF('2. Duree poste'!$C$3="Score",1,2)</f>
        <v>2</v>
      </c>
      <c r="BE93">
        <f>IF('2. Duree poste'!$C$3="Score",1,2)</f>
        <v>2</v>
      </c>
      <c r="BF93">
        <f>IF('2. Duree poste'!$C$3="Score",2,3)</f>
        <v>3</v>
      </c>
      <c r="BG93">
        <f>IF('2. Duree poste'!$C$3="Score",2,3)</f>
        <v>3</v>
      </c>
      <c r="BH93">
        <f>IF('2. Duree poste'!$C$3="Score",2,3)</f>
        <v>3</v>
      </c>
      <c r="BI93">
        <f>IF('2. Duree poste'!$C$3="Score",1,2)</f>
        <v>2</v>
      </c>
      <c r="BJ93">
        <f>IF('2. Duree poste'!$C$3="Score",1,2)</f>
        <v>2</v>
      </c>
      <c r="BK93">
        <f>IF('2. Duree poste'!$C$3="Score",1,2)</f>
        <v>2</v>
      </c>
      <c r="BL93">
        <f>IF('2. Duree poste'!$C$3="Score",2,3)</f>
        <v>3</v>
      </c>
      <c r="BM93">
        <f>IF('2. Duree poste'!$C$3="Score",2,3)</f>
        <v>3</v>
      </c>
      <c r="BN93">
        <f>IF('2. Duree poste'!$C$3="Score",2,4)</f>
        <v>4</v>
      </c>
      <c r="BO93">
        <f>IF('2. Duree poste'!$C$3="Score",2,3)</f>
        <v>3</v>
      </c>
      <c r="BP93">
        <f>IF('2. Duree poste'!$C$3="Score",2,3)</f>
        <v>3</v>
      </c>
      <c r="BQ93">
        <f>IF('2. Duree poste'!$C$3="Score",2,3)</f>
        <v>3</v>
      </c>
      <c r="BR93">
        <f>IF('2. Duree poste'!$C$3="Score",2,3)</f>
        <v>3</v>
      </c>
      <c r="BS93">
        <f>IF('2. Duree poste'!$C$3="Score",2,3)</f>
        <v>3</v>
      </c>
      <c r="BT93">
        <f>IF('2. Duree poste'!$C$3="Score",2,3)</f>
        <v>3</v>
      </c>
      <c r="BU93">
        <f>IF('2. Duree poste'!$C$3="Score",1,2)</f>
        <v>2</v>
      </c>
      <c r="BV93">
        <f>IF('2. Duree poste'!$C$3="Score",1,2)</f>
        <v>2</v>
      </c>
      <c r="BW93">
        <f>IF('2. Duree poste'!$C$3="Score",1,2)</f>
        <v>2</v>
      </c>
      <c r="BX93">
        <f>IF('2. Duree poste'!$C$3="Score",2,3)</f>
        <v>3</v>
      </c>
      <c r="BY93">
        <f>IF('2. Duree poste'!$C$3="Score",2,4)</f>
        <v>4</v>
      </c>
      <c r="BZ93">
        <f>IF('2. Duree poste'!$C$3="Score",2,4)</f>
        <v>4</v>
      </c>
      <c r="CA93">
        <f>IF('2. Duree poste'!$C$3="Score",2,3)</f>
        <v>3</v>
      </c>
      <c r="CB93">
        <f>IF('2. Duree poste'!$C$3="Score",2,3)</f>
        <v>3</v>
      </c>
      <c r="CC93">
        <f>IF('2. Duree poste'!$C$3="Score",2,3)</f>
        <v>3</v>
      </c>
      <c r="CD93">
        <f>IF('2. Duree poste'!$C$3="Score",2,3)</f>
        <v>3</v>
      </c>
      <c r="CE93">
        <f>IF('2. Duree poste'!$C$3="Score",1,2)</f>
        <v>2</v>
      </c>
      <c r="CF93">
        <f>IF('2. Duree poste'!$C$3="Score",0,1)</f>
        <v>1</v>
      </c>
      <c r="CG93">
        <f>IF('2. Duree poste'!$C$3="Score",0,0)</f>
        <v>0</v>
      </c>
      <c r="CH93">
        <f>IF('2. Duree poste'!$C$3="Score",0,1)</f>
        <v>1</v>
      </c>
      <c r="CI93">
        <f>IF('2. Duree poste'!$C$3="Score",1,2)</f>
        <v>2</v>
      </c>
      <c r="CJ93">
        <f>IF('2. Duree poste'!$C$3="Score",2,3)</f>
        <v>3</v>
      </c>
      <c r="CK93">
        <f>IF('2. Duree poste'!$C$3="Score",2,3)</f>
        <v>3</v>
      </c>
      <c r="CL93">
        <f>IF('2. Duree poste'!$C$3="Score",2,3)</f>
        <v>3</v>
      </c>
      <c r="CM93">
        <f>IF('2. Duree poste'!$C$3="Score",2,3)</f>
        <v>3</v>
      </c>
      <c r="CN93">
        <f>IF('2. Duree poste'!$C$3="Score",2,4)</f>
        <v>4</v>
      </c>
      <c r="CO93">
        <f>IF('2. Duree poste'!$C$3="Score",2,4)</f>
        <v>4</v>
      </c>
      <c r="CP93">
        <f>IF('2. Duree poste'!$C$3="Score",2,4)</f>
        <v>4</v>
      </c>
      <c r="CQ93">
        <f>IF('2. Duree poste'!$C$3="Score",2,3)</f>
        <v>3</v>
      </c>
      <c r="CR93">
        <f>IF('2. Duree poste'!$C$3="Score",2,3)</f>
        <v>3</v>
      </c>
      <c r="CS93">
        <f>IF('2. Duree poste'!$C$3="Score",2,3)</f>
        <v>3</v>
      </c>
      <c r="CT93">
        <f>IF('2. Duree poste'!$C$3="Score",2,3)</f>
        <v>3</v>
      </c>
      <c r="CU93">
        <f>IF('2. Duree poste'!$C$3="Score",1,2)</f>
        <v>2</v>
      </c>
      <c r="CV93">
        <f>IF('2. Duree poste'!$C$3="Score",0,1)</f>
        <v>1</v>
      </c>
      <c r="CW93">
        <f>IF('2. Duree poste'!$C$3="Score",0,0)</f>
        <v>0</v>
      </c>
      <c r="CX93">
        <f>IF('2. Duree poste'!$C$3="Score",0,0)</f>
        <v>0</v>
      </c>
      <c r="CY93">
        <f>IF('2. Duree poste'!$C$3="Score",0,0)</f>
        <v>0</v>
      </c>
      <c r="CZ93">
        <f>IF('2. Duree poste'!$C$3="Score",0,0)</f>
        <v>0</v>
      </c>
      <c r="DA93">
        <f>IF('2. Duree poste'!$C$3="Score",0,0)</f>
        <v>0</v>
      </c>
    </row>
    <row r="94" spans="2:105" x14ac:dyDescent="0.35">
      <c r="B94" s="186" t="s">
        <v>1189</v>
      </c>
      <c r="D94" s="478">
        <f t="shared" si="4"/>
        <v>2.1529411764705881</v>
      </c>
      <c r="U94">
        <f>IF('2. Duree poste'!$C$3="Score",0,1)</f>
        <v>1</v>
      </c>
      <c r="V94">
        <f>IF('2. Duree poste'!$C$3="Score",0,0)</f>
        <v>0</v>
      </c>
      <c r="W94">
        <f>IF('2. Duree poste'!$C$3="Score",0,0)</f>
        <v>0</v>
      </c>
      <c r="X94">
        <f>IF('2. Duree poste'!$C$3="Score",0,0)</f>
        <v>0</v>
      </c>
      <c r="Y94">
        <f>IF('2. Duree poste'!$C$3="Score",0,0)</f>
        <v>0</v>
      </c>
      <c r="Z94">
        <f>IF('2. Duree poste'!$C$3="Score",0,0)</f>
        <v>0</v>
      </c>
      <c r="AA94">
        <f>IF('2. Duree poste'!$C$3="Score",0,0)</f>
        <v>0</v>
      </c>
      <c r="AB94">
        <f>IF('2. Duree poste'!$C$3="Score",0,1)</f>
        <v>1</v>
      </c>
      <c r="AC94">
        <f>IF('2. Duree poste'!$C$3="Score",1,2)</f>
        <v>2</v>
      </c>
      <c r="AD94">
        <f>IF('2. Duree poste'!$C$3="Score",1,2)</f>
        <v>2</v>
      </c>
      <c r="AE94">
        <f>IF('2. Duree poste'!$C$3="Score",1,2)</f>
        <v>2</v>
      </c>
      <c r="AF94">
        <f>IF('2. Duree poste'!$C$3="Score",1,2)</f>
        <v>2</v>
      </c>
      <c r="AG94">
        <f>IF('2. Duree poste'!$C$3="Score",1,2)</f>
        <v>2</v>
      </c>
      <c r="AH94">
        <f>IF('2. Duree poste'!$C$3="Score",2,3)</f>
        <v>3</v>
      </c>
      <c r="AI94">
        <f>IF('2. Duree poste'!$C$3="Score",2,3)</f>
        <v>3</v>
      </c>
      <c r="AJ94">
        <f>IF('2. Duree poste'!$C$3="Score",1,2)</f>
        <v>2</v>
      </c>
      <c r="AK94">
        <f>IF('2. Duree poste'!$C$3="Score",1,2)</f>
        <v>2</v>
      </c>
      <c r="AL94">
        <f>IF('2. Duree poste'!$C$3="Score",1,2)</f>
        <v>2</v>
      </c>
      <c r="AM94">
        <f>IF('2. Duree poste'!$C$3="Score",2,3)</f>
        <v>3</v>
      </c>
      <c r="AN94">
        <f>IF('2. Duree poste'!$C$3="Score",2,4)</f>
        <v>4</v>
      </c>
      <c r="AO94">
        <f>IF('2. Duree poste'!$C$3="Score",2,3)</f>
        <v>3</v>
      </c>
      <c r="AP94">
        <f>IF('2. Duree poste'!$C$3="Score",1,2)</f>
        <v>2</v>
      </c>
      <c r="AQ94">
        <f>IF('2. Duree poste'!$C$3="Score",1,2)</f>
        <v>2</v>
      </c>
      <c r="AR94">
        <f>IF('2. Duree poste'!$C$3="Score",2,3)</f>
        <v>3</v>
      </c>
      <c r="AS94">
        <f>IF('2. Duree poste'!$C$3="Score",2,4)</f>
        <v>4</v>
      </c>
      <c r="AT94">
        <f>IF('2. Duree poste'!$C$3="Score",2,4)</f>
        <v>4</v>
      </c>
      <c r="AU94">
        <f>IF('2. Duree poste'!$C$3="Score",2,3)</f>
        <v>3</v>
      </c>
      <c r="AV94">
        <f>IF('2. Duree poste'!$C$3="Score",2,3)</f>
        <v>3</v>
      </c>
      <c r="AW94">
        <f>IF('2. Duree poste'!$C$3="Score",2,3)</f>
        <v>3</v>
      </c>
      <c r="AX94">
        <f>IF('2. Duree poste'!$C$3="Score",2,3)</f>
        <v>3</v>
      </c>
      <c r="AY94">
        <f>IF('2. Duree poste'!$C$3="Score",1,2)</f>
        <v>2</v>
      </c>
      <c r="AZ94">
        <f>IF('2. Duree poste'!$C$3="Score",0,1)</f>
        <v>1</v>
      </c>
      <c r="BA94">
        <f>IF('2. Duree poste'!$C$3="Score",0,0)</f>
        <v>0</v>
      </c>
      <c r="BB94">
        <f>IF('2. Duree poste'!$C$3="Score",0,1)</f>
        <v>1</v>
      </c>
      <c r="BC94">
        <f>IF('2. Duree poste'!$C$3="Score",1,2)</f>
        <v>2</v>
      </c>
      <c r="BD94">
        <f>IF('2. Duree poste'!$C$3="Score",2,3)</f>
        <v>3</v>
      </c>
      <c r="BE94">
        <f>IF('2. Duree poste'!$C$3="Score",2,3)</f>
        <v>3</v>
      </c>
      <c r="BF94">
        <f>IF('2. Duree poste'!$C$3="Score",2,3)</f>
        <v>3</v>
      </c>
      <c r="BG94">
        <f>IF('2. Duree poste'!$C$3="Score",2,3)</f>
        <v>3</v>
      </c>
      <c r="BH94">
        <f>IF('2. Duree poste'!$C$3="Score",2,3)</f>
        <v>3</v>
      </c>
      <c r="BI94">
        <f>IF('2. Duree poste'!$C$3="Score",1,2)</f>
        <v>2</v>
      </c>
      <c r="BJ94">
        <f>IF('2. Duree poste'!$C$3="Score",1,2)</f>
        <v>2</v>
      </c>
      <c r="BK94">
        <f>IF('2. Duree poste'!$C$3="Score",1,2)</f>
        <v>2</v>
      </c>
      <c r="BL94">
        <f>IF('2. Duree poste'!$C$3="Score",1,2)</f>
        <v>2</v>
      </c>
      <c r="BM94">
        <f>IF('2. Duree poste'!$C$3="Score",1,2)</f>
        <v>2</v>
      </c>
      <c r="BN94">
        <f>IF('2. Duree poste'!$C$3="Score",1,2)</f>
        <v>2</v>
      </c>
      <c r="BO94">
        <f>IF('2. Duree poste'!$C$3="Score",2,3)</f>
        <v>3</v>
      </c>
      <c r="BP94">
        <f>IF('2. Duree poste'!$C$3="Score",2,4)</f>
        <v>4</v>
      </c>
      <c r="BQ94">
        <f>IF('2. Duree poste'!$C$3="Score",2,3)</f>
        <v>3</v>
      </c>
      <c r="BR94">
        <f>IF('2. Duree poste'!$C$3="Score",1,2)</f>
        <v>2</v>
      </c>
      <c r="BS94">
        <f>IF('2. Duree poste'!$C$3="Score",1,2)</f>
        <v>2</v>
      </c>
      <c r="BT94">
        <f>IF('2. Duree poste'!$C$3="Score",1,2)</f>
        <v>2</v>
      </c>
      <c r="BU94">
        <f>IF('2. Duree poste'!$C$3="Score",2,3)</f>
        <v>3</v>
      </c>
      <c r="BV94">
        <f>IF('2. Duree poste'!$C$3="Score",1,2)</f>
        <v>2</v>
      </c>
      <c r="BW94">
        <f>IF('2. Duree poste'!$C$3="Score",1,2)</f>
        <v>2</v>
      </c>
      <c r="BX94">
        <f>IF('2. Duree poste'!$C$3="Score",1,2)</f>
        <v>2</v>
      </c>
      <c r="BY94">
        <f>IF('2. Duree poste'!$C$3="Score",1,2)</f>
        <v>2</v>
      </c>
      <c r="BZ94">
        <f>IF('2. Duree poste'!$C$3="Score",1,2)</f>
        <v>2</v>
      </c>
      <c r="CA94">
        <f>IF('2. Duree poste'!$C$3="Score",1,2)</f>
        <v>2</v>
      </c>
      <c r="CB94">
        <f>IF('2. Duree poste'!$C$3="Score",1,2)</f>
        <v>2</v>
      </c>
      <c r="CC94">
        <f>IF('2. Duree poste'!$C$3="Score",2,3)</f>
        <v>3</v>
      </c>
      <c r="CD94">
        <f>IF('2. Duree poste'!$C$3="Score",1,2)</f>
        <v>2</v>
      </c>
      <c r="CE94">
        <f>IF('2. Duree poste'!$C$3="Score",1,2)</f>
        <v>2</v>
      </c>
      <c r="CF94">
        <f>IF('2. Duree poste'!$C$3="Score",1,2)</f>
        <v>2</v>
      </c>
      <c r="CG94">
        <f>IF('2. Duree poste'!$C$3="Score",1,2)</f>
        <v>2</v>
      </c>
      <c r="CH94">
        <f>IF('2. Duree poste'!$C$3="Score",1,2)</f>
        <v>2</v>
      </c>
      <c r="CI94">
        <f>IF('2. Duree poste'!$C$3="Score",0,1)</f>
        <v>1</v>
      </c>
      <c r="CJ94">
        <f>IF('2. Duree poste'!$C$3="Score",0,0)</f>
        <v>0</v>
      </c>
      <c r="CK94">
        <f>IF('2. Duree poste'!$C$3="Score",0,0)</f>
        <v>0</v>
      </c>
      <c r="CL94">
        <f>IF('2. Duree poste'!$C$3="Score",0,1)</f>
        <v>1</v>
      </c>
      <c r="CM94">
        <f>IF('2. Duree poste'!$C$3="Score",1,2)</f>
        <v>2</v>
      </c>
      <c r="CN94">
        <f>IF('2. Duree poste'!$C$3="Score",2,3)</f>
        <v>3</v>
      </c>
      <c r="CO94">
        <f>IF('2. Duree poste'!$C$3="Score",2,3)</f>
        <v>3</v>
      </c>
      <c r="CP94">
        <f>IF('2. Duree poste'!$C$3="Score",2,3)</f>
        <v>3</v>
      </c>
      <c r="CQ94">
        <f>IF('2. Duree poste'!$C$3="Score",2,3)</f>
        <v>3</v>
      </c>
      <c r="CR94">
        <f>IF('2. Duree poste'!$C$3="Score",2,3)</f>
        <v>3</v>
      </c>
      <c r="CS94">
        <f>IF('2. Duree poste'!$C$3="Score",2,3)</f>
        <v>3</v>
      </c>
      <c r="CT94">
        <f>IF('2. Duree poste'!$C$3="Score",2,3)</f>
        <v>3</v>
      </c>
      <c r="CU94">
        <f>IF('2. Duree poste'!$C$3="Score",1,2)</f>
        <v>2</v>
      </c>
      <c r="CV94">
        <f>IF('2. Duree poste'!$C$3="Score",1,2)</f>
        <v>2</v>
      </c>
      <c r="CW94">
        <f>IF('2. Duree poste'!$C$3="Score",1,2)</f>
        <v>2</v>
      </c>
      <c r="CX94">
        <f>IF('2. Duree poste'!$C$3="Score",2,3)</f>
        <v>3</v>
      </c>
      <c r="CY94">
        <f>IF('2. Duree poste'!$C$3="Score",2,4)</f>
        <v>4</v>
      </c>
      <c r="CZ94">
        <f>IF('2. Duree poste'!$C$3="Score",2,3)</f>
        <v>3</v>
      </c>
      <c r="DA94">
        <f>IF('2. Duree poste'!$C$3="Score",2,2)</f>
        <v>2</v>
      </c>
    </row>
    <row r="95" spans="2:105" x14ac:dyDescent="0.35">
      <c r="B95" s="186" t="s">
        <v>1190</v>
      </c>
      <c r="D95" s="478">
        <f t="shared" si="4"/>
        <v>2.2000000000000002</v>
      </c>
      <c r="U95">
        <f>IF('2. Duree poste'!$C$3="Score",0,1)</f>
        <v>1</v>
      </c>
      <c r="V95">
        <f>IF('2. Duree poste'!$C$3="Score",0,1)</f>
        <v>1</v>
      </c>
      <c r="W95">
        <f>IF('2. Duree poste'!$C$3="Score",0,1)</f>
        <v>1</v>
      </c>
      <c r="X95">
        <f>IF('2. Duree poste'!$C$3="Score",0,1)</f>
        <v>1</v>
      </c>
      <c r="Y95">
        <f>IF('2. Duree poste'!$C$3="Score",0,1)</f>
        <v>1</v>
      </c>
      <c r="Z95">
        <f>IF('2. Duree poste'!$C$3="Score",0,0)</f>
        <v>0</v>
      </c>
      <c r="AA95">
        <f>IF('2. Duree poste'!$C$3="Score",0,0)</f>
        <v>0</v>
      </c>
      <c r="AB95">
        <f>IF('2. Duree poste'!$C$3="Score",0,0)</f>
        <v>0</v>
      </c>
      <c r="AC95">
        <f>IF('2. Duree poste'!$C$3="Score",0,0)</f>
        <v>0</v>
      </c>
      <c r="AD95">
        <f>IF('2. Duree poste'!$C$3="Score",0,1)</f>
        <v>1</v>
      </c>
      <c r="AE95">
        <f>IF('2. Duree poste'!$C$3="Score",1,2)</f>
        <v>2</v>
      </c>
      <c r="AF95">
        <f>IF('2. Duree poste'!$C$3="Score",1,2)</f>
        <v>2</v>
      </c>
      <c r="AG95">
        <f>IF('2. Duree poste'!$C$3="Score",1,2)</f>
        <v>2</v>
      </c>
      <c r="AH95">
        <f>IF('2. Duree poste'!$C$3="Score",1,2)</f>
        <v>2</v>
      </c>
      <c r="AI95">
        <f>IF('2. Duree poste'!$C$3="Score",2,3)</f>
        <v>3</v>
      </c>
      <c r="AJ95">
        <f>IF('2. Duree poste'!$C$3="Score",2,3)</f>
        <v>3</v>
      </c>
      <c r="AK95">
        <f>IF('2. Duree poste'!$C$3="Score",1,2)</f>
        <v>2</v>
      </c>
      <c r="AL95">
        <f>IF('2. Duree poste'!$C$3="Score",1,2)</f>
        <v>2</v>
      </c>
      <c r="AM95">
        <f>IF('2. Duree poste'!$C$3="Score",1,2)</f>
        <v>2</v>
      </c>
      <c r="AN95">
        <f>IF('2. Duree poste'!$C$3="Score",1,2)</f>
        <v>2</v>
      </c>
      <c r="AO95">
        <f>IF('2. Duree poste'!$C$3="Score",1,2)</f>
        <v>2</v>
      </c>
      <c r="AP95">
        <f>IF('2. Duree poste'!$C$3="Score",1,2)</f>
        <v>2</v>
      </c>
      <c r="AQ95">
        <f>IF('2. Duree poste'!$C$3="Score",1,2)</f>
        <v>2</v>
      </c>
      <c r="AR95">
        <f>IF('2. Duree poste'!$C$3="Score",1,2)</f>
        <v>2</v>
      </c>
      <c r="AS95">
        <f>IF('2. Duree poste'!$C$3="Score",0,1)</f>
        <v>1</v>
      </c>
      <c r="AT95">
        <f>IF('2. Duree poste'!$C$3="Score",0,1)</f>
        <v>1</v>
      </c>
      <c r="AU95">
        <f>IF('2. Duree poste'!$C$3="Score",0,1)</f>
        <v>1</v>
      </c>
      <c r="AV95">
        <f>IF('2. Duree poste'!$C$3="Score",0,1)</f>
        <v>1</v>
      </c>
      <c r="AW95">
        <f>IF('2. Duree poste'!$C$3="Score",0,0)</f>
        <v>0</v>
      </c>
      <c r="AX95">
        <f>IF('2. Duree poste'!$C$3="Score",0,0)</f>
        <v>0</v>
      </c>
      <c r="AY95">
        <f>IF('2. Duree poste'!$C$3="Score",0,0)</f>
        <v>0</v>
      </c>
      <c r="AZ95">
        <f>IF('2. Duree poste'!$C$3="Score",0,1)</f>
        <v>1</v>
      </c>
      <c r="BA95">
        <f>IF('2. Duree poste'!$C$3="Score",1,2)</f>
        <v>2</v>
      </c>
      <c r="BB95">
        <f>IF('2. Duree poste'!$C$3="Score",2,3)</f>
        <v>3</v>
      </c>
      <c r="BC95">
        <f>IF('2. Duree poste'!$C$3="Score",2,3)</f>
        <v>3</v>
      </c>
      <c r="BD95">
        <f>IF('2. Duree poste'!$C$3="Score",2,3)</f>
        <v>3</v>
      </c>
      <c r="BE95">
        <f>IF('2. Duree poste'!$C$3="Score",2,3)</f>
        <v>3</v>
      </c>
      <c r="BF95">
        <f>IF('2. Duree poste'!$C$3="Score",2,4)</f>
        <v>4</v>
      </c>
      <c r="BG95">
        <f>IF('2. Duree poste'!$C$3="Score",2,3)</f>
        <v>3</v>
      </c>
      <c r="BH95">
        <f>IF('2. Duree poste'!$C$3="Score",2,3)</f>
        <v>3</v>
      </c>
      <c r="BI95">
        <f>IF('2. Duree poste'!$C$3="Score",2,3)</f>
        <v>3</v>
      </c>
      <c r="BJ95">
        <f>IF('2. Duree poste'!$C$3="Score",2,3)</f>
        <v>3</v>
      </c>
      <c r="BK95">
        <f>IF('2. Duree poste'!$C$3="Score",2,3)</f>
        <v>3</v>
      </c>
      <c r="BL95">
        <f>IF('2. Duree poste'!$C$3="Score",2,4)</f>
        <v>4</v>
      </c>
      <c r="BM95">
        <f>IF('2. Duree poste'!$C$3="Score",2,4)</f>
        <v>4</v>
      </c>
      <c r="BN95">
        <f>IF('2. Duree poste'!$C$3="Score",2,4)</f>
        <v>4</v>
      </c>
      <c r="BO95">
        <f>IF('2. Duree poste'!$C$3="Score",2,3)</f>
        <v>3</v>
      </c>
      <c r="BP95">
        <f>IF('2. Duree poste'!$C$3="Score",1,2)</f>
        <v>2</v>
      </c>
      <c r="BQ95">
        <f>IF('2. Duree poste'!$C$3="Score",2,3)</f>
        <v>3</v>
      </c>
      <c r="BR95">
        <f>IF('2. Duree poste'!$C$3="Score",2,4)</f>
        <v>4</v>
      </c>
      <c r="BS95">
        <f>IF('2. Duree poste'!$C$3="Score",2,4)</f>
        <v>4</v>
      </c>
      <c r="BT95">
        <f>IF('2. Duree poste'!$C$3="Score",2,3)</f>
        <v>3</v>
      </c>
      <c r="BU95">
        <f>IF('2. Duree poste'!$C$3="Score",2,3)</f>
        <v>3</v>
      </c>
      <c r="BV95">
        <f>IF('2. Duree poste'!$C$3="Score",2,3)</f>
        <v>3</v>
      </c>
      <c r="BW95">
        <f>IF('2. Duree poste'!$C$3="Score",2,3)</f>
        <v>3</v>
      </c>
      <c r="BX95">
        <f>IF('2. Duree poste'!$C$3="Score",2,3)</f>
        <v>3</v>
      </c>
      <c r="BY95">
        <f>IF('2. Duree poste'!$C$3="Score",2,3)</f>
        <v>3</v>
      </c>
      <c r="BZ95">
        <f>IF('2. Duree poste'!$C$3="Score",1,2)</f>
        <v>2</v>
      </c>
      <c r="CA95">
        <f>IF('2. Duree poste'!$C$3="Score",1,2)</f>
        <v>2</v>
      </c>
      <c r="CB95">
        <f>IF('2. Duree poste'!$C$3="Score",1,2)</f>
        <v>2</v>
      </c>
      <c r="CC95">
        <f>IF('2. Duree poste'!$C$3="Score",2,3)</f>
        <v>3</v>
      </c>
      <c r="CD95">
        <f>IF('2. Duree poste'!$C$3="Score",2,4)</f>
        <v>4</v>
      </c>
      <c r="CE95">
        <f>IF('2. Duree poste'!$C$3="Score",2,3)</f>
        <v>3</v>
      </c>
      <c r="CF95">
        <f>IF('2. Duree poste'!$C$3="Score",1,2)</f>
        <v>2</v>
      </c>
      <c r="CG95">
        <f>IF('2. Duree poste'!$C$3="Score",1,2)</f>
        <v>2</v>
      </c>
      <c r="CH95">
        <f>IF('2. Duree poste'!$C$3="Score",2,3)</f>
        <v>3</v>
      </c>
      <c r="CI95">
        <f>IF('2. Duree poste'!$C$3="Score",2,4)</f>
        <v>4</v>
      </c>
      <c r="CJ95">
        <f>IF('2. Duree poste'!$C$3="Score",2,3)</f>
        <v>3</v>
      </c>
      <c r="CK95">
        <f>IF('2. Duree poste'!$C$3="Score",1,2)</f>
        <v>2</v>
      </c>
      <c r="CL95">
        <f>IF('2. Duree poste'!$C$3="Score",1,2)</f>
        <v>2</v>
      </c>
      <c r="CM95">
        <f>IF('2. Duree poste'!$C$3="Score",1,2)</f>
        <v>2</v>
      </c>
      <c r="CN95">
        <f>IF('2. Duree poste'!$C$3="Score",2,3)</f>
        <v>3</v>
      </c>
      <c r="CO95">
        <f>IF('2. Duree poste'!$C$3="Score",2,3)</f>
        <v>3</v>
      </c>
      <c r="CP95">
        <f>IF('2. Duree poste'!$C$3="Score",1,2)</f>
        <v>2</v>
      </c>
      <c r="CQ95">
        <f>IF('2. Duree poste'!$C$3="Score",1,2)</f>
        <v>2</v>
      </c>
      <c r="CR95">
        <f>IF('2. Duree poste'!$C$3="Score",1,2)</f>
        <v>2</v>
      </c>
      <c r="CS95">
        <f>IF('2. Duree poste'!$C$3="Score",2,3)</f>
        <v>3</v>
      </c>
      <c r="CT95">
        <f>IF('2. Duree poste'!$C$3="Score",2,4)</f>
        <v>4</v>
      </c>
      <c r="CU95">
        <f>IF('2. Duree poste'!$C$3="Score",2,3)</f>
        <v>3</v>
      </c>
      <c r="CV95">
        <f>IF('2. Duree poste'!$C$3="Score",1,2)</f>
        <v>2</v>
      </c>
      <c r="CW95">
        <f>IF('2. Duree poste'!$C$3="Score",1,2)</f>
        <v>2</v>
      </c>
      <c r="CX95">
        <f>IF('2. Duree poste'!$C$3="Score",1,2)</f>
        <v>2</v>
      </c>
      <c r="CY95">
        <f>IF('2. Duree poste'!$C$3="Score",1,2)</f>
        <v>2</v>
      </c>
      <c r="CZ95">
        <f>IF('2. Duree poste'!$C$3="Score",2,1)</f>
        <v>1</v>
      </c>
      <c r="DA95">
        <f>IF('2. Duree poste'!$C$3="Score",0,0)</f>
        <v>0</v>
      </c>
    </row>
    <row r="96" spans="2:105" x14ac:dyDescent="0.35">
      <c r="B96" s="186" t="s">
        <v>1191</v>
      </c>
      <c r="D96" s="478">
        <f t="shared" si="4"/>
        <v>2.7882352941176469</v>
      </c>
      <c r="U96">
        <f>IF('2. Duree poste'!$C$3="Score",2,3)</f>
        <v>3</v>
      </c>
      <c r="V96">
        <f>IF('2. Duree poste'!$C$3="Score",2,3)</f>
        <v>3</v>
      </c>
      <c r="W96">
        <f>IF('2. Duree poste'!$C$3="Score",2,3)</f>
        <v>3</v>
      </c>
      <c r="X96">
        <f>IF('2. Duree poste'!$C$3="Score",1,2)</f>
        <v>2</v>
      </c>
      <c r="Y96">
        <f>IF('2. Duree poste'!$C$3="Score",1,2)</f>
        <v>2</v>
      </c>
      <c r="Z96">
        <f>IF('2. Duree poste'!$C$3="Score",1,2)</f>
        <v>2</v>
      </c>
      <c r="AA96">
        <f>IF('2. Duree poste'!$C$3="Score",2,3)</f>
        <v>3</v>
      </c>
      <c r="AB96">
        <f>IF('2. Duree poste'!$C$3="Score",2,4)</f>
        <v>4</v>
      </c>
      <c r="AC96">
        <f>IF('2. Duree poste'!$C$3="Score",2,4)</f>
        <v>4</v>
      </c>
      <c r="AD96">
        <f>IF('2. Duree poste'!$C$3="Score",2,3)</f>
        <v>3</v>
      </c>
      <c r="AE96">
        <f>IF('2. Duree poste'!$C$3="Score",2,3)</f>
        <v>3</v>
      </c>
      <c r="AF96">
        <f>IF('2. Duree poste'!$C$3="Score",2,3)</f>
        <v>3</v>
      </c>
      <c r="AG96">
        <f>IF('2. Duree poste'!$C$3="Score",2,3)</f>
        <v>3</v>
      </c>
      <c r="AH96">
        <f>IF('2. Duree poste'!$C$3="Score",2,3)</f>
        <v>3</v>
      </c>
      <c r="AI96">
        <f>IF('2. Duree poste'!$C$3="Score",2,3)</f>
        <v>3</v>
      </c>
      <c r="AJ96">
        <f>IF('2. Duree poste'!$C$3="Score",1,2)</f>
        <v>2</v>
      </c>
      <c r="AK96">
        <f>IF('2. Duree poste'!$C$3="Score",1,2)</f>
        <v>2</v>
      </c>
      <c r="AL96">
        <f>IF('2. Duree poste'!$C$3="Score",1,2)</f>
        <v>2</v>
      </c>
      <c r="AM96">
        <f>IF('2. Duree poste'!$C$3="Score",2,3)</f>
        <v>3</v>
      </c>
      <c r="AN96">
        <f>IF('2. Duree poste'!$C$3="Score",2,4)</f>
        <v>4</v>
      </c>
      <c r="AO96">
        <f>IF('2. Duree poste'!$C$3="Score",2,3)</f>
        <v>3</v>
      </c>
      <c r="AP96">
        <f>IF('2. Duree poste'!$C$3="Score",1,2)</f>
        <v>2</v>
      </c>
      <c r="AQ96">
        <f>IF('2. Duree poste'!$C$3="Score",1,2)</f>
        <v>2</v>
      </c>
      <c r="AR96">
        <f>IF('2. Duree poste'!$C$3="Score",2,3)</f>
        <v>3</v>
      </c>
      <c r="AS96">
        <f>IF('2. Duree poste'!$C$3="Score",2,4)</f>
        <v>4</v>
      </c>
      <c r="AT96">
        <f>IF('2. Duree poste'!$C$3="Score",2,3)</f>
        <v>3</v>
      </c>
      <c r="AU96">
        <f>IF('2. Duree poste'!$C$3="Score",1,2)</f>
        <v>2</v>
      </c>
      <c r="AV96">
        <f>IF('2. Duree poste'!$C$3="Score",1,2)</f>
        <v>2</v>
      </c>
      <c r="AW96">
        <f>IF('2. Duree poste'!$C$3="Score",1,2)</f>
        <v>2</v>
      </c>
      <c r="AX96">
        <f>IF('2. Duree poste'!$C$3="Score",2,3)</f>
        <v>3</v>
      </c>
      <c r="AY96">
        <f>IF('2. Duree poste'!$C$3="Score",2,3)</f>
        <v>3</v>
      </c>
      <c r="AZ96">
        <f>IF('2. Duree poste'!$C$3="Score",2,3)</f>
        <v>3</v>
      </c>
      <c r="BA96">
        <f>IF('2. Duree poste'!$C$3="Score",2,3)</f>
        <v>3</v>
      </c>
      <c r="BB96">
        <f>IF('2. Duree poste'!$C$3="Score",2,3)</f>
        <v>3</v>
      </c>
      <c r="BC96">
        <f>IF('2. Duree poste'!$C$3="Score",2,4)</f>
        <v>4</v>
      </c>
      <c r="BD96">
        <f>IF('2. Duree poste'!$C$3="Score",2,4)</f>
        <v>4</v>
      </c>
      <c r="BE96">
        <f>IF('2. Duree poste'!$C$3="Score",2,4)</f>
        <v>4</v>
      </c>
      <c r="BF96">
        <f>IF('2. Duree poste'!$C$3="Score",2,3)</f>
        <v>3</v>
      </c>
      <c r="BG96">
        <f>IF('2. Duree poste'!$C$3="Score",1,2)</f>
        <v>2</v>
      </c>
      <c r="BH96">
        <f>IF('2. Duree poste'!$C$3="Score",1,2)</f>
        <v>2</v>
      </c>
      <c r="BI96">
        <f>IF('2. Duree poste'!$C$3="Score",2,3)</f>
        <v>3</v>
      </c>
      <c r="BJ96">
        <f>IF('2. Duree poste'!$C$3="Score",1,2)</f>
        <v>2</v>
      </c>
      <c r="BK96">
        <f>IF('2. Duree poste'!$C$3="Score",1,2)</f>
        <v>2</v>
      </c>
      <c r="BL96">
        <f>IF('2. Duree poste'!$C$3="Score",0,1)</f>
        <v>1</v>
      </c>
      <c r="BM96">
        <f>IF('2. Duree poste'!$C$3="Score",0,1)</f>
        <v>1</v>
      </c>
      <c r="BN96">
        <f>IF('2. Duree poste'!$C$3="Score",1,2)</f>
        <v>2</v>
      </c>
      <c r="BO96">
        <f>IF('2. Duree poste'!$C$3="Score",2,3)</f>
        <v>3</v>
      </c>
      <c r="BP96">
        <f>IF('2. Duree poste'!$C$3="Score",2,3)</f>
        <v>3</v>
      </c>
      <c r="BQ96">
        <f>IF('2. Duree poste'!$C$3="Score",2,4)</f>
        <v>4</v>
      </c>
      <c r="BR96">
        <f>IF('2. Duree poste'!$C$3="Score",2,4)</f>
        <v>4</v>
      </c>
      <c r="BS96">
        <f>IF('2. Duree poste'!$C$3="Score",2,4)</f>
        <v>4</v>
      </c>
      <c r="BT96">
        <f>IF('2. Duree poste'!$C$3="Score",2,5)</f>
        <v>5</v>
      </c>
      <c r="BU96">
        <f>IF('2. Duree poste'!$C$3="Score",2,5)</f>
        <v>5</v>
      </c>
      <c r="BV96">
        <f>IF('2. Duree poste'!$C$3="Score",2,4)</f>
        <v>4</v>
      </c>
      <c r="BW96">
        <f>IF('2. Duree poste'!$C$3="Score",2,3)</f>
        <v>3</v>
      </c>
      <c r="BX96">
        <f>IF('2. Duree poste'!$C$3="Score",1,2)</f>
        <v>2</v>
      </c>
      <c r="BY96">
        <f>IF('2. Duree poste'!$C$3="Score",1,2)</f>
        <v>2</v>
      </c>
      <c r="BZ96">
        <f>IF('2. Duree poste'!$C$3="Score",2,3)</f>
        <v>3</v>
      </c>
      <c r="CA96">
        <f>IF('2. Duree poste'!$C$3="Score",2,3)</f>
        <v>3</v>
      </c>
      <c r="CB96">
        <f>IF('2. Duree poste'!$C$3="Score",1,2)</f>
        <v>2</v>
      </c>
      <c r="CC96">
        <f>IF('2. Duree poste'!$C$3="Score",1,2)</f>
        <v>2</v>
      </c>
      <c r="CD96">
        <f>IF('2. Duree poste'!$C$3="Score",1,2)</f>
        <v>2</v>
      </c>
      <c r="CE96">
        <f>IF('2. Duree poste'!$C$3="Score",2,3)</f>
        <v>3</v>
      </c>
      <c r="CF96">
        <f>IF('2. Duree poste'!$C$3="Score",2,4)</f>
        <v>4</v>
      </c>
      <c r="CG96">
        <f>IF('2. Duree poste'!$C$3="Score",2,4)</f>
        <v>4</v>
      </c>
      <c r="CH96">
        <f>IF('2. Duree poste'!$C$3="Score",2,3)</f>
        <v>3</v>
      </c>
      <c r="CI96">
        <f>IF('2. Duree poste'!$C$3="Score",2,3)</f>
        <v>3</v>
      </c>
      <c r="CJ96">
        <f>IF('2. Duree poste'!$C$3="Score",2,3)</f>
        <v>3</v>
      </c>
      <c r="CK96">
        <f>IF('2. Duree poste'!$C$3="Score",2,3)</f>
        <v>3</v>
      </c>
      <c r="CL96">
        <f>IF('2. Duree poste'!$C$3="Score",2,3)</f>
        <v>3</v>
      </c>
      <c r="CM96">
        <f>IF('2. Duree poste'!$C$3="Score",2,3)</f>
        <v>3</v>
      </c>
      <c r="CN96">
        <f>IF('2. Duree poste'!$C$3="Score",1,2)</f>
        <v>2</v>
      </c>
      <c r="CO96">
        <f>IF('2. Duree poste'!$C$3="Score",1,2)</f>
        <v>2</v>
      </c>
      <c r="CP96">
        <f>IF('2. Duree poste'!$C$3="Score",1,2)</f>
        <v>2</v>
      </c>
      <c r="CQ96">
        <f>IF('2. Duree poste'!$C$3="Score",2,3)</f>
        <v>3</v>
      </c>
      <c r="CR96">
        <f>IF('2. Duree poste'!$C$3="Score",2,4)</f>
        <v>4</v>
      </c>
      <c r="CS96">
        <f>IF('2. Duree poste'!$C$3="Score",2,3)</f>
        <v>3</v>
      </c>
      <c r="CT96">
        <f>IF('2. Duree poste'!$C$3="Score",1,2)</f>
        <v>2</v>
      </c>
      <c r="CU96">
        <f>IF('2. Duree poste'!$C$3="Score",1,2)</f>
        <v>2</v>
      </c>
      <c r="CV96">
        <f>IF('2. Duree poste'!$C$3="Score",1,2)</f>
        <v>2</v>
      </c>
      <c r="CW96">
        <f>IF('2. Duree poste'!$C$3="Score",1,2)</f>
        <v>2</v>
      </c>
      <c r="CX96">
        <f>IF('2. Duree poste'!$C$3="Score",1,2)</f>
        <v>2</v>
      </c>
      <c r="CY96">
        <f>IF('2. Duree poste'!$C$3="Score",1,2)</f>
        <v>2</v>
      </c>
      <c r="CZ96">
        <f>IF('2. Duree poste'!$C$3="Score",2,2)</f>
        <v>2</v>
      </c>
      <c r="DA96">
        <f>IF('2. Duree poste'!$C$3="Score",2,2)</f>
        <v>2</v>
      </c>
    </row>
    <row r="97" spans="2:105" x14ac:dyDescent="0.35">
      <c r="B97" s="186" t="s">
        <v>1192</v>
      </c>
      <c r="D97" s="478">
        <f t="shared" si="4"/>
        <v>2.5882352941176472</v>
      </c>
      <c r="U97">
        <f>IF('2. Duree poste'!$C$3="Score",1,2)</f>
        <v>2</v>
      </c>
      <c r="V97">
        <f>IF('2. Duree poste'!$C$3="Score",1,2)</f>
        <v>2</v>
      </c>
      <c r="W97">
        <f>IF('2. Duree poste'!$C$3="Score",1,2)</f>
        <v>2</v>
      </c>
      <c r="X97">
        <f>IF('2. Duree poste'!$C$3="Score",1,2)</f>
        <v>2</v>
      </c>
      <c r="Y97">
        <f>IF('2. Duree poste'!$C$3="Score",2,3)</f>
        <v>3</v>
      </c>
      <c r="Z97">
        <f>IF('2. Duree poste'!$C$3="Score",2,4)</f>
        <v>4</v>
      </c>
      <c r="AA97">
        <f>IF('2. Duree poste'!$C$3="Score",2,3)</f>
        <v>3</v>
      </c>
      <c r="AB97">
        <f>IF('2. Duree poste'!$C$3="Score",1,2)</f>
        <v>2</v>
      </c>
      <c r="AC97">
        <f>IF('2. Duree poste'!$C$3="Score",1,2)</f>
        <v>2</v>
      </c>
      <c r="AD97">
        <f>IF('2. Duree poste'!$C$3="Score",1,2)</f>
        <v>2</v>
      </c>
      <c r="AE97">
        <f>IF('2. Duree poste'!$C$3="Score",2,3)</f>
        <v>3</v>
      </c>
      <c r="AF97">
        <f>IF('2. Duree poste'!$C$3="Score",2,3)</f>
        <v>3</v>
      </c>
      <c r="AG97">
        <f>IF('2. Duree poste'!$C$3="Score",2,3)</f>
        <v>3</v>
      </c>
      <c r="AH97">
        <f>IF('2. Duree poste'!$C$3="Score",2,3)</f>
        <v>3</v>
      </c>
      <c r="AI97">
        <f>IF('2. Duree poste'!$C$3="Score",2,3)</f>
        <v>3</v>
      </c>
      <c r="AJ97">
        <f>IF('2. Duree poste'!$C$3="Score",2,3)</f>
        <v>3</v>
      </c>
      <c r="AK97">
        <f>IF('2. Duree poste'!$C$3="Score",2,3)</f>
        <v>3</v>
      </c>
      <c r="AL97">
        <f>IF('2. Duree poste'!$C$3="Score",1,2)</f>
        <v>2</v>
      </c>
      <c r="AM97">
        <f>IF('2. Duree poste'!$C$3="Score",0,1)</f>
        <v>1</v>
      </c>
      <c r="AN97">
        <f>IF('2. Duree poste'!$C$3="Score",0,0)</f>
        <v>0</v>
      </c>
      <c r="AO97">
        <f>IF('2. Duree poste'!$C$3="Score",0,0)</f>
        <v>0</v>
      </c>
      <c r="AP97">
        <f>IF('2. Duree poste'!$C$3="Score",0,0)</f>
        <v>0</v>
      </c>
      <c r="AQ97">
        <f>IF('2. Duree poste'!$C$3="Score",0,1)</f>
        <v>1</v>
      </c>
      <c r="AR97">
        <f>IF('2. Duree poste'!$C$3="Score",1,2)</f>
        <v>2</v>
      </c>
      <c r="AS97">
        <f>IF('2. Duree poste'!$C$3="Score",1,2)</f>
        <v>2</v>
      </c>
      <c r="AT97">
        <f>IF('2. Duree poste'!$C$3="Score",1,2)</f>
        <v>2</v>
      </c>
      <c r="AU97">
        <f>IF('2. Duree poste'!$C$3="Score",1,2)</f>
        <v>2</v>
      </c>
      <c r="AV97">
        <f>IF('2. Duree poste'!$C$3="Score",2,3)</f>
        <v>3</v>
      </c>
      <c r="AW97">
        <f>IF('2. Duree poste'!$C$3="Score",2,4)</f>
        <v>4</v>
      </c>
      <c r="AX97">
        <f>IF('2. Duree poste'!$C$3="Score",2,4)</f>
        <v>4</v>
      </c>
      <c r="AY97">
        <f>IF('2. Duree poste'!$C$3="Score",2,3)</f>
        <v>3</v>
      </c>
      <c r="AZ97">
        <f>IF('2. Duree poste'!$C$3="Score",2,3)</f>
        <v>3</v>
      </c>
      <c r="BA97">
        <f>IF('2. Duree poste'!$C$3="Score",2,3)</f>
        <v>3</v>
      </c>
      <c r="BB97">
        <f>IF('2. Duree poste'!$C$3="Score",2,3)</f>
        <v>3</v>
      </c>
      <c r="BC97">
        <f>IF('2. Duree poste'!$C$3="Score",2,3)</f>
        <v>3</v>
      </c>
      <c r="BD97">
        <f>IF('2. Duree poste'!$C$3="Score",2,3)</f>
        <v>3</v>
      </c>
      <c r="BE97">
        <f>IF('2. Duree poste'!$C$3="Score",1,2)</f>
        <v>2</v>
      </c>
      <c r="BF97">
        <f>IF('2. Duree poste'!$C$3="Score",1,2)</f>
        <v>2</v>
      </c>
      <c r="BG97">
        <f>IF('2. Duree poste'!$C$3="Score",1,2)</f>
        <v>2</v>
      </c>
      <c r="BH97">
        <f>IF('2. Duree poste'!$C$3="Score",2,3)</f>
        <v>3</v>
      </c>
      <c r="BI97">
        <f>IF('2. Duree poste'!$C$3="Score",2,4)</f>
        <v>4</v>
      </c>
      <c r="BJ97">
        <f>IF('2. Duree poste'!$C$3="Score",2,3)</f>
        <v>3</v>
      </c>
      <c r="BK97">
        <f>IF('2. Duree poste'!$C$3="Score",1,2)</f>
        <v>2</v>
      </c>
      <c r="BL97">
        <f>IF('2. Duree poste'!$C$3="Score",1,2)</f>
        <v>2</v>
      </c>
      <c r="BM97">
        <f>IF('2. Duree poste'!$C$3="Score",2,3)</f>
        <v>3</v>
      </c>
      <c r="BN97">
        <f>IF('2. Duree poste'!$C$3="Score",2,4)</f>
        <v>4</v>
      </c>
      <c r="BO97">
        <f>IF('2. Duree poste'!$C$3="Score",2,3)</f>
        <v>3</v>
      </c>
      <c r="BP97">
        <f>IF('2. Duree poste'!$C$3="Score",1,2)</f>
        <v>2</v>
      </c>
      <c r="BQ97">
        <f>IF('2. Duree poste'!$C$3="Score",1,2)</f>
        <v>2</v>
      </c>
      <c r="BR97">
        <f>IF('2. Duree poste'!$C$3="Score",1,2)</f>
        <v>2</v>
      </c>
      <c r="BS97">
        <f>IF('2. Duree poste'!$C$3="Score",2,3)</f>
        <v>3</v>
      </c>
      <c r="BT97">
        <f>IF('2. Duree poste'!$C$3="Score",2,3)</f>
        <v>3</v>
      </c>
      <c r="BU97">
        <f>IF('2. Duree poste'!$C$3="Score",2,3)</f>
        <v>3</v>
      </c>
      <c r="BV97">
        <f>IF('2. Duree poste'!$C$3="Score",2,3)</f>
        <v>3</v>
      </c>
      <c r="BW97">
        <f>IF('2. Duree poste'!$C$3="Score",2,3)</f>
        <v>3</v>
      </c>
      <c r="BX97">
        <f>IF('2. Duree poste'!$C$3="Score",2,3)</f>
        <v>3</v>
      </c>
      <c r="BY97">
        <f>IF('2. Duree poste'!$C$3="Score",2,3)</f>
        <v>3</v>
      </c>
      <c r="BZ97">
        <f>IF('2. Duree poste'!$C$3="Score",2,3)</f>
        <v>3</v>
      </c>
      <c r="CA97">
        <f>IF('2. Duree poste'!$C$3="Score",2,3)</f>
        <v>3</v>
      </c>
      <c r="CB97">
        <f>IF('2. Duree poste'!$C$3="Score",1,2)</f>
        <v>2</v>
      </c>
      <c r="CC97">
        <f>IF('2. Duree poste'!$C$3="Score",1,2)</f>
        <v>2</v>
      </c>
      <c r="CD97">
        <f>IF('2. Duree poste'!$C$3="Score",1,2)</f>
        <v>2</v>
      </c>
      <c r="CE97">
        <f>IF('2. Duree poste'!$C$3="Score",2,3)</f>
        <v>3</v>
      </c>
      <c r="CF97">
        <f>IF('2. Duree poste'!$C$3="Score",2,4)</f>
        <v>4</v>
      </c>
      <c r="CG97">
        <f>IF('2. Duree poste'!$C$3="Score",2,4)</f>
        <v>4</v>
      </c>
      <c r="CH97">
        <f>IF('2. Duree poste'!$C$3="Score",2,3)</f>
        <v>3</v>
      </c>
      <c r="CI97">
        <f>IF('2. Duree poste'!$C$3="Score",2,3)</f>
        <v>3</v>
      </c>
      <c r="CJ97">
        <f>IF('2. Duree poste'!$C$3="Score",2,3)</f>
        <v>3</v>
      </c>
      <c r="CK97">
        <f>IF('2. Duree poste'!$C$3="Score",2,3)</f>
        <v>3</v>
      </c>
      <c r="CL97">
        <f>IF('2. Duree poste'!$C$3="Score",2,3)</f>
        <v>3</v>
      </c>
      <c r="CM97">
        <f>IF('2. Duree poste'!$C$3="Score",2,3)</f>
        <v>3</v>
      </c>
      <c r="CN97">
        <f>IF('2. Duree poste'!$C$3="Score",1,2)</f>
        <v>2</v>
      </c>
      <c r="CO97">
        <f>IF('2. Duree poste'!$C$3="Score",1,2)</f>
        <v>2</v>
      </c>
      <c r="CP97">
        <f>IF('2. Duree poste'!$C$3="Score",1,2)</f>
        <v>2</v>
      </c>
      <c r="CQ97">
        <f>IF('2. Duree poste'!$C$3="Score",2,3)</f>
        <v>3</v>
      </c>
      <c r="CR97">
        <f>IF('2. Duree poste'!$C$3="Score",2,4)</f>
        <v>4</v>
      </c>
      <c r="CS97">
        <f>IF('2. Duree poste'!$C$3="Score",2,3)</f>
        <v>3</v>
      </c>
      <c r="CT97">
        <f>IF('2. Duree poste'!$C$3="Score",1,2)</f>
        <v>2</v>
      </c>
      <c r="CU97">
        <f>IF('2. Duree poste'!$C$3="Score",1,2)</f>
        <v>2</v>
      </c>
      <c r="CV97">
        <f>IF('2. Duree poste'!$C$3="Score",2,3)</f>
        <v>3</v>
      </c>
      <c r="CW97">
        <f>IF('2. Duree poste'!$C$3="Score",2,4)</f>
        <v>4</v>
      </c>
      <c r="CX97">
        <f>IF('2. Duree poste'!$C$3="Score",2,3)</f>
        <v>3</v>
      </c>
      <c r="CY97">
        <f>IF('2. Duree poste'!$C$3="Score",1,2)</f>
        <v>2</v>
      </c>
      <c r="CZ97">
        <f>IF('2. Duree poste'!$C$3="Score",2,2)</f>
        <v>2</v>
      </c>
      <c r="DA97">
        <f>IF('2. Duree poste'!$C$3="Score",2,2)</f>
        <v>2</v>
      </c>
    </row>
    <row r="98" spans="2:105" x14ac:dyDescent="0.35">
      <c r="B98" s="186" t="s">
        <v>1193</v>
      </c>
      <c r="D98" s="478">
        <f t="shared" si="4"/>
        <v>2.388235294117647</v>
      </c>
      <c r="U98">
        <f>IF('2. Duree poste'!$C$3="Score",0,0)</f>
        <v>0</v>
      </c>
      <c r="V98">
        <f>IF('2. Duree poste'!$C$3="Score",0,0)</f>
        <v>0</v>
      </c>
      <c r="W98">
        <f>IF('2. Duree poste'!$C$3="Score",0,0)</f>
        <v>0</v>
      </c>
      <c r="X98">
        <f>IF('2. Duree poste'!$C$3="Score",0,0)</f>
        <v>0</v>
      </c>
      <c r="Y98">
        <f>IF('2. Duree poste'!$C$3="Score",0,0)</f>
        <v>0</v>
      </c>
      <c r="Z98">
        <f>IF('2. Duree poste'!$C$3="Score",0,1)</f>
        <v>1</v>
      </c>
      <c r="AA98">
        <f>IF('2. Duree poste'!$C$3="Score",1,2)</f>
        <v>2</v>
      </c>
      <c r="AB98">
        <f>IF('2. Duree poste'!$C$3="Score",2,3)</f>
        <v>3</v>
      </c>
      <c r="AC98">
        <f>IF('2. Duree poste'!$C$3="Score",2,3)</f>
        <v>3</v>
      </c>
      <c r="AD98">
        <f>IF('2. Duree poste'!$C$3="Score",2,3)</f>
        <v>3</v>
      </c>
      <c r="AE98">
        <f>IF('2. Duree poste'!$C$3="Score",2,3)</f>
        <v>3</v>
      </c>
      <c r="AF98">
        <f>IF('2. Duree poste'!$C$3="Score",2,3)</f>
        <v>3</v>
      </c>
      <c r="AG98">
        <f>IF('2. Duree poste'!$C$3="Score",1,2)</f>
        <v>2</v>
      </c>
      <c r="AH98">
        <f>IF('2. Duree poste'!$C$3="Score",1,2)</f>
        <v>2</v>
      </c>
      <c r="AI98">
        <f>IF('2. Duree poste'!$C$3="Score",1,2)</f>
        <v>2</v>
      </c>
      <c r="AJ98">
        <f>IF('2. Duree poste'!$C$3="Score",1,2)</f>
        <v>2</v>
      </c>
      <c r="AK98">
        <f>IF('2. Duree poste'!$C$3="Score",1,2)</f>
        <v>2</v>
      </c>
      <c r="AL98">
        <f>IF('2. Duree poste'!$C$3="Score",1,2)</f>
        <v>2</v>
      </c>
      <c r="AM98">
        <f>IF('2. Duree poste'!$C$3="Score",2,3)</f>
        <v>3</v>
      </c>
      <c r="AN98">
        <f>IF('2. Duree poste'!$C$3="Score",2,4)</f>
        <v>4</v>
      </c>
      <c r="AO98">
        <f>IF('2. Duree poste'!$C$3="Score",2,3)</f>
        <v>3</v>
      </c>
      <c r="AP98">
        <f>IF('2. Duree poste'!$C$3="Score",1,2)</f>
        <v>2</v>
      </c>
      <c r="AQ98">
        <f>IF('2. Duree poste'!$C$3="Score",1,2)</f>
        <v>2</v>
      </c>
      <c r="AR98">
        <f>IF('2. Duree poste'!$C$3="Score",1,2)</f>
        <v>2</v>
      </c>
      <c r="AS98">
        <f>IF('2. Duree poste'!$C$3="Score",2,3)</f>
        <v>3</v>
      </c>
      <c r="AT98">
        <f>IF('2. Duree poste'!$C$3="Score",2,3)</f>
        <v>3</v>
      </c>
      <c r="AU98">
        <f>IF('2. Duree poste'!$C$3="Score",2,3)</f>
        <v>3</v>
      </c>
      <c r="AV98">
        <f>IF('2. Duree poste'!$C$3="Score",2,3)</f>
        <v>3</v>
      </c>
      <c r="AW98">
        <f>IF('2. Duree poste'!$C$3="Score",2,3)</f>
        <v>3</v>
      </c>
      <c r="AX98">
        <f>IF('2. Duree poste'!$C$3="Score",2,3)</f>
        <v>3</v>
      </c>
      <c r="AY98">
        <f>IF('2. Duree poste'!$C$3="Score",2,3)</f>
        <v>3</v>
      </c>
      <c r="AZ98">
        <f>IF('2. Duree poste'!$C$3="Score",2,3)</f>
        <v>3</v>
      </c>
      <c r="BA98">
        <f>IF('2. Duree poste'!$C$3="Score",2,3)</f>
        <v>3</v>
      </c>
      <c r="BB98">
        <f>IF('2. Duree poste'!$C$3="Score",1,2)</f>
        <v>2</v>
      </c>
      <c r="BC98">
        <f>IF('2. Duree poste'!$C$3="Score",1,2)</f>
        <v>2</v>
      </c>
      <c r="BD98">
        <f>IF('2. Duree poste'!$C$3="Score",1,2)</f>
        <v>2</v>
      </c>
      <c r="BE98">
        <f>IF('2. Duree poste'!$C$3="Score",2,3)</f>
        <v>3</v>
      </c>
      <c r="BF98">
        <f>IF('2. Duree poste'!$C$3="Score",2,4)</f>
        <v>4</v>
      </c>
      <c r="BG98">
        <f>IF('2. Duree poste'!$C$3="Score",2,3)</f>
        <v>3</v>
      </c>
      <c r="BH98">
        <f>IF('2. Duree poste'!$C$3="Score",1,2)</f>
        <v>2</v>
      </c>
      <c r="BI98">
        <f>IF('2. Duree poste'!$C$3="Score",1,2)</f>
        <v>2</v>
      </c>
      <c r="BJ98">
        <f>IF('2. Duree poste'!$C$3="Score",2,3)</f>
        <v>3</v>
      </c>
      <c r="BK98">
        <f>IF('2. Duree poste'!$C$3="Score",2,4)</f>
        <v>4</v>
      </c>
      <c r="BL98">
        <f>IF('2. Duree poste'!$C$3="Score",2,4)</f>
        <v>4</v>
      </c>
      <c r="BM98">
        <f>IF('2. Duree poste'!$C$3="Score",2,3)</f>
        <v>3</v>
      </c>
      <c r="BN98">
        <f>IF('2. Duree poste'!$C$3="Score",2,3)</f>
        <v>3</v>
      </c>
      <c r="BO98">
        <f>IF('2. Duree poste'!$C$3="Score",2,3)</f>
        <v>3</v>
      </c>
      <c r="BP98">
        <f>IF('2. Duree poste'!$C$3="Score",2,3)</f>
        <v>3</v>
      </c>
      <c r="BQ98">
        <f>IF('2. Duree poste'!$C$3="Score",2,3)</f>
        <v>3</v>
      </c>
      <c r="BR98">
        <f>IF('2. Duree poste'!$C$3="Score",2,3)</f>
        <v>3</v>
      </c>
      <c r="BS98">
        <f>IF('2. Duree poste'!$C$3="Score",1,2)</f>
        <v>2</v>
      </c>
      <c r="BT98">
        <f>IF('2. Duree poste'!$C$3="Score",1,2)</f>
        <v>2</v>
      </c>
      <c r="BU98">
        <f>IF('2. Duree poste'!$C$3="Score",1,2)</f>
        <v>2</v>
      </c>
      <c r="BV98">
        <f>IF('2. Duree poste'!$C$3="Score",2,3)</f>
        <v>3</v>
      </c>
      <c r="BW98">
        <f>IF('2. Duree poste'!$C$3="Score",2,4)</f>
        <v>4</v>
      </c>
      <c r="BX98">
        <f>IF('2. Duree poste'!$C$3="Score",2,3)</f>
        <v>3</v>
      </c>
      <c r="BY98">
        <f>IF('2. Duree poste'!$C$3="Score",1,2)</f>
        <v>2</v>
      </c>
      <c r="BZ98">
        <f>IF('2. Duree poste'!$C$3="Score",1,2)</f>
        <v>2</v>
      </c>
      <c r="CA98">
        <f>IF('2. Duree poste'!$C$3="Score",2,3)</f>
        <v>3</v>
      </c>
      <c r="CB98">
        <f>IF('2. Duree poste'!$C$3="Score",2,4)</f>
        <v>4</v>
      </c>
      <c r="CC98">
        <f>IF('2. Duree poste'!$C$3="Score",2,3)</f>
        <v>3</v>
      </c>
      <c r="CD98">
        <f>IF('2. Duree poste'!$C$3="Score",1,2)</f>
        <v>2</v>
      </c>
      <c r="CE98">
        <f>IF('2. Duree poste'!$C$3="Score",1,2)</f>
        <v>2</v>
      </c>
      <c r="CF98">
        <f>IF('2. Duree poste'!$C$3="Score",1,2)</f>
        <v>2</v>
      </c>
      <c r="CG98">
        <f>IF('2. Duree poste'!$C$3="Score",2,3)</f>
        <v>3</v>
      </c>
      <c r="CH98">
        <f>IF('2. Duree poste'!$C$3="Score",2,3)</f>
        <v>3</v>
      </c>
      <c r="CI98">
        <f>IF('2. Duree poste'!$C$3="Score",2,3)</f>
        <v>3</v>
      </c>
      <c r="CJ98">
        <f>IF('2. Duree poste'!$C$3="Score",2,3)</f>
        <v>3</v>
      </c>
      <c r="CK98">
        <f>IF('2. Duree poste'!$C$3="Score",2,3)</f>
        <v>3</v>
      </c>
      <c r="CL98">
        <f>IF('2. Duree poste'!$C$3="Score",2,3)</f>
        <v>3</v>
      </c>
      <c r="CM98">
        <f>IF('2. Duree poste'!$C$3="Score",2,3)</f>
        <v>3</v>
      </c>
      <c r="CN98">
        <f>IF('2. Duree poste'!$C$3="Score",1,2)</f>
        <v>2</v>
      </c>
      <c r="CO98">
        <f>IF('2. Duree poste'!$C$3="Score",0,1)</f>
        <v>1</v>
      </c>
      <c r="CP98">
        <f>IF('2. Duree poste'!$C$3="Score",0,0)</f>
        <v>0</v>
      </c>
      <c r="CQ98">
        <f>IF('2. Duree poste'!$C$3="Score",0,0)</f>
        <v>0</v>
      </c>
      <c r="CR98">
        <f>IF('2. Duree poste'!$C$3="Score",0,0)</f>
        <v>0</v>
      </c>
      <c r="CS98">
        <f>IF('2. Duree poste'!$C$3="Score",0,1)</f>
        <v>1</v>
      </c>
      <c r="CT98">
        <f>IF('2. Duree poste'!$C$3="Score",1,2)</f>
        <v>2</v>
      </c>
      <c r="CU98">
        <f>IF('2. Duree poste'!$C$3="Score",2,3)</f>
        <v>3</v>
      </c>
      <c r="CV98">
        <f>IF('2. Duree poste'!$C$3="Score",2,3)</f>
        <v>3</v>
      </c>
      <c r="CW98">
        <f>IF('2. Duree poste'!$C$3="Score",2,3)</f>
        <v>3</v>
      </c>
      <c r="CX98">
        <f>IF('2. Duree poste'!$C$3="Score",2,3)</f>
        <v>3</v>
      </c>
      <c r="CY98">
        <f>IF('2. Duree poste'!$C$3="Score",2,3)</f>
        <v>3</v>
      </c>
      <c r="CZ98">
        <f>IF('2. Duree poste'!$C$3="Score",2,2)</f>
        <v>2</v>
      </c>
      <c r="DA98">
        <f>IF('2. Duree poste'!$C$3="Score",2,1)</f>
        <v>1</v>
      </c>
    </row>
    <row r="99" spans="2:105" x14ac:dyDescent="0.35">
      <c r="B99" s="186" t="s">
        <v>1194</v>
      </c>
      <c r="D99" s="478">
        <f t="shared" si="4"/>
        <v>2.6588235294117646</v>
      </c>
      <c r="U99">
        <f>IF('2. Duree poste'!$C$3="Score",2,4)</f>
        <v>4</v>
      </c>
      <c r="V99">
        <f>IF('2. Duree poste'!$C$3="Score",2,3)</f>
        <v>3</v>
      </c>
      <c r="W99">
        <f>IF('2. Duree poste'!$C$3="Score",1,2)</f>
        <v>2</v>
      </c>
      <c r="X99">
        <f>IF('2. Duree poste'!$C$3="Score",1,2)</f>
        <v>2</v>
      </c>
      <c r="Y99">
        <f>IF('2. Duree poste'!$C$3="Score",1,2)</f>
        <v>2</v>
      </c>
      <c r="Z99">
        <f>IF('2. Duree poste'!$C$3="Score",1,2)</f>
        <v>2</v>
      </c>
      <c r="AA99">
        <f>IF('2. Duree poste'!$C$3="Score",1,2)</f>
        <v>2</v>
      </c>
      <c r="AB99">
        <f>IF('2. Duree poste'!$C$3="Score",1,2)</f>
        <v>2</v>
      </c>
      <c r="AC99">
        <f>IF('2. Duree poste'!$C$3="Score",1,2)</f>
        <v>2</v>
      </c>
      <c r="AD99">
        <f>IF('2. Duree poste'!$C$3="Score",1,2)</f>
        <v>2</v>
      </c>
      <c r="AE99">
        <f>IF('2. Duree poste'!$C$3="Score",1,2)</f>
        <v>2</v>
      </c>
      <c r="AF99">
        <f>IF('2. Duree poste'!$C$3="Score",2,3)</f>
        <v>3</v>
      </c>
      <c r="AG99">
        <f>IF('2. Duree poste'!$C$3="Score",2,4)</f>
        <v>4</v>
      </c>
      <c r="AH99">
        <f>IF('2. Duree poste'!$C$3="Score",2,3)</f>
        <v>3</v>
      </c>
      <c r="AI99">
        <f>IF('2. Duree poste'!$C$3="Score",1,2)</f>
        <v>2</v>
      </c>
      <c r="AJ99">
        <f>IF('2. Duree poste'!$C$3="Score",1,2)</f>
        <v>2</v>
      </c>
      <c r="AK99">
        <f>IF('2. Duree poste'!$C$3="Score",1,2)</f>
        <v>2</v>
      </c>
      <c r="AL99">
        <f>IF('2. Duree poste'!$C$3="Score",2,3)</f>
        <v>3</v>
      </c>
      <c r="AM99">
        <f>IF('2. Duree poste'!$C$3="Score",2,3)</f>
        <v>3</v>
      </c>
      <c r="AN99">
        <f>IF('2. Duree poste'!$C$3="Score",2,3)</f>
        <v>3</v>
      </c>
      <c r="AO99">
        <f>IF('2. Duree poste'!$C$3="Score",2,3)</f>
        <v>3</v>
      </c>
      <c r="AP99">
        <f>IF('2. Duree poste'!$C$3="Score",2,3)</f>
        <v>3</v>
      </c>
      <c r="AQ99">
        <f>IF('2. Duree poste'!$C$3="Score",2,3)</f>
        <v>3</v>
      </c>
      <c r="AR99">
        <f>IF('2. Duree poste'!$C$3="Score",2,3)</f>
        <v>3</v>
      </c>
      <c r="AS99">
        <f>IF('2. Duree poste'!$C$3="Score",1,2)</f>
        <v>2</v>
      </c>
      <c r="AT99">
        <f>IF('2. Duree poste'!$C$3="Score",0,1)</f>
        <v>1</v>
      </c>
      <c r="AU99">
        <f>IF('2. Duree poste'!$C$3="Score",0,0)</f>
        <v>0</v>
      </c>
      <c r="AV99">
        <f>IF('2. Duree poste'!$C$3="Score",0,0)</f>
        <v>0</v>
      </c>
      <c r="AW99">
        <f>IF('2. Duree poste'!$C$3="Score",0,1)</f>
        <v>1</v>
      </c>
      <c r="AX99">
        <f>IF('2. Duree poste'!$C$3="Score",1,2)</f>
        <v>2</v>
      </c>
      <c r="AY99">
        <f>IF('2. Duree poste'!$C$3="Score",2,3)</f>
        <v>3</v>
      </c>
      <c r="AZ99">
        <f>IF('2. Duree poste'!$C$3="Score",2,3)</f>
        <v>3</v>
      </c>
      <c r="BA99">
        <f>IF('2. Duree poste'!$C$3="Score",2,3)</f>
        <v>3</v>
      </c>
      <c r="BB99">
        <f>IF('2. Duree poste'!$C$3="Score",2,3)</f>
        <v>3</v>
      </c>
      <c r="BC99">
        <f>IF('2. Duree poste'!$C$3="Score",2,4)</f>
        <v>4</v>
      </c>
      <c r="BD99">
        <f>IF('2. Duree poste'!$C$3="Score",2,4)</f>
        <v>4</v>
      </c>
      <c r="BE99">
        <f>IF('2. Duree poste'!$C$3="Score",2,4)</f>
        <v>4</v>
      </c>
      <c r="BF99">
        <f>IF('2. Duree poste'!$C$3="Score",2,3)</f>
        <v>3</v>
      </c>
      <c r="BG99">
        <f>IF('2. Duree poste'!$C$3="Score",2,3)</f>
        <v>3</v>
      </c>
      <c r="BH99">
        <f>IF('2. Duree poste'!$C$3="Score",2,3)</f>
        <v>3</v>
      </c>
      <c r="BI99">
        <f>IF('2. Duree poste'!$C$3="Score",2,4)</f>
        <v>4</v>
      </c>
      <c r="BJ99">
        <f>IF('2. Duree poste'!$C$3="Score",2,4)</f>
        <v>4</v>
      </c>
      <c r="BK99">
        <f>IF('2. Duree poste'!$C$3="Score",2,4)</f>
        <v>4</v>
      </c>
      <c r="BL99">
        <f>IF('2. Duree poste'!$C$3="Score",2,3)</f>
        <v>3</v>
      </c>
      <c r="BM99">
        <f>IF('2. Duree poste'!$C$3="Score",2,3)</f>
        <v>3</v>
      </c>
      <c r="BN99">
        <f>IF('2. Duree poste'!$C$3="Score",2,3)</f>
        <v>3</v>
      </c>
      <c r="BO99">
        <f>IF('2. Duree poste'!$C$3="Score",2,4)</f>
        <v>4</v>
      </c>
      <c r="BP99">
        <f>IF('2. Duree poste'!$C$3="Score",2,4)</f>
        <v>4</v>
      </c>
      <c r="BQ99">
        <f>IF('2. Duree poste'!$C$3="Score",2,3)</f>
        <v>3</v>
      </c>
      <c r="BR99">
        <f>IF('2. Duree poste'!$C$3="Score",1,2)</f>
        <v>2</v>
      </c>
      <c r="BS99">
        <f>IF('2. Duree poste'!$C$3="Score",1,2)</f>
        <v>2</v>
      </c>
      <c r="BT99">
        <f>IF('2. Duree poste'!$C$3="Score",1,2)</f>
        <v>2</v>
      </c>
      <c r="BU99">
        <f>IF('2. Duree poste'!$C$3="Score",2,3)</f>
        <v>3</v>
      </c>
      <c r="BV99">
        <f>IF('2. Duree poste'!$C$3="Score",2,3)</f>
        <v>3</v>
      </c>
      <c r="BW99">
        <f>IF('2. Duree poste'!$C$3="Score",1,2)</f>
        <v>2</v>
      </c>
      <c r="BX99">
        <f>IF('2. Duree poste'!$C$3="Score",1,2)</f>
        <v>2</v>
      </c>
      <c r="BY99">
        <f>IF('2. Duree poste'!$C$3="Score",1,2)</f>
        <v>2</v>
      </c>
      <c r="BZ99">
        <f>IF('2. Duree poste'!$C$3="Score",2,3)</f>
        <v>3</v>
      </c>
      <c r="CA99">
        <f>IF('2. Duree poste'!$C$3="Score",2,4)</f>
        <v>4</v>
      </c>
      <c r="CB99">
        <f>IF('2. Duree poste'!$C$3="Score",2,3)</f>
        <v>3</v>
      </c>
      <c r="CC99">
        <f>IF('2. Duree poste'!$C$3="Score",1,2)</f>
        <v>2</v>
      </c>
      <c r="CD99">
        <f>IF('2. Duree poste'!$C$3="Score",1,2)</f>
        <v>2</v>
      </c>
      <c r="CE99">
        <f>IF('2. Duree poste'!$C$3="Score",1,2)</f>
        <v>2</v>
      </c>
      <c r="CF99">
        <f>IF('2. Duree poste'!$C$3="Score",1,2)</f>
        <v>2</v>
      </c>
      <c r="CG99">
        <f>IF('2. Duree poste'!$C$3="Score",0,1)</f>
        <v>1</v>
      </c>
      <c r="CH99">
        <f>IF('2. Duree poste'!$C$3="Score",0,1)</f>
        <v>1</v>
      </c>
      <c r="CI99">
        <f>IF('2. Duree poste'!$C$3="Score",1,2)</f>
        <v>2</v>
      </c>
      <c r="CJ99">
        <f>IF('2. Duree poste'!$C$3="Score",1,2)</f>
        <v>2</v>
      </c>
      <c r="CK99">
        <f>IF('2. Duree poste'!$C$3="Score",1,2)</f>
        <v>2</v>
      </c>
      <c r="CL99">
        <f>IF('2. Duree poste'!$C$3="Score",2,3)</f>
        <v>3</v>
      </c>
      <c r="CM99">
        <f>IF('2. Duree poste'!$C$3="Score",2,4)</f>
        <v>4</v>
      </c>
      <c r="CN99">
        <f>IF('2. Duree poste'!$C$3="Score",2,5)</f>
        <v>5</v>
      </c>
      <c r="CO99">
        <f>IF('2. Duree poste'!$C$3="Score",2,4)</f>
        <v>4</v>
      </c>
      <c r="CP99">
        <f>IF('2. Duree poste'!$C$3="Score",2,3)</f>
        <v>3</v>
      </c>
      <c r="CQ99">
        <f>IF('2. Duree poste'!$C$3="Score",2,3)</f>
        <v>3</v>
      </c>
      <c r="CR99">
        <f>IF('2. Duree poste'!$C$3="Score",2,3)</f>
        <v>3</v>
      </c>
      <c r="CS99">
        <f>IF('2. Duree poste'!$C$3="Score",2,3)</f>
        <v>3</v>
      </c>
      <c r="CT99">
        <f>IF('2. Duree poste'!$C$3="Score",2,3)</f>
        <v>3</v>
      </c>
      <c r="CU99">
        <f>IF('2. Duree poste'!$C$3="Score",1,2)</f>
        <v>2</v>
      </c>
      <c r="CV99">
        <f>IF('2. Duree poste'!$C$3="Score",1,2)</f>
        <v>2</v>
      </c>
      <c r="CW99">
        <f>IF('2. Duree poste'!$C$3="Score",1,2)</f>
        <v>2</v>
      </c>
      <c r="CX99">
        <f>IF('2. Duree poste'!$C$3="Score",2,3)</f>
        <v>3</v>
      </c>
      <c r="CY99">
        <f>IF('2. Duree poste'!$C$3="Score",2,4)</f>
        <v>4</v>
      </c>
      <c r="CZ99">
        <f>IF('2. Duree poste'!$C$3="Score",2,3)</f>
        <v>3</v>
      </c>
      <c r="DA99">
        <f>IF('2. Duree poste'!$C$3="Score",2,2)</f>
        <v>2</v>
      </c>
    </row>
    <row r="100" spans="2:105" x14ac:dyDescent="0.35">
      <c r="B100" s="186" t="s">
        <v>1195</v>
      </c>
      <c r="D100" s="478">
        <f t="shared" si="4"/>
        <v>2.3294117647058825</v>
      </c>
      <c r="U100">
        <f>IF('2. Duree poste'!$C$3="Score",1,2)</f>
        <v>2</v>
      </c>
      <c r="V100">
        <f>IF('2. Duree poste'!$C$3="Score",1,2)</f>
        <v>2</v>
      </c>
      <c r="W100">
        <f>IF('2. Duree poste'!$C$3="Score",2,3)</f>
        <v>3</v>
      </c>
      <c r="X100">
        <f>IF('2. Duree poste'!$C$3="Score",2,4)</f>
        <v>4</v>
      </c>
      <c r="Y100">
        <f>IF('2. Duree poste'!$C$3="Score",2,3)</f>
        <v>3</v>
      </c>
      <c r="Z100">
        <f>IF('2. Duree poste'!$C$3="Score",1,2)</f>
        <v>2</v>
      </c>
      <c r="AA100">
        <f>IF('2. Duree poste'!$C$3="Score",1,2)</f>
        <v>2</v>
      </c>
      <c r="AB100">
        <f>IF('2. Duree poste'!$C$3="Score",1,2)</f>
        <v>2</v>
      </c>
      <c r="AC100">
        <f>IF('2. Duree poste'!$C$3="Score",1,2)</f>
        <v>2</v>
      </c>
      <c r="AD100">
        <f>IF('2. Duree poste'!$C$3="Score",0,1)</f>
        <v>1</v>
      </c>
      <c r="AE100">
        <f>IF('2. Duree poste'!$C$3="Score",0,0)</f>
        <v>0</v>
      </c>
      <c r="AF100">
        <f>IF('2. Duree poste'!$C$3="Score",0,0)</f>
        <v>0</v>
      </c>
      <c r="AG100">
        <f>IF('2. Duree poste'!$C$3="Score",0,0)</f>
        <v>0</v>
      </c>
      <c r="AH100">
        <f>IF('2. Duree poste'!$C$3="Score",0,0)</f>
        <v>0</v>
      </c>
      <c r="AI100">
        <f>IF('2. Duree poste'!$C$3="Score",0,0)</f>
        <v>0</v>
      </c>
      <c r="AJ100">
        <f>IF('2. Duree poste'!$C$3="Score",0,1)</f>
        <v>1</v>
      </c>
      <c r="AK100">
        <f>IF('2. Duree poste'!$C$3="Score",1,2)</f>
        <v>2</v>
      </c>
      <c r="AL100">
        <f>IF('2. Duree poste'!$C$3="Score",1,2)</f>
        <v>2</v>
      </c>
      <c r="AM100">
        <f>IF('2. Duree poste'!$C$3="Score",1,2)</f>
        <v>2</v>
      </c>
      <c r="AN100">
        <f>IF('2. Duree poste'!$C$3="Score",1,2)</f>
        <v>2</v>
      </c>
      <c r="AO100">
        <f>IF('2. Duree poste'!$C$3="Score",2,3)</f>
        <v>3</v>
      </c>
      <c r="AP100">
        <f>IF('2. Duree poste'!$C$3="Score",2,4)</f>
        <v>4</v>
      </c>
      <c r="AQ100">
        <f>IF('2. Duree poste'!$C$3="Score",2,4)</f>
        <v>4</v>
      </c>
      <c r="AR100">
        <f>IF('2. Duree poste'!$C$3="Score",2,3)</f>
        <v>3</v>
      </c>
      <c r="AS100">
        <f>IF('2. Duree poste'!$C$3="Score",2,3)</f>
        <v>3</v>
      </c>
      <c r="AT100">
        <f>IF('2. Duree poste'!$C$3="Score",2,3)</f>
        <v>3</v>
      </c>
      <c r="AU100">
        <f>IF('2. Duree poste'!$C$3="Score",2,4)</f>
        <v>4</v>
      </c>
      <c r="AV100">
        <f>IF('2. Duree poste'!$C$3="Score",2,4)</f>
        <v>4</v>
      </c>
      <c r="AW100">
        <f>IF('2. Duree poste'!$C$3="Score",2,4)</f>
        <v>4</v>
      </c>
      <c r="AX100">
        <f>IF('2. Duree poste'!$C$3="Score",2,3)</f>
        <v>3</v>
      </c>
      <c r="AY100">
        <f>IF('2. Duree poste'!$C$3="Score",2,3)</f>
        <v>3</v>
      </c>
      <c r="AZ100">
        <f>IF('2. Duree poste'!$C$3="Score",2,3)</f>
        <v>3</v>
      </c>
      <c r="BA100">
        <f>IF('2. Duree poste'!$C$3="Score",2,4)</f>
        <v>4</v>
      </c>
      <c r="BB100">
        <f>IF('2. Duree poste'!$C$3="Score",2,4)</f>
        <v>4</v>
      </c>
      <c r="BC100">
        <f>IF('2. Duree poste'!$C$3="Score",2,3)</f>
        <v>3</v>
      </c>
      <c r="BD100">
        <f>IF('2. Duree poste'!$C$3="Score",1,2)</f>
        <v>2</v>
      </c>
      <c r="BE100">
        <f>IF('2. Duree poste'!$C$3="Score",1,2)</f>
        <v>2</v>
      </c>
      <c r="BF100">
        <f>IF('2. Duree poste'!$C$3="Score",1,2)</f>
        <v>2</v>
      </c>
      <c r="BG100">
        <f>IF('2. Duree poste'!$C$3="Score",1,2)</f>
        <v>2</v>
      </c>
      <c r="BH100">
        <f>IF('2. Duree poste'!$C$3="Score",0,1)</f>
        <v>1</v>
      </c>
      <c r="BI100">
        <f>IF('2. Duree poste'!$C$3="Score",0,0)</f>
        <v>0</v>
      </c>
      <c r="BJ100">
        <f>IF('2. Duree poste'!$C$3="Score",0,0)</f>
        <v>0</v>
      </c>
      <c r="BK100">
        <f>IF('2. Duree poste'!$C$3="Score",0,0)</f>
        <v>0</v>
      </c>
      <c r="BL100">
        <f>IF('2. Duree poste'!$C$3="Score",0,0)</f>
        <v>0</v>
      </c>
      <c r="BM100">
        <f>IF('2. Duree poste'!$C$3="Score",0,0)</f>
        <v>0</v>
      </c>
      <c r="BN100">
        <f>IF('2. Duree poste'!$C$3="Score",0,0)</f>
        <v>0</v>
      </c>
      <c r="BO100">
        <f>IF('2. Duree poste'!$C$3="Score",0,0)</f>
        <v>0</v>
      </c>
      <c r="BP100">
        <f>IF('2. Duree poste'!$C$3="Score",0,1)</f>
        <v>1</v>
      </c>
      <c r="BQ100">
        <f>IF('2. Duree poste'!$C$3="Score",1,2)</f>
        <v>2</v>
      </c>
      <c r="BR100">
        <f>IF('2. Duree poste'!$C$3="Score",2,3)</f>
        <v>3</v>
      </c>
      <c r="BS100">
        <f>IF('2. Duree poste'!$C$3="Score",2,3)</f>
        <v>3</v>
      </c>
      <c r="BT100">
        <f>IF('2. Duree poste'!$C$3="Score",2,3)</f>
        <v>3</v>
      </c>
      <c r="BU100">
        <f>IF('2. Duree poste'!$C$3="Score",2,3)</f>
        <v>3</v>
      </c>
      <c r="BV100">
        <f>IF('2. Duree poste'!$C$3="Score",2,4)</f>
        <v>4</v>
      </c>
      <c r="BW100">
        <f>IF('2. Duree poste'!$C$3="Score",2,4)</f>
        <v>4</v>
      </c>
      <c r="BX100">
        <f>IF('2. Duree poste'!$C$3="Score",2,3)</f>
        <v>3</v>
      </c>
      <c r="BY100">
        <f>IF('2. Duree poste'!$C$3="Score",1,2)</f>
        <v>2</v>
      </c>
      <c r="BZ100">
        <f>IF('2. Duree poste'!$C$3="Score",1,2)</f>
        <v>2</v>
      </c>
      <c r="CA100">
        <f>IF('2. Duree poste'!$C$3="Score",1,2)</f>
        <v>2</v>
      </c>
      <c r="CB100">
        <f>IF('2. Duree poste'!$C$3="Score",2,3)</f>
        <v>3</v>
      </c>
      <c r="CC100">
        <f>IF('2. Duree poste'!$C$3="Score",2,3)</f>
        <v>3</v>
      </c>
      <c r="CD100">
        <f>IF('2. Duree poste'!$C$3="Score",2,3)</f>
        <v>3</v>
      </c>
      <c r="CE100">
        <f>IF('2. Duree poste'!$C$3="Score",2,3)</f>
        <v>3</v>
      </c>
      <c r="CF100">
        <f>IF('2. Duree poste'!$C$3="Score",2,3)</f>
        <v>3</v>
      </c>
      <c r="CG100">
        <f>IF('2. Duree poste'!$C$3="Score",2,3)</f>
        <v>3</v>
      </c>
      <c r="CH100">
        <f>IF('2. Duree poste'!$C$3="Score",2,4)</f>
        <v>4</v>
      </c>
      <c r="CI100">
        <f>IF('2. Duree poste'!$C$3="Score",2,4)</f>
        <v>4</v>
      </c>
      <c r="CJ100">
        <f>IF('2. Duree poste'!$C$3="Score",2,3)</f>
        <v>3</v>
      </c>
      <c r="CK100">
        <f>IF('2. Duree poste'!$C$3="Score",1,2)</f>
        <v>2</v>
      </c>
      <c r="CL100">
        <f>IF('2. Duree poste'!$C$3="Score",1,2)</f>
        <v>2</v>
      </c>
      <c r="CM100">
        <f>IF('2. Duree poste'!$C$3="Score",1,2)</f>
        <v>2</v>
      </c>
      <c r="CN100">
        <f>IF('2. Duree poste'!$C$3="Score",2,3)</f>
        <v>3</v>
      </c>
      <c r="CO100">
        <f>IF('2. Duree poste'!$C$3="Score",2,3)</f>
        <v>3</v>
      </c>
      <c r="CP100">
        <f>IF('2. Duree poste'!$C$3="Score",1,2)</f>
        <v>2</v>
      </c>
      <c r="CQ100">
        <f>IF('2. Duree poste'!$C$3="Score",1,2)</f>
        <v>2</v>
      </c>
      <c r="CR100">
        <f>IF('2. Duree poste'!$C$3="Score",1,2)</f>
        <v>2</v>
      </c>
      <c r="CS100">
        <f>IF('2. Duree poste'!$C$3="Score",2,3)</f>
        <v>3</v>
      </c>
      <c r="CT100">
        <f>IF('2. Duree poste'!$C$3="Score",2,4)</f>
        <v>4</v>
      </c>
      <c r="CU100">
        <f>IF('2. Duree poste'!$C$3="Score",2,4)</f>
        <v>4</v>
      </c>
      <c r="CV100">
        <f>IF('2. Duree poste'!$C$3="Score",2,3)</f>
        <v>3</v>
      </c>
      <c r="CW100">
        <f>IF('2. Duree poste'!$C$3="Score",2,3)</f>
        <v>3</v>
      </c>
      <c r="CX100">
        <f>IF('2. Duree poste'!$C$3="Score",2,3)</f>
        <v>3</v>
      </c>
      <c r="CY100">
        <f>IF('2. Duree poste'!$C$3="Score",2,3)</f>
        <v>3</v>
      </c>
      <c r="CZ100">
        <f>IF('2. Duree poste'!$C$3="Score",2,2)</f>
        <v>2</v>
      </c>
      <c r="DA100">
        <f>IF('2. Duree poste'!$C$3="Score",2,1)</f>
        <v>1</v>
      </c>
    </row>
    <row r="101" spans="2:105" ht="15" thickBot="1" x14ac:dyDescent="0.4">
      <c r="B101" s="190" t="s">
        <v>1196</v>
      </c>
      <c r="D101" s="478">
        <f t="shared" si="4"/>
        <v>1.9764705882352942</v>
      </c>
      <c r="E101">
        <f>IF('2. Duree poste'!$C$3="Score",,1)</f>
        <v>1</v>
      </c>
      <c r="F101">
        <f>IF('2. Duree poste'!$C$3="Score",,1)</f>
        <v>1</v>
      </c>
      <c r="G101">
        <f>IF('2. Duree poste'!$C$3="Score",,1)</f>
        <v>1</v>
      </c>
      <c r="R101">
        <f>IF('2. Duree poste'!$C$3="Score",,1)</f>
        <v>1</v>
      </c>
      <c r="S101">
        <f>IF('2. Duree poste'!$C$3="Score",,2)</f>
        <v>2</v>
      </c>
      <c r="T101">
        <f>IF('2. Duree poste'!$C$3="Score",,3)</f>
        <v>3</v>
      </c>
      <c r="U101">
        <f>IF('2. Duree poste'!$C$3="Score",0,1)</f>
        <v>1</v>
      </c>
      <c r="V101">
        <f>IF('2. Duree poste'!$C$3="Score",0,1)</f>
        <v>1</v>
      </c>
      <c r="W101">
        <f>IF('2. Duree poste'!$C$3="Score",0,1)</f>
        <v>1</v>
      </c>
      <c r="X101">
        <f>IF('2. Duree poste'!$C$3="Score",0,1)</f>
        <v>1</v>
      </c>
      <c r="Y101">
        <f>IF('2. Duree poste'!$C$3="Score",0,1)</f>
        <v>1</v>
      </c>
      <c r="Z101">
        <f>IF('2. Duree poste'!$C$3="Score",1,2)</f>
        <v>2</v>
      </c>
      <c r="AA101">
        <f>IF('2. Duree poste'!$C$3="Score",1,2)</f>
        <v>2</v>
      </c>
      <c r="AB101">
        <f>IF('2. Duree poste'!$C$3="Score",1,2)</f>
        <v>2</v>
      </c>
      <c r="AC101">
        <f>IF('2. Duree poste'!$C$3="Score",1,2)</f>
        <v>2</v>
      </c>
      <c r="AD101">
        <f>IF('2. Duree poste'!$C$3="Score",1,2)</f>
        <v>2</v>
      </c>
      <c r="AE101">
        <f>IF('2. Duree poste'!$C$3="Score",2,3)</f>
        <v>3</v>
      </c>
      <c r="AF101">
        <f>IF('2. Duree poste'!$C$3="Score",2,3)</f>
        <v>3</v>
      </c>
      <c r="AG101">
        <f>IF('2. Duree poste'!$C$3="Score",1,2)</f>
        <v>2</v>
      </c>
      <c r="AH101">
        <f>IF('2. Duree poste'!$C$3="Score",2,3)</f>
        <v>3</v>
      </c>
      <c r="AI101">
        <f>IF('2. Duree poste'!$C$3="Score",2,3)</f>
        <v>3</v>
      </c>
      <c r="AJ101">
        <f>IF('2. Duree poste'!$C$3="Score",2,4)</f>
        <v>4</v>
      </c>
      <c r="AK101">
        <f>IF('2. Duree poste'!$C$3="Score",2,5)</f>
        <v>5</v>
      </c>
      <c r="AL101">
        <f>IF('2. Duree poste'!$C$3="Score",2,4)</f>
        <v>4</v>
      </c>
      <c r="AM101">
        <f>IF('2. Duree poste'!$C$3="Score",2,3)</f>
        <v>3</v>
      </c>
      <c r="AN101">
        <f>IF('2. Duree poste'!$C$3="Score",2,3)</f>
        <v>3</v>
      </c>
      <c r="AO101">
        <f>IF('2. Duree poste'!$C$3="Score",1,2)</f>
        <v>2</v>
      </c>
      <c r="AP101">
        <f>IF('2. Duree poste'!$C$3="Score",1,2)</f>
        <v>2</v>
      </c>
      <c r="AQ101">
        <f>IF('2. Duree poste'!$C$3="Score",0,1)</f>
        <v>1</v>
      </c>
      <c r="AR101">
        <f>IF('2. Duree poste'!$C$3="Score",0,0)</f>
        <v>0</v>
      </c>
      <c r="AS101">
        <f>IF('2. Duree poste'!$C$3="Score",0,0)</f>
        <v>0</v>
      </c>
      <c r="AT101">
        <f>IF('2. Duree poste'!$C$3="Score",0,1)</f>
        <v>1</v>
      </c>
      <c r="AU101">
        <f>IF('2. Duree poste'!$C$3="Score",0,1)</f>
        <v>1</v>
      </c>
      <c r="AV101">
        <f>IF('2. Duree poste'!$C$3="Score",1,2)</f>
        <v>2</v>
      </c>
      <c r="AW101">
        <f>IF('2. Duree poste'!$C$3="Score",2,3)</f>
        <v>3</v>
      </c>
      <c r="AX101">
        <f>IF('2. Duree poste'!$C$3="Score",2,3)</f>
        <v>3</v>
      </c>
      <c r="AY101">
        <f>IF('2. Duree poste'!$C$3="Score",2,3)</f>
        <v>3</v>
      </c>
      <c r="AZ101">
        <f>IF('2. Duree poste'!$C$3="Score",2,3)</f>
        <v>3</v>
      </c>
      <c r="BA101">
        <f>IF('2. Duree poste'!$C$3="Score",2,3)</f>
        <v>3</v>
      </c>
      <c r="BB101">
        <f>IF('2. Duree poste'!$C$3="Score",2,4)</f>
        <v>4</v>
      </c>
      <c r="BC101">
        <f>IF('2. Duree poste'!$C$3="Score",2,3)</f>
        <v>3</v>
      </c>
      <c r="BD101">
        <f>IF('2. Duree poste'!$C$3="Score",1,2)</f>
        <v>2</v>
      </c>
      <c r="BE101">
        <f>IF('2. Duree poste'!$C$3="Score",1,2)</f>
        <v>2</v>
      </c>
      <c r="BF101">
        <f>IF('2. Duree poste'!$C$3="Score",2,3)</f>
        <v>3</v>
      </c>
      <c r="BG101">
        <f>IF('2. Duree poste'!$C$3="Score",2,4)</f>
        <v>4</v>
      </c>
      <c r="BH101">
        <f>IF('2. Duree poste'!$C$3="Score",2,3)</f>
        <v>3</v>
      </c>
      <c r="BI101">
        <f>IF('2. Duree poste'!$C$3="Score",1,2)</f>
        <v>2</v>
      </c>
      <c r="BJ101">
        <f>IF('2. Duree poste'!$C$3="Score",1,2)</f>
        <v>2</v>
      </c>
      <c r="BK101">
        <f>IF('2. Duree poste'!$C$3="Score",1,2)</f>
        <v>2</v>
      </c>
      <c r="BL101">
        <f>IF('2. Duree poste'!$C$3="Score",1,2)</f>
        <v>2</v>
      </c>
      <c r="BM101">
        <f>IF('2. Duree poste'!$C$3="Score",1,2)</f>
        <v>2</v>
      </c>
      <c r="BN101">
        <f>IF('2. Duree poste'!$C$3="Score",1,2)</f>
        <v>2</v>
      </c>
      <c r="BO101">
        <f>IF('2. Duree poste'!$C$3="Score",1,2)</f>
        <v>2</v>
      </c>
      <c r="BP101">
        <f>IF('2. Duree poste'!$C$3="Score",1,2)</f>
        <v>2</v>
      </c>
      <c r="BQ101">
        <f>IF('2. Duree poste'!$C$3="Score",1,2)</f>
        <v>2</v>
      </c>
      <c r="BR101">
        <f>IF('2. Duree poste'!$C$3="Score",1,2)</f>
        <v>2</v>
      </c>
      <c r="BS101">
        <f>IF('2. Duree poste'!$C$3="Score",1,2)</f>
        <v>2</v>
      </c>
      <c r="BT101">
        <f>IF('2. Duree poste'!$C$3="Score",0,1)</f>
        <v>1</v>
      </c>
      <c r="BU101">
        <f>IF('2. Duree poste'!$C$3="Score",0,0)</f>
        <v>0</v>
      </c>
      <c r="BV101">
        <f>IF('2. Duree poste'!$C$3="Score",0,0)</f>
        <v>0</v>
      </c>
      <c r="BW101">
        <f>IF('2. Duree poste'!$C$3="Score",0,0)</f>
        <v>0</v>
      </c>
      <c r="BX101">
        <f>IF('2. Duree poste'!$C$3="Score",0,0)</f>
        <v>0</v>
      </c>
      <c r="BY101">
        <f>IF('2. Duree poste'!$C$3="Score",0,0)</f>
        <v>0</v>
      </c>
      <c r="BZ101">
        <f>IF('2. Duree poste'!$C$3="Score",0,0)</f>
        <v>0</v>
      </c>
      <c r="CA101">
        <f>IF('2. Duree poste'!$C$3="Score",0,0)</f>
        <v>0</v>
      </c>
      <c r="CB101">
        <f>IF('2. Duree poste'!$C$3="Score",0,0)</f>
        <v>0</v>
      </c>
      <c r="CC101">
        <f>IF('2. Duree poste'!$C$3="Score",0,0)</f>
        <v>0</v>
      </c>
      <c r="CD101">
        <f>IF('2. Duree poste'!$C$3="Score",0,1)</f>
        <v>1</v>
      </c>
      <c r="CE101">
        <f>IF('2. Duree poste'!$C$3="Score",1,2)</f>
        <v>2</v>
      </c>
      <c r="CF101">
        <f>IF('2. Duree poste'!$C$3="Score",2,3)</f>
        <v>3</v>
      </c>
      <c r="CG101">
        <f>IF('2. Duree poste'!$C$3="Score",2,3)</f>
        <v>3</v>
      </c>
      <c r="CH101">
        <f>IF('2. Duree poste'!$C$3="Score",2,3)</f>
        <v>3</v>
      </c>
      <c r="CI101">
        <f>IF('2. Duree poste'!$C$3="Score",2,3)</f>
        <v>3</v>
      </c>
      <c r="CJ101">
        <f>IF('2. Duree poste'!$C$3="Score",2,4)</f>
        <v>4</v>
      </c>
      <c r="CK101">
        <f>IF('2. Duree poste'!$C$3="Score",2,4)</f>
        <v>4</v>
      </c>
      <c r="CL101">
        <f>IF('2. Duree poste'!$C$3="Score",2,3)</f>
        <v>3</v>
      </c>
      <c r="CM101">
        <f>IF('2. Duree poste'!$C$3="Score",1,2)</f>
        <v>2</v>
      </c>
      <c r="CN101">
        <f>IF('2. Duree poste'!$C$3="Score",1,2)</f>
        <v>2</v>
      </c>
      <c r="CO101">
        <f>IF('2. Duree poste'!$C$3="Score",1,2)</f>
        <v>2</v>
      </c>
      <c r="CP101">
        <f>IF('2. Duree poste'!$C$3="Score",2,3)</f>
        <v>3</v>
      </c>
      <c r="CQ101">
        <f>IF('2. Duree poste'!$C$3="Score",2,3)</f>
        <v>3</v>
      </c>
      <c r="CR101">
        <f>IF('2. Duree poste'!$C$3="Score",1,2)</f>
        <v>2</v>
      </c>
      <c r="CS101">
        <f>IF('2. Duree poste'!$C$3="Score",1,2)</f>
        <v>2</v>
      </c>
      <c r="CT101">
        <f>IF('2. Duree poste'!$C$3="Score",1,2)</f>
        <v>2</v>
      </c>
      <c r="CU101">
        <f>IF('2. Duree poste'!$C$3="Score",1,2)</f>
        <v>2</v>
      </c>
      <c r="CV101">
        <f>IF('2. Duree poste'!$C$3="Score",1,2)</f>
        <v>2</v>
      </c>
      <c r="CW101">
        <f>IF('2. Duree poste'!$C$3="Score",0,1)</f>
        <v>1</v>
      </c>
      <c r="CX101">
        <f>IF('2. Duree poste'!$C$3="Score",0,0)</f>
        <v>0</v>
      </c>
      <c r="CY101">
        <f>IF('2. Duree poste'!$C$3="Score",0,1)</f>
        <v>1</v>
      </c>
      <c r="CZ101">
        <f>IF('2. Duree poste'!$C$3="Score",2,1)</f>
        <v>1</v>
      </c>
      <c r="DA101">
        <f>IF('2. Duree poste'!$C$3="Score",2,1)</f>
        <v>1</v>
      </c>
    </row>
    <row r="102" spans="2:105" ht="15" thickBot="1" x14ac:dyDescent="0.4">
      <c r="B102" s="477" t="s">
        <v>734</v>
      </c>
      <c r="D102" s="478">
        <f t="shared" si="4"/>
        <v>0</v>
      </c>
      <c r="U102">
        <f>IF('2. Duree poste'!$C$3="Score",0,0)</f>
        <v>0</v>
      </c>
      <c r="V102">
        <f>IF('2. Duree poste'!$C$3="Score",0,0)</f>
        <v>0</v>
      </c>
      <c r="W102">
        <f>IF('2. Duree poste'!$C$3="Score",0,0)</f>
        <v>0</v>
      </c>
      <c r="X102">
        <f>IF('2. Duree poste'!$C$3="Score",0,0)</f>
        <v>0</v>
      </c>
      <c r="Y102">
        <f>IF('2. Duree poste'!$C$3="Score",0,0)</f>
        <v>0</v>
      </c>
      <c r="Z102">
        <f>IF('2. Duree poste'!$C$3="Score",0,0)</f>
        <v>0</v>
      </c>
      <c r="AA102">
        <f>IF('2. Duree poste'!$C$3="Score",0,0)</f>
        <v>0</v>
      </c>
      <c r="AB102">
        <f>IF('2. Duree poste'!$C$3="Score",0,0)</f>
        <v>0</v>
      </c>
      <c r="AC102">
        <f>IF('2. Duree poste'!$C$3="Score",0,0)</f>
        <v>0</v>
      </c>
      <c r="AD102">
        <f>IF('2. Duree poste'!$C$3="Score",0,0)</f>
        <v>0</v>
      </c>
      <c r="AE102">
        <f>IF('2. Duree poste'!$C$3="Score",0,0)</f>
        <v>0</v>
      </c>
      <c r="AF102">
        <f>IF('2. Duree poste'!$C$3="Score",0,0)</f>
        <v>0</v>
      </c>
      <c r="AG102">
        <f>IF('2. Duree poste'!$C$3="Score",0,0)</f>
        <v>0</v>
      </c>
      <c r="AH102">
        <f>IF('2. Duree poste'!$C$3="Score",0,0)</f>
        <v>0</v>
      </c>
      <c r="AI102">
        <f>IF('2. Duree poste'!$C$3="Score",0,0)</f>
        <v>0</v>
      </c>
      <c r="AJ102">
        <f>IF('2. Duree poste'!$C$3="Score",0,0)</f>
        <v>0</v>
      </c>
      <c r="AK102">
        <f>IF('2. Duree poste'!$C$3="Score",0,0)</f>
        <v>0</v>
      </c>
      <c r="AL102">
        <f>IF('2. Duree poste'!$C$3="Score",0,0)</f>
        <v>0</v>
      </c>
      <c r="AM102">
        <f>IF('2. Duree poste'!$C$3="Score",0,0)</f>
        <v>0</v>
      </c>
      <c r="AN102">
        <f>IF('2. Duree poste'!$C$3="Score",0,0)</f>
        <v>0</v>
      </c>
      <c r="AO102">
        <f>IF('2. Duree poste'!$C$3="Score",0,0)</f>
        <v>0</v>
      </c>
      <c r="AP102">
        <f>IF('2. Duree poste'!$C$3="Score",0,0)</f>
        <v>0</v>
      </c>
      <c r="AQ102">
        <f>IF('2. Duree poste'!$C$3="Score",0,0)</f>
        <v>0</v>
      </c>
      <c r="AR102">
        <f>IF('2. Duree poste'!$C$3="Score",0,0)</f>
        <v>0</v>
      </c>
      <c r="AS102">
        <f>IF('2. Duree poste'!$C$3="Score",0,0)</f>
        <v>0</v>
      </c>
      <c r="AT102">
        <f>IF('2. Duree poste'!$C$3="Score",0,0)</f>
        <v>0</v>
      </c>
      <c r="AU102">
        <f>IF('2. Duree poste'!$C$3="Score",0,0)</f>
        <v>0</v>
      </c>
      <c r="AV102">
        <f>IF('2. Duree poste'!$C$3="Score",0,0)</f>
        <v>0</v>
      </c>
      <c r="AW102">
        <f>IF('2. Duree poste'!$C$3="Score",0,0)</f>
        <v>0</v>
      </c>
      <c r="AX102">
        <f>IF('2. Duree poste'!$C$3="Score",0,0)</f>
        <v>0</v>
      </c>
      <c r="AY102">
        <f>IF('2. Duree poste'!$C$3="Score",0,0)</f>
        <v>0</v>
      </c>
      <c r="AZ102">
        <f>IF('2. Duree poste'!$C$3="Score",0,0)</f>
        <v>0</v>
      </c>
      <c r="BA102">
        <f>IF('2. Duree poste'!$C$3="Score",0,0)</f>
        <v>0</v>
      </c>
      <c r="BB102">
        <f>IF('2. Duree poste'!$C$3="Score",0,0)</f>
        <v>0</v>
      </c>
      <c r="BC102">
        <f>IF('2. Duree poste'!$C$3="Score",0,0)</f>
        <v>0</v>
      </c>
      <c r="BD102">
        <f>IF('2. Duree poste'!$C$3="Score",0,0)</f>
        <v>0</v>
      </c>
      <c r="BE102">
        <f>IF('2. Duree poste'!$C$3="Score",0,0)</f>
        <v>0</v>
      </c>
      <c r="BF102">
        <f>IF('2. Duree poste'!$C$3="Score",0,0)</f>
        <v>0</v>
      </c>
      <c r="BG102">
        <f>IF('2. Duree poste'!$C$3="Score",0,0)</f>
        <v>0</v>
      </c>
      <c r="BH102">
        <f>IF('2. Duree poste'!$C$3="Score",0,0)</f>
        <v>0</v>
      </c>
      <c r="BI102">
        <f>IF('2. Duree poste'!$C$3="Score",0,0)</f>
        <v>0</v>
      </c>
      <c r="BJ102">
        <f>IF('2. Duree poste'!$C$3="Score",0,0)</f>
        <v>0</v>
      </c>
      <c r="BK102">
        <f>IF('2. Duree poste'!$C$3="Score",0,0)</f>
        <v>0</v>
      </c>
      <c r="BL102">
        <f>IF('2. Duree poste'!$C$3="Score",0,0)</f>
        <v>0</v>
      </c>
      <c r="BM102">
        <f>IF('2. Duree poste'!$C$3="Score",0,0)</f>
        <v>0</v>
      </c>
      <c r="BN102">
        <f>IF('2. Duree poste'!$C$3="Score",0,0)</f>
        <v>0</v>
      </c>
      <c r="BO102">
        <f>IF('2. Duree poste'!$C$3="Score",0,0)</f>
        <v>0</v>
      </c>
      <c r="BP102">
        <f>IF('2. Duree poste'!$C$3="Score",0,0)</f>
        <v>0</v>
      </c>
      <c r="BQ102">
        <f>IF('2. Duree poste'!$C$3="Score",0,0)</f>
        <v>0</v>
      </c>
      <c r="BR102">
        <f>IF('2. Duree poste'!$C$3="Score",0,0)</f>
        <v>0</v>
      </c>
      <c r="BS102">
        <f>IF('2. Duree poste'!$C$3="Score",0,0)</f>
        <v>0</v>
      </c>
      <c r="BT102">
        <f>IF('2. Duree poste'!$C$3="Score",0,0)</f>
        <v>0</v>
      </c>
      <c r="BU102">
        <f>IF('2. Duree poste'!$C$3="Score",0,0)</f>
        <v>0</v>
      </c>
      <c r="BV102">
        <f>IF('2. Duree poste'!$C$3="Score",0,0)</f>
        <v>0</v>
      </c>
      <c r="BW102">
        <f>IF('2. Duree poste'!$C$3="Score",0,0)</f>
        <v>0</v>
      </c>
      <c r="BX102">
        <f>IF('2. Duree poste'!$C$3="Score",0,0)</f>
        <v>0</v>
      </c>
      <c r="BY102">
        <f>IF('2. Duree poste'!$C$3="Score",0,0)</f>
        <v>0</v>
      </c>
      <c r="BZ102">
        <f>IF('2. Duree poste'!$C$3="Score",0,0)</f>
        <v>0</v>
      </c>
      <c r="CA102">
        <f>IF('2. Duree poste'!$C$3="Score",0,0)</f>
        <v>0</v>
      </c>
      <c r="CB102">
        <f>IF('2. Duree poste'!$C$3="Score",0,0)</f>
        <v>0</v>
      </c>
      <c r="CC102">
        <f>IF('2. Duree poste'!$C$3="Score",0,0)</f>
        <v>0</v>
      </c>
      <c r="CD102">
        <f>IF('2. Duree poste'!$C$3="Score",0,0)</f>
        <v>0</v>
      </c>
      <c r="CE102">
        <f>IF('2. Duree poste'!$C$3="Score",0,0)</f>
        <v>0</v>
      </c>
      <c r="CF102">
        <f>IF('2. Duree poste'!$C$3="Score",0,0)</f>
        <v>0</v>
      </c>
      <c r="CG102">
        <f>IF('2. Duree poste'!$C$3="Score",0,0)</f>
        <v>0</v>
      </c>
      <c r="CH102">
        <f>IF('2. Duree poste'!$C$3="Score",0,0)</f>
        <v>0</v>
      </c>
      <c r="CI102">
        <f>IF('2. Duree poste'!$C$3="Score",0,0)</f>
        <v>0</v>
      </c>
      <c r="CJ102">
        <f>IF('2. Duree poste'!$C$3="Score",0,0)</f>
        <v>0</v>
      </c>
      <c r="CK102">
        <f>IF('2. Duree poste'!$C$3="Score",0,0)</f>
        <v>0</v>
      </c>
      <c r="CL102">
        <f>IF('2. Duree poste'!$C$3="Score",0,0)</f>
        <v>0</v>
      </c>
      <c r="CM102">
        <f>IF('2. Duree poste'!$C$3="Score",0,0)</f>
        <v>0</v>
      </c>
      <c r="CN102">
        <f>IF('2. Duree poste'!$C$3="Score",0,0)</f>
        <v>0</v>
      </c>
      <c r="CO102">
        <f>IF('2. Duree poste'!$C$3="Score",0,0)</f>
        <v>0</v>
      </c>
      <c r="CP102">
        <f>IF('2. Duree poste'!$C$3="Score",0,0)</f>
        <v>0</v>
      </c>
      <c r="CQ102">
        <f>IF('2. Duree poste'!$C$3="Score",0,0)</f>
        <v>0</v>
      </c>
      <c r="CR102">
        <f>IF('2. Duree poste'!$C$3="Score",0,0)</f>
        <v>0</v>
      </c>
      <c r="CS102">
        <f>IF('2. Duree poste'!$C$3="Score",0,0)</f>
        <v>0</v>
      </c>
      <c r="CT102">
        <f>IF('2. Duree poste'!$C$3="Score",0,0)</f>
        <v>0</v>
      </c>
      <c r="CU102">
        <f>IF('2. Duree poste'!$C$3="Score",0,0)</f>
        <v>0</v>
      </c>
      <c r="CV102">
        <f>IF('2. Duree poste'!$C$3="Score",0,0)</f>
        <v>0</v>
      </c>
      <c r="CW102">
        <f>IF('2. Duree poste'!$C$3="Score",0,0)</f>
        <v>0</v>
      </c>
      <c r="CX102">
        <f>IF('2. Duree poste'!$C$3="Score",0,0)</f>
        <v>0</v>
      </c>
      <c r="CY102">
        <f>IF('2. Duree poste'!$C$3="Score",0,0)</f>
        <v>0</v>
      </c>
    </row>
    <row r="103" spans="2:105" x14ac:dyDescent="0.35">
      <c r="D103" s="478"/>
    </row>
    <row r="104" spans="2:105" x14ac:dyDescent="0.35">
      <c r="D104" s="478"/>
    </row>
    <row r="105" spans="2:105" x14ac:dyDescent="0.35">
      <c r="D105" s="478"/>
    </row>
    <row r="106" spans="2:105" x14ac:dyDescent="0.35">
      <c r="D106" s="478"/>
    </row>
    <row r="109" spans="2:105" x14ac:dyDescent="0.35">
      <c r="T109">
        <f>IF('2. Duree poste'!$C$3="Score",,2)</f>
        <v>2</v>
      </c>
    </row>
    <row r="122" spans="21:105" x14ac:dyDescent="0.35">
      <c r="U122">
        <f>IF('2. Duree poste'!$C$3="Score",0,0)</f>
        <v>0</v>
      </c>
      <c r="V122">
        <f>IF('2. Duree poste'!$C$3="Score",0,0)</f>
        <v>0</v>
      </c>
      <c r="W122">
        <f>IF('2. Duree poste'!$C$3="Score",0,0)</f>
        <v>0</v>
      </c>
      <c r="X122">
        <f>IF('2. Duree poste'!$C$3="Score",0,0)</f>
        <v>0</v>
      </c>
      <c r="Y122">
        <f>IF('2. Duree poste'!$C$3="Score",0,0)</f>
        <v>0</v>
      </c>
      <c r="Z122">
        <f>IF('2. Duree poste'!$C$3="Score",0,0)</f>
        <v>0</v>
      </c>
      <c r="AA122">
        <f>IF('2. Duree poste'!$C$3="Score",0,0)</f>
        <v>0</v>
      </c>
      <c r="AB122">
        <f>IF('2. Duree poste'!$C$3="Score",0,0)</f>
        <v>0</v>
      </c>
      <c r="AC122">
        <f>IF('2. Duree poste'!$C$3="Score",0,0)</f>
        <v>0</v>
      </c>
      <c r="AD122">
        <f>IF('2. Duree poste'!$C$3="Score",0,0)</f>
        <v>0</v>
      </c>
      <c r="AE122">
        <f>IF('2. Duree poste'!$C$3="Score",0,0)</f>
        <v>0</v>
      </c>
      <c r="AF122">
        <f>IF('2. Duree poste'!$C$3="Score",0,0)</f>
        <v>0</v>
      </c>
      <c r="AG122">
        <f>IF('2. Duree poste'!$C$3="Score",0,0)</f>
        <v>0</v>
      </c>
      <c r="AH122">
        <f>IF('2. Duree poste'!$C$3="Score",0,0)</f>
        <v>0</v>
      </c>
      <c r="AI122">
        <f>IF('2. Duree poste'!$C$3="Score",0,0)</f>
        <v>0</v>
      </c>
      <c r="AJ122">
        <f>IF('2. Duree poste'!$C$3="Score",0,0)</f>
        <v>0</v>
      </c>
      <c r="AK122">
        <f>IF('2. Duree poste'!$C$3="Score",0,0)</f>
        <v>0</v>
      </c>
      <c r="AL122">
        <f>IF('2. Duree poste'!$C$3="Score",0,0)</f>
        <v>0</v>
      </c>
      <c r="AM122">
        <f>IF('2. Duree poste'!$C$3="Score",0,0)</f>
        <v>0</v>
      </c>
      <c r="AN122">
        <f>IF('2. Duree poste'!$C$3="Score",0,0)</f>
        <v>0</v>
      </c>
      <c r="AO122">
        <f>IF('2. Duree poste'!$C$3="Score",0,0)</f>
        <v>0</v>
      </c>
      <c r="AP122">
        <f>IF('2. Duree poste'!$C$3="Score",0,0)</f>
        <v>0</v>
      </c>
      <c r="AQ122">
        <f>IF('2. Duree poste'!$C$3="Score",0,0)</f>
        <v>0</v>
      </c>
      <c r="AR122">
        <f>IF('2. Duree poste'!$C$3="Score",0,0)</f>
        <v>0</v>
      </c>
      <c r="AS122">
        <f>IF('2. Duree poste'!$C$3="Score",0,0)</f>
        <v>0</v>
      </c>
      <c r="AT122">
        <f>IF('2. Duree poste'!$C$3="Score",0,0)</f>
        <v>0</v>
      </c>
      <c r="AU122">
        <f>IF('2. Duree poste'!$C$3="Score",0,0)</f>
        <v>0</v>
      </c>
      <c r="AV122">
        <f>IF('2. Duree poste'!$C$3="Score",0,0)</f>
        <v>0</v>
      </c>
      <c r="AW122">
        <f>IF('2. Duree poste'!$C$3="Score",0,0)</f>
        <v>0</v>
      </c>
      <c r="AX122">
        <f>IF('2. Duree poste'!$C$3="Score",0,0)</f>
        <v>0</v>
      </c>
      <c r="AY122">
        <f>IF('2. Duree poste'!$C$3="Score",0,0)</f>
        <v>0</v>
      </c>
      <c r="AZ122">
        <f>IF('2. Duree poste'!$C$3="Score",0,0)</f>
        <v>0</v>
      </c>
      <c r="BA122">
        <f>IF('2. Duree poste'!$C$3="Score",0,0)</f>
        <v>0</v>
      </c>
      <c r="BB122">
        <f>IF('2. Duree poste'!$C$3="Score",0,0)</f>
        <v>0</v>
      </c>
      <c r="BC122">
        <f>IF('2. Duree poste'!$C$3="Score",0,0)</f>
        <v>0</v>
      </c>
      <c r="BD122">
        <f>IF('2. Duree poste'!$C$3="Score",0,0)</f>
        <v>0</v>
      </c>
      <c r="BE122">
        <f>IF('2. Duree poste'!$C$3="Score",0,0)</f>
        <v>0</v>
      </c>
      <c r="BF122">
        <f>IF('2. Duree poste'!$C$3="Score",0,0)</f>
        <v>0</v>
      </c>
      <c r="BG122">
        <f>IF('2. Duree poste'!$C$3="Score",0,0)</f>
        <v>0</v>
      </c>
      <c r="BH122">
        <f>IF('2. Duree poste'!$C$3="Score",0,0)</f>
        <v>0</v>
      </c>
      <c r="BI122">
        <f>IF('2. Duree poste'!$C$3="Score",0,0)</f>
        <v>0</v>
      </c>
      <c r="BJ122">
        <f>IF('2. Duree poste'!$C$3="Score",0,0)</f>
        <v>0</v>
      </c>
      <c r="BK122">
        <f>IF('2. Duree poste'!$C$3="Score",0,0)</f>
        <v>0</v>
      </c>
      <c r="BL122">
        <f>IF('2. Duree poste'!$C$3="Score",0,0)</f>
        <v>0</v>
      </c>
      <c r="BM122">
        <f>IF('2. Duree poste'!$C$3="Score",0,0)</f>
        <v>0</v>
      </c>
      <c r="BN122">
        <f>IF('2. Duree poste'!$C$3="Score",0,0)</f>
        <v>0</v>
      </c>
      <c r="BO122">
        <f>IF('2. Duree poste'!$C$3="Score",0,0)</f>
        <v>0</v>
      </c>
      <c r="BP122">
        <f>IF('2. Duree poste'!$C$3="Score",0,0)</f>
        <v>0</v>
      </c>
      <c r="BQ122">
        <f>IF('2. Duree poste'!$C$3="Score",0,0)</f>
        <v>0</v>
      </c>
      <c r="BR122">
        <f>IF('2. Duree poste'!$C$3="Score",0,0)</f>
        <v>0</v>
      </c>
      <c r="BS122">
        <f>IF('2. Duree poste'!$C$3="Score",0,0)</f>
        <v>0</v>
      </c>
      <c r="BT122">
        <f>IF('2. Duree poste'!$C$3="Score",0,0)</f>
        <v>0</v>
      </c>
      <c r="BU122">
        <f>IF('2. Duree poste'!$C$3="Score",0,0)</f>
        <v>0</v>
      </c>
      <c r="BV122">
        <f>IF('2. Duree poste'!$C$3="Score",0,0)</f>
        <v>0</v>
      </c>
      <c r="BW122">
        <f>IF('2. Duree poste'!$C$3="Score",0,0)</f>
        <v>0</v>
      </c>
      <c r="BX122">
        <f>IF('2. Duree poste'!$C$3="Score",0,0)</f>
        <v>0</v>
      </c>
      <c r="BY122">
        <f>IF('2. Duree poste'!$C$3="Score",0,0)</f>
        <v>0</v>
      </c>
      <c r="BZ122">
        <f>IF('2. Duree poste'!$C$3="Score",0,0)</f>
        <v>0</v>
      </c>
      <c r="CA122">
        <f>IF('2. Duree poste'!$C$3="Score",0,0)</f>
        <v>0</v>
      </c>
      <c r="CB122">
        <f>IF('2. Duree poste'!$C$3="Score",0,0)</f>
        <v>0</v>
      </c>
      <c r="CC122">
        <f>IF('2. Duree poste'!$C$3="Score",0,0)</f>
        <v>0</v>
      </c>
      <c r="CD122">
        <f>IF('2. Duree poste'!$C$3="Score",0,0)</f>
        <v>0</v>
      </c>
      <c r="CE122">
        <f>IF('2. Duree poste'!$C$3="Score",0,0)</f>
        <v>0</v>
      </c>
      <c r="CF122">
        <f>IF('2. Duree poste'!$C$3="Score",0,0)</f>
        <v>0</v>
      </c>
      <c r="CG122">
        <f>IF('2. Duree poste'!$C$3="Score",0,0)</f>
        <v>0</v>
      </c>
      <c r="CH122">
        <f>IF('2. Duree poste'!$C$3="Score",0,0)</f>
        <v>0</v>
      </c>
      <c r="CI122">
        <f>IF('2. Duree poste'!$C$3="Score",0,0)</f>
        <v>0</v>
      </c>
      <c r="CJ122">
        <f>IF('2. Duree poste'!$C$3="Score",0,0)</f>
        <v>0</v>
      </c>
      <c r="CK122">
        <f>IF('2. Duree poste'!$C$3="Score",0,0)</f>
        <v>0</v>
      </c>
      <c r="CL122">
        <f>IF('2. Duree poste'!$C$3="Score",0,0)</f>
        <v>0</v>
      </c>
      <c r="CM122">
        <f>IF('2. Duree poste'!$C$3="Score",0,0)</f>
        <v>0</v>
      </c>
      <c r="CN122">
        <f>IF('2. Duree poste'!$C$3="Score",0,0)</f>
        <v>0</v>
      </c>
      <c r="CO122">
        <f>IF('2. Duree poste'!$C$3="Score",0,0)</f>
        <v>0</v>
      </c>
      <c r="CP122">
        <f>IF('2. Duree poste'!$C$3="Score",0,0)</f>
        <v>0</v>
      </c>
      <c r="CQ122">
        <f>IF('2. Duree poste'!$C$3="Score",0,0)</f>
        <v>0</v>
      </c>
      <c r="CR122">
        <f>IF('2. Duree poste'!$C$3="Score",0,0)</f>
        <v>0</v>
      </c>
      <c r="CS122">
        <f>IF('2. Duree poste'!$C$3="Score",0,0)</f>
        <v>0</v>
      </c>
      <c r="CT122">
        <f>IF('2. Duree poste'!$C$3="Score",0,0)</f>
        <v>0</v>
      </c>
      <c r="CU122">
        <f>IF('2. Duree poste'!$C$3="Score",0,0)</f>
        <v>0</v>
      </c>
      <c r="CV122">
        <f>IF('2. Duree poste'!$C$3="Score",0,0)</f>
        <v>0</v>
      </c>
      <c r="CW122">
        <f>IF('2. Duree poste'!$C$3="Score",0,0)</f>
        <v>0</v>
      </c>
      <c r="CX122">
        <f>IF('2. Duree poste'!$C$3="Score",0,0)</f>
        <v>0</v>
      </c>
      <c r="CY122">
        <f>IF('2. Duree poste'!$C$3="Score",0,0)</f>
        <v>0</v>
      </c>
      <c r="CZ122">
        <f>IF('2. Duree poste'!$C$3="Score",0,0)</f>
        <v>0</v>
      </c>
      <c r="DA122">
        <f>IF('2. Duree poste'!$C$3="Score",0,0)</f>
        <v>0</v>
      </c>
    </row>
    <row r="151" spans="25:94" x14ac:dyDescent="0.35">
      <c r="Y151">
        <f>IF('2. Duree poste'!$C$3="Score",2,5)</f>
        <v>5</v>
      </c>
      <c r="AL151">
        <f>IF('2. Duree poste'!$C$3="Score",2,3)</f>
        <v>3</v>
      </c>
      <c r="AM151">
        <f>IF('2. Duree poste'!$C$3="Score",1,2)</f>
        <v>2</v>
      </c>
      <c r="AN151">
        <f>IF('2. Duree poste'!$C$3="Score",1,2)</f>
        <v>2</v>
      </c>
      <c r="AO151">
        <f>IF('2. Duree poste'!$C$3="Score",1,2)</f>
        <v>2</v>
      </c>
      <c r="AP151">
        <f>IF('2. Duree poste'!$C$3="Score",2,3)</f>
        <v>3</v>
      </c>
      <c r="AQ151">
        <f>IF('2. Duree poste'!$C$3="Score",1,2)</f>
        <v>2</v>
      </c>
      <c r="AR151">
        <f>IF('2. Duree poste'!$C$3="Score",0,1)</f>
        <v>1</v>
      </c>
      <c r="AS151">
        <f>IF('2. Duree poste'!$C$3="Score",0,1)</f>
        <v>1</v>
      </c>
      <c r="AT151">
        <f>IF('2. Duree poste'!$C$3="Score",0,1)</f>
        <v>1</v>
      </c>
      <c r="AU151">
        <f>IF('2. Duree poste'!$C$3="Score",1,2)</f>
        <v>2</v>
      </c>
      <c r="BA151">
        <f>IF('2. Duree poste'!$C$3="Score",2,3)</f>
        <v>3</v>
      </c>
      <c r="BB151">
        <f>IF('2. Duree poste'!$C$3="Score",2,3)</f>
        <v>3</v>
      </c>
      <c r="BF151">
        <f>IF('2. Duree poste'!$C$3="Score",2,4)</f>
        <v>4</v>
      </c>
      <c r="BG151">
        <f>IF('2. Duree poste'!$C$3="Score",2,4)</f>
        <v>4</v>
      </c>
      <c r="BV151">
        <f>IF('2. Duree poste'!$C$3="Score",2,4)</f>
        <v>4</v>
      </c>
      <c r="BW151">
        <f>IF('2. Duree poste'!$C$3="Score",2,4)</f>
        <v>4</v>
      </c>
      <c r="CM151">
        <f>IF('2. Duree poste'!$C$3="Score",2,5)</f>
        <v>5</v>
      </c>
      <c r="CN151">
        <f>IF('2. Duree poste'!$C$3="Score",2,4)</f>
        <v>4</v>
      </c>
      <c r="CO151">
        <f>IF('2. Duree poste'!$C$3="Score",2,4)</f>
        <v>4</v>
      </c>
      <c r="CP151">
        <f>IF('2. Duree poste'!$C$3="Score",2,4)</f>
        <v>4</v>
      </c>
    </row>
    <row r="163" spans="21:44" x14ac:dyDescent="0.35">
      <c r="U163">
        <f>IF('2. Duree poste'!$C$3="Score",2,6)</f>
        <v>6</v>
      </c>
      <c r="V163">
        <f>IF('2. Duree poste'!$C$3="Score",2,5)</f>
        <v>5</v>
      </c>
      <c r="W163">
        <f>IF('2. Duree poste'!$C$3="Score",2,4)</f>
        <v>4</v>
      </c>
      <c r="X163">
        <f>IF('2. Duree poste'!$C$3="Score",2,4)</f>
        <v>4</v>
      </c>
      <c r="Y163">
        <f>IF('2. Duree poste'!$C$3="Score",2,3)</f>
        <v>3</v>
      </c>
      <c r="Z163">
        <f>IF('2. Duree poste'!$C$3="Score",2,3)</f>
        <v>3</v>
      </c>
      <c r="AA163">
        <f>IF('2. Duree poste'!$C$3="Score",2,4)</f>
        <v>4</v>
      </c>
      <c r="AB163">
        <f>IF('2. Duree poste'!$C$3="Score",2,3)</f>
        <v>3</v>
      </c>
      <c r="AC163">
        <f>IF('2. Duree poste'!$C$3="Score",2,4)</f>
        <v>4</v>
      </c>
      <c r="AD163">
        <f>IF('2. Duree poste'!$C$3="Score",2,3)</f>
        <v>3</v>
      </c>
      <c r="AE163">
        <f>IF('2. Duree poste'!$C$3="Score",2,3)</f>
        <v>3</v>
      </c>
      <c r="AF163">
        <f>IF('2. Duree poste'!$C$3="Score",2,3)</f>
        <v>3</v>
      </c>
      <c r="AG163">
        <f>IF('2. Duree poste'!$C$3="Score",2,4)</f>
        <v>4</v>
      </c>
      <c r="AH163">
        <f>IF('2. Duree poste'!$C$3="Score",2,4)</f>
        <v>4</v>
      </c>
      <c r="AI163">
        <f>IF('2. Duree poste'!$C$3="Score",2,4)</f>
        <v>4</v>
      </c>
      <c r="AJ163">
        <f>IF('2. Duree poste'!$C$3="Score",2,5)</f>
        <v>5</v>
      </c>
      <c r="AK163">
        <f>IF('2. Duree poste'!$C$3="Score",2,4)</f>
        <v>4</v>
      </c>
      <c r="AL163">
        <f>IF('2. Duree poste'!$C$3="Score",2,3)</f>
        <v>3</v>
      </c>
      <c r="AM163">
        <f>IF('2. Duree poste'!$C$3="Score",2,3)</f>
        <v>3</v>
      </c>
      <c r="AN163">
        <f>IF('2. Duree poste'!$C$3="Score",2,3)</f>
        <v>3</v>
      </c>
      <c r="AO163">
        <f>IF('2. Duree poste'!$C$3="Score",2,4)</f>
        <v>4</v>
      </c>
      <c r="AP163">
        <f>IF('2. Duree poste'!$C$3="Score",2,3)</f>
        <v>3</v>
      </c>
      <c r="AQ163">
        <f>IF('2. Duree poste'!$C$3="Score",2,3)</f>
        <v>3</v>
      </c>
      <c r="AR163">
        <f>IF('2. Duree poste'!$C$3="Score",2,3)</f>
        <v>3</v>
      </c>
    </row>
  </sheetData>
  <mergeCells count="1">
    <mergeCell ref="C3:D3"/>
  </mergeCells>
  <conditionalFormatting sqref="G11: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4: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8: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3: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5: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5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0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0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E21">
    <cfRule type="iconSet" priority="20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7:F21">
    <cfRule type="iconSet" priority="20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0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0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0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03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03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0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0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0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0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0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0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0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0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0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0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0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0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0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0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87B1927F-1A31-5A4A-85C1-EF94287A37C1}">
      <formula1>"Score,Brut"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688C6-5266-3C4D-BE5E-16D08CAE11EE}">
  <sheetPr codeName="Feuil14"/>
  <dimension ref="B3:KO163"/>
  <sheetViews>
    <sheetView topLeftCell="A42" workbookViewId="0">
      <selection activeCell="D48" sqref="D48:D102"/>
    </sheetView>
  </sheetViews>
  <sheetFormatPr baseColWidth="10" defaultRowHeight="14.5" outlineLevelCol="1" x14ac:dyDescent="0.35"/>
  <cols>
    <col min="5" max="7" width="10.81640625" customWidth="1" outlineLevel="1"/>
    <col min="8" max="17" width="10.81640625" style="478" customWidth="1" outlineLevel="1"/>
    <col min="18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735</v>
      </c>
      <c r="D3" s="829"/>
    </row>
    <row r="7" spans="2:164" x14ac:dyDescent="0.35">
      <c r="D7" t="s">
        <v>1085</v>
      </c>
      <c r="U7" t="s">
        <v>1086</v>
      </c>
      <c r="V7" t="s">
        <v>1087</v>
      </c>
      <c r="W7" t="s">
        <v>1088</v>
      </c>
    </row>
    <row r="8" spans="2:164" x14ac:dyDescent="0.35">
      <c r="D8" s="180">
        <f>AVERAGE(D11:D21)</f>
        <v>4.8139037433155076</v>
      </c>
      <c r="U8" s="180">
        <f>AVERAGE(D22:D27)</f>
        <v>3.9411764705882351</v>
      </c>
      <c r="V8" s="180">
        <f>AVERAGE(D28:D36)</f>
        <v>3.7581699346405224</v>
      </c>
      <c r="W8" s="180">
        <f>AVERAGE(D37:D47)</f>
        <v>3.5518716577540106</v>
      </c>
    </row>
    <row r="10" spans="2:164" ht="15" thickBot="1" x14ac:dyDescent="0.4">
      <c r="B10" s="478" t="s">
        <v>735</v>
      </c>
      <c r="C10" t="s">
        <v>623</v>
      </c>
      <c r="D10" t="s">
        <v>264</v>
      </c>
      <c r="E10" s="163">
        <f>BILAN!B18</f>
        <v>44636</v>
      </c>
      <c r="F10" s="163">
        <f>DATE(YEAR(E10),MONTH(E10),DAY(E10)+1)</f>
        <v>44637</v>
      </c>
      <c r="G10" s="163">
        <f t="shared" ref="G10:CB10" si="0">DATE(YEAR(F10),MONTH(F10),DAY(F10)+1)</f>
        <v>44638</v>
      </c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>
        <f>DATE(YEAR(G10),MONTH(G10),DAY(G10)+1)</f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s">
        <v>103</v>
      </c>
      <c r="C11" s="183"/>
      <c r="D11" s="206">
        <f t="shared" ref="D11:D74" si="3">AVERAGE($U11:$DA11)</f>
        <v>3.6470588235294117</v>
      </c>
      <c r="E11" s="184">
        <f>IF('3. Pauses 24h'!$C$3="Score",,1)</f>
        <v>1</v>
      </c>
      <c r="F11" s="183">
        <f>IF('3. Pauses 24h'!$C$3="Score",,2)</f>
        <v>2</v>
      </c>
      <c r="G11" s="184">
        <f>IF('3. Pauses 24h'!$C$3="Score",,3)</f>
        <v>3</v>
      </c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>
        <f>IF('3. Pauses 24h'!$C$3="Score",,3)</f>
        <v>3</v>
      </c>
      <c r="S11" s="184">
        <f>IF('3. Pauses 24h'!$C$3="Score",,4)</f>
        <v>4</v>
      </c>
      <c r="T11" s="183">
        <f>IF('3. Pauses 24h'!$C$3="Score",,4)</f>
        <v>4</v>
      </c>
      <c r="U11" s="185">
        <f>IF('3. Pauses 24h'!$C$3="Score",0,5)</f>
        <v>5</v>
      </c>
      <c r="V11" s="185">
        <f>IF('3. Pauses 24h'!$C$3="Score",0,6)</f>
        <v>6</v>
      </c>
      <c r="W11" s="185">
        <f>IF('3. Pauses 24h'!$C$3="Score",0,7)</f>
        <v>7</v>
      </c>
      <c r="X11" s="185">
        <f>IF('3. Pauses 24h'!$C$3="Score",0,7)</f>
        <v>7</v>
      </c>
      <c r="Y11" s="185">
        <f>IF('3. Pauses 24h'!$C$3="Score",0,7)</f>
        <v>7</v>
      </c>
      <c r="Z11" s="185">
        <f>IF('3. Pauses 24h'!$C$3="Score",0,7)</f>
        <v>7</v>
      </c>
      <c r="AA11" s="185">
        <f>IF('3. Pauses 24h'!$C$3="Score",0,7)</f>
        <v>7</v>
      </c>
      <c r="AB11" s="185">
        <f>IF('3. Pauses 24h'!$C$3="Score",0,6)</f>
        <v>6</v>
      </c>
      <c r="AC11" s="185">
        <f>IF('3. Pauses 24h'!$C$3="Score",0,5)</f>
        <v>5</v>
      </c>
      <c r="AD11" s="185">
        <f>IF('3. Pauses 24h'!$C$3="Score",0,4)</f>
        <v>4</v>
      </c>
      <c r="AE11" s="185">
        <f>IF('3. Pauses 24h'!$C$3="Score",0,3)</f>
        <v>3</v>
      </c>
      <c r="AF11" s="185">
        <f>IF('3. Pauses 24h'!$C$3="Score",0,3)</f>
        <v>3</v>
      </c>
      <c r="AG11" s="185">
        <f>IF('3. Pauses 24h'!$C$3="Score",0,3)</f>
        <v>3</v>
      </c>
      <c r="AH11" s="185">
        <f>IF('3. Pauses 24h'!$C$3="Score",0,2)</f>
        <v>2</v>
      </c>
      <c r="AI11" s="185">
        <f>IF('3. Pauses 24h'!$C$3="Score",0,2)</f>
        <v>2</v>
      </c>
      <c r="AJ11" s="185">
        <f>IF('3. Pauses 24h'!$C$3="Score",0,2)</f>
        <v>2</v>
      </c>
      <c r="AK11" s="185">
        <f>IF('3. Pauses 24h'!$C$3="Score",0,2)</f>
        <v>2</v>
      </c>
      <c r="AL11" s="185">
        <f>IF('3. Pauses 24h'!$C$3="Score",0,3)</f>
        <v>3</v>
      </c>
      <c r="AM11" s="185">
        <f>IF('3. Pauses 24h'!$C$3="Score",0,2)</f>
        <v>2</v>
      </c>
      <c r="AN11" s="185">
        <f>IF('3. Pauses 24h'!$C$3="Score",0,2)</f>
        <v>2</v>
      </c>
      <c r="AO11" s="185">
        <f>IF('3. Pauses 24h'!$C$3="Score",0,2)</f>
        <v>2</v>
      </c>
      <c r="AP11" s="185">
        <f>IF('3. Pauses 24h'!$C$3="Score",0,2)</f>
        <v>2</v>
      </c>
      <c r="AQ11" s="185">
        <f>IF('3. Pauses 24h'!$C$3="Score",0,2)</f>
        <v>2</v>
      </c>
      <c r="AR11" s="185">
        <f>IF('3. Pauses 24h'!$C$3="Score",0,2)</f>
        <v>2</v>
      </c>
      <c r="AS11" s="194">
        <f>IF('3. Pauses 24h'!$C$3="Score",0,3)</f>
        <v>3</v>
      </c>
      <c r="AT11" s="4">
        <f>IF('3. Pauses 24h'!$C$3="Score",0,4)</f>
        <v>4</v>
      </c>
      <c r="AU11" s="4">
        <f>IF('3. Pauses 24h'!$C$3="Score",0,4)</f>
        <v>4</v>
      </c>
      <c r="AV11" s="4">
        <f>IF('3. Pauses 24h'!$C$3="Score",0,4)</f>
        <v>4</v>
      </c>
      <c r="AW11" s="4">
        <f>IF('3. Pauses 24h'!$C$3="Score",0,5)</f>
        <v>5</v>
      </c>
      <c r="AX11" s="4">
        <f>IF('3. Pauses 24h'!$C$3="Score",0,5)</f>
        <v>5</v>
      </c>
      <c r="AY11" s="4">
        <f>IF('3. Pauses 24h'!$C$3="Score",0,6)</f>
        <v>6</v>
      </c>
      <c r="AZ11" s="4">
        <f>IF('3. Pauses 24h'!$C$3="Score",0,6)</f>
        <v>6</v>
      </c>
      <c r="BA11" s="4">
        <f>IF('3. Pauses 24h'!$C$3="Score",0,6)</f>
        <v>6</v>
      </c>
      <c r="BB11" s="4">
        <f>IF('3. Pauses 24h'!$C$3="Score",0,5)</f>
        <v>5</v>
      </c>
      <c r="BC11" s="4">
        <f>IF('3. Pauses 24h'!$C$3="Score",0,4)</f>
        <v>4</v>
      </c>
      <c r="BD11" s="4">
        <f>IF('3. Pauses 24h'!$C$3="Score",0,4)</f>
        <v>4</v>
      </c>
      <c r="BE11" s="4">
        <f>IF('3. Pauses 24h'!$C$3="Score",0,5)</f>
        <v>5</v>
      </c>
      <c r="BF11" s="4">
        <f>IF('3. Pauses 24h'!$C$3="Score",0,4)</f>
        <v>4</v>
      </c>
      <c r="BG11" s="4">
        <f>IF('3. Pauses 24h'!$C$3="Score",0,3)</f>
        <v>3</v>
      </c>
      <c r="BH11" s="4">
        <f>IF('3. Pauses 24h'!$C$3="Score",0,2)</f>
        <v>2</v>
      </c>
      <c r="BI11" s="4">
        <f>IF('3. Pauses 24h'!$C$3="Score",0,3)</f>
        <v>3</v>
      </c>
      <c r="BJ11" s="4">
        <f>IF('3. Pauses 24h'!$C$3="Score",0,4)</f>
        <v>4</v>
      </c>
      <c r="BK11" s="4">
        <f>IF('3. Pauses 24h'!$C$3="Score",0,4)</f>
        <v>4</v>
      </c>
      <c r="BL11" s="4">
        <f>IF('3. Pauses 24h'!$C$3="Score",0,4)</f>
        <v>4</v>
      </c>
      <c r="BM11" s="4">
        <f>IF('3. Pauses 24h'!$C$3="Score",0,5)</f>
        <v>5</v>
      </c>
      <c r="BN11" s="4">
        <f>IF('3. Pauses 24h'!$C$3="Score",0,6)</f>
        <v>6</v>
      </c>
      <c r="BO11" s="4">
        <f>IF('3. Pauses 24h'!$C$3="Score",0,7)</f>
        <v>7</v>
      </c>
      <c r="BP11" s="4">
        <f>IF('3. Pauses 24h'!$C$3="Score",0,7)</f>
        <v>7</v>
      </c>
      <c r="BQ11" s="4">
        <f>IF('3. Pauses 24h'!$C$3="Score",0,7)</f>
        <v>7</v>
      </c>
      <c r="BR11" s="4">
        <f>IF('3. Pauses 24h'!$C$3="Score",0,7)</f>
        <v>7</v>
      </c>
      <c r="BS11" s="4">
        <f>IF('3. Pauses 24h'!$C$3="Score",0,7)</f>
        <v>7</v>
      </c>
      <c r="BT11" s="4">
        <f>IF('3. Pauses 24h'!$C$3="Score",0,6)</f>
        <v>6</v>
      </c>
      <c r="BU11" s="4">
        <f>IF('3. Pauses 24h'!$C$3="Score",0,5)</f>
        <v>5</v>
      </c>
      <c r="BV11" s="4">
        <f>IF('3. Pauses 24h'!$C$3="Score",0,4)</f>
        <v>4</v>
      </c>
      <c r="BW11" s="4">
        <f>IF('3. Pauses 24h'!$C$3="Score",0,3)</f>
        <v>3</v>
      </c>
      <c r="BX11" s="4">
        <f>IF('3. Pauses 24h'!$C$3="Score",0,3)</f>
        <v>3</v>
      </c>
      <c r="BY11">
        <f>IF('3. Pauses 24h'!$C$3="Score",0,3)</f>
        <v>3</v>
      </c>
      <c r="BZ11">
        <f>IF('3. Pauses 24h'!$C$3="Score",0,2)</f>
        <v>2</v>
      </c>
      <c r="CA11">
        <f>IF('3. Pauses 24h'!$C$3="Score",0,2)</f>
        <v>2</v>
      </c>
      <c r="CB11">
        <f>IF('3. Pauses 24h'!$C$3="Score",0,2)</f>
        <v>2</v>
      </c>
      <c r="CC11">
        <f>IF('3. Pauses 24h'!$C$3="Score",0,2)</f>
        <v>2</v>
      </c>
      <c r="CD11">
        <f>IF('3. Pauses 24h'!$C$3="Score",0,3)</f>
        <v>3</v>
      </c>
      <c r="CE11">
        <f>IF('3. Pauses 24h'!$C$3="Score",0,2)</f>
        <v>2</v>
      </c>
      <c r="CF11">
        <f>IF('3. Pauses 24h'!$C$3="Score",0,2)</f>
        <v>2</v>
      </c>
      <c r="CG11">
        <f>IF('3. Pauses 24h'!$C$3="Score",0,2)</f>
        <v>2</v>
      </c>
      <c r="CH11">
        <f>IF('3. Pauses 24h'!$C$3="Score",0,2)</f>
        <v>2</v>
      </c>
      <c r="CI11">
        <f>IF('3. Pauses 24h'!$C$3="Score",0,2)</f>
        <v>2</v>
      </c>
      <c r="CJ11">
        <f>IF('3. Pauses 24h'!$C$3="Score",0,2)</f>
        <v>2</v>
      </c>
      <c r="CK11">
        <f>IF('3. Pauses 24h'!$C$3="Score",0,2)</f>
        <v>2</v>
      </c>
      <c r="CL11">
        <f>IF('3. Pauses 24h'!$C$3="Score",0,3)</f>
        <v>3</v>
      </c>
      <c r="CM11">
        <f>IF('3. Pauses 24h'!$C$3="Score",0,3)</f>
        <v>3</v>
      </c>
      <c r="CN11">
        <f>IF('3. Pauses 24h'!$C$3="Score",0,3)</f>
        <v>3</v>
      </c>
      <c r="CO11">
        <f>IF('3. Pauses 24h'!$C$3="Score",0,3)</f>
        <v>3</v>
      </c>
      <c r="CP11">
        <f>IF('3. Pauses 24h'!$C$3="Score",0,3)</f>
        <v>3</v>
      </c>
      <c r="CQ11">
        <f>IF('3. Pauses 24h'!$C$3="Score",0,4)</f>
        <v>4</v>
      </c>
      <c r="CR11">
        <f>IF('3. Pauses 24h'!$C$3="Score",0,3)</f>
        <v>3</v>
      </c>
      <c r="CS11">
        <f>IF('3. Pauses 24h'!$C$3="Score",0,2)</f>
        <v>2</v>
      </c>
      <c r="CT11">
        <f>IF('3. Pauses 24h'!$C$3="Score",0,2)</f>
        <v>2</v>
      </c>
      <c r="CU11">
        <f>IF('3. Pauses 24h'!$C$3="Score",0,2)</f>
        <v>2</v>
      </c>
      <c r="CV11">
        <f>IF('3. Pauses 24h'!$C$3="Score",0,2)</f>
        <v>2</v>
      </c>
      <c r="CW11">
        <f>IF('3. Pauses 24h'!$C$3="Score",0,2)</f>
        <v>2</v>
      </c>
      <c r="CX11">
        <f>IF('3. Pauses 24h'!$C$3="Score",1,1)</f>
        <v>1</v>
      </c>
      <c r="CY11">
        <f>IF('3. Pauses 24h'!$C$3="Score",1,1)</f>
        <v>1</v>
      </c>
      <c r="CZ11">
        <f>IF('3. Pauses 24h'!$C$3="Score",0,2)</f>
        <v>2</v>
      </c>
      <c r="DA11">
        <f>IF('3. Pauses 24h'!$C$3="Score",1,1)</f>
        <v>1</v>
      </c>
    </row>
    <row r="12" spans="2:164" x14ac:dyDescent="0.35">
      <c r="B12" s="186" t="s">
        <v>104</v>
      </c>
      <c r="C12" s="187"/>
      <c r="D12" s="207">
        <f t="shared" si="3"/>
        <v>6.0470588235294116</v>
      </c>
      <c r="E12" s="188">
        <f>IF('3. Pauses 24h'!$C$3="Score",,1)</f>
        <v>1</v>
      </c>
      <c r="F12" s="188">
        <f>IF('3. Pauses 24h'!$C$3="Score",,2)</f>
        <v>2</v>
      </c>
      <c r="G12" s="188">
        <f>IF('3. Pauses 24h'!$C$3="Score",,2)</f>
        <v>2</v>
      </c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>
        <f>IF('3. Pauses 24h'!$C$3="Score",,2)</f>
        <v>2</v>
      </c>
      <c r="S12" s="188">
        <f>IF('3. Pauses 24h'!$C$3="Score",,3)</f>
        <v>3</v>
      </c>
      <c r="T12" s="187">
        <f>IF('3. Pauses 24h'!$C$3="Score",,4)</f>
        <v>4</v>
      </c>
      <c r="U12" s="172">
        <f>IF('3. Pauses 24h'!$C$3="Score",0,5)</f>
        <v>5</v>
      </c>
      <c r="V12" s="172">
        <f>IF('3. Pauses 24h'!$C$3="Score",0,5)</f>
        <v>5</v>
      </c>
      <c r="W12" s="172">
        <f>IF('3. Pauses 24h'!$C$3="Score",0,5)</f>
        <v>5</v>
      </c>
      <c r="X12" s="172">
        <f>IF('3. Pauses 24h'!$C$3="Score",0,4)</f>
        <v>4</v>
      </c>
      <c r="Y12" s="172">
        <f>IF('3. Pauses 24h'!$C$3="Score",0,3)</f>
        <v>3</v>
      </c>
      <c r="Z12" s="172">
        <f>IF('3. Pauses 24h'!$C$3="Score",0,3)</f>
        <v>3</v>
      </c>
      <c r="AA12" s="172">
        <f>IF('3. Pauses 24h'!$C$3="Score",0,3)</f>
        <v>3</v>
      </c>
      <c r="AB12" s="172">
        <f>IF('3. Pauses 24h'!$C$3="Score",0,3)</f>
        <v>3</v>
      </c>
      <c r="AC12" s="172">
        <f>IF('3. Pauses 24h'!$C$3="Score",0,4)</f>
        <v>4</v>
      </c>
      <c r="AD12" s="172">
        <f>IF('3. Pauses 24h'!$C$3="Score",0,5)</f>
        <v>5</v>
      </c>
      <c r="AE12" s="172">
        <f>IF('3. Pauses 24h'!$C$3="Score",0,5)</f>
        <v>5</v>
      </c>
      <c r="AF12" s="172">
        <f>IF('3. Pauses 24h'!$C$3="Score",0,5)</f>
        <v>5</v>
      </c>
      <c r="AG12" s="172">
        <f>IF('3. Pauses 24h'!$C$3="Score",0,5)</f>
        <v>5</v>
      </c>
      <c r="AH12" s="172">
        <f>IF('3. Pauses 24h'!$C$3="Score",0,5)</f>
        <v>5</v>
      </c>
      <c r="AI12" s="172">
        <f>IF('3. Pauses 24h'!$C$3="Score",0,5)</f>
        <v>5</v>
      </c>
      <c r="AJ12" s="172">
        <f>IF('3. Pauses 24h'!$C$3="Score",0,5)</f>
        <v>5</v>
      </c>
      <c r="AK12" s="172">
        <f>IF('3. Pauses 24h'!$C$3="Score",0,5)</f>
        <v>5</v>
      </c>
      <c r="AL12" s="172">
        <f>IF('3. Pauses 24h'!$C$3="Score",0,6)</f>
        <v>6</v>
      </c>
      <c r="AM12" s="172">
        <f>IF('3. Pauses 24h'!$C$3="Score",0,7)</f>
        <v>7</v>
      </c>
      <c r="AN12" s="172">
        <f>IF('3. Pauses 24h'!$C$3="Score",0,7)</f>
        <v>7</v>
      </c>
      <c r="AO12" s="172">
        <f>IF('3. Pauses 24h'!$C$3="Score",0,7)</f>
        <v>7</v>
      </c>
      <c r="AP12" s="172">
        <f>IF('3. Pauses 24h'!$C$3="Score",0,7)</f>
        <v>7</v>
      </c>
      <c r="AQ12" s="172">
        <f>IF('3. Pauses 24h'!$C$3="Score",0,7)</f>
        <v>7</v>
      </c>
      <c r="AR12" s="172">
        <f>IF('3. Pauses 24h'!$C$3="Score",0,7)</f>
        <v>7</v>
      </c>
      <c r="AS12" s="189">
        <f>IF('3. Pauses 24h'!$C$3="Score",0,7)</f>
        <v>7</v>
      </c>
      <c r="AT12" s="4">
        <f>IF('3. Pauses 24h'!$C$3="Score",0,7)</f>
        <v>7</v>
      </c>
      <c r="AU12" s="4">
        <f>IF('3. Pauses 24h'!$C$3="Score",0,7)</f>
        <v>7</v>
      </c>
      <c r="AV12" s="4">
        <f>IF('3. Pauses 24h'!$C$3="Score",0,7)</f>
        <v>7</v>
      </c>
      <c r="AW12" s="4">
        <f>IF('3. Pauses 24h'!$C$3="Score",0,7)</f>
        <v>7</v>
      </c>
      <c r="AX12" s="4">
        <f>IF('3. Pauses 24h'!$C$3="Score",0,6)</f>
        <v>6</v>
      </c>
      <c r="AY12" s="4">
        <f>IF('3. Pauses 24h'!$C$3="Score",0,6)</f>
        <v>6</v>
      </c>
      <c r="AZ12" s="4">
        <f>IF('3. Pauses 24h'!$C$3="Score",0,5)</f>
        <v>5</v>
      </c>
      <c r="BA12" s="4">
        <f>IF('3. Pauses 24h'!$C$3="Score",0,4)</f>
        <v>4</v>
      </c>
      <c r="BB12" s="4">
        <f>IF('3. Pauses 24h'!$C$3="Score",0,4)</f>
        <v>4</v>
      </c>
      <c r="BC12" s="4">
        <f>IF('3. Pauses 24h'!$C$3="Score",0,4)</f>
        <v>4</v>
      </c>
      <c r="BD12" s="4">
        <f>IF('3. Pauses 24h'!$C$3="Score",0,4)</f>
        <v>4</v>
      </c>
      <c r="BE12" s="4">
        <f>IF('3. Pauses 24h'!$C$3="Score",0,5)</f>
        <v>5</v>
      </c>
      <c r="BF12" s="4">
        <f>IF('3. Pauses 24h'!$C$3="Score",0,5)</f>
        <v>5</v>
      </c>
      <c r="BG12" s="4">
        <f>IF('3. Pauses 24h'!$C$3="Score",0,6)</f>
        <v>6</v>
      </c>
      <c r="BH12" s="4">
        <f>IF('3. Pauses 24h'!$C$3="Score",0,7)</f>
        <v>7</v>
      </c>
      <c r="BI12" s="4">
        <f>IF('3. Pauses 24h'!$C$3="Score",0,6)</f>
        <v>6</v>
      </c>
      <c r="BJ12" s="4">
        <f>IF('3. Pauses 24h'!$C$3="Score",0,5)</f>
        <v>5</v>
      </c>
      <c r="BK12" s="4">
        <f>IF('3. Pauses 24h'!$C$3="Score",0,5)</f>
        <v>5</v>
      </c>
      <c r="BL12" s="4">
        <f>IF('3. Pauses 24h'!$C$3="Score",0,5)</f>
        <v>5</v>
      </c>
      <c r="BM12" s="4">
        <f>IF('3. Pauses 24h'!$C$3="Score",0,5)</f>
        <v>5</v>
      </c>
      <c r="BN12" s="4">
        <f>IF('3. Pauses 24h'!$C$3="Score",0,5)</f>
        <v>5</v>
      </c>
      <c r="BO12" s="4">
        <f>IF('3. Pauses 24h'!$C$3="Score",0,5)</f>
        <v>5</v>
      </c>
      <c r="BP12" s="4">
        <f>IF('3. Pauses 24h'!$C$3="Score",0,6)</f>
        <v>6</v>
      </c>
      <c r="BQ12" s="4">
        <f>IF('3. Pauses 24h'!$C$3="Score",0,7)</f>
        <v>7</v>
      </c>
      <c r="BR12" s="4">
        <f>IF('3. Pauses 24h'!$C$3="Score",0,7)</f>
        <v>7</v>
      </c>
      <c r="BS12" s="4">
        <f>IF('3. Pauses 24h'!$C$3="Score",0,7)</f>
        <v>7</v>
      </c>
      <c r="BT12" s="4">
        <f>IF('3. Pauses 24h'!$C$3="Score",0,7)</f>
        <v>7</v>
      </c>
      <c r="BU12" s="4">
        <f>IF('3. Pauses 24h'!$C$3="Score",0,7)</f>
        <v>7</v>
      </c>
      <c r="BV12" s="4">
        <f>IF('3. Pauses 24h'!$C$3="Score",0,7)</f>
        <v>7</v>
      </c>
      <c r="BW12" s="4">
        <f>IF('3. Pauses 24h'!$C$3="Score",0,7)</f>
        <v>7</v>
      </c>
      <c r="BX12" s="4">
        <f>IF('3. Pauses 24h'!$C$3="Score",0,7)</f>
        <v>7</v>
      </c>
      <c r="BY12">
        <f>IF('3. Pauses 24h'!$C$3="Score",0,7)</f>
        <v>7</v>
      </c>
      <c r="BZ12">
        <f>IF('3. Pauses 24h'!$C$3="Score",0,7)</f>
        <v>7</v>
      </c>
      <c r="CA12">
        <f>IF('3. Pauses 24h'!$C$3="Score",0,7)</f>
        <v>7</v>
      </c>
      <c r="CB12">
        <f>IF('3. Pauses 24h'!$C$3="Score",0,7)</f>
        <v>7</v>
      </c>
      <c r="CC12">
        <f>IF('3. Pauses 24h'!$C$3="Score",0,7)</f>
        <v>7</v>
      </c>
      <c r="CD12">
        <f>IF('3. Pauses 24h'!$C$3="Score",0,7)</f>
        <v>7</v>
      </c>
      <c r="CE12">
        <f>IF('3. Pauses 24h'!$C$3="Score",0,7)</f>
        <v>7</v>
      </c>
      <c r="CF12">
        <f>IF('3. Pauses 24h'!$C$3="Score",0,7)</f>
        <v>7</v>
      </c>
      <c r="CG12">
        <f>IF('3. Pauses 24h'!$C$3="Score",0,7)</f>
        <v>7</v>
      </c>
      <c r="CH12">
        <f>IF('3. Pauses 24h'!$C$3="Score",0,7)</f>
        <v>7</v>
      </c>
      <c r="CI12">
        <f>IF('3. Pauses 24h'!$C$3="Score",0,7)</f>
        <v>7</v>
      </c>
      <c r="CJ12">
        <f>IF('3. Pauses 24h'!$C$3="Score",0,7)</f>
        <v>7</v>
      </c>
      <c r="CK12">
        <f>IF('3. Pauses 24h'!$C$3="Score",0,7)</f>
        <v>7</v>
      </c>
      <c r="CL12">
        <f>IF('3. Pauses 24h'!$C$3="Score",0,7)</f>
        <v>7</v>
      </c>
      <c r="CM12">
        <f>IF('3. Pauses 24h'!$C$3="Score",0,7)</f>
        <v>7</v>
      </c>
      <c r="CN12">
        <f>IF('3. Pauses 24h'!$C$3="Score",0,7)</f>
        <v>7</v>
      </c>
      <c r="CO12">
        <f>IF('3. Pauses 24h'!$C$3="Score",0,7)</f>
        <v>7</v>
      </c>
      <c r="CP12">
        <f>IF('3. Pauses 24h'!$C$3="Score",0,7)</f>
        <v>7</v>
      </c>
      <c r="CQ12">
        <f>IF('3. Pauses 24h'!$C$3="Score",0,7)</f>
        <v>7</v>
      </c>
      <c r="CR12">
        <f>IF('3. Pauses 24h'!$C$3="Score",0,7)</f>
        <v>7</v>
      </c>
      <c r="CS12">
        <f>IF('3. Pauses 24h'!$C$3="Score",0,7)</f>
        <v>7</v>
      </c>
      <c r="CT12">
        <f>IF('3. Pauses 24h'!$C$3="Score",0,7)</f>
        <v>7</v>
      </c>
      <c r="CU12">
        <f>IF('3. Pauses 24h'!$C$3="Score",0,7)</f>
        <v>7</v>
      </c>
      <c r="CV12">
        <f>IF('3. Pauses 24h'!$C$3="Score",0,7)</f>
        <v>7</v>
      </c>
      <c r="CW12">
        <f>IF('3. Pauses 24h'!$C$3="Score",0,7)</f>
        <v>7</v>
      </c>
      <c r="CX12">
        <f>IF('3. Pauses 24h'!$C$3="Score",0,7)</f>
        <v>7</v>
      </c>
      <c r="CY12">
        <f>IF('3. Pauses 24h'!$C$3="Score",0,7)</f>
        <v>7</v>
      </c>
      <c r="CZ12">
        <f>IF('3. Pauses 24h'!$C$3="Score",0,7)</f>
        <v>7</v>
      </c>
      <c r="DA12">
        <f>IF('3. Pauses 24h'!$C$3="Score",0,6)</f>
        <v>6</v>
      </c>
    </row>
    <row r="13" spans="2:164" x14ac:dyDescent="0.35">
      <c r="B13" s="186" t="s">
        <v>105</v>
      </c>
      <c r="C13" s="187"/>
      <c r="D13" s="207">
        <f t="shared" si="3"/>
        <v>5.9411764705882355</v>
      </c>
      <c r="E13" s="187">
        <f>IF('3. Pauses 24h'!$C$3="Score",,0)</f>
        <v>0</v>
      </c>
      <c r="F13" s="187">
        <f>IF('3. Pauses 24h'!$C$3="Score",,1)</f>
        <v>1</v>
      </c>
      <c r="G13" s="187">
        <f>IF('3. Pauses 24h'!$C$3="Score",,2)</f>
        <v>2</v>
      </c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>
        <f>IF('3. Pauses 24h'!$C$3="Score",,2)</f>
        <v>2</v>
      </c>
      <c r="S13" s="187">
        <f>IF('3. Pauses 24h'!$C$3="Score",,2)</f>
        <v>2</v>
      </c>
      <c r="T13" s="187">
        <f>IF('3. Pauses 24h'!$C$3="Score",,2)</f>
        <v>2</v>
      </c>
      <c r="U13" s="172">
        <f>IF('3. Pauses 24h'!$C$3="Score",0,5)</f>
        <v>5</v>
      </c>
      <c r="V13" s="172">
        <f>IF('3. Pauses 24h'!$C$3="Score",0,5)</f>
        <v>5</v>
      </c>
      <c r="W13" s="172">
        <f>IF('3. Pauses 24h'!$C$3="Score",0,5)</f>
        <v>5</v>
      </c>
      <c r="X13" s="172">
        <f>IF('3. Pauses 24h'!$C$3="Score",0,6)</f>
        <v>6</v>
      </c>
      <c r="Y13" s="172">
        <f>IF('3. Pauses 24h'!$C$3="Score",0,5)</f>
        <v>5</v>
      </c>
      <c r="Z13" s="172">
        <f>IF('3. Pauses 24h'!$C$3="Score",0,6)</f>
        <v>6</v>
      </c>
      <c r="AA13" s="172">
        <f>IF('3. Pauses 24h'!$C$3="Score",0,6)</f>
        <v>6</v>
      </c>
      <c r="AB13" s="172">
        <f>IF('3. Pauses 24h'!$C$3="Score",0,6)</f>
        <v>6</v>
      </c>
      <c r="AC13" s="172">
        <f>IF('3. Pauses 24h'!$C$3="Score",0,6)</f>
        <v>6</v>
      </c>
      <c r="AD13" s="172">
        <f>IF('3. Pauses 24h'!$C$3="Score",0,6)</f>
        <v>6</v>
      </c>
      <c r="AE13" s="172">
        <f>IF('3. Pauses 24h'!$C$3="Score",0,6)</f>
        <v>6</v>
      </c>
      <c r="AF13" s="172">
        <f>IF('3. Pauses 24h'!$C$3="Score",0,7)</f>
        <v>7</v>
      </c>
      <c r="AG13" s="172">
        <f>IF('3. Pauses 24h'!$C$3="Score",0,7)</f>
        <v>7</v>
      </c>
      <c r="AH13" s="172">
        <f>IF('3. Pauses 24h'!$C$3="Score",0,7)</f>
        <v>7</v>
      </c>
      <c r="AI13" s="172">
        <f>IF('3. Pauses 24h'!$C$3="Score",0,7)</f>
        <v>7</v>
      </c>
      <c r="AJ13" s="172">
        <f>IF('3. Pauses 24h'!$C$3="Score",0,7)</f>
        <v>7</v>
      </c>
      <c r="AK13" s="172">
        <f>IF('3. Pauses 24h'!$C$3="Score",0,7)</f>
        <v>7</v>
      </c>
      <c r="AL13" s="172">
        <f>IF('3. Pauses 24h'!$C$3="Score",0,7)</f>
        <v>7</v>
      </c>
      <c r="AM13" s="172">
        <f>IF('3. Pauses 24h'!$C$3="Score",0,6)</f>
        <v>6</v>
      </c>
      <c r="AN13" s="172">
        <f>IF('3. Pauses 24h'!$C$3="Score",0,5)</f>
        <v>5</v>
      </c>
      <c r="AO13" s="172">
        <f>IF('3. Pauses 24h'!$C$3="Score",0,5)</f>
        <v>5</v>
      </c>
      <c r="AP13" s="172">
        <f>IF('3. Pauses 24h'!$C$3="Score",0,5)</f>
        <v>5</v>
      </c>
      <c r="AQ13" s="172">
        <f>IF('3. Pauses 24h'!$C$3="Score",0,5)</f>
        <v>5</v>
      </c>
      <c r="AR13" s="172">
        <f>IF('3. Pauses 24h'!$C$3="Score",0,5)</f>
        <v>5</v>
      </c>
      <c r="AS13" s="189">
        <f>IF('3. Pauses 24h'!$C$3="Score",0,5)</f>
        <v>5</v>
      </c>
      <c r="AT13" s="4">
        <f>IF('3. Pauses 24h'!$C$3="Score",0,5)</f>
        <v>5</v>
      </c>
      <c r="AU13" s="4">
        <f>IF('3. Pauses 24h'!$C$3="Score",0,6)</f>
        <v>6</v>
      </c>
      <c r="AV13" s="4">
        <f>IF('3. Pauses 24h'!$C$3="Score",0,6)</f>
        <v>6</v>
      </c>
      <c r="AW13" s="4">
        <f>IF('3. Pauses 24h'!$C$3="Score",0,6)</f>
        <v>6</v>
      </c>
      <c r="AX13" s="4">
        <f>IF('3. Pauses 24h'!$C$3="Score",0,6)</f>
        <v>6</v>
      </c>
      <c r="AY13" s="4">
        <f>IF('3. Pauses 24h'!$C$3="Score",0,6)</f>
        <v>6</v>
      </c>
      <c r="AZ13" s="4">
        <f>IF('3. Pauses 24h'!$C$3="Score",0,6)</f>
        <v>6</v>
      </c>
      <c r="BA13" s="4">
        <f>IF('3. Pauses 24h'!$C$3="Score",0,7)</f>
        <v>7</v>
      </c>
      <c r="BB13" s="4">
        <f>IF('3. Pauses 24h'!$C$3="Score",0,7)</f>
        <v>7</v>
      </c>
      <c r="BC13" s="4">
        <f>IF('3. Pauses 24h'!$C$3="Score",0,6)</f>
        <v>6</v>
      </c>
      <c r="BD13" s="4">
        <f>IF('3. Pauses 24h'!$C$3="Score",0,6)</f>
        <v>6</v>
      </c>
      <c r="BE13" s="4">
        <f>IF('3. Pauses 24h'!$C$3="Score",0,6)</f>
        <v>6</v>
      </c>
      <c r="BF13" s="4">
        <f>IF('3. Pauses 24h'!$C$3="Score",0,6)</f>
        <v>6</v>
      </c>
      <c r="BG13" s="4">
        <f>IF('3. Pauses 24h'!$C$3="Score",0,6)</f>
        <v>6</v>
      </c>
      <c r="BH13" s="4">
        <f>IF('3. Pauses 24h'!$C$3="Score",0,5)</f>
        <v>5</v>
      </c>
      <c r="BI13" s="4">
        <f>IF('3. Pauses 24h'!$C$3="Score",0,5)</f>
        <v>5</v>
      </c>
      <c r="BJ13" s="4">
        <f>IF('3. Pauses 24h'!$C$3="Score",0,6)</f>
        <v>6</v>
      </c>
      <c r="BK13" s="4">
        <f>IF('3. Pauses 24h'!$C$3="Score",0,6)</f>
        <v>6</v>
      </c>
      <c r="BL13" s="4">
        <f>IF('3. Pauses 24h'!$C$3="Score",0,6)</f>
        <v>6</v>
      </c>
      <c r="BM13" s="4">
        <f>IF('3. Pauses 24h'!$C$3="Score",0,6)</f>
        <v>6</v>
      </c>
      <c r="BN13" s="4">
        <f>IF('3. Pauses 24h'!$C$3="Score",0,6)</f>
        <v>6</v>
      </c>
      <c r="BO13" s="4">
        <f>IF('3. Pauses 24h'!$C$3="Score",0,7)</f>
        <v>7</v>
      </c>
      <c r="BP13" s="4">
        <f>IF('3. Pauses 24h'!$C$3="Score",0,7)</f>
        <v>7</v>
      </c>
      <c r="BQ13" s="4">
        <f>IF('3. Pauses 24h'!$C$3="Score",0,7)</f>
        <v>7</v>
      </c>
      <c r="BR13" s="4">
        <f>IF('3. Pauses 24h'!$C$3="Score",0,7)</f>
        <v>7</v>
      </c>
      <c r="BS13" s="4">
        <f>IF('3. Pauses 24h'!$C$3="Score",0,7)</f>
        <v>7</v>
      </c>
      <c r="BT13" s="4">
        <f>IF('3. Pauses 24h'!$C$3="Score",0,7)</f>
        <v>7</v>
      </c>
      <c r="BU13" s="4">
        <f>IF('3. Pauses 24h'!$C$3="Score",0,7)</f>
        <v>7</v>
      </c>
      <c r="BV13" s="4">
        <f>IF('3. Pauses 24h'!$C$3="Score",0,7)</f>
        <v>7</v>
      </c>
      <c r="BW13" s="4">
        <f>IF('3. Pauses 24h'!$C$3="Score",0,7)</f>
        <v>7</v>
      </c>
      <c r="BX13" s="4">
        <f>IF('3. Pauses 24h'!$C$3="Score",0,7)</f>
        <v>7</v>
      </c>
      <c r="BY13">
        <f>IF('3. Pauses 24h'!$C$3="Score",0,7)</f>
        <v>7</v>
      </c>
      <c r="BZ13">
        <f>IF('3. Pauses 24h'!$C$3="Score",0,7)</f>
        <v>7</v>
      </c>
      <c r="CA13">
        <f>IF('3. Pauses 24h'!$C$3="Score",0,7)</f>
        <v>7</v>
      </c>
      <c r="CB13">
        <f>IF('3. Pauses 24h'!$C$3="Score",0,7)</f>
        <v>7</v>
      </c>
      <c r="CC13">
        <f>IF('3. Pauses 24h'!$C$3="Score",0,6)</f>
        <v>6</v>
      </c>
      <c r="CD13">
        <f>IF('3. Pauses 24h'!$C$3="Score",0,6)</f>
        <v>6</v>
      </c>
      <c r="CE13">
        <f>IF('3. Pauses 24h'!$C$3="Score",0,6)</f>
        <v>6</v>
      </c>
      <c r="CF13">
        <f>IF('3. Pauses 24h'!$C$3="Score",0,6)</f>
        <v>6</v>
      </c>
      <c r="CG13">
        <f>IF('3. Pauses 24h'!$C$3="Score",0,6)</f>
        <v>6</v>
      </c>
      <c r="CH13">
        <f>IF('3. Pauses 24h'!$C$3="Score",0,6)</f>
        <v>6</v>
      </c>
      <c r="CI13">
        <f>IF('3. Pauses 24h'!$C$3="Score",0,6)</f>
        <v>6</v>
      </c>
      <c r="CJ13">
        <f>IF('3. Pauses 24h'!$C$3="Score",0,6)</f>
        <v>6</v>
      </c>
      <c r="CK13">
        <f>IF('3. Pauses 24h'!$C$3="Score",0,5)</f>
        <v>5</v>
      </c>
      <c r="CL13">
        <f>IF('3. Pauses 24h'!$C$3="Score",0,4)</f>
        <v>4</v>
      </c>
      <c r="CM13">
        <f>IF('3. Pauses 24h'!$C$3="Score",0,4)</f>
        <v>4</v>
      </c>
      <c r="CN13">
        <f>IF('3. Pauses 24h'!$C$3="Score",0,4)</f>
        <v>4</v>
      </c>
      <c r="CO13">
        <f>IF('3. Pauses 24h'!$C$3="Score",0,4)</f>
        <v>4</v>
      </c>
      <c r="CP13">
        <f>IF('3. Pauses 24h'!$C$3="Score",0,4)</f>
        <v>4</v>
      </c>
      <c r="CQ13">
        <f>IF('3. Pauses 24h'!$C$3="Score",0,4)</f>
        <v>4</v>
      </c>
      <c r="CR13">
        <f>IF('3. Pauses 24h'!$C$3="Score",0,5)</f>
        <v>5</v>
      </c>
      <c r="CS13">
        <f>IF('3. Pauses 24h'!$C$3="Score",0,6)</f>
        <v>6</v>
      </c>
      <c r="CT13">
        <f>IF('3. Pauses 24h'!$C$3="Score",0,6)</f>
        <v>6</v>
      </c>
      <c r="CU13">
        <f>IF('3. Pauses 24h'!$C$3="Score",0,6)</f>
        <v>6</v>
      </c>
      <c r="CV13">
        <f>IF('3. Pauses 24h'!$C$3="Score",0,6)</f>
        <v>6</v>
      </c>
      <c r="CW13">
        <f>IF('3. Pauses 24h'!$C$3="Score",0,6)</f>
        <v>6</v>
      </c>
      <c r="CX13">
        <f>IF('3. Pauses 24h'!$C$3="Score",0,6)</f>
        <v>6</v>
      </c>
      <c r="CY13">
        <f>IF('3. Pauses 24h'!$C$3="Score",0,6)</f>
        <v>6</v>
      </c>
      <c r="CZ13">
        <f>IF('3. Pauses 24h'!$C$3="Score",0,6)</f>
        <v>6</v>
      </c>
      <c r="DA13">
        <f>IF('3. Pauses 24h'!$C$3="Score",0,5)</f>
        <v>5</v>
      </c>
    </row>
    <row r="14" spans="2:164" x14ac:dyDescent="0.35">
      <c r="B14" s="186" t="s">
        <v>106</v>
      </c>
      <c r="C14" s="172"/>
      <c r="D14" s="207">
        <f t="shared" si="3"/>
        <v>3.4588235294117649</v>
      </c>
      <c r="E14" s="188">
        <f>IF('3. Pauses 24h'!$C$3="Score",,1)</f>
        <v>1</v>
      </c>
      <c r="F14" s="188">
        <f>IF('3. Pauses 24h'!$C$3="Score",,2)</f>
        <v>2</v>
      </c>
      <c r="G14" s="188">
        <f>IF('3. Pauses 24h'!$C$3="Score",,3)</f>
        <v>3</v>
      </c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7">
        <f>IF('3. Pauses 24h'!$C$3="Score",,3)</f>
        <v>3</v>
      </c>
      <c r="S14" s="188">
        <f>IF('3. Pauses 24h'!$C$3="Score",,4)</f>
        <v>4</v>
      </c>
      <c r="T14" s="187">
        <f>IF('3. Pauses 24h'!$C$3="Score",,5)</f>
        <v>5</v>
      </c>
      <c r="U14" s="172">
        <f>IF('3. Pauses 24h'!$C$3="Score",0,4)</f>
        <v>4</v>
      </c>
      <c r="V14" s="172">
        <f>IF('3. Pauses 24h'!$C$3="Score",0,3)</f>
        <v>3</v>
      </c>
      <c r="W14" s="172">
        <f>IF('3. Pauses 24h'!$C$3="Score",0,3)</f>
        <v>3</v>
      </c>
      <c r="X14" s="172">
        <f>IF('3. Pauses 24h'!$C$3="Score",0,3)</f>
        <v>3</v>
      </c>
      <c r="Y14" s="172">
        <f>IF('3. Pauses 24h'!$C$3="Score",0,3)</f>
        <v>3</v>
      </c>
      <c r="Z14" s="172">
        <f>IF('3. Pauses 24h'!$C$3="Score",0,3)</f>
        <v>3</v>
      </c>
      <c r="AA14" s="172">
        <f>IF('3. Pauses 24h'!$C$3="Score",0,4)</f>
        <v>4</v>
      </c>
      <c r="AB14" s="172">
        <f>IF('3. Pauses 24h'!$C$3="Score",0,4)</f>
        <v>4</v>
      </c>
      <c r="AC14" s="172">
        <f>IF('3. Pauses 24h'!$C$3="Score",0,5)</f>
        <v>5</v>
      </c>
      <c r="AD14" s="172">
        <f>IF('3. Pauses 24h'!$C$3="Score",0,5)</f>
        <v>5</v>
      </c>
      <c r="AE14" s="172">
        <f>IF('3. Pauses 24h'!$C$3="Score",0,6)</f>
        <v>6</v>
      </c>
      <c r="AF14" s="172">
        <f>IF('3. Pauses 24h'!$C$3="Score",0,7)</f>
        <v>7</v>
      </c>
      <c r="AG14" s="172">
        <f>IF('3. Pauses 24h'!$C$3="Score",0,6)</f>
        <v>6</v>
      </c>
      <c r="AH14" s="172">
        <f>IF('3. Pauses 24h'!$C$3="Score",0,6)</f>
        <v>6</v>
      </c>
      <c r="AI14" s="172">
        <f>IF('3. Pauses 24h'!$C$3="Score",0,5)</f>
        <v>5</v>
      </c>
      <c r="AJ14" s="172">
        <f>IF('3. Pauses 24h'!$C$3="Score",0,4)</f>
        <v>4</v>
      </c>
      <c r="AK14" s="172">
        <f>IF('3. Pauses 24h'!$C$3="Score",0,4)</f>
        <v>4</v>
      </c>
      <c r="AL14" s="172">
        <f>IF('3. Pauses 24h'!$C$3="Score",0,3)</f>
        <v>3</v>
      </c>
      <c r="AM14" s="172">
        <f>IF('3. Pauses 24h'!$C$3="Score",0,2)</f>
        <v>2</v>
      </c>
      <c r="AN14" s="172">
        <f>IF('3. Pauses 24h'!$C$3="Score",0,3)</f>
        <v>3</v>
      </c>
      <c r="AO14" s="172">
        <f>IF('3. Pauses 24h'!$C$3="Score",0,3)</f>
        <v>3</v>
      </c>
      <c r="AP14" s="172">
        <f>IF('3. Pauses 24h'!$C$3="Score",0,3)</f>
        <v>3</v>
      </c>
      <c r="AQ14" s="172">
        <f>IF('3. Pauses 24h'!$C$3="Score",0,3)</f>
        <v>3</v>
      </c>
      <c r="AR14" s="172">
        <f>IF('3. Pauses 24h'!$C$3="Score",0,3)</f>
        <v>3</v>
      </c>
      <c r="AS14" s="189">
        <f>IF('3. Pauses 24h'!$C$3="Score",0,3)</f>
        <v>3</v>
      </c>
      <c r="AT14" s="4">
        <f>IF('3. Pauses 24h'!$C$3="Score",0,4)</f>
        <v>4</v>
      </c>
      <c r="AU14" s="4">
        <f>IF('3. Pauses 24h'!$C$3="Score",0,4)</f>
        <v>4</v>
      </c>
      <c r="AV14" s="4">
        <f>IF('3. Pauses 24h'!$C$3="Score",0,3)</f>
        <v>3</v>
      </c>
      <c r="AW14" s="4">
        <f>IF('3. Pauses 24h'!$C$3="Score",0,3)</f>
        <v>3</v>
      </c>
      <c r="AX14" s="4">
        <f>IF('3. Pauses 24h'!$C$3="Score",0,3)</f>
        <v>3</v>
      </c>
      <c r="AY14" s="4">
        <f>IF('3. Pauses 24h'!$C$3="Score",0,3)</f>
        <v>3</v>
      </c>
      <c r="AZ14" s="4">
        <f>IF('3. Pauses 24h'!$C$3="Score",0,4)</f>
        <v>4</v>
      </c>
      <c r="BA14" s="4">
        <f>IF('3. Pauses 24h'!$C$3="Score",0,3)</f>
        <v>3</v>
      </c>
      <c r="BB14" s="4">
        <f>IF('3. Pauses 24h'!$C$3="Score",0,2)</f>
        <v>2</v>
      </c>
      <c r="BC14" s="4">
        <f>IF('3. Pauses 24h'!$C$3="Score",0,3)</f>
        <v>3</v>
      </c>
      <c r="BD14" s="4">
        <f>IF('3. Pauses 24h'!$C$3="Score",0,3)</f>
        <v>3</v>
      </c>
      <c r="BE14" s="4">
        <f>IF('3. Pauses 24h'!$C$3="Score",0,4)</f>
        <v>4</v>
      </c>
      <c r="BF14" s="4">
        <f>IF('3. Pauses 24h'!$C$3="Score",0,3)</f>
        <v>3</v>
      </c>
      <c r="BG14" s="4">
        <f>IF('3. Pauses 24h'!$C$3="Score",0,2)</f>
        <v>2</v>
      </c>
      <c r="BH14" s="4">
        <f>IF('3. Pauses 24h'!$C$3="Score",0,2)</f>
        <v>2</v>
      </c>
      <c r="BI14" s="4">
        <f>IF('3. Pauses 24h'!$C$3="Score",0,3)</f>
        <v>3</v>
      </c>
      <c r="BJ14" s="4">
        <f>IF('3. Pauses 24h'!$C$3="Score",0,3)</f>
        <v>3</v>
      </c>
      <c r="BK14" s="4">
        <f>IF('3. Pauses 24h'!$C$3="Score",0,3)</f>
        <v>3</v>
      </c>
      <c r="BL14" s="4">
        <f>IF('3. Pauses 24h'!$C$3="Score",0,3)</f>
        <v>3</v>
      </c>
      <c r="BM14" s="4">
        <f>IF('3. Pauses 24h'!$C$3="Score",0,4)</f>
        <v>4</v>
      </c>
      <c r="BN14" s="4">
        <f>IF('3. Pauses 24h'!$C$3="Score",0,4)</f>
        <v>4</v>
      </c>
      <c r="BO14" s="4">
        <f>IF('3. Pauses 24h'!$C$3="Score",0,4)</f>
        <v>4</v>
      </c>
      <c r="BP14" s="4">
        <f>IF('3. Pauses 24h'!$C$3="Score",0,3)</f>
        <v>3</v>
      </c>
      <c r="BQ14" s="4">
        <f>IF('3. Pauses 24h'!$C$3="Score",0,3)</f>
        <v>3</v>
      </c>
      <c r="BR14" s="4">
        <f>IF('3. Pauses 24h'!$C$3="Score",0,3)</f>
        <v>3</v>
      </c>
      <c r="BS14" s="4">
        <f>IF('3. Pauses 24h'!$C$3="Score",0,2)</f>
        <v>2</v>
      </c>
      <c r="BT14" s="4">
        <f>IF('3. Pauses 24h'!$C$3="Score",0,2)</f>
        <v>2</v>
      </c>
      <c r="BU14" s="4">
        <f>IF('3. Pauses 24h'!$C$3="Score",0,3)</f>
        <v>3</v>
      </c>
      <c r="BV14" s="4">
        <f>IF('3. Pauses 24h'!$C$3="Score",0,3)</f>
        <v>3</v>
      </c>
      <c r="BW14" s="4">
        <f>IF('3. Pauses 24h'!$C$3="Score",0,3)</f>
        <v>3</v>
      </c>
      <c r="BX14" s="4">
        <f>IF('3. Pauses 24h'!$C$3="Score",0,2)</f>
        <v>2</v>
      </c>
      <c r="BY14">
        <f>IF('3. Pauses 24h'!$C$3="Score",0,2)</f>
        <v>2</v>
      </c>
      <c r="BZ14">
        <f>IF('3. Pauses 24h'!$C$3="Score",0,2)</f>
        <v>2</v>
      </c>
      <c r="CA14">
        <f>IF('3. Pauses 24h'!$C$3="Score",0,2)</f>
        <v>2</v>
      </c>
      <c r="CB14">
        <f>IF('3. Pauses 24h'!$C$3="Score",1,1)</f>
        <v>1</v>
      </c>
      <c r="CC14">
        <f>IF('3. Pauses 24h'!$C$3="Score",1,1)</f>
        <v>1</v>
      </c>
      <c r="CD14">
        <f>IF('3. Pauses 24h'!$C$3="Score",0,2)</f>
        <v>2</v>
      </c>
      <c r="CE14">
        <f>IF('3. Pauses 24h'!$C$3="Score",0,3)</f>
        <v>3</v>
      </c>
      <c r="CF14">
        <f>IF('3. Pauses 24h'!$C$3="Score",0,3)</f>
        <v>3</v>
      </c>
      <c r="CG14">
        <f>IF('3. Pauses 24h'!$C$3="Score",0,3)</f>
        <v>3</v>
      </c>
      <c r="CH14">
        <f>IF('3. Pauses 24h'!$C$3="Score",0,3)</f>
        <v>3</v>
      </c>
      <c r="CI14">
        <f>IF('3. Pauses 24h'!$C$3="Score",0,3)</f>
        <v>3</v>
      </c>
      <c r="CJ14">
        <f>IF('3. Pauses 24h'!$C$3="Score",0,3)</f>
        <v>3</v>
      </c>
      <c r="CK14">
        <f>IF('3. Pauses 24h'!$C$3="Score",0,3)</f>
        <v>3</v>
      </c>
      <c r="CL14">
        <f>IF('3. Pauses 24h'!$C$3="Score",0,3)</f>
        <v>3</v>
      </c>
      <c r="CM14">
        <f>IF('3. Pauses 24h'!$C$3="Score",0,3)</f>
        <v>3</v>
      </c>
      <c r="CN14">
        <f>IF('3. Pauses 24h'!$C$3="Score",0,3)</f>
        <v>3</v>
      </c>
      <c r="CO14">
        <f>IF('3. Pauses 24h'!$C$3="Score",0,3)</f>
        <v>3</v>
      </c>
      <c r="CP14">
        <f>IF('3. Pauses 24h'!$C$3="Score",0,3)</f>
        <v>3</v>
      </c>
      <c r="CQ14">
        <f>IF('3. Pauses 24h'!$C$3="Score",0,3)</f>
        <v>3</v>
      </c>
      <c r="CR14">
        <f>IF('3. Pauses 24h'!$C$3="Score",0,3)</f>
        <v>3</v>
      </c>
      <c r="CS14">
        <f>IF('3. Pauses 24h'!$C$3="Score",0,3)</f>
        <v>3</v>
      </c>
      <c r="CT14">
        <f>IF('3. Pauses 24h'!$C$3="Score",0,4)</f>
        <v>4</v>
      </c>
      <c r="CU14">
        <f>IF('3. Pauses 24h'!$C$3="Score",0,5)</f>
        <v>5</v>
      </c>
      <c r="CV14">
        <f>IF('3. Pauses 24h'!$C$3="Score",0,5)</f>
        <v>5</v>
      </c>
      <c r="CW14">
        <f>IF('3. Pauses 24h'!$C$3="Score",0,6)</f>
        <v>6</v>
      </c>
      <c r="CX14">
        <f>IF('3. Pauses 24h'!$C$3="Score",0,7)</f>
        <v>7</v>
      </c>
      <c r="CY14">
        <f>IF('3. Pauses 24h'!$C$3="Score",0,7)</f>
        <v>7</v>
      </c>
      <c r="CZ14">
        <f>IF('3. Pauses 24h'!$C$3="Score",0,7)</f>
        <v>7</v>
      </c>
      <c r="DA14">
        <f>IF('3. Pauses 24h'!$C$3="Score",0,6)</f>
        <v>6</v>
      </c>
    </row>
    <row r="15" spans="2:164" x14ac:dyDescent="0.35">
      <c r="B15" s="186" t="s">
        <v>107</v>
      </c>
      <c r="C15" s="172"/>
      <c r="D15" s="207">
        <f t="shared" si="3"/>
        <v>3.5058823529411764</v>
      </c>
      <c r="E15" s="188">
        <f>IF('3. Pauses 24h'!$C$3="Score",,1)</f>
        <v>1</v>
      </c>
      <c r="F15" s="187">
        <f>IF('3. Pauses 24h'!$C$3="Score",,2)</f>
        <v>2</v>
      </c>
      <c r="G15" s="188">
        <f>IF('3. Pauses 24h'!$C$3="Score",,3)</f>
        <v>3</v>
      </c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>
        <f>IF('3. Pauses 24h'!$C$3="Score",,4)</f>
        <v>4</v>
      </c>
      <c r="S15" s="187">
        <f>IF('3. Pauses 24h'!$C$3="Score",,5)</f>
        <v>5</v>
      </c>
      <c r="T15" s="187">
        <f>IF('3. Pauses 24h'!$C$3="Score",,6)</f>
        <v>6</v>
      </c>
      <c r="U15" s="172">
        <f>IF('3. Pauses 24h'!$C$3="Score",0,3)</f>
        <v>3</v>
      </c>
      <c r="V15" s="172">
        <f>IF('3. Pauses 24h'!$C$3="Score",0,3)</f>
        <v>3</v>
      </c>
      <c r="W15" s="172">
        <f>IF('3. Pauses 24h'!$C$3="Score",0,4)</f>
        <v>4</v>
      </c>
      <c r="X15" s="172">
        <f>IF('3. Pauses 24h'!$C$3="Score",0,4)</f>
        <v>4</v>
      </c>
      <c r="Y15" s="172">
        <f>IF('3. Pauses 24h'!$C$3="Score",0,4)</f>
        <v>4</v>
      </c>
      <c r="Z15" s="172">
        <f>IF('3. Pauses 24h'!$C$3="Score",0,4)</f>
        <v>4</v>
      </c>
      <c r="AA15" s="172">
        <f>IF('3. Pauses 24h'!$C$3="Score",0,4)</f>
        <v>4</v>
      </c>
      <c r="AB15" s="172">
        <f>IF('3. Pauses 24h'!$C$3="Score",0,3)</f>
        <v>3</v>
      </c>
      <c r="AC15" s="172">
        <f>IF('3. Pauses 24h'!$C$3="Score",0,3)</f>
        <v>3</v>
      </c>
      <c r="AD15" s="172">
        <f>IF('3. Pauses 24h'!$C$3="Score",0,3)</f>
        <v>3</v>
      </c>
      <c r="AE15" s="172">
        <f>IF('3. Pauses 24h'!$C$3="Score",0,2)</f>
        <v>2</v>
      </c>
      <c r="AF15" s="172">
        <f>IF('3. Pauses 24h'!$C$3="Score",1,1)</f>
        <v>1</v>
      </c>
      <c r="AG15" s="172">
        <f>IF('3. Pauses 24h'!$C$3="Score",0,2)</f>
        <v>2</v>
      </c>
      <c r="AH15" s="172">
        <f>IF('3. Pauses 24h'!$C$3="Score",0,3)</f>
        <v>3</v>
      </c>
      <c r="AI15" s="172">
        <f>IF('3. Pauses 24h'!$C$3="Score",0,3)</f>
        <v>3</v>
      </c>
      <c r="AJ15" s="172">
        <f>IF('3. Pauses 24h'!$C$3="Score",0,3)</f>
        <v>3</v>
      </c>
      <c r="AK15" s="172">
        <f>IF('3. Pauses 24h'!$C$3="Score",0,3)</f>
        <v>3</v>
      </c>
      <c r="AL15" s="172">
        <f>IF('3. Pauses 24h'!$C$3="Score",0,3)</f>
        <v>3</v>
      </c>
      <c r="AM15" s="172">
        <f>IF('3. Pauses 24h'!$C$3="Score",0,3)</f>
        <v>3</v>
      </c>
      <c r="AN15" s="172">
        <f>IF('3. Pauses 24h'!$C$3="Score",0,2)</f>
        <v>2</v>
      </c>
      <c r="AO15" s="172">
        <f>IF('3. Pauses 24h'!$C$3="Score",1,1)</f>
        <v>1</v>
      </c>
      <c r="AP15" s="172">
        <f>IF('3. Pauses 24h'!$C$3="Score",0,2)</f>
        <v>2</v>
      </c>
      <c r="AQ15" s="172">
        <f>IF('3. Pauses 24h'!$C$3="Score",0,2)</f>
        <v>2</v>
      </c>
      <c r="AR15" s="172">
        <f>IF('3. Pauses 24h'!$C$3="Score",1,1)</f>
        <v>1</v>
      </c>
      <c r="AS15" s="189">
        <f>IF('3. Pauses 24h'!$C$3="Score",1,1)</f>
        <v>1</v>
      </c>
      <c r="AT15" s="4">
        <f>IF('3. Pauses 24h'!$C$3="Score",1,1)</f>
        <v>1</v>
      </c>
      <c r="AU15" s="4">
        <f>IF('3. Pauses 24h'!$C$3="Score",0,2)</f>
        <v>2</v>
      </c>
      <c r="AV15" s="4">
        <f>IF('3. Pauses 24h'!$C$3="Score",0,3)</f>
        <v>3</v>
      </c>
      <c r="AW15" s="4">
        <f>IF('3. Pauses 24h'!$C$3="Score",0,2)</f>
        <v>2</v>
      </c>
      <c r="AX15" s="4">
        <f>IF('3. Pauses 24h'!$C$3="Score",0,3)</f>
        <v>3</v>
      </c>
      <c r="AY15" s="4">
        <f>IF('3. Pauses 24h'!$C$3="Score",0,4)</f>
        <v>4</v>
      </c>
      <c r="AZ15" s="4">
        <f>IF('3. Pauses 24h'!$C$3="Score",0,5)</f>
        <v>5</v>
      </c>
      <c r="BA15" s="4">
        <f>IF('3. Pauses 24h'!$C$3="Score",0,5)</f>
        <v>5</v>
      </c>
      <c r="BB15" s="4">
        <f>IF('3. Pauses 24h'!$C$3="Score",0,4)</f>
        <v>4</v>
      </c>
      <c r="BC15" s="4">
        <f>IF('3. Pauses 24h'!$C$3="Score",0,3)</f>
        <v>3</v>
      </c>
      <c r="BD15" s="4">
        <f>IF('3. Pauses 24h'!$C$3="Score",0,4)</f>
        <v>4</v>
      </c>
      <c r="BE15" s="4">
        <f>IF('3. Pauses 24h'!$C$3="Score",0,4)</f>
        <v>4</v>
      </c>
      <c r="BF15" s="4">
        <f>IF('3. Pauses 24h'!$C$3="Score",0,4)</f>
        <v>4</v>
      </c>
      <c r="BG15" s="4">
        <f>IF('3. Pauses 24h'!$C$3="Score",0,4)</f>
        <v>4</v>
      </c>
      <c r="BH15" s="4">
        <f>IF('3. Pauses 24h'!$C$3="Score",0,5)</f>
        <v>5</v>
      </c>
      <c r="BI15" s="4">
        <f>IF('3. Pauses 24h'!$C$3="Score",0,6)</f>
        <v>6</v>
      </c>
      <c r="BJ15" s="4">
        <f>IF('3. Pauses 24h'!$C$3="Score",0,7)</f>
        <v>7</v>
      </c>
      <c r="BK15" s="4">
        <f>IF('3. Pauses 24h'!$C$3="Score",0,7)</f>
        <v>7</v>
      </c>
      <c r="BL15" s="4">
        <f>IF('3. Pauses 24h'!$C$3="Score",0,7)</f>
        <v>7</v>
      </c>
      <c r="BM15" s="4">
        <f>IF('3. Pauses 24h'!$C$3="Score",0,7)</f>
        <v>7</v>
      </c>
      <c r="BN15" s="4">
        <f>IF('3. Pauses 24h'!$C$3="Score",0,7)</f>
        <v>7</v>
      </c>
      <c r="BO15" s="4">
        <f>IF('3. Pauses 24h'!$C$3="Score",0,7)</f>
        <v>7</v>
      </c>
      <c r="BP15" s="4">
        <f>IF('3. Pauses 24h'!$C$3="Score",0,7)</f>
        <v>7</v>
      </c>
      <c r="BQ15" s="4">
        <f>IF('3. Pauses 24h'!$C$3="Score",0,7)</f>
        <v>7</v>
      </c>
      <c r="BR15" s="4">
        <f>IF('3. Pauses 24h'!$C$3="Score",0,7)</f>
        <v>7</v>
      </c>
      <c r="BS15" s="4">
        <f>IF('3. Pauses 24h'!$C$3="Score",0,6)</f>
        <v>6</v>
      </c>
      <c r="BT15" s="4">
        <f>IF('3. Pauses 24h'!$C$3="Score",0,5)</f>
        <v>5</v>
      </c>
      <c r="BU15" s="4">
        <f>IF('3. Pauses 24h'!$C$3="Score",0,4)</f>
        <v>4</v>
      </c>
      <c r="BV15" s="4">
        <f>IF('3. Pauses 24h'!$C$3="Score",0,3)</f>
        <v>3</v>
      </c>
      <c r="BW15" s="4">
        <f>IF('3. Pauses 24h'!$C$3="Score",0,3)</f>
        <v>3</v>
      </c>
      <c r="BX15" s="4">
        <f>IF('3. Pauses 24h'!$C$3="Score",0,2)</f>
        <v>2</v>
      </c>
      <c r="BY15">
        <f>IF('3. Pauses 24h'!$C$3="Score",1,1)</f>
        <v>1</v>
      </c>
      <c r="BZ15">
        <f>IF('3. Pauses 24h'!$C$3="Score",1,1)</f>
        <v>1</v>
      </c>
      <c r="CA15">
        <f>IF('3. Pauses 24h'!$C$3="Score",0,2)</f>
        <v>2</v>
      </c>
      <c r="CB15">
        <f>IF('3. Pauses 24h'!$C$3="Score",0,2)</f>
        <v>2</v>
      </c>
      <c r="CC15">
        <f>IF('3. Pauses 24h'!$C$3="Score",0,3)</f>
        <v>3</v>
      </c>
      <c r="CD15">
        <f>IF('3. Pauses 24h'!$C$3="Score",0,3)</f>
        <v>3</v>
      </c>
      <c r="CE15">
        <f>IF('3. Pauses 24h'!$C$3="Score",0,4)</f>
        <v>4</v>
      </c>
      <c r="CF15">
        <f>IF('3. Pauses 24h'!$C$3="Score",0,4)</f>
        <v>4</v>
      </c>
      <c r="CG15">
        <f>IF('3. Pauses 24h'!$C$3="Score",0,5)</f>
        <v>5</v>
      </c>
      <c r="CH15">
        <f>IF('3. Pauses 24h'!$C$3="Score",0,5)</f>
        <v>5</v>
      </c>
      <c r="CI15">
        <f>IF('3. Pauses 24h'!$C$3="Score",0,6)</f>
        <v>6</v>
      </c>
      <c r="CJ15">
        <f>IF('3. Pauses 24h'!$C$3="Score",0,5)</f>
        <v>5</v>
      </c>
      <c r="CK15">
        <f>IF('3. Pauses 24h'!$C$3="Score",0,4)</f>
        <v>4</v>
      </c>
      <c r="CL15">
        <f>IF('3. Pauses 24h'!$C$3="Score",0,3)</f>
        <v>3</v>
      </c>
      <c r="CM15">
        <f>IF('3. Pauses 24h'!$C$3="Score",0,3)</f>
        <v>3</v>
      </c>
      <c r="CN15">
        <f>IF('3. Pauses 24h'!$C$3="Score",0,3)</f>
        <v>3</v>
      </c>
      <c r="CO15">
        <f>IF('3. Pauses 24h'!$C$3="Score",0,2)</f>
        <v>2</v>
      </c>
      <c r="CP15">
        <f>IF('3. Pauses 24h'!$C$3="Score",0,2)</f>
        <v>2</v>
      </c>
      <c r="CQ15">
        <f>IF('3. Pauses 24h'!$C$3="Score",0,3)</f>
        <v>3</v>
      </c>
      <c r="CR15">
        <f>IF('3. Pauses 24h'!$C$3="Score",0,3)</f>
        <v>3</v>
      </c>
      <c r="CS15">
        <f>IF('3. Pauses 24h'!$C$3="Score",0,3)</f>
        <v>3</v>
      </c>
      <c r="CT15">
        <f>IF('3. Pauses 24h'!$C$3="Score",0,3)</f>
        <v>3</v>
      </c>
      <c r="CU15">
        <f>IF('3. Pauses 24h'!$C$3="Score",0,2)</f>
        <v>2</v>
      </c>
      <c r="CV15">
        <f>IF('3. Pauses 24h'!$C$3="Score",0,3)</f>
        <v>3</v>
      </c>
      <c r="CW15">
        <f>IF('3. Pauses 24h'!$C$3="Score",0,2)</f>
        <v>2</v>
      </c>
      <c r="CX15">
        <f>IF('3. Pauses 24h'!$C$3="Score",1,1)</f>
        <v>1</v>
      </c>
      <c r="CY15">
        <f>IF('3. Pauses 24h'!$C$3="Score",0,2)</f>
        <v>2</v>
      </c>
      <c r="CZ15">
        <f>IF('3. Pauses 24h'!$C$3="Score",0,3)</f>
        <v>3</v>
      </c>
      <c r="DA15">
        <f>IF('3. Pauses 24h'!$C$3="Score",0,3)</f>
        <v>3</v>
      </c>
    </row>
    <row r="16" spans="2:164" x14ac:dyDescent="0.35">
      <c r="B16" s="186" t="s">
        <v>108</v>
      </c>
      <c r="C16" s="172"/>
      <c r="D16" s="207">
        <f t="shared" si="3"/>
        <v>4.9294117647058826</v>
      </c>
      <c r="E16" s="188">
        <f>IF('3. Pauses 24h'!$C$3="Score",,1)</f>
        <v>1</v>
      </c>
      <c r="F16" s="188">
        <f>IF('3. Pauses 24h'!$C$3="Score",,2)</f>
        <v>2</v>
      </c>
      <c r="G16" s="188">
        <f>IF('3. Pauses 24h'!$C$3="Score",,3)</f>
        <v>3</v>
      </c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7">
        <f>IF('3. Pauses 24h'!$C$3="Score",,3)</f>
        <v>3</v>
      </c>
      <c r="S16" s="188">
        <f>IF('3. Pauses 24h'!$C$3="Score",,3)</f>
        <v>3</v>
      </c>
      <c r="T16" s="187">
        <f>IF('3. Pauses 24h'!$C$3="Score",,4)</f>
        <v>4</v>
      </c>
      <c r="U16" s="172">
        <f>IF('3. Pauses 24h'!$C$3="Score",0,6)</f>
        <v>6</v>
      </c>
      <c r="V16" s="172">
        <f>IF('3. Pauses 24h'!$C$3="Score",0,5)</f>
        <v>5</v>
      </c>
      <c r="W16" s="172">
        <f>IF('3. Pauses 24h'!$C$3="Score",0,5)</f>
        <v>5</v>
      </c>
      <c r="X16" s="172">
        <f>IF('3. Pauses 24h'!$C$3="Score",0,5)</f>
        <v>5</v>
      </c>
      <c r="Y16" s="172">
        <f>IF('3. Pauses 24h'!$C$3="Score",0,5)</f>
        <v>5</v>
      </c>
      <c r="Z16" s="172">
        <f>IF('3. Pauses 24h'!$C$3="Score",0,5)</f>
        <v>5</v>
      </c>
      <c r="AA16" s="172">
        <f>IF('3. Pauses 24h'!$C$3="Score",0,5)</f>
        <v>5</v>
      </c>
      <c r="AB16" s="172">
        <f>IF('3. Pauses 24h'!$C$3="Score",0,5)</f>
        <v>5</v>
      </c>
      <c r="AC16" s="172">
        <f>IF('3. Pauses 24h'!$C$3="Score",0,6)</f>
        <v>6</v>
      </c>
      <c r="AD16" s="172">
        <f>IF('3. Pauses 24h'!$C$3="Score",0,6)</f>
        <v>6</v>
      </c>
      <c r="AE16" s="172">
        <f>IF('3. Pauses 24h'!$C$3="Score",0,6)</f>
        <v>6</v>
      </c>
      <c r="AF16" s="172">
        <f>IF('3. Pauses 24h'!$C$3="Score",0,5)</f>
        <v>5</v>
      </c>
      <c r="AG16" s="172">
        <f>IF('3. Pauses 24h'!$C$3="Score",0,4)</f>
        <v>4</v>
      </c>
      <c r="AH16" s="172">
        <f>IF('3. Pauses 24h'!$C$3="Score",0,3)</f>
        <v>3</v>
      </c>
      <c r="AI16" s="172">
        <f>IF('3. Pauses 24h'!$C$3="Score",0,4)</f>
        <v>4</v>
      </c>
      <c r="AJ16" s="172">
        <f>IF('3. Pauses 24h'!$C$3="Score",0,4)</f>
        <v>4</v>
      </c>
      <c r="AK16" s="172">
        <f>IF('3. Pauses 24h'!$C$3="Score",0,4)</f>
        <v>4</v>
      </c>
      <c r="AL16" s="172">
        <f>IF('3. Pauses 24h'!$C$3="Score",0,4)</f>
        <v>4</v>
      </c>
      <c r="AM16" s="172">
        <f>IF('3. Pauses 24h'!$C$3="Score",0,5)</f>
        <v>5</v>
      </c>
      <c r="AN16" s="172">
        <f>IF('3. Pauses 24h'!$C$3="Score",0,6)</f>
        <v>6</v>
      </c>
      <c r="AO16" s="172">
        <f>IF('3. Pauses 24h'!$C$3="Score",0,7)</f>
        <v>7</v>
      </c>
      <c r="AP16" s="172">
        <f>IF('3. Pauses 24h'!$C$3="Score",0,6)</f>
        <v>6</v>
      </c>
      <c r="AQ16" s="172">
        <f>IF('3. Pauses 24h'!$C$3="Score",0,6)</f>
        <v>6</v>
      </c>
      <c r="AR16" s="172">
        <f>IF('3. Pauses 24h'!$C$3="Score",0,6)</f>
        <v>6</v>
      </c>
      <c r="AS16" s="189">
        <f>IF('3. Pauses 24h'!$C$3="Score",0,6)</f>
        <v>6</v>
      </c>
      <c r="AT16" s="4">
        <f>IF('3. Pauses 24h'!$C$3="Score",0,6)</f>
        <v>6</v>
      </c>
      <c r="AU16" s="4">
        <f>IF('3. Pauses 24h'!$C$3="Score",0,6)</f>
        <v>6</v>
      </c>
      <c r="AV16" s="4">
        <f>IF('3. Pauses 24h'!$C$3="Score",0,6)</f>
        <v>6</v>
      </c>
      <c r="AW16" s="4">
        <f>IF('3. Pauses 24h'!$C$3="Score",0,7)</f>
        <v>7</v>
      </c>
      <c r="AX16" s="4">
        <f>IF('3. Pauses 24h'!$C$3="Score",0,7)</f>
        <v>7</v>
      </c>
      <c r="AY16" s="4">
        <f>IF('3. Pauses 24h'!$C$3="Score",0,7)</f>
        <v>7</v>
      </c>
      <c r="AZ16" s="4">
        <f>IF('3. Pauses 24h'!$C$3="Score",0,7)</f>
        <v>7</v>
      </c>
      <c r="BA16" s="4">
        <f>IF('3. Pauses 24h'!$C$3="Score",0,7)</f>
        <v>7</v>
      </c>
      <c r="BB16" s="4">
        <f>IF('3. Pauses 24h'!$C$3="Score",0,6)</f>
        <v>6</v>
      </c>
      <c r="BC16" s="4">
        <f>IF('3. Pauses 24h'!$C$3="Score",0,5)</f>
        <v>5</v>
      </c>
      <c r="BD16" s="4">
        <f>IF('3. Pauses 24h'!$C$3="Score",0,4)</f>
        <v>4</v>
      </c>
      <c r="BE16" s="4">
        <f>IF('3. Pauses 24h'!$C$3="Score",0,3)</f>
        <v>3</v>
      </c>
      <c r="BF16" s="4">
        <f>IF('3. Pauses 24h'!$C$3="Score",0,3)</f>
        <v>3</v>
      </c>
      <c r="BG16" s="4">
        <f>IF('3. Pauses 24h'!$C$3="Score",0,3)</f>
        <v>3</v>
      </c>
      <c r="BH16" s="4">
        <f>IF('3. Pauses 24h'!$C$3="Score",0,3)</f>
        <v>3</v>
      </c>
      <c r="BI16" s="4">
        <f>IF('3. Pauses 24h'!$C$3="Score",0,4)</f>
        <v>4</v>
      </c>
      <c r="BJ16" s="4">
        <f>IF('3. Pauses 24h'!$C$3="Score",0,5)</f>
        <v>5</v>
      </c>
      <c r="BK16" s="4">
        <f>IF('3. Pauses 24h'!$C$3="Score",0,5)</f>
        <v>5</v>
      </c>
      <c r="BL16" s="4">
        <f>IF('3. Pauses 24h'!$C$3="Score",0,5)</f>
        <v>5</v>
      </c>
      <c r="BM16" s="4">
        <f>IF('3. Pauses 24h'!$C$3="Score",0,5)</f>
        <v>5</v>
      </c>
      <c r="BN16" s="4">
        <f>IF('3. Pauses 24h'!$C$3="Score",0,5)</f>
        <v>5</v>
      </c>
      <c r="BO16" s="4">
        <f>IF('3. Pauses 24h'!$C$3="Score",0,5)</f>
        <v>5</v>
      </c>
      <c r="BP16" s="4">
        <f>IF('3. Pauses 24h'!$C$3="Score",0,4)</f>
        <v>4</v>
      </c>
      <c r="BQ16" s="4">
        <f>IF('3. Pauses 24h'!$C$3="Score",0,3)</f>
        <v>3</v>
      </c>
      <c r="BR16" s="4">
        <f>IF('3. Pauses 24h'!$C$3="Score",0,3)</f>
        <v>3</v>
      </c>
      <c r="BS16" s="4">
        <f>IF('3. Pauses 24h'!$C$3="Score",0,3)</f>
        <v>3</v>
      </c>
      <c r="BT16" s="4">
        <f>IF('3. Pauses 24h'!$C$3="Score",0,3)</f>
        <v>3</v>
      </c>
      <c r="BU16" s="4">
        <f>IF('3. Pauses 24h'!$C$3="Score",0,3)</f>
        <v>3</v>
      </c>
      <c r="BV16" s="4">
        <f>IF('3. Pauses 24h'!$C$3="Score",0,3)</f>
        <v>3</v>
      </c>
      <c r="BW16" s="4">
        <f>IF('3. Pauses 24h'!$C$3="Score",0,4)</f>
        <v>4</v>
      </c>
      <c r="BX16" s="4">
        <f>IF('3. Pauses 24h'!$C$3="Score",0,5)</f>
        <v>5</v>
      </c>
      <c r="BY16">
        <f>IF('3. Pauses 24h'!$C$3="Score",0,5)</f>
        <v>5</v>
      </c>
      <c r="BZ16">
        <f>IF('3. Pauses 24h'!$C$3="Score",0,6)</f>
        <v>6</v>
      </c>
      <c r="CA16">
        <f>IF('3. Pauses 24h'!$C$3="Score",0,6)</f>
        <v>6</v>
      </c>
      <c r="CB16">
        <f>IF('3. Pauses 24h'!$C$3="Score",0,6)</f>
        <v>6</v>
      </c>
      <c r="CC16">
        <f>IF('3. Pauses 24h'!$C$3="Score",0,6)</f>
        <v>6</v>
      </c>
      <c r="CD16">
        <f>IF('3. Pauses 24h'!$C$3="Score",0,5)</f>
        <v>5</v>
      </c>
      <c r="CE16">
        <f>IF('3. Pauses 24h'!$C$3="Score",0,5)</f>
        <v>5</v>
      </c>
      <c r="CF16">
        <f>IF('3. Pauses 24h'!$C$3="Score",0,5)</f>
        <v>5</v>
      </c>
      <c r="CG16">
        <f>IF('3. Pauses 24h'!$C$3="Score",0,4)</f>
        <v>4</v>
      </c>
      <c r="CH16">
        <f>IF('3. Pauses 24h'!$C$3="Score",0,4)</f>
        <v>4</v>
      </c>
      <c r="CI16">
        <f>IF('3. Pauses 24h'!$C$3="Score",0,4)</f>
        <v>4</v>
      </c>
      <c r="CJ16">
        <f>IF('3. Pauses 24h'!$C$3="Score",0,4)</f>
        <v>4</v>
      </c>
      <c r="CK16">
        <f>IF('3. Pauses 24h'!$C$3="Score",0,5)</f>
        <v>5</v>
      </c>
      <c r="CL16">
        <f>IF('3. Pauses 24h'!$C$3="Score",0,5)</f>
        <v>5</v>
      </c>
      <c r="CM16">
        <f>IF('3. Pauses 24h'!$C$3="Score",0,6)</f>
        <v>6</v>
      </c>
      <c r="CN16">
        <f>IF('3. Pauses 24h'!$C$3="Score",0,6)</f>
        <v>6</v>
      </c>
      <c r="CO16">
        <f>IF('3. Pauses 24h'!$C$3="Score",0,5)</f>
        <v>5</v>
      </c>
      <c r="CP16">
        <f>IF('3. Pauses 24h'!$C$3="Score",0,5)</f>
        <v>5</v>
      </c>
      <c r="CQ16">
        <f>IF('3. Pauses 24h'!$C$3="Score",0,5)</f>
        <v>5</v>
      </c>
      <c r="CR16">
        <f>IF('3. Pauses 24h'!$C$3="Score",0,4)</f>
        <v>4</v>
      </c>
      <c r="CS16">
        <f>IF('3. Pauses 24h'!$C$3="Score",0,3)</f>
        <v>3</v>
      </c>
      <c r="CT16">
        <f>IF('3. Pauses 24h'!$C$3="Score",0,3)</f>
        <v>3</v>
      </c>
      <c r="CU16">
        <f>IF('3. Pauses 24h'!$C$3="Score",0,4)</f>
        <v>4</v>
      </c>
      <c r="CV16">
        <f>IF('3. Pauses 24h'!$C$3="Score",0,5)</f>
        <v>5</v>
      </c>
      <c r="CW16">
        <f>IF('3. Pauses 24h'!$C$3="Score",0,5)</f>
        <v>5</v>
      </c>
      <c r="CX16">
        <f>IF('3. Pauses 24h'!$C$3="Score",0,5)</f>
        <v>5</v>
      </c>
      <c r="CY16">
        <f>IF('3. Pauses 24h'!$C$3="Score",0,6)</f>
        <v>6</v>
      </c>
      <c r="CZ16">
        <f>IF('3. Pauses 24h'!$C$3="Score",0,7)</f>
        <v>7</v>
      </c>
      <c r="DA16">
        <f>IF('3. Pauses 24h'!$C$3="Score",0,6)</f>
        <v>6</v>
      </c>
    </row>
    <row r="17" spans="2:105" x14ac:dyDescent="0.35">
      <c r="B17" s="186" t="s">
        <v>109</v>
      </c>
      <c r="C17" s="172"/>
      <c r="D17" s="207">
        <f t="shared" si="3"/>
        <v>4.4235294117647062</v>
      </c>
      <c r="E17" s="188">
        <f>IF('3. Pauses 24h'!$C$3="Score",,1)</f>
        <v>1</v>
      </c>
      <c r="F17" s="188">
        <f>IF('3. Pauses 24h'!$C$3="Score",,2)</f>
        <v>2</v>
      </c>
      <c r="G17" s="187">
        <f>IF('3. Pauses 24h'!$C$3="Score",,3)</f>
        <v>3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8">
        <f>IF('3. Pauses 24h'!$C$3="Score",,4)</f>
        <v>4</v>
      </c>
      <c r="S17" s="188">
        <f>IF('3. Pauses 24h'!$C$3="Score",,4)</f>
        <v>4</v>
      </c>
      <c r="T17" s="188">
        <f>IF('3. Pauses 24h'!$C$3="Score",,5)</f>
        <v>5</v>
      </c>
      <c r="U17" s="172">
        <f>IF('3. Pauses 24h'!$C$3="Score",0,3)</f>
        <v>3</v>
      </c>
      <c r="V17" s="172">
        <f>IF('3. Pauses 24h'!$C$3="Score",0,3)</f>
        <v>3</v>
      </c>
      <c r="W17" s="172">
        <f>IF('3. Pauses 24h'!$C$3="Score",0,3)</f>
        <v>3</v>
      </c>
      <c r="X17" s="172">
        <f>IF('3. Pauses 24h'!$C$3="Score",0,2)</f>
        <v>2</v>
      </c>
      <c r="Y17" s="172">
        <f>IF('3. Pauses 24h'!$C$3="Score",0,3)</f>
        <v>3</v>
      </c>
      <c r="Z17" s="172">
        <f>IF('3. Pauses 24h'!$C$3="Score",0,4)</f>
        <v>4</v>
      </c>
      <c r="AA17" s="172">
        <f>IF('3. Pauses 24h'!$C$3="Score",0,5)</f>
        <v>5</v>
      </c>
      <c r="AB17" s="172">
        <f>IF('3. Pauses 24h'!$C$3="Score",0,5)</f>
        <v>5</v>
      </c>
      <c r="AC17" s="172">
        <f>IF('3. Pauses 24h'!$C$3="Score",0,5)</f>
        <v>5</v>
      </c>
      <c r="AD17" s="172">
        <f>IF('3. Pauses 24h'!$C$3="Score",0,4)</f>
        <v>4</v>
      </c>
      <c r="AE17" s="172">
        <f>IF('3. Pauses 24h'!$C$3="Score",0,4)</f>
        <v>4</v>
      </c>
      <c r="AF17" s="172">
        <f>IF('3. Pauses 24h'!$C$3="Score",0,3)</f>
        <v>3</v>
      </c>
      <c r="AG17" s="172">
        <f>IF('3. Pauses 24h'!$C$3="Score",0,3)</f>
        <v>3</v>
      </c>
      <c r="AH17" s="172">
        <f>IF('3. Pauses 24h'!$C$3="Score",0,3)</f>
        <v>3</v>
      </c>
      <c r="AI17" s="172">
        <f>IF('3. Pauses 24h'!$C$3="Score",0,4)</f>
        <v>4</v>
      </c>
      <c r="AJ17" s="172">
        <f>IF('3. Pauses 24h'!$C$3="Score",0,4)</f>
        <v>4</v>
      </c>
      <c r="AK17" s="172">
        <f>IF('3. Pauses 24h'!$C$3="Score",0,5)</f>
        <v>5</v>
      </c>
      <c r="AL17" s="172">
        <f>IF('3. Pauses 24h'!$C$3="Score",0,6)</f>
        <v>6</v>
      </c>
      <c r="AM17" s="172">
        <f>IF('3. Pauses 24h'!$C$3="Score",0,7)</f>
        <v>7</v>
      </c>
      <c r="AN17" s="172">
        <f>IF('3. Pauses 24h'!$C$3="Score",0,7)</f>
        <v>7</v>
      </c>
      <c r="AO17" s="172">
        <f>IF('3. Pauses 24h'!$C$3="Score",0,7)</f>
        <v>7</v>
      </c>
      <c r="AP17" s="172">
        <f>IF('3. Pauses 24h'!$C$3="Score",0,6)</f>
        <v>6</v>
      </c>
      <c r="AQ17" s="172">
        <f>IF('3. Pauses 24h'!$C$3="Score",0,5)</f>
        <v>5</v>
      </c>
      <c r="AR17" s="172">
        <f>IF('3. Pauses 24h'!$C$3="Score",0,4)</f>
        <v>4</v>
      </c>
      <c r="AS17" s="189">
        <f>IF('3. Pauses 24h'!$C$3="Score",0,4)</f>
        <v>4</v>
      </c>
      <c r="AT17" s="4">
        <f>IF('3. Pauses 24h'!$C$3="Score",0,3)</f>
        <v>3</v>
      </c>
      <c r="AU17" s="4">
        <f>IF('3. Pauses 24h'!$C$3="Score",0,3)</f>
        <v>3</v>
      </c>
      <c r="AV17" s="4">
        <f>IF('3. Pauses 24h'!$C$3="Score",0,3)</f>
        <v>3</v>
      </c>
      <c r="AW17" s="4">
        <f>IF('3. Pauses 24h'!$C$3="Score",0,4)</f>
        <v>4</v>
      </c>
      <c r="AX17" s="4">
        <f>IF('3. Pauses 24h'!$C$3="Score",0,5)</f>
        <v>5</v>
      </c>
      <c r="AY17" s="4">
        <f>IF('3. Pauses 24h'!$C$3="Score",0,6)</f>
        <v>6</v>
      </c>
      <c r="AZ17" s="4">
        <f>IF('3. Pauses 24h'!$C$3="Score",0,5)</f>
        <v>5</v>
      </c>
      <c r="BA17" s="4">
        <f>IF('3. Pauses 24h'!$C$3="Score",0,5)</f>
        <v>5</v>
      </c>
      <c r="BB17" s="4">
        <f>IF('3. Pauses 24h'!$C$3="Score",0,5)</f>
        <v>5</v>
      </c>
      <c r="BC17" s="4">
        <f>IF('3. Pauses 24h'!$C$3="Score",0,5)</f>
        <v>5</v>
      </c>
      <c r="BD17" s="4">
        <f>IF('3. Pauses 24h'!$C$3="Score",0,4)</f>
        <v>4</v>
      </c>
      <c r="BE17" s="4">
        <f>IF('3. Pauses 24h'!$C$3="Score",0,4)</f>
        <v>4</v>
      </c>
      <c r="BF17" s="4">
        <f>IF('3. Pauses 24h'!$C$3="Score",0,4)</f>
        <v>4</v>
      </c>
      <c r="BG17" s="4">
        <f>IF('3. Pauses 24h'!$C$3="Score",0,5)</f>
        <v>5</v>
      </c>
      <c r="BH17" s="4">
        <f>IF('3. Pauses 24h'!$C$3="Score",0,5)</f>
        <v>5</v>
      </c>
      <c r="BI17" s="4">
        <f>IF('3. Pauses 24h'!$C$3="Score",0,5)</f>
        <v>5</v>
      </c>
      <c r="BJ17" s="4">
        <f>IF('3. Pauses 24h'!$C$3="Score",0,5)</f>
        <v>5</v>
      </c>
      <c r="BK17" s="4">
        <f>IF('3. Pauses 24h'!$C$3="Score",0,6)</f>
        <v>6</v>
      </c>
      <c r="BL17" s="4">
        <f>IF('3. Pauses 24h'!$C$3="Score",0,5)</f>
        <v>5</v>
      </c>
      <c r="BM17" s="4">
        <f>IF('3. Pauses 24h'!$C$3="Score",0,4)</f>
        <v>4</v>
      </c>
      <c r="BN17" s="4">
        <f>IF('3. Pauses 24h'!$C$3="Score",0,4)</f>
        <v>4</v>
      </c>
      <c r="BO17" s="4">
        <f>IF('3. Pauses 24h'!$C$3="Score",0,4)</f>
        <v>4</v>
      </c>
      <c r="BP17" s="4">
        <f>IF('3. Pauses 24h'!$C$3="Score",0,3)</f>
        <v>3</v>
      </c>
      <c r="BQ17" s="4">
        <f>IF('3. Pauses 24h'!$C$3="Score",0,2)</f>
        <v>2</v>
      </c>
      <c r="BR17" s="4">
        <f>IF('3. Pauses 24h'!$C$3="Score",1,1)</f>
        <v>1</v>
      </c>
      <c r="BS17" s="4">
        <f>IF('3. Pauses 24h'!$C$3="Score",0,2)</f>
        <v>2</v>
      </c>
      <c r="BT17" s="4">
        <f>IF('3. Pauses 24h'!$C$3="Score",0,2)</f>
        <v>2</v>
      </c>
      <c r="BU17" s="4">
        <f>IF('3. Pauses 24h'!$C$3="Score",1,1)</f>
        <v>1</v>
      </c>
      <c r="BV17" s="4">
        <f>IF('3. Pauses 24h'!$C$3="Score",1,1)</f>
        <v>1</v>
      </c>
      <c r="BW17" s="4">
        <f>IF('3. Pauses 24h'!$C$3="Score",0,2)</f>
        <v>2</v>
      </c>
      <c r="BX17" s="4">
        <f>IF('3. Pauses 24h'!$C$3="Score",0,3)</f>
        <v>3</v>
      </c>
      <c r="BY17">
        <f>IF('3. Pauses 24h'!$C$3="Score",0,4)</f>
        <v>4</v>
      </c>
      <c r="BZ17">
        <f>IF('3. Pauses 24h'!$C$3="Score",0,4)</f>
        <v>4</v>
      </c>
      <c r="CA17">
        <f>IF('3. Pauses 24h'!$C$3="Score",0,5)</f>
        <v>5</v>
      </c>
      <c r="CB17">
        <f>IF('3. Pauses 24h'!$C$3="Score",0,5)</f>
        <v>5</v>
      </c>
      <c r="CC17">
        <f>IF('3. Pauses 24h'!$C$3="Score",0,5)</f>
        <v>5</v>
      </c>
      <c r="CD17">
        <f>IF('3. Pauses 24h'!$C$3="Score",0,4)</f>
        <v>4</v>
      </c>
      <c r="CE17">
        <f>IF('3. Pauses 24h'!$C$3="Score",0,4)</f>
        <v>4</v>
      </c>
      <c r="CF17">
        <f>IF('3. Pauses 24h'!$C$3="Score",0,4)</f>
        <v>4</v>
      </c>
      <c r="CG17">
        <f>IF('3. Pauses 24h'!$C$3="Score",0,4)</f>
        <v>4</v>
      </c>
      <c r="CH17">
        <f>IF('3. Pauses 24h'!$C$3="Score",0,4)</f>
        <v>4</v>
      </c>
      <c r="CI17">
        <f>IF('3. Pauses 24h'!$C$3="Score",0,5)</f>
        <v>5</v>
      </c>
      <c r="CJ17">
        <f>IF('3. Pauses 24h'!$C$3="Score",0,6)</f>
        <v>6</v>
      </c>
      <c r="CK17">
        <f>IF('3. Pauses 24h'!$C$3="Score",0,7)</f>
        <v>7</v>
      </c>
      <c r="CL17">
        <f>IF('3. Pauses 24h'!$C$3="Score",0,7)</f>
        <v>7</v>
      </c>
      <c r="CM17">
        <f>IF('3. Pauses 24h'!$C$3="Score",0,7)</f>
        <v>7</v>
      </c>
      <c r="CN17">
        <f>IF('3. Pauses 24h'!$C$3="Score",0,7)</f>
        <v>7</v>
      </c>
      <c r="CO17">
        <f>IF('3. Pauses 24h'!$C$3="Score",0,6)</f>
        <v>6</v>
      </c>
      <c r="CP17">
        <f>IF('3. Pauses 24h'!$C$3="Score",0,5)</f>
        <v>5</v>
      </c>
      <c r="CQ17">
        <f>IF('3. Pauses 24h'!$C$3="Score",0,4)</f>
        <v>4</v>
      </c>
      <c r="CR17">
        <f>IF('3. Pauses 24h'!$C$3="Score",0,4)</f>
        <v>4</v>
      </c>
      <c r="CS17">
        <f>IF('3. Pauses 24h'!$C$3="Score",0,4)</f>
        <v>4</v>
      </c>
      <c r="CT17">
        <f>IF('3. Pauses 24h'!$C$3="Score",0,4)</f>
        <v>4</v>
      </c>
      <c r="CU17">
        <f>IF('3. Pauses 24h'!$C$3="Score",0,4)</f>
        <v>4</v>
      </c>
      <c r="CV17">
        <f>IF('3. Pauses 24h'!$C$3="Score",0,5)</f>
        <v>5</v>
      </c>
      <c r="CW17">
        <f>IF('3. Pauses 24h'!$C$3="Score",0,6)</f>
        <v>6</v>
      </c>
      <c r="CX17">
        <f>IF('3. Pauses 24h'!$C$3="Score",0,7)</f>
        <v>7</v>
      </c>
      <c r="CY17">
        <f>IF('3. Pauses 24h'!$C$3="Score",0,7)</f>
        <v>7</v>
      </c>
      <c r="CZ17">
        <f>IF('3. Pauses 24h'!$C$3="Score",0,7)</f>
        <v>7</v>
      </c>
      <c r="DA17">
        <f>IF('3. Pauses 24h'!$C$3="Score",0,6)</f>
        <v>6</v>
      </c>
    </row>
    <row r="18" spans="2:105" x14ac:dyDescent="0.35">
      <c r="B18" s="186" t="s">
        <v>110</v>
      </c>
      <c r="C18" s="172"/>
      <c r="D18" s="207">
        <f t="shared" si="3"/>
        <v>5.3647058823529408</v>
      </c>
      <c r="E18" s="188">
        <f>IF('3. Pauses 24h'!$C$3="Score",,1)</f>
        <v>1</v>
      </c>
      <c r="F18" s="188">
        <f>IF('3. Pauses 24h'!$C$3="Score",,2)</f>
        <v>2</v>
      </c>
      <c r="G18" s="187">
        <f>IF('3. Pauses 24h'!$C$3="Score",,2)</f>
        <v>2</v>
      </c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8">
        <f>IF('3. Pauses 24h'!$C$3="Score",,2)</f>
        <v>2</v>
      </c>
      <c r="S18" s="188">
        <f>IF('3. Pauses 24h'!$C$3="Score",,2)</f>
        <v>2</v>
      </c>
      <c r="T18" s="188">
        <f>IF('3. Pauses 24h'!$C$3="Score",,2)</f>
        <v>2</v>
      </c>
      <c r="U18" s="172">
        <f>IF('3. Pauses 24h'!$C$3="Score",0,6)</f>
        <v>6</v>
      </c>
      <c r="V18" s="172">
        <f>IF('3. Pauses 24h'!$C$3="Score",0,6)</f>
        <v>6</v>
      </c>
      <c r="W18" s="172">
        <f>IF('3. Pauses 24h'!$C$3="Score",0,6)</f>
        <v>6</v>
      </c>
      <c r="X18" s="172">
        <f>IF('3. Pauses 24h'!$C$3="Score",0,6)</f>
        <v>6</v>
      </c>
      <c r="Y18" s="172">
        <f>IF('3. Pauses 24h'!$C$3="Score",0,5)</f>
        <v>5</v>
      </c>
      <c r="Z18" s="172">
        <f>IF('3. Pauses 24h'!$C$3="Score",0,4)</f>
        <v>4</v>
      </c>
      <c r="AA18" s="172">
        <f>IF('3. Pauses 24h'!$C$3="Score",0,3)</f>
        <v>3</v>
      </c>
      <c r="AB18" s="172">
        <f>IF('3. Pauses 24h'!$C$3="Score",0,3)</f>
        <v>3</v>
      </c>
      <c r="AC18" s="172">
        <f>IF('3. Pauses 24h'!$C$3="Score",0,4)</f>
        <v>4</v>
      </c>
      <c r="AD18" s="172">
        <f>IF('3. Pauses 24h'!$C$3="Score",0,4)</f>
        <v>4</v>
      </c>
      <c r="AE18" s="172">
        <f>IF('3. Pauses 24h'!$C$3="Score",0,4)</f>
        <v>4</v>
      </c>
      <c r="AF18" s="172">
        <f>IF('3. Pauses 24h'!$C$3="Score",0,5)</f>
        <v>5</v>
      </c>
      <c r="AG18" s="172">
        <f>IF('3. Pauses 24h'!$C$3="Score",0,6)</f>
        <v>6</v>
      </c>
      <c r="AH18" s="172">
        <f>IF('3. Pauses 24h'!$C$3="Score",0,7)</f>
        <v>7</v>
      </c>
      <c r="AI18" s="172">
        <f>IF('3. Pauses 24h'!$C$3="Score",0,7)</f>
        <v>7</v>
      </c>
      <c r="AJ18" s="172">
        <f>IF('3. Pauses 24h'!$C$3="Score",0,7)</f>
        <v>7</v>
      </c>
      <c r="AK18" s="172">
        <f>IF('3. Pauses 24h'!$C$3="Score",0,7)</f>
        <v>7</v>
      </c>
      <c r="AL18" s="172">
        <f>IF('3. Pauses 24h'!$C$3="Score",0,7)</f>
        <v>7</v>
      </c>
      <c r="AM18" s="172">
        <f>IF('3. Pauses 24h'!$C$3="Score",0,7)</f>
        <v>7</v>
      </c>
      <c r="AN18" s="172">
        <f>IF('3. Pauses 24h'!$C$3="Score",0,7)</f>
        <v>7</v>
      </c>
      <c r="AO18" s="172">
        <f>IF('3. Pauses 24h'!$C$3="Score",0,7)</f>
        <v>7</v>
      </c>
      <c r="AP18" s="172">
        <f>IF('3. Pauses 24h'!$C$3="Score",0,7)</f>
        <v>7</v>
      </c>
      <c r="AQ18" s="172">
        <f>IF('3. Pauses 24h'!$C$3="Score",0,7)</f>
        <v>7</v>
      </c>
      <c r="AR18" s="172">
        <f>IF('3. Pauses 24h'!$C$3="Score",0,7)</f>
        <v>7</v>
      </c>
      <c r="AS18" s="189">
        <f>IF('3. Pauses 24h'!$C$3="Score",0,7)</f>
        <v>7</v>
      </c>
      <c r="AT18" s="4">
        <f>IF('3. Pauses 24h'!$C$3="Score",0,6)</f>
        <v>6</v>
      </c>
      <c r="AU18" s="4">
        <f>IF('3. Pauses 24h'!$C$3="Score",0,5)</f>
        <v>5</v>
      </c>
      <c r="AV18" s="4">
        <f>IF('3. Pauses 24h'!$C$3="Score",0,4)</f>
        <v>4</v>
      </c>
      <c r="AW18" s="4">
        <f>IF('3. Pauses 24h'!$C$3="Score",0,4)</f>
        <v>4</v>
      </c>
      <c r="AX18" s="4">
        <f>IF('3. Pauses 24h'!$C$3="Score",0,4)</f>
        <v>4</v>
      </c>
      <c r="AY18" s="4">
        <f>IF('3. Pauses 24h'!$C$3="Score",0,3)</f>
        <v>3</v>
      </c>
      <c r="AZ18" s="4">
        <f>IF('3. Pauses 24h'!$C$3="Score",0,3)</f>
        <v>3</v>
      </c>
      <c r="BA18" s="4">
        <f>IF('3. Pauses 24h'!$C$3="Score",0,4)</f>
        <v>4</v>
      </c>
      <c r="BB18" s="4">
        <f>IF('3. Pauses 24h'!$C$3="Score",0,5)</f>
        <v>5</v>
      </c>
      <c r="BC18" s="4">
        <f>IF('3. Pauses 24h'!$C$3="Score",0,6)</f>
        <v>6</v>
      </c>
      <c r="BD18" s="4">
        <f>IF('3. Pauses 24h'!$C$3="Score",0,6)</f>
        <v>6</v>
      </c>
      <c r="BE18" s="4">
        <f>IF('3. Pauses 24h'!$C$3="Score",0,6)</f>
        <v>6</v>
      </c>
      <c r="BF18" s="4">
        <f>IF('3. Pauses 24h'!$C$3="Score",0,6)</f>
        <v>6</v>
      </c>
      <c r="BG18" s="4">
        <f>IF('3. Pauses 24h'!$C$3="Score",0,6)</f>
        <v>6</v>
      </c>
      <c r="BH18" s="4">
        <f>IF('3. Pauses 24h'!$C$3="Score",0,6)</f>
        <v>6</v>
      </c>
      <c r="BI18" s="4">
        <f>IF('3. Pauses 24h'!$C$3="Score",0,6)</f>
        <v>6</v>
      </c>
      <c r="BJ18" s="4">
        <f>IF('3. Pauses 24h'!$C$3="Score",0,6)</f>
        <v>6</v>
      </c>
      <c r="BK18" s="4">
        <f>IF('3. Pauses 24h'!$C$3="Score",0,6)</f>
        <v>6</v>
      </c>
      <c r="BL18" s="4">
        <f>IF('3. Pauses 24h'!$C$3="Score",0,5)</f>
        <v>5</v>
      </c>
      <c r="BM18" s="4">
        <f>IF('3. Pauses 24h'!$C$3="Score",0,5)</f>
        <v>5</v>
      </c>
      <c r="BN18" s="4">
        <f>IF('3. Pauses 24h'!$C$3="Score",0,4)</f>
        <v>4</v>
      </c>
      <c r="BO18" s="4">
        <f>IF('3. Pauses 24h'!$C$3="Score",0,4)</f>
        <v>4</v>
      </c>
      <c r="BP18" s="4">
        <f>IF('3. Pauses 24h'!$C$3="Score",0,4)</f>
        <v>4</v>
      </c>
      <c r="BQ18" s="4">
        <f>IF('3. Pauses 24h'!$C$3="Score",0,4)</f>
        <v>4</v>
      </c>
      <c r="BR18" s="4">
        <f>IF('3. Pauses 24h'!$C$3="Score",0,4)</f>
        <v>4</v>
      </c>
      <c r="BS18" s="4">
        <f>IF('3. Pauses 24h'!$C$3="Score",0,5)</f>
        <v>5</v>
      </c>
      <c r="BT18" s="4">
        <f>IF('3. Pauses 24h'!$C$3="Score",0,6)</f>
        <v>6</v>
      </c>
      <c r="BU18" s="4">
        <f>IF('3. Pauses 24h'!$C$3="Score",0,6)</f>
        <v>6</v>
      </c>
      <c r="BV18" s="4">
        <f>IF('3. Pauses 24h'!$C$3="Score",0,6)</f>
        <v>6</v>
      </c>
      <c r="BW18" s="4">
        <f>IF('3. Pauses 24h'!$C$3="Score",0,6)</f>
        <v>6</v>
      </c>
      <c r="BX18" s="4">
        <f>IF('3. Pauses 24h'!$C$3="Score",0,6)</f>
        <v>6</v>
      </c>
      <c r="BY18">
        <f>IF('3. Pauses 24h'!$C$3="Score",0,5)</f>
        <v>5</v>
      </c>
      <c r="BZ18">
        <f>IF('3. Pauses 24h'!$C$3="Score",0,5)</f>
        <v>5</v>
      </c>
      <c r="CA18">
        <f>IF('3. Pauses 24h'!$C$3="Score",0,5)</f>
        <v>5</v>
      </c>
      <c r="CB18">
        <f>IF('3. Pauses 24h'!$C$3="Score",0,5)</f>
        <v>5</v>
      </c>
      <c r="CC18">
        <f>IF('3. Pauses 24h'!$C$3="Score",0,4)</f>
        <v>4</v>
      </c>
      <c r="CD18">
        <f>IF('3. Pauses 24h'!$C$3="Score",0,3)</f>
        <v>3</v>
      </c>
      <c r="CE18">
        <f>IF('3. Pauses 24h'!$C$3="Score",0,2)</f>
        <v>2</v>
      </c>
      <c r="CF18">
        <f>IF('3. Pauses 24h'!$C$3="Score",0,3)</f>
        <v>3</v>
      </c>
      <c r="CG18">
        <f>IF('3. Pauses 24h'!$C$3="Score",0,3)</f>
        <v>3</v>
      </c>
      <c r="CH18">
        <f>IF('3. Pauses 24h'!$C$3="Score",0,3)</f>
        <v>3</v>
      </c>
      <c r="CI18">
        <f>IF('3. Pauses 24h'!$C$3="Score",0,4)</f>
        <v>4</v>
      </c>
      <c r="CJ18">
        <f>IF('3. Pauses 24h'!$C$3="Score",0,4)</f>
        <v>4</v>
      </c>
      <c r="CK18">
        <f>IF('3. Pauses 24h'!$C$3="Score",0,5)</f>
        <v>5</v>
      </c>
      <c r="CL18">
        <f>IF('3. Pauses 24h'!$C$3="Score",0,6)</f>
        <v>6</v>
      </c>
      <c r="CM18">
        <f>IF('3. Pauses 24h'!$C$3="Score",0,6)</f>
        <v>6</v>
      </c>
      <c r="CN18">
        <f>IF('3. Pauses 24h'!$C$3="Score",0,6)</f>
        <v>6</v>
      </c>
      <c r="CO18">
        <f>IF('3. Pauses 24h'!$C$3="Score",0,6)</f>
        <v>6</v>
      </c>
      <c r="CP18">
        <f>IF('3. Pauses 24h'!$C$3="Score",0,6)</f>
        <v>6</v>
      </c>
      <c r="CQ18">
        <f>IF('3. Pauses 24h'!$C$3="Score",0,7)</f>
        <v>7</v>
      </c>
      <c r="CR18">
        <f>IF('3. Pauses 24h'!$C$3="Score",0,7)</f>
        <v>7</v>
      </c>
      <c r="CS18">
        <f>IF('3. Pauses 24h'!$C$3="Score",0,7)</f>
        <v>7</v>
      </c>
      <c r="CT18">
        <f>IF('3. Pauses 24h'!$C$3="Score",0,7)</f>
        <v>7</v>
      </c>
      <c r="CU18">
        <f>IF('3. Pauses 24h'!$C$3="Score",0,7)</f>
        <v>7</v>
      </c>
      <c r="CV18">
        <f>IF('3. Pauses 24h'!$C$3="Score",0,7)</f>
        <v>7</v>
      </c>
      <c r="CW18">
        <f>IF('3. Pauses 24h'!$C$3="Score",0,7)</f>
        <v>7</v>
      </c>
      <c r="CX18">
        <f>IF('3. Pauses 24h'!$C$3="Score",0,6)</f>
        <v>6</v>
      </c>
      <c r="CY18">
        <f>IF('3. Pauses 24h'!$C$3="Score",0,6)</f>
        <v>6</v>
      </c>
      <c r="CZ18">
        <f>IF('3. Pauses 24h'!$C$3="Score",0,6)</f>
        <v>6</v>
      </c>
      <c r="DA18">
        <f>IF('3. Pauses 24h'!$C$3="Score",0,5)</f>
        <v>5</v>
      </c>
    </row>
    <row r="19" spans="2:105" x14ac:dyDescent="0.35">
      <c r="B19" s="186" t="s">
        <v>111</v>
      </c>
      <c r="C19" s="172"/>
      <c r="D19" s="207">
        <f t="shared" si="3"/>
        <v>6.8117647058823527</v>
      </c>
      <c r="E19" s="188">
        <f>IF('3. Pauses 24h'!$C$3="Score",,1)</f>
        <v>1</v>
      </c>
      <c r="F19" s="188">
        <f>IF('3. Pauses 24h'!$C$3="Score",,2)</f>
        <v>2</v>
      </c>
      <c r="G19" s="187">
        <f>IF('3. Pauses 24h'!$C$3="Score",,3)</f>
        <v>3</v>
      </c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8">
        <f>IF('3. Pauses 24h'!$C$3="Score",,3)</f>
        <v>3</v>
      </c>
      <c r="S19" s="188">
        <f>IF('3. Pauses 24h'!$C$3="Score",,4)</f>
        <v>4</v>
      </c>
      <c r="T19" s="188">
        <f>IF('3. Pauses 24h'!$C$3="Score",,5)</f>
        <v>5</v>
      </c>
      <c r="U19" s="172">
        <f>IF('3. Pauses 24h'!$C$3="Score",0,6)</f>
        <v>6</v>
      </c>
      <c r="V19" s="172">
        <f>IF('3. Pauses 24h'!$C$3="Score",0,7)</f>
        <v>7</v>
      </c>
      <c r="W19" s="172">
        <f>IF('3. Pauses 24h'!$C$3="Score",0,6)</f>
        <v>6</v>
      </c>
      <c r="X19" s="172">
        <f>IF('3. Pauses 24h'!$C$3="Score",0,6)</f>
        <v>6</v>
      </c>
      <c r="Y19" s="172">
        <f>IF('3. Pauses 24h'!$C$3="Score",0,6)</f>
        <v>6</v>
      </c>
      <c r="Z19" s="172">
        <f>IF('3. Pauses 24h'!$C$3="Score",0,6)</f>
        <v>6</v>
      </c>
      <c r="AA19" s="172">
        <f>IF('3. Pauses 24h'!$C$3="Score",0,6)</f>
        <v>6</v>
      </c>
      <c r="AB19" s="172">
        <f>IF('3. Pauses 24h'!$C$3="Score",0,6)</f>
        <v>6</v>
      </c>
      <c r="AC19" s="172">
        <f>IF('3. Pauses 24h'!$C$3="Score",0,6)</f>
        <v>6</v>
      </c>
      <c r="AD19" s="172">
        <f>IF('3. Pauses 24h'!$C$3="Score",0,7)</f>
        <v>7</v>
      </c>
      <c r="AE19" s="172">
        <f>IF('3. Pauses 24h'!$C$3="Score",0,7)</f>
        <v>7</v>
      </c>
      <c r="AF19" s="172">
        <f>IF('3. Pauses 24h'!$C$3="Score",0,7)</f>
        <v>7</v>
      </c>
      <c r="AG19" s="172">
        <f>IF('3. Pauses 24h'!$C$3="Score",0,7)</f>
        <v>7</v>
      </c>
      <c r="AH19" s="172">
        <f>IF('3. Pauses 24h'!$C$3="Score",0,7)</f>
        <v>7</v>
      </c>
      <c r="AI19" s="172">
        <f>IF('3. Pauses 24h'!$C$3="Score",0,7)</f>
        <v>7</v>
      </c>
      <c r="AJ19" s="172">
        <f>IF('3. Pauses 24h'!$C$3="Score",0,7)</f>
        <v>7</v>
      </c>
      <c r="AK19" s="172">
        <f>IF('3. Pauses 24h'!$C$3="Score",0,7)</f>
        <v>7</v>
      </c>
      <c r="AL19" s="172">
        <f>IF('3. Pauses 24h'!$C$3="Score",0,7)</f>
        <v>7</v>
      </c>
      <c r="AM19" s="172">
        <f>IF('3. Pauses 24h'!$C$3="Score",0,7)</f>
        <v>7</v>
      </c>
      <c r="AN19" s="172">
        <f>IF('3. Pauses 24h'!$C$3="Score",0,7)</f>
        <v>7</v>
      </c>
      <c r="AO19" s="172">
        <f>IF('3. Pauses 24h'!$C$3="Score",0,7)</f>
        <v>7</v>
      </c>
      <c r="AP19" s="172">
        <f>IF('3. Pauses 24h'!$C$3="Score",0,7)</f>
        <v>7</v>
      </c>
      <c r="AQ19" s="172">
        <f>IF('3. Pauses 24h'!$C$3="Score",0,7)</f>
        <v>7</v>
      </c>
      <c r="AR19" s="172">
        <f>IF('3. Pauses 24h'!$C$3="Score",0,7)</f>
        <v>7</v>
      </c>
      <c r="AS19" s="189">
        <f>IF('3. Pauses 24h'!$C$3="Score",0,7)</f>
        <v>7</v>
      </c>
      <c r="AT19" s="4">
        <f>IF('3. Pauses 24h'!$C$3="Score",0,7)</f>
        <v>7</v>
      </c>
      <c r="AU19" s="4">
        <f>IF('3. Pauses 24h'!$C$3="Score",0,7)</f>
        <v>7</v>
      </c>
      <c r="AV19" s="4">
        <f>IF('3. Pauses 24h'!$C$3="Score",0,7)</f>
        <v>7</v>
      </c>
      <c r="AW19" s="4">
        <f>IF('3. Pauses 24h'!$C$3="Score",0,7)</f>
        <v>7</v>
      </c>
      <c r="AX19" s="4">
        <f>IF('3. Pauses 24h'!$C$3="Score",0,7)</f>
        <v>7</v>
      </c>
      <c r="AY19" s="4">
        <f>IF('3. Pauses 24h'!$C$3="Score",0,7)</f>
        <v>7</v>
      </c>
      <c r="AZ19" s="4">
        <f>IF('3. Pauses 24h'!$C$3="Score",0,7)</f>
        <v>7</v>
      </c>
      <c r="BA19" s="4">
        <f>IF('3. Pauses 24h'!$C$3="Score",0,7)</f>
        <v>7</v>
      </c>
      <c r="BB19" s="4">
        <f>IF('3. Pauses 24h'!$C$3="Score",0,7)</f>
        <v>7</v>
      </c>
      <c r="BC19" s="4">
        <f>IF('3. Pauses 24h'!$C$3="Score",0,7)</f>
        <v>7</v>
      </c>
      <c r="BD19" s="4">
        <f>IF('3. Pauses 24h'!$C$3="Score",0,7)</f>
        <v>7</v>
      </c>
      <c r="BE19" s="4">
        <f>IF('3. Pauses 24h'!$C$3="Score",0,7)</f>
        <v>7</v>
      </c>
      <c r="BF19" s="4">
        <f>IF('3. Pauses 24h'!$C$3="Score",0,7)</f>
        <v>7</v>
      </c>
      <c r="BG19" s="4">
        <f>IF('3. Pauses 24h'!$C$3="Score",0,7)</f>
        <v>7</v>
      </c>
      <c r="BH19" s="4">
        <f>IF('3. Pauses 24h'!$C$3="Score",0,7)</f>
        <v>7</v>
      </c>
      <c r="BI19" s="4">
        <f>IF('3. Pauses 24h'!$C$3="Score",0,7)</f>
        <v>7</v>
      </c>
      <c r="BJ19" s="4">
        <f>IF('3. Pauses 24h'!$C$3="Score",0,6)</f>
        <v>6</v>
      </c>
      <c r="BK19" s="4">
        <f>IF('3. Pauses 24h'!$C$3="Score",0,6)</f>
        <v>6</v>
      </c>
      <c r="BL19" s="4">
        <f>IF('3. Pauses 24h'!$C$3="Score",0,6)</f>
        <v>6</v>
      </c>
      <c r="BM19" s="4">
        <f>IF('3. Pauses 24h'!$C$3="Score",0,6)</f>
        <v>6</v>
      </c>
      <c r="BN19" s="4">
        <f>IF('3. Pauses 24h'!$C$3="Score",0,6)</f>
        <v>6</v>
      </c>
      <c r="BO19" s="4">
        <f>IF('3. Pauses 24h'!$C$3="Score",0,6)</f>
        <v>6</v>
      </c>
      <c r="BP19" s="4">
        <f>IF('3. Pauses 24h'!$C$3="Score",0,6)</f>
        <v>6</v>
      </c>
      <c r="BQ19" s="4">
        <f>IF('3. Pauses 24h'!$C$3="Score",0,7)</f>
        <v>7</v>
      </c>
      <c r="BR19" s="4">
        <f>IF('3. Pauses 24h'!$C$3="Score",0,7)</f>
        <v>7</v>
      </c>
      <c r="BS19" s="4">
        <f>IF('3. Pauses 24h'!$C$3="Score",0,7)</f>
        <v>7</v>
      </c>
      <c r="BT19" s="4">
        <f>IF('3. Pauses 24h'!$C$3="Score",0,7)</f>
        <v>7</v>
      </c>
      <c r="BU19" s="4">
        <f>IF('3. Pauses 24h'!$C$3="Score",0,7)</f>
        <v>7</v>
      </c>
      <c r="BV19" s="4">
        <f>IF('3. Pauses 24h'!$C$3="Score",0,7)</f>
        <v>7</v>
      </c>
      <c r="BW19" s="4">
        <f>IF('3. Pauses 24h'!$C$3="Score",0,7)</f>
        <v>7</v>
      </c>
      <c r="BX19" s="4">
        <f>IF('3. Pauses 24h'!$C$3="Score",0,7)</f>
        <v>7</v>
      </c>
      <c r="BY19">
        <f>IF('3. Pauses 24h'!$C$3="Score",0,7)</f>
        <v>7</v>
      </c>
      <c r="BZ19">
        <f>IF('3. Pauses 24h'!$C$3="Score",0,7)</f>
        <v>7</v>
      </c>
      <c r="CA19">
        <f>IF('3. Pauses 24h'!$C$3="Score",0,7)</f>
        <v>7</v>
      </c>
      <c r="CB19">
        <f>IF('3. Pauses 24h'!$C$3="Score",0,7)</f>
        <v>7</v>
      </c>
      <c r="CC19">
        <f>IF('3. Pauses 24h'!$C$3="Score",0,7)</f>
        <v>7</v>
      </c>
      <c r="CD19">
        <f>IF('3. Pauses 24h'!$C$3="Score",0,7)</f>
        <v>7</v>
      </c>
      <c r="CE19">
        <f>IF('3. Pauses 24h'!$C$3="Score",0,7)</f>
        <v>7</v>
      </c>
      <c r="CF19">
        <f>IF('3. Pauses 24h'!$C$3="Score",0,7)</f>
        <v>7</v>
      </c>
      <c r="CG19">
        <f>IF('3. Pauses 24h'!$C$3="Score",0,7)</f>
        <v>7</v>
      </c>
      <c r="CH19">
        <f>IF('3. Pauses 24h'!$C$3="Score",0,7)</f>
        <v>7</v>
      </c>
      <c r="CI19">
        <f>IF('3. Pauses 24h'!$C$3="Score",0,7)</f>
        <v>7</v>
      </c>
      <c r="CJ19">
        <f>IF('3. Pauses 24h'!$C$3="Score",0,7)</f>
        <v>7</v>
      </c>
      <c r="CK19">
        <f>IF('3. Pauses 24h'!$C$3="Score",0,7)</f>
        <v>7</v>
      </c>
      <c r="CL19">
        <f>IF('3. Pauses 24h'!$C$3="Score",0,7)</f>
        <v>7</v>
      </c>
      <c r="CM19">
        <f>IF('3. Pauses 24h'!$C$3="Score",0,7)</f>
        <v>7</v>
      </c>
      <c r="CN19">
        <f>IF('3. Pauses 24h'!$C$3="Score",0,7)</f>
        <v>7</v>
      </c>
      <c r="CO19">
        <f>IF('3. Pauses 24h'!$C$3="Score",0,7)</f>
        <v>7</v>
      </c>
      <c r="CP19">
        <f>IF('3. Pauses 24h'!$C$3="Score",0,7)</f>
        <v>7</v>
      </c>
      <c r="CQ19">
        <f>IF('3. Pauses 24h'!$C$3="Score",0,7)</f>
        <v>7</v>
      </c>
      <c r="CR19">
        <f>IF('3. Pauses 24h'!$C$3="Score",0,7)</f>
        <v>7</v>
      </c>
      <c r="CS19">
        <f>IF('3. Pauses 24h'!$C$3="Score",0,7)</f>
        <v>7</v>
      </c>
      <c r="CT19">
        <f>IF('3. Pauses 24h'!$C$3="Score",0,7)</f>
        <v>7</v>
      </c>
      <c r="CU19">
        <f>IF('3. Pauses 24h'!$C$3="Score",0,7)</f>
        <v>7</v>
      </c>
      <c r="CV19">
        <f>IF('3. Pauses 24h'!$C$3="Score",0,7)</f>
        <v>7</v>
      </c>
      <c r="CW19">
        <f>IF('3. Pauses 24h'!$C$3="Score",0,7)</f>
        <v>7</v>
      </c>
      <c r="CX19">
        <f>IF('3. Pauses 24h'!$C$3="Score",0,7)</f>
        <v>7</v>
      </c>
      <c r="CY19">
        <f>IF('3. Pauses 24h'!$C$3="Score",0,7)</f>
        <v>7</v>
      </c>
      <c r="CZ19">
        <f>IF('3. Pauses 24h'!$C$3="Score",0,7)</f>
        <v>7</v>
      </c>
      <c r="DA19">
        <f>IF('3. Pauses 24h'!$C$3="Score",0,6)</f>
        <v>6</v>
      </c>
    </row>
    <row r="20" spans="2:105" x14ac:dyDescent="0.35">
      <c r="B20" s="186" t="s">
        <v>112</v>
      </c>
      <c r="C20" s="172"/>
      <c r="D20" s="207">
        <f t="shared" si="3"/>
        <v>5.2352941176470589</v>
      </c>
      <c r="E20" s="188">
        <f>IF('3. Pauses 24h'!$C$3="Score",,1)</f>
        <v>1</v>
      </c>
      <c r="F20" s="188">
        <f>IF('3. Pauses 24h'!$C$3="Score",,2)</f>
        <v>2</v>
      </c>
      <c r="G20" s="187">
        <f>IF('3. Pauses 24h'!$C$3="Score",,3)</f>
        <v>3</v>
      </c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8">
        <f>IF('3. Pauses 24h'!$C$3="Score",,4)</f>
        <v>4</v>
      </c>
      <c r="S20" s="188">
        <f>IF('3. Pauses 24h'!$C$3="Score",,5)</f>
        <v>5</v>
      </c>
      <c r="T20" s="188">
        <f>IF('3. Pauses 24h'!$C$3="Score",,6)</f>
        <v>6</v>
      </c>
      <c r="U20" s="172">
        <f>IF('3. Pauses 24h'!$C$3="Score",0,2)</f>
        <v>2</v>
      </c>
      <c r="V20" s="172">
        <f>IF('3. Pauses 24h'!$C$3="Score",0,3)</f>
        <v>3</v>
      </c>
      <c r="W20" s="172">
        <f>IF('3. Pauses 24h'!$C$3="Score",0,3)</f>
        <v>3</v>
      </c>
      <c r="X20" s="172">
        <f>IF('3. Pauses 24h'!$C$3="Score",0,3)</f>
        <v>3</v>
      </c>
      <c r="Y20" s="172">
        <f>IF('3. Pauses 24h'!$C$3="Score",0,4)</f>
        <v>4</v>
      </c>
      <c r="Z20" s="172">
        <f>IF('3. Pauses 24h'!$C$3="Score",0,5)</f>
        <v>5</v>
      </c>
      <c r="AA20" s="172">
        <f>IF('3. Pauses 24h'!$C$3="Score",0,6)</f>
        <v>6</v>
      </c>
      <c r="AB20" s="172">
        <f>IF('3. Pauses 24h'!$C$3="Score",0,7)</f>
        <v>7</v>
      </c>
      <c r="AC20" s="172">
        <f>IF('3. Pauses 24h'!$C$3="Score",0,7)</f>
        <v>7</v>
      </c>
      <c r="AD20" s="172">
        <f>IF('3. Pauses 24h'!$C$3="Score",0,7)</f>
        <v>7</v>
      </c>
      <c r="AE20" s="172">
        <f>IF('3. Pauses 24h'!$C$3="Score",0,7)</f>
        <v>7</v>
      </c>
      <c r="AF20" s="172">
        <f>IF('3. Pauses 24h'!$C$3="Score",0,7)</f>
        <v>7</v>
      </c>
      <c r="AG20" s="172">
        <f>IF('3. Pauses 24h'!$C$3="Score",0,7)</f>
        <v>7</v>
      </c>
      <c r="AH20" s="172">
        <f>IF('3. Pauses 24h'!$C$3="Score",0,7)</f>
        <v>7</v>
      </c>
      <c r="AI20" s="172">
        <f>IF('3. Pauses 24h'!$C$3="Score",0,7)</f>
        <v>7</v>
      </c>
      <c r="AJ20" s="172">
        <f>IF('3. Pauses 24h'!$C$3="Score",0,6)</f>
        <v>6</v>
      </c>
      <c r="AK20" s="172">
        <f>IF('3. Pauses 24h'!$C$3="Score",0,6)</f>
        <v>6</v>
      </c>
      <c r="AL20" s="172">
        <f>IF('3. Pauses 24h'!$C$3="Score",0,5)</f>
        <v>5</v>
      </c>
      <c r="AM20" s="172">
        <f>IF('3. Pauses 24h'!$C$3="Score",0,5)</f>
        <v>5</v>
      </c>
      <c r="AN20" s="172">
        <f>IF('3. Pauses 24h'!$C$3="Score",0,5)</f>
        <v>5</v>
      </c>
      <c r="AO20" s="172">
        <f>IF('3. Pauses 24h'!$C$3="Score",0,4)</f>
        <v>4</v>
      </c>
      <c r="AP20" s="172">
        <f>IF('3. Pauses 24h'!$C$3="Score",0,3)</f>
        <v>3</v>
      </c>
      <c r="AQ20" s="172">
        <f>IF('3. Pauses 24h'!$C$3="Score",0,4)</f>
        <v>4</v>
      </c>
      <c r="AR20" s="172">
        <f>IF('3. Pauses 24h'!$C$3="Score",0,4)</f>
        <v>4</v>
      </c>
      <c r="AS20" s="189">
        <f>IF('3. Pauses 24h'!$C$3="Score",0,4)</f>
        <v>4</v>
      </c>
      <c r="AT20" s="4">
        <f>IF('3. Pauses 24h'!$C$3="Score",0,4)</f>
        <v>4</v>
      </c>
      <c r="AU20" s="4">
        <f>IF('3. Pauses 24h'!$C$3="Score",0,4)</f>
        <v>4</v>
      </c>
      <c r="AV20" s="4">
        <f>IF('3. Pauses 24h'!$C$3="Score",0,5)</f>
        <v>5</v>
      </c>
      <c r="AW20" s="4">
        <f>IF('3. Pauses 24h'!$C$3="Score",0,5)</f>
        <v>5</v>
      </c>
      <c r="AX20" s="4">
        <f>IF('3. Pauses 24h'!$C$3="Score",0,5)</f>
        <v>5</v>
      </c>
      <c r="AY20" s="4">
        <f>IF('3. Pauses 24h'!$C$3="Score",0,5)</f>
        <v>5</v>
      </c>
      <c r="AZ20" s="4">
        <f>IF('3. Pauses 24h'!$C$3="Score",0,6)</f>
        <v>6</v>
      </c>
      <c r="BA20" s="4">
        <f>IF('3. Pauses 24h'!$C$3="Score",0,6)</f>
        <v>6</v>
      </c>
      <c r="BB20" s="4">
        <f>IF('3. Pauses 24h'!$C$3="Score",0,6)</f>
        <v>6</v>
      </c>
      <c r="BC20" s="4">
        <f>IF('3. Pauses 24h'!$C$3="Score",0,5)</f>
        <v>5</v>
      </c>
      <c r="BD20" s="4">
        <f>IF('3. Pauses 24h'!$C$3="Score",0,6)</f>
        <v>6</v>
      </c>
      <c r="BE20" s="4">
        <f>IF('3. Pauses 24h'!$C$3="Score",0,6)</f>
        <v>6</v>
      </c>
      <c r="BF20" s="4">
        <f>IF('3. Pauses 24h'!$C$3="Score",0,6)</f>
        <v>6</v>
      </c>
      <c r="BG20" s="4">
        <f>IF('3. Pauses 24h'!$C$3="Score",0,5)</f>
        <v>5</v>
      </c>
      <c r="BH20" s="4">
        <f>IF('3. Pauses 24h'!$C$3="Score",0,5)</f>
        <v>5</v>
      </c>
      <c r="BI20" s="4">
        <f>IF('3. Pauses 24h'!$C$3="Score",0,5)</f>
        <v>5</v>
      </c>
      <c r="BJ20" s="4">
        <f>IF('3. Pauses 24h'!$C$3="Score",0,6)</f>
        <v>6</v>
      </c>
      <c r="BK20" s="4">
        <f>IF('3. Pauses 24h'!$C$3="Score",0,5)</f>
        <v>5</v>
      </c>
      <c r="BL20" s="4">
        <f>IF('3. Pauses 24h'!$C$3="Score",0,5)</f>
        <v>5</v>
      </c>
      <c r="BM20" s="4">
        <f>IF('3. Pauses 24h'!$C$3="Score",0,5)</f>
        <v>5</v>
      </c>
      <c r="BN20" s="4">
        <f>IF('3. Pauses 24h'!$C$3="Score",0,5)</f>
        <v>5</v>
      </c>
      <c r="BO20" s="4">
        <f>IF('3. Pauses 24h'!$C$3="Score",0,5)</f>
        <v>5</v>
      </c>
      <c r="BP20" s="4">
        <f>IF('3. Pauses 24h'!$C$3="Score",0,5)</f>
        <v>5</v>
      </c>
      <c r="BQ20" s="4">
        <f>IF('3. Pauses 24h'!$C$3="Score",0,4)</f>
        <v>4</v>
      </c>
      <c r="BR20" s="4">
        <f>IF('3. Pauses 24h'!$C$3="Score",0,4)</f>
        <v>4</v>
      </c>
      <c r="BS20" s="4">
        <f>IF('3. Pauses 24h'!$C$3="Score",0,4)</f>
        <v>4</v>
      </c>
      <c r="BT20" s="4">
        <f>IF('3. Pauses 24h'!$C$3="Score",0,4)</f>
        <v>4</v>
      </c>
      <c r="BU20" s="4">
        <f>IF('3. Pauses 24h'!$C$3="Score",0,4)</f>
        <v>4</v>
      </c>
      <c r="BV20" s="4">
        <f>IF('3. Pauses 24h'!$C$3="Score",0,4)</f>
        <v>4</v>
      </c>
      <c r="BW20" s="4">
        <f>IF('3. Pauses 24h'!$C$3="Score",0,4)</f>
        <v>4</v>
      </c>
      <c r="BX20" s="4">
        <f>IF('3. Pauses 24h'!$C$3="Score",0,5)</f>
        <v>5</v>
      </c>
      <c r="BY20">
        <f>IF('3. Pauses 24h'!$C$3="Score",0,5)</f>
        <v>5</v>
      </c>
      <c r="BZ20">
        <f>IF('3. Pauses 24h'!$C$3="Score",0,5)</f>
        <v>5</v>
      </c>
      <c r="CA20">
        <f>IF('3. Pauses 24h'!$C$3="Score",0,5)</f>
        <v>5</v>
      </c>
      <c r="CB20">
        <f>IF('3. Pauses 24h'!$C$3="Score",0,6)</f>
        <v>6</v>
      </c>
      <c r="CC20">
        <f>IF('3. Pauses 24h'!$C$3="Score",0,6)</f>
        <v>6</v>
      </c>
      <c r="CD20">
        <f>IF('3. Pauses 24h'!$C$3="Score",0,6)</f>
        <v>6</v>
      </c>
      <c r="CE20">
        <f>IF('3. Pauses 24h'!$C$3="Score",0,5)</f>
        <v>5</v>
      </c>
      <c r="CF20">
        <f>IF('3. Pauses 24h'!$C$3="Score",0,5)</f>
        <v>5</v>
      </c>
      <c r="CG20">
        <f>IF('3. Pauses 24h'!$C$3="Score",0,5)</f>
        <v>5</v>
      </c>
      <c r="CH20">
        <f>IF('3. Pauses 24h'!$C$3="Score",0,5)</f>
        <v>5</v>
      </c>
      <c r="CI20">
        <f>IF('3. Pauses 24h'!$C$3="Score",0,5)</f>
        <v>5</v>
      </c>
      <c r="CJ20">
        <f>IF('3. Pauses 24h'!$C$3="Score",0,5)</f>
        <v>5</v>
      </c>
      <c r="CK20">
        <f>IF('3. Pauses 24h'!$C$3="Score",0,5)</f>
        <v>5</v>
      </c>
      <c r="CL20">
        <f>IF('3. Pauses 24h'!$C$3="Score",0,6)</f>
        <v>6</v>
      </c>
      <c r="CM20">
        <f>IF('3. Pauses 24h'!$C$3="Score",0,7)</f>
        <v>7</v>
      </c>
      <c r="CN20">
        <f>IF('3. Pauses 24h'!$C$3="Score",0,7)</f>
        <v>7</v>
      </c>
      <c r="CO20">
        <f>IF('3. Pauses 24h'!$C$3="Score",0,7)</f>
        <v>7</v>
      </c>
      <c r="CP20">
        <f>IF('3. Pauses 24h'!$C$3="Score",0,7)</f>
        <v>7</v>
      </c>
      <c r="CQ20">
        <f>IF('3. Pauses 24h'!$C$3="Score",0,7)</f>
        <v>7</v>
      </c>
      <c r="CR20">
        <f>IF('3. Pauses 24h'!$C$3="Score",0,7)</f>
        <v>7</v>
      </c>
      <c r="CS20">
        <f>IF('3. Pauses 24h'!$C$3="Score",0,7)</f>
        <v>7</v>
      </c>
      <c r="CT20">
        <f>IF('3. Pauses 24h'!$C$3="Score",0,7)</f>
        <v>7</v>
      </c>
      <c r="CU20">
        <f>IF('3. Pauses 24h'!$C$3="Score",0,6)</f>
        <v>6</v>
      </c>
      <c r="CV20">
        <f>IF('3. Pauses 24h'!$C$3="Score",0,6)</f>
        <v>6</v>
      </c>
      <c r="CW20">
        <f>IF('3. Pauses 24h'!$C$3="Score",0,5)</f>
        <v>5</v>
      </c>
      <c r="CX20">
        <f>IF('3. Pauses 24h'!$C$3="Score",0,5)</f>
        <v>5</v>
      </c>
      <c r="CY20">
        <f>IF('3. Pauses 24h'!$C$3="Score",0,5)</f>
        <v>5</v>
      </c>
      <c r="CZ20">
        <f>IF('3. Pauses 24h'!$C$3="Score",0,4)</f>
        <v>4</v>
      </c>
      <c r="DA20">
        <f>IF('3. Pauses 24h'!$C$3="Score",0,3)</f>
        <v>3</v>
      </c>
    </row>
    <row r="21" spans="2:105" ht="15" thickBot="1" x14ac:dyDescent="0.4">
      <c r="B21" s="190" t="s">
        <v>1077</v>
      </c>
      <c r="C21" s="172"/>
      <c r="D21" s="207">
        <f t="shared" si="3"/>
        <v>3.5882352941176472</v>
      </c>
      <c r="E21" s="188">
        <f>IF('3. Pauses 24h'!$C$3="Score",,1)</f>
        <v>1</v>
      </c>
      <c r="F21" s="188">
        <f>IF('3. Pauses 24h'!$C$3="Score",,2)</f>
        <v>2</v>
      </c>
      <c r="G21" s="187">
        <f>IF('3. Pauses 24h'!$C$3="Score",,3)</f>
        <v>3</v>
      </c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8">
        <f>IF('3. Pauses 24h'!$C$3="Score",,4)</f>
        <v>4</v>
      </c>
      <c r="S21" s="188">
        <f>IF('3. Pauses 24h'!$C$3="Score",,5)</f>
        <v>5</v>
      </c>
      <c r="T21" s="188">
        <f>IF('3. Pauses 24h'!$C$3="Score",,6)</f>
        <v>6</v>
      </c>
      <c r="U21" s="172">
        <f>IF('3. Pauses 24h'!$C$3="Score",0,4)</f>
        <v>4</v>
      </c>
      <c r="V21" s="172">
        <f>IF('3. Pauses 24h'!$C$3="Score",0,4)</f>
        <v>4</v>
      </c>
      <c r="W21" s="172">
        <f>IF('3. Pauses 24h'!$C$3="Score",0,4)</f>
        <v>4</v>
      </c>
      <c r="X21" s="172">
        <f>IF('3. Pauses 24h'!$C$3="Score",0,3)</f>
        <v>3</v>
      </c>
      <c r="Y21" s="172">
        <f>IF('3. Pauses 24h'!$C$3="Score",0,3)</f>
        <v>3</v>
      </c>
      <c r="Z21" s="172">
        <f>IF('3. Pauses 24h'!$C$3="Score",0,2)</f>
        <v>2</v>
      </c>
      <c r="AA21" s="172">
        <f>IF('3. Pauses 24h'!$C$3="Score",0,2)</f>
        <v>2</v>
      </c>
      <c r="AB21" s="172">
        <f>IF('3. Pauses 24h'!$C$3="Score",0,3)</f>
        <v>3</v>
      </c>
      <c r="AC21" s="172">
        <f>IF('3. Pauses 24h'!$C$3="Score",0,3)</f>
        <v>3</v>
      </c>
      <c r="AD21" s="172">
        <f>IF('3. Pauses 24h'!$C$3="Score",0,4)</f>
        <v>4</v>
      </c>
      <c r="AE21" s="172">
        <f>IF('3. Pauses 24h'!$C$3="Score",0,5)</f>
        <v>5</v>
      </c>
      <c r="AF21" s="172">
        <f>IF('3. Pauses 24h'!$C$3="Score",0,6)</f>
        <v>6</v>
      </c>
      <c r="AG21" s="172">
        <f>IF('3. Pauses 24h'!$C$3="Score",0,7)</f>
        <v>7</v>
      </c>
      <c r="AH21" s="172">
        <f>IF('3. Pauses 24h'!$C$3="Score",0,7)</f>
        <v>7</v>
      </c>
      <c r="AI21" s="172">
        <f>IF('3. Pauses 24h'!$C$3="Score",0,6)</f>
        <v>6</v>
      </c>
      <c r="AJ21" s="172">
        <f>IF('3. Pauses 24h'!$C$3="Score",0,5)</f>
        <v>5</v>
      </c>
      <c r="AK21" s="172">
        <f>IF('3. Pauses 24h'!$C$3="Score",0,4)</f>
        <v>4</v>
      </c>
      <c r="AL21" s="172">
        <f>IF('3. Pauses 24h'!$C$3="Score",0,3)</f>
        <v>3</v>
      </c>
      <c r="AM21" s="172">
        <f>IF('3. Pauses 24h'!$C$3="Score",0,3)</f>
        <v>3</v>
      </c>
      <c r="AN21" s="172">
        <f>IF('3. Pauses 24h'!$C$3="Score",0,3)</f>
        <v>3</v>
      </c>
      <c r="AO21" s="172">
        <f>IF('3. Pauses 24h'!$C$3="Score",0,3)</f>
        <v>3</v>
      </c>
      <c r="AP21" s="172">
        <f>IF('3. Pauses 24h'!$C$3="Score",0,3)</f>
        <v>3</v>
      </c>
      <c r="AQ21" s="172">
        <f>IF('3. Pauses 24h'!$C$3="Score",0,3)</f>
        <v>3</v>
      </c>
      <c r="AR21" s="172">
        <f>IF('3. Pauses 24h'!$C$3="Score",0,4)</f>
        <v>4</v>
      </c>
      <c r="AS21" s="189">
        <f>IF('3. Pauses 24h'!$C$3="Score",0,5)</f>
        <v>5</v>
      </c>
      <c r="AT21" s="4">
        <f>IF('3. Pauses 24h'!$C$3="Score",0,5)</f>
        <v>5</v>
      </c>
      <c r="AU21" s="4">
        <f>IF('3. Pauses 24h'!$C$3="Score",0,4)</f>
        <v>4</v>
      </c>
      <c r="AV21" s="4">
        <f>IF('3. Pauses 24h'!$C$3="Score",0,4)</f>
        <v>4</v>
      </c>
      <c r="AW21" s="4">
        <f>IF('3. Pauses 24h'!$C$3="Score",0,4)</f>
        <v>4</v>
      </c>
      <c r="AX21" s="4">
        <f>IF('3. Pauses 24h'!$C$3="Score",0,4)</f>
        <v>4</v>
      </c>
      <c r="AY21" s="4">
        <f>IF('3. Pauses 24h'!$C$3="Score",0,3)</f>
        <v>3</v>
      </c>
      <c r="AZ21" s="4">
        <f>IF('3. Pauses 24h'!$C$3="Score",0,2)</f>
        <v>2</v>
      </c>
      <c r="BA21" s="4">
        <f>IF('3. Pauses 24h'!$C$3="Score",0,2)</f>
        <v>2</v>
      </c>
      <c r="BB21" s="4">
        <f>IF('3. Pauses 24h'!$C$3="Score",0,2)</f>
        <v>2</v>
      </c>
      <c r="BC21" s="4">
        <f>IF('3. Pauses 24h'!$C$3="Score",0,2)</f>
        <v>2</v>
      </c>
      <c r="BD21" s="4">
        <f>IF('3. Pauses 24h'!$C$3="Score",0,2)</f>
        <v>2</v>
      </c>
      <c r="BE21" s="4">
        <f>IF('3. Pauses 24h'!$C$3="Score",0,2)</f>
        <v>2</v>
      </c>
      <c r="BF21" s="4">
        <f>IF('3. Pauses 24h'!$C$3="Score",0,3)</f>
        <v>3</v>
      </c>
      <c r="BG21" s="4">
        <f>IF('3. Pauses 24h'!$C$3="Score",0,3)</f>
        <v>3</v>
      </c>
      <c r="BH21" s="4">
        <f>IF('3. Pauses 24h'!$C$3="Score",0,2)</f>
        <v>2</v>
      </c>
      <c r="BI21" s="4">
        <f>IF('3. Pauses 24h'!$C$3="Score",0,3)</f>
        <v>3</v>
      </c>
      <c r="BJ21" s="4">
        <f>IF('3. Pauses 24h'!$C$3="Score",0,3)</f>
        <v>3</v>
      </c>
      <c r="BK21" s="4">
        <f>IF('3. Pauses 24h'!$C$3="Score",0,3)</f>
        <v>3</v>
      </c>
      <c r="BL21" s="4">
        <f>IF('3. Pauses 24h'!$C$3="Score",0,3)</f>
        <v>3</v>
      </c>
      <c r="BM21" s="4">
        <f>IF('3. Pauses 24h'!$C$3="Score",0,3)</f>
        <v>3</v>
      </c>
      <c r="BN21" s="4">
        <f>IF('3. Pauses 24h'!$C$3="Score",0,4)</f>
        <v>4</v>
      </c>
      <c r="BO21" s="4">
        <f>IF('3. Pauses 24h'!$C$3="Score",0,4)</f>
        <v>4</v>
      </c>
      <c r="BP21" s="4">
        <f>IF('3. Pauses 24h'!$C$3="Score",0,4)</f>
        <v>4</v>
      </c>
      <c r="BQ21" s="4">
        <f>IF('3. Pauses 24h'!$C$3="Score",0,4)</f>
        <v>4</v>
      </c>
      <c r="BR21" s="4">
        <f>IF('3. Pauses 24h'!$C$3="Score",0,4)</f>
        <v>4</v>
      </c>
      <c r="BS21" s="4">
        <f>IF('3. Pauses 24h'!$C$3="Score",0,4)</f>
        <v>4</v>
      </c>
      <c r="BT21" s="4">
        <f>IF('3. Pauses 24h'!$C$3="Score",0,3)</f>
        <v>3</v>
      </c>
      <c r="BU21" s="4">
        <f>IF('3. Pauses 24h'!$C$3="Score",0,3)</f>
        <v>3</v>
      </c>
      <c r="BV21" s="4">
        <f>IF('3. Pauses 24h'!$C$3="Score",0,3)</f>
        <v>3</v>
      </c>
      <c r="BW21" s="4">
        <f>IF('3. Pauses 24h'!$C$3="Score",0,2)</f>
        <v>2</v>
      </c>
      <c r="BX21" s="4">
        <f>IF('3. Pauses 24h'!$C$3="Score",1,1)</f>
        <v>1</v>
      </c>
      <c r="BY21">
        <f>IF('3. Pauses 24h'!$C$3="Score",0,2)</f>
        <v>2</v>
      </c>
      <c r="BZ21">
        <f>IF('3. Pauses 24h'!$C$3="Score",0,3)</f>
        <v>3</v>
      </c>
      <c r="CA21">
        <f>IF('3. Pauses 24h'!$C$3="Score",0,3)</f>
        <v>3</v>
      </c>
      <c r="CB21">
        <f>IF('3. Pauses 24h'!$C$3="Score",0,2)</f>
        <v>2</v>
      </c>
      <c r="CC21">
        <f>IF('3. Pauses 24h'!$C$3="Score",0,2)</f>
        <v>2</v>
      </c>
      <c r="CD21">
        <f>IF('3. Pauses 24h'!$C$3="Score",0,2)</f>
        <v>2</v>
      </c>
      <c r="CE21">
        <f>IF('3. Pauses 24h'!$C$3="Score",0,3)</f>
        <v>3</v>
      </c>
      <c r="CF21">
        <f>IF('3. Pauses 24h'!$C$3="Score",0,2)</f>
        <v>2</v>
      </c>
      <c r="CG21">
        <f>IF('3. Pauses 24h'!$C$3="Score",1,1)</f>
        <v>1</v>
      </c>
      <c r="CH21">
        <f>IF('3. Pauses 24h'!$C$3="Score",1,1)</f>
        <v>1</v>
      </c>
      <c r="CI21">
        <f>IF('3. Pauses 24h'!$C$3="Score",0,2)</f>
        <v>2</v>
      </c>
      <c r="CJ21">
        <f>IF('3. Pauses 24h'!$C$3="Score",0,3)</f>
        <v>3</v>
      </c>
      <c r="CK21">
        <f>IF('3. Pauses 24h'!$C$3="Score",0,4)</f>
        <v>4</v>
      </c>
      <c r="CL21">
        <f>IF('3. Pauses 24h'!$C$3="Score",0,4)</f>
        <v>4</v>
      </c>
      <c r="CM21">
        <f>IF('3. Pauses 24h'!$C$3="Score",0,4)</f>
        <v>4</v>
      </c>
      <c r="CN21">
        <f>IF('3. Pauses 24h'!$C$3="Score",0,4)</f>
        <v>4</v>
      </c>
      <c r="CO21">
        <f>IF('3. Pauses 24h'!$C$3="Score",0,5)</f>
        <v>5</v>
      </c>
      <c r="CP21">
        <f>IF('3. Pauses 24h'!$C$3="Score",0,5)</f>
        <v>5</v>
      </c>
      <c r="CQ21">
        <f>IF('3. Pauses 24h'!$C$3="Score",0,4)</f>
        <v>4</v>
      </c>
      <c r="CR21">
        <f>IF('3. Pauses 24h'!$C$3="Score",0,4)</f>
        <v>4</v>
      </c>
      <c r="CS21">
        <f>IF('3. Pauses 24h'!$C$3="Score",0,4)</f>
        <v>4</v>
      </c>
      <c r="CT21">
        <f>IF('3. Pauses 24h'!$C$3="Score",0,5)</f>
        <v>5</v>
      </c>
      <c r="CU21">
        <f>IF('3. Pauses 24h'!$C$3="Score",0,6)</f>
        <v>6</v>
      </c>
      <c r="CV21">
        <f>IF('3. Pauses 24h'!$C$3="Score",0,6)</f>
        <v>6</v>
      </c>
      <c r="CW21">
        <f>IF('3. Pauses 24h'!$C$3="Score",0,6)</f>
        <v>6</v>
      </c>
      <c r="CX21">
        <f>IF('3. Pauses 24h'!$C$3="Score",0,7)</f>
        <v>7</v>
      </c>
      <c r="CY21">
        <f>IF('3. Pauses 24h'!$C$3="Score",0,6)</f>
        <v>6</v>
      </c>
      <c r="CZ21">
        <f>IF('3. Pauses 24h'!$C$3="Score",0,6)</f>
        <v>6</v>
      </c>
      <c r="DA21">
        <f>IF('3. Pauses 24h'!$C$3="Score",0,5)</f>
        <v>5</v>
      </c>
    </row>
    <row r="22" spans="2:105" x14ac:dyDescent="0.35">
      <c r="B22" s="186" t="s">
        <v>161</v>
      </c>
      <c r="C22" s="183">
        <v>1</v>
      </c>
      <c r="D22" s="206">
        <f t="shared" si="3"/>
        <v>4.0941176470588232</v>
      </c>
      <c r="E22" s="184">
        <f>IF('3. Pauses 24h'!$C$3="Score",,1)</f>
        <v>1</v>
      </c>
      <c r="F22" s="183">
        <f>IF('3. Pauses 24h'!$C$3="Score",,2)</f>
        <v>2</v>
      </c>
      <c r="G22" s="184">
        <f>IF('3. Pauses 24h'!$C$3="Score",,2)</f>
        <v>2</v>
      </c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3">
        <f>IF('3. Pauses 24h'!$C$3="Score",,2)</f>
        <v>2</v>
      </c>
      <c r="S22" s="183">
        <f>IF('3. Pauses 24h'!$C$3="Score",,2)</f>
        <v>2</v>
      </c>
      <c r="T22" s="183">
        <f>IF('3. Pauses 24h'!$C$3="Score",,3)</f>
        <v>3</v>
      </c>
      <c r="U22" s="185">
        <f>IF('3. Pauses 24h'!$C$3="Score",0,4)</f>
        <v>4</v>
      </c>
      <c r="V22" s="185">
        <f>IF('3. Pauses 24h'!$C$3="Score",0,4)</f>
        <v>4</v>
      </c>
      <c r="W22" s="185">
        <f>IF('3. Pauses 24h'!$C$3="Score",0,4)</f>
        <v>4</v>
      </c>
      <c r="X22" s="185">
        <f>IF('3. Pauses 24h'!$C$3="Score",0,4)</f>
        <v>4</v>
      </c>
      <c r="Y22" s="185">
        <f>IF('3. Pauses 24h'!$C$3="Score",0,4)</f>
        <v>4</v>
      </c>
      <c r="Z22" s="185">
        <f>IF('3. Pauses 24h'!$C$3="Score",0,3)</f>
        <v>3</v>
      </c>
      <c r="AA22" s="185">
        <f>IF('3. Pauses 24h'!$C$3="Score",0,3)</f>
        <v>3</v>
      </c>
      <c r="AB22" s="185">
        <f>IF('3. Pauses 24h'!$C$3="Score",0,2)</f>
        <v>2</v>
      </c>
      <c r="AC22" s="185">
        <f>IF('3. Pauses 24h'!$C$3="Score",1,1)</f>
        <v>1</v>
      </c>
      <c r="AD22" s="185">
        <f>IF('3. Pauses 24h'!$C$3="Score",1,1)</f>
        <v>1</v>
      </c>
      <c r="AE22" s="185">
        <f>IF('3. Pauses 24h'!$C$3="Score",0,2)</f>
        <v>2</v>
      </c>
      <c r="AF22" s="185">
        <f>IF('3. Pauses 24h'!$C$3="Score",0,3)</f>
        <v>3</v>
      </c>
      <c r="AG22" s="185">
        <f>IF('3. Pauses 24h'!$C$3="Score",0,4)</f>
        <v>4</v>
      </c>
      <c r="AH22" s="185">
        <f>IF('3. Pauses 24h'!$C$3="Score",0,4)</f>
        <v>4</v>
      </c>
      <c r="AI22" s="185">
        <f>IF('3. Pauses 24h'!$C$3="Score",0,4)</f>
        <v>4</v>
      </c>
      <c r="AJ22" s="185">
        <f>IF('3. Pauses 24h'!$C$3="Score",0,4)</f>
        <v>4</v>
      </c>
      <c r="AK22" s="185">
        <f>IF('3. Pauses 24h'!$C$3="Score",0,5)</f>
        <v>5</v>
      </c>
      <c r="AL22" s="185">
        <f>IF('3. Pauses 24h'!$C$3="Score",0,4)</f>
        <v>4</v>
      </c>
      <c r="AM22" s="185">
        <f>IF('3. Pauses 24h'!$C$3="Score",0,3)</f>
        <v>3</v>
      </c>
      <c r="AN22" s="185">
        <f>IF('3. Pauses 24h'!$C$3="Score",0,3)</f>
        <v>3</v>
      </c>
      <c r="AO22" s="185">
        <f>IF('3. Pauses 24h'!$C$3="Score",0,3)</f>
        <v>3</v>
      </c>
      <c r="AP22" s="185">
        <f>IF('3. Pauses 24h'!$C$3="Score",0,4)</f>
        <v>4</v>
      </c>
      <c r="AQ22" s="185">
        <f>IF('3. Pauses 24h'!$C$3="Score",0,4)</f>
        <v>4</v>
      </c>
      <c r="AR22" s="185">
        <f>IF('3. Pauses 24h'!$C$3="Score",0,4)</f>
        <v>4</v>
      </c>
      <c r="AS22" s="194">
        <f>IF('3. Pauses 24h'!$C$3="Score",0,4)</f>
        <v>4</v>
      </c>
      <c r="AT22" s="4">
        <f>IF('3. Pauses 24h'!$C$3="Score",0,5)</f>
        <v>5</v>
      </c>
      <c r="AU22" s="4">
        <f>IF('3. Pauses 24h'!$C$3="Score",0,5)</f>
        <v>5</v>
      </c>
      <c r="AV22" s="4">
        <f>IF('3. Pauses 24h'!$C$3="Score",0,4)</f>
        <v>4</v>
      </c>
      <c r="AW22" s="4">
        <f>IF('3. Pauses 24h'!$C$3="Score",0,3)</f>
        <v>3</v>
      </c>
      <c r="AX22" s="4">
        <f>IF('3. Pauses 24h'!$C$3="Score",0,4)</f>
        <v>4</v>
      </c>
      <c r="AY22" s="4">
        <f>IF('3. Pauses 24h'!$C$3="Score",0,4)</f>
        <v>4</v>
      </c>
      <c r="AZ22" s="4">
        <f>IF('3. Pauses 24h'!$C$3="Score",0,4)</f>
        <v>4</v>
      </c>
      <c r="BA22" s="4">
        <f>IF('3. Pauses 24h'!$C$3="Score",0,4)</f>
        <v>4</v>
      </c>
      <c r="BB22" s="4">
        <f>IF('3. Pauses 24h'!$C$3="Score",0,4)</f>
        <v>4</v>
      </c>
      <c r="BC22" s="4">
        <f>IF('3. Pauses 24h'!$C$3="Score",0,5)</f>
        <v>5</v>
      </c>
      <c r="BD22" s="4">
        <f>IF('3. Pauses 24h'!$C$3="Score",0,6)</f>
        <v>6</v>
      </c>
      <c r="BE22" s="4">
        <f>IF('3. Pauses 24h'!$C$3="Score",0,6)</f>
        <v>6</v>
      </c>
      <c r="BF22" s="4">
        <f>IF('3. Pauses 24h'!$C$3="Score",0,6)</f>
        <v>6</v>
      </c>
      <c r="BG22" s="4">
        <f>IF('3. Pauses 24h'!$C$3="Score",0,7)</f>
        <v>7</v>
      </c>
      <c r="BH22" s="4">
        <f>IF('3. Pauses 24h'!$C$3="Score",0,7)</f>
        <v>7</v>
      </c>
      <c r="BI22" s="4">
        <f>IF('3. Pauses 24h'!$C$3="Score",0,6)</f>
        <v>6</v>
      </c>
      <c r="BJ22" s="4">
        <f>IF('3. Pauses 24h'!$C$3="Score",0,5)</f>
        <v>5</v>
      </c>
      <c r="BK22" s="4">
        <f>IF('3. Pauses 24h'!$C$3="Score",0,4)</f>
        <v>4</v>
      </c>
      <c r="BL22" s="4">
        <f>IF('3. Pauses 24h'!$C$3="Score",0,4)</f>
        <v>4</v>
      </c>
      <c r="BM22" s="4">
        <f>IF('3. Pauses 24h'!$C$3="Score",0,4)</f>
        <v>4</v>
      </c>
      <c r="BN22" s="4">
        <f>IF('3. Pauses 24h'!$C$3="Score",0,4)</f>
        <v>4</v>
      </c>
      <c r="BO22" s="4">
        <f>IF('3. Pauses 24h'!$C$3="Score",0,3)</f>
        <v>3</v>
      </c>
      <c r="BP22" s="4">
        <f>IF('3. Pauses 24h'!$C$3="Score",0,3)</f>
        <v>3</v>
      </c>
      <c r="BQ22" s="4">
        <f>IF('3. Pauses 24h'!$C$3="Score",0,4)</f>
        <v>4</v>
      </c>
      <c r="BR22" s="4">
        <f>IF('3. Pauses 24h'!$C$3="Score",0,5)</f>
        <v>5</v>
      </c>
      <c r="BS22" s="4">
        <f>IF('3. Pauses 24h'!$C$3="Score",0,5)</f>
        <v>5</v>
      </c>
      <c r="BT22" s="4">
        <f>IF('3. Pauses 24h'!$C$3="Score",0,5)</f>
        <v>5</v>
      </c>
      <c r="BU22" s="4">
        <f>IF('3. Pauses 24h'!$C$3="Score",0,5)</f>
        <v>5</v>
      </c>
      <c r="BV22" s="4">
        <f>IF('3. Pauses 24h'!$C$3="Score",0,6)</f>
        <v>6</v>
      </c>
      <c r="BW22" s="4">
        <f>IF('3. Pauses 24h'!$C$3="Score",0,7)</f>
        <v>7</v>
      </c>
      <c r="BX22" s="4">
        <f>IF('3. Pauses 24h'!$C$3="Score",0,7)</f>
        <v>7</v>
      </c>
      <c r="BY22">
        <f>IF('3. Pauses 24h'!$C$3="Score",0,6)</f>
        <v>6</v>
      </c>
      <c r="BZ22">
        <f>IF('3. Pauses 24h'!$C$3="Score",0,5)</f>
        <v>5</v>
      </c>
      <c r="CA22">
        <f>IF('3. Pauses 24h'!$C$3="Score",0,4)</f>
        <v>4</v>
      </c>
      <c r="CB22">
        <f>IF('3. Pauses 24h'!$C$3="Score",0,3)</f>
        <v>3</v>
      </c>
      <c r="CC22">
        <f>IF('3. Pauses 24h'!$C$3="Score",0,3)</f>
        <v>3</v>
      </c>
      <c r="CD22">
        <f>IF('3. Pauses 24h'!$C$3="Score",0,3)</f>
        <v>3</v>
      </c>
      <c r="CE22">
        <f>IF('3. Pauses 24h'!$C$3="Score",0,3)</f>
        <v>3</v>
      </c>
      <c r="CF22">
        <f>IF('3. Pauses 24h'!$C$3="Score",0,4)</f>
        <v>4</v>
      </c>
      <c r="CG22">
        <f>IF('3. Pauses 24h'!$C$3="Score",0,5)</f>
        <v>5</v>
      </c>
      <c r="CH22">
        <f>IF('3. Pauses 24h'!$C$3="Score",0,5)</f>
        <v>5</v>
      </c>
      <c r="CI22">
        <f>IF('3. Pauses 24h'!$C$3="Score",0,6)</f>
        <v>6</v>
      </c>
      <c r="CJ22">
        <f>IF('3. Pauses 24h'!$C$3="Score",0,5)</f>
        <v>5</v>
      </c>
      <c r="CK22">
        <f>IF('3. Pauses 24h'!$C$3="Score",0,4)</f>
        <v>4</v>
      </c>
      <c r="CL22">
        <f>IF('3. Pauses 24h'!$C$3="Score",0,4)</f>
        <v>4</v>
      </c>
      <c r="CM22">
        <f>IF('3. Pauses 24h'!$C$3="Score",0,3)</f>
        <v>3</v>
      </c>
      <c r="CN22">
        <f>IF('3. Pauses 24h'!$C$3="Score",0,3)</f>
        <v>3</v>
      </c>
      <c r="CO22">
        <f>IF('3. Pauses 24h'!$C$3="Score",0,3)</f>
        <v>3</v>
      </c>
      <c r="CP22">
        <f>IF('3. Pauses 24h'!$C$3="Score",0,3)</f>
        <v>3</v>
      </c>
      <c r="CQ22">
        <f>IF('3. Pauses 24h'!$C$3="Score",0,3)</f>
        <v>3</v>
      </c>
      <c r="CR22">
        <f>IF('3. Pauses 24h'!$C$3="Score",0,4)</f>
        <v>4</v>
      </c>
      <c r="CS22">
        <f>IF('3. Pauses 24h'!$C$3="Score",0,4)</f>
        <v>4</v>
      </c>
      <c r="CT22">
        <f>IF('3. Pauses 24h'!$C$3="Score",0,4)</f>
        <v>4</v>
      </c>
      <c r="CU22">
        <f>IF('3. Pauses 24h'!$C$3="Score",0,4)</f>
        <v>4</v>
      </c>
      <c r="CV22">
        <f>IF('3. Pauses 24h'!$C$3="Score",0,4)</f>
        <v>4</v>
      </c>
      <c r="CW22">
        <f>IF('3. Pauses 24h'!$C$3="Score",0,4)</f>
        <v>4</v>
      </c>
      <c r="CX22">
        <f>IF('3. Pauses 24h'!$C$3="Score",0,4)</f>
        <v>4</v>
      </c>
      <c r="CY22">
        <f>IF('3. Pauses 24h'!$C$3="Score",0,3)</f>
        <v>3</v>
      </c>
      <c r="CZ22">
        <f>IF('3. Pauses 24h'!$C$3="Score",0,3)</f>
        <v>3</v>
      </c>
      <c r="DA22">
        <f>IF('3. Pauses 24h'!$C$3="Score",0,3)</f>
        <v>3</v>
      </c>
    </row>
    <row r="23" spans="2:105" x14ac:dyDescent="0.35">
      <c r="B23" s="186" t="s">
        <v>162</v>
      </c>
      <c r="C23" s="172">
        <v>1</v>
      </c>
      <c r="D23" s="207">
        <f t="shared" si="3"/>
        <v>3.5764705882352943</v>
      </c>
      <c r="E23" s="187">
        <f>IF('3. Pauses 24h'!$C$3="Score",,0)</f>
        <v>0</v>
      </c>
      <c r="F23" s="188">
        <f>IF('3. Pauses 24h'!$C$3="Score",,1)</f>
        <v>1</v>
      </c>
      <c r="G23" s="188">
        <f>IF('3. Pauses 24h'!$C$3="Score",,1)</f>
        <v>1</v>
      </c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>
        <f>IF('3. Pauses 24h'!$C$3="Score",,1)</f>
        <v>1</v>
      </c>
      <c r="S23" s="187">
        <f>IF('3. Pauses 24h'!$C$3="Score",,1)</f>
        <v>1</v>
      </c>
      <c r="T23" s="187">
        <f>IF('3. Pauses 24h'!$C$3="Score",,2)</f>
        <v>2</v>
      </c>
      <c r="U23" s="172">
        <f>IF('3. Pauses 24h'!$C$3="Score",0,6)</f>
        <v>6</v>
      </c>
      <c r="V23" s="172">
        <f>IF('3. Pauses 24h'!$C$3="Score",0,6)</f>
        <v>6</v>
      </c>
      <c r="W23" s="172">
        <f>IF('3. Pauses 24h'!$C$3="Score",0,6)</f>
        <v>6</v>
      </c>
      <c r="X23" s="172">
        <f>IF('3. Pauses 24h'!$C$3="Score",0,5)</f>
        <v>5</v>
      </c>
      <c r="Y23" s="172">
        <f>IF('3. Pauses 24h'!$C$3="Score",0,4)</f>
        <v>4</v>
      </c>
      <c r="Z23" s="172">
        <f>IF('3. Pauses 24h'!$C$3="Score",0,4)</f>
        <v>4</v>
      </c>
      <c r="AA23" s="172">
        <f>IF('3. Pauses 24h'!$C$3="Score",0,4)</f>
        <v>4</v>
      </c>
      <c r="AB23" s="172">
        <f>IF('3. Pauses 24h'!$C$3="Score",0,4)</f>
        <v>4</v>
      </c>
      <c r="AC23" s="172">
        <f>IF('3. Pauses 24h'!$C$3="Score",0,3)</f>
        <v>3</v>
      </c>
      <c r="AD23" s="172">
        <f>IF('3. Pauses 24h'!$C$3="Score",0,3)</f>
        <v>3</v>
      </c>
      <c r="AE23" s="172">
        <f>IF('3. Pauses 24h'!$C$3="Score",0,3)</f>
        <v>3</v>
      </c>
      <c r="AF23" s="172">
        <f>IF('3. Pauses 24h'!$C$3="Score",0,3)</f>
        <v>3</v>
      </c>
      <c r="AG23" s="172">
        <f>IF('3. Pauses 24h'!$C$3="Score",0,3)</f>
        <v>3</v>
      </c>
      <c r="AH23" s="172">
        <f>IF('3. Pauses 24h'!$C$3="Score",0,2)</f>
        <v>2</v>
      </c>
      <c r="AI23" s="172">
        <f>IF('3. Pauses 24h'!$C$3="Score",0,2)</f>
        <v>2</v>
      </c>
      <c r="AJ23" s="172">
        <f>IF('3. Pauses 24h'!$C$3="Score",0,2)</f>
        <v>2</v>
      </c>
      <c r="AK23" s="172">
        <f>IF('3. Pauses 24h'!$C$3="Score",0,2)</f>
        <v>2</v>
      </c>
      <c r="AL23" s="172">
        <f>IF('3. Pauses 24h'!$C$3="Score",0,2)</f>
        <v>2</v>
      </c>
      <c r="AM23" s="172">
        <f>IF('3. Pauses 24h'!$C$3="Score",0,2)</f>
        <v>2</v>
      </c>
      <c r="AN23" s="172">
        <f>IF('3. Pauses 24h'!$C$3="Score",1,1)</f>
        <v>1</v>
      </c>
      <c r="AO23" s="172">
        <f>IF('3. Pauses 24h'!$C$3="Score",0,2)</f>
        <v>2</v>
      </c>
      <c r="AP23" s="172">
        <f>IF('3. Pauses 24h'!$C$3="Score",1,1)</f>
        <v>1</v>
      </c>
      <c r="AQ23" s="172">
        <f>IF('3. Pauses 24h'!$C$3="Score",0,2)</f>
        <v>2</v>
      </c>
      <c r="AR23" s="172">
        <f>IF('3. Pauses 24h'!$C$3="Score",0,3)</f>
        <v>3</v>
      </c>
      <c r="AS23" s="189">
        <f>IF('3. Pauses 24h'!$C$3="Score",0,3)</f>
        <v>3</v>
      </c>
      <c r="AT23" s="4">
        <f>IF('3. Pauses 24h'!$C$3="Score",0,3)</f>
        <v>3</v>
      </c>
      <c r="AU23" s="4">
        <f>IF('3. Pauses 24h'!$C$3="Score",0,4)</f>
        <v>4</v>
      </c>
      <c r="AV23" s="4">
        <f>IF('3. Pauses 24h'!$C$3="Score",0,4)</f>
        <v>4</v>
      </c>
      <c r="AW23" s="4">
        <f>IF('3. Pauses 24h'!$C$3="Score",0,5)</f>
        <v>5</v>
      </c>
      <c r="AX23" s="4">
        <f>IF('3. Pauses 24h'!$C$3="Score",0,5)</f>
        <v>5</v>
      </c>
      <c r="AY23" s="4">
        <f>IF('3. Pauses 24h'!$C$3="Score",0,5)</f>
        <v>5</v>
      </c>
      <c r="AZ23" s="4">
        <f>IF('3. Pauses 24h'!$C$3="Score",0,5)</f>
        <v>5</v>
      </c>
      <c r="BA23" s="4">
        <f>IF('3. Pauses 24h'!$C$3="Score",0,5)</f>
        <v>5</v>
      </c>
      <c r="BB23" s="4">
        <f>IF('3. Pauses 24h'!$C$3="Score",0,5)</f>
        <v>5</v>
      </c>
      <c r="BC23" s="4">
        <f>IF('3. Pauses 24h'!$C$3="Score",0,5)</f>
        <v>5</v>
      </c>
      <c r="BD23" s="4">
        <f>IF('3. Pauses 24h'!$C$3="Score",0,5)</f>
        <v>5</v>
      </c>
      <c r="BE23" s="4">
        <f>IF('3. Pauses 24h'!$C$3="Score",0,5)</f>
        <v>5</v>
      </c>
      <c r="BF23" s="4">
        <f>IF('3. Pauses 24h'!$C$3="Score",0,5)</f>
        <v>5</v>
      </c>
      <c r="BG23" s="4">
        <f>IF('3. Pauses 24h'!$C$3="Score",0,6)</f>
        <v>6</v>
      </c>
      <c r="BH23" s="4">
        <f>IF('3. Pauses 24h'!$C$3="Score",0,7)</f>
        <v>7</v>
      </c>
      <c r="BI23" s="4">
        <f>IF('3. Pauses 24h'!$C$3="Score",0,7)</f>
        <v>7</v>
      </c>
      <c r="BJ23" s="4">
        <f>IF('3. Pauses 24h'!$C$3="Score",0,7)</f>
        <v>7</v>
      </c>
      <c r="BK23" s="4">
        <f>IF('3. Pauses 24h'!$C$3="Score",0,6)</f>
        <v>6</v>
      </c>
      <c r="BL23" s="4">
        <f>IF('3. Pauses 24h'!$C$3="Score",0,5)</f>
        <v>5</v>
      </c>
      <c r="BM23" s="4">
        <f>IF('3. Pauses 24h'!$C$3="Score",0,4)</f>
        <v>4</v>
      </c>
      <c r="BN23" s="4">
        <f>IF('3. Pauses 24h'!$C$3="Score",0,4)</f>
        <v>4</v>
      </c>
      <c r="BO23" s="4">
        <f>IF('3. Pauses 24h'!$C$3="Score",0,4)</f>
        <v>4</v>
      </c>
      <c r="BP23" s="4">
        <f>IF('3. Pauses 24h'!$C$3="Score",0,4)</f>
        <v>4</v>
      </c>
      <c r="BQ23" s="4">
        <f>IF('3. Pauses 24h'!$C$3="Score",0,3)</f>
        <v>3</v>
      </c>
      <c r="BR23" s="4">
        <f>IF('3. Pauses 24h'!$C$3="Score",0,3)</f>
        <v>3</v>
      </c>
      <c r="BS23" s="4">
        <f>IF('3. Pauses 24h'!$C$3="Score",0,3)</f>
        <v>3</v>
      </c>
      <c r="BT23" s="4">
        <f>IF('3. Pauses 24h'!$C$3="Score",0,3)</f>
        <v>3</v>
      </c>
      <c r="BU23" s="4">
        <f>IF('3. Pauses 24h'!$C$3="Score",0,2)</f>
        <v>2</v>
      </c>
      <c r="BV23" s="4">
        <f>IF('3. Pauses 24h'!$C$3="Score",1,1)</f>
        <v>1</v>
      </c>
      <c r="BW23" s="4">
        <f>IF('3. Pauses 24h'!$C$3="Score",2,0)</f>
        <v>0</v>
      </c>
      <c r="BX23" s="4">
        <f>IF('3. Pauses 24h'!$C$3="Score",1,1)</f>
        <v>1</v>
      </c>
      <c r="BY23">
        <f>IF('3. Pauses 24h'!$C$3="Score",0,2)</f>
        <v>2</v>
      </c>
      <c r="BZ23">
        <f>IF('3. Pauses 24h'!$C$3="Score",0,3)</f>
        <v>3</v>
      </c>
      <c r="CA23">
        <f>IF('3. Pauses 24h'!$C$3="Score",0,3)</f>
        <v>3</v>
      </c>
      <c r="CB23">
        <f>IF('3. Pauses 24h'!$C$3="Score",0,4)</f>
        <v>4</v>
      </c>
      <c r="CC23">
        <f>IF('3. Pauses 24h'!$C$3="Score",0,5)</f>
        <v>5</v>
      </c>
      <c r="CD23">
        <f>IF('3. Pauses 24h'!$C$3="Score",0,5)</f>
        <v>5</v>
      </c>
      <c r="CE23">
        <f>IF('3. Pauses 24h'!$C$3="Score",0,4)</f>
        <v>4</v>
      </c>
      <c r="CF23">
        <f>IF('3. Pauses 24h'!$C$3="Score",0,3)</f>
        <v>3</v>
      </c>
      <c r="CG23">
        <f>IF('3. Pauses 24h'!$C$3="Score",0,3)</f>
        <v>3</v>
      </c>
      <c r="CH23">
        <f>IF('3. Pauses 24h'!$C$3="Score",0,3)</f>
        <v>3</v>
      </c>
      <c r="CI23">
        <f>IF('3. Pauses 24h'!$C$3="Score",0,2)</f>
        <v>2</v>
      </c>
      <c r="CJ23">
        <f>IF('3. Pauses 24h'!$C$3="Score",1,1)</f>
        <v>1</v>
      </c>
      <c r="CK23">
        <f>IF('3. Pauses 24h'!$C$3="Score",1,1)</f>
        <v>1</v>
      </c>
      <c r="CL23">
        <f>IF('3. Pauses 24h'!$C$3="Score",0,2)</f>
        <v>2</v>
      </c>
      <c r="CM23">
        <f>IF('3. Pauses 24h'!$C$3="Score",0,3)</f>
        <v>3</v>
      </c>
      <c r="CN23">
        <f>IF('3. Pauses 24h'!$C$3="Score",0,2)</f>
        <v>2</v>
      </c>
      <c r="CO23">
        <f>IF('3. Pauses 24h'!$C$3="Score",0,3)</f>
        <v>3</v>
      </c>
      <c r="CP23">
        <f>IF('3. Pauses 24h'!$C$3="Score",0,3)</f>
        <v>3</v>
      </c>
      <c r="CQ23">
        <f>IF('3. Pauses 24h'!$C$3="Score",0,3)</f>
        <v>3</v>
      </c>
      <c r="CR23">
        <f>IF('3. Pauses 24h'!$C$3="Score",0,4)</f>
        <v>4</v>
      </c>
      <c r="CS23">
        <f>IF('3. Pauses 24h'!$C$3="Score",0,4)</f>
        <v>4</v>
      </c>
      <c r="CT23">
        <f>IF('3. Pauses 24h'!$C$3="Score",0,4)</f>
        <v>4</v>
      </c>
      <c r="CU23">
        <f>IF('3. Pauses 24h'!$C$3="Score",0,5)</f>
        <v>5</v>
      </c>
      <c r="CV23">
        <f>IF('3. Pauses 24h'!$C$3="Score",0,4)</f>
        <v>4</v>
      </c>
      <c r="CW23">
        <f>IF('3. Pauses 24h'!$C$3="Score",0,4)</f>
        <v>4</v>
      </c>
      <c r="CX23">
        <f>IF('3. Pauses 24h'!$C$3="Score",0,4)</f>
        <v>4</v>
      </c>
      <c r="CY23">
        <f>IF('3. Pauses 24h'!$C$3="Score",0,4)</f>
        <v>4</v>
      </c>
      <c r="CZ23">
        <f>IF('3. Pauses 24h'!$C$3="Score",0,4)</f>
        <v>4</v>
      </c>
      <c r="DA23">
        <f>IF('3. Pauses 24h'!$C$3="Score",0,3)</f>
        <v>3</v>
      </c>
    </row>
    <row r="24" spans="2:105" x14ac:dyDescent="0.35">
      <c r="B24" s="186" t="s">
        <v>163</v>
      </c>
      <c r="C24" s="172">
        <v>1</v>
      </c>
      <c r="D24" s="207">
        <f t="shared" si="3"/>
        <v>5.341176470588235</v>
      </c>
      <c r="E24" s="187">
        <f>IF('3. Pauses 24h'!$C$3="Score",,1)</f>
        <v>1</v>
      </c>
      <c r="F24" s="187">
        <f>IF('3. Pauses 24h'!$C$3="Score",,2)</f>
        <v>2</v>
      </c>
      <c r="G24" s="187">
        <f>IF('3. Pauses 24h'!$C$3="Score",,3)</f>
        <v>3</v>
      </c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8">
        <f>IF('3. Pauses 24h'!$C$3="Score",,4)</f>
        <v>4</v>
      </c>
      <c r="S24" s="188">
        <f>IF('3. Pauses 24h'!$C$3="Score",,4)</f>
        <v>4</v>
      </c>
      <c r="T24" s="187">
        <f>IF('3. Pauses 24h'!$C$3="Score",,4)</f>
        <v>4</v>
      </c>
      <c r="U24" s="172">
        <f>IF('3. Pauses 24h'!$C$3="Score",0,4)</f>
        <v>4</v>
      </c>
      <c r="V24" s="172">
        <f>IF('3. Pauses 24h'!$C$3="Score",0,4)</f>
        <v>4</v>
      </c>
      <c r="W24" s="172">
        <f>IF('3. Pauses 24h'!$C$3="Score",0,5)</f>
        <v>5</v>
      </c>
      <c r="X24" s="172">
        <f>IF('3. Pauses 24h'!$C$3="Score",0,4)</f>
        <v>4</v>
      </c>
      <c r="Y24" s="172">
        <f>IF('3. Pauses 24h'!$C$3="Score",0,3)</f>
        <v>3</v>
      </c>
      <c r="Z24" s="172">
        <f>IF('3. Pauses 24h'!$C$3="Score",0,4)</f>
        <v>4</v>
      </c>
      <c r="AA24" s="172">
        <f>IF('3. Pauses 24h'!$C$3="Score",0,4)</f>
        <v>4</v>
      </c>
      <c r="AB24" s="172">
        <f>IF('3. Pauses 24h'!$C$3="Score",0,5)</f>
        <v>5</v>
      </c>
      <c r="AC24" s="172">
        <f>IF('3. Pauses 24h'!$C$3="Score",0,5)</f>
        <v>5</v>
      </c>
      <c r="AD24" s="172">
        <f>IF('3. Pauses 24h'!$C$3="Score",0,5)</f>
        <v>5</v>
      </c>
      <c r="AE24" s="172">
        <f>IF('3. Pauses 24h'!$C$3="Score",0,6)</f>
        <v>6</v>
      </c>
      <c r="AF24" s="172">
        <f>IF('3. Pauses 24h'!$C$3="Score",0,7)</f>
        <v>7</v>
      </c>
      <c r="AG24" s="172">
        <f>IF('3. Pauses 24h'!$C$3="Score",0,7)</f>
        <v>7</v>
      </c>
      <c r="AH24" s="172">
        <f>IF('3. Pauses 24h'!$C$3="Score",0,7)</f>
        <v>7</v>
      </c>
      <c r="AI24" s="172">
        <f>IF('3. Pauses 24h'!$C$3="Score",0,7)</f>
        <v>7</v>
      </c>
      <c r="AJ24" s="172">
        <f>IF('3. Pauses 24h'!$C$3="Score",0,6)</f>
        <v>6</v>
      </c>
      <c r="AK24" s="172">
        <f>IF('3. Pauses 24h'!$C$3="Score",0,5)</f>
        <v>5</v>
      </c>
      <c r="AL24" s="172">
        <f>IF('3. Pauses 24h'!$C$3="Score",0,5)</f>
        <v>5</v>
      </c>
      <c r="AM24" s="172">
        <f>IF('3. Pauses 24h'!$C$3="Score",0,5)</f>
        <v>5</v>
      </c>
      <c r="AN24" s="172">
        <f>IF('3. Pauses 24h'!$C$3="Score",0,5)</f>
        <v>5</v>
      </c>
      <c r="AO24" s="172">
        <f>IF('3. Pauses 24h'!$C$3="Score",0,5)</f>
        <v>5</v>
      </c>
      <c r="AP24" s="172">
        <f>IF('3. Pauses 24h'!$C$3="Score",0,5)</f>
        <v>5</v>
      </c>
      <c r="AQ24" s="172">
        <f>IF('3. Pauses 24h'!$C$3="Score",0,6)</f>
        <v>6</v>
      </c>
      <c r="AR24" s="172">
        <f>IF('3. Pauses 24h'!$C$3="Score",0,6)</f>
        <v>6</v>
      </c>
      <c r="AS24" s="189">
        <f>IF('3. Pauses 24h'!$C$3="Score",0,5)</f>
        <v>5</v>
      </c>
      <c r="AT24" s="4">
        <f>IF('3. Pauses 24h'!$C$3="Score",0,5)</f>
        <v>5</v>
      </c>
      <c r="AU24" s="4">
        <f>IF('3. Pauses 24h'!$C$3="Score",0,5)</f>
        <v>5</v>
      </c>
      <c r="AV24" s="4">
        <f>IF('3. Pauses 24h'!$C$3="Score",0,5)</f>
        <v>5</v>
      </c>
      <c r="AW24" s="4">
        <f>IF('3. Pauses 24h'!$C$3="Score",0,5)</f>
        <v>5</v>
      </c>
      <c r="AX24" s="4">
        <f>IF('3. Pauses 24h'!$C$3="Score",0,4)</f>
        <v>4</v>
      </c>
      <c r="AY24" s="4">
        <f>IF('3. Pauses 24h'!$C$3="Score",0,5)</f>
        <v>5</v>
      </c>
      <c r="AZ24" s="4">
        <f>IF('3. Pauses 24h'!$C$3="Score",0,6)</f>
        <v>6</v>
      </c>
      <c r="BA24" s="4">
        <f>IF('3. Pauses 24h'!$C$3="Score",0,5)</f>
        <v>5</v>
      </c>
      <c r="BB24" s="4">
        <f>IF('3. Pauses 24h'!$C$3="Score",0,4)</f>
        <v>4</v>
      </c>
      <c r="BC24" s="4">
        <f>IF('3. Pauses 24h'!$C$3="Score",0,4)</f>
        <v>4</v>
      </c>
      <c r="BD24" s="4">
        <f>IF('3. Pauses 24h'!$C$3="Score",0,4)</f>
        <v>4</v>
      </c>
      <c r="BE24" s="4">
        <f>IF('3. Pauses 24h'!$C$3="Score",0,4)</f>
        <v>4</v>
      </c>
      <c r="BF24" s="4">
        <f>IF('3. Pauses 24h'!$C$3="Score",0,3)</f>
        <v>3</v>
      </c>
      <c r="BG24" s="4">
        <f>IF('3. Pauses 24h'!$C$3="Score",0,3)</f>
        <v>3</v>
      </c>
      <c r="BH24" s="4">
        <f>IF('3. Pauses 24h'!$C$3="Score",0,4)</f>
        <v>4</v>
      </c>
      <c r="BI24" s="4">
        <f>IF('3. Pauses 24h'!$C$3="Score",0,5)</f>
        <v>5</v>
      </c>
      <c r="BJ24" s="4">
        <f>IF('3. Pauses 24h'!$C$3="Score",0,5)</f>
        <v>5</v>
      </c>
      <c r="BK24" s="4">
        <f>IF('3. Pauses 24h'!$C$3="Score",0,5)</f>
        <v>5</v>
      </c>
      <c r="BL24" s="4">
        <f>IF('3. Pauses 24h'!$C$3="Score",0,6)</f>
        <v>6</v>
      </c>
      <c r="BM24" s="4">
        <f>IF('3. Pauses 24h'!$C$3="Score",0,7)</f>
        <v>7</v>
      </c>
      <c r="BN24" s="4">
        <f>IF('3. Pauses 24h'!$C$3="Score",0,7)</f>
        <v>7</v>
      </c>
      <c r="BO24" s="4">
        <f>IF('3. Pauses 24h'!$C$3="Score",0,7)</f>
        <v>7</v>
      </c>
      <c r="BP24" s="4">
        <f>IF('3. Pauses 24h'!$C$3="Score",0,7)</f>
        <v>7</v>
      </c>
      <c r="BQ24" s="4">
        <f>IF('3. Pauses 24h'!$C$3="Score",0,7)</f>
        <v>7</v>
      </c>
      <c r="BR24" s="4">
        <f>IF('3. Pauses 24h'!$C$3="Score",0,7)</f>
        <v>7</v>
      </c>
      <c r="BS24" s="4">
        <f>IF('3. Pauses 24h'!$C$3="Score",0,7)</f>
        <v>7</v>
      </c>
      <c r="BT24" s="4">
        <f>IF('3. Pauses 24h'!$C$3="Score",0,7)</f>
        <v>7</v>
      </c>
      <c r="BU24" s="4">
        <f>IF('3. Pauses 24h'!$C$3="Score",0,7)</f>
        <v>7</v>
      </c>
      <c r="BV24" s="4">
        <f>IF('3. Pauses 24h'!$C$3="Score",0,7)</f>
        <v>7</v>
      </c>
      <c r="BW24" s="4">
        <f>IF('3. Pauses 24h'!$C$3="Score",0,6)</f>
        <v>6</v>
      </c>
      <c r="BX24" s="4">
        <f>IF('3. Pauses 24h'!$C$3="Score",0,5)</f>
        <v>5</v>
      </c>
      <c r="BY24">
        <f>IF('3. Pauses 24h'!$C$3="Score",0,5)</f>
        <v>5</v>
      </c>
      <c r="BZ24">
        <f>IF('3. Pauses 24h'!$C$3="Score",0,4)</f>
        <v>4</v>
      </c>
      <c r="CA24">
        <f>IF('3. Pauses 24h'!$C$3="Score",0,4)</f>
        <v>4</v>
      </c>
      <c r="CB24">
        <f>IF('3. Pauses 24h'!$C$3="Score",0,3)</f>
        <v>3</v>
      </c>
      <c r="CC24">
        <f>IF('3. Pauses 24h'!$C$3="Score",0,3)</f>
        <v>3</v>
      </c>
      <c r="CD24">
        <f>IF('3. Pauses 24h'!$C$3="Score",0,4)</f>
        <v>4</v>
      </c>
      <c r="CE24">
        <f>IF('3. Pauses 24h'!$C$3="Score",0,5)</f>
        <v>5</v>
      </c>
      <c r="CF24">
        <f>IF('3. Pauses 24h'!$C$3="Score",0,4)</f>
        <v>4</v>
      </c>
      <c r="CG24">
        <f>IF('3. Pauses 24h'!$C$3="Score",0,5)</f>
        <v>5</v>
      </c>
      <c r="CH24">
        <f>IF('3. Pauses 24h'!$C$3="Score",0,5)</f>
        <v>5</v>
      </c>
      <c r="CI24">
        <f>IF('3. Pauses 24h'!$C$3="Score",0,6)</f>
        <v>6</v>
      </c>
      <c r="CJ24">
        <f>IF('3. Pauses 24h'!$C$3="Score",0,6)</f>
        <v>6</v>
      </c>
      <c r="CK24">
        <f>IF('3. Pauses 24h'!$C$3="Score",0,6)</f>
        <v>6</v>
      </c>
      <c r="CL24">
        <f>IF('3. Pauses 24h'!$C$3="Score",0,6)</f>
        <v>6</v>
      </c>
      <c r="CM24">
        <f>IF('3. Pauses 24h'!$C$3="Score",0,7)</f>
        <v>7</v>
      </c>
      <c r="CN24">
        <f>IF('3. Pauses 24h'!$C$3="Score",0,7)</f>
        <v>7</v>
      </c>
      <c r="CO24">
        <f>IF('3. Pauses 24h'!$C$3="Score",0,7)</f>
        <v>7</v>
      </c>
      <c r="CP24">
        <f>IF('3. Pauses 24h'!$C$3="Score",0,7)</f>
        <v>7</v>
      </c>
      <c r="CQ24">
        <f>IF('3. Pauses 24h'!$C$3="Score",0,7)</f>
        <v>7</v>
      </c>
      <c r="CR24">
        <f>IF('3. Pauses 24h'!$C$3="Score",0,7)</f>
        <v>7</v>
      </c>
      <c r="CS24">
        <f>IF('3. Pauses 24h'!$C$3="Score",0,7)</f>
        <v>7</v>
      </c>
      <c r="CT24">
        <f>IF('3. Pauses 24h'!$C$3="Score",0,6)</f>
        <v>6</v>
      </c>
      <c r="CU24">
        <f>IF('3. Pauses 24h'!$C$3="Score",0,5)</f>
        <v>5</v>
      </c>
      <c r="CV24">
        <f>IF('3. Pauses 24h'!$C$3="Score",0,5)</f>
        <v>5</v>
      </c>
      <c r="CW24">
        <f>IF('3. Pauses 24h'!$C$3="Score",0,5)</f>
        <v>5</v>
      </c>
      <c r="CX24">
        <f>IF('3. Pauses 24h'!$C$3="Score",0,5)</f>
        <v>5</v>
      </c>
      <c r="CY24">
        <f>IF('3. Pauses 24h'!$C$3="Score",0,5)</f>
        <v>5</v>
      </c>
      <c r="CZ24">
        <f>IF('3. Pauses 24h'!$C$3="Score",0,5)</f>
        <v>5</v>
      </c>
      <c r="DA24">
        <f>IF('3. Pauses 24h'!$C$3="Score",0,5)</f>
        <v>5</v>
      </c>
    </row>
    <row r="25" spans="2:105" x14ac:dyDescent="0.35">
      <c r="B25" s="186" t="s">
        <v>164</v>
      </c>
      <c r="C25" s="172">
        <v>1</v>
      </c>
      <c r="D25" s="207">
        <f t="shared" si="3"/>
        <v>5.1411764705882357</v>
      </c>
      <c r="E25" s="188">
        <f>IF('3. Pauses 24h'!$C$3="Score",,0)</f>
        <v>0</v>
      </c>
      <c r="F25" s="187">
        <f>IF('3. Pauses 24h'!$C$3="Score",,0)</f>
        <v>0</v>
      </c>
      <c r="G25" s="187">
        <f>IF('3. Pauses 24h'!$C$3="Score",,1)</f>
        <v>1</v>
      </c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8">
        <f>IF('3. Pauses 24h'!$C$3="Score",,2)</f>
        <v>2</v>
      </c>
      <c r="S25" s="188">
        <f>IF('3. Pauses 24h'!$C$3="Score",,3)</f>
        <v>3</v>
      </c>
      <c r="T25" s="187">
        <f>IF('3. Pauses 24h'!$C$3="Score",,4)</f>
        <v>4</v>
      </c>
      <c r="U25" s="172">
        <f>IF('3. Pauses 24h'!$C$3="Score",0,4)</f>
        <v>4</v>
      </c>
      <c r="V25" s="172">
        <f>IF('3. Pauses 24h'!$C$3="Score",0,3)</f>
        <v>3</v>
      </c>
      <c r="W25" s="172">
        <f>IF('3. Pauses 24h'!$C$3="Score",0,3)</f>
        <v>3</v>
      </c>
      <c r="X25" s="172">
        <f>IF('3. Pauses 24h'!$C$3="Score",0,3)</f>
        <v>3</v>
      </c>
      <c r="Y25" s="172">
        <f>IF('3. Pauses 24h'!$C$3="Score",0,3)</f>
        <v>3</v>
      </c>
      <c r="Z25" s="172">
        <f>IF('3. Pauses 24h'!$C$3="Score",0,3)</f>
        <v>3</v>
      </c>
      <c r="AA25" s="172">
        <f>IF('3. Pauses 24h'!$C$3="Score",0,4)</f>
        <v>4</v>
      </c>
      <c r="AB25" s="172">
        <f>IF('3. Pauses 24h'!$C$3="Score",0,5)</f>
        <v>5</v>
      </c>
      <c r="AC25" s="172">
        <f>IF('3. Pauses 24h'!$C$3="Score",0,5)</f>
        <v>5</v>
      </c>
      <c r="AD25" s="172">
        <f>IF('3. Pauses 24h'!$C$3="Score",0,6)</f>
        <v>6</v>
      </c>
      <c r="AE25" s="172">
        <f>IF('3. Pauses 24h'!$C$3="Score",0,6)</f>
        <v>6</v>
      </c>
      <c r="AF25" s="172">
        <f>IF('3. Pauses 24h'!$C$3="Score",0,5)</f>
        <v>5</v>
      </c>
      <c r="AG25" s="172">
        <f>IF('3. Pauses 24h'!$C$3="Score",0,4)</f>
        <v>4</v>
      </c>
      <c r="AH25" s="172">
        <f>IF('3. Pauses 24h'!$C$3="Score",0,3)</f>
        <v>3</v>
      </c>
      <c r="AI25" s="172">
        <f>IF('3. Pauses 24h'!$C$3="Score",0,3)</f>
        <v>3</v>
      </c>
      <c r="AJ25" s="172">
        <f>IF('3. Pauses 24h'!$C$3="Score",0,4)</f>
        <v>4</v>
      </c>
      <c r="AK25" s="172">
        <f>IF('3. Pauses 24h'!$C$3="Score",0,3)</f>
        <v>3</v>
      </c>
      <c r="AL25" s="172">
        <f>IF('3. Pauses 24h'!$C$3="Score",0,3)</f>
        <v>3</v>
      </c>
      <c r="AM25" s="172">
        <f>IF('3. Pauses 24h'!$C$3="Score",0,3)</f>
        <v>3</v>
      </c>
      <c r="AN25" s="172">
        <f>IF('3. Pauses 24h'!$C$3="Score",0,4)</f>
        <v>4</v>
      </c>
      <c r="AO25" s="172">
        <f>IF('3. Pauses 24h'!$C$3="Score",0,5)</f>
        <v>5</v>
      </c>
      <c r="AP25" s="172">
        <f>IF('3. Pauses 24h'!$C$3="Score",0,5)</f>
        <v>5</v>
      </c>
      <c r="AQ25" s="172">
        <f>IF('3. Pauses 24h'!$C$3="Score",0,5)</f>
        <v>5</v>
      </c>
      <c r="AR25" s="172">
        <f>IF('3. Pauses 24h'!$C$3="Score",0,6)</f>
        <v>6</v>
      </c>
      <c r="AS25" s="189">
        <f>IF('3. Pauses 24h'!$C$3="Score",0,6)</f>
        <v>6</v>
      </c>
      <c r="AT25" s="4">
        <f>IF('3. Pauses 24h'!$C$3="Score",0,6)</f>
        <v>6</v>
      </c>
      <c r="AU25" s="4">
        <f>IF('3. Pauses 24h'!$C$3="Score",0,5)</f>
        <v>5</v>
      </c>
      <c r="AV25" s="4">
        <f>IF('3. Pauses 24h'!$C$3="Score",0,4)</f>
        <v>4</v>
      </c>
      <c r="AW25" s="4">
        <f>IF('3. Pauses 24h'!$C$3="Score",0,4)</f>
        <v>4</v>
      </c>
      <c r="AX25" s="4">
        <f>IF('3. Pauses 24h'!$C$3="Score",0,3)</f>
        <v>3</v>
      </c>
      <c r="AY25" s="4">
        <f>IF('3. Pauses 24h'!$C$3="Score",0,2)</f>
        <v>2</v>
      </c>
      <c r="AZ25" s="4">
        <f>IF('3. Pauses 24h'!$C$3="Score",0,2)</f>
        <v>2</v>
      </c>
      <c r="BA25" s="4">
        <f>IF('3. Pauses 24h'!$C$3="Score",0,3)</f>
        <v>3</v>
      </c>
      <c r="BB25" s="4">
        <f>IF('3. Pauses 24h'!$C$3="Score",0,4)</f>
        <v>4</v>
      </c>
      <c r="BC25" s="4">
        <f>IF('3. Pauses 24h'!$C$3="Score",0,5)</f>
        <v>5</v>
      </c>
      <c r="BD25" s="4">
        <f>IF('3. Pauses 24h'!$C$3="Score",0,4)</f>
        <v>4</v>
      </c>
      <c r="BE25" s="4">
        <f>IF('3. Pauses 24h'!$C$3="Score",0,5)</f>
        <v>5</v>
      </c>
      <c r="BF25" s="4">
        <f>IF('3. Pauses 24h'!$C$3="Score",0,6)</f>
        <v>6</v>
      </c>
      <c r="BG25" s="4">
        <f>IF('3. Pauses 24h'!$C$3="Score",0,5)</f>
        <v>5</v>
      </c>
      <c r="BH25" s="4">
        <f>IF('3. Pauses 24h'!$C$3="Score",0,4)</f>
        <v>4</v>
      </c>
      <c r="BI25" s="4">
        <f>IF('3. Pauses 24h'!$C$3="Score",0,4)</f>
        <v>4</v>
      </c>
      <c r="BJ25" s="4">
        <f>IF('3. Pauses 24h'!$C$3="Score",0,4)</f>
        <v>4</v>
      </c>
      <c r="BK25" s="4">
        <f>IF('3. Pauses 24h'!$C$3="Score",0,5)</f>
        <v>5</v>
      </c>
      <c r="BL25" s="4">
        <f>IF('3. Pauses 24h'!$C$3="Score",0,5)</f>
        <v>5</v>
      </c>
      <c r="BM25" s="4">
        <f>IF('3. Pauses 24h'!$C$3="Score",0,5)</f>
        <v>5</v>
      </c>
      <c r="BN25" s="4">
        <f>IF('3. Pauses 24h'!$C$3="Score",0,6)</f>
        <v>6</v>
      </c>
      <c r="BO25" s="4">
        <f>IF('3. Pauses 24h'!$C$3="Score",0,7)</f>
        <v>7</v>
      </c>
      <c r="BP25" s="4">
        <f>IF('3. Pauses 24h'!$C$3="Score",0,7)</f>
        <v>7</v>
      </c>
      <c r="BQ25" s="4">
        <f>IF('3. Pauses 24h'!$C$3="Score",0,7)</f>
        <v>7</v>
      </c>
      <c r="BR25" s="4">
        <f>IF('3. Pauses 24h'!$C$3="Score",0,7)</f>
        <v>7</v>
      </c>
      <c r="BS25" s="4">
        <f>IF('3. Pauses 24h'!$C$3="Score",0,7)</f>
        <v>7</v>
      </c>
      <c r="BT25" s="4">
        <f>IF('3. Pauses 24h'!$C$3="Score",0,6)</f>
        <v>6</v>
      </c>
      <c r="BU25" s="4">
        <f>IF('3. Pauses 24h'!$C$3="Score",0,6)</f>
        <v>6</v>
      </c>
      <c r="BV25" s="4">
        <f>IF('3. Pauses 24h'!$C$3="Score",0,6)</f>
        <v>6</v>
      </c>
      <c r="BW25" s="4">
        <f>IF('3. Pauses 24h'!$C$3="Score",0,6)</f>
        <v>6</v>
      </c>
      <c r="BX25" s="4">
        <f>IF('3. Pauses 24h'!$C$3="Score",0,6)</f>
        <v>6</v>
      </c>
      <c r="BY25">
        <f>IF('3. Pauses 24h'!$C$3="Score",0,6)</f>
        <v>6</v>
      </c>
      <c r="BZ25">
        <f>IF('3. Pauses 24h'!$C$3="Score",0,5)</f>
        <v>5</v>
      </c>
      <c r="CA25">
        <f>IF('3. Pauses 24h'!$C$3="Score",0,6)</f>
        <v>6</v>
      </c>
      <c r="CB25">
        <f>IF('3. Pauses 24h'!$C$3="Score",0,6)</f>
        <v>6</v>
      </c>
      <c r="CC25">
        <f>IF('3. Pauses 24h'!$C$3="Score",0,6)</f>
        <v>6</v>
      </c>
      <c r="CD25">
        <f>IF('3. Pauses 24h'!$C$3="Score",0,6)</f>
        <v>6</v>
      </c>
      <c r="CE25">
        <f>IF('3. Pauses 24h'!$C$3="Score",0,6)</f>
        <v>6</v>
      </c>
      <c r="CF25">
        <f>IF('3. Pauses 24h'!$C$3="Score",0,6)</f>
        <v>6</v>
      </c>
      <c r="CG25">
        <f>IF('3. Pauses 24h'!$C$3="Score",0,7)</f>
        <v>7</v>
      </c>
      <c r="CH25">
        <f>IF('3. Pauses 24h'!$C$3="Score",0,7)</f>
        <v>7</v>
      </c>
      <c r="CI25">
        <f>IF('3. Pauses 24h'!$C$3="Score",0,7)</f>
        <v>7</v>
      </c>
      <c r="CJ25">
        <f>IF('3. Pauses 24h'!$C$3="Score",0,7)</f>
        <v>7</v>
      </c>
      <c r="CK25">
        <f>IF('3. Pauses 24h'!$C$3="Score",0,7)</f>
        <v>7</v>
      </c>
      <c r="CL25">
        <f>IF('3. Pauses 24h'!$C$3="Score",0,7)</f>
        <v>7</v>
      </c>
      <c r="CM25">
        <f>IF('3. Pauses 24h'!$C$3="Score",0,7)</f>
        <v>7</v>
      </c>
      <c r="CN25">
        <f>IF('3. Pauses 24h'!$C$3="Score",0,7)</f>
        <v>7</v>
      </c>
      <c r="CO25">
        <f>IF('3. Pauses 24h'!$C$3="Score",0,7)</f>
        <v>7</v>
      </c>
      <c r="CP25">
        <f>IF('3. Pauses 24h'!$C$3="Score",0,7)</f>
        <v>7</v>
      </c>
      <c r="CQ25">
        <f>IF('3. Pauses 24h'!$C$3="Score",0,6)</f>
        <v>6</v>
      </c>
      <c r="CR25">
        <f>IF('3. Pauses 24h'!$C$3="Score",0,6)</f>
        <v>6</v>
      </c>
      <c r="CS25">
        <f>IF('3. Pauses 24h'!$C$3="Score",0,6)</f>
        <v>6</v>
      </c>
      <c r="CT25">
        <f>IF('3. Pauses 24h'!$C$3="Score",0,6)</f>
        <v>6</v>
      </c>
      <c r="CU25">
        <f>IF('3. Pauses 24h'!$C$3="Score",0,6)</f>
        <v>6</v>
      </c>
      <c r="CV25">
        <f>IF('3. Pauses 24h'!$C$3="Score",0,6)</f>
        <v>6</v>
      </c>
      <c r="CW25">
        <f>IF('3. Pauses 24h'!$C$3="Score",0,6)</f>
        <v>6</v>
      </c>
      <c r="CX25">
        <f>IF('3. Pauses 24h'!$C$3="Score",0,6)</f>
        <v>6</v>
      </c>
      <c r="CY25">
        <f>IF('3. Pauses 24h'!$C$3="Score",0,5)</f>
        <v>5</v>
      </c>
      <c r="CZ25">
        <f>IF('3. Pauses 24h'!$C$3="Score",0,4)</f>
        <v>4</v>
      </c>
      <c r="DA25">
        <f>IF('3. Pauses 24h'!$C$3="Score",0,3)</f>
        <v>3</v>
      </c>
    </row>
    <row r="26" spans="2:105" x14ac:dyDescent="0.35">
      <c r="B26" s="186" t="s">
        <v>165</v>
      </c>
      <c r="C26" s="172">
        <v>1</v>
      </c>
      <c r="D26" s="207">
        <f t="shared" si="3"/>
        <v>3.2117647058823531</v>
      </c>
      <c r="E26" s="188">
        <f>IF('3. Pauses 24h'!$C$3="Score",,0)</f>
        <v>0</v>
      </c>
      <c r="F26" s="188">
        <f>IF('3. Pauses 24h'!$C$3="Score",,0)</f>
        <v>0</v>
      </c>
      <c r="G26" s="187">
        <f>IF('3. Pauses 24h'!$C$3="Score",,1)</f>
        <v>1</v>
      </c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>
        <f>IF('3. Pauses 24h'!$C$3="Score",,2)</f>
        <v>2</v>
      </c>
      <c r="S26" s="188">
        <f>IF('3. Pauses 24h'!$C$3="Score",,2)</f>
        <v>2</v>
      </c>
      <c r="T26" s="188">
        <f>IF('3. Pauses 24h'!$C$3="Score",,2)</f>
        <v>2</v>
      </c>
      <c r="U26" s="172">
        <f>IF('3. Pauses 24h'!$C$3="Score",0,2)</f>
        <v>2</v>
      </c>
      <c r="V26" s="172">
        <f>IF('3. Pauses 24h'!$C$3="Score",1,1)</f>
        <v>1</v>
      </c>
      <c r="W26" s="172">
        <f>IF('3. Pauses 24h'!$C$3="Score",1,1)</f>
        <v>1</v>
      </c>
      <c r="X26" s="172">
        <f>IF('3. Pauses 24h'!$C$3="Score",1,1)</f>
        <v>1</v>
      </c>
      <c r="Y26" s="172">
        <f>IF('3. Pauses 24h'!$C$3="Score",1,1)</f>
        <v>1</v>
      </c>
      <c r="Z26" s="172">
        <f>IF('3. Pauses 24h'!$C$3="Score",0,2)</f>
        <v>2</v>
      </c>
      <c r="AA26" s="172">
        <f>IF('3. Pauses 24h'!$C$3="Score",0,3)</f>
        <v>3</v>
      </c>
      <c r="AB26" s="172">
        <f>IF('3. Pauses 24h'!$C$3="Score",0,4)</f>
        <v>4</v>
      </c>
      <c r="AC26" s="172">
        <f>IF('3. Pauses 24h'!$C$3="Score",0,4)</f>
        <v>4</v>
      </c>
      <c r="AD26" s="172">
        <f>IF('3. Pauses 24h'!$C$3="Score",0,4)</f>
        <v>4</v>
      </c>
      <c r="AE26" s="172">
        <f>IF('3. Pauses 24h'!$C$3="Score",0,4)</f>
        <v>4</v>
      </c>
      <c r="AF26" s="172">
        <f>IF('3. Pauses 24h'!$C$3="Score",0,3)</f>
        <v>3</v>
      </c>
      <c r="AG26" s="172">
        <f>IF('3. Pauses 24h'!$C$3="Score",0,3)</f>
        <v>3</v>
      </c>
      <c r="AH26" s="172">
        <f>IF('3. Pauses 24h'!$C$3="Score",0,3)</f>
        <v>3</v>
      </c>
      <c r="AI26" s="172">
        <f>IF('3. Pauses 24h'!$C$3="Score",0,2)</f>
        <v>2</v>
      </c>
      <c r="AJ26" s="172">
        <f>IF('3. Pauses 24h'!$C$3="Score",0,3)</f>
        <v>3</v>
      </c>
      <c r="AK26" s="172">
        <f>IF('3. Pauses 24h'!$C$3="Score",0,3)</f>
        <v>3</v>
      </c>
      <c r="AL26" s="172">
        <f>IF('3. Pauses 24h'!$C$3="Score",0,3)</f>
        <v>3</v>
      </c>
      <c r="AM26" s="172">
        <f>IF('3. Pauses 24h'!$C$3="Score",0,3)</f>
        <v>3</v>
      </c>
      <c r="AN26" s="172">
        <f>IF('3. Pauses 24h'!$C$3="Score",0,2)</f>
        <v>2</v>
      </c>
      <c r="AO26" s="172">
        <f>IF('3. Pauses 24h'!$C$3="Score",0,2)</f>
        <v>2</v>
      </c>
      <c r="AP26" s="172">
        <f>IF('3. Pauses 24h'!$C$3="Score",0,3)</f>
        <v>3</v>
      </c>
      <c r="AQ26" s="172">
        <f>IF('3. Pauses 24h'!$C$3="Score",0,3)</f>
        <v>3</v>
      </c>
      <c r="AR26" s="172">
        <f>IF('3. Pauses 24h'!$C$3="Score",0,4)</f>
        <v>4</v>
      </c>
      <c r="AS26" s="189">
        <f>IF('3. Pauses 24h'!$C$3="Score",0,5)</f>
        <v>5</v>
      </c>
      <c r="AT26" s="4">
        <f>IF('3. Pauses 24h'!$C$3="Score",0,6)</f>
        <v>6</v>
      </c>
      <c r="AU26" s="4">
        <f>IF('3. Pauses 24h'!$C$3="Score",0,7)</f>
        <v>7</v>
      </c>
      <c r="AV26" s="4">
        <f>IF('3. Pauses 24h'!$C$3="Score",0,7)</f>
        <v>7</v>
      </c>
      <c r="AW26" s="4">
        <f>IF('3. Pauses 24h'!$C$3="Score",0,7)</f>
        <v>7</v>
      </c>
      <c r="AX26" s="4">
        <f>IF('3. Pauses 24h'!$C$3="Score",0,6)</f>
        <v>6</v>
      </c>
      <c r="AY26" s="4">
        <f>IF('3. Pauses 24h'!$C$3="Score",0,5)</f>
        <v>5</v>
      </c>
      <c r="AZ26" s="4">
        <f>IF('3. Pauses 24h'!$C$3="Score",0,5)</f>
        <v>5</v>
      </c>
      <c r="BA26" s="4">
        <f>IF('3. Pauses 24h'!$C$3="Score",0,4)</f>
        <v>4</v>
      </c>
      <c r="BB26" s="4">
        <f>IF('3. Pauses 24h'!$C$3="Score",0,4)</f>
        <v>4</v>
      </c>
      <c r="BC26" s="4">
        <f>IF('3. Pauses 24h'!$C$3="Score",0,3)</f>
        <v>3</v>
      </c>
      <c r="BD26" s="4">
        <f>IF('3. Pauses 24h'!$C$3="Score",0,2)</f>
        <v>2</v>
      </c>
      <c r="BE26" s="4">
        <f>IF('3. Pauses 24h'!$C$3="Score",0,2)</f>
        <v>2</v>
      </c>
      <c r="BF26" s="4">
        <f>IF('3. Pauses 24h'!$C$3="Score",0,2)</f>
        <v>2</v>
      </c>
      <c r="BG26" s="4">
        <f>IF('3. Pauses 24h'!$C$3="Score",1,1)</f>
        <v>1</v>
      </c>
      <c r="BH26" s="4">
        <f>IF('3. Pauses 24h'!$C$3="Score",0,2)</f>
        <v>2</v>
      </c>
      <c r="BI26" s="4">
        <f>IF('3. Pauses 24h'!$C$3="Score",0,2)</f>
        <v>2</v>
      </c>
      <c r="BJ26" s="4">
        <f>IF('3. Pauses 24h'!$C$3="Score",0,3)</f>
        <v>3</v>
      </c>
      <c r="BK26" s="4">
        <f>IF('3. Pauses 24h'!$C$3="Score",0,4)</f>
        <v>4</v>
      </c>
      <c r="BL26" s="4">
        <f>IF('3. Pauses 24h'!$C$3="Score",0,4)</f>
        <v>4</v>
      </c>
      <c r="BM26" s="4">
        <f>IF('3. Pauses 24h'!$C$3="Score",0,4)</f>
        <v>4</v>
      </c>
      <c r="BN26" s="4">
        <f>IF('3. Pauses 24h'!$C$3="Score",0,5)</f>
        <v>5</v>
      </c>
      <c r="BO26" s="4">
        <f>IF('3. Pauses 24h'!$C$3="Score",0,5)</f>
        <v>5</v>
      </c>
      <c r="BP26" s="4">
        <f>IF('3. Pauses 24h'!$C$3="Score",0,4)</f>
        <v>4</v>
      </c>
      <c r="BQ26" s="4">
        <f>IF('3. Pauses 24h'!$C$3="Score",0,3)</f>
        <v>3</v>
      </c>
      <c r="BR26" s="4">
        <f>IF('3. Pauses 24h'!$C$3="Score",0,2)</f>
        <v>2</v>
      </c>
      <c r="BS26" s="4">
        <f>IF('3. Pauses 24h'!$C$3="Score",0,3)</f>
        <v>3</v>
      </c>
      <c r="BT26" s="4">
        <f>IF('3. Pauses 24h'!$C$3="Score",0,3)</f>
        <v>3</v>
      </c>
      <c r="BU26" s="4">
        <f>IF('3. Pauses 24h'!$C$3="Score",0,2)</f>
        <v>2</v>
      </c>
      <c r="BV26" s="4">
        <f>IF('3. Pauses 24h'!$C$3="Score",1,1)</f>
        <v>1</v>
      </c>
      <c r="BW26" s="4">
        <f>IF('3. Pauses 24h'!$C$3="Score",1,1)</f>
        <v>1</v>
      </c>
      <c r="BX26" s="4">
        <f>IF('3. Pauses 24h'!$C$3="Score",0,2)</f>
        <v>2</v>
      </c>
      <c r="BY26">
        <f>IF('3. Pauses 24h'!$C$3="Score",0,3)</f>
        <v>3</v>
      </c>
      <c r="BZ26">
        <f>IF('3. Pauses 24h'!$C$3="Score",0,3)</f>
        <v>3</v>
      </c>
      <c r="CA26">
        <f>IF('3. Pauses 24h'!$C$3="Score",0,4)</f>
        <v>4</v>
      </c>
      <c r="CB26">
        <f>IF('3. Pauses 24h'!$C$3="Score",0,5)</f>
        <v>5</v>
      </c>
      <c r="CC26">
        <f>IF('3. Pauses 24h'!$C$3="Score",0,6)</f>
        <v>6</v>
      </c>
      <c r="CD26">
        <f>IF('3. Pauses 24h'!$C$3="Score",0,7)</f>
        <v>7</v>
      </c>
      <c r="CE26">
        <f>IF('3. Pauses 24h'!$C$3="Score",0,7)</f>
        <v>7</v>
      </c>
      <c r="CF26">
        <f>IF('3. Pauses 24h'!$C$3="Score",0,7)</f>
        <v>7</v>
      </c>
      <c r="CG26">
        <f>IF('3. Pauses 24h'!$C$3="Score",0,6)</f>
        <v>6</v>
      </c>
      <c r="CH26">
        <f>IF('3. Pauses 24h'!$C$3="Score",0,5)</f>
        <v>5</v>
      </c>
      <c r="CI26">
        <f>IF('3. Pauses 24h'!$C$3="Score",0,4)</f>
        <v>4</v>
      </c>
      <c r="CJ26">
        <f>IF('3. Pauses 24h'!$C$3="Score",0,4)</f>
        <v>4</v>
      </c>
      <c r="CK26">
        <f>IF('3. Pauses 24h'!$C$3="Score",0,3)</f>
        <v>3</v>
      </c>
      <c r="CL26">
        <f>IF('3. Pauses 24h'!$C$3="Score",0,2)</f>
        <v>2</v>
      </c>
      <c r="CM26">
        <f>IF('3. Pauses 24h'!$C$3="Score",0,2)</f>
        <v>2</v>
      </c>
      <c r="CN26">
        <f>IF('3. Pauses 24h'!$C$3="Score",0,2)</f>
        <v>2</v>
      </c>
      <c r="CO26">
        <f>IF('3. Pauses 24h'!$C$3="Score",0,2)</f>
        <v>2</v>
      </c>
      <c r="CP26">
        <f>IF('3. Pauses 24h'!$C$3="Score",0,2)</f>
        <v>2</v>
      </c>
      <c r="CQ26">
        <f>IF('3. Pauses 24h'!$C$3="Score",0,2)</f>
        <v>2</v>
      </c>
      <c r="CR26">
        <f>IF('3. Pauses 24h'!$C$3="Score",0,2)</f>
        <v>2</v>
      </c>
      <c r="CS26">
        <f>IF('3. Pauses 24h'!$C$3="Score",0,2)</f>
        <v>2</v>
      </c>
      <c r="CT26">
        <f>IF('3. Pauses 24h'!$C$3="Score",1,1)</f>
        <v>1</v>
      </c>
      <c r="CU26">
        <f>IF('3. Pauses 24h'!$C$3="Score",1,1)</f>
        <v>1</v>
      </c>
      <c r="CV26">
        <f>IF('3. Pauses 24h'!$C$3="Score",1,1)</f>
        <v>1</v>
      </c>
      <c r="CW26">
        <f>IF('3. Pauses 24h'!$C$3="Score",1,1)</f>
        <v>1</v>
      </c>
      <c r="CX26">
        <f>IF('3. Pauses 24h'!$C$3="Score",1,1)</f>
        <v>1</v>
      </c>
      <c r="CY26">
        <f>IF('3. Pauses 24h'!$C$3="Score",0,2)</f>
        <v>2</v>
      </c>
      <c r="CZ26">
        <f>IF('3. Pauses 24h'!$C$3="Score",0,3)</f>
        <v>3</v>
      </c>
      <c r="DA26">
        <f>IF('3. Pauses 24h'!$C$3="Score",0,3)</f>
        <v>3</v>
      </c>
    </row>
    <row r="27" spans="2:105" ht="15" thickBot="1" x14ac:dyDescent="0.4">
      <c r="B27" s="186" t="s">
        <v>166</v>
      </c>
      <c r="C27" s="191">
        <v>1</v>
      </c>
      <c r="D27" s="208">
        <f t="shared" si="3"/>
        <v>2.2823529411764705</v>
      </c>
      <c r="E27" s="191">
        <f>IF('3. Pauses 24h'!$C$3="Score",,1)</f>
        <v>1</v>
      </c>
      <c r="F27" s="191">
        <f>IF('3. Pauses 24h'!$C$3="Score",,1)</f>
        <v>1</v>
      </c>
      <c r="G27" s="191">
        <f>IF('3. Pauses 24h'!$C$3="Score",,1)</f>
        <v>1</v>
      </c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>
        <f>IF('3. Pauses 24h'!$C$3="Score",,2)</f>
        <v>2</v>
      </c>
      <c r="S27" s="191">
        <f>IF('3. Pauses 24h'!$C$3="Score",,3)</f>
        <v>3</v>
      </c>
      <c r="T27" s="192">
        <f>IF('3. Pauses 24h'!$C$3="Score",,3)</f>
        <v>3</v>
      </c>
      <c r="U27" s="193">
        <f>IF('3. Pauses 24h'!$C$3="Score",0,2)</f>
        <v>2</v>
      </c>
      <c r="V27" s="193">
        <f>IF('3. Pauses 24h'!$C$3="Score",1,1)</f>
        <v>1</v>
      </c>
      <c r="W27" s="193">
        <f>IF('3. Pauses 24h'!$C$3="Score",1,1)</f>
        <v>1</v>
      </c>
      <c r="X27" s="193">
        <f>IF('3. Pauses 24h'!$C$3="Score",0,2)</f>
        <v>2</v>
      </c>
      <c r="Y27" s="193">
        <f>IF('3. Pauses 24h'!$C$3="Score",0,2)</f>
        <v>2</v>
      </c>
      <c r="Z27" s="193">
        <f>IF('3. Pauses 24h'!$C$3="Score",1,1)</f>
        <v>1</v>
      </c>
      <c r="AA27" s="193">
        <f>IF('3. Pauses 24h'!$C$3="Score",1,1)</f>
        <v>1</v>
      </c>
      <c r="AB27" s="193">
        <f>IF('3. Pauses 24h'!$C$3="Score",1,1)</f>
        <v>1</v>
      </c>
      <c r="AC27" s="193">
        <f>IF('3. Pauses 24h'!$C$3="Score",0,2)</f>
        <v>2</v>
      </c>
      <c r="AD27" s="193">
        <f>IF('3. Pauses 24h'!$C$3="Score",0,3)</f>
        <v>3</v>
      </c>
      <c r="AE27" s="193">
        <f>IF('3. Pauses 24h'!$C$3="Score",0,3)</f>
        <v>3</v>
      </c>
      <c r="AF27" s="193">
        <f>IF('3. Pauses 24h'!$C$3="Score",0,4)</f>
        <v>4</v>
      </c>
      <c r="AG27" s="193">
        <f>IF('3. Pauses 24h'!$C$3="Score",0,5)</f>
        <v>5</v>
      </c>
      <c r="AH27" s="193">
        <f>IF('3. Pauses 24h'!$C$3="Score",0,6)</f>
        <v>6</v>
      </c>
      <c r="AI27" s="193">
        <f>IF('3. Pauses 24h'!$C$3="Score",0,7)</f>
        <v>7</v>
      </c>
      <c r="AJ27" s="193">
        <f>IF('3. Pauses 24h'!$C$3="Score",0,6)</f>
        <v>6</v>
      </c>
      <c r="AK27" s="193">
        <f>IF('3. Pauses 24h'!$C$3="Score",0,5)</f>
        <v>5</v>
      </c>
      <c r="AL27" s="193">
        <f>IF('3. Pauses 24h'!$C$3="Score",0,4)</f>
        <v>4</v>
      </c>
      <c r="AM27" s="193">
        <f>IF('3. Pauses 24h'!$C$3="Score",0,3)</f>
        <v>3</v>
      </c>
      <c r="AN27" s="193">
        <f>IF('3. Pauses 24h'!$C$3="Score",0,3)</f>
        <v>3</v>
      </c>
      <c r="AO27" s="193">
        <f>IF('3. Pauses 24h'!$C$3="Score",0,2)</f>
        <v>2</v>
      </c>
      <c r="AP27" s="193">
        <f>IF('3. Pauses 24h'!$C$3="Score",1,1)</f>
        <v>1</v>
      </c>
      <c r="AQ27" s="193">
        <f>IF('3. Pauses 24h'!$C$3="Score",1,1)</f>
        <v>1</v>
      </c>
      <c r="AR27" s="193">
        <f>IF('3. Pauses 24h'!$C$3="Score",1,1)</f>
        <v>1</v>
      </c>
      <c r="AS27" s="195">
        <f>IF('3. Pauses 24h'!$C$3="Score",0,2)</f>
        <v>2</v>
      </c>
      <c r="AT27" s="4">
        <f>IF('3. Pauses 24h'!$C$3="Score",0,2)</f>
        <v>2</v>
      </c>
      <c r="AU27" s="4">
        <f>IF('3. Pauses 24h'!$C$3="Score",1,1)</f>
        <v>1</v>
      </c>
      <c r="AV27" s="4">
        <f>IF('3. Pauses 24h'!$C$3="Score",1,1)</f>
        <v>1</v>
      </c>
      <c r="AW27" s="4">
        <f>IF('3. Pauses 24h'!$C$3="Score",1,1)</f>
        <v>1</v>
      </c>
      <c r="AX27" s="4">
        <f>IF('3. Pauses 24h'!$C$3="Score",0,2)</f>
        <v>2</v>
      </c>
      <c r="AY27" s="4">
        <f>IF('3. Pauses 24h'!$C$3="Score",0,2)</f>
        <v>2</v>
      </c>
      <c r="AZ27" s="4">
        <f>IF('3. Pauses 24h'!$C$3="Score",1,1)</f>
        <v>1</v>
      </c>
      <c r="BA27" s="4">
        <f>IF('3. Pauses 24h'!$C$3="Score",1,1)</f>
        <v>1</v>
      </c>
      <c r="BB27" s="4">
        <f>IF('3. Pauses 24h'!$C$3="Score",1,1)</f>
        <v>1</v>
      </c>
      <c r="BC27" s="4">
        <f>IF('3. Pauses 24h'!$C$3="Score",0,2)</f>
        <v>2</v>
      </c>
      <c r="BD27" s="4">
        <f>IF('3. Pauses 24h'!$C$3="Score",0,2)</f>
        <v>2</v>
      </c>
      <c r="BE27" s="4">
        <f>IF('3. Pauses 24h'!$C$3="Score",1,1)</f>
        <v>1</v>
      </c>
      <c r="BF27" s="4">
        <f>IF('3. Pauses 24h'!$C$3="Score",1,1)</f>
        <v>1</v>
      </c>
      <c r="BG27" s="4">
        <f>IF('3. Pauses 24h'!$C$3="Score",1,1)</f>
        <v>1</v>
      </c>
      <c r="BH27" s="4">
        <f>IF('3. Pauses 24h'!$C$3="Score",0,2)</f>
        <v>2</v>
      </c>
      <c r="BI27" s="4">
        <f>IF('3. Pauses 24h'!$C$3="Score",0,2)</f>
        <v>2</v>
      </c>
      <c r="BJ27" s="4">
        <f>IF('3. Pauses 24h'!$C$3="Score",1,1)</f>
        <v>1</v>
      </c>
      <c r="BK27" s="4">
        <f>IF('3. Pauses 24h'!$C$3="Score",1,1)</f>
        <v>1</v>
      </c>
      <c r="BL27" s="4">
        <f>IF('3. Pauses 24h'!$C$3="Score",1,1)</f>
        <v>1</v>
      </c>
      <c r="BM27" s="4">
        <f>IF('3. Pauses 24h'!$C$3="Score",0,2)</f>
        <v>2</v>
      </c>
      <c r="BN27" s="4">
        <f>IF('3. Pauses 24h'!$C$3="Score",0,3)</f>
        <v>3</v>
      </c>
      <c r="BO27" s="4">
        <f>IF('3. Pauses 24h'!$C$3="Score",0,3)</f>
        <v>3</v>
      </c>
      <c r="BP27" s="4">
        <f>IF('3. Pauses 24h'!$C$3="Score",0,4)</f>
        <v>4</v>
      </c>
      <c r="BQ27" s="4">
        <f>IF('3. Pauses 24h'!$C$3="Score",0,5)</f>
        <v>5</v>
      </c>
      <c r="BR27" s="4">
        <f>IF('3. Pauses 24h'!$C$3="Score",0,6)</f>
        <v>6</v>
      </c>
      <c r="BS27" s="4">
        <f>IF('3. Pauses 24h'!$C$3="Score",0,7)</f>
        <v>7</v>
      </c>
      <c r="BT27" s="4">
        <f>IF('3. Pauses 24h'!$C$3="Score",0,6)</f>
        <v>6</v>
      </c>
      <c r="BU27" s="4">
        <f>IF('3. Pauses 24h'!$C$3="Score",0,5)</f>
        <v>5</v>
      </c>
      <c r="BV27" s="4">
        <f>IF('3. Pauses 24h'!$C$3="Score",0,4)</f>
        <v>4</v>
      </c>
      <c r="BW27" s="4">
        <f>IF('3. Pauses 24h'!$C$3="Score",0,3)</f>
        <v>3</v>
      </c>
      <c r="BX27" s="4">
        <f>IF('3. Pauses 24h'!$C$3="Score",0,3)</f>
        <v>3</v>
      </c>
      <c r="BY27">
        <f>IF('3. Pauses 24h'!$C$3="Score",0,2)</f>
        <v>2</v>
      </c>
      <c r="BZ27">
        <f>IF('3. Pauses 24h'!$C$3="Score",1,1)</f>
        <v>1</v>
      </c>
      <c r="CA27">
        <f>IF('3. Pauses 24h'!$C$3="Score",1,1)</f>
        <v>1</v>
      </c>
      <c r="CB27">
        <f>IF('3. Pauses 24h'!$C$3="Score",1,1)</f>
        <v>1</v>
      </c>
      <c r="CC27">
        <f>IF('3. Pauses 24h'!$C$3="Score",0,2)</f>
        <v>2</v>
      </c>
      <c r="CD27">
        <f>IF('3. Pauses 24h'!$C$3="Score",0,2)</f>
        <v>2</v>
      </c>
      <c r="CE27">
        <f>IF('3. Pauses 24h'!$C$3="Score",1,1)</f>
        <v>1</v>
      </c>
      <c r="CF27">
        <f>IF('3. Pauses 24h'!$C$3="Score",1,1)</f>
        <v>1</v>
      </c>
      <c r="CG27">
        <f>IF('3. Pauses 24h'!$C$3="Score",1,1)</f>
        <v>1</v>
      </c>
      <c r="CH27">
        <f>IF('3. Pauses 24h'!$C$3="Score",0,2)</f>
        <v>2</v>
      </c>
      <c r="CI27">
        <f>IF('3. Pauses 24h'!$C$3="Score",0,2)</f>
        <v>2</v>
      </c>
      <c r="CJ27">
        <f>IF('3. Pauses 24h'!$C$3="Score",1,1)</f>
        <v>1</v>
      </c>
      <c r="CK27">
        <f>IF('3. Pauses 24h'!$C$3="Score",1,1)</f>
        <v>1</v>
      </c>
      <c r="CL27">
        <f>IF('3. Pauses 24h'!$C$3="Score",1,1)</f>
        <v>1</v>
      </c>
      <c r="CM27">
        <f>IF('3. Pauses 24h'!$C$3="Score",0,2)</f>
        <v>2</v>
      </c>
      <c r="CN27">
        <f>IF('3. Pauses 24h'!$C$3="Score",0,2)</f>
        <v>2</v>
      </c>
      <c r="CO27">
        <f>IF('3. Pauses 24h'!$C$3="Score",1,1)</f>
        <v>1</v>
      </c>
      <c r="CP27">
        <f>IF('3. Pauses 24h'!$C$3="Score",1,1)</f>
        <v>1</v>
      </c>
      <c r="CQ27">
        <f>IF('3. Pauses 24h'!$C$3="Score",1,1)</f>
        <v>1</v>
      </c>
      <c r="CR27">
        <f>IF('3. Pauses 24h'!$C$3="Score",0,2)</f>
        <v>2</v>
      </c>
      <c r="CS27">
        <f>IF('3. Pauses 24h'!$C$3="Score",0,2)</f>
        <v>2</v>
      </c>
      <c r="CT27">
        <f>IF('3. Pauses 24h'!$C$3="Score",1,1)</f>
        <v>1</v>
      </c>
      <c r="CU27">
        <f>IF('3. Pauses 24h'!$C$3="Score",1,1)</f>
        <v>1</v>
      </c>
      <c r="CV27">
        <f>IF('3. Pauses 24h'!$C$3="Score",1,1)</f>
        <v>1</v>
      </c>
      <c r="CW27">
        <f>IF('3. Pauses 24h'!$C$3="Score",0,2)</f>
        <v>2</v>
      </c>
      <c r="CX27">
        <f>IF('3. Pauses 24h'!$C$3="Score",0,3)</f>
        <v>3</v>
      </c>
      <c r="CY27">
        <f>IF('3. Pauses 24h'!$C$3="Score",0,2)</f>
        <v>2</v>
      </c>
      <c r="CZ27">
        <f>IF('3. Pauses 24h'!$C$3="Score",0,4)</f>
        <v>4</v>
      </c>
      <c r="DA27">
        <f>IF('3. Pauses 24h'!$C$3="Score",0,4)</f>
        <v>4</v>
      </c>
    </row>
    <row r="28" spans="2:105" x14ac:dyDescent="0.35">
      <c r="B28" s="182" t="s">
        <v>690</v>
      </c>
      <c r="C28" s="183">
        <v>1</v>
      </c>
      <c r="D28" s="206">
        <f t="shared" si="3"/>
        <v>2.9882352941176471</v>
      </c>
      <c r="E28" s="183">
        <f>IF('3. Pauses 24h'!$C$3="Score",,1)</f>
        <v>1</v>
      </c>
      <c r="F28" s="183">
        <f>IF('3. Pauses 24h'!$C$3="Score",,1)</f>
        <v>1</v>
      </c>
      <c r="G28" s="184">
        <f>IF('3. Pauses 24h'!$C$3="Score",,1)</f>
        <v>1</v>
      </c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3">
        <f>IF('3. Pauses 24h'!$C$3="Score",,2)</f>
        <v>2</v>
      </c>
      <c r="S28" s="184">
        <f>IF('3. Pauses 24h'!$C$3="Score",,3)</f>
        <v>3</v>
      </c>
      <c r="T28" s="183">
        <f>IF('3. Pauses 24h'!$C$3="Score",,4)</f>
        <v>4</v>
      </c>
      <c r="U28" s="185">
        <f>IF('3. Pauses 24h'!$C$3="Score",0,4)</f>
        <v>4</v>
      </c>
      <c r="V28" s="185">
        <f>IF('3. Pauses 24h'!$C$3="Score",0,4)</f>
        <v>4</v>
      </c>
      <c r="W28" s="185">
        <f>IF('3. Pauses 24h'!$C$3="Score",0,3)</f>
        <v>3</v>
      </c>
      <c r="X28" s="185">
        <f>IF('3. Pauses 24h'!$C$3="Score",0,4)</f>
        <v>4</v>
      </c>
      <c r="Y28" s="185">
        <f>IF('3. Pauses 24h'!$C$3="Score",0,3)</f>
        <v>3</v>
      </c>
      <c r="Z28" s="185">
        <f>IF('3. Pauses 24h'!$C$3="Score",0,2)</f>
        <v>2</v>
      </c>
      <c r="AA28" s="185">
        <f>IF('3. Pauses 24h'!$C$3="Score",1,1)</f>
        <v>1</v>
      </c>
      <c r="AB28" s="185">
        <f>IF('3. Pauses 24h'!$C$3="Score",0,2)</f>
        <v>2</v>
      </c>
      <c r="AC28" s="185">
        <f>IF('3. Pauses 24h'!$C$3="Score",0,3)</f>
        <v>3</v>
      </c>
      <c r="AD28" s="185">
        <f>IF('3. Pauses 24h'!$C$3="Score",0,3)</f>
        <v>3</v>
      </c>
      <c r="AE28" s="185">
        <f>IF('3. Pauses 24h'!$C$3="Score",0,2)</f>
        <v>2</v>
      </c>
      <c r="AF28" s="185">
        <f>IF('3. Pauses 24h'!$C$3="Score",0,3)</f>
        <v>3</v>
      </c>
      <c r="AG28" s="185">
        <f>IF('3. Pauses 24h'!$C$3="Score",0,4)</f>
        <v>4</v>
      </c>
      <c r="AH28" s="185">
        <f>IF('3. Pauses 24h'!$C$3="Score",0,5)</f>
        <v>5</v>
      </c>
      <c r="AI28" s="185">
        <f>IF('3. Pauses 24h'!$C$3="Score",0,5)</f>
        <v>5</v>
      </c>
      <c r="AJ28" s="185">
        <f>IF('3. Pauses 24h'!$C$3="Score",0,5)</f>
        <v>5</v>
      </c>
      <c r="AK28" s="185">
        <f>IF('3. Pauses 24h'!$C$3="Score",0,6)</f>
        <v>6</v>
      </c>
      <c r="AL28" s="185">
        <f>IF('3. Pauses 24h'!$C$3="Score",0,6)</f>
        <v>6</v>
      </c>
      <c r="AM28" s="185">
        <f>IF('3. Pauses 24h'!$C$3="Score",0,5)</f>
        <v>5</v>
      </c>
      <c r="AN28" s="185">
        <f>IF('3. Pauses 24h'!$C$3="Score",0,4)</f>
        <v>4</v>
      </c>
      <c r="AO28" s="185">
        <f>IF('3. Pauses 24h'!$C$3="Score",0,3)</f>
        <v>3</v>
      </c>
      <c r="AP28" s="185">
        <f>IF('3. Pauses 24h'!$C$3="Score",0,2)</f>
        <v>2</v>
      </c>
      <c r="AQ28" s="185">
        <f>IF('3. Pauses 24h'!$C$3="Score",1,1)</f>
        <v>1</v>
      </c>
      <c r="AR28" s="185">
        <f>IF('3. Pauses 24h'!$C$3="Score",1,1)</f>
        <v>1</v>
      </c>
      <c r="AS28" s="194">
        <f>IF('3. Pauses 24h'!$C$3="Score",1,1)</f>
        <v>1</v>
      </c>
      <c r="AT28" s="4">
        <f>IF('3. Pauses 24h'!$C$3="Score",0,2)</f>
        <v>2</v>
      </c>
      <c r="AU28" s="4">
        <f>IF('3. Pauses 24h'!$C$3="Score",0,2)</f>
        <v>2</v>
      </c>
      <c r="AV28" s="4">
        <f>IF('3. Pauses 24h'!$C$3="Score",0,3)</f>
        <v>3</v>
      </c>
      <c r="AW28" s="4">
        <f>IF('3. Pauses 24h'!$C$3="Score",0,3)</f>
        <v>3</v>
      </c>
      <c r="AX28" s="4">
        <f>IF('3. Pauses 24h'!$C$3="Score",0,3)</f>
        <v>3</v>
      </c>
      <c r="AY28" s="4">
        <f>IF('3. Pauses 24h'!$C$3="Score",0,2)</f>
        <v>2</v>
      </c>
      <c r="AZ28" s="4">
        <f>IF('3. Pauses 24h'!$C$3="Score",0,3)</f>
        <v>3</v>
      </c>
      <c r="BA28" s="4">
        <f>IF('3. Pauses 24h'!$C$3="Score",0,3)</f>
        <v>3</v>
      </c>
      <c r="BB28" s="4">
        <f>IF('3. Pauses 24h'!$C$3="Score",0,4)</f>
        <v>4</v>
      </c>
      <c r="BC28" s="4">
        <f>IF('3. Pauses 24h'!$C$3="Score",0,4)</f>
        <v>4</v>
      </c>
      <c r="BD28" s="4">
        <f>IF('3. Pauses 24h'!$C$3="Score",0,4)</f>
        <v>4</v>
      </c>
      <c r="BE28" s="4">
        <f>IF('3. Pauses 24h'!$C$3="Score",0,4)</f>
        <v>4</v>
      </c>
      <c r="BF28" s="4">
        <f>IF('3. Pauses 24h'!$C$3="Score",0,4)</f>
        <v>4</v>
      </c>
      <c r="BG28" s="4">
        <f>IF('3. Pauses 24h'!$C$3="Score",0,3)</f>
        <v>3</v>
      </c>
      <c r="BH28" s="4">
        <f>IF('3. Pauses 24h'!$C$3="Score",0,2)</f>
        <v>2</v>
      </c>
      <c r="BI28" s="4">
        <f>IF('3. Pauses 24h'!$C$3="Score",1,1)</f>
        <v>1</v>
      </c>
      <c r="BJ28" s="4">
        <f>IF('3. Pauses 24h'!$C$3="Score",2,0)</f>
        <v>0</v>
      </c>
      <c r="BK28" s="4">
        <f>IF('3. Pauses 24h'!$C$3="Score",2,0)</f>
        <v>0</v>
      </c>
      <c r="BL28" s="4">
        <f>IF('3. Pauses 24h'!$C$3="Score",1,1)</f>
        <v>1</v>
      </c>
      <c r="BM28" s="4">
        <f>IF('3. Pauses 24h'!$C$3="Score",1,1)</f>
        <v>1</v>
      </c>
      <c r="BN28" s="4">
        <f>IF('3. Pauses 24h'!$C$3="Score",1,1)</f>
        <v>1</v>
      </c>
      <c r="BO28" s="4">
        <f>IF('3. Pauses 24h'!$C$3="Score",1,1)</f>
        <v>1</v>
      </c>
      <c r="BP28" s="4">
        <f>IF('3. Pauses 24h'!$C$3="Score",1,1)</f>
        <v>1</v>
      </c>
      <c r="BQ28" s="4">
        <f>IF('3. Pauses 24h'!$C$3="Score",1,1)</f>
        <v>1</v>
      </c>
      <c r="BR28" s="4">
        <f>IF('3. Pauses 24h'!$C$3="Score",0,2)</f>
        <v>2</v>
      </c>
      <c r="BS28" s="4">
        <f>IF('3. Pauses 24h'!$C$3="Score",1,1)</f>
        <v>1</v>
      </c>
      <c r="BT28" s="4">
        <f>IF('3. Pauses 24h'!$C$3="Score",1,1)</f>
        <v>1</v>
      </c>
      <c r="BU28" s="4">
        <f>IF('3. Pauses 24h'!$C$3="Score",1,1)</f>
        <v>1</v>
      </c>
      <c r="BV28" s="4">
        <f>IF('3. Pauses 24h'!$C$3="Score",0,2)</f>
        <v>2</v>
      </c>
      <c r="BW28" s="4">
        <f>IF('3. Pauses 24h'!$C$3="Score",0,3)</f>
        <v>3</v>
      </c>
      <c r="BX28" s="4">
        <f>IF('3. Pauses 24h'!$C$3="Score",0,4)</f>
        <v>4</v>
      </c>
      <c r="BY28" s="4">
        <f>IF('3. Pauses 24h'!$C$3="Score",0,4)</f>
        <v>4</v>
      </c>
      <c r="BZ28" s="4">
        <f>IF('3. Pauses 24h'!$C$3="Score",0,4)</f>
        <v>4</v>
      </c>
      <c r="CA28" s="4">
        <f>IF('3. Pauses 24h'!$C$3="Score",0,4)</f>
        <v>4</v>
      </c>
      <c r="CB28" s="4">
        <f>IF('3. Pauses 24h'!$C$3="Score",0,4)</f>
        <v>4</v>
      </c>
      <c r="CC28" s="4">
        <f>IF('3. Pauses 24h'!$C$3="Score",0,3)</f>
        <v>3</v>
      </c>
      <c r="CD28" s="4">
        <f>IF('3. Pauses 24h'!$C$3="Score",0,3)</f>
        <v>3</v>
      </c>
      <c r="CE28" s="4">
        <f>IF('3. Pauses 24h'!$C$3="Score",0,3)</f>
        <v>3</v>
      </c>
      <c r="CF28" s="4">
        <f>IF('3. Pauses 24h'!$C$3="Score",0,3)</f>
        <v>3</v>
      </c>
      <c r="CG28" s="4">
        <f>IF('3. Pauses 24h'!$C$3="Score",0,4)</f>
        <v>4</v>
      </c>
      <c r="CH28" s="4">
        <f>IF('3. Pauses 24h'!$C$3="Score",0,5)</f>
        <v>5</v>
      </c>
      <c r="CI28" s="4">
        <f>IF('3. Pauses 24h'!$C$3="Score",0,6)</f>
        <v>6</v>
      </c>
      <c r="CJ28" s="4">
        <f>IF('3. Pauses 24h'!$C$3="Score",0,7)</f>
        <v>7</v>
      </c>
      <c r="CK28" s="4">
        <f>IF('3. Pauses 24h'!$C$3="Score",0,7)</f>
        <v>7</v>
      </c>
      <c r="CL28" s="4">
        <f>IF('3. Pauses 24h'!$C$3="Score",0,7)</f>
        <v>7</v>
      </c>
      <c r="CM28" s="4">
        <f>IF('3. Pauses 24h'!$C$3="Score",0,6)</f>
        <v>6</v>
      </c>
      <c r="CN28" s="4">
        <f>IF('3. Pauses 24h'!$C$3="Score",0,5)</f>
        <v>5</v>
      </c>
      <c r="CO28" s="4">
        <f>IF('3. Pauses 24h'!$C$3="Score",0,4)</f>
        <v>4</v>
      </c>
      <c r="CP28" s="4">
        <f>IF('3. Pauses 24h'!$C$3="Score",0,3)</f>
        <v>3</v>
      </c>
      <c r="CQ28" s="4">
        <f>IF('3. Pauses 24h'!$C$3="Score",0,2)</f>
        <v>2</v>
      </c>
      <c r="CR28" s="4">
        <f>IF('3. Pauses 24h'!$C$3="Score",0,2)</f>
        <v>2</v>
      </c>
      <c r="CS28" s="4">
        <f>IF('3. Pauses 24h'!$C$3="Score",1,1)</f>
        <v>1</v>
      </c>
      <c r="CT28" s="4">
        <f>IF('3. Pauses 24h'!$C$3="Score",1,1)</f>
        <v>1</v>
      </c>
      <c r="CU28" s="4">
        <f>IF('3. Pauses 24h'!$C$3="Score",1,1)</f>
        <v>1</v>
      </c>
      <c r="CV28" s="4">
        <f>IF('3. Pauses 24h'!$C$3="Score",1,1)</f>
        <v>1</v>
      </c>
      <c r="CW28" s="4">
        <f>IF('3. Pauses 24h'!$C$3="Score",0,2)</f>
        <v>2</v>
      </c>
      <c r="CX28" s="4">
        <f>IF('3. Pauses 24h'!$C$3="Score",0,3)</f>
        <v>3</v>
      </c>
      <c r="CY28" s="4">
        <f>IF('3. Pauses 24h'!$C$3="Score",0,2)</f>
        <v>2</v>
      </c>
      <c r="CZ28" s="4">
        <f>IF('3. Pauses 24h'!$C$3="Score",0,4)</f>
        <v>4</v>
      </c>
      <c r="DA28">
        <f>IF('3. Pauses 24h'!$C$3="Score",0,4)</f>
        <v>4</v>
      </c>
    </row>
    <row r="29" spans="2:105" x14ac:dyDescent="0.35">
      <c r="B29" s="186" t="s">
        <v>691</v>
      </c>
      <c r="C29" s="187">
        <v>1</v>
      </c>
      <c r="D29" s="207">
        <f t="shared" si="3"/>
        <v>3.8</v>
      </c>
      <c r="E29" s="187">
        <f>IF('3. Pauses 24h'!$C$3="Score",,1)</f>
        <v>1</v>
      </c>
      <c r="F29" s="188">
        <f>IF('3. Pauses 24h'!$C$3="Score",,2)</f>
        <v>2</v>
      </c>
      <c r="G29" s="187">
        <f>IF('3. Pauses 24h'!$C$3="Score",,3)</f>
        <v>3</v>
      </c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>
        <f>IF('3. Pauses 24h'!$C$3="Score",,3)</f>
        <v>3</v>
      </c>
      <c r="S29" s="188">
        <f>IF('3. Pauses 24h'!$C$3="Score",,4)</f>
        <v>4</v>
      </c>
      <c r="T29" s="188">
        <f>IF('3. Pauses 24h'!$C$3="Score",,5)</f>
        <v>5</v>
      </c>
      <c r="U29" s="172">
        <f>IF('3. Pauses 24h'!$C$3="Score",1,1)</f>
        <v>1</v>
      </c>
      <c r="V29" s="172">
        <f>IF('3. Pauses 24h'!$C$3="Score",2,0)</f>
        <v>0</v>
      </c>
      <c r="W29" s="172">
        <f>IF('3. Pauses 24h'!$C$3="Score",1,1)</f>
        <v>1</v>
      </c>
      <c r="X29" s="172">
        <f>IF('3. Pauses 24h'!$C$3="Score",1,1)</f>
        <v>1</v>
      </c>
      <c r="Y29" s="172">
        <f>IF('3. Pauses 24h'!$C$3="Score",0,2)</f>
        <v>2</v>
      </c>
      <c r="Z29" s="172">
        <f>IF('3. Pauses 24h'!$C$3="Score",0,3)</f>
        <v>3</v>
      </c>
      <c r="AA29" s="172">
        <f>IF('3. Pauses 24h'!$C$3="Score",0,4)</f>
        <v>4</v>
      </c>
      <c r="AB29" s="172">
        <f>IF('3. Pauses 24h'!$C$3="Score",0,4)</f>
        <v>4</v>
      </c>
      <c r="AC29" s="172">
        <f>IF('3. Pauses 24h'!$C$3="Score",0,4)</f>
        <v>4</v>
      </c>
      <c r="AD29" s="172">
        <f>IF('3. Pauses 24h'!$C$3="Score",0,3)</f>
        <v>3</v>
      </c>
      <c r="AE29" s="172">
        <f>IF('3. Pauses 24h'!$C$3="Score",0,4)</f>
        <v>4</v>
      </c>
      <c r="AF29" s="172">
        <f>IF('3. Pauses 24h'!$C$3="Score",0,3)</f>
        <v>3</v>
      </c>
      <c r="AG29" s="172">
        <f>IF('3. Pauses 24h'!$C$3="Score",0,3)</f>
        <v>3</v>
      </c>
      <c r="AH29" s="172">
        <f>IF('3. Pauses 24h'!$C$3="Score",0,3)</f>
        <v>3</v>
      </c>
      <c r="AI29" s="172">
        <f>IF('3. Pauses 24h'!$C$3="Score",0,4)</f>
        <v>4</v>
      </c>
      <c r="AJ29" s="172">
        <f>IF('3. Pauses 24h'!$C$3="Score",0,5)</f>
        <v>5</v>
      </c>
      <c r="AK29" s="172">
        <f>IF('3. Pauses 24h'!$C$3="Score",0,6)</f>
        <v>6</v>
      </c>
      <c r="AL29" s="172">
        <f>IF('3. Pauses 24h'!$C$3="Score",0,6)</f>
        <v>6</v>
      </c>
      <c r="AM29" s="172">
        <f>IF('3. Pauses 24h'!$C$3="Score",0,6)</f>
        <v>6</v>
      </c>
      <c r="AN29" s="172">
        <f>IF('3. Pauses 24h'!$C$3="Score",0,6)</f>
        <v>6</v>
      </c>
      <c r="AO29" s="172">
        <f>IF('3. Pauses 24h'!$C$3="Score",0,6)</f>
        <v>6</v>
      </c>
      <c r="AP29" s="172">
        <f>IF('3. Pauses 24h'!$C$3="Score",0,6)</f>
        <v>6</v>
      </c>
      <c r="AQ29" s="172">
        <f>IF('3. Pauses 24h'!$C$3="Score",0,5)</f>
        <v>5</v>
      </c>
      <c r="AR29" s="172">
        <f>IF('3. Pauses 24h'!$C$3="Score",0,4)</f>
        <v>4</v>
      </c>
      <c r="AS29" s="189">
        <f>IF('3. Pauses 24h'!$C$3="Score",0,4)</f>
        <v>4</v>
      </c>
      <c r="AT29" s="4">
        <f>IF('3. Pauses 24h'!$C$3="Score",0,5)</f>
        <v>5</v>
      </c>
      <c r="AU29" s="4">
        <f>IF('3. Pauses 24h'!$C$3="Score",0,4)</f>
        <v>4</v>
      </c>
      <c r="AV29" s="4">
        <f>IF('3. Pauses 24h'!$C$3="Score",0,3)</f>
        <v>3</v>
      </c>
      <c r="AW29" s="4">
        <f>IF('3. Pauses 24h'!$C$3="Score",0,3)</f>
        <v>3</v>
      </c>
      <c r="AX29" s="4">
        <f>IF('3. Pauses 24h'!$C$3="Score",0,3)</f>
        <v>3</v>
      </c>
      <c r="AY29" s="4">
        <f>IF('3. Pauses 24h'!$C$3="Score",0,4)</f>
        <v>4</v>
      </c>
      <c r="AZ29" s="4">
        <f>IF('3. Pauses 24h'!$C$3="Score",0,4)</f>
        <v>4</v>
      </c>
      <c r="BA29" s="4">
        <f>IF('3. Pauses 24h'!$C$3="Score",0,3)</f>
        <v>3</v>
      </c>
      <c r="BB29" s="4">
        <f>IF('3. Pauses 24h'!$C$3="Score",0,3)</f>
        <v>3</v>
      </c>
      <c r="BC29" s="4">
        <f>IF('3. Pauses 24h'!$C$3="Score",0,3)</f>
        <v>3</v>
      </c>
      <c r="BD29" s="4">
        <f>IF('3. Pauses 24h'!$C$3="Score",0,2)</f>
        <v>2</v>
      </c>
      <c r="BE29" s="4">
        <f>IF('3. Pauses 24h'!$C$3="Score",0,3)</f>
        <v>3</v>
      </c>
      <c r="BF29" s="4">
        <f>IF('3. Pauses 24h'!$C$3="Score",0,2)</f>
        <v>2</v>
      </c>
      <c r="BG29" s="4">
        <f>IF('3. Pauses 24h'!$C$3="Score",0,2)</f>
        <v>2</v>
      </c>
      <c r="BH29" s="4">
        <f>IF('3. Pauses 24h'!$C$3="Score",0,3)</f>
        <v>3</v>
      </c>
      <c r="BI29" s="4">
        <f>IF('3. Pauses 24h'!$C$3="Score",0,4)</f>
        <v>4</v>
      </c>
      <c r="BJ29" s="4">
        <f>IF('3. Pauses 24h'!$C$3="Score",0,5)</f>
        <v>5</v>
      </c>
      <c r="BK29" s="4">
        <f>IF('3. Pauses 24h'!$C$3="Score",0,6)</f>
        <v>6</v>
      </c>
      <c r="BL29" s="4">
        <f>IF('3. Pauses 24h'!$C$3="Score",0,6)</f>
        <v>6</v>
      </c>
      <c r="BM29" s="4">
        <f>IF('3. Pauses 24h'!$C$3="Score",0,6)</f>
        <v>6</v>
      </c>
      <c r="BN29" s="4">
        <f>IF('3. Pauses 24h'!$C$3="Score",0,5)</f>
        <v>5</v>
      </c>
      <c r="BO29" s="4">
        <f>IF('3. Pauses 24h'!$C$3="Score",0,5)</f>
        <v>5</v>
      </c>
      <c r="BP29" s="4">
        <f>IF('3. Pauses 24h'!$C$3="Score",0,5)</f>
        <v>5</v>
      </c>
      <c r="BQ29" s="4">
        <f>IF('3. Pauses 24h'!$C$3="Score",0,5)</f>
        <v>5</v>
      </c>
      <c r="BR29" s="4">
        <f>IF('3. Pauses 24h'!$C$3="Score",0,4)</f>
        <v>4</v>
      </c>
      <c r="BS29" s="4">
        <f>IF('3. Pauses 24h'!$C$3="Score",0,3)</f>
        <v>3</v>
      </c>
      <c r="BT29" s="4">
        <f>IF('3. Pauses 24h'!$C$3="Score",0,4)</f>
        <v>4</v>
      </c>
      <c r="BU29" s="4">
        <f>IF('3. Pauses 24h'!$C$3="Score",0,4)</f>
        <v>4</v>
      </c>
      <c r="BV29" s="4">
        <f>IF('3. Pauses 24h'!$C$3="Score",0,4)</f>
        <v>4</v>
      </c>
      <c r="BW29" s="4">
        <f>IF('3. Pauses 24h'!$C$3="Score",0,3)</f>
        <v>3</v>
      </c>
      <c r="BX29" s="4">
        <f>IF('3. Pauses 24h'!$C$3="Score",0,2)</f>
        <v>2</v>
      </c>
      <c r="BY29" s="4">
        <f>IF('3. Pauses 24h'!$C$3="Score",0,2)</f>
        <v>2</v>
      </c>
      <c r="BZ29" s="4">
        <f>IF('3. Pauses 24h'!$C$3="Score",0,3)</f>
        <v>3</v>
      </c>
      <c r="CA29" s="4">
        <f>IF('3. Pauses 24h'!$C$3="Score",0,2)</f>
        <v>2</v>
      </c>
      <c r="CB29" s="4">
        <f>IF('3. Pauses 24h'!$C$3="Score",0,3)</f>
        <v>3</v>
      </c>
      <c r="CC29" s="4">
        <f>IF('3. Pauses 24h'!$C$3="Score",0,3)</f>
        <v>3</v>
      </c>
      <c r="CD29" s="4">
        <f>IF('3. Pauses 24h'!$C$3="Score",0,3)</f>
        <v>3</v>
      </c>
      <c r="CE29" s="4">
        <f>IF('3. Pauses 24h'!$C$3="Score",0,3)</f>
        <v>3</v>
      </c>
      <c r="CF29" s="4">
        <f>IF('3. Pauses 24h'!$C$3="Score",0,4)</f>
        <v>4</v>
      </c>
      <c r="CG29" s="4">
        <f>IF('3. Pauses 24h'!$C$3="Score",0,4)</f>
        <v>4</v>
      </c>
      <c r="CH29" s="4">
        <f>IF('3. Pauses 24h'!$C$3="Score",0,5)</f>
        <v>5</v>
      </c>
      <c r="CI29" s="4">
        <f>IF('3. Pauses 24h'!$C$3="Score",0,5)</f>
        <v>5</v>
      </c>
      <c r="CJ29" s="4">
        <f>IF('3. Pauses 24h'!$C$3="Score",0,5)</f>
        <v>5</v>
      </c>
      <c r="CK29" s="4">
        <f>IF('3. Pauses 24h'!$C$3="Score",0,6)</f>
        <v>6</v>
      </c>
      <c r="CL29" s="4">
        <f>IF('3. Pauses 24h'!$C$3="Score",0,7)</f>
        <v>7</v>
      </c>
      <c r="CM29" s="4">
        <f>IF('3. Pauses 24h'!$C$3="Score",0,6)</f>
        <v>6</v>
      </c>
      <c r="CN29" s="4">
        <f>IF('3. Pauses 24h'!$C$3="Score",0,5)</f>
        <v>5</v>
      </c>
      <c r="CO29" s="4">
        <f>IF('3. Pauses 24h'!$C$3="Score",0,5)</f>
        <v>5</v>
      </c>
      <c r="CP29" s="4">
        <f>IF('3. Pauses 24h'!$C$3="Score",0,4)</f>
        <v>4</v>
      </c>
      <c r="CQ29" s="4">
        <f>IF('3. Pauses 24h'!$C$3="Score",0,3)</f>
        <v>3</v>
      </c>
      <c r="CR29" s="4">
        <f>IF('3. Pauses 24h'!$C$3="Score",0,3)</f>
        <v>3</v>
      </c>
      <c r="CS29" s="4">
        <f>IF('3. Pauses 24h'!$C$3="Score",0,3)</f>
        <v>3</v>
      </c>
      <c r="CT29" s="4">
        <f>IF('3. Pauses 24h'!$C$3="Score",0,3)</f>
        <v>3</v>
      </c>
      <c r="CU29" s="4">
        <f>IF('3. Pauses 24h'!$C$3="Score",0,3)</f>
        <v>3</v>
      </c>
      <c r="CV29" s="4">
        <f>IF('3. Pauses 24h'!$C$3="Score",0,2)</f>
        <v>2</v>
      </c>
      <c r="CW29" s="4">
        <f>IF('3. Pauses 24h'!$C$3="Score",0,3)</f>
        <v>3</v>
      </c>
      <c r="CX29" s="4">
        <f>IF('3. Pauses 24h'!$C$3="Score",0,3)</f>
        <v>3</v>
      </c>
      <c r="CY29" s="4">
        <f>IF('3. Pauses 24h'!$C$3="Score",0,2)</f>
        <v>2</v>
      </c>
      <c r="CZ29" s="4">
        <f>IF('3. Pauses 24h'!$C$3="Score",0,6)</f>
        <v>6</v>
      </c>
      <c r="DA29">
        <f>IF('3. Pauses 24h'!$C$3="Score",0,5)</f>
        <v>5</v>
      </c>
    </row>
    <row r="30" spans="2:105" x14ac:dyDescent="0.35">
      <c r="B30" s="186" t="s">
        <v>692</v>
      </c>
      <c r="C30" s="187">
        <v>1</v>
      </c>
      <c r="D30" s="207">
        <f t="shared" si="3"/>
        <v>3.3176470588235296</v>
      </c>
      <c r="E30" s="188">
        <f>IF('3. Pauses 24h'!$C$3="Score",,0)</f>
        <v>0</v>
      </c>
      <c r="F30" s="187">
        <f>IF('3. Pauses 24h'!$C$3="Score",,1)</f>
        <v>1</v>
      </c>
      <c r="G30" s="187">
        <f>IF('3. Pauses 24h'!$C$3="Score",,1)</f>
        <v>1</v>
      </c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>
        <f>IF('3. Pauses 24h'!$C$3="Score",,2)</f>
        <v>2</v>
      </c>
      <c r="S30" s="187">
        <f>IF('3. Pauses 24h'!$C$3="Score",,3)</f>
        <v>3</v>
      </c>
      <c r="T30" s="187">
        <f>IF('3. Pauses 24h'!$C$3="Score",,4)</f>
        <v>4</v>
      </c>
      <c r="U30" s="172">
        <f>IF('3. Pauses 24h'!$C$3="Score",0,3)</f>
        <v>3</v>
      </c>
      <c r="V30" s="172">
        <f>IF('3. Pauses 24h'!$C$3="Score",0,4)</f>
        <v>4</v>
      </c>
      <c r="W30" s="172">
        <f>IF('3. Pauses 24h'!$C$3="Score",0,5)</f>
        <v>5</v>
      </c>
      <c r="X30" s="172">
        <f>IF('3. Pauses 24h'!$C$3="Score",0,6)</f>
        <v>6</v>
      </c>
      <c r="Y30" s="172">
        <f>IF('3. Pauses 24h'!$C$3="Score",0,7)</f>
        <v>7</v>
      </c>
      <c r="Z30" s="172">
        <f>IF('3. Pauses 24h'!$C$3="Score",0,7)</f>
        <v>7</v>
      </c>
      <c r="AA30" s="172">
        <f>IF('3. Pauses 24h'!$C$3="Score",0,7)</f>
        <v>7</v>
      </c>
      <c r="AB30" s="172">
        <f>IF('3. Pauses 24h'!$C$3="Score",0,6)</f>
        <v>6</v>
      </c>
      <c r="AC30" s="172">
        <f>IF('3. Pauses 24h'!$C$3="Score",0,5)</f>
        <v>5</v>
      </c>
      <c r="AD30" s="172">
        <f>IF('3. Pauses 24h'!$C$3="Score",0,4)</f>
        <v>4</v>
      </c>
      <c r="AE30" s="172">
        <f>IF('3. Pauses 24h'!$C$3="Score",0,3)</f>
        <v>3</v>
      </c>
      <c r="AF30" s="172">
        <f>IF('3. Pauses 24h'!$C$3="Score",0,2)</f>
        <v>2</v>
      </c>
      <c r="AG30" s="172">
        <f>IF('3. Pauses 24h'!$C$3="Score",1,1)</f>
        <v>1</v>
      </c>
      <c r="AH30" s="172">
        <f>IF('3. Pauses 24h'!$C$3="Score",2,0)</f>
        <v>0</v>
      </c>
      <c r="AI30" s="172">
        <f>IF('3. Pauses 24h'!$C$3="Score",2,0)</f>
        <v>0</v>
      </c>
      <c r="AJ30" s="172">
        <f>IF('3. Pauses 24h'!$C$3="Score",2,0)</f>
        <v>0</v>
      </c>
      <c r="AK30" s="172">
        <f>IF('3. Pauses 24h'!$C$3="Score",1,1)</f>
        <v>1</v>
      </c>
      <c r="AL30" s="172">
        <f>IF('3. Pauses 24h'!$C$3="Score",1,1)</f>
        <v>1</v>
      </c>
      <c r="AM30" s="172">
        <f>IF('3. Pauses 24h'!$C$3="Score",1,1)</f>
        <v>1</v>
      </c>
      <c r="AN30" s="172">
        <f>IF('3. Pauses 24h'!$C$3="Score",1,1)</f>
        <v>1</v>
      </c>
      <c r="AO30" s="172">
        <f>IF('3. Pauses 24h'!$C$3="Score",1,1)</f>
        <v>1</v>
      </c>
      <c r="AP30" s="172">
        <f>IF('3. Pauses 24h'!$C$3="Score",1,1)</f>
        <v>1</v>
      </c>
      <c r="AQ30" s="172">
        <f>IF('3. Pauses 24h'!$C$3="Score",1,1)</f>
        <v>1</v>
      </c>
      <c r="AR30" s="172">
        <f>IF('3. Pauses 24h'!$C$3="Score",1,1)</f>
        <v>1</v>
      </c>
      <c r="AS30" s="189">
        <f>IF('3. Pauses 24h'!$C$3="Score",0,2)</f>
        <v>2</v>
      </c>
      <c r="AT30" s="4">
        <f>IF('3. Pauses 24h'!$C$3="Score",0,2)</f>
        <v>2</v>
      </c>
      <c r="AU30" s="4">
        <f>IF('3. Pauses 24h'!$C$3="Score",0,2)</f>
        <v>2</v>
      </c>
      <c r="AV30" s="4">
        <f>IF('3. Pauses 24h'!$C$3="Score",0,3)</f>
        <v>3</v>
      </c>
      <c r="AW30" s="4">
        <f>IF('3. Pauses 24h'!$C$3="Score",0,3)</f>
        <v>3</v>
      </c>
      <c r="AX30" s="4">
        <f>IF('3. Pauses 24h'!$C$3="Score",0,3)</f>
        <v>3</v>
      </c>
      <c r="AY30" s="4">
        <f>IF('3. Pauses 24h'!$C$3="Score",0,3)</f>
        <v>3</v>
      </c>
      <c r="AZ30" s="4">
        <f>IF('3. Pauses 24h'!$C$3="Score",0,2)</f>
        <v>2</v>
      </c>
      <c r="BA30" s="4">
        <f>IF('3. Pauses 24h'!$C$3="Score",0,2)</f>
        <v>2</v>
      </c>
      <c r="BB30" s="4">
        <f>IF('3. Pauses 24h'!$C$3="Score",0,3)</f>
        <v>3</v>
      </c>
      <c r="BC30" s="4">
        <f>IF('3. Pauses 24h'!$C$3="Score",0,3)</f>
        <v>3</v>
      </c>
      <c r="BD30" s="4">
        <f>IF('3. Pauses 24h'!$C$3="Score",0,4)</f>
        <v>4</v>
      </c>
      <c r="BE30" s="4">
        <f>IF('3. Pauses 24h'!$C$3="Score",0,4)</f>
        <v>4</v>
      </c>
      <c r="BF30" s="4">
        <f>IF('3. Pauses 24h'!$C$3="Score",0,4)</f>
        <v>4</v>
      </c>
      <c r="BG30" s="4">
        <f>IF('3. Pauses 24h'!$C$3="Score",0,4)</f>
        <v>4</v>
      </c>
      <c r="BH30" s="4">
        <f>IF('3. Pauses 24h'!$C$3="Score",0,4)</f>
        <v>4</v>
      </c>
      <c r="BI30" s="4">
        <f>IF('3. Pauses 24h'!$C$3="Score",0,3)</f>
        <v>3</v>
      </c>
      <c r="BJ30" s="4">
        <f>IF('3. Pauses 24h'!$C$3="Score",0,3)</f>
        <v>3</v>
      </c>
      <c r="BK30" s="4">
        <f>IF('3. Pauses 24h'!$C$3="Score",0,3)</f>
        <v>3</v>
      </c>
      <c r="BL30" s="4">
        <f>IF('3. Pauses 24h'!$C$3="Score",0,3)</f>
        <v>3</v>
      </c>
      <c r="BM30" s="4">
        <f>IF('3. Pauses 24h'!$C$3="Score",0,3)</f>
        <v>3</v>
      </c>
      <c r="BN30" s="4">
        <f>IF('3. Pauses 24h'!$C$3="Score",0,4)</f>
        <v>4</v>
      </c>
      <c r="BO30" s="4">
        <f>IF('3. Pauses 24h'!$C$3="Score",0,5)</f>
        <v>5</v>
      </c>
      <c r="BP30" s="4">
        <f>IF('3. Pauses 24h'!$C$3="Score",0,5)</f>
        <v>5</v>
      </c>
      <c r="BQ30" s="4">
        <f>IF('3. Pauses 24h'!$C$3="Score",0,4)</f>
        <v>4</v>
      </c>
      <c r="BR30" s="4">
        <f>IF('3. Pauses 24h'!$C$3="Score",0,3)</f>
        <v>3</v>
      </c>
      <c r="BS30" s="4">
        <f>IF('3. Pauses 24h'!$C$3="Score",0,3)</f>
        <v>3</v>
      </c>
      <c r="BT30" s="4">
        <f>IF('3. Pauses 24h'!$C$3="Score",0,3)</f>
        <v>3</v>
      </c>
      <c r="BU30" s="4">
        <f>IF('3. Pauses 24h'!$C$3="Score",0,3)</f>
        <v>3</v>
      </c>
      <c r="BV30" s="4">
        <f>IF('3. Pauses 24h'!$C$3="Score",0,3)</f>
        <v>3</v>
      </c>
      <c r="BW30" s="4">
        <f>IF('3. Pauses 24h'!$C$3="Score",0,4)</f>
        <v>4</v>
      </c>
      <c r="BX30" s="4">
        <f>IF('3. Pauses 24h'!$C$3="Score",0,5)</f>
        <v>5</v>
      </c>
      <c r="BY30" s="4">
        <f>IF('3. Pauses 24h'!$C$3="Score",0,5)</f>
        <v>5</v>
      </c>
      <c r="BZ30" s="4">
        <f>IF('3. Pauses 24h'!$C$3="Score",0,6)</f>
        <v>6</v>
      </c>
      <c r="CA30" s="4">
        <f>IF('3. Pauses 24h'!$C$3="Score",0,6)</f>
        <v>6</v>
      </c>
      <c r="CB30" s="4">
        <f>IF('3. Pauses 24h'!$C$3="Score",0,5)</f>
        <v>5</v>
      </c>
      <c r="CC30" s="4">
        <f>IF('3. Pauses 24h'!$C$3="Score",0,4)</f>
        <v>4</v>
      </c>
      <c r="CD30" s="4">
        <f>IF('3. Pauses 24h'!$C$3="Score",0,4)</f>
        <v>4</v>
      </c>
      <c r="CE30" s="4">
        <f>IF('3. Pauses 24h'!$C$3="Score",0,3)</f>
        <v>3</v>
      </c>
      <c r="CF30" s="4">
        <f>IF('3. Pauses 24h'!$C$3="Score",0,3)</f>
        <v>3</v>
      </c>
      <c r="CG30" s="4">
        <f>IF('3. Pauses 24h'!$C$3="Score",0,2)</f>
        <v>2</v>
      </c>
      <c r="CH30" s="4">
        <f>IF('3. Pauses 24h'!$C$3="Score",0,2)</f>
        <v>2</v>
      </c>
      <c r="CI30" s="4">
        <f>IF('3. Pauses 24h'!$C$3="Score",0,2)</f>
        <v>2</v>
      </c>
      <c r="CJ30" s="4">
        <f>IF('3. Pauses 24h'!$C$3="Score",0,2)</f>
        <v>2</v>
      </c>
      <c r="CK30" s="4">
        <f>IF('3. Pauses 24h'!$C$3="Score",1,1)</f>
        <v>1</v>
      </c>
      <c r="CL30" s="4">
        <f>IF('3. Pauses 24h'!$C$3="Score",1,1)</f>
        <v>1</v>
      </c>
      <c r="CM30" s="4">
        <f>IF('3. Pauses 24h'!$C$3="Score",1,1)</f>
        <v>1</v>
      </c>
      <c r="CN30" s="4">
        <f>IF('3. Pauses 24h'!$C$3="Score",0,2)</f>
        <v>2</v>
      </c>
      <c r="CO30" s="4">
        <f>IF('3. Pauses 24h'!$C$3="Score",0,2)</f>
        <v>2</v>
      </c>
      <c r="CP30" s="4">
        <f>IF('3. Pauses 24h'!$C$3="Score",0,3)</f>
        <v>3</v>
      </c>
      <c r="CQ30" s="4">
        <f>IF('3. Pauses 24h'!$C$3="Score",0,4)</f>
        <v>4</v>
      </c>
      <c r="CR30" s="4">
        <f>IF('3. Pauses 24h'!$C$3="Score",0,5)</f>
        <v>5</v>
      </c>
      <c r="CS30" s="4">
        <f>IF('3. Pauses 24h'!$C$3="Score",0,6)</f>
        <v>6</v>
      </c>
      <c r="CT30" s="4">
        <f>IF('3. Pauses 24h'!$C$3="Score",0,7)</f>
        <v>7</v>
      </c>
      <c r="CU30" s="4">
        <f>IF('3. Pauses 24h'!$C$3="Score",0,6)</f>
        <v>6</v>
      </c>
      <c r="CV30" s="4">
        <f>IF('3. Pauses 24h'!$C$3="Score",0,6)</f>
        <v>6</v>
      </c>
      <c r="CW30" s="4">
        <f>IF('3. Pauses 24h'!$C$3="Score",0,5)</f>
        <v>5</v>
      </c>
      <c r="CX30" s="4">
        <f>IF('3. Pauses 24h'!$C$3="Score",0,4)</f>
        <v>4</v>
      </c>
      <c r="CY30" s="4">
        <f>IF('3. Pauses 24h'!$C$3="Score",0,3)</f>
        <v>3</v>
      </c>
      <c r="CZ30" s="4">
        <f>IF('3. Pauses 24h'!$C$3="Score",0,5)</f>
        <v>5</v>
      </c>
      <c r="DA30">
        <f>IF('3. Pauses 24h'!$C$3="Score",0,4)</f>
        <v>4</v>
      </c>
    </row>
    <row r="31" spans="2:105" x14ac:dyDescent="0.35">
      <c r="B31" s="186" t="s">
        <v>693</v>
      </c>
      <c r="C31" s="172">
        <v>1</v>
      </c>
      <c r="D31" s="207">
        <f t="shared" si="3"/>
        <v>3.9882352941176471</v>
      </c>
      <c r="E31" s="188">
        <f>IF('3. Pauses 24h'!$C$3="Score",,0)</f>
        <v>0</v>
      </c>
      <c r="F31" s="188">
        <f>IF('3. Pauses 24h'!$C$3="Score",,1)</f>
        <v>1</v>
      </c>
      <c r="G31" s="187">
        <f>IF('3. Pauses 24h'!$C$3="Score",,2)</f>
        <v>2</v>
      </c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>
        <f>IF('3. Pauses 24h'!$C$3="Score",,3)</f>
        <v>3</v>
      </c>
      <c r="S31" s="188">
        <f>IF('3. Pauses 24h'!$C$3="Score",,4)</f>
        <v>4</v>
      </c>
      <c r="T31" s="188">
        <f>IF('3. Pauses 24h'!$C$3="Score",,5)</f>
        <v>5</v>
      </c>
      <c r="U31" s="172">
        <f>IF('3. Pauses 24h'!$C$3="Score",0,5)</f>
        <v>5</v>
      </c>
      <c r="V31" s="172">
        <f>IF('3. Pauses 24h'!$C$3="Score",0,5)</f>
        <v>5</v>
      </c>
      <c r="W31" s="172">
        <f>IF('3. Pauses 24h'!$C$3="Score",0,4)</f>
        <v>4</v>
      </c>
      <c r="X31" s="172">
        <f>IF('3. Pauses 24h'!$C$3="Score",0,4)</f>
        <v>4</v>
      </c>
      <c r="Y31" s="172">
        <f>IF('3. Pauses 24h'!$C$3="Score",0,5)</f>
        <v>5</v>
      </c>
      <c r="Z31" s="172">
        <f>IF('3. Pauses 24h'!$C$3="Score",0,4)</f>
        <v>4</v>
      </c>
      <c r="AA31" s="172">
        <f>IF('3. Pauses 24h'!$C$3="Score",0,4)</f>
        <v>4</v>
      </c>
      <c r="AB31" s="172">
        <f>IF('3. Pauses 24h'!$C$3="Score",0,3)</f>
        <v>3</v>
      </c>
      <c r="AC31" s="172">
        <f>IF('3. Pauses 24h'!$C$3="Score",0,3)</f>
        <v>3</v>
      </c>
      <c r="AD31" s="172">
        <f>IF('3. Pauses 24h'!$C$3="Score",0,4)</f>
        <v>4</v>
      </c>
      <c r="AE31" s="172">
        <f>IF('3. Pauses 24h'!$C$3="Score",0,4)</f>
        <v>4</v>
      </c>
      <c r="AF31" s="172">
        <f>IF('3. Pauses 24h'!$C$3="Score",0,3)</f>
        <v>3</v>
      </c>
      <c r="AG31" s="172">
        <f>IF('3. Pauses 24h'!$C$3="Score",0,3)</f>
        <v>3</v>
      </c>
      <c r="AH31" s="172">
        <f>IF('3. Pauses 24h'!$C$3="Score",0,2)</f>
        <v>2</v>
      </c>
      <c r="AI31" s="172">
        <f>IF('3. Pauses 24h'!$C$3="Score",0,2)</f>
        <v>2</v>
      </c>
      <c r="AJ31" s="172">
        <f>IF('3. Pauses 24h'!$C$3="Score",0,2)</f>
        <v>2</v>
      </c>
      <c r="AK31" s="172">
        <f>IF('3. Pauses 24h'!$C$3="Score",0,2)</f>
        <v>2</v>
      </c>
      <c r="AL31" s="172">
        <f>IF('3. Pauses 24h'!$C$3="Score",0,2)</f>
        <v>2</v>
      </c>
      <c r="AM31" s="172">
        <f>IF('3. Pauses 24h'!$C$3="Score",0,2)</f>
        <v>2</v>
      </c>
      <c r="AN31" s="172">
        <f>IF('3. Pauses 24h'!$C$3="Score",0,2)</f>
        <v>2</v>
      </c>
      <c r="AO31" s="172">
        <f>IF('3. Pauses 24h'!$C$3="Score",0,3)</f>
        <v>3</v>
      </c>
      <c r="AP31" s="172">
        <f>IF('3. Pauses 24h'!$C$3="Score",0,4)</f>
        <v>4</v>
      </c>
      <c r="AQ31" s="172">
        <f>IF('3. Pauses 24h'!$C$3="Score",0,5)</f>
        <v>5</v>
      </c>
      <c r="AR31" s="172">
        <f>IF('3. Pauses 24h'!$C$3="Score",0,4)</f>
        <v>4</v>
      </c>
      <c r="AS31" s="189">
        <f>IF('3. Pauses 24h'!$C$3="Score",0,3)</f>
        <v>3</v>
      </c>
      <c r="AT31" s="4">
        <f>IF('3. Pauses 24h'!$C$3="Score",0,3)</f>
        <v>3</v>
      </c>
      <c r="AU31" s="4">
        <f>IF('3. Pauses 24h'!$C$3="Score",0,4)</f>
        <v>4</v>
      </c>
      <c r="AV31" s="4">
        <f>IF('3. Pauses 24h'!$C$3="Score",0,4)</f>
        <v>4</v>
      </c>
      <c r="AW31" s="4">
        <f>IF('3. Pauses 24h'!$C$3="Score",0,4)</f>
        <v>4</v>
      </c>
      <c r="AX31" s="4">
        <f>IF('3. Pauses 24h'!$C$3="Score",0,4)</f>
        <v>4</v>
      </c>
      <c r="AY31" s="4">
        <f>IF('3. Pauses 24h'!$C$3="Score",0,5)</f>
        <v>5</v>
      </c>
      <c r="AZ31" s="4">
        <f>IF('3. Pauses 24h'!$C$3="Score",0,5)</f>
        <v>5</v>
      </c>
      <c r="BA31" s="4">
        <f>IF('3. Pauses 24h'!$C$3="Score",0,5)</f>
        <v>5</v>
      </c>
      <c r="BB31" s="4">
        <f>IF('3. Pauses 24h'!$C$3="Score",0,4)</f>
        <v>4</v>
      </c>
      <c r="BC31" s="4">
        <f>IF('3. Pauses 24h'!$C$3="Score",0,3)</f>
        <v>3</v>
      </c>
      <c r="BD31" s="4">
        <f>IF('3. Pauses 24h'!$C$3="Score",0,3)</f>
        <v>3</v>
      </c>
      <c r="BE31" s="4">
        <f>IF('3. Pauses 24h'!$C$3="Score",0,2)</f>
        <v>2</v>
      </c>
      <c r="BF31" s="4">
        <f>IF('3. Pauses 24h'!$C$3="Score",0,2)</f>
        <v>2</v>
      </c>
      <c r="BG31" s="4">
        <f>IF('3. Pauses 24h'!$C$3="Score",0,2)</f>
        <v>2</v>
      </c>
      <c r="BH31" s="4">
        <f>IF('3. Pauses 24h'!$C$3="Score",0,2)</f>
        <v>2</v>
      </c>
      <c r="BI31" s="4">
        <f>IF('3. Pauses 24h'!$C$3="Score",0,3)</f>
        <v>3</v>
      </c>
      <c r="BJ31" s="4">
        <f>IF('3. Pauses 24h'!$C$3="Score",0,4)</f>
        <v>4</v>
      </c>
      <c r="BK31" s="4">
        <f>IF('3. Pauses 24h'!$C$3="Score",0,4)</f>
        <v>4</v>
      </c>
      <c r="BL31" s="4">
        <f>IF('3. Pauses 24h'!$C$3="Score",0,5)</f>
        <v>5</v>
      </c>
      <c r="BM31" s="4">
        <f>IF('3. Pauses 24h'!$C$3="Score",0,5)</f>
        <v>5</v>
      </c>
      <c r="BN31" s="4">
        <f>IF('3. Pauses 24h'!$C$3="Score",0,6)</f>
        <v>6</v>
      </c>
      <c r="BO31" s="4">
        <f>IF('3. Pauses 24h'!$C$3="Score",0,7)</f>
        <v>7</v>
      </c>
      <c r="BP31" s="4">
        <f>IF('3. Pauses 24h'!$C$3="Score",0,7)</f>
        <v>7</v>
      </c>
      <c r="BQ31" s="4">
        <f>IF('3. Pauses 24h'!$C$3="Score",0,7)</f>
        <v>7</v>
      </c>
      <c r="BR31" s="4">
        <f>IF('3. Pauses 24h'!$C$3="Score",0,6)</f>
        <v>6</v>
      </c>
      <c r="BS31" s="4">
        <f>IF('3. Pauses 24h'!$C$3="Score",0,6)</f>
        <v>6</v>
      </c>
      <c r="BT31" s="4">
        <f>IF('3. Pauses 24h'!$C$3="Score",0,6)</f>
        <v>6</v>
      </c>
      <c r="BU31" s="4">
        <f>IF('3. Pauses 24h'!$C$3="Score",0,5)</f>
        <v>5</v>
      </c>
      <c r="BV31" s="4">
        <f>IF('3. Pauses 24h'!$C$3="Score",0,5)</f>
        <v>5</v>
      </c>
      <c r="BW31" s="4">
        <f>IF('3. Pauses 24h'!$C$3="Score",0,5)</f>
        <v>5</v>
      </c>
      <c r="BX31" s="4">
        <f>IF('3. Pauses 24h'!$C$3="Score",0,5)</f>
        <v>5</v>
      </c>
      <c r="BY31" s="4">
        <f>IF('3. Pauses 24h'!$C$3="Score",0,6)</f>
        <v>6</v>
      </c>
      <c r="BZ31" s="4">
        <f>IF('3. Pauses 24h'!$C$3="Score",0,6)</f>
        <v>6</v>
      </c>
      <c r="CA31" s="4">
        <f>IF('3. Pauses 24h'!$C$3="Score",0,6)</f>
        <v>6</v>
      </c>
      <c r="CB31" s="4">
        <f>IF('3. Pauses 24h'!$C$3="Score",0,7)</f>
        <v>7</v>
      </c>
      <c r="CC31" s="4">
        <f>IF('3. Pauses 24h'!$C$3="Score",0,6)</f>
        <v>6</v>
      </c>
      <c r="CD31" s="4">
        <f>IF('3. Pauses 24h'!$C$3="Score",0,5)</f>
        <v>5</v>
      </c>
      <c r="CE31" s="4">
        <f>IF('3. Pauses 24h'!$C$3="Score",0,4)</f>
        <v>4</v>
      </c>
      <c r="CF31" s="4">
        <f>IF('3. Pauses 24h'!$C$3="Score",0,3)</f>
        <v>3</v>
      </c>
      <c r="CG31" s="4">
        <f>IF('3. Pauses 24h'!$C$3="Score",0,3)</f>
        <v>3</v>
      </c>
      <c r="CH31" s="4">
        <f>IF('3. Pauses 24h'!$C$3="Score",0,2)</f>
        <v>2</v>
      </c>
      <c r="CI31" s="4">
        <f>IF('3. Pauses 24h'!$C$3="Score",0,2)</f>
        <v>2</v>
      </c>
      <c r="CJ31" s="4">
        <f>IF('3. Pauses 24h'!$C$3="Score",0,2)</f>
        <v>2</v>
      </c>
      <c r="CK31" s="4">
        <f>IF('3. Pauses 24h'!$C$3="Score",0,3)</f>
        <v>3</v>
      </c>
      <c r="CL31" s="4">
        <f>IF('3. Pauses 24h'!$C$3="Score",0,4)</f>
        <v>4</v>
      </c>
      <c r="CM31" s="4">
        <f>IF('3. Pauses 24h'!$C$3="Score",0,5)</f>
        <v>5</v>
      </c>
      <c r="CN31" s="4">
        <f>IF('3. Pauses 24h'!$C$3="Score",0,5)</f>
        <v>5</v>
      </c>
      <c r="CO31" s="4">
        <f>IF('3. Pauses 24h'!$C$3="Score",0,5)</f>
        <v>5</v>
      </c>
      <c r="CP31" s="4">
        <f>IF('3. Pauses 24h'!$C$3="Score",0,5)</f>
        <v>5</v>
      </c>
      <c r="CQ31" s="4">
        <f>IF('3. Pauses 24h'!$C$3="Score",0,5)</f>
        <v>5</v>
      </c>
      <c r="CR31" s="4">
        <f>IF('3. Pauses 24h'!$C$3="Score",0,4)</f>
        <v>4</v>
      </c>
      <c r="CS31" s="4">
        <f>IF('3. Pauses 24h'!$C$3="Score",0,3)</f>
        <v>3</v>
      </c>
      <c r="CT31" s="4">
        <f>IF('3. Pauses 24h'!$C$3="Score",0,2)</f>
        <v>2</v>
      </c>
      <c r="CU31" s="4">
        <f>IF('3. Pauses 24h'!$C$3="Score",0,2)</f>
        <v>2</v>
      </c>
      <c r="CV31" s="4">
        <f>IF('3. Pauses 24h'!$C$3="Score",0,3)</f>
        <v>3</v>
      </c>
      <c r="CW31" s="4">
        <f>IF('3. Pauses 24h'!$C$3="Score",0,3)</f>
        <v>3</v>
      </c>
      <c r="CX31" s="4">
        <f>IF('3. Pauses 24h'!$C$3="Score",0,3)</f>
        <v>3</v>
      </c>
      <c r="CY31" s="4">
        <f>IF('3. Pauses 24h'!$C$3="Score",0,3)</f>
        <v>3</v>
      </c>
      <c r="CZ31" s="4">
        <f>IF('3. Pauses 24h'!$C$3="Score",0,5)</f>
        <v>5</v>
      </c>
      <c r="DA31">
        <f>IF('3. Pauses 24h'!$C$3="Score",0,5)</f>
        <v>5</v>
      </c>
    </row>
    <row r="32" spans="2:105" x14ac:dyDescent="0.35">
      <c r="B32" s="186" t="s">
        <v>694</v>
      </c>
      <c r="C32" s="172">
        <v>1</v>
      </c>
      <c r="D32" s="207">
        <f t="shared" si="3"/>
        <v>6.0588235294117645</v>
      </c>
      <c r="E32" s="187">
        <f>IF('3. Pauses 24h'!$C$3="Score",,1)</f>
        <v>1</v>
      </c>
      <c r="F32" s="188">
        <f>IF('3. Pauses 24h'!$C$3="Score",,2)</f>
        <v>2</v>
      </c>
      <c r="G32" s="187">
        <f>IF('3. Pauses 24h'!$C$3="Score",,3)</f>
        <v>3</v>
      </c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8">
        <f>IF('3. Pauses 24h'!$C$3="Score",,3)</f>
        <v>3</v>
      </c>
      <c r="S32" s="187">
        <f>IF('3. Pauses 24h'!$C$3="Score",,4)</f>
        <v>4</v>
      </c>
      <c r="T32" s="188">
        <f>IF('3. Pauses 24h'!$C$3="Score",,5)</f>
        <v>5</v>
      </c>
      <c r="U32" s="172">
        <f>IF('3. Pauses 24h'!$C$3="Score",0,6)</f>
        <v>6</v>
      </c>
      <c r="V32" s="172">
        <f>IF('3. Pauses 24h'!$C$3="Score",0,6)</f>
        <v>6</v>
      </c>
      <c r="W32" s="172">
        <f>IF('3. Pauses 24h'!$C$3="Score",0,6)</f>
        <v>6</v>
      </c>
      <c r="X32" s="172">
        <f>IF('3. Pauses 24h'!$C$3="Score",0,6)</f>
        <v>6</v>
      </c>
      <c r="Y32" s="172">
        <f>IF('3. Pauses 24h'!$C$3="Score",0,7)</f>
        <v>7</v>
      </c>
      <c r="Z32" s="172">
        <f>IF('3. Pauses 24h'!$C$3="Score",0,7)</f>
        <v>7</v>
      </c>
      <c r="AA32" s="172">
        <f>IF('3. Pauses 24h'!$C$3="Score",0,7)</f>
        <v>7</v>
      </c>
      <c r="AB32" s="172">
        <f>IF('3. Pauses 24h'!$C$3="Score",0,6)</f>
        <v>6</v>
      </c>
      <c r="AC32" s="172">
        <f>IF('3. Pauses 24h'!$C$3="Score",0,6)</f>
        <v>6</v>
      </c>
      <c r="AD32" s="172">
        <f>IF('3. Pauses 24h'!$C$3="Score",0,6)</f>
        <v>6</v>
      </c>
      <c r="AE32" s="172">
        <f>IF('3. Pauses 24h'!$C$3="Score",0,6)</f>
        <v>6</v>
      </c>
      <c r="AF32" s="172">
        <f>IF('3. Pauses 24h'!$C$3="Score",0,6)</f>
        <v>6</v>
      </c>
      <c r="AG32" s="172">
        <f>IF('3. Pauses 24h'!$C$3="Score",0,6)</f>
        <v>6</v>
      </c>
      <c r="AH32" s="172">
        <f>IF('3. Pauses 24h'!$C$3="Score",0,6)</f>
        <v>6</v>
      </c>
      <c r="AI32" s="172">
        <f>IF('3. Pauses 24h'!$C$3="Score",0,7)</f>
        <v>7</v>
      </c>
      <c r="AJ32" s="172">
        <f>IF('3. Pauses 24h'!$C$3="Score",0,7)</f>
        <v>7</v>
      </c>
      <c r="AK32" s="172">
        <f>IF('3. Pauses 24h'!$C$3="Score",0,7)</f>
        <v>7</v>
      </c>
      <c r="AL32" s="172">
        <f>IF('3. Pauses 24h'!$C$3="Score",0,6)</f>
        <v>6</v>
      </c>
      <c r="AM32" s="172">
        <f>IF('3. Pauses 24h'!$C$3="Score",0,6)</f>
        <v>6</v>
      </c>
      <c r="AN32" s="172">
        <f>IF('3. Pauses 24h'!$C$3="Score",0,6)</f>
        <v>6</v>
      </c>
      <c r="AO32" s="172">
        <f>IF('3. Pauses 24h'!$C$3="Score",0,6)</f>
        <v>6</v>
      </c>
      <c r="AP32" s="172">
        <f>IF('3. Pauses 24h'!$C$3="Score",0,6)</f>
        <v>6</v>
      </c>
      <c r="AQ32" s="172">
        <f>IF('3. Pauses 24h'!$C$3="Score",0,6)</f>
        <v>6</v>
      </c>
      <c r="AR32" s="172">
        <f>IF('3. Pauses 24h'!$C$3="Score",0,6)</f>
        <v>6</v>
      </c>
      <c r="AS32" s="189">
        <f>IF('3. Pauses 24h'!$C$3="Score",0,7)</f>
        <v>7</v>
      </c>
      <c r="AT32" s="4">
        <f>IF('3. Pauses 24h'!$C$3="Score",0,7)</f>
        <v>7</v>
      </c>
      <c r="AU32" s="4">
        <f>IF('3. Pauses 24h'!$C$3="Score",0,7)</f>
        <v>7</v>
      </c>
      <c r="AV32" s="4">
        <f>IF('3. Pauses 24h'!$C$3="Score",0,7)</f>
        <v>7</v>
      </c>
      <c r="AW32" s="4">
        <f>IF('3. Pauses 24h'!$C$3="Score",0,6)</f>
        <v>6</v>
      </c>
      <c r="AX32" s="4">
        <f>IF('3. Pauses 24h'!$C$3="Score",0,6)</f>
        <v>6</v>
      </c>
      <c r="AY32" s="4">
        <f>IF('3. Pauses 24h'!$C$3="Score",0,6)</f>
        <v>6</v>
      </c>
      <c r="AZ32" s="4">
        <f>IF('3. Pauses 24h'!$C$3="Score",0,6)</f>
        <v>6</v>
      </c>
      <c r="BA32" s="4">
        <f>IF('3. Pauses 24h'!$C$3="Score",0,5)</f>
        <v>5</v>
      </c>
      <c r="BB32" s="4">
        <f>IF('3. Pauses 24h'!$C$3="Score",0,5)</f>
        <v>5</v>
      </c>
      <c r="BC32" s="4">
        <f>IF('3. Pauses 24h'!$C$3="Score",0,5)</f>
        <v>5</v>
      </c>
      <c r="BD32" s="4">
        <f>IF('3. Pauses 24h'!$C$3="Score",0,6)</f>
        <v>6</v>
      </c>
      <c r="BE32" s="4">
        <f>IF('3. Pauses 24h'!$C$3="Score",0,6)</f>
        <v>6</v>
      </c>
      <c r="BF32" s="4">
        <f>IF('3. Pauses 24h'!$C$3="Score",0,6)</f>
        <v>6</v>
      </c>
      <c r="BG32" s="4">
        <f>IF('3. Pauses 24h'!$C$3="Score",0,6)</f>
        <v>6</v>
      </c>
      <c r="BH32" s="4">
        <f>IF('3. Pauses 24h'!$C$3="Score",0,7)</f>
        <v>7</v>
      </c>
      <c r="BI32" s="4">
        <f>IF('3. Pauses 24h'!$C$3="Score",0,7)</f>
        <v>7</v>
      </c>
      <c r="BJ32" s="4">
        <f>IF('3. Pauses 24h'!$C$3="Score",0,7)</f>
        <v>7</v>
      </c>
      <c r="BK32" s="4">
        <f>IF('3. Pauses 24h'!$C$3="Score",0,6)</f>
        <v>6</v>
      </c>
      <c r="BL32" s="4">
        <f>IF('3. Pauses 24h'!$C$3="Score",0,6)</f>
        <v>6</v>
      </c>
      <c r="BM32" s="4">
        <f>IF('3. Pauses 24h'!$C$3="Score",0,6)</f>
        <v>6</v>
      </c>
      <c r="BN32" s="4">
        <f>IF('3. Pauses 24h'!$C$3="Score",0,5)</f>
        <v>5</v>
      </c>
      <c r="BO32" s="4">
        <f>IF('3. Pauses 24h'!$C$3="Score",0,5)</f>
        <v>5</v>
      </c>
      <c r="BP32" s="4">
        <f>IF('3. Pauses 24h'!$C$3="Score",0,5)</f>
        <v>5</v>
      </c>
      <c r="BQ32" s="4">
        <f>IF('3. Pauses 24h'!$C$3="Score",0,5)</f>
        <v>5</v>
      </c>
      <c r="BR32" s="4">
        <f>IF('3. Pauses 24h'!$C$3="Score",0,6)</f>
        <v>6</v>
      </c>
      <c r="BS32" s="4">
        <f>IF('3. Pauses 24h'!$C$3="Score",0,6)</f>
        <v>6</v>
      </c>
      <c r="BT32" s="4">
        <f>IF('3. Pauses 24h'!$C$3="Score",0,6)</f>
        <v>6</v>
      </c>
      <c r="BU32" s="4">
        <f>IF('3. Pauses 24h'!$C$3="Score",0,6)</f>
        <v>6</v>
      </c>
      <c r="BV32" s="4">
        <f>IF('3. Pauses 24h'!$C$3="Score",0,6)</f>
        <v>6</v>
      </c>
      <c r="BW32" s="4">
        <f>IF('3. Pauses 24h'!$C$3="Score",0,6)</f>
        <v>6</v>
      </c>
      <c r="BX32" s="4">
        <f>IF('3. Pauses 24h'!$C$3="Score",0,6)</f>
        <v>6</v>
      </c>
      <c r="BY32" s="4">
        <f>IF('3. Pauses 24h'!$C$3="Score",0,6)</f>
        <v>6</v>
      </c>
      <c r="BZ32" s="4">
        <f>IF('3. Pauses 24h'!$C$3="Score",0,6)</f>
        <v>6</v>
      </c>
      <c r="CA32" s="4">
        <f>IF('3. Pauses 24h'!$C$3="Score",0,6)</f>
        <v>6</v>
      </c>
      <c r="CB32" s="4">
        <f>IF('3. Pauses 24h'!$C$3="Score",0,7)</f>
        <v>7</v>
      </c>
      <c r="CC32" s="4">
        <f>IF('3. Pauses 24h'!$C$3="Score",0,6)</f>
        <v>6</v>
      </c>
      <c r="CD32" s="4">
        <f>IF('3. Pauses 24h'!$C$3="Score",0,6)</f>
        <v>6</v>
      </c>
      <c r="CE32" s="4">
        <f>IF('3. Pauses 24h'!$C$3="Score",0,6)</f>
        <v>6</v>
      </c>
      <c r="CF32" s="4">
        <f>IF('3. Pauses 24h'!$C$3="Score",0,6)</f>
        <v>6</v>
      </c>
      <c r="CG32" s="4">
        <f>IF('3. Pauses 24h'!$C$3="Score",0,6)</f>
        <v>6</v>
      </c>
      <c r="CH32" s="4">
        <f>IF('3. Pauses 24h'!$C$3="Score",0,6)</f>
        <v>6</v>
      </c>
      <c r="CI32" s="4">
        <f>IF('3. Pauses 24h'!$C$3="Score",0,6)</f>
        <v>6</v>
      </c>
      <c r="CJ32" s="4">
        <f>IF('3. Pauses 24h'!$C$3="Score",0,7)</f>
        <v>7</v>
      </c>
      <c r="CK32" s="4">
        <f>IF('3. Pauses 24h'!$C$3="Score",0,7)</f>
        <v>7</v>
      </c>
      <c r="CL32" s="4">
        <f>IF('3. Pauses 24h'!$C$3="Score",0,7)</f>
        <v>7</v>
      </c>
      <c r="CM32" s="4">
        <f>IF('3. Pauses 24h'!$C$3="Score",0,6)</f>
        <v>6</v>
      </c>
      <c r="CN32" s="4">
        <f>IF('3. Pauses 24h'!$C$3="Score",0,6)</f>
        <v>6</v>
      </c>
      <c r="CO32" s="4">
        <f>IF('3. Pauses 24h'!$C$3="Score",0,6)</f>
        <v>6</v>
      </c>
      <c r="CP32" s="4">
        <f>IF('3. Pauses 24h'!$C$3="Score",0,5)</f>
        <v>5</v>
      </c>
      <c r="CQ32" s="4">
        <f>IF('3. Pauses 24h'!$C$3="Score",0,5)</f>
        <v>5</v>
      </c>
      <c r="CR32" s="4">
        <f>IF('3. Pauses 24h'!$C$3="Score",0,5)</f>
        <v>5</v>
      </c>
      <c r="CS32" s="4">
        <f>IF('3. Pauses 24h'!$C$3="Score",0,5)</f>
        <v>5</v>
      </c>
      <c r="CT32" s="4">
        <f>IF('3. Pauses 24h'!$C$3="Score",0,6)</f>
        <v>6</v>
      </c>
      <c r="CU32" s="4">
        <f>IF('3. Pauses 24h'!$C$3="Score",0,6)</f>
        <v>6</v>
      </c>
      <c r="CV32" s="4">
        <f>IF('3. Pauses 24h'!$C$3="Score",0,6)</f>
        <v>6</v>
      </c>
      <c r="CW32" s="4">
        <f>IF('3. Pauses 24h'!$C$3="Score",0,6)</f>
        <v>6</v>
      </c>
      <c r="CX32" s="4">
        <f>IF('3. Pauses 24h'!$C$3="Score",0,6)</f>
        <v>6</v>
      </c>
      <c r="CY32" s="4">
        <f>IF('3. Pauses 24h'!$C$3="Score",0,6)</f>
        <v>6</v>
      </c>
      <c r="CZ32" s="4">
        <f>IF('3. Pauses 24h'!$C$3="Score",0,6)</f>
        <v>6</v>
      </c>
      <c r="DA32">
        <f>IF('3. Pauses 24h'!$C$3="Score",0,5)</f>
        <v>5</v>
      </c>
    </row>
    <row r="33" spans="2:105" x14ac:dyDescent="0.35">
      <c r="B33" s="186" t="s">
        <v>695</v>
      </c>
      <c r="C33" s="172">
        <v>1</v>
      </c>
      <c r="D33" s="207">
        <f t="shared" si="3"/>
        <v>3.611764705882353</v>
      </c>
      <c r="E33" s="187">
        <f>IF('3. Pauses 24h'!$C$3="Score",,1)</f>
        <v>1</v>
      </c>
      <c r="F33" s="188">
        <f>IF('3. Pauses 24h'!$C$3="Score",,2)</f>
        <v>2</v>
      </c>
      <c r="G33" s="188">
        <f>IF('3. Pauses 24h'!$C$3="Score",,3)</f>
        <v>3</v>
      </c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>
        <f>IF('3. Pauses 24h'!$C$3="Score",,4)</f>
        <v>4</v>
      </c>
      <c r="S33" s="188">
        <f>IF('3. Pauses 24h'!$C$3="Score",,5)</f>
        <v>5</v>
      </c>
      <c r="T33" s="188">
        <f>IF('3. Pauses 24h'!$C$3="Score",,5)</f>
        <v>5</v>
      </c>
      <c r="U33" s="172">
        <f>IF('3. Pauses 24h'!$C$3="Score",0,4)</f>
        <v>4</v>
      </c>
      <c r="V33" s="172">
        <f>IF('3. Pauses 24h'!$C$3="Score",0,3)</f>
        <v>3</v>
      </c>
      <c r="W33" s="172">
        <f>IF('3. Pauses 24h'!$C$3="Score",0,3)</f>
        <v>3</v>
      </c>
      <c r="X33" s="172">
        <f>IF('3. Pauses 24h'!$C$3="Score",0,2)</f>
        <v>2</v>
      </c>
      <c r="Y33" s="172">
        <f>IF('3. Pauses 24h'!$C$3="Score",1,1)</f>
        <v>1</v>
      </c>
      <c r="Z33" s="172">
        <f>IF('3. Pauses 24h'!$C$3="Score",0,2)</f>
        <v>2</v>
      </c>
      <c r="AA33" s="172">
        <f>IF('3. Pauses 24h'!$C$3="Score",0,3)</f>
        <v>3</v>
      </c>
      <c r="AB33" s="172">
        <f>IF('3. Pauses 24h'!$C$3="Score",0,4)</f>
        <v>4</v>
      </c>
      <c r="AC33" s="172">
        <f>IF('3. Pauses 24h'!$C$3="Score",0,5)</f>
        <v>5</v>
      </c>
      <c r="AD33" s="172">
        <f>IF('3. Pauses 24h'!$C$3="Score",0,5)</f>
        <v>5</v>
      </c>
      <c r="AE33" s="172">
        <f>IF('3. Pauses 24h'!$C$3="Score",0,6)</f>
        <v>6</v>
      </c>
      <c r="AF33" s="172">
        <f>IF('3. Pauses 24h'!$C$3="Score",0,7)</f>
        <v>7</v>
      </c>
      <c r="AG33" s="172">
        <f>IF('3. Pauses 24h'!$C$3="Score",0,7)</f>
        <v>7</v>
      </c>
      <c r="AH33" s="172">
        <f>IF('3. Pauses 24h'!$C$3="Score",0,7)</f>
        <v>7</v>
      </c>
      <c r="AI33" s="172">
        <f>IF('3. Pauses 24h'!$C$3="Score",0,6)</f>
        <v>6</v>
      </c>
      <c r="AJ33" s="172">
        <f>IF('3. Pauses 24h'!$C$3="Score",0,5)</f>
        <v>5</v>
      </c>
      <c r="AK33" s="172">
        <f>IF('3. Pauses 24h'!$C$3="Score",0,5)</f>
        <v>5</v>
      </c>
      <c r="AL33" s="172">
        <f>IF('3. Pauses 24h'!$C$3="Score",0,4)</f>
        <v>4</v>
      </c>
      <c r="AM33" s="172">
        <f>IF('3. Pauses 24h'!$C$3="Score",0,3)</f>
        <v>3</v>
      </c>
      <c r="AN33" s="172">
        <f>IF('3. Pauses 24h'!$C$3="Score",0,3)</f>
        <v>3</v>
      </c>
      <c r="AO33" s="172">
        <f>IF('3. Pauses 24h'!$C$3="Score",0,2)</f>
        <v>2</v>
      </c>
      <c r="AP33" s="172">
        <f>IF('3. Pauses 24h'!$C$3="Score",0,2)</f>
        <v>2</v>
      </c>
      <c r="AQ33" s="172">
        <f>IF('3. Pauses 24h'!$C$3="Score",0,2)</f>
        <v>2</v>
      </c>
      <c r="AR33" s="172">
        <f>IF('3. Pauses 24h'!$C$3="Score",0,2)</f>
        <v>2</v>
      </c>
      <c r="AS33" s="189">
        <f>IF('3. Pauses 24h'!$C$3="Score",0,3)</f>
        <v>3</v>
      </c>
      <c r="AT33" s="4">
        <f>IF('3. Pauses 24h'!$C$3="Score",0,3)</f>
        <v>3</v>
      </c>
      <c r="AU33" s="4">
        <f>IF('3. Pauses 24h'!$C$3="Score",0,2)</f>
        <v>2</v>
      </c>
      <c r="AV33" s="4">
        <f>IF('3. Pauses 24h'!$C$3="Score",0,3)</f>
        <v>3</v>
      </c>
      <c r="AW33" s="4">
        <f>IF('3. Pauses 24h'!$C$3="Score",0,3)</f>
        <v>3</v>
      </c>
      <c r="AX33" s="4">
        <f>IF('3. Pauses 24h'!$C$3="Score",0,4)</f>
        <v>4</v>
      </c>
      <c r="AY33" s="4">
        <f>IF('3. Pauses 24h'!$C$3="Score",0,4)</f>
        <v>4</v>
      </c>
      <c r="AZ33" s="4">
        <f>IF('3. Pauses 24h'!$C$3="Score",0,4)</f>
        <v>4</v>
      </c>
      <c r="BA33" s="4">
        <f>IF('3. Pauses 24h'!$C$3="Score",0,4)</f>
        <v>4</v>
      </c>
      <c r="BB33" s="4">
        <f>IF('3. Pauses 24h'!$C$3="Score",0,5)</f>
        <v>5</v>
      </c>
      <c r="BC33" s="4">
        <f>IF('3. Pauses 24h'!$C$3="Score",0,5)</f>
        <v>5</v>
      </c>
      <c r="BD33" s="4">
        <f>IF('3. Pauses 24h'!$C$3="Score",0,5)</f>
        <v>5</v>
      </c>
      <c r="BE33" s="4">
        <f>IF('3. Pauses 24h'!$C$3="Score",0,4)</f>
        <v>4</v>
      </c>
      <c r="BF33" s="4">
        <f>IF('3. Pauses 24h'!$C$3="Score",0,3)</f>
        <v>3</v>
      </c>
      <c r="BG33" s="4">
        <f>IF('3. Pauses 24h'!$C$3="Score",0,3)</f>
        <v>3</v>
      </c>
      <c r="BH33" s="4">
        <f>IF('3. Pauses 24h'!$C$3="Score",0,3)</f>
        <v>3</v>
      </c>
      <c r="BI33" s="4">
        <f>IF('3. Pauses 24h'!$C$3="Score",0,2)</f>
        <v>2</v>
      </c>
      <c r="BJ33" s="4">
        <f>IF('3. Pauses 24h'!$C$3="Score",1,1)</f>
        <v>1</v>
      </c>
      <c r="BK33" s="4">
        <f>IF('3. Pauses 24h'!$C$3="Score",0,2)</f>
        <v>2</v>
      </c>
      <c r="BL33" s="4">
        <f>IF('3. Pauses 24h'!$C$3="Score",0,2)</f>
        <v>2</v>
      </c>
      <c r="BM33" s="4">
        <f>IF('3. Pauses 24h'!$C$3="Score",0,3)</f>
        <v>3</v>
      </c>
      <c r="BN33" s="4">
        <f>IF('3. Pauses 24h'!$C$3="Score",0,2)</f>
        <v>2</v>
      </c>
      <c r="BO33" s="4">
        <f>IF('3. Pauses 24h'!$C$3="Score",0,3)</f>
        <v>3</v>
      </c>
      <c r="BP33" s="4">
        <f>IF('3. Pauses 24h'!$C$3="Score",0,4)</f>
        <v>4</v>
      </c>
      <c r="BQ33" s="4">
        <f>IF('3. Pauses 24h'!$C$3="Score",0,5)</f>
        <v>5</v>
      </c>
      <c r="BR33" s="4">
        <f>IF('3. Pauses 24h'!$C$3="Score",0,4)</f>
        <v>4</v>
      </c>
      <c r="BS33" s="4">
        <f>IF('3. Pauses 24h'!$C$3="Score",0,4)</f>
        <v>4</v>
      </c>
      <c r="BT33" s="4">
        <f>IF('3. Pauses 24h'!$C$3="Score",0,3)</f>
        <v>3</v>
      </c>
      <c r="BU33" s="4">
        <f>IF('3. Pauses 24h'!$C$3="Score",0,3)</f>
        <v>3</v>
      </c>
      <c r="BV33" s="4">
        <f>IF('3. Pauses 24h'!$C$3="Score",0,3)</f>
        <v>3</v>
      </c>
      <c r="BW33" s="4">
        <f>IF('3. Pauses 24h'!$C$3="Score",0,3)</f>
        <v>3</v>
      </c>
      <c r="BX33" s="4">
        <f>IF('3. Pauses 24h'!$C$3="Score",0,3)</f>
        <v>3</v>
      </c>
      <c r="BY33" s="4">
        <f>IF('3. Pauses 24h'!$C$3="Score",0,4)</f>
        <v>4</v>
      </c>
      <c r="BZ33" s="4">
        <f>IF('3. Pauses 24h'!$C$3="Score",0,5)</f>
        <v>5</v>
      </c>
      <c r="CA33" s="4">
        <f>IF('3. Pauses 24h'!$C$3="Score",0,6)</f>
        <v>6</v>
      </c>
      <c r="CB33" s="4">
        <f>IF('3. Pauses 24h'!$C$3="Score",0,7)</f>
        <v>7</v>
      </c>
      <c r="CC33" s="4">
        <f>IF('3. Pauses 24h'!$C$3="Score",0,7)</f>
        <v>7</v>
      </c>
      <c r="CD33" s="4">
        <f>IF('3. Pauses 24h'!$C$3="Score",0,6)</f>
        <v>6</v>
      </c>
      <c r="CE33" s="4">
        <f>IF('3. Pauses 24h'!$C$3="Score",0,5)</f>
        <v>5</v>
      </c>
      <c r="CF33" s="4">
        <f>IF('3. Pauses 24h'!$C$3="Score",0,4)</f>
        <v>4</v>
      </c>
      <c r="CG33" s="4">
        <f>IF('3. Pauses 24h'!$C$3="Score",0,3)</f>
        <v>3</v>
      </c>
      <c r="CH33" s="4">
        <f>IF('3. Pauses 24h'!$C$3="Score",0,2)</f>
        <v>2</v>
      </c>
      <c r="CI33" s="4">
        <f>IF('3. Pauses 24h'!$C$3="Score",0,2)</f>
        <v>2</v>
      </c>
      <c r="CJ33" s="4">
        <f>IF('3. Pauses 24h'!$C$3="Score",0,2)</f>
        <v>2</v>
      </c>
      <c r="CK33" s="4">
        <f>IF('3. Pauses 24h'!$C$3="Score",0,3)</f>
        <v>3</v>
      </c>
      <c r="CL33" s="4">
        <f>IF('3. Pauses 24h'!$C$3="Score",0,4)</f>
        <v>4</v>
      </c>
      <c r="CM33" s="4">
        <f>IF('3. Pauses 24h'!$C$3="Score",0,5)</f>
        <v>5</v>
      </c>
      <c r="CN33" s="4">
        <f>IF('3. Pauses 24h'!$C$3="Score",0,5)</f>
        <v>5</v>
      </c>
      <c r="CO33" s="4">
        <f>IF('3. Pauses 24h'!$C$3="Score",0,5)</f>
        <v>5</v>
      </c>
      <c r="CP33" s="4">
        <f>IF('3. Pauses 24h'!$C$3="Score",0,4)</f>
        <v>4</v>
      </c>
      <c r="CQ33" s="4">
        <f>IF('3. Pauses 24h'!$C$3="Score",0,4)</f>
        <v>4</v>
      </c>
      <c r="CR33" s="4">
        <f>IF('3. Pauses 24h'!$C$3="Score",0,3)</f>
        <v>3</v>
      </c>
      <c r="CS33" s="4">
        <f>IF('3. Pauses 24h'!$C$3="Score",0,2)</f>
        <v>2</v>
      </c>
      <c r="CT33" s="4">
        <f>IF('3. Pauses 24h'!$C$3="Score",0,2)</f>
        <v>2</v>
      </c>
      <c r="CU33" s="4">
        <f>IF('3. Pauses 24h'!$C$3="Score",0,2)</f>
        <v>2</v>
      </c>
      <c r="CV33" s="4">
        <f>IF('3. Pauses 24h'!$C$3="Score",0,3)</f>
        <v>3</v>
      </c>
      <c r="CW33" s="4">
        <f>IF('3. Pauses 24h'!$C$3="Score",0,3)</f>
        <v>3</v>
      </c>
      <c r="CX33" s="4">
        <f>IF('3. Pauses 24h'!$C$3="Score",0,2)</f>
        <v>2</v>
      </c>
      <c r="CY33" s="4">
        <f>IF('3. Pauses 24h'!$C$3="Score",0,2)</f>
        <v>2</v>
      </c>
      <c r="CZ33" s="4">
        <f>IF('3. Pauses 24h'!$C$3="Score",0,4)</f>
        <v>4</v>
      </c>
      <c r="DA33">
        <f>IF('3. Pauses 24h'!$C$3="Score",0,3)</f>
        <v>3</v>
      </c>
    </row>
    <row r="34" spans="2:105" x14ac:dyDescent="0.35">
      <c r="B34" s="186" t="s">
        <v>696</v>
      </c>
      <c r="C34" s="172">
        <v>1</v>
      </c>
      <c r="D34" s="207">
        <f t="shared" si="3"/>
        <v>3.3647058823529412</v>
      </c>
      <c r="E34" s="188">
        <f>IF('3. Pauses 24h'!$C$3="Score",,1)</f>
        <v>1</v>
      </c>
      <c r="F34" s="188">
        <f>IF('3. Pauses 24h'!$C$3="Score",,2)</f>
        <v>2</v>
      </c>
      <c r="G34" s="187">
        <f>IF('3. Pauses 24h'!$C$3="Score",,3)</f>
        <v>3</v>
      </c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>
        <f>IF('3. Pauses 24h'!$C$3="Score",,4)</f>
        <v>4</v>
      </c>
      <c r="S34" s="188">
        <f>IF('3. Pauses 24h'!$C$3="Score",,5)</f>
        <v>5</v>
      </c>
      <c r="T34" s="188">
        <f>IF('3. Pauses 24h'!$C$3="Score",,5)</f>
        <v>5</v>
      </c>
      <c r="U34" s="172">
        <f>IF('3. Pauses 24h'!$C$3="Score",0,4)</f>
        <v>4</v>
      </c>
      <c r="V34" s="172">
        <f>IF('3. Pauses 24h'!$C$3="Score",0,3)</f>
        <v>3</v>
      </c>
      <c r="W34" s="172">
        <f>IF('3. Pauses 24h'!$C$3="Score",0,2)</f>
        <v>2</v>
      </c>
      <c r="X34" s="172">
        <f>IF('3. Pauses 24h'!$C$3="Score",1,1)</f>
        <v>1</v>
      </c>
      <c r="Y34" s="172">
        <f>IF('3. Pauses 24h'!$C$3="Score",1,1)</f>
        <v>1</v>
      </c>
      <c r="Z34" s="172">
        <f>IF('3. Pauses 24h'!$C$3="Score",1,1)</f>
        <v>1</v>
      </c>
      <c r="AA34" s="172">
        <f>IF('3. Pauses 24h'!$C$3="Score",1,1)</f>
        <v>1</v>
      </c>
      <c r="AB34" s="172">
        <f>IF('3. Pauses 24h'!$C$3="Score",0,2)</f>
        <v>2</v>
      </c>
      <c r="AC34" s="172">
        <f>IF('3. Pauses 24h'!$C$3="Score",0,2)</f>
        <v>2</v>
      </c>
      <c r="AD34" s="172">
        <f>IF('3. Pauses 24h'!$C$3="Score",0,2)</f>
        <v>2</v>
      </c>
      <c r="AE34" s="172">
        <f>IF('3. Pauses 24h'!$C$3="Score",0,2)</f>
        <v>2</v>
      </c>
      <c r="AF34" s="172">
        <f>IF('3. Pauses 24h'!$C$3="Score",0,2)</f>
        <v>2</v>
      </c>
      <c r="AG34" s="172">
        <f>IF('3. Pauses 24h'!$C$3="Score",0,2)</f>
        <v>2</v>
      </c>
      <c r="AH34" s="172">
        <f>IF('3. Pauses 24h'!$C$3="Score",0,3)</f>
        <v>3</v>
      </c>
      <c r="AI34" s="172">
        <f>IF('3. Pauses 24h'!$C$3="Score",0,3)</f>
        <v>3</v>
      </c>
      <c r="AJ34" s="172">
        <f>IF('3. Pauses 24h'!$C$3="Score",0,4)</f>
        <v>4</v>
      </c>
      <c r="AK34" s="172">
        <f>IF('3. Pauses 24h'!$C$3="Score",0,5)</f>
        <v>5</v>
      </c>
      <c r="AL34" s="172">
        <f>IF('3. Pauses 24h'!$C$3="Score",0,6)</f>
        <v>6</v>
      </c>
      <c r="AM34" s="172">
        <f>IF('3. Pauses 24h'!$C$3="Score",0,6)</f>
        <v>6</v>
      </c>
      <c r="AN34" s="172">
        <f>IF('3. Pauses 24h'!$C$3="Score",0,7)</f>
        <v>7</v>
      </c>
      <c r="AO34" s="172">
        <f>IF('3. Pauses 24h'!$C$3="Score",0,7)</f>
        <v>7</v>
      </c>
      <c r="AP34" s="172">
        <f>IF('3. Pauses 24h'!$C$3="Score",0,6)</f>
        <v>6</v>
      </c>
      <c r="AQ34" s="172">
        <f>IF('3. Pauses 24h'!$C$3="Score",0,5)</f>
        <v>5</v>
      </c>
      <c r="AR34" s="172">
        <f>IF('3. Pauses 24h'!$C$3="Score",0,4)</f>
        <v>4</v>
      </c>
      <c r="AS34" s="189">
        <f>IF('3. Pauses 24h'!$C$3="Score",0,3)</f>
        <v>3</v>
      </c>
      <c r="AT34" s="4">
        <f>IF('3. Pauses 24h'!$C$3="Score",0,3)</f>
        <v>3</v>
      </c>
      <c r="AU34" s="4">
        <f>IF('3. Pauses 24h'!$C$3="Score",0,3)</f>
        <v>3</v>
      </c>
      <c r="AV34" s="4">
        <f>IF('3. Pauses 24h'!$C$3="Score",0,2)</f>
        <v>2</v>
      </c>
      <c r="AW34" s="4">
        <f>IF('3. Pauses 24h'!$C$3="Score",0,2)</f>
        <v>2</v>
      </c>
      <c r="AX34" s="4">
        <f>IF('3. Pauses 24h'!$C$3="Score",0,2)</f>
        <v>2</v>
      </c>
      <c r="AY34" s="4">
        <f>IF('3. Pauses 24h'!$C$3="Score",0,2)</f>
        <v>2</v>
      </c>
      <c r="AZ34" s="4">
        <f>IF('3. Pauses 24h'!$C$3="Score",0,2)</f>
        <v>2</v>
      </c>
      <c r="BA34" s="4">
        <f>IF('3. Pauses 24h'!$C$3="Score",1,1)</f>
        <v>1</v>
      </c>
      <c r="BB34" s="4">
        <f>IF('3. Pauses 24h'!$C$3="Score",2,0)</f>
        <v>0</v>
      </c>
      <c r="BC34" s="4">
        <f>IF('3. Pauses 24h'!$C$3="Score",1,1)</f>
        <v>1</v>
      </c>
      <c r="BD34" s="4">
        <f>IF('3. Pauses 24h'!$C$3="Score",1,1)</f>
        <v>1</v>
      </c>
      <c r="BE34" s="4">
        <f>IF('3. Pauses 24h'!$C$3="Score",0,2)</f>
        <v>2</v>
      </c>
      <c r="BF34" s="4">
        <f>IF('3. Pauses 24h'!$C$3="Score",0,2)</f>
        <v>2</v>
      </c>
      <c r="BG34" s="4">
        <f>IF('3. Pauses 24h'!$C$3="Score",0,2)</f>
        <v>2</v>
      </c>
      <c r="BH34" s="4">
        <f>IF('3. Pauses 24h'!$C$3="Score",0,2)</f>
        <v>2</v>
      </c>
      <c r="BI34" s="4">
        <f>IF('3. Pauses 24h'!$C$3="Score",0,3)</f>
        <v>3</v>
      </c>
      <c r="BJ34" s="4">
        <f>IF('3. Pauses 24h'!$C$3="Score",0,3)</f>
        <v>3</v>
      </c>
      <c r="BK34" s="4">
        <f>IF('3. Pauses 24h'!$C$3="Score",0,4)</f>
        <v>4</v>
      </c>
      <c r="BL34" s="4">
        <f>IF('3. Pauses 24h'!$C$3="Score",0,3)</f>
        <v>3</v>
      </c>
      <c r="BM34" s="4">
        <f>IF('3. Pauses 24h'!$C$3="Score",0,4)</f>
        <v>4</v>
      </c>
      <c r="BN34" s="4">
        <f>IF('3. Pauses 24h'!$C$3="Score",0,5)</f>
        <v>5</v>
      </c>
      <c r="BO34" s="4">
        <f>IF('3. Pauses 24h'!$C$3="Score",0,6)</f>
        <v>6</v>
      </c>
      <c r="BP34" s="4">
        <f>IF('3. Pauses 24h'!$C$3="Score",0,5)</f>
        <v>5</v>
      </c>
      <c r="BQ34" s="4">
        <f>IF('3. Pauses 24h'!$C$3="Score",0,5)</f>
        <v>5</v>
      </c>
      <c r="BR34" s="4">
        <f>IF('3. Pauses 24h'!$C$3="Score",0,4)</f>
        <v>4</v>
      </c>
      <c r="BS34" s="4">
        <f>IF('3. Pauses 24h'!$C$3="Score",0,5)</f>
        <v>5</v>
      </c>
      <c r="BT34" s="4">
        <f>IF('3. Pauses 24h'!$C$3="Score",0,5)</f>
        <v>5</v>
      </c>
      <c r="BU34" s="4">
        <f>IF('3. Pauses 24h'!$C$3="Score",0,5)</f>
        <v>5</v>
      </c>
      <c r="BV34" s="4">
        <f>IF('3. Pauses 24h'!$C$3="Score",0,4)</f>
        <v>4</v>
      </c>
      <c r="BW34" s="4">
        <f>IF('3. Pauses 24h'!$C$3="Score",0,4)</f>
        <v>4</v>
      </c>
      <c r="BX34" s="4">
        <f>IF('3. Pauses 24h'!$C$3="Score",0,3)</f>
        <v>3</v>
      </c>
      <c r="BY34" s="4">
        <f>IF('3. Pauses 24h'!$C$3="Score",0,3)</f>
        <v>3</v>
      </c>
      <c r="BZ34" s="4">
        <f>IF('3. Pauses 24h'!$C$3="Score",0,3)</f>
        <v>3</v>
      </c>
      <c r="CA34" s="4">
        <f>IF('3. Pauses 24h'!$C$3="Score",0,3)</f>
        <v>3</v>
      </c>
      <c r="CB34" s="4">
        <f>IF('3. Pauses 24h'!$C$3="Score",0,3)</f>
        <v>3</v>
      </c>
      <c r="CC34" s="4">
        <f>IF('3. Pauses 24h'!$C$3="Score",0,4)</f>
        <v>4</v>
      </c>
      <c r="CD34" s="4">
        <f>IF('3. Pauses 24h'!$C$3="Score",0,5)</f>
        <v>5</v>
      </c>
      <c r="CE34" s="4">
        <f>IF('3. Pauses 24h'!$C$3="Score",0,6)</f>
        <v>6</v>
      </c>
      <c r="CF34" s="4">
        <f>IF('3. Pauses 24h'!$C$3="Score",0,7)</f>
        <v>7</v>
      </c>
      <c r="CG34" s="4">
        <f>IF('3. Pauses 24h'!$C$3="Score",0,6)</f>
        <v>6</v>
      </c>
      <c r="CH34" s="4">
        <f>IF('3. Pauses 24h'!$C$3="Score",0,5)</f>
        <v>5</v>
      </c>
      <c r="CI34" s="4">
        <f>IF('3. Pauses 24h'!$C$3="Score",0,5)</f>
        <v>5</v>
      </c>
      <c r="CJ34" s="4">
        <f>IF('3. Pauses 24h'!$C$3="Score",0,4)</f>
        <v>4</v>
      </c>
      <c r="CK34" s="4">
        <f>IF('3. Pauses 24h'!$C$3="Score",0,3)</f>
        <v>3</v>
      </c>
      <c r="CL34" s="4">
        <f>IF('3. Pauses 24h'!$C$3="Score",0,2)</f>
        <v>2</v>
      </c>
      <c r="CM34" s="4">
        <f>IF('3. Pauses 24h'!$C$3="Score",1,1)</f>
        <v>1</v>
      </c>
      <c r="CN34" s="4">
        <f>IF('3. Pauses 24h'!$C$3="Score",0,2)</f>
        <v>2</v>
      </c>
      <c r="CO34" s="4">
        <f>IF('3. Pauses 24h'!$C$3="Score",0,2)</f>
        <v>2</v>
      </c>
      <c r="CP34" s="4">
        <f>IF('3. Pauses 24h'!$C$3="Score",1,1)</f>
        <v>1</v>
      </c>
      <c r="CQ34" s="4">
        <f>IF('3. Pauses 24h'!$C$3="Score",1,1)</f>
        <v>1</v>
      </c>
      <c r="CR34" s="4">
        <f>IF('3. Pauses 24h'!$C$3="Score",1,1)</f>
        <v>1</v>
      </c>
      <c r="CS34" s="4">
        <f>IF('3. Pauses 24h'!$C$3="Score",0,2)</f>
        <v>2</v>
      </c>
      <c r="CT34" s="4">
        <f>IF('3. Pauses 24h'!$C$3="Score",0,3)</f>
        <v>3</v>
      </c>
      <c r="CU34" s="4">
        <f>IF('3. Pauses 24h'!$C$3="Score",0,3)</f>
        <v>3</v>
      </c>
      <c r="CV34" s="4">
        <f>IF('3. Pauses 24h'!$C$3="Score",0,4)</f>
        <v>4</v>
      </c>
      <c r="CW34" s="4">
        <f>IF('3. Pauses 24h'!$C$3="Score",0,5)</f>
        <v>5</v>
      </c>
      <c r="CX34" s="4">
        <f>IF('3. Pauses 24h'!$C$3="Score",0,5)</f>
        <v>5</v>
      </c>
      <c r="CY34" s="4">
        <f>IF('3. Pauses 24h'!$C$3="Score",0,5)</f>
        <v>5</v>
      </c>
      <c r="CZ34" s="4">
        <f>IF('3. Pauses 24h'!$C$3="Score",0,7)</f>
        <v>7</v>
      </c>
      <c r="DA34">
        <f>IF('3. Pauses 24h'!$C$3="Score",0,6)</f>
        <v>6</v>
      </c>
    </row>
    <row r="35" spans="2:105" x14ac:dyDescent="0.35">
      <c r="B35" s="186" t="s">
        <v>697</v>
      </c>
      <c r="C35" s="172">
        <v>1</v>
      </c>
      <c r="D35" s="207">
        <f t="shared" si="3"/>
        <v>3.2470588235294118</v>
      </c>
      <c r="E35" s="188">
        <f>IF('3. Pauses 24h'!$C$3="Score",,1)</f>
        <v>1</v>
      </c>
      <c r="F35" s="188">
        <f>IF('3. Pauses 24h'!$C$3="Score",,1)</f>
        <v>1</v>
      </c>
      <c r="G35" s="188">
        <f>IF('3. Pauses 24h'!$C$3="Score",,1)</f>
        <v>1</v>
      </c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>
        <f>IF('3. Pauses 24h'!$C$3="Score",,1)</f>
        <v>1</v>
      </c>
      <c r="S35" s="187">
        <f>IF('3. Pauses 24h'!$C$3="Score",,2)</f>
        <v>2</v>
      </c>
      <c r="T35" s="187">
        <f>IF('3. Pauses 24h'!$C$3="Score",,3)</f>
        <v>3</v>
      </c>
      <c r="U35" s="172">
        <f>IF('3. Pauses 24h'!$C$3="Score",0,3)</f>
        <v>3</v>
      </c>
      <c r="V35" s="172">
        <f>IF('3. Pauses 24h'!$C$3="Score",0,2)</f>
        <v>2</v>
      </c>
      <c r="W35" s="172">
        <f>IF('3. Pauses 24h'!$C$3="Score",0,3)</f>
        <v>3</v>
      </c>
      <c r="X35" s="172">
        <f>IF('3. Pauses 24h'!$C$3="Score",0,3)</f>
        <v>3</v>
      </c>
      <c r="Y35" s="172">
        <f>IF('3. Pauses 24h'!$C$3="Score",0,3)</f>
        <v>3</v>
      </c>
      <c r="Z35" s="172">
        <f>IF('3. Pauses 24h'!$C$3="Score",0,2)</f>
        <v>2</v>
      </c>
      <c r="AA35" s="172">
        <f>IF('3. Pauses 24h'!$C$3="Score",1,1)</f>
        <v>1</v>
      </c>
      <c r="AB35" s="172">
        <f>IF('3. Pauses 24h'!$C$3="Score",1,1)</f>
        <v>1</v>
      </c>
      <c r="AC35" s="172">
        <f>IF('3. Pauses 24h'!$C$3="Score",1,1)</f>
        <v>1</v>
      </c>
      <c r="AD35" s="172">
        <f>IF('3. Pauses 24h'!$C$3="Score",1,1)</f>
        <v>1</v>
      </c>
      <c r="AE35" s="172">
        <f>IF('3. Pauses 24h'!$C$3="Score",1,1)</f>
        <v>1</v>
      </c>
      <c r="AF35" s="172">
        <f>IF('3. Pauses 24h'!$C$3="Score",1,1)</f>
        <v>1</v>
      </c>
      <c r="AG35" s="172">
        <f>IF('3. Pauses 24h'!$C$3="Score",0,2)</f>
        <v>2</v>
      </c>
      <c r="AH35" s="172">
        <f>IF('3. Pauses 24h'!$C$3="Score",0,2)</f>
        <v>2</v>
      </c>
      <c r="AI35" s="172">
        <f>IF('3. Pauses 24h'!$C$3="Score",0,3)</f>
        <v>3</v>
      </c>
      <c r="AJ35" s="172">
        <f>IF('3. Pauses 24h'!$C$3="Score",0,4)</f>
        <v>4</v>
      </c>
      <c r="AK35" s="172">
        <f>IF('3. Pauses 24h'!$C$3="Score",0,4)</f>
        <v>4</v>
      </c>
      <c r="AL35" s="172">
        <f>IF('3. Pauses 24h'!$C$3="Score",0,4)</f>
        <v>4</v>
      </c>
      <c r="AM35" s="172">
        <f>IF('3. Pauses 24h'!$C$3="Score",0,5)</f>
        <v>5</v>
      </c>
      <c r="AN35" s="172">
        <f>IF('3. Pauses 24h'!$C$3="Score",0,5)</f>
        <v>5</v>
      </c>
      <c r="AO35" s="172">
        <f>IF('3. Pauses 24h'!$C$3="Score",0,6)</f>
        <v>6</v>
      </c>
      <c r="AP35" s="172">
        <f>IF('3. Pauses 24h'!$C$3="Score",0,6)</f>
        <v>6</v>
      </c>
      <c r="AQ35" s="172">
        <f>IF('3. Pauses 24h'!$C$3="Score",0,6)</f>
        <v>6</v>
      </c>
      <c r="AR35" s="172">
        <f>IF('3. Pauses 24h'!$C$3="Score",0,6)</f>
        <v>6</v>
      </c>
      <c r="AS35" s="189">
        <f>IF('3. Pauses 24h'!$C$3="Score",0,7)</f>
        <v>7</v>
      </c>
      <c r="AT35" s="4">
        <f>IF('3. Pauses 24h'!$C$3="Score",0,7)</f>
        <v>7</v>
      </c>
      <c r="AU35" s="4">
        <f>IF('3. Pauses 24h'!$C$3="Score",0,7)</f>
        <v>7</v>
      </c>
      <c r="AV35" s="4">
        <f>IF('3. Pauses 24h'!$C$3="Score",0,7)</f>
        <v>7</v>
      </c>
      <c r="AW35" s="4">
        <f>IF('3. Pauses 24h'!$C$3="Score",0,7)</f>
        <v>7</v>
      </c>
      <c r="AX35" s="4">
        <f>IF('3. Pauses 24h'!$C$3="Score",0,7)</f>
        <v>7</v>
      </c>
      <c r="AY35" s="4">
        <f>IF('3. Pauses 24h'!$C$3="Score",0,6)</f>
        <v>6</v>
      </c>
      <c r="AZ35" s="4">
        <f>IF('3. Pauses 24h'!$C$3="Score",0,5)</f>
        <v>5</v>
      </c>
      <c r="BA35" s="4">
        <f>IF('3. Pauses 24h'!$C$3="Score",0,4)</f>
        <v>4</v>
      </c>
      <c r="BB35" s="4">
        <f>IF('3. Pauses 24h'!$C$3="Score",0,4)</f>
        <v>4</v>
      </c>
      <c r="BC35" s="4">
        <f>IF('3. Pauses 24h'!$C$3="Score",0,3)</f>
        <v>3</v>
      </c>
      <c r="BD35" s="4">
        <f>IF('3. Pauses 24h'!$C$3="Score",0,2)</f>
        <v>2</v>
      </c>
      <c r="BE35" s="4">
        <f>IF('3. Pauses 24h'!$C$3="Score",1,1)</f>
        <v>1</v>
      </c>
      <c r="BF35" s="4">
        <f>IF('3. Pauses 24h'!$C$3="Score",1,1)</f>
        <v>1</v>
      </c>
      <c r="BG35" s="4">
        <f>IF('3. Pauses 24h'!$C$3="Score",0,2)</f>
        <v>2</v>
      </c>
      <c r="BH35" s="4">
        <f>IF('3. Pauses 24h'!$C$3="Score",0,3)</f>
        <v>3</v>
      </c>
      <c r="BI35" s="4">
        <f>IF('3. Pauses 24h'!$C$3="Score",0,3)</f>
        <v>3</v>
      </c>
      <c r="BJ35" s="4">
        <f>IF('3. Pauses 24h'!$C$3="Score",0,4)</f>
        <v>4</v>
      </c>
      <c r="BK35" s="4">
        <f>IF('3. Pauses 24h'!$C$3="Score",0,4)</f>
        <v>4</v>
      </c>
      <c r="BL35" s="4">
        <f>IF('3. Pauses 24h'!$C$3="Score",0,4)</f>
        <v>4</v>
      </c>
      <c r="BM35" s="4">
        <f>IF('3. Pauses 24h'!$C$3="Score",0,5)</f>
        <v>5</v>
      </c>
      <c r="BN35" s="4">
        <f>IF('3. Pauses 24h'!$C$3="Score",0,4)</f>
        <v>4</v>
      </c>
      <c r="BO35" s="4">
        <f>IF('3. Pauses 24h'!$C$3="Score",0,3)</f>
        <v>3</v>
      </c>
      <c r="BP35" s="4">
        <f>IF('3. Pauses 24h'!$C$3="Score",0,2)</f>
        <v>2</v>
      </c>
      <c r="BQ35" s="4">
        <f>IF('3. Pauses 24h'!$C$3="Score",1,1)</f>
        <v>1</v>
      </c>
      <c r="BR35" s="4">
        <f>IF('3. Pauses 24h'!$C$3="Score",1,1)</f>
        <v>1</v>
      </c>
      <c r="BS35" s="4">
        <f>IF('3. Pauses 24h'!$C$3="Score",1,1)</f>
        <v>1</v>
      </c>
      <c r="BT35" s="4">
        <f>IF('3. Pauses 24h'!$C$3="Score",2,0)</f>
        <v>0</v>
      </c>
      <c r="BU35" s="4">
        <f>IF('3. Pauses 24h'!$C$3="Score",2,0)</f>
        <v>0</v>
      </c>
      <c r="BV35" s="4">
        <f>IF('3. Pauses 24h'!$C$3="Score",1,1)</f>
        <v>1</v>
      </c>
      <c r="BW35" s="4">
        <f>IF('3. Pauses 24h'!$C$3="Score",0,2)</f>
        <v>2</v>
      </c>
      <c r="BX35" s="4">
        <f>IF('3. Pauses 24h'!$C$3="Score",0,3)</f>
        <v>3</v>
      </c>
      <c r="BY35" s="4">
        <f>IF('3. Pauses 24h'!$C$3="Score",0,4)</f>
        <v>4</v>
      </c>
      <c r="BZ35" s="4">
        <f>IF('3. Pauses 24h'!$C$3="Score",0,5)</f>
        <v>5</v>
      </c>
      <c r="CA35" s="4">
        <f>IF('3. Pauses 24h'!$C$3="Score",0,5)</f>
        <v>5</v>
      </c>
      <c r="CB35" s="4">
        <f>IF('3. Pauses 24h'!$C$3="Score",0,5)</f>
        <v>5</v>
      </c>
      <c r="CC35" s="4">
        <f>IF('3. Pauses 24h'!$C$3="Score",0,4)</f>
        <v>4</v>
      </c>
      <c r="CD35" s="4">
        <f>IF('3. Pauses 24h'!$C$3="Score",0,3)</f>
        <v>3</v>
      </c>
      <c r="CE35" s="4">
        <f>IF('3. Pauses 24h'!$C$3="Score",0,3)</f>
        <v>3</v>
      </c>
      <c r="CF35" s="4">
        <f>IF('3. Pauses 24h'!$C$3="Score",0,2)</f>
        <v>2</v>
      </c>
      <c r="CG35" s="4">
        <f>IF('3. Pauses 24h'!$C$3="Score",1,1)</f>
        <v>1</v>
      </c>
      <c r="CH35" s="4">
        <f>IF('3. Pauses 24h'!$C$3="Score",0,2)</f>
        <v>2</v>
      </c>
      <c r="CI35" s="4">
        <f>IF('3. Pauses 24h'!$C$3="Score",0,2)</f>
        <v>2</v>
      </c>
      <c r="CJ35" s="4">
        <f>IF('3. Pauses 24h'!$C$3="Score",0,3)</f>
        <v>3</v>
      </c>
      <c r="CK35" s="4">
        <f>IF('3. Pauses 24h'!$C$3="Score",0,3)</f>
        <v>3</v>
      </c>
      <c r="CL35" s="4">
        <f>IF('3. Pauses 24h'!$C$3="Score",0,2)</f>
        <v>2</v>
      </c>
      <c r="CM35" s="4">
        <f>IF('3. Pauses 24h'!$C$3="Score",0,2)</f>
        <v>2</v>
      </c>
      <c r="CN35" s="4">
        <f>IF('3. Pauses 24h'!$C$3="Score",0,3)</f>
        <v>3</v>
      </c>
      <c r="CO35" s="4">
        <f>IF('3. Pauses 24h'!$C$3="Score",0,2)</f>
        <v>2</v>
      </c>
      <c r="CP35" s="4">
        <f>IF('3. Pauses 24h'!$C$3="Score",0,3)</f>
        <v>3</v>
      </c>
      <c r="CQ35" s="4">
        <f>IF('3. Pauses 24h'!$C$3="Score",0,2)</f>
        <v>2</v>
      </c>
      <c r="CR35" s="4">
        <f>IF('3. Pauses 24h'!$C$3="Score",0,2)</f>
        <v>2</v>
      </c>
      <c r="CS35" s="4">
        <f>IF('3. Pauses 24h'!$C$3="Score",0,2)</f>
        <v>2</v>
      </c>
      <c r="CT35" s="4">
        <f>IF('3. Pauses 24h'!$C$3="Score",0,2)</f>
        <v>2</v>
      </c>
      <c r="CU35" s="4">
        <f>IF('3. Pauses 24h'!$C$3="Score",0,2)</f>
        <v>2</v>
      </c>
      <c r="CV35" s="4">
        <f>IF('3. Pauses 24h'!$C$3="Score",0,3)</f>
        <v>3</v>
      </c>
      <c r="CW35" s="4">
        <f>IF('3. Pauses 24h'!$C$3="Score",0,3)</f>
        <v>3</v>
      </c>
      <c r="CX35" s="4">
        <f>IF('3. Pauses 24h'!$C$3="Score",0,4)</f>
        <v>4</v>
      </c>
      <c r="CY35" s="4">
        <f>IF('3. Pauses 24h'!$C$3="Score",0,4)</f>
        <v>4</v>
      </c>
      <c r="CZ35" s="4">
        <f>IF('3. Pauses 24h'!$C$3="Score",0,6)</f>
        <v>6</v>
      </c>
      <c r="DA35">
        <f>IF('3. Pauses 24h'!$C$3="Score",0,6)</f>
        <v>6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3.447058823529412</v>
      </c>
      <c r="E36" s="187">
        <f>IF('3. Pauses 24h'!$C$3="Score",,1)</f>
        <v>1</v>
      </c>
      <c r="F36" s="187">
        <f>IF('3. Pauses 24h'!$C$3="Score",,2)</f>
        <v>2</v>
      </c>
      <c r="G36" s="187">
        <f>IF('3. Pauses 24h'!$C$3="Score",,3)</f>
        <v>3</v>
      </c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>
        <f>IF('3. Pauses 24h'!$C$3="Score",,4)</f>
        <v>4</v>
      </c>
      <c r="S36" s="188">
        <f>IF('3. Pauses 24h'!$C$3="Score",,5)</f>
        <v>5</v>
      </c>
      <c r="T36" s="187">
        <f>IF('3. Pauses 24h'!$C$3="Score",,6)</f>
        <v>6</v>
      </c>
      <c r="U36" s="172">
        <f>IF('3. Pauses 24h'!$C$3="Score",0,7)</f>
        <v>7</v>
      </c>
      <c r="V36" s="172">
        <f>IF('3. Pauses 24h'!$C$3="Score",0,6)</f>
        <v>6</v>
      </c>
      <c r="W36" s="172">
        <f>IF('3. Pauses 24h'!$C$3="Score",0,6)</f>
        <v>6</v>
      </c>
      <c r="X36" s="172">
        <f>IF('3. Pauses 24h'!$C$3="Score",0,5)</f>
        <v>5</v>
      </c>
      <c r="Y36" s="172">
        <f>IF('3. Pauses 24h'!$C$3="Score",0,4)</f>
        <v>4</v>
      </c>
      <c r="Z36" s="172">
        <f>IF('3. Pauses 24h'!$C$3="Score",0,3)</f>
        <v>3</v>
      </c>
      <c r="AA36" s="172">
        <f>IF('3. Pauses 24h'!$C$3="Score",0,2)</f>
        <v>2</v>
      </c>
      <c r="AB36" s="172">
        <f>IF('3. Pauses 24h'!$C$3="Score",1,1)</f>
        <v>1</v>
      </c>
      <c r="AC36" s="172">
        <f>IF('3. Pauses 24h'!$C$3="Score",1,1)</f>
        <v>1</v>
      </c>
      <c r="AD36" s="172">
        <f>IF('3. Pauses 24h'!$C$3="Score",2,0)</f>
        <v>0</v>
      </c>
      <c r="AE36" s="172">
        <f>IF('3. Pauses 24h'!$C$3="Score",2,0)</f>
        <v>0</v>
      </c>
      <c r="AF36" s="172">
        <f>IF('3. Pauses 24h'!$C$3="Score",2,0)</f>
        <v>0</v>
      </c>
      <c r="AG36" s="172">
        <f>IF('3. Pauses 24h'!$C$3="Score",1,1)</f>
        <v>1</v>
      </c>
      <c r="AH36" s="172">
        <f>IF('3. Pauses 24h'!$C$3="Score",0,2)</f>
        <v>2</v>
      </c>
      <c r="AI36" s="172">
        <f>IF('3. Pauses 24h'!$C$3="Score",0,3)</f>
        <v>3</v>
      </c>
      <c r="AJ36" s="172">
        <f>IF('3. Pauses 24h'!$C$3="Score",0,3)</f>
        <v>3</v>
      </c>
      <c r="AK36" s="172">
        <f>IF('3. Pauses 24h'!$C$3="Score",0,4)</f>
        <v>4</v>
      </c>
      <c r="AL36" s="172">
        <f>IF('3. Pauses 24h'!$C$3="Score",0,4)</f>
        <v>4</v>
      </c>
      <c r="AM36" s="172">
        <f>IF('3. Pauses 24h'!$C$3="Score",0,5)</f>
        <v>5</v>
      </c>
      <c r="AN36" s="172">
        <f>IF('3. Pauses 24h'!$C$3="Score",0,4)</f>
        <v>4</v>
      </c>
      <c r="AO36" s="172">
        <f>IF('3. Pauses 24h'!$C$3="Score",0,3)</f>
        <v>3</v>
      </c>
      <c r="AP36" s="172">
        <f>IF('3. Pauses 24h'!$C$3="Score",0,2)</f>
        <v>2</v>
      </c>
      <c r="AQ36" s="172">
        <f>IF('3. Pauses 24h'!$C$3="Score",0,3)</f>
        <v>3</v>
      </c>
      <c r="AR36" s="172">
        <f>IF('3. Pauses 24h'!$C$3="Score",0,2)</f>
        <v>2</v>
      </c>
      <c r="AS36" s="189">
        <f>IF('3. Pauses 24h'!$C$3="Score",0,2)</f>
        <v>2</v>
      </c>
      <c r="AT36" s="4">
        <f>IF('3. Pauses 24h'!$C$3="Score",1,1)</f>
        <v>1</v>
      </c>
      <c r="AU36" s="4">
        <f>IF('3. Pauses 24h'!$C$3="Score",1,1)</f>
        <v>1</v>
      </c>
      <c r="AV36" s="4">
        <f>IF('3. Pauses 24h'!$C$3="Score",1,1)</f>
        <v>1</v>
      </c>
      <c r="AW36" s="4">
        <f>IF('3. Pauses 24h'!$C$3="Score",1,1)</f>
        <v>1</v>
      </c>
      <c r="AX36" s="4">
        <f>IF('3. Pauses 24h'!$C$3="Score",1,1)</f>
        <v>1</v>
      </c>
      <c r="AY36" s="4">
        <f>IF('3. Pauses 24h'!$C$3="Score",0,2)</f>
        <v>2</v>
      </c>
      <c r="AZ36" s="4">
        <f>IF('3. Pauses 24h'!$C$3="Score",0,3)</f>
        <v>3</v>
      </c>
      <c r="BA36" s="4">
        <f>IF('3. Pauses 24h'!$C$3="Score",0,3)</f>
        <v>3</v>
      </c>
      <c r="BB36" s="4">
        <f>IF('3. Pauses 24h'!$C$3="Score",0,4)</f>
        <v>4</v>
      </c>
      <c r="BC36" s="4">
        <f>IF('3. Pauses 24h'!$C$3="Score",0,5)</f>
        <v>5</v>
      </c>
      <c r="BD36" s="4">
        <f>IF('3. Pauses 24h'!$C$3="Score",0,5)</f>
        <v>5</v>
      </c>
      <c r="BE36" s="4">
        <f>IF('3. Pauses 24h'!$C$3="Score",0,5)</f>
        <v>5</v>
      </c>
      <c r="BF36" s="4">
        <f>IF('3. Pauses 24h'!$C$3="Score",0,5)</f>
        <v>5</v>
      </c>
      <c r="BG36" s="4">
        <f>IF('3. Pauses 24h'!$C$3="Score",0,5)</f>
        <v>5</v>
      </c>
      <c r="BH36" s="4">
        <f>IF('3. Pauses 24h'!$C$3="Score",0,6)</f>
        <v>6</v>
      </c>
      <c r="BI36" s="4">
        <f>IF('3. Pauses 24h'!$C$3="Score",0,5)</f>
        <v>5</v>
      </c>
      <c r="BJ36" s="4">
        <f>IF('3. Pauses 24h'!$C$3="Score",0,4)</f>
        <v>4</v>
      </c>
      <c r="BK36" s="4">
        <f>IF('3. Pauses 24h'!$C$3="Score",0,5)</f>
        <v>5</v>
      </c>
      <c r="BL36" s="4">
        <f>IF('3. Pauses 24h'!$C$3="Score",0,5)</f>
        <v>5</v>
      </c>
      <c r="BM36" s="4">
        <f>IF('3. Pauses 24h'!$C$3="Score",0,5)</f>
        <v>5</v>
      </c>
      <c r="BN36" s="4">
        <f>IF('3. Pauses 24h'!$C$3="Score",0,4)</f>
        <v>4</v>
      </c>
      <c r="BO36" s="4">
        <f>IF('3. Pauses 24h'!$C$3="Score",0,3)</f>
        <v>3</v>
      </c>
      <c r="BP36" s="4">
        <f>IF('3. Pauses 24h'!$C$3="Score",0,4)</f>
        <v>4</v>
      </c>
      <c r="BQ36" s="4">
        <f>IF('3. Pauses 24h'!$C$3="Score",0,5)</f>
        <v>5</v>
      </c>
      <c r="BR36" s="4">
        <f>IF('3. Pauses 24h'!$C$3="Score",0,5)</f>
        <v>5</v>
      </c>
      <c r="BS36" s="4">
        <f>IF('3. Pauses 24h'!$C$3="Score",0,4)</f>
        <v>4</v>
      </c>
      <c r="BT36" s="4">
        <f>IF('3. Pauses 24h'!$C$3="Score",0,4)</f>
        <v>4</v>
      </c>
      <c r="BU36" s="4">
        <f>IF('3. Pauses 24h'!$C$3="Score",0,4)</f>
        <v>4</v>
      </c>
      <c r="BV36" s="4">
        <f>IF('3. Pauses 24h'!$C$3="Score",0,5)</f>
        <v>5</v>
      </c>
      <c r="BW36" s="4">
        <f>IF('3. Pauses 24h'!$C$3="Score",0,5)</f>
        <v>5</v>
      </c>
      <c r="BX36" s="4">
        <f>IF('3. Pauses 24h'!$C$3="Score",0,4)</f>
        <v>4</v>
      </c>
      <c r="BY36" s="4">
        <f>IF('3. Pauses 24h'!$C$3="Score",0,3)</f>
        <v>3</v>
      </c>
      <c r="BZ36" s="4">
        <f>IF('3. Pauses 24h'!$C$3="Score",0,4)</f>
        <v>4</v>
      </c>
      <c r="CA36" s="4">
        <f>IF('3. Pauses 24h'!$C$3="Score",0,4)</f>
        <v>4</v>
      </c>
      <c r="CB36" s="4">
        <f>IF('3. Pauses 24h'!$C$3="Score",0,5)</f>
        <v>5</v>
      </c>
      <c r="CC36" s="4">
        <f>IF('3. Pauses 24h'!$C$3="Score",0,5)</f>
        <v>5</v>
      </c>
      <c r="CD36" s="4">
        <f>IF('3. Pauses 24h'!$C$3="Score",0,5)</f>
        <v>5</v>
      </c>
      <c r="CE36" s="4">
        <f>IF('3. Pauses 24h'!$C$3="Score",0,6)</f>
        <v>6</v>
      </c>
      <c r="CF36" s="4">
        <f>IF('3. Pauses 24h'!$C$3="Score",0,7)</f>
        <v>7</v>
      </c>
      <c r="CG36" s="4">
        <f>IF('3. Pauses 24h'!$C$3="Score",0,6)</f>
        <v>6</v>
      </c>
      <c r="CH36" s="4">
        <f>IF('3. Pauses 24h'!$C$3="Score",0,5)</f>
        <v>5</v>
      </c>
      <c r="CI36" s="4">
        <f>IF('3. Pauses 24h'!$C$3="Score",0,5)</f>
        <v>5</v>
      </c>
      <c r="CJ36" s="4">
        <f>IF('3. Pauses 24h'!$C$3="Score",0,4)</f>
        <v>4</v>
      </c>
      <c r="CK36" s="4">
        <f>IF('3. Pauses 24h'!$C$3="Score",0,4)</f>
        <v>4</v>
      </c>
      <c r="CL36" s="4">
        <f>IF('3. Pauses 24h'!$C$3="Score",0,4)</f>
        <v>4</v>
      </c>
      <c r="CM36" s="4">
        <f>IF('3. Pauses 24h'!$C$3="Score",0,3)</f>
        <v>3</v>
      </c>
      <c r="CN36" s="4">
        <f>IF('3. Pauses 24h'!$C$3="Score",0,3)</f>
        <v>3</v>
      </c>
      <c r="CO36" s="4">
        <f>IF('3. Pauses 24h'!$C$3="Score",0,3)</f>
        <v>3</v>
      </c>
      <c r="CP36" s="4">
        <f>IF('3. Pauses 24h'!$C$3="Score",0,2)</f>
        <v>2</v>
      </c>
      <c r="CQ36" s="4">
        <f>IF('3. Pauses 24h'!$C$3="Score",0,3)</f>
        <v>3</v>
      </c>
      <c r="CR36" s="4">
        <f>IF('3. Pauses 24h'!$C$3="Score",0,2)</f>
        <v>2</v>
      </c>
      <c r="CS36" s="4">
        <f>IF('3. Pauses 24h'!$C$3="Score",1,1)</f>
        <v>1</v>
      </c>
      <c r="CT36" s="4">
        <f>IF('3. Pauses 24h'!$C$3="Score",1,1)</f>
        <v>1</v>
      </c>
      <c r="CU36" s="4">
        <f>IF('3. Pauses 24h'!$C$3="Score",0,2)</f>
        <v>2</v>
      </c>
      <c r="CV36" s="4">
        <f>IF('3. Pauses 24h'!$C$3="Score",0,2)</f>
        <v>2</v>
      </c>
      <c r="CW36" s="4">
        <f>IF('3. Pauses 24h'!$C$3="Score",0,2)</f>
        <v>2</v>
      </c>
      <c r="CX36" s="4">
        <f>IF('3. Pauses 24h'!$C$3="Score",1,1)</f>
        <v>1</v>
      </c>
      <c r="CY36" s="4">
        <f>IF('3. Pauses 24h'!$C$3="Score",1,1)</f>
        <v>1</v>
      </c>
      <c r="CZ36" s="4">
        <f>IF('3. Pauses 24h'!$C$3="Score",0,4)</f>
        <v>4</v>
      </c>
      <c r="DA36">
        <f>IF('3. Pauses 24h'!$C$3="Score",0,4)</f>
        <v>4</v>
      </c>
    </row>
    <row r="37" spans="2:105" x14ac:dyDescent="0.35">
      <c r="B37" s="186" t="s">
        <v>699</v>
      </c>
      <c r="C37" s="183"/>
      <c r="D37" s="206">
        <f t="shared" si="3"/>
        <v>4.2117647058823531</v>
      </c>
      <c r="E37" s="183">
        <f>IF('3. Pauses 24h'!$C$3="Score",,1)</f>
        <v>1</v>
      </c>
      <c r="F37" s="184">
        <f>IF('3. Pauses 24h'!$C$3="Score",,2)</f>
        <v>2</v>
      </c>
      <c r="G37" s="183">
        <f>IF('3. Pauses 24h'!$C$3="Score",,2)</f>
        <v>2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4">
        <f>IF('3. Pauses 24h'!$C$3="Score",,3)</f>
        <v>3</v>
      </c>
      <c r="S37" s="183">
        <f>IF('3. Pauses 24h'!$C$3="Score",,4)</f>
        <v>4</v>
      </c>
      <c r="T37" s="183">
        <f>IF('3. Pauses 24h'!$C$3="Score",,5)</f>
        <v>5</v>
      </c>
      <c r="U37" s="185">
        <f>IF('3. Pauses 24h'!$C$3="Score",0,6)</f>
        <v>6</v>
      </c>
      <c r="V37" s="185">
        <f>IF('3. Pauses 24h'!$C$3="Score",0,5)</f>
        <v>5</v>
      </c>
      <c r="W37" s="185">
        <f>IF('3. Pauses 24h'!$C$3="Score",0,4)</f>
        <v>4</v>
      </c>
      <c r="X37" s="185">
        <f>IF('3. Pauses 24h'!$C$3="Score",0,4)</f>
        <v>4</v>
      </c>
      <c r="Y37" s="185">
        <f>IF('3. Pauses 24h'!$C$3="Score",0,3)</f>
        <v>3</v>
      </c>
      <c r="Z37" s="185">
        <f>IF('3. Pauses 24h'!$C$3="Score",0,3)</f>
        <v>3</v>
      </c>
      <c r="AA37" s="185">
        <f>IF('3. Pauses 24h'!$C$3="Score",0,2)</f>
        <v>2</v>
      </c>
      <c r="AB37" s="185">
        <f>IF('3. Pauses 24h'!$C$3="Score",1,1)</f>
        <v>1</v>
      </c>
      <c r="AC37" s="185">
        <f>IF('3. Pauses 24h'!$C$3="Score",0,2)</f>
        <v>2</v>
      </c>
      <c r="AD37" s="185">
        <f>IF('3. Pauses 24h'!$C$3="Score",0,2)</f>
        <v>2</v>
      </c>
      <c r="AE37" s="185">
        <f>IF('3. Pauses 24h'!$C$3="Score",0,3)</f>
        <v>3</v>
      </c>
      <c r="AF37" s="185">
        <f>IF('3. Pauses 24h'!$C$3="Score",0,4)</f>
        <v>4</v>
      </c>
      <c r="AG37" s="185">
        <f>IF('3. Pauses 24h'!$C$3="Score",0,4)</f>
        <v>4</v>
      </c>
      <c r="AH37" s="185">
        <f>IF('3. Pauses 24h'!$C$3="Score",0,5)</f>
        <v>5</v>
      </c>
      <c r="AI37" s="185">
        <f>IF('3. Pauses 24h'!$C$3="Score",0,6)</f>
        <v>6</v>
      </c>
      <c r="AJ37" s="185">
        <f>IF('3. Pauses 24h'!$C$3="Score",0,6)</f>
        <v>6</v>
      </c>
      <c r="AK37" s="185">
        <f>IF('3. Pauses 24h'!$C$3="Score",0,6)</f>
        <v>6</v>
      </c>
      <c r="AL37" s="185">
        <f>IF('3. Pauses 24h'!$C$3="Score",0,6)</f>
        <v>6</v>
      </c>
      <c r="AM37" s="185">
        <f>IF('3. Pauses 24h'!$C$3="Score",0,5)</f>
        <v>5</v>
      </c>
      <c r="AN37" s="185">
        <f>IF('3. Pauses 24h'!$C$3="Score",0,4)</f>
        <v>4</v>
      </c>
      <c r="AO37" s="185">
        <f>IF('3. Pauses 24h'!$C$3="Score",0,4)</f>
        <v>4</v>
      </c>
      <c r="AP37" s="185">
        <f>IF('3. Pauses 24h'!$C$3="Score",0,4)</f>
        <v>4</v>
      </c>
      <c r="AQ37" s="185">
        <f>IF('3. Pauses 24h'!$C$3="Score",0,4)</f>
        <v>4</v>
      </c>
      <c r="AR37" s="185">
        <f>IF('3. Pauses 24h'!$C$3="Score",0,5)</f>
        <v>5</v>
      </c>
      <c r="AS37" s="194">
        <f>IF('3. Pauses 24h'!$C$3="Score",0,5)</f>
        <v>5</v>
      </c>
      <c r="AT37" s="4">
        <f>IF('3. Pauses 24h'!$C$3="Score",0,6)</f>
        <v>6</v>
      </c>
      <c r="AU37" s="4">
        <f>IF('3. Pauses 24h'!$C$3="Score",0,7)</f>
        <v>7</v>
      </c>
      <c r="AV37" s="4">
        <f>IF('3. Pauses 24h'!$C$3="Score",0,7)</f>
        <v>7</v>
      </c>
      <c r="AW37" s="4">
        <f>IF('3. Pauses 24h'!$C$3="Score",0,7)</f>
        <v>7</v>
      </c>
      <c r="AX37" s="4">
        <f>IF('3. Pauses 24h'!$C$3="Score",0,7)</f>
        <v>7</v>
      </c>
      <c r="AY37" s="4">
        <f>IF('3. Pauses 24h'!$C$3="Score",0,7)</f>
        <v>7</v>
      </c>
      <c r="AZ37" s="4">
        <f>IF('3. Pauses 24h'!$C$3="Score",0,6)</f>
        <v>6</v>
      </c>
      <c r="BA37" s="4">
        <f>IF('3. Pauses 24h'!$C$3="Score",0,6)</f>
        <v>6</v>
      </c>
      <c r="BB37" s="4">
        <f>IF('3. Pauses 24h'!$C$3="Score",0,6)</f>
        <v>6</v>
      </c>
      <c r="BC37" s="4">
        <f>IF('3. Pauses 24h'!$C$3="Score",0,6)</f>
        <v>6</v>
      </c>
      <c r="BD37" s="4">
        <f>IF('3. Pauses 24h'!$C$3="Score",0,5)</f>
        <v>5</v>
      </c>
      <c r="BE37" s="4">
        <f>IF('3. Pauses 24h'!$C$3="Score",0,5)</f>
        <v>5</v>
      </c>
      <c r="BF37" s="4">
        <f>IF('3. Pauses 24h'!$C$3="Score",0,5)</f>
        <v>5</v>
      </c>
      <c r="BG37" s="4">
        <f>IF('3. Pauses 24h'!$C$3="Score",0,6)</f>
        <v>6</v>
      </c>
      <c r="BH37" s="4">
        <f>IF('3. Pauses 24h'!$C$3="Score",0,6)</f>
        <v>6</v>
      </c>
      <c r="BI37" s="4">
        <f>IF('3. Pauses 24h'!$C$3="Score",0,5)</f>
        <v>5</v>
      </c>
      <c r="BJ37" s="4">
        <f>IF('3. Pauses 24h'!$C$3="Score",0,4)</f>
        <v>4</v>
      </c>
      <c r="BK37" s="4">
        <f>IF('3. Pauses 24h'!$C$3="Score",0,4)</f>
        <v>4</v>
      </c>
      <c r="BL37" s="4">
        <f>IF('3. Pauses 24h'!$C$3="Score",0,3)</f>
        <v>3</v>
      </c>
      <c r="BM37" s="4">
        <f>IF('3. Pauses 24h'!$C$3="Score",0,2)</f>
        <v>2</v>
      </c>
      <c r="BN37" s="4">
        <f>IF('3. Pauses 24h'!$C$3="Score",0,2)</f>
        <v>2</v>
      </c>
      <c r="BO37" s="4">
        <f>IF('3. Pauses 24h'!$C$3="Score",0,2)</f>
        <v>2</v>
      </c>
      <c r="BP37" s="4">
        <f>IF('3. Pauses 24h'!$C$3="Score",0,2)</f>
        <v>2</v>
      </c>
      <c r="BQ37" s="4">
        <f>IF('3. Pauses 24h'!$C$3="Score",0,3)</f>
        <v>3</v>
      </c>
      <c r="BR37" s="4">
        <f>IF('3. Pauses 24h'!$C$3="Score",0,4)</f>
        <v>4</v>
      </c>
      <c r="BS37" s="4">
        <f>IF('3. Pauses 24h'!$C$3="Score",0,5)</f>
        <v>5</v>
      </c>
      <c r="BT37" s="4">
        <f>IF('3. Pauses 24h'!$C$3="Score",0,6)</f>
        <v>6</v>
      </c>
      <c r="BU37" s="4">
        <f>IF('3. Pauses 24h'!$C$3="Score",0,6)</f>
        <v>6</v>
      </c>
      <c r="BV37" s="4">
        <f>IF('3. Pauses 24h'!$C$3="Score",0,6)</f>
        <v>6</v>
      </c>
      <c r="BW37" s="4">
        <f>IF('3. Pauses 24h'!$C$3="Score",0,6)</f>
        <v>6</v>
      </c>
      <c r="BX37" s="4">
        <f>IF('3. Pauses 24h'!$C$3="Score",0,5)</f>
        <v>5</v>
      </c>
      <c r="BY37" s="4">
        <f>IF('3. Pauses 24h'!$C$3="Score",0,4)</f>
        <v>4</v>
      </c>
      <c r="BZ37" s="4">
        <f>IF('3. Pauses 24h'!$C$3="Score",0,3)</f>
        <v>3</v>
      </c>
      <c r="CA37" s="4">
        <f>IF('3. Pauses 24h'!$C$3="Score",0,2)</f>
        <v>2</v>
      </c>
      <c r="CB37" s="4">
        <f>IF('3. Pauses 24h'!$C$3="Score",1,1)</f>
        <v>1</v>
      </c>
      <c r="CC37" s="4">
        <f>IF('3. Pauses 24h'!$C$3="Score",2,0)</f>
        <v>0</v>
      </c>
      <c r="CD37" s="4">
        <f>IF('3. Pauses 24h'!$C$3="Score",1,1)</f>
        <v>1</v>
      </c>
      <c r="CE37" s="4">
        <f>IF('3. Pauses 24h'!$C$3="Score",0,2)</f>
        <v>2</v>
      </c>
      <c r="CF37" s="4">
        <f>IF('3. Pauses 24h'!$C$3="Score",0,3)</f>
        <v>3</v>
      </c>
      <c r="CG37" s="4">
        <f>IF('3. Pauses 24h'!$C$3="Score",0,4)</f>
        <v>4</v>
      </c>
      <c r="CH37" s="4">
        <f>IF('3. Pauses 24h'!$C$3="Score",0,5)</f>
        <v>5</v>
      </c>
      <c r="CI37" s="4">
        <f>IF('3. Pauses 24h'!$C$3="Score",0,6)</f>
        <v>6</v>
      </c>
      <c r="CJ37" s="4">
        <f>IF('3. Pauses 24h'!$C$3="Score",0,7)</f>
        <v>7</v>
      </c>
      <c r="CK37" s="4">
        <f>IF('3. Pauses 24h'!$C$3="Score",0,7)</f>
        <v>7</v>
      </c>
      <c r="CL37" s="4">
        <f>IF('3. Pauses 24h'!$C$3="Score",0,7)</f>
        <v>7</v>
      </c>
      <c r="CM37" s="4">
        <f>IF('3. Pauses 24h'!$C$3="Score",0,6)</f>
        <v>6</v>
      </c>
      <c r="CN37" s="4">
        <f>IF('3. Pauses 24h'!$C$3="Score",0,5)</f>
        <v>5</v>
      </c>
      <c r="CO37" s="4">
        <f>IF('3. Pauses 24h'!$C$3="Score",0,4)</f>
        <v>4</v>
      </c>
      <c r="CP37" s="4">
        <f>IF('3. Pauses 24h'!$C$3="Score",0,3)</f>
        <v>3</v>
      </c>
      <c r="CQ37" s="4">
        <f>IF('3. Pauses 24h'!$C$3="Score",0,3)</f>
        <v>3</v>
      </c>
      <c r="CR37" s="4">
        <f>IF('3. Pauses 24h'!$C$3="Score",0,2)</f>
        <v>2</v>
      </c>
      <c r="CS37" s="4">
        <f>IF('3. Pauses 24h'!$C$3="Score",1,1)</f>
        <v>1</v>
      </c>
      <c r="CT37" s="4">
        <f>IF('3. Pauses 24h'!$C$3="Score",1,1)</f>
        <v>1</v>
      </c>
      <c r="CU37" s="4">
        <f>IF('3. Pauses 24h'!$C$3="Score",1,1)</f>
        <v>1</v>
      </c>
      <c r="CV37" s="4">
        <f>IF('3. Pauses 24h'!$C$3="Score",1,1)</f>
        <v>1</v>
      </c>
      <c r="CW37" s="4">
        <f>IF('3. Pauses 24h'!$C$3="Score",0,2)</f>
        <v>2</v>
      </c>
      <c r="CX37" s="4">
        <f>IF('3. Pauses 24h'!$C$3="Score",0,2)</f>
        <v>2</v>
      </c>
      <c r="CY37" s="4">
        <f>IF('3. Pauses 24h'!$C$3="Score",0,2)</f>
        <v>2</v>
      </c>
      <c r="CZ37" s="4">
        <f>IF('3. Pauses 24h'!$C$3="Score",0,7)</f>
        <v>7</v>
      </c>
      <c r="DA37" s="4">
        <f>IF('3. Pauses 24h'!$C$3="Score",0,6)</f>
        <v>6</v>
      </c>
    </row>
    <row r="38" spans="2:105" x14ac:dyDescent="0.35">
      <c r="B38" s="186" t="s">
        <v>700</v>
      </c>
      <c r="C38" s="187"/>
      <c r="D38" s="207">
        <f t="shared" si="3"/>
        <v>3.0823529411764707</v>
      </c>
      <c r="E38" s="187">
        <f>IF('3. Pauses 24h'!$C$3="Score",,1)</f>
        <v>1</v>
      </c>
      <c r="F38" s="187">
        <f>IF('3. Pauses 24h'!$C$3="Score",,1)</f>
        <v>1</v>
      </c>
      <c r="G38" s="187">
        <f>IF('3. Pauses 24h'!$C$3="Score",,2)</f>
        <v>2</v>
      </c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>
        <f>IF('3. Pauses 24h'!$C$3="Score",,3)</f>
        <v>3</v>
      </c>
      <c r="S38" s="188">
        <f>IF('3. Pauses 24h'!$C$3="Score",,3)</f>
        <v>3</v>
      </c>
      <c r="T38" s="187">
        <f>IF('3. Pauses 24h'!$C$3="Score",,3)</f>
        <v>3</v>
      </c>
      <c r="U38" s="172">
        <f>IF('3. Pauses 24h'!$C$3="Score",0,3)</f>
        <v>3</v>
      </c>
      <c r="V38" s="172">
        <f>IF('3. Pauses 24h'!$C$3="Score",0,2)</f>
        <v>2</v>
      </c>
      <c r="W38" s="172">
        <f>IF('3. Pauses 24h'!$C$3="Score",0,3)</f>
        <v>3</v>
      </c>
      <c r="X38" s="172">
        <f>IF('3. Pauses 24h'!$C$3="Score",0,3)</f>
        <v>3</v>
      </c>
      <c r="Y38" s="172">
        <f>IF('3. Pauses 24h'!$C$3="Score",0,3)</f>
        <v>3</v>
      </c>
      <c r="Z38" s="172">
        <f>IF('3. Pauses 24h'!$C$3="Score",0,4)</f>
        <v>4</v>
      </c>
      <c r="AA38" s="172">
        <f>IF('3. Pauses 24h'!$C$3="Score",0,5)</f>
        <v>5</v>
      </c>
      <c r="AB38" s="172">
        <f>IF('3. Pauses 24h'!$C$3="Score",0,5)</f>
        <v>5</v>
      </c>
      <c r="AC38" s="172">
        <f>IF('3. Pauses 24h'!$C$3="Score",0,5)</f>
        <v>5</v>
      </c>
      <c r="AD38" s="172">
        <f>IF('3. Pauses 24h'!$C$3="Score",0,4)</f>
        <v>4</v>
      </c>
      <c r="AE38" s="172">
        <f>IF('3. Pauses 24h'!$C$3="Score",0,3)</f>
        <v>3</v>
      </c>
      <c r="AF38" s="172">
        <f>IF('3. Pauses 24h'!$C$3="Score",0,2)</f>
        <v>2</v>
      </c>
      <c r="AG38" s="172">
        <f>IF('3. Pauses 24h'!$C$3="Score",0,2)</f>
        <v>2</v>
      </c>
      <c r="AH38" s="172">
        <f>IF('3. Pauses 24h'!$C$3="Score",0,2)</f>
        <v>2</v>
      </c>
      <c r="AI38" s="172">
        <f>IF('3. Pauses 24h'!$C$3="Score",0,3)</f>
        <v>3</v>
      </c>
      <c r="AJ38" s="172">
        <f>IF('3. Pauses 24h'!$C$3="Score",0,3)</f>
        <v>3</v>
      </c>
      <c r="AK38" s="172">
        <f>IF('3. Pauses 24h'!$C$3="Score",0,3)</f>
        <v>3</v>
      </c>
      <c r="AL38" s="172">
        <f>IF('3. Pauses 24h'!$C$3="Score",0,3)</f>
        <v>3</v>
      </c>
      <c r="AM38" s="172">
        <f>IF('3. Pauses 24h'!$C$3="Score",0,3)</f>
        <v>3</v>
      </c>
      <c r="AN38" s="172">
        <f>IF('3. Pauses 24h'!$C$3="Score",0,2)</f>
        <v>2</v>
      </c>
      <c r="AO38" s="172">
        <f>IF('3. Pauses 24h'!$C$3="Score",1,1)</f>
        <v>1</v>
      </c>
      <c r="AP38" s="172">
        <f>IF('3. Pauses 24h'!$C$3="Score",2,0)</f>
        <v>0</v>
      </c>
      <c r="AQ38" s="172">
        <f>IF('3. Pauses 24h'!$C$3="Score",2,0)</f>
        <v>0</v>
      </c>
      <c r="AR38" s="172">
        <f>IF('3. Pauses 24h'!$C$3="Score",1,1)</f>
        <v>1</v>
      </c>
      <c r="AS38" s="189">
        <f>IF('3. Pauses 24h'!$C$3="Score",1,1)</f>
        <v>1</v>
      </c>
      <c r="AT38" s="4">
        <f>IF('3. Pauses 24h'!$C$3="Score",0,2)</f>
        <v>2</v>
      </c>
      <c r="AU38" s="4">
        <f>IF('3. Pauses 24h'!$C$3="Score",0,3)</f>
        <v>3</v>
      </c>
      <c r="AV38" s="4">
        <f>IF('3. Pauses 24h'!$C$3="Score",0,4)</f>
        <v>4</v>
      </c>
      <c r="AW38" s="4">
        <f>IF('3. Pauses 24h'!$C$3="Score",0,5)</f>
        <v>5</v>
      </c>
      <c r="AX38" s="4">
        <f>IF('3. Pauses 24h'!$C$3="Score",0,5)</f>
        <v>5</v>
      </c>
      <c r="AY38" s="4">
        <f>IF('3. Pauses 24h'!$C$3="Score",0,4)</f>
        <v>4</v>
      </c>
      <c r="AZ38" s="4">
        <f>IF('3. Pauses 24h'!$C$3="Score",0,4)</f>
        <v>4</v>
      </c>
      <c r="BA38" s="4">
        <f>IF('3. Pauses 24h'!$C$3="Score",0,4)</f>
        <v>4</v>
      </c>
      <c r="BB38" s="4">
        <f>IF('3. Pauses 24h'!$C$3="Score",0,4)</f>
        <v>4</v>
      </c>
      <c r="BC38" s="4">
        <f>IF('3. Pauses 24h'!$C$3="Score",0,4)</f>
        <v>4</v>
      </c>
      <c r="BD38" s="4">
        <f>IF('3. Pauses 24h'!$C$3="Score",0,3)</f>
        <v>3</v>
      </c>
      <c r="BE38" s="4">
        <f>IF('3. Pauses 24h'!$C$3="Score",0,4)</f>
        <v>4</v>
      </c>
      <c r="BF38" s="4">
        <f>IF('3. Pauses 24h'!$C$3="Score",0,4)</f>
        <v>4</v>
      </c>
      <c r="BG38" s="4">
        <f>IF('3. Pauses 24h'!$C$3="Score",0,4)</f>
        <v>4</v>
      </c>
      <c r="BH38" s="4">
        <f>IF('3. Pauses 24h'!$C$3="Score",0,3)</f>
        <v>3</v>
      </c>
      <c r="BI38" s="4">
        <f>IF('3. Pauses 24h'!$C$3="Score",0,2)</f>
        <v>2</v>
      </c>
      <c r="BJ38" s="4">
        <f>IF('3. Pauses 24h'!$C$3="Score",1,1)</f>
        <v>1</v>
      </c>
      <c r="BK38" s="4">
        <f>IF('3. Pauses 24h'!$C$3="Score",0,2)</f>
        <v>2</v>
      </c>
      <c r="BL38" s="4">
        <f>IF('3. Pauses 24h'!$C$3="Score",0,2)</f>
        <v>2</v>
      </c>
      <c r="BM38" s="4">
        <f>IF('3. Pauses 24h'!$C$3="Score",0,2)</f>
        <v>2</v>
      </c>
      <c r="BN38" s="4">
        <f>IF('3. Pauses 24h'!$C$3="Score",0,3)</f>
        <v>3</v>
      </c>
      <c r="BO38" s="4">
        <f>IF('3. Pauses 24h'!$C$3="Score",0,4)</f>
        <v>4</v>
      </c>
      <c r="BP38" s="4">
        <f>IF('3. Pauses 24h'!$C$3="Score",0,5)</f>
        <v>5</v>
      </c>
      <c r="BQ38" s="4">
        <f>IF('3. Pauses 24h'!$C$3="Score",0,6)</f>
        <v>6</v>
      </c>
      <c r="BR38" s="4">
        <f>IF('3. Pauses 24h'!$C$3="Score",0,6)</f>
        <v>6</v>
      </c>
      <c r="BS38" s="4">
        <f>IF('3. Pauses 24h'!$C$3="Score",0,5)</f>
        <v>5</v>
      </c>
      <c r="BT38" s="4">
        <f>IF('3. Pauses 24h'!$C$3="Score",0,5)</f>
        <v>5</v>
      </c>
      <c r="BU38" s="4">
        <f>IF('3. Pauses 24h'!$C$3="Score",0,5)</f>
        <v>5</v>
      </c>
      <c r="BV38" s="4">
        <f>IF('3. Pauses 24h'!$C$3="Score",0,4)</f>
        <v>4</v>
      </c>
      <c r="BW38" s="4">
        <f>IF('3. Pauses 24h'!$C$3="Score",0,3)</f>
        <v>3</v>
      </c>
      <c r="BX38" s="4">
        <f>IF('3. Pauses 24h'!$C$3="Score",0,2)</f>
        <v>2</v>
      </c>
      <c r="BY38" s="4">
        <f>IF('3. Pauses 24h'!$C$3="Score",0,2)</f>
        <v>2</v>
      </c>
      <c r="BZ38" s="4">
        <f>IF('3. Pauses 24h'!$C$3="Score",0,2)</f>
        <v>2</v>
      </c>
      <c r="CA38" s="4">
        <f>IF('3. Pauses 24h'!$C$3="Score",0,2)</f>
        <v>2</v>
      </c>
      <c r="CB38" s="4">
        <f>IF('3. Pauses 24h'!$C$3="Score",0,2)</f>
        <v>2</v>
      </c>
      <c r="CC38" s="4">
        <f>IF('3. Pauses 24h'!$C$3="Score",0,3)</f>
        <v>3</v>
      </c>
      <c r="CD38" s="4">
        <f>IF('3. Pauses 24h'!$C$3="Score",0,4)</f>
        <v>4</v>
      </c>
      <c r="CE38" s="4">
        <f>IF('3. Pauses 24h'!$C$3="Score",0,5)</f>
        <v>5</v>
      </c>
      <c r="CF38" s="4">
        <f>IF('3. Pauses 24h'!$C$3="Score",0,4)</f>
        <v>4</v>
      </c>
      <c r="CG38" s="4">
        <f>IF('3. Pauses 24h'!$C$3="Score",0,5)</f>
        <v>5</v>
      </c>
      <c r="CH38" s="4">
        <f>IF('3. Pauses 24h'!$C$3="Score",0,6)</f>
        <v>6</v>
      </c>
      <c r="CI38" s="4">
        <f>IF('3. Pauses 24h'!$C$3="Score",0,5)</f>
        <v>5</v>
      </c>
      <c r="CJ38" s="4">
        <f>IF('3. Pauses 24h'!$C$3="Score",0,4)</f>
        <v>4</v>
      </c>
      <c r="CK38" s="4">
        <f>IF('3. Pauses 24h'!$C$3="Score",0,4)</f>
        <v>4</v>
      </c>
      <c r="CL38" s="4">
        <f>IF('3. Pauses 24h'!$C$3="Score",0,3)</f>
        <v>3</v>
      </c>
      <c r="CM38" s="4">
        <f>IF('3. Pauses 24h'!$C$3="Score",0,3)</f>
        <v>3</v>
      </c>
      <c r="CN38" s="4">
        <f>IF('3. Pauses 24h'!$C$3="Score",0,2)</f>
        <v>2</v>
      </c>
      <c r="CO38" s="4">
        <f>IF('3. Pauses 24h'!$C$3="Score",1,1)</f>
        <v>1</v>
      </c>
      <c r="CP38" s="4">
        <f>IF('3. Pauses 24h'!$C$3="Score",1,1)</f>
        <v>1</v>
      </c>
      <c r="CQ38" s="4">
        <f>IF('3. Pauses 24h'!$C$3="Score",1,1)</f>
        <v>1</v>
      </c>
      <c r="CR38" s="4">
        <f>IF('3. Pauses 24h'!$C$3="Score",1,1)</f>
        <v>1</v>
      </c>
      <c r="CS38" s="4">
        <f>IF('3. Pauses 24h'!$C$3="Score",0,2)</f>
        <v>2</v>
      </c>
      <c r="CT38" s="4">
        <f>IF('3. Pauses 24h'!$C$3="Score",0,2)</f>
        <v>2</v>
      </c>
      <c r="CU38" s="4">
        <f>IF('3. Pauses 24h'!$C$3="Score",0,2)</f>
        <v>2</v>
      </c>
      <c r="CV38" s="4">
        <f>IF('3. Pauses 24h'!$C$3="Score",0,2)</f>
        <v>2</v>
      </c>
      <c r="CW38" s="4">
        <f>IF('3. Pauses 24h'!$C$3="Score",0,3)</f>
        <v>3</v>
      </c>
      <c r="CX38" s="4">
        <f>IF('3. Pauses 24h'!$C$3="Score",0,3)</f>
        <v>3</v>
      </c>
      <c r="CY38" s="4">
        <f>IF('3. Pauses 24h'!$C$3="Score",0,2)</f>
        <v>2</v>
      </c>
      <c r="CZ38" s="4">
        <f>IF('3. Pauses 24h'!$C$3="Score",0,3)</f>
        <v>3</v>
      </c>
      <c r="DA38" s="4">
        <f>IF('3. Pauses 24h'!$C$3="Score",0,3)</f>
        <v>3</v>
      </c>
    </row>
    <row r="39" spans="2:105" x14ac:dyDescent="0.35">
      <c r="B39" s="186" t="s">
        <v>701</v>
      </c>
      <c r="C39" s="187"/>
      <c r="D39" s="207">
        <f t="shared" si="3"/>
        <v>4.0588235294117645</v>
      </c>
      <c r="E39" s="188">
        <f>IF('3. Pauses 24h'!$C$3="Score",,0)</f>
        <v>0</v>
      </c>
      <c r="F39" s="187">
        <f>IF('3. Pauses 24h'!$C$3="Score",,1)</f>
        <v>1</v>
      </c>
      <c r="G39" s="188">
        <f>IF('3. Pauses 24h'!$C$3="Score",,2)</f>
        <v>2</v>
      </c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7">
        <f>IF('3. Pauses 24h'!$C$3="Score",,3)</f>
        <v>3</v>
      </c>
      <c r="S39" s="187">
        <f>IF('3. Pauses 24h'!$C$3="Score",,4)</f>
        <v>4</v>
      </c>
      <c r="T39" s="188">
        <f>IF('3. Pauses 24h'!$C$3="Score",,5)</f>
        <v>5</v>
      </c>
      <c r="U39" s="172">
        <f>IF('3. Pauses 24h'!$C$3="Score",0,4)</f>
        <v>4</v>
      </c>
      <c r="V39" s="172">
        <f>IF('3. Pauses 24h'!$C$3="Score",0,5)</f>
        <v>5</v>
      </c>
      <c r="W39" s="172">
        <f>IF('3. Pauses 24h'!$C$3="Score",0,5)</f>
        <v>5</v>
      </c>
      <c r="X39" s="172">
        <f>IF('3. Pauses 24h'!$C$3="Score",0,5)</f>
        <v>5</v>
      </c>
      <c r="Y39" s="172">
        <f>IF('3. Pauses 24h'!$C$3="Score",0,4)</f>
        <v>4</v>
      </c>
      <c r="Z39" s="172">
        <f>IF('3. Pauses 24h'!$C$3="Score",0,3)</f>
        <v>3</v>
      </c>
      <c r="AA39" s="172">
        <f>IF('3. Pauses 24h'!$C$3="Score",0,2)</f>
        <v>2</v>
      </c>
      <c r="AB39" s="172">
        <f>IF('3. Pauses 24h'!$C$3="Score",0,2)</f>
        <v>2</v>
      </c>
      <c r="AC39" s="172">
        <f>IF('3. Pauses 24h'!$C$3="Score",1,1)</f>
        <v>1</v>
      </c>
      <c r="AD39" s="172">
        <f>IF('3. Pauses 24h'!$C$3="Score",1,1)</f>
        <v>1</v>
      </c>
      <c r="AE39" s="172">
        <f>IF('3. Pauses 24h'!$C$3="Score",2,0)</f>
        <v>0</v>
      </c>
      <c r="AF39" s="172">
        <f>IF('3. Pauses 24h'!$C$3="Score",1,1)</f>
        <v>1</v>
      </c>
      <c r="AG39" s="172">
        <f>IF('3. Pauses 24h'!$C$3="Score",0,2)</f>
        <v>2</v>
      </c>
      <c r="AH39" s="172">
        <f>IF('3. Pauses 24h'!$C$3="Score",0,2)</f>
        <v>2</v>
      </c>
      <c r="AI39" s="172">
        <f>IF('3. Pauses 24h'!$C$3="Score",0,2)</f>
        <v>2</v>
      </c>
      <c r="AJ39" s="172">
        <f>IF('3. Pauses 24h'!$C$3="Score",0,2)</f>
        <v>2</v>
      </c>
      <c r="AK39" s="172">
        <f>IF('3. Pauses 24h'!$C$3="Score",0,3)</f>
        <v>3</v>
      </c>
      <c r="AL39" s="172">
        <f>IF('3. Pauses 24h'!$C$3="Score",0,4)</f>
        <v>4</v>
      </c>
      <c r="AM39" s="172">
        <f>IF('3. Pauses 24h'!$C$3="Score",0,4)</f>
        <v>4</v>
      </c>
      <c r="AN39" s="172">
        <f>IF('3. Pauses 24h'!$C$3="Score",0,4)</f>
        <v>4</v>
      </c>
      <c r="AO39" s="172">
        <f>IF('3. Pauses 24h'!$C$3="Score",0,5)</f>
        <v>5</v>
      </c>
      <c r="AP39" s="172">
        <f>IF('3. Pauses 24h'!$C$3="Score",0,6)</f>
        <v>6</v>
      </c>
      <c r="AQ39" s="172">
        <f>IF('3. Pauses 24h'!$C$3="Score",0,7)</f>
        <v>7</v>
      </c>
      <c r="AR39" s="172">
        <f>IF('3. Pauses 24h'!$C$3="Score",0,7)</f>
        <v>7</v>
      </c>
      <c r="AS39" s="189">
        <f>IF('3. Pauses 24h'!$C$3="Score",0,7)</f>
        <v>7</v>
      </c>
      <c r="AT39" s="4">
        <f>IF('3. Pauses 24h'!$C$3="Score",0,7)</f>
        <v>7</v>
      </c>
      <c r="AU39" s="4">
        <f>IF('3. Pauses 24h'!$C$3="Score",0,7)</f>
        <v>7</v>
      </c>
      <c r="AV39" s="4">
        <f>IF('3. Pauses 24h'!$C$3="Score",0,7)</f>
        <v>7</v>
      </c>
      <c r="AW39" s="4">
        <f>IF('3. Pauses 24h'!$C$3="Score",0,7)</f>
        <v>7</v>
      </c>
      <c r="AX39" s="4">
        <f>IF('3. Pauses 24h'!$C$3="Score",0,7)</f>
        <v>7</v>
      </c>
      <c r="AY39" s="4">
        <f>IF('3. Pauses 24h'!$C$3="Score",0,7)</f>
        <v>7</v>
      </c>
      <c r="AZ39" s="4">
        <f>IF('3. Pauses 24h'!$C$3="Score",0,7)</f>
        <v>7</v>
      </c>
      <c r="BA39" s="4">
        <f>IF('3. Pauses 24h'!$C$3="Score",0,7)</f>
        <v>7</v>
      </c>
      <c r="BB39" s="4">
        <f>IF('3. Pauses 24h'!$C$3="Score",0,7)</f>
        <v>7</v>
      </c>
      <c r="BC39" s="4">
        <f>IF('3. Pauses 24h'!$C$3="Score",0,6)</f>
        <v>6</v>
      </c>
      <c r="BD39" s="4">
        <f>IF('3. Pauses 24h'!$C$3="Score",0,5)</f>
        <v>5</v>
      </c>
      <c r="BE39" s="4">
        <f>IF('3. Pauses 24h'!$C$3="Score",0,5)</f>
        <v>5</v>
      </c>
      <c r="BF39" s="4">
        <f>IF('3. Pauses 24h'!$C$3="Score",0,4)</f>
        <v>4</v>
      </c>
      <c r="BG39" s="4">
        <f>IF('3. Pauses 24h'!$C$3="Score",0,3)</f>
        <v>3</v>
      </c>
      <c r="BH39" s="4">
        <f>IF('3. Pauses 24h'!$C$3="Score",0,2)</f>
        <v>2</v>
      </c>
      <c r="BI39" s="4">
        <f>IF('3. Pauses 24h'!$C$3="Score",0,2)</f>
        <v>2</v>
      </c>
      <c r="BJ39" s="4">
        <f>IF('3. Pauses 24h'!$C$3="Score",0,3)</f>
        <v>3</v>
      </c>
      <c r="BK39" s="4">
        <f>IF('3. Pauses 24h'!$C$3="Score",0,3)</f>
        <v>3</v>
      </c>
      <c r="BL39" s="4">
        <f>IF('3. Pauses 24h'!$C$3="Score",0,2)</f>
        <v>2</v>
      </c>
      <c r="BM39" s="4">
        <f>IF('3. Pauses 24h'!$C$3="Score",0,3)</f>
        <v>3</v>
      </c>
      <c r="BN39" s="4">
        <f>IF('3. Pauses 24h'!$C$3="Score",0,4)</f>
        <v>4</v>
      </c>
      <c r="BO39" s="4">
        <f>IF('3. Pauses 24h'!$C$3="Score",0,5)</f>
        <v>5</v>
      </c>
      <c r="BP39" s="4">
        <f>IF('3. Pauses 24h'!$C$3="Score",0,4)</f>
        <v>4</v>
      </c>
      <c r="BQ39" s="4">
        <f>IF('3. Pauses 24h'!$C$3="Score",0,3)</f>
        <v>3</v>
      </c>
      <c r="BR39" s="4">
        <f>IF('3. Pauses 24h'!$C$3="Score",0,3)</f>
        <v>3</v>
      </c>
      <c r="BS39" s="4">
        <f>IF('3. Pauses 24h'!$C$3="Score",0,4)</f>
        <v>4</v>
      </c>
      <c r="BT39" s="4">
        <f>IF('3. Pauses 24h'!$C$3="Score",0,4)</f>
        <v>4</v>
      </c>
      <c r="BU39" s="4">
        <f>IF('3. Pauses 24h'!$C$3="Score",0,3)</f>
        <v>3</v>
      </c>
      <c r="BV39" s="4">
        <f>IF('3. Pauses 24h'!$C$3="Score",0,2)</f>
        <v>2</v>
      </c>
      <c r="BW39" s="4">
        <f>IF('3. Pauses 24h'!$C$3="Score",0,3)</f>
        <v>3</v>
      </c>
      <c r="BX39" s="4">
        <f>IF('3. Pauses 24h'!$C$3="Score",0,4)</f>
        <v>4</v>
      </c>
      <c r="BY39" s="4">
        <f>IF('3. Pauses 24h'!$C$3="Score",0,5)</f>
        <v>5</v>
      </c>
      <c r="BZ39" s="4">
        <f>IF('3. Pauses 24h'!$C$3="Score",0,5)</f>
        <v>5</v>
      </c>
      <c r="CA39" s="4">
        <f>IF('3. Pauses 24h'!$C$3="Score",0,5)</f>
        <v>5</v>
      </c>
      <c r="CB39" s="4">
        <f>IF('3. Pauses 24h'!$C$3="Score",0,5)</f>
        <v>5</v>
      </c>
      <c r="CC39" s="4">
        <f>IF('3. Pauses 24h'!$C$3="Score",0,5)</f>
        <v>5</v>
      </c>
      <c r="CD39" s="4">
        <f>IF('3. Pauses 24h'!$C$3="Score",0,4)</f>
        <v>4</v>
      </c>
      <c r="CE39" s="4">
        <f>IF('3. Pauses 24h'!$C$3="Score",0,3)</f>
        <v>3</v>
      </c>
      <c r="CF39" s="4">
        <f>IF('3. Pauses 24h'!$C$3="Score",0,3)</f>
        <v>3</v>
      </c>
      <c r="CG39" s="4">
        <f>IF('3. Pauses 24h'!$C$3="Score",0,2)</f>
        <v>2</v>
      </c>
      <c r="CH39" s="4">
        <f>IF('3. Pauses 24h'!$C$3="Score",0,2)</f>
        <v>2</v>
      </c>
      <c r="CI39" s="4">
        <f>IF('3. Pauses 24h'!$C$3="Score",0,2)</f>
        <v>2</v>
      </c>
      <c r="CJ39" s="4">
        <f>IF('3. Pauses 24h'!$C$3="Score",0,3)</f>
        <v>3</v>
      </c>
      <c r="CK39" s="4">
        <f>IF('3. Pauses 24h'!$C$3="Score",0,3)</f>
        <v>3</v>
      </c>
      <c r="CL39" s="4">
        <f>IF('3. Pauses 24h'!$C$3="Score",0,3)</f>
        <v>3</v>
      </c>
      <c r="CM39" s="4">
        <f>IF('3. Pauses 24h'!$C$3="Score",0,3)</f>
        <v>3</v>
      </c>
      <c r="CN39" s="4">
        <f>IF('3. Pauses 24h'!$C$3="Score",0,4)</f>
        <v>4</v>
      </c>
      <c r="CO39" s="4">
        <f>IF('3. Pauses 24h'!$C$3="Score",0,4)</f>
        <v>4</v>
      </c>
      <c r="CP39" s="4">
        <f>IF('3. Pauses 24h'!$C$3="Score",0,5)</f>
        <v>5</v>
      </c>
      <c r="CQ39" s="4">
        <f>IF('3. Pauses 24h'!$C$3="Score",0,5)</f>
        <v>5</v>
      </c>
      <c r="CR39" s="4">
        <f>IF('3. Pauses 24h'!$C$3="Score",0,6)</f>
        <v>6</v>
      </c>
      <c r="CS39" s="4">
        <f>IF('3. Pauses 24h'!$C$3="Score",0,7)</f>
        <v>7</v>
      </c>
      <c r="CT39" s="4">
        <f>IF('3. Pauses 24h'!$C$3="Score",0,6)</f>
        <v>6</v>
      </c>
      <c r="CU39" s="4">
        <f>IF('3. Pauses 24h'!$C$3="Score",0,5)</f>
        <v>5</v>
      </c>
      <c r="CV39" s="4">
        <f>IF('3. Pauses 24h'!$C$3="Score",0,5)</f>
        <v>5</v>
      </c>
      <c r="CW39" s="4">
        <f>IF('3. Pauses 24h'!$C$3="Score",0,4)</f>
        <v>4</v>
      </c>
      <c r="CX39" s="4">
        <f>IF('3. Pauses 24h'!$C$3="Score",0,3)</f>
        <v>3</v>
      </c>
      <c r="CY39" s="4">
        <f>IF('3. Pauses 24h'!$C$3="Score",0,2)</f>
        <v>2</v>
      </c>
      <c r="CZ39" s="4">
        <f>IF('3. Pauses 24h'!$C$3="Score",0,4)</f>
        <v>4</v>
      </c>
      <c r="DA39" s="4">
        <f>IF('3. Pauses 24h'!$C$3="Score",0,4)</f>
        <v>4</v>
      </c>
    </row>
    <row r="40" spans="2:105" x14ac:dyDescent="0.35">
      <c r="B40" s="186" t="s">
        <v>1197</v>
      </c>
      <c r="C40" s="187"/>
      <c r="D40" s="207">
        <f t="shared" si="3"/>
        <v>3.4705882352941178</v>
      </c>
      <c r="E40" s="187">
        <f>IF('3. Pauses 24h'!$C$3="Score",,1)</f>
        <v>1</v>
      </c>
      <c r="F40" s="188">
        <f>IF('3. Pauses 24h'!$C$3="Score",,2)</f>
        <v>2</v>
      </c>
      <c r="G40" s="187">
        <f>IF('3. Pauses 24h'!$C$3="Score",,3)</f>
        <v>3</v>
      </c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8">
        <f>IF('3. Pauses 24h'!$C$3="Score",,3)</f>
        <v>3</v>
      </c>
      <c r="S40" s="187">
        <f>IF('3. Pauses 24h'!$C$3="Score",,4)</f>
        <v>4</v>
      </c>
      <c r="T40" s="187">
        <f>IF('3. Pauses 24h'!$C$3="Score",,5)</f>
        <v>5</v>
      </c>
      <c r="U40" s="172">
        <f>IF('3. Pauses 24h'!$C$3="Score",0,3)</f>
        <v>3</v>
      </c>
      <c r="V40" s="172">
        <f>IF('3. Pauses 24h'!$C$3="Score",0,2)</f>
        <v>2</v>
      </c>
      <c r="W40" s="172">
        <f>IF('3. Pauses 24h'!$C$3="Score",0,2)</f>
        <v>2</v>
      </c>
      <c r="X40" s="172">
        <f>IF('3. Pauses 24h'!$C$3="Score",0,3)</f>
        <v>3</v>
      </c>
      <c r="Y40" s="172">
        <f>IF('3. Pauses 24h'!$C$3="Score",0,4)</f>
        <v>4</v>
      </c>
      <c r="Z40" s="172">
        <f>IF('3. Pauses 24h'!$C$3="Score",0,3)</f>
        <v>3</v>
      </c>
      <c r="AA40" s="172">
        <f>IF('3. Pauses 24h'!$C$3="Score",0,3)</f>
        <v>3</v>
      </c>
      <c r="AB40" s="172">
        <f>IF('3. Pauses 24h'!$C$3="Score",0,4)</f>
        <v>4</v>
      </c>
      <c r="AC40" s="172">
        <f>IF('3. Pauses 24h'!$C$3="Score",0,4)</f>
        <v>4</v>
      </c>
      <c r="AD40" s="172">
        <f>IF('3. Pauses 24h'!$C$3="Score",0,3)</f>
        <v>3</v>
      </c>
      <c r="AE40" s="172">
        <f>IF('3. Pauses 24h'!$C$3="Score",0,2)</f>
        <v>2</v>
      </c>
      <c r="AF40" s="172">
        <f>IF('3. Pauses 24h'!$C$3="Score",0,2)</f>
        <v>2</v>
      </c>
      <c r="AG40" s="172">
        <f>IF('3. Pauses 24h'!$C$3="Score",0,3)</f>
        <v>3</v>
      </c>
      <c r="AH40" s="172">
        <f>IF('3. Pauses 24h'!$C$3="Score",0,4)</f>
        <v>4</v>
      </c>
      <c r="AI40" s="172">
        <f>IF('3. Pauses 24h'!$C$3="Score",0,3)</f>
        <v>3</v>
      </c>
      <c r="AJ40" s="172">
        <f>IF('3. Pauses 24h'!$C$3="Score",0,3)</f>
        <v>3</v>
      </c>
      <c r="AK40" s="172">
        <f>IF('3. Pauses 24h'!$C$3="Score",0,4)</f>
        <v>4</v>
      </c>
      <c r="AL40" s="172">
        <f>IF('3. Pauses 24h'!$C$3="Score",0,4)</f>
        <v>4</v>
      </c>
      <c r="AM40" s="172">
        <f>IF('3. Pauses 24h'!$C$3="Score",0,4)</f>
        <v>4</v>
      </c>
      <c r="AN40" s="172">
        <f>IF('3. Pauses 24h'!$C$3="Score",0,4)</f>
        <v>4</v>
      </c>
      <c r="AO40" s="172">
        <f>IF('3. Pauses 24h'!$C$3="Score",0,4)</f>
        <v>4</v>
      </c>
      <c r="AP40" s="172">
        <f>IF('3. Pauses 24h'!$C$3="Score",0,4)</f>
        <v>4</v>
      </c>
      <c r="AQ40" s="172">
        <f>IF('3. Pauses 24h'!$C$3="Score",0,4)</f>
        <v>4</v>
      </c>
      <c r="AR40" s="172">
        <f>IF('3. Pauses 24h'!$C$3="Score",0,3)</f>
        <v>3</v>
      </c>
      <c r="AS40" s="189">
        <f>IF('3. Pauses 24h'!$C$3="Score",0,4)</f>
        <v>4</v>
      </c>
      <c r="AT40" s="4">
        <f>IF('3. Pauses 24h'!$C$3="Score",0,3)</f>
        <v>3</v>
      </c>
      <c r="AU40" s="4">
        <f>IF('3. Pauses 24h'!$C$3="Score",0,2)</f>
        <v>2</v>
      </c>
      <c r="AV40" s="4">
        <f>IF('3. Pauses 24h'!$C$3="Score",1,1)</f>
        <v>1</v>
      </c>
      <c r="AW40" s="4">
        <f>IF('3. Pauses 24h'!$C$3="Score",0,2)</f>
        <v>2</v>
      </c>
      <c r="AX40" s="4">
        <f>IF('3. Pauses 24h'!$C$3="Score",0,2)</f>
        <v>2</v>
      </c>
      <c r="AY40" s="4">
        <f>IF('3. Pauses 24h'!$C$3="Score",0,2)</f>
        <v>2</v>
      </c>
      <c r="AZ40" s="4">
        <f>IF('3. Pauses 24h'!$C$3="Score",0,2)</f>
        <v>2</v>
      </c>
      <c r="BA40" s="4">
        <f>IF('3. Pauses 24h'!$C$3="Score",0,2)</f>
        <v>2</v>
      </c>
      <c r="BB40" s="4">
        <f>IF('3. Pauses 24h'!$C$3="Score",0,3)</f>
        <v>3</v>
      </c>
      <c r="BC40" s="4">
        <f>IF('3. Pauses 24h'!$C$3="Score",0,4)</f>
        <v>4</v>
      </c>
      <c r="BD40" s="4">
        <f>IF('3. Pauses 24h'!$C$3="Score",0,4)</f>
        <v>4</v>
      </c>
      <c r="BE40" s="4">
        <f>IF('3. Pauses 24h'!$C$3="Score",0,4)</f>
        <v>4</v>
      </c>
      <c r="BF40" s="4">
        <f>IF('3. Pauses 24h'!$C$3="Score",0,5)</f>
        <v>5</v>
      </c>
      <c r="BG40" s="4">
        <f>IF('3. Pauses 24h'!$C$3="Score",0,4)</f>
        <v>4</v>
      </c>
      <c r="BH40" s="4">
        <f>IF('3. Pauses 24h'!$C$3="Score",0,4)</f>
        <v>4</v>
      </c>
      <c r="BI40" s="4">
        <f>IF('3. Pauses 24h'!$C$3="Score",0,4)</f>
        <v>4</v>
      </c>
      <c r="BJ40" s="4">
        <f>IF('3. Pauses 24h'!$C$3="Score",0,4)</f>
        <v>4</v>
      </c>
      <c r="BK40" s="4">
        <f>IF('3. Pauses 24h'!$C$3="Score",0,3)</f>
        <v>3</v>
      </c>
      <c r="BL40" s="4">
        <f>IF('3. Pauses 24h'!$C$3="Score",0,3)</f>
        <v>3</v>
      </c>
      <c r="BM40" s="4">
        <f>IF('3. Pauses 24h'!$C$3="Score",0,3)</f>
        <v>3</v>
      </c>
      <c r="BN40" s="4">
        <f>IF('3. Pauses 24h'!$C$3="Score",0,3)</f>
        <v>3</v>
      </c>
      <c r="BO40" s="4">
        <f>IF('3. Pauses 24h'!$C$3="Score",0,4)</f>
        <v>4</v>
      </c>
      <c r="BP40" s="4">
        <f>IF('3. Pauses 24h'!$C$3="Score",0,4)</f>
        <v>4</v>
      </c>
      <c r="BQ40" s="4">
        <f>IF('3. Pauses 24h'!$C$3="Score",0,4)</f>
        <v>4</v>
      </c>
      <c r="BR40" s="4">
        <f>IF('3. Pauses 24h'!$C$3="Score",0,4)</f>
        <v>4</v>
      </c>
      <c r="BS40" s="4">
        <f>IF('3. Pauses 24h'!$C$3="Score",0,4)</f>
        <v>4</v>
      </c>
      <c r="BT40" s="4">
        <f>IF('3. Pauses 24h'!$C$3="Score",0,4)</f>
        <v>4</v>
      </c>
      <c r="BU40" s="4">
        <f>IF('3. Pauses 24h'!$C$3="Score",0,4)</f>
        <v>4</v>
      </c>
      <c r="BV40" s="4">
        <f>IF('3. Pauses 24h'!$C$3="Score",0,4)</f>
        <v>4</v>
      </c>
      <c r="BW40" s="4">
        <f>IF('3. Pauses 24h'!$C$3="Score",0,4)</f>
        <v>4</v>
      </c>
      <c r="BX40" s="4">
        <f>IF('3. Pauses 24h'!$C$3="Score",0,4)</f>
        <v>4</v>
      </c>
      <c r="BY40" s="4">
        <f>IF('3. Pauses 24h'!$C$3="Score",0,5)</f>
        <v>5</v>
      </c>
      <c r="BZ40" s="4">
        <f>IF('3. Pauses 24h'!$C$3="Score",0,6)</f>
        <v>6</v>
      </c>
      <c r="CA40" s="4">
        <f>IF('3. Pauses 24h'!$C$3="Score",0,6)</f>
        <v>6</v>
      </c>
      <c r="CB40" s="4">
        <f>IF('3. Pauses 24h'!$C$3="Score",0,7)</f>
        <v>7</v>
      </c>
      <c r="CC40" s="4">
        <f>IF('3. Pauses 24h'!$C$3="Score",0,7)</f>
        <v>7</v>
      </c>
      <c r="CD40" s="4">
        <f>IF('3. Pauses 24h'!$C$3="Score",0,6)</f>
        <v>6</v>
      </c>
      <c r="CE40" s="4">
        <f>IF('3. Pauses 24h'!$C$3="Score",0,5)</f>
        <v>5</v>
      </c>
      <c r="CF40" s="4">
        <f>IF('3. Pauses 24h'!$C$3="Score",0,4)</f>
        <v>4</v>
      </c>
      <c r="CG40" s="4">
        <f>IF('3. Pauses 24h'!$C$3="Score",0,3)</f>
        <v>3</v>
      </c>
      <c r="CH40" s="4">
        <f>IF('3. Pauses 24h'!$C$3="Score",0,3)</f>
        <v>3</v>
      </c>
      <c r="CI40" s="4">
        <f>IF('3. Pauses 24h'!$C$3="Score",0,3)</f>
        <v>3</v>
      </c>
      <c r="CJ40" s="4">
        <f>IF('3. Pauses 24h'!$C$3="Score",0,3)</f>
        <v>3</v>
      </c>
      <c r="CK40" s="4">
        <f>IF('3. Pauses 24h'!$C$3="Score",0,3)</f>
        <v>3</v>
      </c>
      <c r="CL40" s="4">
        <f>IF('3. Pauses 24h'!$C$3="Score",0,3)</f>
        <v>3</v>
      </c>
      <c r="CM40" s="4">
        <f>IF('3. Pauses 24h'!$C$3="Score",0,3)</f>
        <v>3</v>
      </c>
      <c r="CN40" s="4">
        <f>IF('3. Pauses 24h'!$C$3="Score",0,3)</f>
        <v>3</v>
      </c>
      <c r="CO40" s="4">
        <f>IF('3. Pauses 24h'!$C$3="Score",0,2)</f>
        <v>2</v>
      </c>
      <c r="CP40" s="4">
        <f>IF('3. Pauses 24h'!$C$3="Score",1,1)</f>
        <v>1</v>
      </c>
      <c r="CQ40" s="4">
        <f>IF('3. Pauses 24h'!$C$3="Score",1,1)</f>
        <v>1</v>
      </c>
      <c r="CR40" s="4">
        <f>IF('3. Pauses 24h'!$C$3="Score",0,2)</f>
        <v>2</v>
      </c>
      <c r="CS40" s="4">
        <f>IF('3. Pauses 24h'!$C$3="Score",0,3)</f>
        <v>3</v>
      </c>
      <c r="CT40" s="4">
        <f>IF('3. Pauses 24h'!$C$3="Score",0,3)</f>
        <v>3</v>
      </c>
      <c r="CU40" s="4">
        <f>IF('3. Pauses 24h'!$C$3="Score",0,3)</f>
        <v>3</v>
      </c>
      <c r="CV40" s="4">
        <f>IF('3. Pauses 24h'!$C$3="Score",0,4)</f>
        <v>4</v>
      </c>
      <c r="CW40" s="4">
        <f>IF('3. Pauses 24h'!$C$3="Score",0,5)</f>
        <v>5</v>
      </c>
      <c r="CX40" s="4">
        <f>IF('3. Pauses 24h'!$C$3="Score",0,4)</f>
        <v>4</v>
      </c>
      <c r="CY40" s="4">
        <f>IF('3. Pauses 24h'!$C$3="Score",0,3)</f>
        <v>3</v>
      </c>
      <c r="CZ40" s="4">
        <f>IF('3. Pauses 24h'!$C$3="Score",0,4)</f>
        <v>4</v>
      </c>
      <c r="DA40" s="4">
        <f>IF('3. Pauses 24h'!$C$3="Score",0,3)</f>
        <v>3</v>
      </c>
    </row>
    <row r="41" spans="2:105" x14ac:dyDescent="0.35">
      <c r="B41" s="186" t="s">
        <v>1198</v>
      </c>
      <c r="C41" s="187"/>
      <c r="D41" s="207">
        <f t="shared" si="3"/>
        <v>4.9176470588235297</v>
      </c>
      <c r="E41" s="187">
        <f>IF('3. Pauses 24h'!$C$3="Score",,1)</f>
        <v>1</v>
      </c>
      <c r="F41" s="188">
        <f>IF('3. Pauses 24h'!$C$3="Score",,2)</f>
        <v>2</v>
      </c>
      <c r="G41" s="187">
        <f>IF('3. Pauses 24h'!$C$3="Score",,2)</f>
        <v>2</v>
      </c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>
        <f>IF('3. Pauses 24h'!$C$3="Score",,3)</f>
        <v>3</v>
      </c>
      <c r="S41" s="187">
        <f>IF('3. Pauses 24h'!$C$3="Score",,4)</f>
        <v>4</v>
      </c>
      <c r="T41" s="188">
        <f>IF('3. Pauses 24h'!$C$3="Score",,5)</f>
        <v>5</v>
      </c>
      <c r="U41" s="172">
        <f>IF('3. Pauses 24h'!$C$3="Score",0,5)</f>
        <v>5</v>
      </c>
      <c r="V41" s="172">
        <f>IF('3. Pauses 24h'!$C$3="Score",0,5)</f>
        <v>5</v>
      </c>
      <c r="W41" s="172">
        <f>IF('3. Pauses 24h'!$C$3="Score",0,6)</f>
        <v>6</v>
      </c>
      <c r="X41" s="172">
        <f>IF('3. Pauses 24h'!$C$3="Score",0,7)</f>
        <v>7</v>
      </c>
      <c r="Y41" s="172">
        <f>IF('3. Pauses 24h'!$C$3="Score",0,7)</f>
        <v>7</v>
      </c>
      <c r="Z41" s="172">
        <f>IF('3. Pauses 24h'!$C$3="Score",0,7)</f>
        <v>7</v>
      </c>
      <c r="AA41" s="172">
        <f>IF('3. Pauses 24h'!$C$3="Score",0,7)</f>
        <v>7</v>
      </c>
      <c r="AB41" s="172">
        <f>IF('3. Pauses 24h'!$C$3="Score",0,6)</f>
        <v>6</v>
      </c>
      <c r="AC41" s="172">
        <f>IF('3. Pauses 24h'!$C$3="Score",0,6)</f>
        <v>6</v>
      </c>
      <c r="AD41" s="172">
        <f>IF('3. Pauses 24h'!$C$3="Score",0,5)</f>
        <v>5</v>
      </c>
      <c r="AE41" s="172">
        <f>IF('3. Pauses 24h'!$C$3="Score",0,4)</f>
        <v>4</v>
      </c>
      <c r="AF41" s="172">
        <f>IF('3. Pauses 24h'!$C$3="Score",0,4)</f>
        <v>4</v>
      </c>
      <c r="AG41" s="172">
        <f>IF('3. Pauses 24h'!$C$3="Score",0,3)</f>
        <v>3</v>
      </c>
      <c r="AH41" s="172">
        <f>IF('3. Pauses 24h'!$C$3="Score",0,3)</f>
        <v>3</v>
      </c>
      <c r="AI41" s="172">
        <f>IF('3. Pauses 24h'!$C$3="Score",0,3)</f>
        <v>3</v>
      </c>
      <c r="AJ41" s="172">
        <f>IF('3. Pauses 24h'!$C$3="Score",0,3)</f>
        <v>3</v>
      </c>
      <c r="AK41" s="172">
        <f>IF('3. Pauses 24h'!$C$3="Score",0,4)</f>
        <v>4</v>
      </c>
      <c r="AL41" s="172">
        <f>IF('3. Pauses 24h'!$C$3="Score",0,5)</f>
        <v>5</v>
      </c>
      <c r="AM41" s="172">
        <f>IF('3. Pauses 24h'!$C$3="Score",0,5)</f>
        <v>5</v>
      </c>
      <c r="AN41" s="172">
        <f>IF('3. Pauses 24h'!$C$3="Score",0,6)</f>
        <v>6</v>
      </c>
      <c r="AO41" s="172">
        <f>IF('3. Pauses 24h'!$C$3="Score",0,6)</f>
        <v>6</v>
      </c>
      <c r="AP41" s="172">
        <f>IF('3. Pauses 24h'!$C$3="Score",0,7)</f>
        <v>7</v>
      </c>
      <c r="AQ41" s="172">
        <f>IF('3. Pauses 24h'!$C$3="Score",0,7)</f>
        <v>7</v>
      </c>
      <c r="AR41" s="172">
        <f>IF('3. Pauses 24h'!$C$3="Score",0,7)</f>
        <v>7</v>
      </c>
      <c r="AS41" s="189">
        <f>IF('3. Pauses 24h'!$C$3="Score",0,7)</f>
        <v>7</v>
      </c>
      <c r="AT41" s="4">
        <f>IF('3. Pauses 24h'!$C$3="Score",0,6)</f>
        <v>6</v>
      </c>
      <c r="AU41" s="4">
        <f>IF('3. Pauses 24h'!$C$3="Score",0,6)</f>
        <v>6</v>
      </c>
      <c r="AV41" s="4">
        <f>IF('3. Pauses 24h'!$C$3="Score",0,6)</f>
        <v>6</v>
      </c>
      <c r="AW41" s="4">
        <f>IF('3. Pauses 24h'!$C$3="Score",0,6)</f>
        <v>6</v>
      </c>
      <c r="AX41" s="4">
        <f>IF('3. Pauses 24h'!$C$3="Score",0,5)</f>
        <v>5</v>
      </c>
      <c r="AY41" s="4">
        <f>IF('3. Pauses 24h'!$C$3="Score",0,4)</f>
        <v>4</v>
      </c>
      <c r="AZ41" s="4">
        <f>IF('3. Pauses 24h'!$C$3="Score",0,4)</f>
        <v>4</v>
      </c>
      <c r="BA41" s="4">
        <f>IF('3. Pauses 24h'!$C$3="Score",0,4)</f>
        <v>4</v>
      </c>
      <c r="BB41" s="4">
        <f>IF('3. Pauses 24h'!$C$3="Score",0,4)</f>
        <v>4</v>
      </c>
      <c r="BC41" s="4">
        <f>IF('3. Pauses 24h'!$C$3="Score",0,4)</f>
        <v>4</v>
      </c>
      <c r="BD41" s="4">
        <f>IF('3. Pauses 24h'!$C$3="Score",0,4)</f>
        <v>4</v>
      </c>
      <c r="BE41" s="4">
        <f>IF('3. Pauses 24h'!$C$3="Score",0,5)</f>
        <v>5</v>
      </c>
      <c r="BF41" s="4">
        <f>IF('3. Pauses 24h'!$C$3="Score",0,6)</f>
        <v>6</v>
      </c>
      <c r="BG41" s="4">
        <f>IF('3. Pauses 24h'!$C$3="Score",0,5)</f>
        <v>5</v>
      </c>
      <c r="BH41" s="4">
        <f>IF('3. Pauses 24h'!$C$3="Score",0,5)</f>
        <v>5</v>
      </c>
      <c r="BI41" s="4">
        <f>IF('3. Pauses 24h'!$C$3="Score",0,4)</f>
        <v>4</v>
      </c>
      <c r="BJ41" s="4">
        <f>IF('3. Pauses 24h'!$C$3="Score",0,4)</f>
        <v>4</v>
      </c>
      <c r="BK41" s="4">
        <f>IF('3. Pauses 24h'!$C$3="Score",0,3)</f>
        <v>3</v>
      </c>
      <c r="BL41" s="4">
        <f>IF('3. Pauses 24h'!$C$3="Score",0,2)</f>
        <v>2</v>
      </c>
      <c r="BM41" s="4">
        <f>IF('3. Pauses 24h'!$C$3="Score",0,2)</f>
        <v>2</v>
      </c>
      <c r="BN41" s="4">
        <f>IF('3. Pauses 24h'!$C$3="Score",0,3)</f>
        <v>3</v>
      </c>
      <c r="BO41" s="4">
        <f>IF('3. Pauses 24h'!$C$3="Score",0,4)</f>
        <v>4</v>
      </c>
      <c r="BP41" s="4">
        <f>IF('3. Pauses 24h'!$C$3="Score",0,4)</f>
        <v>4</v>
      </c>
      <c r="BQ41" s="4">
        <f>IF('3. Pauses 24h'!$C$3="Score",0,3)</f>
        <v>3</v>
      </c>
      <c r="BR41" s="4">
        <f>IF('3. Pauses 24h'!$C$3="Score",0,4)</f>
        <v>4</v>
      </c>
      <c r="BS41" s="4">
        <f>IF('3. Pauses 24h'!$C$3="Score",0,5)</f>
        <v>5</v>
      </c>
      <c r="BT41" s="4">
        <f>IF('3. Pauses 24h'!$C$3="Score",0,5)</f>
        <v>5</v>
      </c>
      <c r="BU41" s="4">
        <f>IF('3. Pauses 24h'!$C$3="Score",0,5)</f>
        <v>5</v>
      </c>
      <c r="BV41" s="4">
        <f>IF('3. Pauses 24h'!$C$3="Score",0,5)</f>
        <v>5</v>
      </c>
      <c r="BW41" s="4">
        <f>IF('3. Pauses 24h'!$C$3="Score",0,6)</f>
        <v>6</v>
      </c>
      <c r="BX41" s="4">
        <f>IF('3. Pauses 24h'!$C$3="Score",0,7)</f>
        <v>7</v>
      </c>
      <c r="BY41" s="4">
        <f>IF('3. Pauses 24h'!$C$3="Score",0,7)</f>
        <v>7</v>
      </c>
      <c r="BZ41" s="4">
        <f>IF('3. Pauses 24h'!$C$3="Score",0,6)</f>
        <v>6</v>
      </c>
      <c r="CA41" s="4">
        <f>IF('3. Pauses 24h'!$C$3="Score",0,5)</f>
        <v>5</v>
      </c>
      <c r="CB41" s="4">
        <f>IF('3. Pauses 24h'!$C$3="Score",0,5)</f>
        <v>5</v>
      </c>
      <c r="CC41" s="4">
        <f>IF('3. Pauses 24h'!$C$3="Score",0,4)</f>
        <v>4</v>
      </c>
      <c r="CD41" s="4">
        <f>IF('3. Pauses 24h'!$C$3="Score",0,3)</f>
        <v>3</v>
      </c>
      <c r="CE41" s="4">
        <f>IF('3. Pauses 24h'!$C$3="Score",0,2)</f>
        <v>2</v>
      </c>
      <c r="CF41" s="4">
        <f>IF('3. Pauses 24h'!$C$3="Score",0,2)</f>
        <v>2</v>
      </c>
      <c r="CG41" s="4">
        <f>IF('3. Pauses 24h'!$C$3="Score",0,3)</f>
        <v>3</v>
      </c>
      <c r="CH41" s="4">
        <f>IF('3. Pauses 24h'!$C$3="Score",0,4)</f>
        <v>4</v>
      </c>
      <c r="CI41" s="4">
        <f>IF('3. Pauses 24h'!$C$3="Score",0,3)</f>
        <v>3</v>
      </c>
      <c r="CJ41" s="4">
        <f>IF('3. Pauses 24h'!$C$3="Score",0,4)</f>
        <v>4</v>
      </c>
      <c r="CK41" s="4">
        <f>IF('3. Pauses 24h'!$C$3="Score",0,5)</f>
        <v>5</v>
      </c>
      <c r="CL41" s="4">
        <f>IF('3. Pauses 24h'!$C$3="Score",0,6)</f>
        <v>6</v>
      </c>
      <c r="CM41" s="4">
        <f>IF('3. Pauses 24h'!$C$3="Score",0,6)</f>
        <v>6</v>
      </c>
      <c r="CN41" s="4">
        <f>IF('3. Pauses 24h'!$C$3="Score",0,6)</f>
        <v>6</v>
      </c>
      <c r="CO41" s="4">
        <f>IF('3. Pauses 24h'!$C$3="Score",0,6)</f>
        <v>6</v>
      </c>
      <c r="CP41" s="4">
        <f>IF('3. Pauses 24h'!$C$3="Score",0,7)</f>
        <v>7</v>
      </c>
      <c r="CQ41" s="4">
        <f>IF('3. Pauses 24h'!$C$3="Score",0,7)</f>
        <v>7</v>
      </c>
      <c r="CR41" s="4">
        <f>IF('3. Pauses 24h'!$C$3="Score",0,7)</f>
        <v>7</v>
      </c>
      <c r="CS41" s="4">
        <f>IF('3. Pauses 24h'!$C$3="Score",0,7)</f>
        <v>7</v>
      </c>
      <c r="CT41" s="4">
        <f>IF('3. Pauses 24h'!$C$3="Score",0,6)</f>
        <v>6</v>
      </c>
      <c r="CU41" s="4">
        <f>IF('3. Pauses 24h'!$C$3="Score",0,5)</f>
        <v>5</v>
      </c>
      <c r="CV41" s="4">
        <f>IF('3. Pauses 24h'!$C$3="Score",0,5)</f>
        <v>5</v>
      </c>
      <c r="CW41" s="4">
        <f>IF('3. Pauses 24h'!$C$3="Score",0,4)</f>
        <v>4</v>
      </c>
      <c r="CX41" s="4">
        <f>IF('3. Pauses 24h'!$C$3="Score",0,4)</f>
        <v>4</v>
      </c>
      <c r="CY41" s="4">
        <f>IF('3. Pauses 24h'!$C$3="Score",0,3)</f>
        <v>3</v>
      </c>
      <c r="CZ41" s="4">
        <f>IF('3. Pauses 24h'!$C$3="Score",0,6)</f>
        <v>6</v>
      </c>
      <c r="DA41" s="4">
        <f>IF('3. Pauses 24h'!$C$3="Score",0,5)</f>
        <v>5</v>
      </c>
    </row>
    <row r="42" spans="2:105" x14ac:dyDescent="0.35">
      <c r="B42" s="186" t="s">
        <v>1199</v>
      </c>
      <c r="C42" s="187"/>
      <c r="D42" s="207">
        <f t="shared" si="3"/>
        <v>3.4235294117647057</v>
      </c>
      <c r="E42" s="188">
        <f>IF('3. Pauses 24h'!$C$3="Score",,1)</f>
        <v>1</v>
      </c>
      <c r="F42" s="187">
        <f>IF('3. Pauses 24h'!$C$3="Score",,1)</f>
        <v>1</v>
      </c>
      <c r="G42" s="188">
        <f>IF('3. Pauses 24h'!$C$3="Score",,1)</f>
        <v>1</v>
      </c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>
        <f>IF('3. Pauses 24h'!$C$3="Score",,1)</f>
        <v>1</v>
      </c>
      <c r="S42" s="187">
        <f>IF('3. Pauses 24h'!$C$3="Score",,2)</f>
        <v>2</v>
      </c>
      <c r="T42" s="188">
        <f>IF('3. Pauses 24h'!$C$3="Score",,3)</f>
        <v>3</v>
      </c>
      <c r="U42" s="172">
        <f>IF('3. Pauses 24h'!$C$3="Score",0,4)</f>
        <v>4</v>
      </c>
      <c r="V42" s="172">
        <f>IF('3. Pauses 24h'!$C$3="Score",0,3)</f>
        <v>3</v>
      </c>
      <c r="W42" s="172">
        <f>IF('3. Pauses 24h'!$C$3="Score",0,3)</f>
        <v>3</v>
      </c>
      <c r="X42" s="172">
        <f>IF('3. Pauses 24h'!$C$3="Score",0,4)</f>
        <v>4</v>
      </c>
      <c r="Y42" s="172">
        <f>IF('3. Pauses 24h'!$C$3="Score",0,4)</f>
        <v>4</v>
      </c>
      <c r="Z42" s="172">
        <f>IF('3. Pauses 24h'!$C$3="Score",0,3)</f>
        <v>3</v>
      </c>
      <c r="AA42" s="172">
        <f>IF('3. Pauses 24h'!$C$3="Score",0,2)</f>
        <v>2</v>
      </c>
      <c r="AB42" s="172">
        <f>IF('3. Pauses 24h'!$C$3="Score",1,1)</f>
        <v>1</v>
      </c>
      <c r="AC42" s="172">
        <f>IF('3. Pauses 24h'!$C$3="Score",1,1)</f>
        <v>1</v>
      </c>
      <c r="AD42" s="172">
        <f>IF('3. Pauses 24h'!$C$3="Score",0,2)</f>
        <v>2</v>
      </c>
      <c r="AE42" s="172">
        <f>IF('3. Pauses 24h'!$C$3="Score",1,1)</f>
        <v>1</v>
      </c>
      <c r="AF42" s="172">
        <f>IF('3. Pauses 24h'!$C$3="Score",0,2)</f>
        <v>2</v>
      </c>
      <c r="AG42" s="172">
        <f>IF('3. Pauses 24h'!$C$3="Score",0,3)</f>
        <v>3</v>
      </c>
      <c r="AH42" s="172">
        <f>IF('3. Pauses 24h'!$C$3="Score",0,4)</f>
        <v>4</v>
      </c>
      <c r="AI42" s="172">
        <f>IF('3. Pauses 24h'!$C$3="Score",0,4)</f>
        <v>4</v>
      </c>
      <c r="AJ42" s="172">
        <f>IF('3. Pauses 24h'!$C$3="Score",0,5)</f>
        <v>5</v>
      </c>
      <c r="AK42" s="172">
        <f>IF('3. Pauses 24h'!$C$3="Score",0,4)</f>
        <v>4</v>
      </c>
      <c r="AL42" s="172">
        <f>IF('3. Pauses 24h'!$C$3="Score",0,4)</f>
        <v>4</v>
      </c>
      <c r="AM42" s="172">
        <f>IF('3. Pauses 24h'!$C$3="Score",0,4)</f>
        <v>4</v>
      </c>
      <c r="AN42" s="172">
        <f>IF('3. Pauses 24h'!$C$3="Score",0,4)</f>
        <v>4</v>
      </c>
      <c r="AO42" s="172">
        <f>IF('3. Pauses 24h'!$C$3="Score",0,3)</f>
        <v>3</v>
      </c>
      <c r="AP42" s="172">
        <f>IF('3. Pauses 24h'!$C$3="Score",0,4)</f>
        <v>4</v>
      </c>
      <c r="AQ42" s="172">
        <f>IF('3. Pauses 24h'!$C$3="Score",0,3)</f>
        <v>3</v>
      </c>
      <c r="AR42" s="172">
        <f>IF('3. Pauses 24h'!$C$3="Score",0,3)</f>
        <v>3</v>
      </c>
      <c r="AS42" s="189">
        <f>IF('3. Pauses 24h'!$C$3="Score",0,3)</f>
        <v>3</v>
      </c>
      <c r="AT42" s="4">
        <f>IF('3. Pauses 24h'!$C$3="Score",0,3)</f>
        <v>3</v>
      </c>
      <c r="AU42" s="4">
        <f>IF('3. Pauses 24h'!$C$3="Score",0,3)</f>
        <v>3</v>
      </c>
      <c r="AV42" s="4">
        <f>IF('3. Pauses 24h'!$C$3="Score",0,4)</f>
        <v>4</v>
      </c>
      <c r="AW42" s="4">
        <f>IF('3. Pauses 24h'!$C$3="Score",0,3)</f>
        <v>3</v>
      </c>
      <c r="AX42" s="4">
        <f>IF('3. Pauses 24h'!$C$3="Score",0,4)</f>
        <v>4</v>
      </c>
      <c r="AY42" s="4">
        <f>IF('3. Pauses 24h'!$C$3="Score",0,4)</f>
        <v>4</v>
      </c>
      <c r="AZ42" s="4">
        <f>IF('3. Pauses 24h'!$C$3="Score",0,4)</f>
        <v>4</v>
      </c>
      <c r="BA42" s="4">
        <f>IF('3. Pauses 24h'!$C$3="Score",0,3)</f>
        <v>3</v>
      </c>
      <c r="BB42" s="4">
        <f>IF('3. Pauses 24h'!$C$3="Score",0,2)</f>
        <v>2</v>
      </c>
      <c r="BC42" s="4">
        <f>IF('3. Pauses 24h'!$C$3="Score",1,1)</f>
        <v>1</v>
      </c>
      <c r="BD42" s="4">
        <f>IF('3. Pauses 24h'!$C$3="Score",1,1)</f>
        <v>1</v>
      </c>
      <c r="BE42" s="4">
        <f>IF('3. Pauses 24h'!$C$3="Score",2,0)</f>
        <v>0</v>
      </c>
      <c r="BF42" s="4">
        <f>IF('3. Pauses 24h'!$C$3="Score",2,0)</f>
        <v>0</v>
      </c>
      <c r="BG42" s="4">
        <f>IF('3. Pauses 24h'!$C$3="Score",2,0)</f>
        <v>0</v>
      </c>
      <c r="BH42" s="4">
        <f>IF('3. Pauses 24h'!$C$3="Score",2,0)</f>
        <v>0</v>
      </c>
      <c r="BI42" s="4">
        <f>IF('3. Pauses 24h'!$C$3="Score",1,1)</f>
        <v>1</v>
      </c>
      <c r="BJ42" s="4">
        <f>IF('3. Pauses 24h'!$C$3="Score",0,2)</f>
        <v>2</v>
      </c>
      <c r="BK42" s="4">
        <f>IF('3. Pauses 24h'!$C$3="Score",0,2)</f>
        <v>2</v>
      </c>
      <c r="BL42" s="4">
        <f>IF('3. Pauses 24h'!$C$3="Score",0,2)</f>
        <v>2</v>
      </c>
      <c r="BM42" s="4">
        <f>IF('3. Pauses 24h'!$C$3="Score",0,2)</f>
        <v>2</v>
      </c>
      <c r="BN42" s="4">
        <f>IF('3. Pauses 24h'!$C$3="Score",0,3)</f>
        <v>3</v>
      </c>
      <c r="BO42" s="4">
        <f>IF('3. Pauses 24h'!$C$3="Score",0,4)</f>
        <v>4</v>
      </c>
      <c r="BP42" s="4">
        <f>IF('3. Pauses 24h'!$C$3="Score",0,3)</f>
        <v>3</v>
      </c>
      <c r="BQ42" s="4">
        <f>IF('3. Pauses 24h'!$C$3="Score",0,2)</f>
        <v>2</v>
      </c>
      <c r="BR42" s="4">
        <f>IF('3. Pauses 24h'!$C$3="Score",0,2)</f>
        <v>2</v>
      </c>
      <c r="BS42" s="4">
        <f>IF('3. Pauses 24h'!$C$3="Score",0,2)</f>
        <v>2</v>
      </c>
      <c r="BT42" s="4">
        <f>IF('3. Pauses 24h'!$C$3="Score",0,2)</f>
        <v>2</v>
      </c>
      <c r="BU42" s="4">
        <f>IF('3. Pauses 24h'!$C$3="Score",1,1)</f>
        <v>1</v>
      </c>
      <c r="BV42" s="4">
        <f>IF('3. Pauses 24h'!$C$3="Score",2,0)</f>
        <v>0</v>
      </c>
      <c r="BW42" s="4">
        <f>IF('3. Pauses 24h'!$C$3="Score",1,1)</f>
        <v>1</v>
      </c>
      <c r="BX42" s="4">
        <f>IF('3. Pauses 24h'!$C$3="Score",0,2)</f>
        <v>2</v>
      </c>
      <c r="BY42" s="4">
        <f>IF('3. Pauses 24h'!$C$3="Score",0,3)</f>
        <v>3</v>
      </c>
      <c r="BZ42" s="4">
        <f>IF('3. Pauses 24h'!$C$3="Score",0,4)</f>
        <v>4</v>
      </c>
      <c r="CA42" s="4">
        <f>IF('3. Pauses 24h'!$C$3="Score",0,5)</f>
        <v>5</v>
      </c>
      <c r="CB42" s="4">
        <f>IF('3. Pauses 24h'!$C$3="Score",0,6)</f>
        <v>6</v>
      </c>
      <c r="CC42" s="4">
        <f>IF('3. Pauses 24h'!$C$3="Score",0,7)</f>
        <v>7</v>
      </c>
      <c r="CD42" s="4">
        <f>IF('3. Pauses 24h'!$C$3="Score",0,7)</f>
        <v>7</v>
      </c>
      <c r="CE42" s="4">
        <f>IF('3. Pauses 24h'!$C$3="Score",0,6)</f>
        <v>6</v>
      </c>
      <c r="CF42" s="4">
        <f>IF('3. Pauses 24h'!$C$3="Score",0,6)</f>
        <v>6</v>
      </c>
      <c r="CG42" s="4">
        <f>IF('3. Pauses 24h'!$C$3="Score",0,6)</f>
        <v>6</v>
      </c>
      <c r="CH42" s="4">
        <f>IF('3. Pauses 24h'!$C$3="Score",0,6)</f>
        <v>6</v>
      </c>
      <c r="CI42" s="4">
        <f>IF('3. Pauses 24h'!$C$3="Score",0,5)</f>
        <v>5</v>
      </c>
      <c r="CJ42" s="4">
        <f>IF('3. Pauses 24h'!$C$3="Score",0,5)</f>
        <v>5</v>
      </c>
      <c r="CK42" s="4">
        <f>IF('3. Pauses 24h'!$C$3="Score",0,5)</f>
        <v>5</v>
      </c>
      <c r="CL42" s="4">
        <f>IF('3. Pauses 24h'!$C$3="Score",0,6)</f>
        <v>6</v>
      </c>
      <c r="CM42" s="4">
        <f>IF('3. Pauses 24h'!$C$3="Score",0,6)</f>
        <v>6</v>
      </c>
      <c r="CN42" s="4">
        <f>IF('3. Pauses 24h'!$C$3="Score",0,6)</f>
        <v>6</v>
      </c>
      <c r="CO42" s="4">
        <f>IF('3. Pauses 24h'!$C$3="Score",0,6)</f>
        <v>6</v>
      </c>
      <c r="CP42" s="4">
        <f>IF('3. Pauses 24h'!$C$3="Score",0,6)</f>
        <v>6</v>
      </c>
      <c r="CQ42" s="4">
        <f>IF('3. Pauses 24h'!$C$3="Score",0,6)</f>
        <v>6</v>
      </c>
      <c r="CR42" s="4">
        <f>IF('3. Pauses 24h'!$C$3="Score",0,6)</f>
        <v>6</v>
      </c>
      <c r="CS42" s="4">
        <f>IF('3. Pauses 24h'!$C$3="Score",0,5)</f>
        <v>5</v>
      </c>
      <c r="CT42" s="4">
        <f>IF('3. Pauses 24h'!$C$3="Score",0,5)</f>
        <v>5</v>
      </c>
      <c r="CU42" s="4">
        <f>IF('3. Pauses 24h'!$C$3="Score",0,5)</f>
        <v>5</v>
      </c>
      <c r="CV42" s="4">
        <f>IF('3. Pauses 24h'!$C$3="Score",0,4)</f>
        <v>4</v>
      </c>
      <c r="CW42" s="4">
        <f>IF('3. Pauses 24h'!$C$3="Score",0,4)</f>
        <v>4</v>
      </c>
      <c r="CX42" s="4">
        <f>IF('3. Pauses 24h'!$C$3="Score",0,3)</f>
        <v>3</v>
      </c>
      <c r="CY42" s="4">
        <f>IF('3. Pauses 24h'!$C$3="Score",0,2)</f>
        <v>2</v>
      </c>
      <c r="CZ42" s="4">
        <f>IF('3. Pauses 24h'!$C$3="Score",0,5)</f>
        <v>5</v>
      </c>
      <c r="DA42" s="4">
        <f>IF('3. Pauses 24h'!$C$3="Score",0,4)</f>
        <v>4</v>
      </c>
    </row>
    <row r="43" spans="2:105" x14ac:dyDescent="0.35">
      <c r="B43" s="186" t="s">
        <v>1200</v>
      </c>
      <c r="C43" s="187"/>
      <c r="D43" s="207">
        <f t="shared" si="3"/>
        <v>3.0823529411764707</v>
      </c>
      <c r="E43" s="187">
        <f>IF('3. Pauses 24h'!$C$3="Score",,1)</f>
        <v>1</v>
      </c>
      <c r="F43" s="187">
        <f>IF('3. Pauses 24h'!$C$3="Score",,2)</f>
        <v>2</v>
      </c>
      <c r="G43" s="187">
        <f>IF('3. Pauses 24h'!$C$3="Score",,3)</f>
        <v>3</v>
      </c>
      <c r="H43" s="187"/>
      <c r="I43" s="187"/>
      <c r="J43" s="187"/>
      <c r="K43" s="187"/>
      <c r="L43" s="187"/>
      <c r="M43" s="187"/>
      <c r="N43" s="187"/>
      <c r="O43" s="187"/>
      <c r="P43" s="187"/>
      <c r="Q43" s="187"/>
      <c r="R43" s="187">
        <f>IF('3. Pauses 24h'!$C$3="Score",,3)</f>
        <v>3</v>
      </c>
      <c r="S43" s="188">
        <f>IF('3. Pauses 24h'!$C$3="Score",,3)</f>
        <v>3</v>
      </c>
      <c r="T43" s="187">
        <f>IF('3. Pauses 24h'!$C$3="Score",,3)</f>
        <v>3</v>
      </c>
      <c r="U43" s="172">
        <f>IF('3. Pauses 24h'!$C$3="Score",1,1)</f>
        <v>1</v>
      </c>
      <c r="V43" s="172">
        <f>IF('3. Pauses 24h'!$C$3="Score",2,0)</f>
        <v>0</v>
      </c>
      <c r="W43" s="172">
        <f>IF('3. Pauses 24h'!$C$3="Score",2,0)</f>
        <v>0</v>
      </c>
      <c r="X43" s="172">
        <f>IF('3. Pauses 24h'!$C$3="Score",2,0)</f>
        <v>0</v>
      </c>
      <c r="Y43" s="172">
        <f>IF('3. Pauses 24h'!$C$3="Score",2,0)</f>
        <v>0</v>
      </c>
      <c r="Z43" s="172">
        <f>IF('3. Pauses 24h'!$C$3="Score",1,1)</f>
        <v>1</v>
      </c>
      <c r="AA43" s="172">
        <f>IF('3. Pauses 24h'!$C$3="Score",0,2)</f>
        <v>2</v>
      </c>
      <c r="AB43" s="172">
        <f>IF('3. Pauses 24h'!$C$3="Score",0,3)</f>
        <v>3</v>
      </c>
      <c r="AC43" s="172">
        <f>IF('3. Pauses 24h'!$C$3="Score",0,4)</f>
        <v>4</v>
      </c>
      <c r="AD43" s="172">
        <f>IF('3. Pauses 24h'!$C$3="Score",0,5)</f>
        <v>5</v>
      </c>
      <c r="AE43" s="172">
        <f>IF('3. Pauses 24h'!$C$3="Score",0,6)</f>
        <v>6</v>
      </c>
      <c r="AF43" s="172">
        <f>IF('3. Pauses 24h'!$C$3="Score",0,7)</f>
        <v>7</v>
      </c>
      <c r="AG43" s="172">
        <f>IF('3. Pauses 24h'!$C$3="Score",0,6)</f>
        <v>6</v>
      </c>
      <c r="AH43" s="172">
        <f>IF('3. Pauses 24h'!$C$3="Score",0,6)</f>
        <v>6</v>
      </c>
      <c r="AI43" s="172">
        <f>IF('3. Pauses 24h'!$C$3="Score",0,5)</f>
        <v>5</v>
      </c>
      <c r="AJ43" s="172">
        <f>IF('3. Pauses 24h'!$C$3="Score",0,4)</f>
        <v>4</v>
      </c>
      <c r="AK43" s="172">
        <f>IF('3. Pauses 24h'!$C$3="Score",0,4)</f>
        <v>4</v>
      </c>
      <c r="AL43" s="172">
        <f>IF('3. Pauses 24h'!$C$3="Score",0,3)</f>
        <v>3</v>
      </c>
      <c r="AM43" s="172">
        <f>IF('3. Pauses 24h'!$C$3="Score",0,2)</f>
        <v>2</v>
      </c>
      <c r="AN43" s="172">
        <f>IF('3. Pauses 24h'!$C$3="Score",0,2)</f>
        <v>2</v>
      </c>
      <c r="AO43" s="172">
        <f>IF('3. Pauses 24h'!$C$3="Score",1,1)</f>
        <v>1</v>
      </c>
      <c r="AP43" s="172">
        <f>IF('3. Pauses 24h'!$C$3="Score",1,1)</f>
        <v>1</v>
      </c>
      <c r="AQ43" s="172">
        <f>IF('3. Pauses 24h'!$C$3="Score",0,2)</f>
        <v>2</v>
      </c>
      <c r="AR43" s="172">
        <f>IF('3. Pauses 24h'!$C$3="Score",1,1)</f>
        <v>1</v>
      </c>
      <c r="AS43" s="189">
        <f>IF('3. Pauses 24h'!$C$3="Score",0,2)</f>
        <v>2</v>
      </c>
      <c r="AT43" s="4">
        <f>IF('3. Pauses 24h'!$C$3="Score",0,2)</f>
        <v>2</v>
      </c>
      <c r="AU43" s="4">
        <f>IF('3. Pauses 24h'!$C$3="Score",0,2)</f>
        <v>2</v>
      </c>
      <c r="AV43" s="4">
        <f>IF('3. Pauses 24h'!$C$3="Score",0,2)</f>
        <v>2</v>
      </c>
      <c r="AW43" s="4">
        <f>IF('3. Pauses 24h'!$C$3="Score",0,2)</f>
        <v>2</v>
      </c>
      <c r="AX43" s="4">
        <f>IF('3. Pauses 24h'!$C$3="Score",1,1)</f>
        <v>1</v>
      </c>
      <c r="AY43" s="4">
        <f>IF('3. Pauses 24h'!$C$3="Score",1,1)</f>
        <v>1</v>
      </c>
      <c r="AZ43" s="4">
        <f>IF('3. Pauses 24h'!$C$3="Score",1,1)</f>
        <v>1</v>
      </c>
      <c r="BA43" s="4">
        <f>IF('3. Pauses 24h'!$C$3="Score",0,2)</f>
        <v>2</v>
      </c>
      <c r="BB43" s="4">
        <f>IF('3. Pauses 24h'!$C$3="Score",0,3)</f>
        <v>3</v>
      </c>
      <c r="BC43" s="4">
        <f>IF('3. Pauses 24h'!$C$3="Score",0,4)</f>
        <v>4</v>
      </c>
      <c r="BD43" s="4">
        <f>IF('3. Pauses 24h'!$C$3="Score",0,5)</f>
        <v>5</v>
      </c>
      <c r="BE43" s="4">
        <f>IF('3. Pauses 24h'!$C$3="Score",0,6)</f>
        <v>6</v>
      </c>
      <c r="BF43" s="4">
        <f>IF('3. Pauses 24h'!$C$3="Score",0,6)</f>
        <v>6</v>
      </c>
      <c r="BG43" s="4">
        <f>IF('3. Pauses 24h'!$C$3="Score",0,6)</f>
        <v>6</v>
      </c>
      <c r="BH43" s="4">
        <f>IF('3. Pauses 24h'!$C$3="Score",0,5)</f>
        <v>5</v>
      </c>
      <c r="BI43" s="4">
        <f>IF('3. Pauses 24h'!$C$3="Score",0,4)</f>
        <v>4</v>
      </c>
      <c r="BJ43" s="4">
        <f>IF('3. Pauses 24h'!$C$3="Score",0,3)</f>
        <v>3</v>
      </c>
      <c r="BK43" s="4">
        <f>IF('3. Pauses 24h'!$C$3="Score",0,2)</f>
        <v>2</v>
      </c>
      <c r="BL43" s="4">
        <f>IF('3. Pauses 24h'!$C$3="Score",0,2)</f>
        <v>2</v>
      </c>
      <c r="BM43" s="4">
        <f>IF('3. Pauses 24h'!$C$3="Score",0,2)</f>
        <v>2</v>
      </c>
      <c r="BN43" s="4">
        <f>IF('3. Pauses 24h'!$C$3="Score",0,2)</f>
        <v>2</v>
      </c>
      <c r="BO43" s="4">
        <f>IF('3. Pauses 24h'!$C$3="Score",0,2)</f>
        <v>2</v>
      </c>
      <c r="BP43" s="4">
        <f>IF('3. Pauses 24h'!$C$3="Score",0,2)</f>
        <v>2</v>
      </c>
      <c r="BQ43" s="4">
        <f>IF('3. Pauses 24h'!$C$3="Score",0,3)</f>
        <v>3</v>
      </c>
      <c r="BR43" s="4">
        <f>IF('3. Pauses 24h'!$C$3="Score",0,3)</f>
        <v>3</v>
      </c>
      <c r="BS43" s="4">
        <f>IF('3. Pauses 24h'!$C$3="Score",0,2)</f>
        <v>2</v>
      </c>
      <c r="BT43" s="4">
        <f>IF('3. Pauses 24h'!$C$3="Score",0,2)</f>
        <v>2</v>
      </c>
      <c r="BU43" s="4">
        <f>IF('3. Pauses 24h'!$C$3="Score",0,2)</f>
        <v>2</v>
      </c>
      <c r="BV43" s="4">
        <f>IF('3. Pauses 24h'!$C$3="Score",0,2)</f>
        <v>2</v>
      </c>
      <c r="BW43" s="4">
        <f>IF('3. Pauses 24h'!$C$3="Score",0,2)</f>
        <v>2</v>
      </c>
      <c r="BX43" s="4">
        <f>IF('3. Pauses 24h'!$C$3="Score",1,1)</f>
        <v>1</v>
      </c>
      <c r="BY43" s="4">
        <f>IF('3. Pauses 24h'!$C$3="Score",1,1)</f>
        <v>1</v>
      </c>
      <c r="BZ43" s="4">
        <f>IF('3. Pauses 24h'!$C$3="Score",1,1)</f>
        <v>1</v>
      </c>
      <c r="CA43" s="4">
        <f>IF('3. Pauses 24h'!$C$3="Score",1,1)</f>
        <v>1</v>
      </c>
      <c r="CB43" s="4">
        <f>IF('3. Pauses 24h'!$C$3="Score",1,1)</f>
        <v>1</v>
      </c>
      <c r="CC43" s="4">
        <f>IF('3. Pauses 24h'!$C$3="Score",0,2)</f>
        <v>2</v>
      </c>
      <c r="CD43" s="4">
        <f>IF('3. Pauses 24h'!$C$3="Score",0,3)</f>
        <v>3</v>
      </c>
      <c r="CE43" s="4">
        <f>IF('3. Pauses 24h'!$C$3="Score",0,4)</f>
        <v>4</v>
      </c>
      <c r="CF43" s="4">
        <f>IF('3. Pauses 24h'!$C$3="Score",0,5)</f>
        <v>5</v>
      </c>
      <c r="CG43" s="4">
        <f>IF('3. Pauses 24h'!$C$3="Score",0,6)</f>
        <v>6</v>
      </c>
      <c r="CH43" s="4">
        <f>IF('3. Pauses 24h'!$C$3="Score",0,7)</f>
        <v>7</v>
      </c>
      <c r="CI43" s="4">
        <f>IF('3. Pauses 24h'!$C$3="Score",0,7)</f>
        <v>7</v>
      </c>
      <c r="CJ43" s="4">
        <f>IF('3. Pauses 24h'!$C$3="Score",0,7)</f>
        <v>7</v>
      </c>
      <c r="CK43" s="4">
        <f>IF('3. Pauses 24h'!$C$3="Score",0,7)</f>
        <v>7</v>
      </c>
      <c r="CL43" s="4">
        <f>IF('3. Pauses 24h'!$C$3="Score",0,7)</f>
        <v>7</v>
      </c>
      <c r="CM43" s="4">
        <f>IF('3. Pauses 24h'!$C$3="Score",0,7)</f>
        <v>7</v>
      </c>
      <c r="CN43" s="4">
        <f>IF('3. Pauses 24h'!$C$3="Score",0,6)</f>
        <v>6</v>
      </c>
      <c r="CO43" s="4">
        <f>IF('3. Pauses 24h'!$C$3="Score",0,6)</f>
        <v>6</v>
      </c>
      <c r="CP43" s="4">
        <f>IF('3. Pauses 24h'!$C$3="Score",0,6)</f>
        <v>6</v>
      </c>
      <c r="CQ43" s="4">
        <f>IF('3. Pauses 24h'!$C$3="Score",0,5)</f>
        <v>5</v>
      </c>
      <c r="CR43" s="4">
        <f>IF('3. Pauses 24h'!$C$3="Score",0,4)</f>
        <v>4</v>
      </c>
      <c r="CS43" s="4">
        <f>IF('3. Pauses 24h'!$C$3="Score",0,3)</f>
        <v>3</v>
      </c>
      <c r="CT43" s="4">
        <f>IF('3. Pauses 24h'!$C$3="Score",0,2)</f>
        <v>2</v>
      </c>
      <c r="CU43" s="4">
        <f>IF('3. Pauses 24h'!$C$3="Score",0,2)</f>
        <v>2</v>
      </c>
      <c r="CV43" s="4">
        <f>IF('3. Pauses 24h'!$C$3="Score",1,1)</f>
        <v>1</v>
      </c>
      <c r="CW43" s="4">
        <f>IF('3. Pauses 24h'!$C$3="Score",1,1)</f>
        <v>1</v>
      </c>
      <c r="CX43" s="4">
        <f>IF('3. Pauses 24h'!$C$3="Score",1,1)</f>
        <v>1</v>
      </c>
      <c r="CY43" s="4">
        <f>IF('3. Pauses 24h'!$C$3="Score",1,1)</f>
        <v>1</v>
      </c>
      <c r="CZ43" s="4">
        <f>IF('3. Pauses 24h'!$C$3="Score",0,3)</f>
        <v>3</v>
      </c>
      <c r="DA43" s="4">
        <f>IF('3. Pauses 24h'!$C$3="Score",0,3)</f>
        <v>3</v>
      </c>
    </row>
    <row r="44" spans="2:105" x14ac:dyDescent="0.35">
      <c r="B44" s="186" t="s">
        <v>1201</v>
      </c>
      <c r="C44" s="187"/>
      <c r="D44" s="207">
        <f t="shared" si="3"/>
        <v>2.9058823529411764</v>
      </c>
      <c r="E44" s="187">
        <f>IF('3. Pauses 24h'!$C$3="Score",,1)</f>
        <v>1</v>
      </c>
      <c r="F44" s="187">
        <f>IF('3. Pauses 24h'!$C$3="Score",,1)</f>
        <v>1</v>
      </c>
      <c r="G44" s="188">
        <f>IF('3. Pauses 24h'!$C$3="Score",,2)</f>
        <v>2</v>
      </c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7">
        <f>IF('3. Pauses 24h'!$C$3="Score",,2)</f>
        <v>2</v>
      </c>
      <c r="S44" s="188">
        <f>IF('3. Pauses 24h'!$C$3="Score",,2)</f>
        <v>2</v>
      </c>
      <c r="T44" s="187">
        <f>IF('3. Pauses 24h'!$C$3="Score",,3)</f>
        <v>3</v>
      </c>
      <c r="U44" s="172">
        <f>IF('3. Pauses 24h'!$C$3="Score",0,3)</f>
        <v>3</v>
      </c>
      <c r="V44" s="172">
        <f>IF('3. Pauses 24h'!$C$3="Score",0,2)</f>
        <v>2</v>
      </c>
      <c r="W44" s="172">
        <f>IF('3. Pauses 24h'!$C$3="Score",0,2)</f>
        <v>2</v>
      </c>
      <c r="X44" s="172">
        <f>IF('3. Pauses 24h'!$C$3="Score",0,2)</f>
        <v>2</v>
      </c>
      <c r="Y44" s="172">
        <f>IF('3. Pauses 24h'!$C$3="Score",0,2)</f>
        <v>2</v>
      </c>
      <c r="Z44" s="172">
        <f>IF('3. Pauses 24h'!$C$3="Score",0,2)</f>
        <v>2</v>
      </c>
      <c r="AA44" s="172">
        <f>IF('3. Pauses 24h'!$C$3="Score",1,1)</f>
        <v>1</v>
      </c>
      <c r="AB44" s="172">
        <f>IF('3. Pauses 24h'!$C$3="Score",2,0)</f>
        <v>0</v>
      </c>
      <c r="AC44" s="172">
        <f>IF('3. Pauses 24h'!$C$3="Score",2,0)</f>
        <v>0</v>
      </c>
      <c r="AD44" s="172">
        <f>IF('3. Pauses 24h'!$C$3="Score",2,0)</f>
        <v>0</v>
      </c>
      <c r="AE44" s="172">
        <f>IF('3. Pauses 24h'!$C$3="Score",1,1)</f>
        <v>1</v>
      </c>
      <c r="AF44" s="172">
        <f>IF('3. Pauses 24h'!$C$3="Score",1,1)</f>
        <v>1</v>
      </c>
      <c r="AG44" s="172">
        <f>IF('3. Pauses 24h'!$C$3="Score",1,1)</f>
        <v>1</v>
      </c>
      <c r="AH44" s="172">
        <f>IF('3. Pauses 24h'!$C$3="Score",0,2)</f>
        <v>2</v>
      </c>
      <c r="AI44" s="172">
        <f>IF('3. Pauses 24h'!$C$3="Score",0,3)</f>
        <v>3</v>
      </c>
      <c r="AJ44" s="172">
        <f>IF('3. Pauses 24h'!$C$3="Score",0,3)</f>
        <v>3</v>
      </c>
      <c r="AK44" s="172">
        <f>IF('3. Pauses 24h'!$C$3="Score",0,3)</f>
        <v>3</v>
      </c>
      <c r="AL44" s="172">
        <f>IF('3. Pauses 24h'!$C$3="Score",0,3)</f>
        <v>3</v>
      </c>
      <c r="AM44" s="172">
        <f>IF('3. Pauses 24h'!$C$3="Score",0,4)</f>
        <v>4</v>
      </c>
      <c r="AN44" s="172">
        <f>IF('3. Pauses 24h'!$C$3="Score",0,5)</f>
        <v>5</v>
      </c>
      <c r="AO44" s="172">
        <f>IF('3. Pauses 24h'!$C$3="Score",0,5)</f>
        <v>5</v>
      </c>
      <c r="AP44" s="172">
        <f>IF('3. Pauses 24h'!$C$3="Score",0,4)</f>
        <v>4</v>
      </c>
      <c r="AQ44" s="172">
        <f>IF('3. Pauses 24h'!$C$3="Score",0,4)</f>
        <v>4</v>
      </c>
      <c r="AR44" s="172">
        <f>IF('3. Pauses 24h'!$C$3="Score",0,4)</f>
        <v>4</v>
      </c>
      <c r="AS44" s="189">
        <f>IF('3. Pauses 24h'!$C$3="Score",0,3)</f>
        <v>3</v>
      </c>
      <c r="AT44" s="4">
        <f>IF('3. Pauses 24h'!$C$3="Score",0,3)</f>
        <v>3</v>
      </c>
      <c r="AU44" s="4">
        <f>IF('3. Pauses 24h'!$C$3="Score",0,3)</f>
        <v>3</v>
      </c>
      <c r="AV44" s="4">
        <f>IF('3. Pauses 24h'!$C$3="Score",0,3)</f>
        <v>3</v>
      </c>
      <c r="AW44" s="4">
        <f>IF('3. Pauses 24h'!$C$3="Score",0,3)</f>
        <v>3</v>
      </c>
      <c r="AX44" s="4">
        <f>IF('3. Pauses 24h'!$C$3="Score",0,4)</f>
        <v>4</v>
      </c>
      <c r="AY44" s="4">
        <f>IF('3. Pauses 24h'!$C$3="Score",0,4)</f>
        <v>4</v>
      </c>
      <c r="AZ44" s="4">
        <f>IF('3. Pauses 24h'!$C$3="Score",0,4)</f>
        <v>4</v>
      </c>
      <c r="BA44" s="4">
        <f>IF('3. Pauses 24h'!$C$3="Score",0,4)</f>
        <v>4</v>
      </c>
      <c r="BB44" s="4">
        <f>IF('3. Pauses 24h'!$C$3="Score",0,3)</f>
        <v>3</v>
      </c>
      <c r="BC44" s="4">
        <f>IF('3. Pauses 24h'!$C$3="Score",0,2)</f>
        <v>2</v>
      </c>
      <c r="BD44" s="4">
        <f>IF('3. Pauses 24h'!$C$3="Score",0,3)</f>
        <v>3</v>
      </c>
      <c r="BE44" s="4">
        <f>IF('3. Pauses 24h'!$C$3="Score",0,3)</f>
        <v>3</v>
      </c>
      <c r="BF44" s="4">
        <f>IF('3. Pauses 24h'!$C$3="Score",0,3)</f>
        <v>3</v>
      </c>
      <c r="BG44" s="4">
        <f>IF('3. Pauses 24h'!$C$3="Score",0,4)</f>
        <v>4</v>
      </c>
      <c r="BH44" s="4">
        <f>IF('3. Pauses 24h'!$C$3="Score",0,4)</f>
        <v>4</v>
      </c>
      <c r="BI44" s="4">
        <f>IF('3. Pauses 24h'!$C$3="Score",0,4)</f>
        <v>4</v>
      </c>
      <c r="BJ44" s="4">
        <f>IF('3. Pauses 24h'!$C$3="Score",0,5)</f>
        <v>5</v>
      </c>
      <c r="BK44" s="4">
        <f>IF('3. Pauses 24h'!$C$3="Score",0,4)</f>
        <v>4</v>
      </c>
      <c r="BL44" s="4">
        <f>IF('3. Pauses 24h'!$C$3="Score",0,3)</f>
        <v>3</v>
      </c>
      <c r="BM44" s="4">
        <f>IF('3. Pauses 24h'!$C$3="Score",0,3)</f>
        <v>3</v>
      </c>
      <c r="BN44" s="4">
        <f>IF('3. Pauses 24h'!$C$3="Score",0,2)</f>
        <v>2</v>
      </c>
      <c r="BO44" s="4">
        <f>IF('3. Pauses 24h'!$C$3="Score",1,1)</f>
        <v>1</v>
      </c>
      <c r="BP44" s="4">
        <f>IF('3. Pauses 24h'!$C$3="Score",0,2)</f>
        <v>2</v>
      </c>
      <c r="BQ44" s="4">
        <f>IF('3. Pauses 24h'!$C$3="Score",0,2)</f>
        <v>2</v>
      </c>
      <c r="BR44" s="4">
        <f>IF('3. Pauses 24h'!$C$3="Score",0,3)</f>
        <v>3</v>
      </c>
      <c r="BS44" s="4">
        <f>IF('3. Pauses 24h'!$C$3="Score",0,3)</f>
        <v>3</v>
      </c>
      <c r="BT44" s="4">
        <f>IF('3. Pauses 24h'!$C$3="Score",0,3)</f>
        <v>3</v>
      </c>
      <c r="BU44" s="4">
        <f>IF('3. Pauses 24h'!$C$3="Score",0,4)</f>
        <v>4</v>
      </c>
      <c r="BV44" s="4">
        <f>IF('3. Pauses 24h'!$C$3="Score",0,5)</f>
        <v>5</v>
      </c>
      <c r="BW44" s="4">
        <f>IF('3. Pauses 24h'!$C$3="Score",0,4)</f>
        <v>4</v>
      </c>
      <c r="BX44" s="4">
        <f>IF('3. Pauses 24h'!$C$3="Score",0,4)</f>
        <v>4</v>
      </c>
      <c r="BY44" s="4">
        <f>IF('3. Pauses 24h'!$C$3="Score",0,4)</f>
        <v>4</v>
      </c>
      <c r="BZ44" s="4">
        <f>IF('3. Pauses 24h'!$C$3="Score",0,5)</f>
        <v>5</v>
      </c>
      <c r="CA44" s="4">
        <f>IF('3. Pauses 24h'!$C$3="Score",0,5)</f>
        <v>5</v>
      </c>
      <c r="CB44" s="4">
        <f>IF('3. Pauses 24h'!$C$3="Score",0,5)</f>
        <v>5</v>
      </c>
      <c r="CC44" s="4">
        <f>IF('3. Pauses 24h'!$C$3="Score",0,4)</f>
        <v>4</v>
      </c>
      <c r="CD44" s="4">
        <f>IF('3. Pauses 24h'!$C$3="Score",0,5)</f>
        <v>5</v>
      </c>
      <c r="CE44" s="4">
        <f>IF('3. Pauses 24h'!$C$3="Score",0,5)</f>
        <v>5</v>
      </c>
      <c r="CF44" s="4">
        <f>IF('3. Pauses 24h'!$C$3="Score",0,4)</f>
        <v>4</v>
      </c>
      <c r="CG44" s="4">
        <f>IF('3. Pauses 24h'!$C$3="Score",0,4)</f>
        <v>4</v>
      </c>
      <c r="CH44" s="4">
        <f>IF('3. Pauses 24h'!$C$3="Score",0,4)</f>
        <v>4</v>
      </c>
      <c r="CI44" s="4">
        <f>IF('3. Pauses 24h'!$C$3="Score",0,3)</f>
        <v>3</v>
      </c>
      <c r="CJ44" s="4">
        <f>IF('3. Pauses 24h'!$C$3="Score",0,4)</f>
        <v>4</v>
      </c>
      <c r="CK44" s="4">
        <f>IF('3. Pauses 24h'!$C$3="Score",0,3)</f>
        <v>3</v>
      </c>
      <c r="CL44" s="4">
        <f>IF('3. Pauses 24h'!$C$3="Score",0,2)</f>
        <v>2</v>
      </c>
      <c r="CM44" s="4">
        <f>IF('3. Pauses 24h'!$C$3="Score",0,3)</f>
        <v>3</v>
      </c>
      <c r="CN44" s="4">
        <f>IF('3. Pauses 24h'!$C$3="Score",0,3)</f>
        <v>3</v>
      </c>
      <c r="CO44" s="4">
        <f>IF('3. Pauses 24h'!$C$3="Score",0,3)</f>
        <v>3</v>
      </c>
      <c r="CP44" s="4">
        <f>IF('3. Pauses 24h'!$C$3="Score",0,3)</f>
        <v>3</v>
      </c>
      <c r="CQ44" s="4">
        <f>IF('3. Pauses 24h'!$C$3="Score",0,2)</f>
        <v>2</v>
      </c>
      <c r="CR44" s="4">
        <f>IF('3. Pauses 24h'!$C$3="Score",0,2)</f>
        <v>2</v>
      </c>
      <c r="CS44" s="4">
        <f>IF('3. Pauses 24h'!$C$3="Score",0,2)</f>
        <v>2</v>
      </c>
      <c r="CT44" s="4">
        <f>IF('3. Pauses 24h'!$C$3="Score",1,1)</f>
        <v>1</v>
      </c>
      <c r="CU44" s="4">
        <f>IF('3. Pauses 24h'!$C$3="Score",1,1)</f>
        <v>1</v>
      </c>
      <c r="CV44" s="4">
        <f>IF('3. Pauses 24h'!$C$3="Score",1,1)</f>
        <v>1</v>
      </c>
      <c r="CW44" s="4">
        <f>IF('3. Pauses 24h'!$C$3="Score",1,1)</f>
        <v>1</v>
      </c>
      <c r="CX44" s="4">
        <f>IF('3. Pauses 24h'!$C$3="Score",1,1)</f>
        <v>1</v>
      </c>
      <c r="CY44" s="4">
        <f>IF('3. Pauses 24h'!$C$3="Score",1,1)</f>
        <v>1</v>
      </c>
      <c r="CZ44" s="4">
        <f>IF('3. Pauses 24h'!$C$3="Score",0,2)</f>
        <v>2</v>
      </c>
      <c r="DA44" s="4">
        <f>IF('3. Pauses 24h'!$C$3="Score",0,2)</f>
        <v>2</v>
      </c>
    </row>
    <row r="45" spans="2:105" x14ac:dyDescent="0.35">
      <c r="B45" s="186" t="s">
        <v>1202</v>
      </c>
      <c r="C45" s="187"/>
      <c r="D45" s="207">
        <f t="shared" si="3"/>
        <v>4.3882352941176475</v>
      </c>
      <c r="E45" s="187">
        <f>IF('3. Pauses 24h'!$C$3="Score",,0)</f>
        <v>0</v>
      </c>
      <c r="F45" s="188">
        <f>IF('3. Pauses 24h'!$C$3="Score",,0)</f>
        <v>0</v>
      </c>
      <c r="G45" s="187">
        <f>IF('3. Pauses 24h'!$C$3="Score",,1)</f>
        <v>1</v>
      </c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>
        <f>IF('3. Pauses 24h'!$C$3="Score",,2)</f>
        <v>2</v>
      </c>
      <c r="S45" s="187">
        <f>IF('3. Pauses 24h'!$C$3="Score",,3)</f>
        <v>3</v>
      </c>
      <c r="T45" s="188">
        <f>IF('3. Pauses 24h'!$C$3="Score",,4)</f>
        <v>4</v>
      </c>
      <c r="U45" s="172">
        <f>IF('3. Pauses 24h'!$C$3="Score",0,5)</f>
        <v>5</v>
      </c>
      <c r="V45" s="172">
        <f>IF('3. Pauses 24h'!$C$3="Score",0,5)</f>
        <v>5</v>
      </c>
      <c r="W45" s="172">
        <f>IF('3. Pauses 24h'!$C$3="Score",0,6)</f>
        <v>6</v>
      </c>
      <c r="X45" s="172">
        <f>IF('3. Pauses 24h'!$C$3="Score",0,5)</f>
        <v>5</v>
      </c>
      <c r="Y45" s="172">
        <f>IF('3. Pauses 24h'!$C$3="Score",0,5)</f>
        <v>5</v>
      </c>
      <c r="Z45" s="172">
        <f>IF('3. Pauses 24h'!$C$3="Score",0,4)</f>
        <v>4</v>
      </c>
      <c r="AA45" s="172">
        <f>IF('3. Pauses 24h'!$C$3="Score",0,4)</f>
        <v>4</v>
      </c>
      <c r="AB45" s="172">
        <f>IF('3. Pauses 24h'!$C$3="Score",0,4)</f>
        <v>4</v>
      </c>
      <c r="AC45" s="172">
        <f>IF('3. Pauses 24h'!$C$3="Score",0,4)</f>
        <v>4</v>
      </c>
      <c r="AD45" s="172">
        <f>IF('3. Pauses 24h'!$C$3="Score",0,3)</f>
        <v>3</v>
      </c>
      <c r="AE45" s="172">
        <f>IF('3. Pauses 24h'!$C$3="Score",0,4)</f>
        <v>4</v>
      </c>
      <c r="AF45" s="172">
        <f>IF('3. Pauses 24h'!$C$3="Score",0,4)</f>
        <v>4</v>
      </c>
      <c r="AG45" s="172">
        <f>IF('3. Pauses 24h'!$C$3="Score",0,5)</f>
        <v>5</v>
      </c>
      <c r="AH45" s="172">
        <f>IF('3. Pauses 24h'!$C$3="Score",0,5)</f>
        <v>5</v>
      </c>
      <c r="AI45" s="172">
        <f>IF('3. Pauses 24h'!$C$3="Score",0,5)</f>
        <v>5</v>
      </c>
      <c r="AJ45" s="172">
        <f>IF('3. Pauses 24h'!$C$3="Score",0,5)</f>
        <v>5</v>
      </c>
      <c r="AK45" s="172">
        <f>IF('3. Pauses 24h'!$C$3="Score",0,5)</f>
        <v>5</v>
      </c>
      <c r="AL45" s="172">
        <f>IF('3. Pauses 24h'!$C$3="Score",0,5)</f>
        <v>5</v>
      </c>
      <c r="AM45" s="172">
        <f>IF('3. Pauses 24h'!$C$3="Score",0,4)</f>
        <v>4</v>
      </c>
      <c r="AN45" s="172">
        <f>IF('3. Pauses 24h'!$C$3="Score",0,4)</f>
        <v>4</v>
      </c>
      <c r="AO45" s="172">
        <f>IF('3. Pauses 24h'!$C$3="Score",0,4)</f>
        <v>4</v>
      </c>
      <c r="AP45" s="172">
        <f>IF('3. Pauses 24h'!$C$3="Score",0,3)</f>
        <v>3</v>
      </c>
      <c r="AQ45" s="172">
        <f>IF('3. Pauses 24h'!$C$3="Score",0,3)</f>
        <v>3</v>
      </c>
      <c r="AR45" s="172">
        <f>IF('3. Pauses 24h'!$C$3="Score",0,4)</f>
        <v>4</v>
      </c>
      <c r="AS45" s="189">
        <f>IF('3. Pauses 24h'!$C$3="Score",0,4)</f>
        <v>4</v>
      </c>
      <c r="AT45" s="4">
        <f>IF('3. Pauses 24h'!$C$3="Score",0,5)</f>
        <v>5</v>
      </c>
      <c r="AU45" s="4">
        <f>IF('3. Pauses 24h'!$C$3="Score",0,4)</f>
        <v>4</v>
      </c>
      <c r="AV45" s="4">
        <f>IF('3. Pauses 24h'!$C$3="Score",0,3)</f>
        <v>3</v>
      </c>
      <c r="AW45" s="4">
        <f>IF('3. Pauses 24h'!$C$3="Score",0,4)</f>
        <v>4</v>
      </c>
      <c r="AX45" s="4">
        <f>IF('3. Pauses 24h'!$C$3="Score",0,4)</f>
        <v>4</v>
      </c>
      <c r="AY45" s="4">
        <f>IF('3. Pauses 24h'!$C$3="Score",0,3)</f>
        <v>3</v>
      </c>
      <c r="AZ45" s="4">
        <f>IF('3. Pauses 24h'!$C$3="Score",0,3)</f>
        <v>3</v>
      </c>
      <c r="BA45" s="4">
        <f>IF('3. Pauses 24h'!$C$3="Score",0,2)</f>
        <v>2</v>
      </c>
      <c r="BB45" s="4">
        <f>IF('3. Pauses 24h'!$C$3="Score",0,3)</f>
        <v>3</v>
      </c>
      <c r="BC45" s="4">
        <f>IF('3. Pauses 24h'!$C$3="Score",0,4)</f>
        <v>4</v>
      </c>
      <c r="BD45" s="4">
        <f>IF('3. Pauses 24h'!$C$3="Score",0,3)</f>
        <v>3</v>
      </c>
      <c r="BE45" s="4">
        <f>IF('3. Pauses 24h'!$C$3="Score",0,4)</f>
        <v>4</v>
      </c>
      <c r="BF45" s="4">
        <f>IF('3. Pauses 24h'!$C$3="Score",0,4)</f>
        <v>4</v>
      </c>
      <c r="BG45" s="4">
        <f>IF('3. Pauses 24h'!$C$3="Score",0,3)</f>
        <v>3</v>
      </c>
      <c r="BH45" s="4">
        <f>IF('3. Pauses 24h'!$C$3="Score",0,3)</f>
        <v>3</v>
      </c>
      <c r="BI45" s="4">
        <f>IF('3. Pauses 24h'!$C$3="Score",0,3)</f>
        <v>3</v>
      </c>
      <c r="BJ45" s="4">
        <f>IF('3. Pauses 24h'!$C$3="Score",0,2)</f>
        <v>2</v>
      </c>
      <c r="BK45" s="4">
        <f>IF('3. Pauses 24h'!$C$3="Score",0,2)</f>
        <v>2</v>
      </c>
      <c r="BL45" s="4">
        <f>IF('3. Pauses 24h'!$C$3="Score",0,2)</f>
        <v>2</v>
      </c>
      <c r="BM45" s="4">
        <f>IF('3. Pauses 24h'!$C$3="Score",0,2)</f>
        <v>2</v>
      </c>
      <c r="BN45" s="4">
        <f>IF('3. Pauses 24h'!$C$3="Score",0,2)</f>
        <v>2</v>
      </c>
      <c r="BO45" s="4">
        <f>IF('3. Pauses 24h'!$C$3="Score",0,2)</f>
        <v>2</v>
      </c>
      <c r="BP45" s="4">
        <f>IF('3. Pauses 24h'!$C$3="Score",0,2)</f>
        <v>2</v>
      </c>
      <c r="BQ45" s="4">
        <f>IF('3. Pauses 24h'!$C$3="Score",0,3)</f>
        <v>3</v>
      </c>
      <c r="BR45" s="4">
        <f>IF('3. Pauses 24h'!$C$3="Score",0,4)</f>
        <v>4</v>
      </c>
      <c r="BS45" s="4">
        <f>IF('3. Pauses 24h'!$C$3="Score",0,3)</f>
        <v>3</v>
      </c>
      <c r="BT45" s="4">
        <f>IF('3. Pauses 24h'!$C$3="Score",0,4)</f>
        <v>4</v>
      </c>
      <c r="BU45" s="4">
        <f>IF('3. Pauses 24h'!$C$3="Score",0,4)</f>
        <v>4</v>
      </c>
      <c r="BV45" s="4">
        <f>IF('3. Pauses 24h'!$C$3="Score",0,4)</f>
        <v>4</v>
      </c>
      <c r="BW45" s="4">
        <f>IF('3. Pauses 24h'!$C$3="Score",0,4)</f>
        <v>4</v>
      </c>
      <c r="BX45" s="4">
        <f>IF('3. Pauses 24h'!$C$3="Score",0,3)</f>
        <v>3</v>
      </c>
      <c r="BY45" s="4">
        <f>IF('3. Pauses 24h'!$C$3="Score",0,3)</f>
        <v>3</v>
      </c>
      <c r="BZ45" s="4">
        <f>IF('3. Pauses 24h'!$C$3="Score",0,4)</f>
        <v>4</v>
      </c>
      <c r="CA45" s="4">
        <f>IF('3. Pauses 24h'!$C$3="Score",0,4)</f>
        <v>4</v>
      </c>
      <c r="CB45" s="4">
        <f>IF('3. Pauses 24h'!$C$3="Score",0,5)</f>
        <v>5</v>
      </c>
      <c r="CC45" s="4">
        <f>IF('3. Pauses 24h'!$C$3="Score",0,6)</f>
        <v>6</v>
      </c>
      <c r="CD45" s="4">
        <f>IF('3. Pauses 24h'!$C$3="Score",0,6)</f>
        <v>6</v>
      </c>
      <c r="CE45" s="4">
        <f>IF('3. Pauses 24h'!$C$3="Score",0,7)</f>
        <v>7</v>
      </c>
      <c r="CF45" s="4">
        <f>IF('3. Pauses 24h'!$C$3="Score",0,7)</f>
        <v>7</v>
      </c>
      <c r="CG45" s="4">
        <f>IF('3. Pauses 24h'!$C$3="Score",0,6)</f>
        <v>6</v>
      </c>
      <c r="CH45" s="4">
        <f>IF('3. Pauses 24h'!$C$3="Score",0,5)</f>
        <v>5</v>
      </c>
      <c r="CI45" s="4">
        <f>IF('3. Pauses 24h'!$C$3="Score",0,5)</f>
        <v>5</v>
      </c>
      <c r="CJ45" s="4">
        <f>IF('3. Pauses 24h'!$C$3="Score",0,5)</f>
        <v>5</v>
      </c>
      <c r="CK45" s="4">
        <f>IF('3. Pauses 24h'!$C$3="Score",0,5)</f>
        <v>5</v>
      </c>
      <c r="CL45" s="4">
        <f>IF('3. Pauses 24h'!$C$3="Score",0,5)</f>
        <v>5</v>
      </c>
      <c r="CM45" s="4">
        <f>IF('3. Pauses 24h'!$C$3="Score",0,5)</f>
        <v>5</v>
      </c>
      <c r="CN45" s="4">
        <f>IF('3. Pauses 24h'!$C$3="Score",0,5)</f>
        <v>5</v>
      </c>
      <c r="CO45" s="4">
        <f>IF('3. Pauses 24h'!$C$3="Score",0,6)</f>
        <v>6</v>
      </c>
      <c r="CP45" s="4">
        <f>IF('3. Pauses 24h'!$C$3="Score",0,6)</f>
        <v>6</v>
      </c>
      <c r="CQ45" s="4">
        <f>IF('3. Pauses 24h'!$C$3="Score",0,6)</f>
        <v>6</v>
      </c>
      <c r="CR45" s="4">
        <f>IF('3. Pauses 24h'!$C$3="Score",0,6)</f>
        <v>6</v>
      </c>
      <c r="CS45" s="4">
        <f>IF('3. Pauses 24h'!$C$3="Score",0,6)</f>
        <v>6</v>
      </c>
      <c r="CT45" s="4">
        <f>IF('3. Pauses 24h'!$C$3="Score",0,6)</f>
        <v>6</v>
      </c>
      <c r="CU45" s="4">
        <f>IF('3. Pauses 24h'!$C$3="Score",0,7)</f>
        <v>7</v>
      </c>
      <c r="CV45" s="4">
        <f>IF('3. Pauses 24h'!$C$3="Score",0,7)</f>
        <v>7</v>
      </c>
      <c r="CW45" s="4">
        <f>IF('3. Pauses 24h'!$C$3="Score",0,7)</f>
        <v>7</v>
      </c>
      <c r="CX45" s="4">
        <f>IF('3. Pauses 24h'!$C$3="Score",0,7)</f>
        <v>7</v>
      </c>
      <c r="CY45" s="4">
        <f>IF('3. Pauses 24h'!$C$3="Score",0,6)</f>
        <v>6</v>
      </c>
      <c r="CZ45" s="4">
        <f>IF('3. Pauses 24h'!$C$3="Score",0,7)</f>
        <v>7</v>
      </c>
      <c r="DA45" s="4">
        <f>IF('3. Pauses 24h'!$C$3="Score",0,6)</f>
        <v>6</v>
      </c>
    </row>
    <row r="46" spans="2:105" x14ac:dyDescent="0.35">
      <c r="B46" s="186" t="s">
        <v>1245</v>
      </c>
      <c r="C46" s="187"/>
      <c r="D46" s="207">
        <f t="shared" si="3"/>
        <v>3.0823529411764707</v>
      </c>
      <c r="E46" s="188">
        <f>IF('3. Pauses 24h'!$C$3="Score",,1)</f>
        <v>1</v>
      </c>
      <c r="F46" s="187">
        <f>IF('3. Pauses 24h'!$C$3="Score",,2)</f>
        <v>2</v>
      </c>
      <c r="G46" s="188">
        <f>IF('3. Pauses 24h'!$C$3="Score",,3)</f>
        <v>3</v>
      </c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>
        <f>IF('3. Pauses 24h'!$C$3="Score",,4)</f>
        <v>4</v>
      </c>
      <c r="S46" s="187">
        <f>IF('3. Pauses 24h'!$C$3="Score",,4)</f>
        <v>4</v>
      </c>
      <c r="T46" s="187">
        <f>IF('3. Pauses 24h'!$C$3="Score",,4)</f>
        <v>4</v>
      </c>
      <c r="U46" s="172">
        <f>IF('3. Pauses 24h'!$C$3="Score",0,5)</f>
        <v>5</v>
      </c>
      <c r="V46" s="172">
        <f>IF('3. Pauses 24h'!$C$3="Score",0,4)</f>
        <v>4</v>
      </c>
      <c r="W46" s="172">
        <f>IF('3. Pauses 24h'!$C$3="Score",0,3)</f>
        <v>3</v>
      </c>
      <c r="X46" s="172">
        <f>IF('3. Pauses 24h'!$C$3="Score",0,2)</f>
        <v>2</v>
      </c>
      <c r="Y46" s="172">
        <f>IF('3. Pauses 24h'!$C$3="Score",1,1)</f>
        <v>1</v>
      </c>
      <c r="Z46" s="172">
        <f>IF('3. Pauses 24h'!$C$3="Score",0,2)</f>
        <v>2</v>
      </c>
      <c r="AA46" s="172">
        <f>IF('3. Pauses 24h'!$C$3="Score",0,2)</f>
        <v>2</v>
      </c>
      <c r="AB46" s="172">
        <f>IF('3. Pauses 24h'!$C$3="Score",0,2)</f>
        <v>2</v>
      </c>
      <c r="AC46" s="172">
        <f>IF('3. Pauses 24h'!$C$3="Score",0,2)</f>
        <v>2</v>
      </c>
      <c r="AD46" s="172">
        <f>IF('3. Pauses 24h'!$C$3="Score",0,3)</f>
        <v>3</v>
      </c>
      <c r="AE46" s="172">
        <f>IF('3. Pauses 24h'!$C$3="Score",0,4)</f>
        <v>4</v>
      </c>
      <c r="AF46" s="172">
        <f>IF('3. Pauses 24h'!$C$3="Score",0,4)</f>
        <v>4</v>
      </c>
      <c r="AG46" s="172">
        <f>IF('3. Pauses 24h'!$C$3="Score",0,4)</f>
        <v>4</v>
      </c>
      <c r="AH46" s="172">
        <f>IF('3. Pauses 24h'!$C$3="Score",0,5)</f>
        <v>5</v>
      </c>
      <c r="AI46" s="172">
        <f>IF('3. Pauses 24h'!$C$3="Score",0,4)</f>
        <v>4</v>
      </c>
      <c r="AJ46" s="172">
        <f>IF('3. Pauses 24h'!$C$3="Score",0,4)</f>
        <v>4</v>
      </c>
      <c r="AK46" s="172">
        <f>IF('3. Pauses 24h'!$C$3="Score",0,3)</f>
        <v>3</v>
      </c>
      <c r="AL46" s="172">
        <f>IF('3. Pauses 24h'!$C$3="Score",0,3)</f>
        <v>3</v>
      </c>
      <c r="AM46" s="172">
        <f>IF('3. Pauses 24h'!$C$3="Score",0,4)</f>
        <v>4</v>
      </c>
      <c r="AN46" s="172">
        <f>IF('3. Pauses 24h'!$C$3="Score",0,4)</f>
        <v>4</v>
      </c>
      <c r="AO46" s="172">
        <f>IF('3. Pauses 24h'!$C$3="Score",0,3)</f>
        <v>3</v>
      </c>
      <c r="AP46" s="172">
        <f>IF('3. Pauses 24h'!$C$3="Score",0,3)</f>
        <v>3</v>
      </c>
      <c r="AQ46" s="172">
        <f>IF('3. Pauses 24h'!$C$3="Score",0,4)</f>
        <v>4</v>
      </c>
      <c r="AR46" s="172">
        <f>IF('3. Pauses 24h'!$C$3="Score",0,5)</f>
        <v>5</v>
      </c>
      <c r="AS46" s="189">
        <f>IF('3. Pauses 24h'!$C$3="Score",0,5)</f>
        <v>5</v>
      </c>
      <c r="AT46" s="4">
        <f>IF('3. Pauses 24h'!$C$3="Score",0,5)</f>
        <v>5</v>
      </c>
      <c r="AU46" s="4">
        <f>IF('3. Pauses 24h'!$C$3="Score",0,4)</f>
        <v>4</v>
      </c>
      <c r="AV46" s="4">
        <f>IF('3. Pauses 24h'!$C$3="Score",0,5)</f>
        <v>5</v>
      </c>
      <c r="AW46" s="4">
        <f>IF('3. Pauses 24h'!$C$3="Score",0,6)</f>
        <v>6</v>
      </c>
      <c r="AX46" s="4">
        <f>IF('3. Pauses 24h'!$C$3="Score",0,5)</f>
        <v>5</v>
      </c>
      <c r="AY46" s="4">
        <f>IF('3. Pauses 24h'!$C$3="Score",0,4)</f>
        <v>4</v>
      </c>
      <c r="AZ46" s="4">
        <f>IF('3. Pauses 24h'!$C$3="Score",0,3)</f>
        <v>3</v>
      </c>
      <c r="BA46" s="4">
        <f>IF('3. Pauses 24h'!$C$3="Score",0,2)</f>
        <v>2</v>
      </c>
      <c r="BB46" s="4">
        <f>IF('3. Pauses 24h'!$C$3="Score",0,2)</f>
        <v>2</v>
      </c>
      <c r="BC46" s="4">
        <f>IF('3. Pauses 24h'!$C$3="Score",1,1)</f>
        <v>1</v>
      </c>
      <c r="BD46" s="4">
        <f>IF('3. Pauses 24h'!$C$3="Score",2,0)</f>
        <v>0</v>
      </c>
      <c r="BE46" s="4">
        <f>IF('3. Pauses 24h'!$C$3="Score",2,0)</f>
        <v>0</v>
      </c>
      <c r="BF46" s="4">
        <f>IF('3. Pauses 24h'!$C$3="Score",1,1)</f>
        <v>1</v>
      </c>
      <c r="BG46" s="4">
        <f>IF('3. Pauses 24h'!$C$3="Score",1,1)</f>
        <v>1</v>
      </c>
      <c r="BH46" s="4">
        <f>IF('3. Pauses 24h'!$C$3="Score",0,2)</f>
        <v>2</v>
      </c>
      <c r="BI46" s="4">
        <f>IF('3. Pauses 24h'!$C$3="Score",0,2)</f>
        <v>2</v>
      </c>
      <c r="BJ46" s="4">
        <f>IF('3. Pauses 24h'!$C$3="Score",0,3)</f>
        <v>3</v>
      </c>
      <c r="BK46" s="4">
        <f>IF('3. Pauses 24h'!$C$3="Score",0,4)</f>
        <v>4</v>
      </c>
      <c r="BL46" s="4">
        <f>IF('3. Pauses 24h'!$C$3="Score",0,4)</f>
        <v>4</v>
      </c>
      <c r="BM46" s="4">
        <f>IF('3. Pauses 24h'!$C$3="Score",0,3)</f>
        <v>3</v>
      </c>
      <c r="BN46" s="4">
        <f>IF('3. Pauses 24h'!$C$3="Score",0,4)</f>
        <v>4</v>
      </c>
      <c r="BO46" s="4">
        <f>IF('3. Pauses 24h'!$C$3="Score",0,3)</f>
        <v>3</v>
      </c>
      <c r="BP46" s="4">
        <f>IF('3. Pauses 24h'!$C$3="Score",0,3)</f>
        <v>3</v>
      </c>
      <c r="BQ46" s="4">
        <f>IF('3. Pauses 24h'!$C$3="Score",0,2)</f>
        <v>2</v>
      </c>
      <c r="BR46" s="4">
        <f>IF('3. Pauses 24h'!$C$3="Score",1,1)</f>
        <v>1</v>
      </c>
      <c r="BS46" s="4">
        <f>IF('3. Pauses 24h'!$C$3="Score",0,2)</f>
        <v>2</v>
      </c>
      <c r="BT46" s="4">
        <f>IF('3. Pauses 24h'!$C$3="Score",0,2)</f>
        <v>2</v>
      </c>
      <c r="BU46" s="4">
        <f>IF('3. Pauses 24h'!$C$3="Score",1,1)</f>
        <v>1</v>
      </c>
      <c r="BV46" s="4">
        <f>IF('3. Pauses 24h'!$C$3="Score",0,2)</f>
        <v>2</v>
      </c>
      <c r="BW46" s="4">
        <f>IF('3. Pauses 24h'!$C$3="Score",0,2)</f>
        <v>2</v>
      </c>
      <c r="BX46" s="4">
        <f>IF('3. Pauses 24h'!$C$3="Score",0,3)</f>
        <v>3</v>
      </c>
      <c r="BY46" s="4">
        <f>IF('3. Pauses 24h'!$C$3="Score",0,3)</f>
        <v>3</v>
      </c>
      <c r="BZ46" s="4">
        <f>IF('3. Pauses 24h'!$C$3="Score",0,3)</f>
        <v>3</v>
      </c>
      <c r="CA46" s="4">
        <f>IF('3. Pauses 24h'!$C$3="Score",0,4)</f>
        <v>4</v>
      </c>
      <c r="CB46" s="4">
        <f>IF('3. Pauses 24h'!$C$3="Score",0,4)</f>
        <v>4</v>
      </c>
      <c r="CC46" s="4">
        <f>IF('3. Pauses 24h'!$C$3="Score",0,3)</f>
        <v>3</v>
      </c>
      <c r="CD46" s="4">
        <f>IF('3. Pauses 24h'!$C$3="Score",0,4)</f>
        <v>4</v>
      </c>
      <c r="CE46" s="4">
        <f>IF('3. Pauses 24h'!$C$3="Score",0,3)</f>
        <v>3</v>
      </c>
      <c r="CF46" s="4">
        <f>IF('3. Pauses 24h'!$C$3="Score",0,3)</f>
        <v>3</v>
      </c>
      <c r="CG46" s="4">
        <f>IF('3. Pauses 24h'!$C$3="Score",0,3)</f>
        <v>3</v>
      </c>
      <c r="CH46" s="4">
        <f>IF('3. Pauses 24h'!$C$3="Score",0,2)</f>
        <v>2</v>
      </c>
      <c r="CI46" s="4">
        <f>IF('3. Pauses 24h'!$C$3="Score",0,2)</f>
        <v>2</v>
      </c>
      <c r="CJ46" s="4">
        <f>IF('3. Pauses 24h'!$C$3="Score",0,2)</f>
        <v>2</v>
      </c>
      <c r="CK46" s="4">
        <f>IF('3. Pauses 24h'!$C$3="Score",1,1)</f>
        <v>1</v>
      </c>
      <c r="CL46" s="4">
        <f>IF('3. Pauses 24h'!$C$3="Score",1,1)</f>
        <v>1</v>
      </c>
      <c r="CM46" s="4">
        <f>IF('3. Pauses 24h'!$C$3="Score",1,1)</f>
        <v>1</v>
      </c>
      <c r="CN46" s="4">
        <f>IF('3. Pauses 24h'!$C$3="Score",1,1)</f>
        <v>1</v>
      </c>
      <c r="CO46" s="4">
        <f>IF('3. Pauses 24h'!$C$3="Score",0,2)</f>
        <v>2</v>
      </c>
      <c r="CP46" s="4">
        <f>IF('3. Pauses 24h'!$C$3="Score",0,2)</f>
        <v>2</v>
      </c>
      <c r="CQ46" s="4">
        <f>IF('3. Pauses 24h'!$C$3="Score",0,3)</f>
        <v>3</v>
      </c>
      <c r="CR46" s="4">
        <f>IF('3. Pauses 24h'!$C$3="Score",0,4)</f>
        <v>4</v>
      </c>
      <c r="CS46" s="4">
        <f>IF('3. Pauses 24h'!$C$3="Score",0,5)</f>
        <v>5</v>
      </c>
      <c r="CT46" s="4">
        <f>IF('3. Pauses 24h'!$C$3="Score",0,6)</f>
        <v>6</v>
      </c>
      <c r="CU46" s="4">
        <f>IF('3. Pauses 24h'!$C$3="Score",0,5)</f>
        <v>5</v>
      </c>
      <c r="CV46" s="4">
        <f>IF('3. Pauses 24h'!$C$3="Score",0,5)</f>
        <v>5</v>
      </c>
      <c r="CW46" s="4">
        <f>IF('3. Pauses 24h'!$C$3="Score",0,5)</f>
        <v>5</v>
      </c>
      <c r="CX46" s="4">
        <f>IF('3. Pauses 24h'!$C$3="Score",0,5)</f>
        <v>5</v>
      </c>
      <c r="CY46" s="4">
        <f>IF('3. Pauses 24h'!$C$3="Score",0,4)</f>
        <v>4</v>
      </c>
      <c r="CZ46" s="4">
        <f>IF('3. Pauses 24h'!$C$3="Score",0,5)</f>
        <v>5</v>
      </c>
      <c r="DA46" s="4">
        <f>IF('3. Pauses 24h'!$C$3="Score",0,4)</f>
        <v>4</v>
      </c>
    </row>
    <row r="47" spans="2:105" x14ac:dyDescent="0.35">
      <c r="B47" s="186" t="s">
        <v>1246</v>
      </c>
      <c r="C47" s="187"/>
      <c r="D47" s="207">
        <f t="shared" si="3"/>
        <v>2.447058823529412</v>
      </c>
      <c r="E47" s="188">
        <f>IF('3. Pauses 24h'!$C$3="Score",,0)</f>
        <v>0</v>
      </c>
      <c r="F47" s="187">
        <f>IF('3. Pauses 24h'!$C$3="Score",,0)</f>
        <v>0</v>
      </c>
      <c r="G47" s="188">
        <f>IF('3. Pauses 24h'!$C$3="Score",,0)</f>
        <v>0</v>
      </c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7">
        <f>IF('3. Pauses 24h'!$C$3="Score",,0)</f>
        <v>0</v>
      </c>
      <c r="S47" s="188">
        <f>IF('3. Pauses 24h'!$C$3="Score",,0)</f>
        <v>0</v>
      </c>
      <c r="T47" s="188">
        <f>IF('3. Pauses 24h'!$C$3="Score",,0)</f>
        <v>0</v>
      </c>
      <c r="U47" s="172">
        <f>IF('3. Pauses 24h'!$C$3="Score",2,0)</f>
        <v>0</v>
      </c>
      <c r="V47" s="172">
        <f>IF('3. Pauses 24h'!$C$3="Score",2,0)</f>
        <v>0</v>
      </c>
      <c r="W47" s="172">
        <f>IF('3. Pauses 24h'!$C$3="Score",2,0)</f>
        <v>0</v>
      </c>
      <c r="X47" s="172">
        <f>IF('3. Pauses 24h'!$C$3="Score",1,1)</f>
        <v>1</v>
      </c>
      <c r="Y47" s="172">
        <f>IF('3. Pauses 24h'!$C$3="Score",1,1)</f>
        <v>1</v>
      </c>
      <c r="Z47" s="172">
        <f>IF('3. Pauses 24h'!$C$3="Score",0,2)</f>
        <v>2</v>
      </c>
      <c r="AA47" s="172">
        <f>IF('3. Pauses 24h'!$C$3="Score",0,3)</f>
        <v>3</v>
      </c>
      <c r="AB47" s="172">
        <f>IF('3. Pauses 24h'!$C$3="Score",0,3)</f>
        <v>3</v>
      </c>
      <c r="AC47" s="172">
        <f>IF('3. Pauses 24h'!$C$3="Score",0,3)</f>
        <v>3</v>
      </c>
      <c r="AD47" s="172">
        <f>IF('3. Pauses 24h'!$C$3="Score",0,3)</f>
        <v>3</v>
      </c>
      <c r="AE47" s="172">
        <f>IF('3. Pauses 24h'!$C$3="Score",0,3)</f>
        <v>3</v>
      </c>
      <c r="AF47" s="172">
        <f>IF('3. Pauses 24h'!$C$3="Score",0,4)</f>
        <v>4</v>
      </c>
      <c r="AG47" s="172">
        <f>IF('3. Pauses 24h'!$C$3="Score",0,4)</f>
        <v>4</v>
      </c>
      <c r="AH47" s="172">
        <f>IF('3. Pauses 24h'!$C$3="Score",0,4)</f>
        <v>4</v>
      </c>
      <c r="AI47" s="172">
        <f>IF('3. Pauses 24h'!$C$3="Score",0,4)</f>
        <v>4</v>
      </c>
      <c r="AJ47" s="172">
        <f>IF('3. Pauses 24h'!$C$3="Score",0,4)</f>
        <v>4</v>
      </c>
      <c r="AK47" s="172">
        <f>IF('3. Pauses 24h'!$C$3="Score",0,4)</f>
        <v>4</v>
      </c>
      <c r="AL47" s="172">
        <f>IF('3. Pauses 24h'!$C$3="Score",0,3)</f>
        <v>3</v>
      </c>
      <c r="AM47" s="172">
        <f>IF('3. Pauses 24h'!$C$3="Score",0,2)</f>
        <v>2</v>
      </c>
      <c r="AN47" s="172">
        <f>IF('3. Pauses 24h'!$C$3="Score",1,1)</f>
        <v>1</v>
      </c>
      <c r="AO47" s="172">
        <f>IF('3. Pauses 24h'!$C$3="Score",1,1)</f>
        <v>1</v>
      </c>
      <c r="AP47" s="172">
        <f>IF('3. Pauses 24h'!$C$3="Score",1,1)</f>
        <v>1</v>
      </c>
      <c r="AQ47" s="172">
        <f>IF('3. Pauses 24h'!$C$3="Score",1,1)</f>
        <v>1</v>
      </c>
      <c r="AR47" s="172">
        <f>IF('3. Pauses 24h'!$C$3="Score",1,1)</f>
        <v>1</v>
      </c>
      <c r="AS47" s="189">
        <f>IF('3. Pauses 24h'!$C$3="Score",1,1)</f>
        <v>1</v>
      </c>
      <c r="AT47" s="4">
        <f>IF('3. Pauses 24h'!$C$3="Score",1,1)</f>
        <v>1</v>
      </c>
      <c r="AU47" s="4">
        <f>IF('3. Pauses 24h'!$C$3="Score",1,1)</f>
        <v>1</v>
      </c>
      <c r="AV47" s="4">
        <f>IF('3. Pauses 24h'!$C$3="Score",2,0)</f>
        <v>0</v>
      </c>
      <c r="AW47" s="4">
        <f>IF('3. Pauses 24h'!$C$3="Score",2,0)</f>
        <v>0</v>
      </c>
      <c r="AX47" s="4">
        <f>IF('3. Pauses 24h'!$C$3="Score",2,0)</f>
        <v>0</v>
      </c>
      <c r="AY47" s="4">
        <f>IF('3. Pauses 24h'!$C$3="Score",2,0)</f>
        <v>0</v>
      </c>
      <c r="AZ47" s="4">
        <f>IF('3. Pauses 24h'!$C$3="Score",2,0)</f>
        <v>0</v>
      </c>
      <c r="BA47" s="4">
        <f>IF('3. Pauses 24h'!$C$3="Score",1,1)</f>
        <v>1</v>
      </c>
      <c r="BB47" s="4">
        <f>IF('3. Pauses 24h'!$C$3="Score",0,2)</f>
        <v>2</v>
      </c>
      <c r="BC47" s="4">
        <f>IF('3. Pauses 24h'!$C$3="Score",0,3)</f>
        <v>3</v>
      </c>
      <c r="BD47" s="4">
        <f>IF('3. Pauses 24h'!$C$3="Score",0,3)</f>
        <v>3</v>
      </c>
      <c r="BE47" s="4">
        <f>IF('3. Pauses 24h'!$C$3="Score",0,3)</f>
        <v>3</v>
      </c>
      <c r="BF47" s="4">
        <f>IF('3. Pauses 24h'!$C$3="Score",0,3)</f>
        <v>3</v>
      </c>
      <c r="BG47" s="4">
        <f>IF('3. Pauses 24h'!$C$3="Score",0,4)</f>
        <v>4</v>
      </c>
      <c r="BH47" s="4">
        <f>IF('3. Pauses 24h'!$C$3="Score",0,4)</f>
        <v>4</v>
      </c>
      <c r="BI47" s="4">
        <f>IF('3. Pauses 24h'!$C$3="Score",0,3)</f>
        <v>3</v>
      </c>
      <c r="BJ47" s="4">
        <f>IF('3. Pauses 24h'!$C$3="Score",0,3)</f>
        <v>3</v>
      </c>
      <c r="BK47" s="4">
        <f>IF('3. Pauses 24h'!$C$3="Score",0,3)</f>
        <v>3</v>
      </c>
      <c r="BL47" s="4">
        <f>IF('3. Pauses 24h'!$C$3="Score",0,3)</f>
        <v>3</v>
      </c>
      <c r="BM47" s="4">
        <f>IF('3. Pauses 24h'!$C$3="Score",0,3)</f>
        <v>3</v>
      </c>
      <c r="BN47" s="4">
        <f>IF('3. Pauses 24h'!$C$3="Score",0,2)</f>
        <v>2</v>
      </c>
      <c r="BO47" s="4">
        <f>IF('3. Pauses 24h'!$C$3="Score",0,2)</f>
        <v>2</v>
      </c>
      <c r="BP47" s="4">
        <f>IF('3. Pauses 24h'!$C$3="Score",0,3)</f>
        <v>3</v>
      </c>
      <c r="BQ47" s="4">
        <f>IF('3. Pauses 24h'!$C$3="Score",0,3)</f>
        <v>3</v>
      </c>
      <c r="BR47" s="4">
        <f>IF('3. Pauses 24h'!$C$3="Score",0,4)</f>
        <v>4</v>
      </c>
      <c r="BS47" s="4">
        <f>IF('3. Pauses 24h'!$C$3="Score",0,4)</f>
        <v>4</v>
      </c>
      <c r="BT47" s="4">
        <f>IF('3. Pauses 24h'!$C$3="Score",0,5)</f>
        <v>5</v>
      </c>
      <c r="BU47" s="4">
        <f>IF('3. Pauses 24h'!$C$3="Score",0,6)</f>
        <v>6</v>
      </c>
      <c r="BV47" s="4">
        <f>IF('3. Pauses 24h'!$C$3="Score",0,5)</f>
        <v>5</v>
      </c>
      <c r="BW47" s="4">
        <f>IF('3. Pauses 24h'!$C$3="Score",0,4)</f>
        <v>4</v>
      </c>
      <c r="BX47" s="4">
        <f>IF('3. Pauses 24h'!$C$3="Score",0,3)</f>
        <v>3</v>
      </c>
      <c r="BY47" s="4">
        <f>IF('3. Pauses 24h'!$C$3="Score",0,2)</f>
        <v>2</v>
      </c>
      <c r="BZ47" s="4">
        <f>IF('3. Pauses 24h'!$C$3="Score",0,2)</f>
        <v>2</v>
      </c>
      <c r="CA47" s="4">
        <f>IF('3. Pauses 24h'!$C$3="Score",1,1)</f>
        <v>1</v>
      </c>
      <c r="CB47" s="4">
        <f>IF('3. Pauses 24h'!$C$3="Score",2,0)</f>
        <v>0</v>
      </c>
      <c r="CC47" s="4">
        <f>IF('3. Pauses 24h'!$C$3="Score",2,0)</f>
        <v>0</v>
      </c>
      <c r="CD47" s="4">
        <f>IF('3. Pauses 24h'!$C$3="Score",2,0)</f>
        <v>0</v>
      </c>
      <c r="CE47" s="4">
        <f>IF('3. Pauses 24h'!$C$3="Score",2,0)</f>
        <v>0</v>
      </c>
      <c r="CF47" s="4">
        <f>IF('3. Pauses 24h'!$C$3="Score",2,0)</f>
        <v>0</v>
      </c>
      <c r="CG47" s="4">
        <f>IF('3. Pauses 24h'!$C$3="Score",2,0)</f>
        <v>0</v>
      </c>
      <c r="CH47" s="4">
        <f>IF('3. Pauses 24h'!$C$3="Score",2,0)</f>
        <v>0</v>
      </c>
      <c r="CI47" s="4">
        <f>IF('3. Pauses 24h'!$C$3="Score",1,1)</f>
        <v>1</v>
      </c>
      <c r="CJ47" s="4">
        <f>IF('3. Pauses 24h'!$C$3="Score",0,2)</f>
        <v>2</v>
      </c>
      <c r="CK47" s="4">
        <f>IF('3. Pauses 24h'!$C$3="Score",0,3)</f>
        <v>3</v>
      </c>
      <c r="CL47" s="4">
        <f>IF('3. Pauses 24h'!$C$3="Score",0,4)</f>
        <v>4</v>
      </c>
      <c r="CM47" s="4">
        <f>IF('3. Pauses 24h'!$C$3="Score",0,4)</f>
        <v>4</v>
      </c>
      <c r="CN47" s="4">
        <f>IF('3. Pauses 24h'!$C$3="Score",0,4)</f>
        <v>4</v>
      </c>
      <c r="CO47" s="4">
        <f>IF('3. Pauses 24h'!$C$3="Score",0,4)</f>
        <v>4</v>
      </c>
      <c r="CP47" s="4">
        <f>IF('3. Pauses 24h'!$C$3="Score",0,3)</f>
        <v>3</v>
      </c>
      <c r="CQ47" s="4">
        <f>IF('3. Pauses 24h'!$C$3="Score",0,2)</f>
        <v>2</v>
      </c>
      <c r="CR47" s="4">
        <f>IF('3. Pauses 24h'!$C$3="Score",1,1)</f>
        <v>1</v>
      </c>
      <c r="CS47" s="4">
        <f>IF('3. Pauses 24h'!$C$3="Score",1,1)</f>
        <v>1</v>
      </c>
      <c r="CT47" s="4">
        <f>IF('3. Pauses 24h'!$C$3="Score",0,2)</f>
        <v>2</v>
      </c>
      <c r="CU47" s="4">
        <f>IF('3. Pauses 24h'!$C$3="Score",0,3)</f>
        <v>3</v>
      </c>
      <c r="CV47" s="4">
        <f>IF('3. Pauses 24h'!$C$3="Score",0,4)</f>
        <v>4</v>
      </c>
      <c r="CW47" s="4">
        <f>IF('3. Pauses 24h'!$C$3="Score",0,5)</f>
        <v>5</v>
      </c>
      <c r="CX47" s="4">
        <f>IF('3. Pauses 24h'!$C$3="Score",0,6)</f>
        <v>6</v>
      </c>
      <c r="CY47" s="4">
        <f>IF('3. Pauses 24h'!$C$3="Score",0,6)</f>
        <v>6</v>
      </c>
      <c r="CZ47" s="4">
        <f>IF('3. Pauses 24h'!$C$3="Score",0,7)</f>
        <v>7</v>
      </c>
      <c r="DA47" s="4">
        <f>IF('3. Pauses 24h'!$C$3="Score",0,6)</f>
        <v>6</v>
      </c>
    </row>
    <row r="48" spans="2:105" x14ac:dyDescent="0.35">
      <c r="B48" s="186" t="s">
        <v>1247</v>
      </c>
      <c r="D48">
        <f t="shared" si="3"/>
        <v>3.2941176470588234</v>
      </c>
      <c r="E48">
        <f>IF('3. Pauses 24h'!$C$3="Score",,1)</f>
        <v>1</v>
      </c>
      <c r="F48">
        <f>IF('3. Pauses 24h'!$C$3="Score",,2)</f>
        <v>2</v>
      </c>
      <c r="G48">
        <f>IF('3. Pauses 24h'!$C$3="Score",,3)</f>
        <v>3</v>
      </c>
      <c r="R48">
        <f>IF('3. Pauses 24h'!$C$3="Score",,4)</f>
        <v>4</v>
      </c>
      <c r="S48">
        <f>IF('3. Pauses 24h'!$C$3="Score",,5)</f>
        <v>5</v>
      </c>
      <c r="T48">
        <f>IF('3. Pauses 24h'!$C$3="Score",,6)</f>
        <v>6</v>
      </c>
      <c r="U48" s="4">
        <f>IF('3. Pauses 24h'!$C$3="Score",0,6)</f>
        <v>6</v>
      </c>
      <c r="V48" s="4">
        <f>IF('3. Pauses 24h'!$C$3="Score",0,5)</f>
        <v>5</v>
      </c>
      <c r="W48" s="4">
        <f>IF('3. Pauses 24h'!$C$3="Score",0,4)</f>
        <v>4</v>
      </c>
      <c r="X48" s="4">
        <f>IF('3. Pauses 24h'!$C$3="Score",0,3)</f>
        <v>3</v>
      </c>
      <c r="Y48" s="4">
        <f>IF('3. Pauses 24h'!$C$3="Score",0,2)</f>
        <v>2</v>
      </c>
      <c r="Z48" s="4">
        <f>IF('3. Pauses 24h'!$C$3="Score",1,1)</f>
        <v>1</v>
      </c>
      <c r="AA48" s="4">
        <f>IF('3. Pauses 24h'!$C$3="Score",2,0)</f>
        <v>0</v>
      </c>
      <c r="AB48" s="4">
        <f>IF('3. Pauses 24h'!$C$3="Score",2,0)</f>
        <v>0</v>
      </c>
      <c r="AC48" s="4">
        <f>IF('3. Pauses 24h'!$C$3="Score",1,1)</f>
        <v>1</v>
      </c>
      <c r="AD48" s="4">
        <f>IF('3. Pauses 24h'!$C$3="Score",0,2)</f>
        <v>2</v>
      </c>
      <c r="AE48" s="4">
        <f>IF('3. Pauses 24h'!$C$3="Score",0,2)</f>
        <v>2</v>
      </c>
      <c r="AF48" s="4">
        <f>IF('3. Pauses 24h'!$C$3="Score",0,2)</f>
        <v>2</v>
      </c>
      <c r="AG48" s="4">
        <f>IF('3. Pauses 24h'!$C$3="Score",0,3)</f>
        <v>3</v>
      </c>
      <c r="AH48" s="4">
        <f>IF('3. Pauses 24h'!$C$3="Score",0,3)</f>
        <v>3</v>
      </c>
      <c r="AI48" s="4">
        <f>IF('3. Pauses 24h'!$C$3="Score",0,4)</f>
        <v>4</v>
      </c>
      <c r="AJ48" s="4">
        <f>IF('3. Pauses 24h'!$C$3="Score",0,4)</f>
        <v>4</v>
      </c>
      <c r="AK48" s="4">
        <f>IF('3. Pauses 24h'!$C$3="Score",0,4)</f>
        <v>4</v>
      </c>
      <c r="AL48" s="4">
        <f>IF('3. Pauses 24h'!$C$3="Score",0,4)</f>
        <v>4</v>
      </c>
      <c r="AM48" s="4">
        <f>IF('3. Pauses 24h'!$C$3="Score",0,4)</f>
        <v>4</v>
      </c>
      <c r="AN48" s="4">
        <f>IF('3. Pauses 24h'!$C$3="Score",0,4)</f>
        <v>4</v>
      </c>
      <c r="AO48" s="4">
        <f>IF('3. Pauses 24h'!$C$3="Score",0,5)</f>
        <v>5</v>
      </c>
      <c r="AP48" s="4">
        <f>IF('3. Pauses 24h'!$C$3="Score",0,4)</f>
        <v>4</v>
      </c>
      <c r="AQ48" s="4">
        <f>IF('3. Pauses 24h'!$C$3="Score",0,3)</f>
        <v>3</v>
      </c>
      <c r="AR48" s="4">
        <f>IF('3. Pauses 24h'!$C$3="Score",0,3)</f>
        <v>3</v>
      </c>
      <c r="AS48" s="4">
        <f>IF('3. Pauses 24h'!$C$3="Score",0,4)</f>
        <v>4</v>
      </c>
      <c r="AT48">
        <f>IF('3. Pauses 24h'!$C$3="Score",0,5)</f>
        <v>5</v>
      </c>
      <c r="AU48">
        <f>IF('3. Pauses 24h'!$C$3="Score",0,5)</f>
        <v>5</v>
      </c>
      <c r="AV48">
        <f>IF('3. Pauses 24h'!$C$3="Score",0,5)</f>
        <v>5</v>
      </c>
      <c r="AW48">
        <f>IF('3. Pauses 24h'!$C$3="Score",0,6)</f>
        <v>6</v>
      </c>
      <c r="AX48">
        <f>IF('3. Pauses 24h'!$C$3="Score",0,7)</f>
        <v>7</v>
      </c>
      <c r="AY48">
        <f>IF('3. Pauses 24h'!$C$3="Score",0,6)</f>
        <v>6</v>
      </c>
      <c r="AZ48">
        <f>IF('3. Pauses 24h'!$C$3="Score",0,6)</f>
        <v>6</v>
      </c>
      <c r="BA48">
        <f>IF('3. Pauses 24h'!$C$3="Score",0,5)</f>
        <v>5</v>
      </c>
      <c r="BB48">
        <f>IF('3. Pauses 24h'!$C$3="Score",0,4)</f>
        <v>4</v>
      </c>
      <c r="BC48">
        <f>IF('3. Pauses 24h'!$C$3="Score",0,3)</f>
        <v>3</v>
      </c>
      <c r="BD48">
        <f>IF('3. Pauses 24h'!$C$3="Score",0,2)</f>
        <v>2</v>
      </c>
      <c r="BE48">
        <f>IF('3. Pauses 24h'!$C$3="Score",1,1)</f>
        <v>1</v>
      </c>
      <c r="BF48">
        <f>IF('3. Pauses 24h'!$C$3="Score",1,1)</f>
        <v>1</v>
      </c>
      <c r="BG48">
        <f>IF('3. Pauses 24h'!$C$3="Score",2,0)</f>
        <v>0</v>
      </c>
      <c r="BH48">
        <f>IF('3. Pauses 24h'!$C$3="Score",1,1)</f>
        <v>1</v>
      </c>
      <c r="BI48">
        <f>IF('3. Pauses 24h'!$C$3="Score",0,2)</f>
        <v>2</v>
      </c>
      <c r="BJ48">
        <f>IF('3. Pauses 24h'!$C$3="Score",0,3)</f>
        <v>3</v>
      </c>
      <c r="BK48">
        <f>IF('3. Pauses 24h'!$C$3="Score",0,4)</f>
        <v>4</v>
      </c>
      <c r="BL48">
        <f>IF('3. Pauses 24h'!$C$3="Score",0,4)</f>
        <v>4</v>
      </c>
      <c r="BM48">
        <f>IF('3. Pauses 24h'!$C$3="Score",0,4)</f>
        <v>4</v>
      </c>
      <c r="BN48">
        <f>IF('3. Pauses 24h'!$C$3="Score",0,5)</f>
        <v>5</v>
      </c>
      <c r="BO48">
        <f>IF('3. Pauses 24h'!$C$3="Score",0,4)</f>
        <v>4</v>
      </c>
      <c r="BP48">
        <f>IF('3. Pauses 24h'!$C$3="Score",0,3)</f>
        <v>3</v>
      </c>
      <c r="BQ48">
        <f>IF('3. Pauses 24h'!$C$3="Score",0,3)</f>
        <v>3</v>
      </c>
      <c r="BR48">
        <f>IF('3. Pauses 24h'!$C$3="Score",0,2)</f>
        <v>2</v>
      </c>
      <c r="BS48">
        <f>IF('3. Pauses 24h'!$C$3="Score",0,3)</f>
        <v>3</v>
      </c>
      <c r="BT48">
        <f>IF('3. Pauses 24h'!$C$3="Score",0,3)</f>
        <v>3</v>
      </c>
      <c r="BU48">
        <f>IF('3. Pauses 24h'!$C$3="Score",0,3)</f>
        <v>3</v>
      </c>
      <c r="BV48">
        <f>IF('3. Pauses 24h'!$C$3="Score",0,3)</f>
        <v>3</v>
      </c>
      <c r="BW48">
        <f>IF('3. Pauses 24h'!$C$3="Score",0,3)</f>
        <v>3</v>
      </c>
      <c r="BX48">
        <f>IF('3. Pauses 24h'!$C$3="Score",0,2)</f>
        <v>2</v>
      </c>
      <c r="BY48">
        <f>IF('3. Pauses 24h'!$C$3="Score",0,3)</f>
        <v>3</v>
      </c>
      <c r="BZ48">
        <f>IF('3. Pauses 24h'!$C$3="Score",0,2)</f>
        <v>2</v>
      </c>
      <c r="CA48">
        <f>IF('3. Pauses 24h'!$C$3="Score",0,3)</f>
        <v>3</v>
      </c>
      <c r="CB48">
        <f>IF('3. Pauses 24h'!$C$3="Score",0,3)</f>
        <v>3</v>
      </c>
      <c r="CC48">
        <f>IF('3. Pauses 24h'!$C$3="Score",0,4)</f>
        <v>4</v>
      </c>
      <c r="CD48">
        <f>IF('3. Pauses 24h'!$C$3="Score",0,5)</f>
        <v>5</v>
      </c>
      <c r="CE48">
        <f>IF('3. Pauses 24h'!$C$3="Score",0,6)</f>
        <v>6</v>
      </c>
      <c r="CF48">
        <f>IF('3. Pauses 24h'!$C$3="Score",0,5)</f>
        <v>5</v>
      </c>
      <c r="CG48">
        <f>IF('3. Pauses 24h'!$C$3="Score",0,5)</f>
        <v>5</v>
      </c>
      <c r="CH48">
        <f>IF('3. Pauses 24h'!$C$3="Score",0,4)</f>
        <v>4</v>
      </c>
      <c r="CI48">
        <f>IF('3. Pauses 24h'!$C$3="Score",0,3)</f>
        <v>3</v>
      </c>
      <c r="CJ48">
        <f>IF('3. Pauses 24h'!$C$3="Score",0,2)</f>
        <v>2</v>
      </c>
      <c r="CK48">
        <f>IF('3. Pauses 24h'!$C$3="Score",0,2)</f>
        <v>2</v>
      </c>
      <c r="CL48">
        <f>IF('3. Pauses 24h'!$C$3="Score",0,2)</f>
        <v>2</v>
      </c>
      <c r="CM48">
        <f>IF('3. Pauses 24h'!$C$3="Score",0,2)</f>
        <v>2</v>
      </c>
      <c r="CN48">
        <f>IF('3. Pauses 24h'!$C$3="Score",0,2)</f>
        <v>2</v>
      </c>
      <c r="CO48">
        <f>IF('3. Pauses 24h'!$C$3="Score",0,2)</f>
        <v>2</v>
      </c>
      <c r="CP48">
        <f>IF('3. Pauses 24h'!$C$3="Score",0,2)</f>
        <v>2</v>
      </c>
      <c r="CQ48">
        <f>IF('3. Pauses 24h'!$C$3="Score",0,2)</f>
        <v>2</v>
      </c>
      <c r="CR48">
        <f>IF('3. Pauses 24h'!$C$3="Score",0,2)</f>
        <v>2</v>
      </c>
      <c r="CS48">
        <f>IF('3. Pauses 24h'!$C$3="Score",1,1)</f>
        <v>1</v>
      </c>
      <c r="CT48">
        <f>IF('3. Pauses 24h'!$C$3="Score",0,2)</f>
        <v>2</v>
      </c>
      <c r="CU48">
        <f>IF('3. Pauses 24h'!$C$3="Score",0,2)</f>
        <v>2</v>
      </c>
      <c r="CV48">
        <f>IF('3. Pauses 24h'!$C$3="Score",0,3)</f>
        <v>3</v>
      </c>
      <c r="CW48">
        <f>IF('3. Pauses 24h'!$C$3="Score",0,4)</f>
        <v>4</v>
      </c>
      <c r="CX48">
        <f>IF('3. Pauses 24h'!$C$3="Score",0,5)</f>
        <v>5</v>
      </c>
      <c r="CY48">
        <f>IF('3. Pauses 24h'!$C$3="Score",0,4)</f>
        <v>4</v>
      </c>
      <c r="CZ48">
        <f>IF('3. Pauses 24h'!$C$3="Score",0,7)</f>
        <v>7</v>
      </c>
      <c r="DA48">
        <f>IF('3. Pauses 24h'!$C$3="Score",0,6)</f>
        <v>6</v>
      </c>
    </row>
    <row r="49" spans="2:301" x14ac:dyDescent="0.35">
      <c r="B49" s="186" t="s">
        <v>1248</v>
      </c>
      <c r="D49" s="478">
        <f t="shared" si="3"/>
        <v>3.0117647058823529</v>
      </c>
      <c r="E49">
        <f>IF('3. Pauses 24h'!$C$3="Score",,0)</f>
        <v>0</v>
      </c>
      <c r="F49">
        <f>IF('3. Pauses 24h'!$C$3="Score",,0)</f>
        <v>0</v>
      </c>
      <c r="G49">
        <f>IF('3. Pauses 24h'!$C$3="Score",,1)</f>
        <v>1</v>
      </c>
      <c r="R49">
        <f>IF('3. Pauses 24h'!$C$3="Score",,2)</f>
        <v>2</v>
      </c>
      <c r="S49">
        <f>IF('3. Pauses 24h'!$C$3="Score",,3)</f>
        <v>3</v>
      </c>
      <c r="T49">
        <f>IF('3. Pauses 24h'!$C$3="Score",,4)</f>
        <v>4</v>
      </c>
      <c r="U49">
        <f>IF('3. Pauses 24h'!$C$3="Score",0,5)</f>
        <v>5</v>
      </c>
      <c r="V49">
        <f>IF('3. Pauses 24h'!$C$3="Score",0,6)</f>
        <v>6</v>
      </c>
      <c r="W49">
        <f>IF('3. Pauses 24h'!$C$3="Score",0,7)</f>
        <v>7</v>
      </c>
      <c r="X49">
        <f>IF('3. Pauses 24h'!$C$3="Score",0,7)</f>
        <v>7</v>
      </c>
      <c r="Y49">
        <f>IF('3. Pauses 24h'!$C$3="Score",0,7)</f>
        <v>7</v>
      </c>
      <c r="Z49">
        <f>IF('3. Pauses 24h'!$C$3="Score",0,7)</f>
        <v>7</v>
      </c>
      <c r="AA49">
        <f>IF('3. Pauses 24h'!$C$3="Score",0,7)</f>
        <v>7</v>
      </c>
      <c r="AB49">
        <f>IF('3. Pauses 24h'!$C$3="Score",0,7)</f>
        <v>7</v>
      </c>
      <c r="AC49">
        <f>IF('3. Pauses 24h'!$C$3="Score",0,6)</f>
        <v>6</v>
      </c>
      <c r="AD49">
        <f>IF('3. Pauses 24h'!$C$3="Score",0,5)</f>
        <v>5</v>
      </c>
      <c r="AE49">
        <f>IF('3. Pauses 24h'!$C$3="Score",0,4)</f>
        <v>4</v>
      </c>
      <c r="AF49">
        <f>IF('3. Pauses 24h'!$C$3="Score",0,4)</f>
        <v>4</v>
      </c>
      <c r="AG49">
        <f>IF('3. Pauses 24h'!$C$3="Score",0,4)</f>
        <v>4</v>
      </c>
      <c r="AH49">
        <f>IF('3. Pauses 24h'!$C$3="Score",0,4)</f>
        <v>4</v>
      </c>
      <c r="AI49">
        <f>IF('3. Pauses 24h'!$C$3="Score",0,3)</f>
        <v>3</v>
      </c>
      <c r="AJ49">
        <f>IF('3. Pauses 24h'!$C$3="Score",0,3)</f>
        <v>3</v>
      </c>
      <c r="AK49">
        <f>IF('3. Pauses 24h'!$C$3="Score",0,3)</f>
        <v>3</v>
      </c>
      <c r="AL49">
        <f>IF('3. Pauses 24h'!$C$3="Score",0,3)</f>
        <v>3</v>
      </c>
      <c r="AM49">
        <f>IF('3. Pauses 24h'!$C$3="Score",0,2)</f>
        <v>2</v>
      </c>
      <c r="AN49">
        <f>IF('3. Pauses 24h'!$C$3="Score",1,1)</f>
        <v>1</v>
      </c>
      <c r="AO49">
        <f>IF('3. Pauses 24h'!$C$3="Score",2,0)</f>
        <v>0</v>
      </c>
      <c r="AP49">
        <f>IF('3. Pauses 24h'!$C$3="Score",2,0)</f>
        <v>0</v>
      </c>
      <c r="AQ49">
        <f>IF('3. Pauses 24h'!$C$3="Score",1,1)</f>
        <v>1</v>
      </c>
      <c r="AR49">
        <f>IF('3. Pauses 24h'!$C$3="Score",1,1)</f>
        <v>1</v>
      </c>
      <c r="AS49">
        <f>IF('3. Pauses 24h'!$C$3="Score",0,2)</f>
        <v>2</v>
      </c>
      <c r="AT49">
        <f>IF('3. Pauses 24h'!$C$3="Score",0,3)</f>
        <v>3</v>
      </c>
      <c r="AU49">
        <f>IF('3. Pauses 24h'!$C$3="Score",0,4)</f>
        <v>4</v>
      </c>
      <c r="AV49">
        <f>IF('3. Pauses 24h'!$C$3="Score",0,5)</f>
        <v>5</v>
      </c>
      <c r="AW49">
        <f>IF('3. Pauses 24h'!$C$3="Score",0,5)</f>
        <v>5</v>
      </c>
      <c r="AX49">
        <f>IF('3. Pauses 24h'!$C$3="Score",0,4)</f>
        <v>4</v>
      </c>
      <c r="AY49">
        <f>IF('3. Pauses 24h'!$C$3="Score",0,4)</f>
        <v>4</v>
      </c>
      <c r="AZ49">
        <f>IF('3. Pauses 24h'!$C$3="Score",0,3)</f>
        <v>3</v>
      </c>
      <c r="BA49">
        <f>IF('3. Pauses 24h'!$C$3="Score",0,2)</f>
        <v>2</v>
      </c>
      <c r="BB49">
        <f>IF('3. Pauses 24h'!$C$3="Score",1,1)</f>
        <v>1</v>
      </c>
      <c r="BC49">
        <f>IF('3. Pauses 24h'!$C$3="Score",2,0)</f>
        <v>0</v>
      </c>
      <c r="BD49">
        <f>IF('3. Pauses 24h'!$C$3="Score",2,0)</f>
        <v>0</v>
      </c>
      <c r="BE49">
        <f>IF('3. Pauses 24h'!$C$3="Score",2,0)</f>
        <v>0</v>
      </c>
      <c r="BF49">
        <f>IF('3. Pauses 24h'!$C$3="Score",2,0)</f>
        <v>0</v>
      </c>
      <c r="BG49">
        <f>IF('3. Pauses 24h'!$C$3="Score",2,0)</f>
        <v>0</v>
      </c>
      <c r="BH49">
        <f>IF('3. Pauses 24h'!$C$3="Score",2,0)</f>
        <v>0</v>
      </c>
      <c r="BI49">
        <f>IF('3. Pauses 24h'!$C$3="Score",2,0)</f>
        <v>0</v>
      </c>
      <c r="BJ49">
        <f>IF('3. Pauses 24h'!$C$3="Score",1,1)</f>
        <v>1</v>
      </c>
      <c r="BK49">
        <f>IF('3. Pauses 24h'!$C$3="Score",0,2)</f>
        <v>2</v>
      </c>
      <c r="BL49">
        <f>IF('3. Pauses 24h'!$C$3="Score",0,3)</f>
        <v>3</v>
      </c>
      <c r="BM49">
        <f>IF('3. Pauses 24h'!$C$3="Score",0,3)</f>
        <v>3</v>
      </c>
      <c r="BN49">
        <f>IF('3. Pauses 24h'!$C$3="Score",0,3)</f>
        <v>3</v>
      </c>
      <c r="BO49">
        <f>IF('3. Pauses 24h'!$C$3="Score",0,3)</f>
        <v>3</v>
      </c>
      <c r="BP49">
        <f>IF('3. Pauses 24h'!$C$3="Score",0,4)</f>
        <v>4</v>
      </c>
      <c r="BQ49">
        <f>IF('3. Pauses 24h'!$C$3="Score",0,4)</f>
        <v>4</v>
      </c>
      <c r="BR49">
        <f>IF('3. Pauses 24h'!$C$3="Score",0,4)</f>
        <v>4</v>
      </c>
      <c r="BS49">
        <f>IF('3. Pauses 24h'!$C$3="Score",0,3)</f>
        <v>3</v>
      </c>
      <c r="BT49">
        <f>IF('3. Pauses 24h'!$C$3="Score",0,3)</f>
        <v>3</v>
      </c>
      <c r="BU49">
        <f>IF('3. Pauses 24h'!$C$3="Score",0,3)</f>
        <v>3</v>
      </c>
      <c r="BV49">
        <f>IF('3. Pauses 24h'!$C$3="Score",0,4)</f>
        <v>4</v>
      </c>
      <c r="BW49">
        <f>IF('3. Pauses 24h'!$C$3="Score",0,4)</f>
        <v>4</v>
      </c>
      <c r="BX49">
        <f>IF('3. Pauses 24h'!$C$3="Score",0,4)</f>
        <v>4</v>
      </c>
      <c r="BY49">
        <f>IF('3. Pauses 24h'!$C$3="Score",0,4)</f>
        <v>4</v>
      </c>
      <c r="BZ49">
        <f>IF('3. Pauses 24h'!$C$3="Score",0,4)</f>
        <v>4</v>
      </c>
      <c r="CA49">
        <f>IF('3. Pauses 24h'!$C$3="Score",0,4)</f>
        <v>4</v>
      </c>
      <c r="CB49">
        <f>IF('3. Pauses 24h'!$C$3="Score",0,4)</f>
        <v>4</v>
      </c>
      <c r="CC49">
        <f>IF('3. Pauses 24h'!$C$3="Score",0,3)</f>
        <v>3</v>
      </c>
      <c r="CD49">
        <f>IF('3. Pauses 24h'!$C$3="Score",0,2)</f>
        <v>2</v>
      </c>
      <c r="CE49">
        <f>IF('3. Pauses 24h'!$C$3="Score",1,1)</f>
        <v>1</v>
      </c>
      <c r="CF49">
        <f>IF('3. Pauses 24h'!$C$3="Score",2,0)</f>
        <v>0</v>
      </c>
      <c r="CG49">
        <f>IF('3. Pauses 24h'!$C$3="Score",1,1)</f>
        <v>1</v>
      </c>
      <c r="CH49">
        <f>IF('3. Pauses 24h'!$C$3="Score",1,1)</f>
        <v>1</v>
      </c>
      <c r="CI49">
        <f>IF('3. Pauses 24h'!$C$3="Score",1,1)</f>
        <v>1</v>
      </c>
      <c r="CJ49">
        <f>IF('3. Pauses 24h'!$C$3="Score",1,1)</f>
        <v>1</v>
      </c>
      <c r="CK49">
        <f>IF('3. Pauses 24h'!$C$3="Score",1,1)</f>
        <v>1</v>
      </c>
      <c r="CL49">
        <f>IF('3. Pauses 24h'!$C$3="Score",1,1)</f>
        <v>1</v>
      </c>
      <c r="CM49">
        <f>IF('3. Pauses 24h'!$C$3="Score",0,2)</f>
        <v>2</v>
      </c>
      <c r="CN49">
        <f>IF('3. Pauses 24h'!$C$3="Score",0,2)</f>
        <v>2</v>
      </c>
      <c r="CO49">
        <f>IF('3. Pauses 24h'!$C$3="Score",0,3)</f>
        <v>3</v>
      </c>
      <c r="CP49">
        <f>IF('3. Pauses 24h'!$C$3="Score",0,4)</f>
        <v>4</v>
      </c>
      <c r="CQ49">
        <f>IF('3. Pauses 24h'!$C$3="Score",0,5)</f>
        <v>5</v>
      </c>
      <c r="CR49">
        <f>IF('3. Pauses 24h'!$C$3="Score",0,6)</f>
        <v>6</v>
      </c>
      <c r="CS49">
        <f>IF('3. Pauses 24h'!$C$3="Score",0,7)</f>
        <v>7</v>
      </c>
      <c r="CT49">
        <f>IF('3. Pauses 24h'!$C$3="Score",0,6)</f>
        <v>6</v>
      </c>
      <c r="CU49">
        <f>IF('3. Pauses 24h'!$C$3="Score",0,5)</f>
        <v>5</v>
      </c>
      <c r="CV49">
        <f>IF('3. Pauses 24h'!$C$3="Score",0,4)</f>
        <v>4</v>
      </c>
      <c r="CW49">
        <f>IF('3. Pauses 24h'!$C$3="Score",0,3)</f>
        <v>3</v>
      </c>
      <c r="CX49">
        <f>IF('3. Pauses 24h'!$C$3="Score",0,2)</f>
        <v>2</v>
      </c>
      <c r="CY49">
        <f>IF('3. Pauses 24h'!$C$3="Score",1,1)</f>
        <v>1</v>
      </c>
      <c r="CZ49">
        <f>IF('3. Pauses 24h'!$C$3="Score",2,0)</f>
        <v>0</v>
      </c>
      <c r="DA49">
        <f>IF('3. Pauses 24h'!$C$3="Score",2,0)</f>
        <v>0</v>
      </c>
    </row>
    <row r="50" spans="2:301" ht="15" thickBot="1" x14ac:dyDescent="0.4">
      <c r="B50" s="186" t="s">
        <v>1249</v>
      </c>
      <c r="D50" s="478">
        <f t="shared" si="3"/>
        <v>3.2588235294117647</v>
      </c>
      <c r="E50">
        <f>IF('3. Pauses 24h'!$C$3="Score",,1)</f>
        <v>1</v>
      </c>
      <c r="F50">
        <f>IF('3. Pauses 24h'!$C$3="Score",,2)</f>
        <v>2</v>
      </c>
      <c r="G50">
        <f>IF('3. Pauses 24h'!$C$3="Score",,3)</f>
        <v>3</v>
      </c>
      <c r="R50">
        <f>IF('3. Pauses 24h'!$C$3="Score",,4)</f>
        <v>4</v>
      </c>
      <c r="S50">
        <f>IF('3. Pauses 24h'!$C$3="Score",,5)</f>
        <v>5</v>
      </c>
      <c r="T50">
        <f>IF('3. Pauses 24h'!$C$3="Score",,6)</f>
        <v>6</v>
      </c>
      <c r="U50">
        <f>IF('3. Pauses 24h'!$C$3="Score",0,7)</f>
        <v>7</v>
      </c>
      <c r="V50">
        <f>IF('3. Pauses 24h'!$C$3="Score",0,7)</f>
        <v>7</v>
      </c>
      <c r="W50">
        <f>IF('3. Pauses 24h'!$C$3="Score",0,6)</f>
        <v>6</v>
      </c>
      <c r="X50">
        <f>IF('3. Pauses 24h'!$C$3="Score",0,5)</f>
        <v>5</v>
      </c>
      <c r="Y50">
        <f>IF('3. Pauses 24h'!$C$3="Score",0,5)</f>
        <v>5</v>
      </c>
      <c r="Z50">
        <f>IF('3. Pauses 24h'!$C$3="Score",0,4)</f>
        <v>4</v>
      </c>
      <c r="AA50">
        <f>IF('3. Pauses 24h'!$C$3="Score",0,3)</f>
        <v>3</v>
      </c>
      <c r="AB50">
        <f>IF('3. Pauses 24h'!$C$3="Score",0,3)</f>
        <v>3</v>
      </c>
      <c r="AC50">
        <f>IF('3. Pauses 24h'!$C$3="Score",0,2)</f>
        <v>2</v>
      </c>
      <c r="AD50">
        <f>IF('3. Pauses 24h'!$C$3="Score",0,2)</f>
        <v>2</v>
      </c>
      <c r="AE50">
        <f>IF('3. Pauses 24h'!$C$3="Score",0,2)</f>
        <v>2</v>
      </c>
      <c r="AF50">
        <f>IF('3. Pauses 24h'!$C$3="Score",1,1)</f>
        <v>1</v>
      </c>
      <c r="AG50">
        <f>IF('3. Pauses 24h'!$C$3="Score",0,2)</f>
        <v>2</v>
      </c>
      <c r="AH50">
        <f>IF('3. Pauses 24h'!$C$3="Score",0,3)</f>
        <v>3</v>
      </c>
      <c r="AI50">
        <f>IF('3. Pauses 24h'!$C$3="Score",0,3)</f>
        <v>3</v>
      </c>
      <c r="AJ50">
        <f>IF('3. Pauses 24h'!$C$3="Score",0,3)</f>
        <v>3</v>
      </c>
      <c r="AK50">
        <f>IF('3. Pauses 24h'!$C$3="Score",0,3)</f>
        <v>3</v>
      </c>
      <c r="AL50">
        <f>IF('3. Pauses 24h'!$C$3="Score",0,3)</f>
        <v>3</v>
      </c>
      <c r="AM50">
        <f>IF('3. Pauses 24h'!$C$3="Score",0,3)</f>
        <v>3</v>
      </c>
      <c r="AN50">
        <f>IF('3. Pauses 24h'!$C$3="Score",0,2)</f>
        <v>2</v>
      </c>
      <c r="AO50">
        <f>IF('3. Pauses 24h'!$C$3="Score",0,2)</f>
        <v>2</v>
      </c>
      <c r="AP50">
        <f>IF('3. Pauses 24h'!$C$3="Score",0,2)</f>
        <v>2</v>
      </c>
      <c r="AQ50">
        <f>IF('3. Pauses 24h'!$C$3="Score",0,3)</f>
        <v>3</v>
      </c>
      <c r="AR50">
        <f>IF('3. Pauses 24h'!$C$3="Score",0,3)</f>
        <v>3</v>
      </c>
      <c r="AS50">
        <f>IF('3. Pauses 24h'!$C$3="Score",0,3)</f>
        <v>3</v>
      </c>
      <c r="AT50">
        <f>IF('3. Pauses 24h'!$C$3="Score",0,4)</f>
        <v>4</v>
      </c>
      <c r="AU50">
        <f>IF('3. Pauses 24h'!$C$3="Score",0,4)</f>
        <v>4</v>
      </c>
      <c r="AV50">
        <f>IF('3. Pauses 24h'!$C$3="Score",0,4)</f>
        <v>4</v>
      </c>
      <c r="AW50">
        <f>IF('3. Pauses 24h'!$C$3="Score",0,3)</f>
        <v>3</v>
      </c>
      <c r="AX50">
        <f>IF('3. Pauses 24h'!$C$3="Score",0,2)</f>
        <v>2</v>
      </c>
      <c r="AY50">
        <f>IF('3. Pauses 24h'!$C$3="Score",0,3)</f>
        <v>3</v>
      </c>
      <c r="AZ50">
        <f>IF('3. Pauses 24h'!$C$3="Score",0,3)</f>
        <v>3</v>
      </c>
      <c r="BA50">
        <f>IF('3. Pauses 24h'!$C$3="Score",0,2)</f>
        <v>2</v>
      </c>
      <c r="BB50">
        <f>IF('3. Pauses 24h'!$C$3="Score",0,3)</f>
        <v>3</v>
      </c>
      <c r="BC50">
        <f>IF('3. Pauses 24h'!$C$3="Score",0,3)</f>
        <v>3</v>
      </c>
      <c r="BD50">
        <f>IF('3. Pauses 24h'!$C$3="Score",0,3)</f>
        <v>3</v>
      </c>
      <c r="BE50">
        <f>IF('3. Pauses 24h'!$C$3="Score",0,4)</f>
        <v>4</v>
      </c>
      <c r="BF50">
        <f>IF('3. Pauses 24h'!$C$3="Score",0,3)</f>
        <v>3</v>
      </c>
      <c r="BG50">
        <f>IF('3. Pauses 24h'!$C$3="Score",0,3)</f>
        <v>3</v>
      </c>
      <c r="BH50">
        <f>IF('3. Pauses 24h'!$C$3="Score",0,3)</f>
        <v>3</v>
      </c>
      <c r="BI50">
        <f>IF('3. Pauses 24h'!$C$3="Score",0,2)</f>
        <v>2</v>
      </c>
      <c r="BJ50">
        <f>IF('3. Pauses 24h'!$C$3="Score",0,2)</f>
        <v>2</v>
      </c>
      <c r="BK50">
        <f>IF('3. Pauses 24h'!$C$3="Score",0,2)</f>
        <v>2</v>
      </c>
      <c r="BL50">
        <f>IF('3. Pauses 24h'!$C$3="Score",1,1)</f>
        <v>1</v>
      </c>
      <c r="BM50">
        <f>IF('3. Pauses 24h'!$C$3="Score",0,2)</f>
        <v>2</v>
      </c>
      <c r="BN50">
        <f>IF('3. Pauses 24h'!$C$3="Score",0,2)</f>
        <v>2</v>
      </c>
      <c r="BO50">
        <f>IF('3. Pauses 24h'!$C$3="Score",0,3)</f>
        <v>3</v>
      </c>
      <c r="BP50">
        <f>IF('3. Pauses 24h'!$C$3="Score",0,4)</f>
        <v>4</v>
      </c>
      <c r="BQ50">
        <f>IF('3. Pauses 24h'!$C$3="Score",0,4)</f>
        <v>4</v>
      </c>
      <c r="BR50">
        <f>IF('3. Pauses 24h'!$C$3="Score",0,4)</f>
        <v>4</v>
      </c>
      <c r="BS50">
        <f>IF('3. Pauses 24h'!$C$3="Score",0,4)</f>
        <v>4</v>
      </c>
      <c r="BT50">
        <f>IF('3. Pauses 24h'!$C$3="Score",0,3)</f>
        <v>3</v>
      </c>
      <c r="BU50">
        <f>IF('3. Pauses 24h'!$C$3="Score",0,3)</f>
        <v>3</v>
      </c>
      <c r="BV50">
        <f>IF('3. Pauses 24h'!$C$3="Score",0,3)</f>
        <v>3</v>
      </c>
      <c r="BW50">
        <f>IF('3. Pauses 24h'!$C$3="Score",0,2)</f>
        <v>2</v>
      </c>
      <c r="BX50">
        <f>IF('3. Pauses 24h'!$C$3="Score",0,2)</f>
        <v>2</v>
      </c>
      <c r="BY50">
        <f>IF('3. Pauses 24h'!$C$3="Score",0,3)</f>
        <v>3</v>
      </c>
      <c r="BZ50">
        <f>IF('3. Pauses 24h'!$C$3="Score",0,4)</f>
        <v>4</v>
      </c>
      <c r="CA50">
        <f>IF('3. Pauses 24h'!$C$3="Score",0,5)</f>
        <v>5</v>
      </c>
      <c r="CB50">
        <f>IF('3. Pauses 24h'!$C$3="Score",0,6)</f>
        <v>6</v>
      </c>
      <c r="CC50">
        <f>IF('3. Pauses 24h'!$C$3="Score",0,6)</f>
        <v>6</v>
      </c>
      <c r="CD50">
        <f>IF('3. Pauses 24h'!$C$3="Score",0,7)</f>
        <v>7</v>
      </c>
      <c r="CE50">
        <f>IF('3. Pauses 24h'!$C$3="Score",0,7)</f>
        <v>7</v>
      </c>
      <c r="CF50">
        <f>IF('3. Pauses 24h'!$C$3="Score",0,7)</f>
        <v>7</v>
      </c>
      <c r="CG50">
        <f>IF('3. Pauses 24h'!$C$3="Score",0,6)</f>
        <v>6</v>
      </c>
      <c r="CH50">
        <f>IF('3. Pauses 24h'!$C$3="Score",0,6)</f>
        <v>6</v>
      </c>
      <c r="CI50">
        <f>IF('3. Pauses 24h'!$C$3="Score",0,5)</f>
        <v>5</v>
      </c>
      <c r="CJ50">
        <f>IF('3. Pauses 24h'!$C$3="Score",0,4)</f>
        <v>4</v>
      </c>
      <c r="CK50">
        <f>IF('3. Pauses 24h'!$C$3="Score",0,3)</f>
        <v>3</v>
      </c>
      <c r="CL50">
        <f>IF('3. Pauses 24h'!$C$3="Score",0,2)</f>
        <v>2</v>
      </c>
      <c r="CM50">
        <f>IF('3. Pauses 24h'!$C$3="Score",0,2)</f>
        <v>2</v>
      </c>
      <c r="CN50">
        <f>IF('3. Pauses 24h'!$C$3="Score",0,2)</f>
        <v>2</v>
      </c>
      <c r="CO50">
        <f>IF('3. Pauses 24h'!$C$3="Score",0,2)</f>
        <v>2</v>
      </c>
      <c r="CP50">
        <f>IF('3. Pauses 24h'!$C$3="Score",0,3)</f>
        <v>3</v>
      </c>
      <c r="CQ50">
        <f>IF('3. Pauses 24h'!$C$3="Score",0,3)</f>
        <v>3</v>
      </c>
      <c r="CR50">
        <f>IF('3. Pauses 24h'!$C$3="Score",0,3)</f>
        <v>3</v>
      </c>
      <c r="CS50">
        <f>IF('3. Pauses 24h'!$C$3="Score",0,3)</f>
        <v>3</v>
      </c>
      <c r="CT50">
        <f>IF('3. Pauses 24h'!$C$3="Score",0,3)</f>
        <v>3</v>
      </c>
      <c r="CU50">
        <f>IF('3. Pauses 24h'!$C$3="Score",0,3)</f>
        <v>3</v>
      </c>
      <c r="CV50">
        <f>IF('3. Pauses 24h'!$C$3="Score",0,2)</f>
        <v>2</v>
      </c>
      <c r="CW50">
        <f>IF('3. Pauses 24h'!$C$3="Score",1,1)</f>
        <v>1</v>
      </c>
      <c r="CX50">
        <f>IF('3. Pauses 24h'!$C$3="Score",1,1)</f>
        <v>1</v>
      </c>
      <c r="CY50">
        <f>IF('3. Pauses 24h'!$C$3="Score",1,1)</f>
        <v>1</v>
      </c>
      <c r="CZ50">
        <f>IF('3. Pauses 24h'!$C$3="Score",0,3)</f>
        <v>3</v>
      </c>
      <c r="DA50">
        <f>IF('3. Pauses 24h'!$C$3="Score",0,2)</f>
        <v>2</v>
      </c>
    </row>
    <row r="51" spans="2:301" x14ac:dyDescent="0.35">
      <c r="B51" s="182" t="s">
        <v>653</v>
      </c>
      <c r="D51" s="478">
        <f t="shared" si="3"/>
        <v>3.7176470588235295</v>
      </c>
      <c r="E51">
        <f>IF('3. Pauses 24h'!$C$3="Score",,1)</f>
        <v>1</v>
      </c>
      <c r="F51">
        <f>IF('3. Pauses 24h'!$C$3="Score",,1)</f>
        <v>1</v>
      </c>
      <c r="G51">
        <f>IF('3. Pauses 24h'!$C$3="Score",,2)</f>
        <v>2</v>
      </c>
      <c r="R51">
        <f>IF('3. Pauses 24h'!$C$3="Score",,3)</f>
        <v>3</v>
      </c>
      <c r="S51">
        <f>IF('3. Pauses 24h'!$C$3="Score",,4)</f>
        <v>4</v>
      </c>
      <c r="T51">
        <f>IF('3. Pauses 24h'!$C$3="Score",,4)</f>
        <v>4</v>
      </c>
      <c r="U51">
        <f>IF('3. Pauses 24h'!$C$3="Score",0,5)</f>
        <v>5</v>
      </c>
      <c r="V51">
        <f>IF('3. Pauses 24h'!$C$3="Score",0,4)</f>
        <v>4</v>
      </c>
      <c r="W51">
        <f>IF('3. Pauses 24h'!$C$3="Score",0,4)</f>
        <v>4</v>
      </c>
      <c r="X51">
        <f>IF('3. Pauses 24h'!$C$3="Score",0,3)</f>
        <v>3</v>
      </c>
      <c r="Y51">
        <f>IF('3. Pauses 24h'!$C$3="Score",0,2)</f>
        <v>2</v>
      </c>
      <c r="Z51">
        <f>IF('3. Pauses 24h'!$C$3="Score",0,2)</f>
        <v>2</v>
      </c>
      <c r="AA51">
        <f>IF('3. Pauses 24h'!$C$3="Score",0,3)</f>
        <v>3</v>
      </c>
      <c r="AB51">
        <f>IF('3. Pauses 24h'!$C$3="Score",0,2)</f>
        <v>2</v>
      </c>
      <c r="AC51">
        <f>IF('3. Pauses 24h'!$C$3="Score",0,2)</f>
        <v>2</v>
      </c>
      <c r="AD51">
        <f>IF('3. Pauses 24h'!$C$3="Score",0,2)</f>
        <v>2</v>
      </c>
      <c r="AE51">
        <f>IF('3. Pauses 24h'!$C$3="Score",0,2)</f>
        <v>2</v>
      </c>
      <c r="AF51">
        <f>IF('3. Pauses 24h'!$C$3="Score",0,2)</f>
        <v>2</v>
      </c>
      <c r="AG51">
        <f>IF('3. Pauses 24h'!$C$3="Score",0,2)</f>
        <v>2</v>
      </c>
      <c r="AH51">
        <f>IF('3. Pauses 24h'!$C$3="Score",1,1)</f>
        <v>1</v>
      </c>
      <c r="AI51">
        <f>IF('3. Pauses 24h'!$C$3="Score",0,2)</f>
        <v>2</v>
      </c>
      <c r="AJ51">
        <f>IF('3. Pauses 24h'!$C$3="Score",0,2)</f>
        <v>2</v>
      </c>
      <c r="AK51">
        <f>IF('3. Pauses 24h'!$C$3="Score",0,3)</f>
        <v>3</v>
      </c>
      <c r="AL51">
        <f>IF('3. Pauses 24h'!$C$3="Score",0,4)</f>
        <v>4</v>
      </c>
      <c r="AM51">
        <f>IF('3. Pauses 24h'!$C$3="Score",0,5)</f>
        <v>5</v>
      </c>
      <c r="AN51">
        <f>IF('3. Pauses 24h'!$C$3="Score",0,5)</f>
        <v>5</v>
      </c>
      <c r="AO51">
        <f>IF('3. Pauses 24h'!$C$3="Score",0,5)</f>
        <v>5</v>
      </c>
      <c r="AP51">
        <f>IF('3. Pauses 24h'!$C$3="Score",0,4)</f>
        <v>4</v>
      </c>
      <c r="AQ51">
        <f>IF('3. Pauses 24h'!$C$3="Score",0,5)</f>
        <v>5</v>
      </c>
      <c r="AR51">
        <f>IF('3. Pauses 24h'!$C$3="Score",0,4)</f>
        <v>4</v>
      </c>
      <c r="AS51">
        <f>IF('3. Pauses 24h'!$C$3="Score",0,4)</f>
        <v>4</v>
      </c>
      <c r="AT51">
        <f>IF('3. Pauses 24h'!$C$3="Score",0,3)</f>
        <v>3</v>
      </c>
      <c r="AU51">
        <f>IF('3. Pauses 24h'!$C$3="Score",0,3)</f>
        <v>3</v>
      </c>
      <c r="AV51">
        <f>IF('3. Pauses 24h'!$C$3="Score",0,4)</f>
        <v>4</v>
      </c>
      <c r="AW51">
        <f>IF('3. Pauses 24h'!$C$3="Score",0,5)</f>
        <v>5</v>
      </c>
      <c r="AX51">
        <f>IF('3. Pauses 24h'!$C$3="Score",0,4)</f>
        <v>4</v>
      </c>
      <c r="AY51">
        <f>IF('3. Pauses 24h'!$C$3="Score",0,4)</f>
        <v>4</v>
      </c>
      <c r="AZ51">
        <f>IF('3. Pauses 24h'!$C$3="Score",0,4)</f>
        <v>4</v>
      </c>
      <c r="BA51">
        <f>IF('3. Pauses 24h'!$C$3="Score",0,4)</f>
        <v>4</v>
      </c>
      <c r="BB51">
        <f>IF('3. Pauses 24h'!$C$3="Score",0,4)</f>
        <v>4</v>
      </c>
      <c r="BC51">
        <f>IF('3. Pauses 24h'!$C$3="Score",0,4)</f>
        <v>4</v>
      </c>
      <c r="BD51">
        <f>IF('3. Pauses 24h'!$C$3="Score",0,3)</f>
        <v>3</v>
      </c>
      <c r="BE51">
        <f>IF('3. Pauses 24h'!$C$3="Score",0,3)</f>
        <v>3</v>
      </c>
      <c r="BF51">
        <f>IF('3. Pauses 24h'!$C$3="Score",0,4)</f>
        <v>4</v>
      </c>
      <c r="BG51">
        <f>IF('3. Pauses 24h'!$C$3="Score",0,4)</f>
        <v>4</v>
      </c>
      <c r="BH51">
        <f>IF('3. Pauses 24h'!$C$3="Score",0,4)</f>
        <v>4</v>
      </c>
      <c r="BI51">
        <f>IF('3. Pauses 24h'!$C$3="Score",0,3)</f>
        <v>3</v>
      </c>
      <c r="BJ51">
        <f>IF('3. Pauses 24h'!$C$3="Score",0,3)</f>
        <v>3</v>
      </c>
      <c r="BK51">
        <f>IF('3. Pauses 24h'!$C$3="Score",0,3)</f>
        <v>3</v>
      </c>
      <c r="BL51">
        <f>IF('3. Pauses 24h'!$C$3="Score",0,3)</f>
        <v>3</v>
      </c>
      <c r="BM51">
        <f>IF('3. Pauses 24h'!$C$3="Score",0,2)</f>
        <v>2</v>
      </c>
      <c r="BN51">
        <f>IF('3. Pauses 24h'!$C$3="Score",0,2)</f>
        <v>2</v>
      </c>
      <c r="BO51">
        <f>IF('3. Pauses 24h'!$C$3="Score",0,3)</f>
        <v>3</v>
      </c>
      <c r="BP51">
        <f>IF('3. Pauses 24h'!$C$3="Score",0,4)</f>
        <v>4</v>
      </c>
      <c r="BQ51">
        <f>IF('3. Pauses 24h'!$C$3="Score",0,4)</f>
        <v>4</v>
      </c>
      <c r="BR51">
        <f>IF('3. Pauses 24h'!$C$3="Score",0,4)</f>
        <v>4</v>
      </c>
      <c r="BS51">
        <f>IF('3. Pauses 24h'!$C$3="Score",0,5)</f>
        <v>5</v>
      </c>
      <c r="BT51">
        <f>IF('3. Pauses 24h'!$C$3="Score",0,5)</f>
        <v>5</v>
      </c>
      <c r="BU51">
        <f>IF('3. Pauses 24h'!$C$3="Score",0,4)</f>
        <v>4</v>
      </c>
      <c r="BV51">
        <f>IF('3. Pauses 24h'!$C$3="Score",0,3)</f>
        <v>3</v>
      </c>
      <c r="BW51">
        <f>IF('3. Pauses 24h'!$C$3="Score",0,2)</f>
        <v>2</v>
      </c>
      <c r="BX51">
        <f>IF('3. Pauses 24h'!$C$3="Score",0,2)</f>
        <v>2</v>
      </c>
      <c r="BY51">
        <f>IF('3. Pauses 24h'!$C$3="Score",0,3)</f>
        <v>3</v>
      </c>
      <c r="BZ51">
        <f>IF('3. Pauses 24h'!$C$3="Score",0,3)</f>
        <v>3</v>
      </c>
      <c r="CA51">
        <f>IF('3. Pauses 24h'!$C$3="Score",0,4)</f>
        <v>4</v>
      </c>
      <c r="CB51">
        <f>IF('3. Pauses 24h'!$C$3="Score",0,5)</f>
        <v>5</v>
      </c>
      <c r="CC51">
        <f>IF('3. Pauses 24h'!$C$3="Score",0,6)</f>
        <v>6</v>
      </c>
      <c r="CD51">
        <f>IF('3. Pauses 24h'!$C$3="Score",0,7)</f>
        <v>7</v>
      </c>
      <c r="CE51">
        <f>IF('3. Pauses 24h'!$C$3="Score",0,7)</f>
        <v>7</v>
      </c>
      <c r="CF51">
        <f>IF('3. Pauses 24h'!$C$3="Score",0,7)</f>
        <v>7</v>
      </c>
      <c r="CG51">
        <f>IF('3. Pauses 24h'!$C$3="Score",0,7)</f>
        <v>7</v>
      </c>
      <c r="CH51">
        <f>IF('3. Pauses 24h'!$C$3="Score",0,6)</f>
        <v>6</v>
      </c>
      <c r="CI51">
        <f>IF('3. Pauses 24h'!$C$3="Score",0,6)</f>
        <v>6</v>
      </c>
      <c r="CJ51">
        <f>IF('3. Pauses 24h'!$C$3="Score",0,5)</f>
        <v>5</v>
      </c>
      <c r="CK51">
        <f>IF('3. Pauses 24h'!$C$3="Score",0,4)</f>
        <v>4</v>
      </c>
      <c r="CL51">
        <f>IF('3. Pauses 24h'!$C$3="Score",0,3)</f>
        <v>3</v>
      </c>
      <c r="CM51">
        <f>IF('3. Pauses 24h'!$C$3="Score",0,3)</f>
        <v>3</v>
      </c>
      <c r="CN51">
        <f>IF('3. Pauses 24h'!$C$3="Score",0,3)</f>
        <v>3</v>
      </c>
      <c r="CO51">
        <f>IF('3. Pauses 24h'!$C$3="Score",0,3)</f>
        <v>3</v>
      </c>
      <c r="CP51">
        <f>IF('3. Pauses 24h'!$C$3="Score",0,3)</f>
        <v>3</v>
      </c>
      <c r="CQ51">
        <f>IF('3. Pauses 24h'!$C$3="Score",0,3)</f>
        <v>3</v>
      </c>
      <c r="CR51">
        <f>IF('3. Pauses 24h'!$C$3="Score",0,3)</f>
        <v>3</v>
      </c>
      <c r="CS51">
        <f>IF('3. Pauses 24h'!$C$3="Score",0,4)</f>
        <v>4</v>
      </c>
      <c r="CT51">
        <f>IF('3. Pauses 24h'!$C$3="Score",0,4)</f>
        <v>4</v>
      </c>
      <c r="CU51">
        <f>IF('3. Pauses 24h'!$C$3="Score",0,4)</f>
        <v>4</v>
      </c>
      <c r="CV51">
        <f>IF('3. Pauses 24h'!$C$3="Score",0,4)</f>
        <v>4</v>
      </c>
      <c r="CW51">
        <f>IF('3. Pauses 24h'!$C$3="Score",0,4)</f>
        <v>4</v>
      </c>
      <c r="CX51">
        <f>IF('3. Pauses 24h'!$C$3="Score",0,4)</f>
        <v>4</v>
      </c>
      <c r="CY51">
        <f>IF('3. Pauses 24h'!$C$3="Score",0,4)</f>
        <v>4</v>
      </c>
      <c r="CZ51">
        <f>IF('3. Pauses 24h'!$C$3="Score",0,5)</f>
        <v>5</v>
      </c>
      <c r="DA51">
        <f>IF('3. Pauses 24h'!$C$3="Score",0,4)</f>
        <v>4</v>
      </c>
    </row>
    <row r="52" spans="2:301" x14ac:dyDescent="0.35">
      <c r="B52" s="186" t="s">
        <v>654</v>
      </c>
      <c r="D52" s="478">
        <f t="shared" si="3"/>
        <v>3.2705882352941176</v>
      </c>
      <c r="E52">
        <f>IF('3. Pauses 24h'!$C$3="Score",,1)</f>
        <v>1</v>
      </c>
      <c r="F52">
        <f>IF('3. Pauses 24h'!$C$3="Score",,1)</f>
        <v>1</v>
      </c>
      <c r="G52">
        <f>IF('3. Pauses 24h'!$C$3="Score",,2)</f>
        <v>2</v>
      </c>
      <c r="R52">
        <f>IF('3. Pauses 24h'!$C$3="Score",,3)</f>
        <v>3</v>
      </c>
      <c r="S52">
        <f>IF('3. Pauses 24h'!$C$3="Score",,3)</f>
        <v>3</v>
      </c>
      <c r="T52">
        <f>IF('3. Pauses 24h'!$C$3="Score",,3)</f>
        <v>3</v>
      </c>
      <c r="U52">
        <f>IF('3. Pauses 24h'!$C$3="Score",0,2)</f>
        <v>2</v>
      </c>
      <c r="V52">
        <f>IF('3. Pauses 24h'!$C$3="Score",1,1)</f>
        <v>1</v>
      </c>
      <c r="W52">
        <f>IF('3. Pauses 24h'!$C$3="Score",1,1)</f>
        <v>1</v>
      </c>
      <c r="X52">
        <f>IF('3. Pauses 24h'!$C$3="Score",0,2)</f>
        <v>2</v>
      </c>
      <c r="Y52">
        <f>IF('3. Pauses 24h'!$C$3="Score",0,2)</f>
        <v>2</v>
      </c>
      <c r="Z52">
        <f>IF('3. Pauses 24h'!$C$3="Score",0,3)</f>
        <v>3</v>
      </c>
      <c r="AA52">
        <f>IF('3. Pauses 24h'!$C$3="Score",0,2)</f>
        <v>2</v>
      </c>
      <c r="AB52">
        <f>IF('3. Pauses 24h'!$C$3="Score",0,3)</f>
        <v>3</v>
      </c>
      <c r="AC52">
        <f>IF('3. Pauses 24h'!$C$3="Score",0,4)</f>
        <v>4</v>
      </c>
      <c r="AD52">
        <f>IF('3. Pauses 24h'!$C$3="Score",0,4)</f>
        <v>4</v>
      </c>
      <c r="AE52">
        <f>IF('3. Pauses 24h'!$C$3="Score",0,3)</f>
        <v>3</v>
      </c>
      <c r="AF52">
        <f>IF('3. Pauses 24h'!$C$3="Score",0,3)</f>
        <v>3</v>
      </c>
      <c r="AG52">
        <f>IF('3. Pauses 24h'!$C$3="Score",0,2)</f>
        <v>2</v>
      </c>
      <c r="AH52">
        <f>IF('3. Pauses 24h'!$C$3="Score",0,2)</f>
        <v>2</v>
      </c>
      <c r="AI52">
        <f>IF('3. Pauses 24h'!$C$3="Score",1,1)</f>
        <v>1</v>
      </c>
      <c r="AJ52">
        <f>IF('3. Pauses 24h'!$C$3="Score",2,0)</f>
        <v>0</v>
      </c>
      <c r="AK52">
        <f>IF('3. Pauses 24h'!$C$3="Score",2,0)</f>
        <v>0</v>
      </c>
      <c r="AL52">
        <f>IF('3. Pauses 24h'!$C$3="Score",2,0)</f>
        <v>0</v>
      </c>
      <c r="AM52">
        <f>IF('3. Pauses 24h'!$C$3="Score",2,0)</f>
        <v>0</v>
      </c>
      <c r="AN52">
        <f>IF('3. Pauses 24h'!$C$3="Score",1,1)</f>
        <v>1</v>
      </c>
      <c r="AO52">
        <f>IF('3. Pauses 24h'!$C$3="Score",0,2)</f>
        <v>2</v>
      </c>
      <c r="AP52">
        <f>IF('3. Pauses 24h'!$C$3="Score",0,2)</f>
        <v>2</v>
      </c>
      <c r="AQ52">
        <f>IF('3. Pauses 24h'!$C$3="Score",0,3)</f>
        <v>3</v>
      </c>
      <c r="AR52">
        <f>IF('3. Pauses 24h'!$C$3="Score",0,4)</f>
        <v>4</v>
      </c>
      <c r="AS52">
        <f>IF('3. Pauses 24h'!$C$3="Score",0,5)</f>
        <v>5</v>
      </c>
      <c r="AT52">
        <f>IF('3. Pauses 24h'!$C$3="Score",0,6)</f>
        <v>6</v>
      </c>
      <c r="AU52">
        <f>IF('3. Pauses 24h'!$C$3="Score",0,6)</f>
        <v>6</v>
      </c>
      <c r="AV52">
        <f>IF('3. Pauses 24h'!$C$3="Score",0,6)</f>
        <v>6</v>
      </c>
      <c r="AW52">
        <f>IF('3. Pauses 24h'!$C$3="Score",0,6)</f>
        <v>6</v>
      </c>
      <c r="AX52">
        <f>IF('3. Pauses 24h'!$C$3="Score",0,6)</f>
        <v>6</v>
      </c>
      <c r="AY52">
        <f>IF('3. Pauses 24h'!$C$3="Score",0,5)</f>
        <v>5</v>
      </c>
      <c r="AZ52">
        <f>IF('3. Pauses 24h'!$C$3="Score",0,4)</f>
        <v>4</v>
      </c>
      <c r="BA52">
        <f>IF('3. Pauses 24h'!$C$3="Score",0,3)</f>
        <v>3</v>
      </c>
      <c r="BB52">
        <f>IF('3. Pauses 24h'!$C$3="Score",0,2)</f>
        <v>2</v>
      </c>
      <c r="BC52">
        <f>IF('3. Pauses 24h'!$C$3="Score",0,2)</f>
        <v>2</v>
      </c>
      <c r="BD52">
        <f>IF('3. Pauses 24h'!$C$3="Score",0,3)</f>
        <v>3</v>
      </c>
      <c r="BE52">
        <f>IF('3. Pauses 24h'!$C$3="Score",0,3)</f>
        <v>3</v>
      </c>
      <c r="BF52">
        <f>IF('3. Pauses 24h'!$C$3="Score",0,3)</f>
        <v>3</v>
      </c>
      <c r="BG52">
        <f>IF('3. Pauses 24h'!$C$3="Score",0,3)</f>
        <v>3</v>
      </c>
      <c r="BH52">
        <f>IF('3. Pauses 24h'!$C$3="Score",0,4)</f>
        <v>4</v>
      </c>
      <c r="BI52">
        <f>IF('3. Pauses 24h'!$C$3="Score",0,4)</f>
        <v>4</v>
      </c>
      <c r="BJ52">
        <f>IF('3. Pauses 24h'!$C$3="Score",0,4)</f>
        <v>4</v>
      </c>
      <c r="BK52">
        <f>IF('3. Pauses 24h'!$C$3="Score",0,4)</f>
        <v>4</v>
      </c>
      <c r="BL52">
        <f>IF('3. Pauses 24h'!$C$3="Score",0,3)</f>
        <v>3</v>
      </c>
      <c r="BM52">
        <f>IF('3. Pauses 24h'!$C$3="Score",0,3)</f>
        <v>3</v>
      </c>
      <c r="BN52">
        <f>IF('3. Pauses 24h'!$C$3="Score",0,4)</f>
        <v>4</v>
      </c>
      <c r="BO52">
        <f>IF('3. Pauses 24h'!$C$3="Score",0,4)</f>
        <v>4</v>
      </c>
      <c r="BP52">
        <f>IF('3. Pauses 24h'!$C$3="Score",0,4)</f>
        <v>4</v>
      </c>
      <c r="BQ52">
        <f>IF('3. Pauses 24h'!$C$3="Score",0,4)</f>
        <v>4</v>
      </c>
      <c r="BR52">
        <f>IF('3. Pauses 24h'!$C$3="Score",0,3)</f>
        <v>3</v>
      </c>
      <c r="BS52">
        <f>IF('3. Pauses 24h'!$C$3="Score",0,3)</f>
        <v>3</v>
      </c>
      <c r="BT52">
        <f>IF('3. Pauses 24h'!$C$3="Score",0,3)</f>
        <v>3</v>
      </c>
      <c r="BU52">
        <f>IF('3. Pauses 24h'!$C$3="Score",0,3)</f>
        <v>3</v>
      </c>
      <c r="BV52">
        <f>IF('3. Pauses 24h'!$C$3="Score",0,3)</f>
        <v>3</v>
      </c>
      <c r="BW52">
        <f>IF('3. Pauses 24h'!$C$3="Score",0,3)</f>
        <v>3</v>
      </c>
      <c r="BX52">
        <f>IF('3. Pauses 24h'!$C$3="Score",0,3)</f>
        <v>3</v>
      </c>
      <c r="BY52">
        <f>IF('3. Pauses 24h'!$C$3="Score",0,3)</f>
        <v>3</v>
      </c>
      <c r="BZ52">
        <f>IF('3. Pauses 24h'!$C$3="Score",0,4)</f>
        <v>4</v>
      </c>
      <c r="CA52">
        <f>IF('3. Pauses 24h'!$C$3="Score",0,5)</f>
        <v>5</v>
      </c>
      <c r="CB52">
        <f>IF('3. Pauses 24h'!$C$3="Score",0,4)</f>
        <v>4</v>
      </c>
      <c r="CC52">
        <f>IF('3. Pauses 24h'!$C$3="Score",0,4)</f>
        <v>4</v>
      </c>
      <c r="CD52">
        <f>IF('3. Pauses 24h'!$C$3="Score",0,4)</f>
        <v>4</v>
      </c>
      <c r="CE52">
        <f>IF('3. Pauses 24h'!$C$3="Score",0,4)</f>
        <v>4</v>
      </c>
      <c r="CF52">
        <f>IF('3. Pauses 24h'!$C$3="Score",0,5)</f>
        <v>5</v>
      </c>
      <c r="CG52">
        <f>IF('3. Pauses 24h'!$C$3="Score",0,4)</f>
        <v>4</v>
      </c>
      <c r="CH52">
        <f>IF('3. Pauses 24h'!$C$3="Score",0,4)</f>
        <v>4</v>
      </c>
      <c r="CI52">
        <f>IF('3. Pauses 24h'!$C$3="Score",0,5)</f>
        <v>5</v>
      </c>
      <c r="CJ52">
        <f>IF('3. Pauses 24h'!$C$3="Score",0,5)</f>
        <v>5</v>
      </c>
      <c r="CK52">
        <f>IF('3. Pauses 24h'!$C$3="Score",0,5)</f>
        <v>5</v>
      </c>
      <c r="CL52">
        <f>IF('3. Pauses 24h'!$C$3="Score",0,5)</f>
        <v>5</v>
      </c>
      <c r="CM52">
        <f>IF('3. Pauses 24h'!$C$3="Score",0,5)</f>
        <v>5</v>
      </c>
      <c r="CN52">
        <f>IF('3. Pauses 24h'!$C$3="Score",0,5)</f>
        <v>5</v>
      </c>
      <c r="CO52">
        <f>IF('3. Pauses 24h'!$C$3="Score",0,4)</f>
        <v>4</v>
      </c>
      <c r="CP52">
        <f>IF('3. Pauses 24h'!$C$3="Score",0,3)</f>
        <v>3</v>
      </c>
      <c r="CQ52">
        <f>IF('3. Pauses 24h'!$C$3="Score",0,3)</f>
        <v>3</v>
      </c>
      <c r="CR52">
        <f>IF('3. Pauses 24h'!$C$3="Score",0,3)</f>
        <v>3</v>
      </c>
      <c r="CS52">
        <f>IF('3. Pauses 24h'!$C$3="Score",0,2)</f>
        <v>2</v>
      </c>
      <c r="CT52">
        <f>IF('3. Pauses 24h'!$C$3="Score",0,2)</f>
        <v>2</v>
      </c>
      <c r="CU52">
        <f>IF('3. Pauses 24h'!$C$3="Score",0,2)</f>
        <v>2</v>
      </c>
      <c r="CV52">
        <f>IF('3. Pauses 24h'!$C$3="Score",0,3)</f>
        <v>3</v>
      </c>
      <c r="CW52">
        <f>IF('3. Pauses 24h'!$C$3="Score",0,3)</f>
        <v>3</v>
      </c>
      <c r="CX52">
        <f>IF('3. Pauses 24h'!$C$3="Score",0,3)</f>
        <v>3</v>
      </c>
      <c r="CY52">
        <f>IF('3. Pauses 24h'!$C$3="Score",0,3)</f>
        <v>3</v>
      </c>
      <c r="CZ52">
        <f>IF('3. Pauses 24h'!$C$3="Score",0,4)</f>
        <v>4</v>
      </c>
      <c r="DA52">
        <f>IF('3. Pauses 24h'!$C$3="Score",0,3)</f>
        <v>3</v>
      </c>
    </row>
    <row r="53" spans="2:301" x14ac:dyDescent="0.35">
      <c r="B53" s="186" t="s">
        <v>655</v>
      </c>
      <c r="D53" s="478">
        <f t="shared" si="3"/>
        <v>3.2941176470588234</v>
      </c>
      <c r="E53">
        <f>IF('3. Pauses 24h'!$C$3="Score",,1)</f>
        <v>1</v>
      </c>
      <c r="F53">
        <f>IF('3. Pauses 24h'!$C$3="Score",,2)</f>
        <v>2</v>
      </c>
      <c r="G53">
        <f>IF('3. Pauses 24h'!$C$3="Score",,3)</f>
        <v>3</v>
      </c>
      <c r="R53">
        <f>IF('3. Pauses 24h'!$C$3="Score",,4)</f>
        <v>4</v>
      </c>
      <c r="S53">
        <f>IF('3. Pauses 24h'!$C$3="Score",,4)</f>
        <v>4</v>
      </c>
      <c r="T53">
        <f>IF('3. Pauses 24h'!$C$3="Score",,5)</f>
        <v>5</v>
      </c>
      <c r="U53">
        <f>IF('3. Pauses 24h'!$C$3="Score",0,5)</f>
        <v>5</v>
      </c>
      <c r="V53">
        <f>IF('3. Pauses 24h'!$C$3="Score",0,4)</f>
        <v>4</v>
      </c>
      <c r="W53">
        <f>IF('3. Pauses 24h'!$C$3="Score",0,4)</f>
        <v>4</v>
      </c>
      <c r="X53">
        <f>IF('3. Pauses 24h'!$C$3="Score",0,3)</f>
        <v>3</v>
      </c>
      <c r="Y53">
        <f>IF('3. Pauses 24h'!$C$3="Score",0,4)</f>
        <v>4</v>
      </c>
      <c r="Z53">
        <f>IF('3. Pauses 24h'!$C$3="Score",0,4)</f>
        <v>4</v>
      </c>
      <c r="AA53">
        <f>IF('3. Pauses 24h'!$C$3="Score",0,4)</f>
        <v>4</v>
      </c>
      <c r="AB53">
        <f>IF('3. Pauses 24h'!$C$3="Score",0,3)</f>
        <v>3</v>
      </c>
      <c r="AC53">
        <f>IF('3. Pauses 24h'!$C$3="Score",0,3)</f>
        <v>3</v>
      </c>
      <c r="AD53">
        <f>IF('3. Pauses 24h'!$C$3="Score",0,3)</f>
        <v>3</v>
      </c>
      <c r="AE53">
        <f>IF('3. Pauses 24h'!$C$3="Score",0,3)</f>
        <v>3</v>
      </c>
      <c r="AF53">
        <f>IF('3. Pauses 24h'!$C$3="Score",0,2)</f>
        <v>2</v>
      </c>
      <c r="AG53">
        <f>IF('3. Pauses 24h'!$C$3="Score",1,1)</f>
        <v>1</v>
      </c>
      <c r="AH53">
        <f>IF('3. Pauses 24h'!$C$3="Score",1,1)</f>
        <v>1</v>
      </c>
      <c r="AI53">
        <f>IF('3. Pauses 24h'!$C$3="Score",0,2)</f>
        <v>2</v>
      </c>
      <c r="AJ53">
        <f>IF('3. Pauses 24h'!$C$3="Score",0,3)</f>
        <v>3</v>
      </c>
      <c r="AK53">
        <f>IF('3. Pauses 24h'!$C$3="Score",0,4)</f>
        <v>4</v>
      </c>
      <c r="AL53">
        <f>IF('3. Pauses 24h'!$C$3="Score",0,5)</f>
        <v>5</v>
      </c>
      <c r="AM53">
        <f>IF('3. Pauses 24h'!$C$3="Score",0,6)</f>
        <v>6</v>
      </c>
      <c r="AN53">
        <f>IF('3. Pauses 24h'!$C$3="Score",0,7)</f>
        <v>7</v>
      </c>
      <c r="AO53">
        <f>IF('3. Pauses 24h'!$C$3="Score",0,7)</f>
        <v>7</v>
      </c>
      <c r="AP53">
        <f>IF('3. Pauses 24h'!$C$3="Score",0,7)</f>
        <v>7</v>
      </c>
      <c r="AQ53">
        <f>IF('3. Pauses 24h'!$C$3="Score",0,6)</f>
        <v>6</v>
      </c>
      <c r="AR53">
        <f>IF('3. Pauses 24h'!$C$3="Score",0,5)</f>
        <v>5</v>
      </c>
      <c r="AS53">
        <f>IF('3. Pauses 24h'!$C$3="Score",0,5)</f>
        <v>5</v>
      </c>
      <c r="AT53">
        <f>IF('3. Pauses 24h'!$C$3="Score",0,4)</f>
        <v>4</v>
      </c>
      <c r="AU53">
        <f>IF('3. Pauses 24h'!$C$3="Score",0,4)</f>
        <v>4</v>
      </c>
      <c r="AV53">
        <f>IF('3. Pauses 24h'!$C$3="Score",0,4)</f>
        <v>4</v>
      </c>
      <c r="AW53">
        <f>IF('3. Pauses 24h'!$C$3="Score",0,3)</f>
        <v>3</v>
      </c>
      <c r="AX53">
        <f>IF('3. Pauses 24h'!$C$3="Score",0,4)</f>
        <v>4</v>
      </c>
      <c r="AY53">
        <f>IF('3. Pauses 24h'!$C$3="Score",0,4)</f>
        <v>4</v>
      </c>
      <c r="AZ53">
        <f>IF('3. Pauses 24h'!$C$3="Score",0,4)</f>
        <v>4</v>
      </c>
      <c r="BA53">
        <f>IF('3. Pauses 24h'!$C$3="Score",0,4)</f>
        <v>4</v>
      </c>
      <c r="BB53">
        <f>IF('3. Pauses 24h'!$C$3="Score",0,3)</f>
        <v>3</v>
      </c>
      <c r="BC53">
        <f>IF('3. Pauses 24h'!$C$3="Score",0,2)</f>
        <v>2</v>
      </c>
      <c r="BD53">
        <f>IF('3. Pauses 24h'!$C$3="Score",0,3)</f>
        <v>3</v>
      </c>
      <c r="BE53">
        <f>IF('3. Pauses 24h'!$C$3="Score",0,2)</f>
        <v>2</v>
      </c>
      <c r="BF53">
        <f>IF('3. Pauses 24h'!$C$3="Score",0,2)</f>
        <v>2</v>
      </c>
      <c r="BG53">
        <f>IF('3. Pauses 24h'!$C$3="Score",0,2)</f>
        <v>2</v>
      </c>
      <c r="BH53">
        <f>IF('3. Pauses 24h'!$C$3="Score",0,2)</f>
        <v>2</v>
      </c>
      <c r="BI53">
        <f>IF('3. Pauses 24h'!$C$3="Score",0,2)</f>
        <v>2</v>
      </c>
      <c r="BJ53">
        <f>IF('3. Pauses 24h'!$C$3="Score",0,2)</f>
        <v>2</v>
      </c>
      <c r="BK53">
        <f>IF('3. Pauses 24h'!$C$3="Score",1,1)</f>
        <v>1</v>
      </c>
      <c r="BL53">
        <f>IF('3. Pauses 24h'!$C$3="Score",1,1)</f>
        <v>1</v>
      </c>
      <c r="BM53">
        <f>IF('3. Pauses 24h'!$C$3="Score",1,1)</f>
        <v>1</v>
      </c>
      <c r="BN53">
        <f>IF('3. Pauses 24h'!$C$3="Score",1,1)</f>
        <v>1</v>
      </c>
      <c r="BO53">
        <f>IF('3. Pauses 24h'!$C$3="Score",0,2)</f>
        <v>2</v>
      </c>
      <c r="BP53">
        <f>IF('3. Pauses 24h'!$C$3="Score",0,3)</f>
        <v>3</v>
      </c>
      <c r="BQ53">
        <f>IF('3. Pauses 24h'!$C$3="Score",0,3)</f>
        <v>3</v>
      </c>
      <c r="BR53">
        <f>IF('3. Pauses 24h'!$C$3="Score",0,4)</f>
        <v>4</v>
      </c>
      <c r="BS53">
        <f>IF('3. Pauses 24h'!$C$3="Score",0,4)</f>
        <v>4</v>
      </c>
      <c r="BT53">
        <f>IF('3. Pauses 24h'!$C$3="Score",0,5)</f>
        <v>5</v>
      </c>
      <c r="BU53">
        <f>IF('3. Pauses 24h'!$C$3="Score",0,4)</f>
        <v>4</v>
      </c>
      <c r="BV53">
        <f>IF('3. Pauses 24h'!$C$3="Score",0,3)</f>
        <v>3</v>
      </c>
      <c r="BW53">
        <f>IF('3. Pauses 24h'!$C$3="Score",0,3)</f>
        <v>3</v>
      </c>
      <c r="BX53">
        <f>IF('3. Pauses 24h'!$C$3="Score",0,4)</f>
        <v>4</v>
      </c>
      <c r="BY53">
        <f>IF('3. Pauses 24h'!$C$3="Score",0,3)</f>
        <v>3</v>
      </c>
      <c r="BZ53">
        <f>IF('3. Pauses 24h'!$C$3="Score",0,3)</f>
        <v>3</v>
      </c>
      <c r="CA53">
        <f>IF('3. Pauses 24h'!$C$3="Score",0,3)</f>
        <v>3</v>
      </c>
      <c r="CB53">
        <f>IF('3. Pauses 24h'!$C$3="Score",0,3)</f>
        <v>3</v>
      </c>
      <c r="CC53">
        <f>IF('3. Pauses 24h'!$C$3="Score",0,3)</f>
        <v>3</v>
      </c>
      <c r="CD53">
        <f>IF('3. Pauses 24h'!$C$3="Score",0,3)</f>
        <v>3</v>
      </c>
      <c r="CE53">
        <f>IF('3. Pauses 24h'!$C$3="Score",0,3)</f>
        <v>3</v>
      </c>
      <c r="CF53">
        <f>IF('3. Pauses 24h'!$C$3="Score",0,3)</f>
        <v>3</v>
      </c>
      <c r="CG53">
        <f>IF('3. Pauses 24h'!$C$3="Score",0,3)</f>
        <v>3</v>
      </c>
      <c r="CH53">
        <f>IF('3. Pauses 24h'!$C$3="Score",0,3)</f>
        <v>3</v>
      </c>
      <c r="CI53">
        <f>IF('3. Pauses 24h'!$C$3="Score",0,3)</f>
        <v>3</v>
      </c>
      <c r="CJ53">
        <f>IF('3. Pauses 24h'!$C$3="Score",0,3)</f>
        <v>3</v>
      </c>
      <c r="CK53">
        <f>IF('3. Pauses 24h'!$C$3="Score",0,2)</f>
        <v>2</v>
      </c>
      <c r="CL53">
        <f>IF('3. Pauses 24h'!$C$3="Score",0,2)</f>
        <v>2</v>
      </c>
      <c r="CM53">
        <f>IF('3. Pauses 24h'!$C$3="Score",0,3)</f>
        <v>3</v>
      </c>
      <c r="CN53">
        <f>IF('3. Pauses 24h'!$C$3="Score",0,3)</f>
        <v>3</v>
      </c>
      <c r="CO53">
        <f>IF('3. Pauses 24h'!$C$3="Score",0,3)</f>
        <v>3</v>
      </c>
      <c r="CP53">
        <f>IF('3. Pauses 24h'!$C$3="Score",0,3)</f>
        <v>3</v>
      </c>
      <c r="CQ53">
        <f>IF('3. Pauses 24h'!$C$3="Score",0,4)</f>
        <v>4</v>
      </c>
      <c r="CR53">
        <f>IF('3. Pauses 24h'!$C$3="Score",0,5)</f>
        <v>5</v>
      </c>
      <c r="CS53">
        <f>IF('3. Pauses 24h'!$C$3="Score",0,5)</f>
        <v>5</v>
      </c>
      <c r="CT53">
        <f>IF('3. Pauses 24h'!$C$3="Score",0,4)</f>
        <v>4</v>
      </c>
      <c r="CU53">
        <f>IF('3. Pauses 24h'!$C$3="Score",0,4)</f>
        <v>4</v>
      </c>
      <c r="CV53">
        <f>IF('3. Pauses 24h'!$C$3="Score",0,3)</f>
        <v>3</v>
      </c>
      <c r="CW53">
        <f>IF('3. Pauses 24h'!$C$3="Score",0,3)</f>
        <v>3</v>
      </c>
      <c r="CX53">
        <f>IF('3. Pauses 24h'!$C$3="Score",0,3)</f>
        <v>3</v>
      </c>
      <c r="CY53">
        <f>IF('3. Pauses 24h'!$C$3="Score",0,2)</f>
        <v>2</v>
      </c>
      <c r="CZ53">
        <f>IF('3. Pauses 24h'!$C$3="Score",0,2)</f>
        <v>2</v>
      </c>
      <c r="DA53">
        <f>IF('3. Pauses 24h'!$C$3="Score",0,2)</f>
        <v>2</v>
      </c>
    </row>
    <row r="54" spans="2:301" x14ac:dyDescent="0.35">
      <c r="B54" s="186" t="s">
        <v>657</v>
      </c>
      <c r="D54" s="478">
        <f t="shared" si="3"/>
        <v>3.2</v>
      </c>
      <c r="E54">
        <f>IF('3. Pauses 24h'!$C$3="Score",,1)</f>
        <v>1</v>
      </c>
      <c r="F54">
        <f>IF('3. Pauses 24h'!$C$3="Score",,2)</f>
        <v>2</v>
      </c>
      <c r="G54">
        <f>IF('3. Pauses 24h'!$C$3="Score",,3)</f>
        <v>3</v>
      </c>
      <c r="R54">
        <f>IF('3. Pauses 24h'!$C$3="Score",,4)</f>
        <v>4</v>
      </c>
      <c r="S54">
        <f>IF('3. Pauses 24h'!$C$3="Score",,5)</f>
        <v>5</v>
      </c>
      <c r="T54">
        <f>IF('3. Pauses 24h'!$C$3="Score",,6)</f>
        <v>6</v>
      </c>
      <c r="U54">
        <f>IF('3. Pauses 24h'!$C$3="Score",0,3)</f>
        <v>3</v>
      </c>
      <c r="V54">
        <f>IF('3. Pauses 24h'!$C$3="Score",0,2)</f>
        <v>2</v>
      </c>
      <c r="W54">
        <f>IF('3. Pauses 24h'!$C$3="Score",1,1)</f>
        <v>1</v>
      </c>
      <c r="X54">
        <f>IF('3. Pauses 24h'!$C$3="Score",2,0)</f>
        <v>0</v>
      </c>
      <c r="Y54">
        <f>IF('3. Pauses 24h'!$C$3="Score",1,1)</f>
        <v>1</v>
      </c>
      <c r="Z54">
        <f>IF('3. Pauses 24h'!$C$3="Score",1,1)</f>
        <v>1</v>
      </c>
      <c r="AA54">
        <f>IF('3. Pauses 24h'!$C$3="Score",0,2)</f>
        <v>2</v>
      </c>
      <c r="AB54">
        <f>IF('3. Pauses 24h'!$C$3="Score",0,3)</f>
        <v>3</v>
      </c>
      <c r="AC54">
        <f>IF('3. Pauses 24h'!$C$3="Score",0,3)</f>
        <v>3</v>
      </c>
      <c r="AD54">
        <f>IF('3. Pauses 24h'!$C$3="Score",0,3)</f>
        <v>3</v>
      </c>
      <c r="AE54">
        <f>IF('3. Pauses 24h'!$C$3="Score",0,3)</f>
        <v>3</v>
      </c>
      <c r="AF54">
        <f>IF('3. Pauses 24h'!$C$3="Score",0,2)</f>
        <v>2</v>
      </c>
      <c r="AG54">
        <f>IF('3. Pauses 24h'!$C$3="Score",0,2)</f>
        <v>2</v>
      </c>
      <c r="AH54">
        <f>IF('3. Pauses 24h'!$C$3="Score",1,1)</f>
        <v>1</v>
      </c>
      <c r="AI54">
        <f>IF('3. Pauses 24h'!$C$3="Score",2,0)</f>
        <v>0</v>
      </c>
      <c r="AJ54">
        <f>IF('3. Pauses 24h'!$C$3="Score",2,0)</f>
        <v>0</v>
      </c>
      <c r="AK54">
        <f>IF('3. Pauses 24h'!$C$3="Score",2,0)</f>
        <v>0</v>
      </c>
      <c r="AL54">
        <f>IF('3. Pauses 24h'!$C$3="Score",2,0)</f>
        <v>0</v>
      </c>
      <c r="AM54">
        <f>IF('3. Pauses 24h'!$C$3="Score",2,0)</f>
        <v>0</v>
      </c>
      <c r="AN54">
        <f>IF('3. Pauses 24h'!$C$3="Score",1,1)</f>
        <v>1</v>
      </c>
      <c r="AO54">
        <f>IF('3. Pauses 24h'!$C$3="Score",0,2)</f>
        <v>2</v>
      </c>
      <c r="AP54">
        <f>IF('3. Pauses 24h'!$C$3="Score",0,3)</f>
        <v>3</v>
      </c>
      <c r="AQ54">
        <f>IF('3. Pauses 24h'!$C$3="Score",0,4)</f>
        <v>4</v>
      </c>
      <c r="AR54">
        <f>IF('3. Pauses 24h'!$C$3="Score",0,5)</f>
        <v>5</v>
      </c>
      <c r="AS54">
        <f>IF('3. Pauses 24h'!$C$3="Score",0,5)</f>
        <v>5</v>
      </c>
      <c r="AT54">
        <f>IF('3. Pauses 24h'!$C$3="Score",0,6)</f>
        <v>6</v>
      </c>
      <c r="AU54">
        <f>IF('3. Pauses 24h'!$C$3="Score",0,5)</f>
        <v>5</v>
      </c>
      <c r="AV54">
        <f>IF('3. Pauses 24h'!$C$3="Score",0,5)</f>
        <v>5</v>
      </c>
      <c r="AW54">
        <f>IF('3. Pauses 24h'!$C$3="Score",0,4)</f>
        <v>4</v>
      </c>
      <c r="AX54">
        <f>IF('3. Pauses 24h'!$C$3="Score",0,4)</f>
        <v>4</v>
      </c>
      <c r="AY54">
        <f>IF('3. Pauses 24h'!$C$3="Score",0,4)</f>
        <v>4</v>
      </c>
      <c r="AZ54">
        <f>IF('3. Pauses 24h'!$C$3="Score",0,4)</f>
        <v>4</v>
      </c>
      <c r="BA54">
        <f>IF('3. Pauses 24h'!$C$3="Score",0,3)</f>
        <v>3</v>
      </c>
      <c r="BB54">
        <f>IF('3. Pauses 24h'!$C$3="Score",0,3)</f>
        <v>3</v>
      </c>
      <c r="BC54">
        <f>IF('3. Pauses 24h'!$C$3="Score",0,3)</f>
        <v>3</v>
      </c>
      <c r="BD54">
        <f>IF('3. Pauses 24h'!$C$3="Score",0,3)</f>
        <v>3</v>
      </c>
      <c r="BE54">
        <f>IF('3. Pauses 24h'!$C$3="Score",0,2)</f>
        <v>2</v>
      </c>
      <c r="BF54">
        <f>IF('3. Pauses 24h'!$C$3="Score",1,1)</f>
        <v>1</v>
      </c>
      <c r="BG54">
        <f>IF('3. Pauses 24h'!$C$3="Score",0,2)</f>
        <v>2</v>
      </c>
      <c r="BH54">
        <f>IF('3. Pauses 24h'!$C$3="Score",0,2)</f>
        <v>2</v>
      </c>
      <c r="BI54">
        <f>IF('3. Pauses 24h'!$C$3="Score",0,2)</f>
        <v>2</v>
      </c>
      <c r="BJ54">
        <f>IF('3. Pauses 24h'!$C$3="Score",0,2)</f>
        <v>2</v>
      </c>
      <c r="BK54">
        <f>IF('3. Pauses 24h'!$C$3="Score",0,2)</f>
        <v>2</v>
      </c>
      <c r="BL54">
        <f>IF('3. Pauses 24h'!$C$3="Score",0,3)</f>
        <v>3</v>
      </c>
      <c r="BM54">
        <f>IF('3. Pauses 24h'!$C$3="Score",0,3)</f>
        <v>3</v>
      </c>
      <c r="BN54">
        <f>IF('3. Pauses 24h'!$C$3="Score",0,2)</f>
        <v>2</v>
      </c>
      <c r="BO54">
        <f>IF('3. Pauses 24h'!$C$3="Score",0,2)</f>
        <v>2</v>
      </c>
      <c r="BP54">
        <f>IF('3. Pauses 24h'!$C$3="Score",0,3)</f>
        <v>3</v>
      </c>
      <c r="BQ54">
        <f>IF('3. Pauses 24h'!$C$3="Score",0,3)</f>
        <v>3</v>
      </c>
      <c r="BR54">
        <f>IF('3. Pauses 24h'!$C$3="Score",0,4)</f>
        <v>4</v>
      </c>
      <c r="BS54">
        <f>IF('3. Pauses 24h'!$C$3="Score",0,4)</f>
        <v>4</v>
      </c>
      <c r="BT54">
        <f>IF('3. Pauses 24h'!$C$3="Score",0,5)</f>
        <v>5</v>
      </c>
      <c r="BU54">
        <f>IF('3. Pauses 24h'!$C$3="Score",0,5)</f>
        <v>5</v>
      </c>
      <c r="BV54">
        <f>IF('3. Pauses 24h'!$C$3="Score",0,5)</f>
        <v>5</v>
      </c>
      <c r="BW54">
        <f>IF('3. Pauses 24h'!$C$3="Score",0,4)</f>
        <v>4</v>
      </c>
      <c r="BX54">
        <f>IF('3. Pauses 24h'!$C$3="Score",0,4)</f>
        <v>4</v>
      </c>
      <c r="BY54">
        <f>IF('3. Pauses 24h'!$C$3="Score",0,4)</f>
        <v>4</v>
      </c>
      <c r="BZ54">
        <f>IF('3. Pauses 24h'!$C$3="Score",0,3)</f>
        <v>3</v>
      </c>
      <c r="CA54">
        <f>IF('3. Pauses 24h'!$C$3="Score",0,2)</f>
        <v>2</v>
      </c>
      <c r="CB54">
        <f>IF('3. Pauses 24h'!$C$3="Score",0,3)</f>
        <v>3</v>
      </c>
      <c r="CC54">
        <f>IF('3. Pauses 24h'!$C$3="Score",0,4)</f>
        <v>4</v>
      </c>
      <c r="CD54">
        <f>IF('3. Pauses 24h'!$C$3="Score",0,4)</f>
        <v>4</v>
      </c>
      <c r="CE54">
        <f>IF('3. Pauses 24h'!$C$3="Score",0,3)</f>
        <v>3</v>
      </c>
      <c r="CF54">
        <f>IF('3. Pauses 24h'!$C$3="Score",0,3)</f>
        <v>3</v>
      </c>
      <c r="CG54">
        <f>IF('3. Pauses 24h'!$C$3="Score",0,4)</f>
        <v>4</v>
      </c>
      <c r="CH54">
        <f>IF('3. Pauses 24h'!$C$3="Score",0,5)</f>
        <v>5</v>
      </c>
      <c r="CI54">
        <f>IF('3. Pauses 24h'!$C$3="Score",0,4)</f>
        <v>4</v>
      </c>
      <c r="CJ54">
        <f>IF('3. Pauses 24h'!$C$3="Score",0,3)</f>
        <v>3</v>
      </c>
      <c r="CK54">
        <f>IF('3. Pauses 24h'!$C$3="Score",0,4)</f>
        <v>4</v>
      </c>
      <c r="CL54">
        <f>IF('3. Pauses 24h'!$C$3="Score",0,5)</f>
        <v>5</v>
      </c>
      <c r="CM54">
        <f>IF('3. Pauses 24h'!$C$3="Score",0,5)</f>
        <v>5</v>
      </c>
      <c r="CN54">
        <f>IF('3. Pauses 24h'!$C$3="Score",0,5)</f>
        <v>5</v>
      </c>
      <c r="CO54">
        <f>IF('3. Pauses 24h'!$C$3="Score",0,5)</f>
        <v>5</v>
      </c>
      <c r="CP54">
        <f>IF('3. Pauses 24h'!$C$3="Score",0,6)</f>
        <v>6</v>
      </c>
      <c r="CQ54">
        <f>IF('3. Pauses 24h'!$C$3="Score",0,7)</f>
        <v>7</v>
      </c>
      <c r="CR54">
        <f>IF('3. Pauses 24h'!$C$3="Score",0,7)</f>
        <v>7</v>
      </c>
      <c r="CS54">
        <f>IF('3. Pauses 24h'!$C$3="Score",0,7)</f>
        <v>7</v>
      </c>
      <c r="CT54">
        <f>IF('3. Pauses 24h'!$C$3="Score",0,6)</f>
        <v>6</v>
      </c>
      <c r="CU54">
        <f>IF('3. Pauses 24h'!$C$3="Score",0,6)</f>
        <v>6</v>
      </c>
      <c r="CV54">
        <f>IF('3. Pauses 24h'!$C$3="Score",0,5)</f>
        <v>5</v>
      </c>
      <c r="CW54">
        <f>IF('3. Pauses 24h'!$C$3="Score",0,4)</f>
        <v>4</v>
      </c>
      <c r="CX54">
        <f>IF('3. Pauses 24h'!$C$3="Score",0,4)</f>
        <v>4</v>
      </c>
      <c r="CY54">
        <f>IF('3. Pauses 24h'!$C$3="Score",0,3)</f>
        <v>3</v>
      </c>
      <c r="CZ54">
        <f>IF('3. Pauses 24h'!$C$3="Score",2,0)</f>
        <v>0</v>
      </c>
      <c r="DA54">
        <f>IF('3. Pauses 24h'!$C$3="Score",2,0)</f>
        <v>0</v>
      </c>
      <c r="DB54">
        <f>IF('3. Pauses 24h'!$C$3="Score",2,0)</f>
        <v>0</v>
      </c>
      <c r="DC54">
        <f>IF('3. Pauses 24h'!$C$3="Score",2,0)</f>
        <v>0</v>
      </c>
      <c r="DD54">
        <f>IF('3. Pauses 24h'!$C$3="Score",2,0)</f>
        <v>0</v>
      </c>
      <c r="DE54">
        <f>IF('3. Pauses 24h'!$C$3="Score",2,0)</f>
        <v>0</v>
      </c>
      <c r="DF54">
        <f>IF('3. Pauses 24h'!$C$3="Score",2,0)</f>
        <v>0</v>
      </c>
      <c r="DG54">
        <f>IF('3. Pauses 24h'!$C$3="Score",2,0)</f>
        <v>0</v>
      </c>
      <c r="DH54">
        <f>IF('3. Pauses 24h'!$C$3="Score",2,0)</f>
        <v>0</v>
      </c>
      <c r="DI54">
        <f>IF('3. Pauses 24h'!$C$3="Score",2,0)</f>
        <v>0</v>
      </c>
      <c r="DJ54">
        <f>IF('3. Pauses 24h'!$C$3="Score",2,0)</f>
        <v>0</v>
      </c>
      <c r="DK54">
        <f>IF('3. Pauses 24h'!$C$3="Score",2,0)</f>
        <v>0</v>
      </c>
      <c r="DL54">
        <f>IF('3. Pauses 24h'!$C$3="Score",2,0)</f>
        <v>0</v>
      </c>
      <c r="DM54">
        <f>IF('3. Pauses 24h'!$C$3="Score",2,0)</f>
        <v>0</v>
      </c>
      <c r="DN54">
        <f>IF('3. Pauses 24h'!$C$3="Score",2,0)</f>
        <v>0</v>
      </c>
      <c r="DO54">
        <f>IF('3. Pauses 24h'!$C$3="Score",2,0)</f>
        <v>0</v>
      </c>
      <c r="DP54">
        <f>IF('3. Pauses 24h'!$C$3="Score",2,0)</f>
        <v>0</v>
      </c>
      <c r="DQ54">
        <f>IF('3. Pauses 24h'!$C$3="Score",2,0)</f>
        <v>0</v>
      </c>
      <c r="DR54">
        <f>IF('3. Pauses 24h'!$C$3="Score",2,0)</f>
        <v>0</v>
      </c>
      <c r="DS54">
        <f>IF('3. Pauses 24h'!$C$3="Score",2,0)</f>
        <v>0</v>
      </c>
      <c r="DT54">
        <f>IF('3. Pauses 24h'!$C$3="Score",2,0)</f>
        <v>0</v>
      </c>
      <c r="DU54">
        <f>IF('3. Pauses 24h'!$C$3="Score",2,0)</f>
        <v>0</v>
      </c>
      <c r="DV54">
        <f>IF('3. Pauses 24h'!$C$3="Score",2,0)</f>
        <v>0</v>
      </c>
      <c r="DW54">
        <f>IF('3. Pauses 24h'!$C$3="Score",2,0)</f>
        <v>0</v>
      </c>
      <c r="DX54">
        <f>IF('3. Pauses 24h'!$C$3="Score",2,0)</f>
        <v>0</v>
      </c>
      <c r="DY54">
        <f>IF('3. Pauses 24h'!$C$3="Score",2,0)</f>
        <v>0</v>
      </c>
      <c r="DZ54">
        <f>IF('3. Pauses 24h'!$C$3="Score",2,0)</f>
        <v>0</v>
      </c>
      <c r="EA54">
        <f>IF('3. Pauses 24h'!$C$3="Score",2,0)</f>
        <v>0</v>
      </c>
      <c r="EB54">
        <f>IF('3. Pauses 24h'!$C$3="Score",2,0)</f>
        <v>0</v>
      </c>
      <c r="EC54">
        <f>IF('3. Pauses 24h'!$C$3="Score",2,0)</f>
        <v>0</v>
      </c>
      <c r="ED54">
        <f>IF('3. Pauses 24h'!$C$3="Score",2,0)</f>
        <v>0</v>
      </c>
      <c r="EE54">
        <f>IF('3. Pauses 24h'!$C$3="Score",2,0)</f>
        <v>0</v>
      </c>
      <c r="EF54">
        <f>IF('3. Pauses 24h'!$C$3="Score",2,0)</f>
        <v>0</v>
      </c>
      <c r="EG54">
        <f>IF('3. Pauses 24h'!$C$3="Score",2,0)</f>
        <v>0</v>
      </c>
      <c r="EH54">
        <f>IF('3. Pauses 24h'!$C$3="Score",2,0)</f>
        <v>0</v>
      </c>
      <c r="EI54">
        <f>IF('3. Pauses 24h'!$C$3="Score",2,0)</f>
        <v>0</v>
      </c>
      <c r="EJ54">
        <f>IF('3. Pauses 24h'!$C$3="Score",2,0)</f>
        <v>0</v>
      </c>
      <c r="EK54">
        <f>IF('3. Pauses 24h'!$C$3="Score",2,0)</f>
        <v>0</v>
      </c>
      <c r="EL54">
        <f>IF('3. Pauses 24h'!$C$3="Score",2,0)</f>
        <v>0</v>
      </c>
      <c r="EM54">
        <f>IF('3. Pauses 24h'!$C$3="Score",2,0)</f>
        <v>0</v>
      </c>
      <c r="EN54">
        <f>IF('3. Pauses 24h'!$C$3="Score",2,0)</f>
        <v>0</v>
      </c>
      <c r="EO54">
        <f>IF('3. Pauses 24h'!$C$3="Score",2,0)</f>
        <v>0</v>
      </c>
      <c r="EP54">
        <f>IF('3. Pauses 24h'!$C$3="Score",2,0)</f>
        <v>0</v>
      </c>
      <c r="EQ54">
        <f>IF('3. Pauses 24h'!$C$3="Score",2,0)</f>
        <v>0</v>
      </c>
      <c r="ER54">
        <f>IF('3. Pauses 24h'!$C$3="Score",2,0)</f>
        <v>0</v>
      </c>
      <c r="ES54">
        <f>IF('3. Pauses 24h'!$C$3="Score",2,0)</f>
        <v>0</v>
      </c>
      <c r="ET54">
        <f>IF('3. Pauses 24h'!$C$3="Score",2,0)</f>
        <v>0</v>
      </c>
      <c r="EU54">
        <f>IF('3. Pauses 24h'!$C$3="Score",2,0)</f>
        <v>0</v>
      </c>
      <c r="EV54">
        <f>IF('3. Pauses 24h'!$C$3="Score",2,0)</f>
        <v>0</v>
      </c>
      <c r="EW54">
        <f>IF('3. Pauses 24h'!$C$3="Score",2,0)</f>
        <v>0</v>
      </c>
      <c r="EX54">
        <f>IF('3. Pauses 24h'!$C$3="Score",2,0)</f>
        <v>0</v>
      </c>
      <c r="EY54">
        <f>IF('3. Pauses 24h'!$C$3="Score",2,0)</f>
        <v>0</v>
      </c>
      <c r="EZ54">
        <f>IF('3. Pauses 24h'!$C$3="Score",2,0)</f>
        <v>0</v>
      </c>
      <c r="FA54">
        <f>IF('3. Pauses 24h'!$C$3="Score",2,0)</f>
        <v>0</v>
      </c>
      <c r="FB54">
        <f>IF('3. Pauses 24h'!$C$3="Score",2,0)</f>
        <v>0</v>
      </c>
      <c r="FC54">
        <f>IF('3. Pauses 24h'!$C$3="Score",2,0)</f>
        <v>0</v>
      </c>
      <c r="FD54">
        <f>IF('3. Pauses 24h'!$C$3="Score",2,0)</f>
        <v>0</v>
      </c>
      <c r="FE54">
        <f>IF('3. Pauses 24h'!$C$3="Score",2,0)</f>
        <v>0</v>
      </c>
      <c r="FF54">
        <f>IF('3. Pauses 24h'!$C$3="Score",2,0)</f>
        <v>0</v>
      </c>
      <c r="FG54">
        <f>IF('3. Pauses 24h'!$C$3="Score",2,0)</f>
        <v>0</v>
      </c>
      <c r="FH54">
        <f>IF('3. Pauses 24h'!$C$3="Score",2,0)</f>
        <v>0</v>
      </c>
      <c r="FI54">
        <f>IF('3. Pauses 24h'!$C$3="Score",2,0)</f>
        <v>0</v>
      </c>
      <c r="FJ54">
        <f>IF('3. Pauses 24h'!$C$3="Score",2,0)</f>
        <v>0</v>
      </c>
      <c r="FK54">
        <f>IF('3. Pauses 24h'!$C$3="Score",2,0)</f>
        <v>0</v>
      </c>
      <c r="FL54">
        <f>IF('3. Pauses 24h'!$C$3="Score",2,0)</f>
        <v>0</v>
      </c>
      <c r="FM54">
        <f>IF('3. Pauses 24h'!$C$3="Score",2,0)</f>
        <v>0</v>
      </c>
      <c r="FN54">
        <f>IF('3. Pauses 24h'!$C$3="Score",2,0)</f>
        <v>0</v>
      </c>
      <c r="FO54">
        <f>IF('3. Pauses 24h'!$C$3="Score",2,0)</f>
        <v>0</v>
      </c>
      <c r="FP54">
        <f>IF('3. Pauses 24h'!$C$3="Score",2,0)</f>
        <v>0</v>
      </c>
      <c r="FQ54">
        <f>IF('3. Pauses 24h'!$C$3="Score",2,0)</f>
        <v>0</v>
      </c>
      <c r="FR54">
        <f>IF('3. Pauses 24h'!$C$3="Score",2,0)</f>
        <v>0</v>
      </c>
      <c r="FS54">
        <f>IF('3. Pauses 24h'!$C$3="Score",2,0)</f>
        <v>0</v>
      </c>
      <c r="FT54">
        <f>IF('3. Pauses 24h'!$C$3="Score",2,0)</f>
        <v>0</v>
      </c>
      <c r="FU54">
        <f>IF('3. Pauses 24h'!$C$3="Score",,0)</f>
        <v>0</v>
      </c>
      <c r="FV54">
        <f>IF('3. Pauses 24h'!$C$3="Score",,0)</f>
        <v>0</v>
      </c>
      <c r="FW54">
        <f>IF('3. Pauses 24h'!$C$3="Score",,0)</f>
        <v>0</v>
      </c>
      <c r="FX54">
        <f>IF('3. Pauses 24h'!$C$3="Score",,0)</f>
        <v>0</v>
      </c>
      <c r="FY54">
        <f>IF('3. Pauses 24h'!$C$3="Score",,0)</f>
        <v>0</v>
      </c>
      <c r="FZ54">
        <f>IF('3. Pauses 24h'!$C$3="Score",,0)</f>
        <v>0</v>
      </c>
      <c r="GA54">
        <f>IF('3. Pauses 24h'!$C$3="Score",,0)</f>
        <v>0</v>
      </c>
      <c r="GB54">
        <f>IF('3. Pauses 24h'!$C$3="Score",,0)</f>
        <v>0</v>
      </c>
      <c r="GC54">
        <f>IF('3. Pauses 24h'!$C$3="Score",,0)</f>
        <v>0</v>
      </c>
      <c r="GD54">
        <f>IF('3. Pauses 24h'!$C$3="Score",,0)</f>
        <v>0</v>
      </c>
      <c r="GE54">
        <f>IF('3. Pauses 24h'!$C$3="Score",,0)</f>
        <v>0</v>
      </c>
      <c r="GF54">
        <f>IF('3. Pauses 24h'!$C$3="Score",,0)</f>
        <v>0</v>
      </c>
      <c r="GG54">
        <f>IF('3. Pauses 24h'!$C$3="Score",,0)</f>
        <v>0</v>
      </c>
      <c r="GH54">
        <f>IF('3. Pauses 24h'!$C$3="Score",,0)</f>
        <v>0</v>
      </c>
      <c r="GI54">
        <f>IF('3. Pauses 24h'!$C$3="Score",,0)</f>
        <v>0</v>
      </c>
      <c r="GJ54">
        <f>IF('3. Pauses 24h'!$C$3="Score",,0)</f>
        <v>0</v>
      </c>
      <c r="GK54">
        <f>IF('3. Pauses 24h'!$C$3="Score",,0)</f>
        <v>0</v>
      </c>
      <c r="GL54">
        <f>IF('3. Pauses 24h'!$C$3="Score",,0)</f>
        <v>0</v>
      </c>
      <c r="GM54">
        <f>IF('3. Pauses 24h'!$C$3="Score",,0)</f>
        <v>0</v>
      </c>
      <c r="GN54">
        <f>IF('3. Pauses 24h'!$C$3="Score",,0)</f>
        <v>0</v>
      </c>
      <c r="GO54">
        <f>IF('3. Pauses 24h'!$C$3="Score",,0)</f>
        <v>0</v>
      </c>
      <c r="GP54">
        <f>IF('3. Pauses 24h'!$C$3="Score",,0)</f>
        <v>0</v>
      </c>
      <c r="GQ54">
        <f>IF('3. Pauses 24h'!$C$3="Score",,0)</f>
        <v>0</v>
      </c>
      <c r="GR54">
        <f>IF('3. Pauses 24h'!$C$3="Score",,0)</f>
        <v>0</v>
      </c>
      <c r="GS54">
        <f>IF('3. Pauses 24h'!$C$3="Score",,0)</f>
        <v>0</v>
      </c>
      <c r="GT54">
        <f>IF('3. Pauses 24h'!$C$3="Score",,0)</f>
        <v>0</v>
      </c>
      <c r="GU54">
        <f>IF('3. Pauses 24h'!$C$3="Score",,0)</f>
        <v>0</v>
      </c>
      <c r="GV54">
        <f>IF('3. Pauses 24h'!$C$3="Score",,0)</f>
        <v>0</v>
      </c>
      <c r="GW54">
        <f>IF('3. Pauses 24h'!$C$3="Score",,0)</f>
        <v>0</v>
      </c>
      <c r="GX54">
        <f>IF('3. Pauses 24h'!$C$3="Score",,0)</f>
        <v>0</v>
      </c>
      <c r="GY54">
        <f>IF('3. Pauses 24h'!$C$3="Score",,0)</f>
        <v>0</v>
      </c>
      <c r="GZ54">
        <f>IF('3. Pauses 24h'!$C$3="Score",,0)</f>
        <v>0</v>
      </c>
      <c r="HA54">
        <f>IF('3. Pauses 24h'!$C$3="Score",,0)</f>
        <v>0</v>
      </c>
      <c r="HB54">
        <f>IF('3. Pauses 24h'!$C$3="Score",,0)</f>
        <v>0</v>
      </c>
      <c r="HC54">
        <f>IF('3. Pauses 24h'!$C$3="Score",,0)</f>
        <v>0</v>
      </c>
      <c r="HD54">
        <f>IF('3. Pauses 24h'!$C$3="Score",,0)</f>
        <v>0</v>
      </c>
      <c r="HE54">
        <f>IF('3. Pauses 24h'!$C$3="Score",,0)</f>
        <v>0</v>
      </c>
      <c r="HF54">
        <f>IF('3. Pauses 24h'!$C$3="Score",,0)</f>
        <v>0</v>
      </c>
      <c r="HG54">
        <f>IF('3. Pauses 24h'!$C$3="Score",,0)</f>
        <v>0</v>
      </c>
      <c r="HH54">
        <f>IF('3. Pauses 24h'!$C$3="Score",,0)</f>
        <v>0</v>
      </c>
      <c r="HI54">
        <f>IF('3. Pauses 24h'!$C$3="Score",,0)</f>
        <v>0</v>
      </c>
      <c r="HJ54">
        <f>IF('3. Pauses 24h'!$C$3="Score",,0)</f>
        <v>0</v>
      </c>
      <c r="HK54">
        <f>IF('3. Pauses 24h'!$C$3="Score",,0)</f>
        <v>0</v>
      </c>
      <c r="HL54">
        <f>IF('3. Pauses 24h'!$C$3="Score",,0)</f>
        <v>0</v>
      </c>
      <c r="HM54">
        <f>IF('3. Pauses 24h'!$C$3="Score",,0)</f>
        <v>0</v>
      </c>
      <c r="HN54">
        <f>IF('3. Pauses 24h'!$C$3="Score",,0)</f>
        <v>0</v>
      </c>
      <c r="HO54">
        <f>IF('3. Pauses 24h'!$C$3="Score",,0)</f>
        <v>0</v>
      </c>
      <c r="HP54">
        <f>IF('3. Pauses 24h'!$C$3="Score",,0)</f>
        <v>0</v>
      </c>
      <c r="HQ54">
        <f>IF('3. Pauses 24h'!$C$3="Score",,0)</f>
        <v>0</v>
      </c>
      <c r="HR54">
        <f>IF('3. Pauses 24h'!$C$3="Score",,0)</f>
        <v>0</v>
      </c>
      <c r="HS54">
        <f>IF('3. Pauses 24h'!$C$3="Score",,0)</f>
        <v>0</v>
      </c>
      <c r="HT54">
        <f>IF('3. Pauses 24h'!$C$3="Score",,0)</f>
        <v>0</v>
      </c>
      <c r="HU54">
        <f>IF('3. Pauses 24h'!$C$3="Score",,0)</f>
        <v>0</v>
      </c>
      <c r="HV54">
        <f>IF('3. Pauses 24h'!$C$3="Score",,0)</f>
        <v>0</v>
      </c>
      <c r="HW54">
        <f>IF('3. Pauses 24h'!$C$3="Score",,0)</f>
        <v>0</v>
      </c>
      <c r="HX54">
        <f>IF('3. Pauses 24h'!$C$3="Score",,0)</f>
        <v>0</v>
      </c>
      <c r="HY54">
        <f>IF('3. Pauses 24h'!$C$3="Score",,0)</f>
        <v>0</v>
      </c>
      <c r="HZ54">
        <f>IF('3. Pauses 24h'!$C$3="Score",,0)</f>
        <v>0</v>
      </c>
      <c r="IA54">
        <f>IF('3. Pauses 24h'!$C$3="Score",,0)</f>
        <v>0</v>
      </c>
      <c r="IB54">
        <f>IF('3. Pauses 24h'!$C$3="Score",,0)</f>
        <v>0</v>
      </c>
      <c r="IC54">
        <f>IF('3. Pauses 24h'!$C$3="Score",,0)</f>
        <v>0</v>
      </c>
      <c r="ID54">
        <f>IF('3. Pauses 24h'!$C$3="Score",,0)</f>
        <v>0</v>
      </c>
      <c r="IE54">
        <f>IF('3. Pauses 24h'!$C$3="Score",,0)</f>
        <v>0</v>
      </c>
      <c r="IF54">
        <f>IF('3. Pauses 24h'!$C$3="Score",,0)</f>
        <v>0</v>
      </c>
      <c r="IG54">
        <f>IF('3. Pauses 24h'!$C$3="Score",,0)</f>
        <v>0</v>
      </c>
      <c r="IH54">
        <f>IF('3. Pauses 24h'!$C$3="Score",,0)</f>
        <v>0</v>
      </c>
      <c r="II54">
        <f>IF('3. Pauses 24h'!$C$3="Score",,0)</f>
        <v>0</v>
      </c>
      <c r="IJ54">
        <f>IF('3. Pauses 24h'!$C$3="Score",,0)</f>
        <v>0</v>
      </c>
      <c r="IK54">
        <f>IF('3. Pauses 24h'!$C$3="Score",,0)</f>
        <v>0</v>
      </c>
      <c r="IL54">
        <f>IF('3. Pauses 24h'!$C$3="Score",,0)</f>
        <v>0</v>
      </c>
      <c r="IM54">
        <f>IF('3. Pauses 24h'!$C$3="Score",,0)</f>
        <v>0</v>
      </c>
      <c r="IN54">
        <f>IF('3. Pauses 24h'!$C$3="Score",,0)</f>
        <v>0</v>
      </c>
      <c r="IO54">
        <f>IF('3. Pauses 24h'!$C$3="Score",,0)</f>
        <v>0</v>
      </c>
      <c r="IP54">
        <f>IF('3. Pauses 24h'!$C$3="Score",,0)</f>
        <v>0</v>
      </c>
      <c r="IQ54">
        <f>IF('3. Pauses 24h'!$C$3="Score",,0)</f>
        <v>0</v>
      </c>
      <c r="IR54">
        <f>IF('3. Pauses 24h'!$C$3="Score",,0)</f>
        <v>0</v>
      </c>
      <c r="IS54">
        <f>IF('3. Pauses 24h'!$C$3="Score",,0)</f>
        <v>0</v>
      </c>
      <c r="IT54">
        <f>IF('3. Pauses 24h'!$C$3="Score",,0)</f>
        <v>0</v>
      </c>
      <c r="IU54">
        <f>IF('3. Pauses 24h'!$C$3="Score",,0)</f>
        <v>0</v>
      </c>
      <c r="IV54">
        <f>IF('3. Pauses 24h'!$C$3="Score",,0)</f>
        <v>0</v>
      </c>
      <c r="IW54">
        <f>IF('3. Pauses 24h'!$C$3="Score",,0)</f>
        <v>0</v>
      </c>
      <c r="IX54">
        <f>IF('3. Pauses 24h'!$C$3="Score",,0)</f>
        <v>0</v>
      </c>
      <c r="IY54">
        <f>IF('3. Pauses 24h'!$C$3="Score",,0)</f>
        <v>0</v>
      </c>
      <c r="IZ54">
        <f>IF('3. Pauses 24h'!$C$3="Score",,0)</f>
        <v>0</v>
      </c>
      <c r="JA54">
        <f>IF('3. Pauses 24h'!$C$3="Score",,0)</f>
        <v>0</v>
      </c>
      <c r="JB54">
        <f>IF('3. Pauses 24h'!$C$3="Score",,0)</f>
        <v>0</v>
      </c>
      <c r="JC54">
        <f>IF('3. Pauses 24h'!$C$3="Score",,0)</f>
        <v>0</v>
      </c>
      <c r="JD54">
        <f>IF('3. Pauses 24h'!$C$3="Score",,0)</f>
        <v>0</v>
      </c>
      <c r="JE54">
        <f>IF('3. Pauses 24h'!$C$3="Score",,0)</f>
        <v>0</v>
      </c>
      <c r="JF54">
        <f>IF('3. Pauses 24h'!$C$3="Score",,0)</f>
        <v>0</v>
      </c>
      <c r="JG54">
        <f>IF('3. Pauses 24h'!$C$3="Score",,0)</f>
        <v>0</v>
      </c>
      <c r="JH54">
        <f>IF('3. Pauses 24h'!$C$3="Score",,0)</f>
        <v>0</v>
      </c>
      <c r="JI54">
        <f>IF('3. Pauses 24h'!$C$3="Score",,0)</f>
        <v>0</v>
      </c>
      <c r="JJ54">
        <f>IF('3. Pauses 24h'!$C$3="Score",,0)</f>
        <v>0</v>
      </c>
      <c r="JK54">
        <f>IF('3. Pauses 24h'!$C$3="Score",,0)</f>
        <v>0</v>
      </c>
      <c r="JL54">
        <f>IF('3. Pauses 24h'!$C$3="Score",,0)</f>
        <v>0</v>
      </c>
      <c r="JM54">
        <f>IF('3. Pauses 24h'!$C$3="Score",,0)</f>
        <v>0</v>
      </c>
      <c r="JN54">
        <f>IF('3. Pauses 24h'!$C$3="Score",,0)</f>
        <v>0</v>
      </c>
      <c r="JO54">
        <f>IF('3. Pauses 24h'!$C$3="Score",,0)</f>
        <v>0</v>
      </c>
      <c r="JP54">
        <f>IF('3. Pauses 24h'!$C$3="Score",,0)</f>
        <v>0</v>
      </c>
      <c r="JQ54">
        <f>IF('3. Pauses 24h'!$C$3="Score",,0)</f>
        <v>0</v>
      </c>
      <c r="JR54">
        <f>IF('3. Pauses 24h'!$C$3="Score",,0)</f>
        <v>0</v>
      </c>
      <c r="JS54">
        <f>IF('3. Pauses 24h'!$C$3="Score",,0)</f>
        <v>0</v>
      </c>
      <c r="JT54">
        <f>IF('3. Pauses 24h'!$C$3="Score",,0)</f>
        <v>0</v>
      </c>
      <c r="JU54">
        <f>IF('3. Pauses 24h'!$C$3="Score",,0)</f>
        <v>0</v>
      </c>
      <c r="JV54">
        <f>IF('3. Pauses 24h'!$C$3="Score",,0)</f>
        <v>0</v>
      </c>
      <c r="JW54">
        <f>IF('3. Pauses 24h'!$C$3="Score",,0)</f>
        <v>0</v>
      </c>
      <c r="JX54">
        <f>IF('3. Pauses 24h'!$C$3="Score",,0)</f>
        <v>0</v>
      </c>
      <c r="JY54">
        <f>IF('3. Pauses 24h'!$C$3="Score",,0)</f>
        <v>0</v>
      </c>
      <c r="JZ54">
        <f>IF('3. Pauses 24h'!$C$3="Score",,0)</f>
        <v>0</v>
      </c>
      <c r="KA54">
        <f>IF('3. Pauses 24h'!$C$3="Score",,0)</f>
        <v>0</v>
      </c>
      <c r="KB54">
        <f>IF('3. Pauses 24h'!$C$3="Score",,0)</f>
        <v>0</v>
      </c>
      <c r="KC54">
        <f>IF('3. Pauses 24h'!$C$3="Score",,0)</f>
        <v>0</v>
      </c>
      <c r="KD54">
        <f>IF('3. Pauses 24h'!$C$3="Score",,0)</f>
        <v>0</v>
      </c>
      <c r="KE54">
        <f>IF('3. Pauses 24h'!$C$3="Score",,0)</f>
        <v>0</v>
      </c>
      <c r="KF54">
        <f>IF('3. Pauses 24h'!$C$3="Score",,0)</f>
        <v>0</v>
      </c>
      <c r="KG54">
        <f>IF('3. Pauses 24h'!$C$3="Score",,0)</f>
        <v>0</v>
      </c>
      <c r="KH54">
        <f>IF('3. Pauses 24h'!$C$3="Score",,0)</f>
        <v>0</v>
      </c>
      <c r="KI54">
        <f>IF('3. Pauses 24h'!$C$3="Score",,0)</f>
        <v>0</v>
      </c>
      <c r="KJ54">
        <f>IF('3. Pauses 24h'!$C$3="Score",,0)</f>
        <v>0</v>
      </c>
      <c r="KK54">
        <f>IF('3. Pauses 24h'!$C$3="Score",,0)</f>
        <v>0</v>
      </c>
      <c r="KL54">
        <f>IF('3. Pauses 24h'!$C$3="Score",,0)</f>
        <v>0</v>
      </c>
      <c r="KM54">
        <f>IF('3. Pauses 24h'!$C$3="Score",,0)</f>
        <v>0</v>
      </c>
      <c r="KN54">
        <f>IF('3. Pauses 24h'!$C$3="Score",,0)</f>
        <v>0</v>
      </c>
      <c r="KO54">
        <f>IF('3. Pauses 24h'!$C$3="Score",,0)</f>
        <v>0</v>
      </c>
    </row>
    <row r="55" spans="2:301" x14ac:dyDescent="0.35">
      <c r="B55" s="186" t="s">
        <v>659</v>
      </c>
      <c r="D55" s="478">
        <f t="shared" si="3"/>
        <v>3.2352941176470589</v>
      </c>
      <c r="E55">
        <f>IF('3. Pauses 24h'!$C$3="Score",,1)</f>
        <v>1</v>
      </c>
      <c r="F55">
        <f>IF('3. Pauses 24h'!$C$3="Score",,2)</f>
        <v>2</v>
      </c>
      <c r="G55">
        <f>IF('3. Pauses 24h'!$C$3="Score",,2)</f>
        <v>2</v>
      </c>
      <c r="R55">
        <f>IF('3. Pauses 24h'!$C$3="Score",,2)</f>
        <v>2</v>
      </c>
      <c r="S55">
        <f>IF('3. Pauses 24h'!$C$3="Score",,3)</f>
        <v>3</v>
      </c>
      <c r="T55">
        <f>IF('3. Pauses 24h'!$C$3="Score",,4)</f>
        <v>4</v>
      </c>
      <c r="U55">
        <f>IF('3. Pauses 24h'!$C$3="Score",0,6)</f>
        <v>6</v>
      </c>
      <c r="V55">
        <f>IF('3. Pauses 24h'!$C$3="Score",0,6)</f>
        <v>6</v>
      </c>
      <c r="W55">
        <f>IF('3. Pauses 24h'!$C$3="Score",0,6)</f>
        <v>6</v>
      </c>
      <c r="X55">
        <f>IF('3. Pauses 24h'!$C$3="Score",0,5)</f>
        <v>5</v>
      </c>
      <c r="Y55">
        <f>IF('3. Pauses 24h'!$C$3="Score",0,5)</f>
        <v>5</v>
      </c>
      <c r="Z55">
        <f>IF('3. Pauses 24h'!$C$3="Score",0,4)</f>
        <v>4</v>
      </c>
      <c r="AA55">
        <f>IF('3. Pauses 24h'!$C$3="Score",0,4)</f>
        <v>4</v>
      </c>
      <c r="AB55">
        <f>IF('3. Pauses 24h'!$C$3="Score",0,3)</f>
        <v>3</v>
      </c>
      <c r="AC55">
        <f>IF('3. Pauses 24h'!$C$3="Score",0,2)</f>
        <v>2</v>
      </c>
      <c r="AD55">
        <f>IF('3. Pauses 24h'!$C$3="Score",1,1)</f>
        <v>1</v>
      </c>
      <c r="AE55">
        <f>IF('3. Pauses 24h'!$C$3="Score",0,2)</f>
        <v>2</v>
      </c>
      <c r="AF55">
        <f>IF('3. Pauses 24h'!$C$3="Score",0,2)</f>
        <v>2</v>
      </c>
      <c r="AG55">
        <f>IF('3. Pauses 24h'!$C$3="Score",0,2)</f>
        <v>2</v>
      </c>
      <c r="AH55">
        <f>IF('3. Pauses 24h'!$C$3="Score",0,2)</f>
        <v>2</v>
      </c>
      <c r="AI55">
        <f>IF('3. Pauses 24h'!$C$3="Score",0,2)</f>
        <v>2</v>
      </c>
      <c r="AJ55">
        <f>IF('3. Pauses 24h'!$C$3="Score",0,2)</f>
        <v>2</v>
      </c>
      <c r="AK55">
        <f>IF('3. Pauses 24h'!$C$3="Score",0,2)</f>
        <v>2</v>
      </c>
      <c r="AL55">
        <f>IF('3. Pauses 24h'!$C$3="Score",1,1)</f>
        <v>1</v>
      </c>
      <c r="AM55">
        <f>IF('3. Pauses 24h'!$C$3="Score",0,2)</f>
        <v>2</v>
      </c>
      <c r="AN55">
        <f>IF('3. Pauses 24h'!$C$3="Score",0,2)</f>
        <v>2</v>
      </c>
      <c r="AO55">
        <f>IF('3. Pauses 24h'!$C$3="Score",1,1)</f>
        <v>1</v>
      </c>
      <c r="AP55">
        <f>IF('3. Pauses 24h'!$C$3="Score",1,1)</f>
        <v>1</v>
      </c>
      <c r="AQ55">
        <f>IF('3. Pauses 24h'!$C$3="Score",1,1)</f>
        <v>1</v>
      </c>
      <c r="AR55">
        <f>IF('3. Pauses 24h'!$C$3="Score",0,2)</f>
        <v>2</v>
      </c>
      <c r="AS55">
        <f>IF('3. Pauses 24h'!$C$3="Score",0,2)</f>
        <v>2</v>
      </c>
      <c r="AT55">
        <f>IF('3. Pauses 24h'!$C$3="Score",1,1)</f>
        <v>1</v>
      </c>
      <c r="AU55">
        <f>IF('3. Pauses 24h'!$C$3="Score",1,1)</f>
        <v>1</v>
      </c>
      <c r="AV55">
        <f>IF('3. Pauses 24h'!$C$3="Score",1,1)</f>
        <v>1</v>
      </c>
      <c r="AW55">
        <f>IF('3. Pauses 24h'!$C$3="Score",0,2)</f>
        <v>2</v>
      </c>
      <c r="AX55">
        <f>IF('3. Pauses 24h'!$C$3="Score",0,3)</f>
        <v>3</v>
      </c>
      <c r="AY55">
        <f>IF('3. Pauses 24h'!$C$3="Score",0,3)</f>
        <v>3</v>
      </c>
      <c r="AZ55">
        <f>IF('3. Pauses 24h'!$C$3="Score",0,4)</f>
        <v>4</v>
      </c>
      <c r="BA55">
        <f>IF('3. Pauses 24h'!$C$3="Score",0,5)</f>
        <v>5</v>
      </c>
      <c r="BB55">
        <f>IF('3. Pauses 24h'!$C$3="Score",0,6)</f>
        <v>6</v>
      </c>
      <c r="BC55">
        <f>IF('3. Pauses 24h'!$C$3="Score",0,7)</f>
        <v>7</v>
      </c>
      <c r="BD55">
        <f>IF('3. Pauses 24h'!$C$3="Score",0,6)</f>
        <v>6</v>
      </c>
      <c r="BE55">
        <f>IF('3. Pauses 24h'!$C$3="Score",0,6)</f>
        <v>6</v>
      </c>
      <c r="BF55">
        <f>IF('3. Pauses 24h'!$C$3="Score",0,6)</f>
        <v>6</v>
      </c>
      <c r="BG55">
        <f>IF('3. Pauses 24h'!$C$3="Score",0,5)</f>
        <v>5</v>
      </c>
      <c r="BH55">
        <f>IF('3. Pauses 24h'!$C$3="Score",0,4)</f>
        <v>4</v>
      </c>
      <c r="BI55">
        <f>IF('3. Pauses 24h'!$C$3="Score",0,4)</f>
        <v>4</v>
      </c>
      <c r="BJ55">
        <f>IF('3. Pauses 24h'!$C$3="Score",0,4)</f>
        <v>4</v>
      </c>
      <c r="BK55">
        <f>IF('3. Pauses 24h'!$C$3="Score",0,4)</f>
        <v>4</v>
      </c>
      <c r="BL55">
        <f>IF('3. Pauses 24h'!$C$3="Score",0,3)</f>
        <v>3</v>
      </c>
      <c r="BM55">
        <f>IF('3. Pauses 24h'!$C$3="Score",0,2)</f>
        <v>2</v>
      </c>
      <c r="BN55">
        <f>IF('3. Pauses 24h'!$C$3="Score",0,2)</f>
        <v>2</v>
      </c>
      <c r="BO55">
        <f>IF('3. Pauses 24h'!$C$3="Score",0,2)</f>
        <v>2</v>
      </c>
      <c r="BP55">
        <f>IF('3. Pauses 24h'!$C$3="Score",1,1)</f>
        <v>1</v>
      </c>
      <c r="BQ55">
        <f>IF('3. Pauses 24h'!$C$3="Score",1,1)</f>
        <v>1</v>
      </c>
      <c r="BR55">
        <f>IF('3. Pauses 24h'!$C$3="Score",0,2)</f>
        <v>2</v>
      </c>
      <c r="BS55">
        <f>IF('3. Pauses 24h'!$C$3="Score",0,3)</f>
        <v>3</v>
      </c>
      <c r="BT55">
        <f>IF('3. Pauses 24h'!$C$3="Score",0,3)</f>
        <v>3</v>
      </c>
      <c r="BU55">
        <f>IF('3. Pauses 24h'!$C$3="Score",0,4)</f>
        <v>4</v>
      </c>
      <c r="BV55">
        <f>IF('3. Pauses 24h'!$C$3="Score",0,5)</f>
        <v>5</v>
      </c>
      <c r="BW55">
        <f>IF('3. Pauses 24h'!$C$3="Score",0,5)</f>
        <v>5</v>
      </c>
      <c r="BX55">
        <f>IF('3. Pauses 24h'!$C$3="Score",0,5)</f>
        <v>5</v>
      </c>
      <c r="BY55">
        <f>IF('3. Pauses 24h'!$C$3="Score",0,5)</f>
        <v>5</v>
      </c>
      <c r="BZ55">
        <f>IF('3. Pauses 24h'!$C$3="Score",0,5)</f>
        <v>5</v>
      </c>
      <c r="CA55">
        <f>IF('3. Pauses 24h'!$C$3="Score",0,6)</f>
        <v>6</v>
      </c>
      <c r="CB55">
        <f>IF('3. Pauses 24h'!$C$3="Score",0,5)</f>
        <v>5</v>
      </c>
      <c r="CC55">
        <f>IF('3. Pauses 24h'!$C$3="Score",0,5)</f>
        <v>5</v>
      </c>
      <c r="CD55">
        <f>IF('3. Pauses 24h'!$C$3="Score",0,6)</f>
        <v>6</v>
      </c>
      <c r="CE55">
        <f>IF('3. Pauses 24h'!$C$3="Score",0,5)</f>
        <v>5</v>
      </c>
      <c r="CF55">
        <f>IF('3. Pauses 24h'!$C$3="Score",0,4)</f>
        <v>4</v>
      </c>
      <c r="CG55">
        <f>IF('3. Pauses 24h'!$C$3="Score",0,3)</f>
        <v>3</v>
      </c>
      <c r="CH55">
        <f>IF('3. Pauses 24h'!$C$3="Score",0,2)</f>
        <v>2</v>
      </c>
      <c r="CI55">
        <f>IF('3. Pauses 24h'!$C$3="Score",0,3)</f>
        <v>3</v>
      </c>
      <c r="CJ55">
        <f>IF('3. Pauses 24h'!$C$3="Score",0,2)</f>
        <v>2</v>
      </c>
      <c r="CK55">
        <f>IF('3. Pauses 24h'!$C$3="Score",1,1)</f>
        <v>1</v>
      </c>
      <c r="CL55">
        <f>IF('3. Pauses 24h'!$C$3="Score",0,2)</f>
        <v>2</v>
      </c>
      <c r="CM55">
        <f>IF('3. Pauses 24h'!$C$3="Score",0,2)</f>
        <v>2</v>
      </c>
      <c r="CN55">
        <f>IF('3. Pauses 24h'!$C$3="Score",0,2)</f>
        <v>2</v>
      </c>
      <c r="CO55">
        <f>IF('3. Pauses 24h'!$C$3="Score",0,2)</f>
        <v>2</v>
      </c>
      <c r="CP55">
        <f>IF('3. Pauses 24h'!$C$3="Score",0,2)</f>
        <v>2</v>
      </c>
      <c r="CQ55">
        <f>IF('3. Pauses 24h'!$C$3="Score",0,2)</f>
        <v>2</v>
      </c>
      <c r="CR55">
        <f>IF('3. Pauses 24h'!$C$3="Score",0,3)</f>
        <v>3</v>
      </c>
      <c r="CS55">
        <f>IF('3. Pauses 24h'!$C$3="Score",0,3)</f>
        <v>3</v>
      </c>
      <c r="CT55">
        <f>IF('3. Pauses 24h'!$C$3="Score",0,3)</f>
        <v>3</v>
      </c>
      <c r="CU55">
        <f>IF('3. Pauses 24h'!$C$3="Score",0,3)</f>
        <v>3</v>
      </c>
      <c r="CV55">
        <f>IF('3. Pauses 24h'!$C$3="Score",0,4)</f>
        <v>4</v>
      </c>
      <c r="CW55">
        <f>IF('3. Pauses 24h'!$C$3="Score",0,3)</f>
        <v>3</v>
      </c>
      <c r="CX55">
        <f>IF('3. Pauses 24h'!$C$3="Score",0,3)</f>
        <v>3</v>
      </c>
      <c r="CY55">
        <f>IF('3. Pauses 24h'!$C$3="Score",0,2)</f>
        <v>2</v>
      </c>
      <c r="CZ55">
        <f>IF('3. Pauses 24h'!$C$3="Score",0,5)</f>
        <v>5</v>
      </c>
      <c r="DA55">
        <f>IF('3. Pauses 24h'!$C$3="Score",0,4)</f>
        <v>4</v>
      </c>
    </row>
    <row r="56" spans="2:301" x14ac:dyDescent="0.35">
      <c r="B56" s="186" t="s">
        <v>660</v>
      </c>
      <c r="D56" s="478">
        <f t="shared" si="3"/>
        <v>3.0705882352941178</v>
      </c>
      <c r="E56">
        <f>IF('3. Pauses 24h'!$C$3="Score",,1)</f>
        <v>1</v>
      </c>
      <c r="F56">
        <f>IF('3. Pauses 24h'!$C$3="Score",,2)</f>
        <v>2</v>
      </c>
      <c r="G56">
        <f>IF('3. Pauses 24h'!$C$3="Score",,3)</f>
        <v>3</v>
      </c>
      <c r="R56">
        <f>IF('3. Pauses 24h'!$C$3="Score",,4)</f>
        <v>4</v>
      </c>
      <c r="S56">
        <f>IF('3. Pauses 24h'!$C$3="Score",,5)</f>
        <v>5</v>
      </c>
      <c r="T56">
        <f>IF('3. Pauses 24h'!$C$3="Score",,6)</f>
        <v>6</v>
      </c>
      <c r="U56">
        <f>IF('3. Pauses 24h'!$C$3="Score",0,4)</f>
        <v>4</v>
      </c>
      <c r="V56">
        <f>IF('3. Pauses 24h'!$C$3="Score",0,4)</f>
        <v>4</v>
      </c>
      <c r="W56">
        <f>IF('3. Pauses 24h'!$C$3="Score",0,4)</f>
        <v>4</v>
      </c>
      <c r="X56">
        <f>IF('3. Pauses 24h'!$C$3="Score",0,3)</f>
        <v>3</v>
      </c>
      <c r="Y56">
        <f>IF('3. Pauses 24h'!$C$3="Score",0,3)</f>
        <v>3</v>
      </c>
      <c r="Z56">
        <f>IF('3. Pauses 24h'!$C$3="Score",0,2)</f>
        <v>2</v>
      </c>
      <c r="AA56">
        <f>IF('3. Pauses 24h'!$C$3="Score",0,2)</f>
        <v>2</v>
      </c>
      <c r="AB56">
        <f>IF('3. Pauses 24h'!$C$3="Score",0,2)</f>
        <v>2</v>
      </c>
      <c r="AC56">
        <f>IF('3. Pauses 24h'!$C$3="Score",0,2)</f>
        <v>2</v>
      </c>
      <c r="AD56">
        <f>IF('3. Pauses 24h'!$C$3="Score",0,2)</f>
        <v>2</v>
      </c>
      <c r="AE56">
        <f>IF('3. Pauses 24h'!$C$3="Score",0,2)</f>
        <v>2</v>
      </c>
      <c r="AF56">
        <f>IF('3. Pauses 24h'!$C$3="Score",0,3)</f>
        <v>3</v>
      </c>
      <c r="AG56">
        <f>IF('3. Pauses 24h'!$C$3="Score",0,4)</f>
        <v>4</v>
      </c>
      <c r="AH56">
        <f>IF('3. Pauses 24h'!$C$3="Score",0,4)</f>
        <v>4</v>
      </c>
      <c r="AI56">
        <f>IF('3. Pauses 24h'!$C$3="Score",0,3)</f>
        <v>3</v>
      </c>
      <c r="AJ56">
        <f>IF('3. Pauses 24h'!$C$3="Score",0,3)</f>
        <v>3</v>
      </c>
      <c r="AK56">
        <f>IF('3. Pauses 24h'!$C$3="Score",0,4)</f>
        <v>4</v>
      </c>
      <c r="AL56">
        <f>IF('3. Pauses 24h'!$C$3="Score",0,5)</f>
        <v>5</v>
      </c>
      <c r="AM56">
        <f>IF('3. Pauses 24h'!$C$3="Score",0,4)</f>
        <v>4</v>
      </c>
      <c r="AN56">
        <f>IF('3. Pauses 24h'!$C$3="Score",0,3)</f>
        <v>3</v>
      </c>
      <c r="AO56">
        <f>IF('3. Pauses 24h'!$C$3="Score",0,3)</f>
        <v>3</v>
      </c>
      <c r="AP56">
        <f>IF('3. Pauses 24h'!$C$3="Score",0,4)</f>
        <v>4</v>
      </c>
      <c r="AQ56">
        <f>IF('3. Pauses 24h'!$C$3="Score",0,4)</f>
        <v>4</v>
      </c>
      <c r="AR56">
        <f>IF('3. Pauses 24h'!$C$3="Score",0,4)</f>
        <v>4</v>
      </c>
      <c r="AS56">
        <f>IF('3. Pauses 24h'!$C$3="Score",0,3)</f>
        <v>3</v>
      </c>
      <c r="AT56">
        <f>IF('3. Pauses 24h'!$C$3="Score",0,3)</f>
        <v>3</v>
      </c>
      <c r="AU56">
        <f>IF('3. Pauses 24h'!$C$3="Score",0,3)</f>
        <v>3</v>
      </c>
      <c r="AV56">
        <f>IF('3. Pauses 24h'!$C$3="Score",0,2)</f>
        <v>2</v>
      </c>
      <c r="AW56">
        <f>IF('3. Pauses 24h'!$C$3="Score",0,2)</f>
        <v>2</v>
      </c>
      <c r="AX56">
        <f>IF('3. Pauses 24h'!$C$3="Score",0,3)</f>
        <v>3</v>
      </c>
      <c r="AY56">
        <f>IF('3. Pauses 24h'!$C$3="Score",0,2)</f>
        <v>2</v>
      </c>
      <c r="AZ56">
        <f>IF('3. Pauses 24h'!$C$3="Score",0,2)</f>
        <v>2</v>
      </c>
      <c r="BA56">
        <f>IF('3. Pauses 24h'!$C$3="Score",0,2)</f>
        <v>2</v>
      </c>
      <c r="BB56">
        <f>IF('3. Pauses 24h'!$C$3="Score",0,3)</f>
        <v>3</v>
      </c>
      <c r="BC56">
        <f>IF('3. Pauses 24h'!$C$3="Score",0,4)</f>
        <v>4</v>
      </c>
      <c r="BD56">
        <f>IF('3. Pauses 24h'!$C$3="Score",0,4)</f>
        <v>4</v>
      </c>
      <c r="BE56">
        <f>IF('3. Pauses 24h'!$C$3="Score",0,4)</f>
        <v>4</v>
      </c>
      <c r="BF56">
        <f>IF('3. Pauses 24h'!$C$3="Score",0,4)</f>
        <v>4</v>
      </c>
      <c r="BG56">
        <f>IF('3. Pauses 24h'!$C$3="Score",0,4)</f>
        <v>4</v>
      </c>
      <c r="BH56">
        <f>IF('3. Pauses 24h'!$C$3="Score",0,5)</f>
        <v>5</v>
      </c>
      <c r="BI56">
        <f>IF('3. Pauses 24h'!$C$3="Score",0,4)</f>
        <v>4</v>
      </c>
      <c r="BJ56">
        <f>IF('3. Pauses 24h'!$C$3="Score",0,3)</f>
        <v>3</v>
      </c>
      <c r="BK56">
        <f>IF('3. Pauses 24h'!$C$3="Score",0,3)</f>
        <v>3</v>
      </c>
      <c r="BL56">
        <f>IF('3. Pauses 24h'!$C$3="Score",0,2)</f>
        <v>2</v>
      </c>
      <c r="BM56">
        <f>IF('3. Pauses 24h'!$C$3="Score",0,3)</f>
        <v>3</v>
      </c>
      <c r="BN56">
        <f>IF('3. Pauses 24h'!$C$3="Score",0,3)</f>
        <v>3</v>
      </c>
      <c r="BO56">
        <f>IF('3. Pauses 24h'!$C$3="Score",0,2)</f>
        <v>2</v>
      </c>
      <c r="BP56">
        <f>IF('3. Pauses 24h'!$C$3="Score",0,2)</f>
        <v>2</v>
      </c>
      <c r="BQ56">
        <f>IF('3. Pauses 24h'!$C$3="Score",0,2)</f>
        <v>2</v>
      </c>
      <c r="BR56">
        <f>IF('3. Pauses 24h'!$C$3="Score",0,2)</f>
        <v>2</v>
      </c>
      <c r="BS56">
        <f>IF('3. Pauses 24h'!$C$3="Score",0,3)</f>
        <v>3</v>
      </c>
      <c r="BT56">
        <f>IF('3. Pauses 24h'!$C$3="Score",0,3)</f>
        <v>3</v>
      </c>
      <c r="BU56">
        <f>IF('3. Pauses 24h'!$C$3="Score",0,4)</f>
        <v>4</v>
      </c>
      <c r="BV56">
        <f>IF('3. Pauses 24h'!$C$3="Score",0,5)</f>
        <v>5</v>
      </c>
      <c r="BW56">
        <f>IF('3. Pauses 24h'!$C$3="Score",0,6)</f>
        <v>6</v>
      </c>
      <c r="BX56">
        <f>IF('3. Pauses 24h'!$C$3="Score",0,7)</f>
        <v>7</v>
      </c>
      <c r="BY56">
        <f>IF('3. Pauses 24h'!$C$3="Score",0,7)</f>
        <v>7</v>
      </c>
      <c r="BZ56">
        <f>IF('3. Pauses 24h'!$C$3="Score",0,6)</f>
        <v>6</v>
      </c>
      <c r="CA56">
        <f>IF('3. Pauses 24h'!$C$3="Score",0,5)</f>
        <v>5</v>
      </c>
      <c r="CB56">
        <f>IF('3. Pauses 24h'!$C$3="Score",0,4)</f>
        <v>4</v>
      </c>
      <c r="CC56">
        <f>IF('3. Pauses 24h'!$C$3="Score",0,3)</f>
        <v>3</v>
      </c>
      <c r="CD56">
        <f>IF('3. Pauses 24h'!$C$3="Score",0,2)</f>
        <v>2</v>
      </c>
      <c r="CE56">
        <f>IF('3. Pauses 24h'!$C$3="Score",0,2)</f>
        <v>2</v>
      </c>
      <c r="CF56">
        <f>IF('3. Pauses 24h'!$C$3="Score",1,1)</f>
        <v>1</v>
      </c>
      <c r="CG56">
        <f>IF('3. Pauses 24h'!$C$3="Score",1,1)</f>
        <v>1</v>
      </c>
      <c r="CH56">
        <f>IF('3. Pauses 24h'!$C$3="Score",1,1)</f>
        <v>1</v>
      </c>
      <c r="CI56">
        <f>IF('3. Pauses 24h'!$C$3="Score",1,1)</f>
        <v>1</v>
      </c>
      <c r="CJ56">
        <f>IF('3. Pauses 24h'!$C$3="Score",0,2)</f>
        <v>2</v>
      </c>
      <c r="CK56">
        <f>IF('3. Pauses 24h'!$C$3="Score",0,2)</f>
        <v>2</v>
      </c>
      <c r="CL56">
        <f>IF('3. Pauses 24h'!$C$3="Score",1,1)</f>
        <v>1</v>
      </c>
      <c r="CM56">
        <f>IF('3. Pauses 24h'!$C$3="Score",1,1)</f>
        <v>1</v>
      </c>
      <c r="CN56">
        <f>IF('3. Pauses 24h'!$C$3="Score",0,2)</f>
        <v>2</v>
      </c>
      <c r="CO56">
        <f>IF('3. Pauses 24h'!$C$3="Score",0,3)</f>
        <v>3</v>
      </c>
      <c r="CP56">
        <f>IF('3. Pauses 24h'!$C$3="Score",0,3)</f>
        <v>3</v>
      </c>
      <c r="CQ56">
        <f>IF('3. Pauses 24h'!$C$3="Score",0,2)</f>
        <v>2</v>
      </c>
      <c r="CR56">
        <f>IF('3. Pauses 24h'!$C$3="Score",0,2)</f>
        <v>2</v>
      </c>
      <c r="CS56">
        <f>IF('3. Pauses 24h'!$C$3="Score",0,2)</f>
        <v>2</v>
      </c>
      <c r="CT56">
        <f>IF('3. Pauses 24h'!$C$3="Score",0,2)</f>
        <v>2</v>
      </c>
      <c r="CU56">
        <f>IF('3. Pauses 24h'!$C$3="Score",0,2)</f>
        <v>2</v>
      </c>
      <c r="CV56">
        <f>IF('3. Pauses 24h'!$C$3="Score",0,2)</f>
        <v>2</v>
      </c>
      <c r="CW56">
        <f>IF('3. Pauses 24h'!$C$3="Score",0,3)</f>
        <v>3</v>
      </c>
      <c r="CX56">
        <f>IF('3. Pauses 24h'!$C$3="Score",0,3)</f>
        <v>3</v>
      </c>
      <c r="CY56">
        <f>IF('3. Pauses 24h'!$C$3="Score",0,3)</f>
        <v>3</v>
      </c>
      <c r="CZ56">
        <f>IF('3. Pauses 24h'!$C$3="Score",0,6)</f>
        <v>6</v>
      </c>
      <c r="DA56">
        <f>IF('3. Pauses 24h'!$C$3="Score",0,5)</f>
        <v>5</v>
      </c>
    </row>
    <row r="57" spans="2:301" x14ac:dyDescent="0.35">
      <c r="B57" s="186" t="s">
        <v>661</v>
      </c>
      <c r="D57" s="478">
        <f t="shared" si="3"/>
        <v>3.776470588235294</v>
      </c>
      <c r="E57">
        <f>IF('3. Pauses 24h'!$C$3="Score",,1)</f>
        <v>1</v>
      </c>
      <c r="F57">
        <f>IF('3. Pauses 24h'!$C$3="Score",,1)</f>
        <v>1</v>
      </c>
      <c r="G57">
        <f>IF('3. Pauses 24h'!$C$3="Score",,2)</f>
        <v>2</v>
      </c>
      <c r="R57">
        <f>IF('3. Pauses 24h'!$C$3="Score",,3)</f>
        <v>3</v>
      </c>
      <c r="S57">
        <f>IF('3. Pauses 24h'!$C$3="Score",,4)</f>
        <v>4</v>
      </c>
      <c r="T57">
        <f>IF('3. Pauses 24h'!$C$3="Score",,5)</f>
        <v>5</v>
      </c>
      <c r="U57">
        <f>IF('3. Pauses 24h'!$C$3="Score",1,1)</f>
        <v>1</v>
      </c>
      <c r="V57">
        <f>IF('3. Pauses 24h'!$C$3="Score",1,1)</f>
        <v>1</v>
      </c>
      <c r="W57">
        <f>IF('3. Pauses 24h'!$C$3="Score",1,1)</f>
        <v>1</v>
      </c>
      <c r="X57">
        <f>IF('3. Pauses 24h'!$C$3="Score",0,2)</f>
        <v>2</v>
      </c>
      <c r="Y57">
        <f>IF('3. Pauses 24h'!$C$3="Score",0,2)</f>
        <v>2</v>
      </c>
      <c r="Z57">
        <f>IF('3. Pauses 24h'!$C$3="Score",0,3)</f>
        <v>3</v>
      </c>
      <c r="AA57">
        <f>IF('3. Pauses 24h'!$C$3="Score",0,3)</f>
        <v>3</v>
      </c>
      <c r="AB57">
        <f>IF('3. Pauses 24h'!$C$3="Score",0,4)</f>
        <v>4</v>
      </c>
      <c r="AC57">
        <f>IF('3. Pauses 24h'!$C$3="Score",0,5)</f>
        <v>5</v>
      </c>
      <c r="AD57">
        <f>IF('3. Pauses 24h'!$C$3="Score",0,6)</f>
        <v>6</v>
      </c>
      <c r="AE57">
        <f>IF('3. Pauses 24h'!$C$3="Score",0,6)</f>
        <v>6</v>
      </c>
      <c r="AF57">
        <f>IF('3. Pauses 24h'!$C$3="Score",0,6)</f>
        <v>6</v>
      </c>
      <c r="AG57">
        <f>IF('3. Pauses 24h'!$C$3="Score",0,6)</f>
        <v>6</v>
      </c>
      <c r="AH57">
        <f>IF('3. Pauses 24h'!$C$3="Score",0,7)</f>
        <v>7</v>
      </c>
      <c r="AI57">
        <f>IF('3. Pauses 24h'!$C$3="Score",0,7)</f>
        <v>7</v>
      </c>
      <c r="AJ57">
        <f>IF('3. Pauses 24h'!$C$3="Score",0,7)</f>
        <v>7</v>
      </c>
      <c r="AK57">
        <f>IF('3. Pauses 24h'!$C$3="Score",0,7)</f>
        <v>7</v>
      </c>
      <c r="AL57">
        <f>IF('3. Pauses 24h'!$C$3="Score",0,6)</f>
        <v>6</v>
      </c>
      <c r="AM57">
        <f>IF('3. Pauses 24h'!$C$3="Score",0,5)</f>
        <v>5</v>
      </c>
      <c r="AN57">
        <f>IF('3. Pauses 24h'!$C$3="Score",0,5)</f>
        <v>5</v>
      </c>
      <c r="AO57">
        <f>IF('3. Pauses 24h'!$C$3="Score",0,5)</f>
        <v>5</v>
      </c>
      <c r="AP57">
        <f>IF('3. Pauses 24h'!$C$3="Score",0,5)</f>
        <v>5</v>
      </c>
      <c r="AQ57">
        <f>IF('3. Pauses 24h'!$C$3="Score",0,4)</f>
        <v>4</v>
      </c>
      <c r="AR57">
        <f>IF('3. Pauses 24h'!$C$3="Score",0,3)</f>
        <v>3</v>
      </c>
      <c r="AS57">
        <f>IF('3. Pauses 24h'!$C$3="Score",0,3)</f>
        <v>3</v>
      </c>
      <c r="AT57">
        <f>IF('3. Pauses 24h'!$C$3="Score",0,3)</f>
        <v>3</v>
      </c>
      <c r="AU57">
        <f>IF('3. Pauses 24h'!$C$3="Score",0,2)</f>
        <v>2</v>
      </c>
      <c r="AV57">
        <f>IF('3. Pauses 24h'!$C$3="Score",0,2)</f>
        <v>2</v>
      </c>
      <c r="AW57">
        <f>IF('3. Pauses 24h'!$C$3="Score",1,1)</f>
        <v>1</v>
      </c>
      <c r="AX57">
        <f>IF('3. Pauses 24h'!$C$3="Score",1,1)</f>
        <v>1</v>
      </c>
      <c r="AY57">
        <f>IF('3. Pauses 24h'!$C$3="Score",0,2)</f>
        <v>2</v>
      </c>
      <c r="AZ57">
        <f>IF('3. Pauses 24h'!$C$3="Score",0,2)</f>
        <v>2</v>
      </c>
      <c r="BA57">
        <f>IF('3. Pauses 24h'!$C$3="Score",0,2)</f>
        <v>2</v>
      </c>
      <c r="BB57">
        <f>IF('3. Pauses 24h'!$C$3="Score",0,2)</f>
        <v>2</v>
      </c>
      <c r="BC57">
        <f>IF('3. Pauses 24h'!$C$3="Score",1,1)</f>
        <v>1</v>
      </c>
      <c r="BD57">
        <f>IF('3. Pauses 24h'!$C$3="Score",0,2)</f>
        <v>2</v>
      </c>
      <c r="BE57">
        <f>IF('3. Pauses 24h'!$C$3="Score",0,3)</f>
        <v>3</v>
      </c>
      <c r="BF57">
        <f>IF('3. Pauses 24h'!$C$3="Score",0,2)</f>
        <v>2</v>
      </c>
      <c r="BG57">
        <f>IF('3. Pauses 24h'!$C$3="Score",0,3)</f>
        <v>3</v>
      </c>
      <c r="BH57">
        <f>IF('3. Pauses 24h'!$C$3="Score",0,3)</f>
        <v>3</v>
      </c>
      <c r="BI57">
        <f>IF('3. Pauses 24h'!$C$3="Score",0,3)</f>
        <v>3</v>
      </c>
      <c r="BJ57">
        <f>IF('3. Pauses 24h'!$C$3="Score",0,4)</f>
        <v>4</v>
      </c>
      <c r="BK57">
        <f>IF('3. Pauses 24h'!$C$3="Score",0,4)</f>
        <v>4</v>
      </c>
      <c r="BL57">
        <f>IF('3. Pauses 24h'!$C$3="Score",0,4)</f>
        <v>4</v>
      </c>
      <c r="BM57">
        <f>IF('3. Pauses 24h'!$C$3="Score",0,5)</f>
        <v>5</v>
      </c>
      <c r="BN57">
        <f>IF('3. Pauses 24h'!$C$3="Score",0,4)</f>
        <v>4</v>
      </c>
      <c r="BO57">
        <f>IF('3. Pauses 24h'!$C$3="Score",0,5)</f>
        <v>5</v>
      </c>
      <c r="BP57">
        <f>IF('3. Pauses 24h'!$C$3="Score",0,5)</f>
        <v>5</v>
      </c>
      <c r="BQ57">
        <f>IF('3. Pauses 24h'!$C$3="Score",0,4)</f>
        <v>4</v>
      </c>
      <c r="BR57">
        <f>IF('3. Pauses 24h'!$C$3="Score",0,3)</f>
        <v>3</v>
      </c>
      <c r="BS57">
        <f>IF('3. Pauses 24h'!$C$3="Score",0,2)</f>
        <v>2</v>
      </c>
      <c r="BT57">
        <f>IF('3. Pauses 24h'!$C$3="Score",1,1)</f>
        <v>1</v>
      </c>
      <c r="BU57">
        <f>IF('3. Pauses 24h'!$C$3="Score",0,2)</f>
        <v>2</v>
      </c>
      <c r="BV57">
        <f>IF('3. Pauses 24h'!$C$3="Score",1,1)</f>
        <v>1</v>
      </c>
      <c r="BW57">
        <f>IF('3. Pauses 24h'!$C$3="Score",0,2)</f>
        <v>2</v>
      </c>
      <c r="BX57">
        <f>IF('3. Pauses 24h'!$C$3="Score",0,3)</f>
        <v>3</v>
      </c>
      <c r="BY57">
        <f>IF('3. Pauses 24h'!$C$3="Score",0,4)</f>
        <v>4</v>
      </c>
      <c r="BZ57">
        <f>IF('3. Pauses 24h'!$C$3="Score",0,5)</f>
        <v>5</v>
      </c>
      <c r="CA57">
        <f>IF('3. Pauses 24h'!$C$3="Score",0,6)</f>
        <v>6</v>
      </c>
      <c r="CB57">
        <f>IF('3. Pauses 24h'!$C$3="Score",0,6)</f>
        <v>6</v>
      </c>
      <c r="CC57">
        <f>IF('3. Pauses 24h'!$C$3="Score",0,7)</f>
        <v>7</v>
      </c>
      <c r="CD57">
        <f>IF('3. Pauses 24h'!$C$3="Score",0,7)</f>
        <v>7</v>
      </c>
      <c r="CE57">
        <f>IF('3. Pauses 24h'!$C$3="Score",0,7)</f>
        <v>7</v>
      </c>
      <c r="CF57">
        <f>IF('3. Pauses 24h'!$C$3="Score",0,6)</f>
        <v>6</v>
      </c>
      <c r="CG57">
        <f>IF('3. Pauses 24h'!$C$3="Score",0,6)</f>
        <v>6</v>
      </c>
      <c r="CH57">
        <f>IF('3. Pauses 24h'!$C$3="Score",0,5)</f>
        <v>5</v>
      </c>
      <c r="CI57">
        <f>IF('3. Pauses 24h'!$C$3="Score",0,5)</f>
        <v>5</v>
      </c>
      <c r="CJ57">
        <f>IF('3. Pauses 24h'!$C$3="Score",0,4)</f>
        <v>4</v>
      </c>
      <c r="CK57">
        <f>IF('3. Pauses 24h'!$C$3="Score",0,4)</f>
        <v>4</v>
      </c>
      <c r="CL57">
        <f>IF('3. Pauses 24h'!$C$3="Score",0,4)</f>
        <v>4</v>
      </c>
      <c r="CM57">
        <f>IF('3. Pauses 24h'!$C$3="Score",0,4)</f>
        <v>4</v>
      </c>
      <c r="CN57">
        <f>IF('3. Pauses 24h'!$C$3="Score",0,3)</f>
        <v>3</v>
      </c>
      <c r="CO57">
        <f>IF('3. Pauses 24h'!$C$3="Score",0,3)</f>
        <v>3</v>
      </c>
      <c r="CP57">
        <f>IF('3. Pauses 24h'!$C$3="Score",0,3)</f>
        <v>3</v>
      </c>
      <c r="CQ57">
        <f>IF('3. Pauses 24h'!$C$3="Score",0,3)</f>
        <v>3</v>
      </c>
      <c r="CR57">
        <f>IF('3. Pauses 24h'!$C$3="Score",0,2)</f>
        <v>2</v>
      </c>
      <c r="CS57">
        <f>IF('3. Pauses 24h'!$C$3="Score",0,2)</f>
        <v>2</v>
      </c>
      <c r="CT57">
        <f>IF('3. Pauses 24h'!$C$3="Score",0,3)</f>
        <v>3</v>
      </c>
      <c r="CU57">
        <f>IF('3. Pauses 24h'!$C$3="Score",0,3)</f>
        <v>3</v>
      </c>
      <c r="CV57">
        <f>IF('3. Pauses 24h'!$C$3="Score",0,4)</f>
        <v>4</v>
      </c>
      <c r="CW57">
        <f>IF('3. Pauses 24h'!$C$3="Score",0,4)</f>
        <v>4</v>
      </c>
      <c r="CX57">
        <f>IF('3. Pauses 24h'!$C$3="Score",0,5)</f>
        <v>5</v>
      </c>
      <c r="CY57">
        <f>IF('3. Pauses 24h'!$C$3="Score",0,5)</f>
        <v>5</v>
      </c>
      <c r="CZ57">
        <f>IF('3. Pauses 24h'!$C$3="Score",0,4)</f>
        <v>4</v>
      </c>
      <c r="DA57">
        <f>IF('3. Pauses 24h'!$C$3="Score",0,4)</f>
        <v>4</v>
      </c>
    </row>
    <row r="58" spans="2:301" x14ac:dyDescent="0.35">
      <c r="B58" s="186" t="s">
        <v>662</v>
      </c>
      <c r="D58" s="478">
        <f t="shared" si="3"/>
        <v>2.9411764705882355</v>
      </c>
      <c r="E58">
        <f>IF('3. Pauses 24h'!$C$3="Score",,1)</f>
        <v>1</v>
      </c>
      <c r="F58">
        <f>IF('3. Pauses 24h'!$C$3="Score",,1)</f>
        <v>1</v>
      </c>
      <c r="G58">
        <f>IF('3. Pauses 24h'!$C$3="Score",,1)</f>
        <v>1</v>
      </c>
      <c r="R58">
        <f>IF('3. Pauses 24h'!$C$3="Score",,2)</f>
        <v>2</v>
      </c>
      <c r="S58">
        <f>IF('3. Pauses 24h'!$C$3="Score",,3)</f>
        <v>3</v>
      </c>
      <c r="T58">
        <f>IF('3. Pauses 24h'!$C$3="Score",,4)</f>
        <v>4</v>
      </c>
      <c r="U58">
        <f>IF('3. Pauses 24h'!$C$3="Score",0,3)</f>
        <v>3</v>
      </c>
      <c r="V58">
        <f>IF('3. Pauses 24h'!$C$3="Score",0,4)</f>
        <v>4</v>
      </c>
      <c r="W58">
        <f>IF('3. Pauses 24h'!$C$3="Score",0,5)</f>
        <v>5</v>
      </c>
      <c r="X58">
        <f>IF('3. Pauses 24h'!$C$3="Score",0,4)</f>
        <v>4</v>
      </c>
      <c r="Y58">
        <f>IF('3. Pauses 24h'!$C$3="Score",0,5)</f>
        <v>5</v>
      </c>
      <c r="Z58">
        <f>IF('3. Pauses 24h'!$C$3="Score",0,4)</f>
        <v>4</v>
      </c>
      <c r="AA58">
        <f>IF('3. Pauses 24h'!$C$3="Score",0,5)</f>
        <v>5</v>
      </c>
      <c r="AB58">
        <f>IF('3. Pauses 24h'!$C$3="Score",0,4)</f>
        <v>4</v>
      </c>
      <c r="AC58">
        <f>IF('3. Pauses 24h'!$C$3="Score",0,3)</f>
        <v>3</v>
      </c>
      <c r="AD58">
        <f>IF('3. Pauses 24h'!$C$3="Score",0,3)</f>
        <v>3</v>
      </c>
      <c r="AE58">
        <f>IF('3. Pauses 24h'!$C$3="Score",0,3)</f>
        <v>3</v>
      </c>
      <c r="AF58">
        <f>IF('3. Pauses 24h'!$C$3="Score",0,3)</f>
        <v>3</v>
      </c>
      <c r="AG58">
        <f>IF('3. Pauses 24h'!$C$3="Score",0,4)</f>
        <v>4</v>
      </c>
      <c r="AH58">
        <f>IF('3. Pauses 24h'!$C$3="Score",0,3)</f>
        <v>3</v>
      </c>
      <c r="AI58">
        <f>IF('3. Pauses 24h'!$C$3="Score",0,4)</f>
        <v>4</v>
      </c>
      <c r="AJ58">
        <f>IF('3. Pauses 24h'!$C$3="Score",0,5)</f>
        <v>5</v>
      </c>
      <c r="AK58">
        <f>IF('3. Pauses 24h'!$C$3="Score",0,4)</f>
        <v>4</v>
      </c>
      <c r="AL58">
        <f>IF('3. Pauses 24h'!$C$3="Score",0,4)</f>
        <v>4</v>
      </c>
      <c r="AM58">
        <f>IF('3. Pauses 24h'!$C$3="Score",0,4)</f>
        <v>4</v>
      </c>
      <c r="AN58">
        <f>IF('3. Pauses 24h'!$C$3="Score",0,3)</f>
        <v>3</v>
      </c>
      <c r="AO58">
        <f>IF('3. Pauses 24h'!$C$3="Score",0,4)</f>
        <v>4</v>
      </c>
      <c r="AP58">
        <f>IF('3. Pauses 24h'!$C$3="Score",0,3)</f>
        <v>3</v>
      </c>
      <c r="AQ58">
        <f>IF('3. Pauses 24h'!$C$3="Score",0,2)</f>
        <v>2</v>
      </c>
      <c r="AR58">
        <f>IF('3. Pauses 24h'!$C$3="Score",0,2)</f>
        <v>2</v>
      </c>
      <c r="AS58">
        <f>IF('3. Pauses 24h'!$C$3="Score",0,2)</f>
        <v>2</v>
      </c>
      <c r="AT58">
        <f>IF('3. Pauses 24h'!$C$3="Score",1,1)</f>
        <v>1</v>
      </c>
      <c r="AU58">
        <f>IF('3. Pauses 24h'!$C$3="Score",1,1)</f>
        <v>1</v>
      </c>
      <c r="AV58">
        <f>IF('3. Pauses 24h'!$C$3="Score",1,1)</f>
        <v>1</v>
      </c>
      <c r="AW58">
        <f>IF('3. Pauses 24h'!$C$3="Score",1,1)</f>
        <v>1</v>
      </c>
      <c r="AX58">
        <f>IF('3. Pauses 24h'!$C$3="Score",0,2)</f>
        <v>2</v>
      </c>
      <c r="AY58">
        <f>IF('3. Pauses 24h'!$C$3="Score",0,2)</f>
        <v>2</v>
      </c>
      <c r="AZ58">
        <f>IF('3. Pauses 24h'!$C$3="Score",0,2)</f>
        <v>2</v>
      </c>
      <c r="BA58">
        <f>IF('3. Pauses 24h'!$C$3="Score",0,2)</f>
        <v>2</v>
      </c>
      <c r="BB58">
        <f>IF('3. Pauses 24h'!$C$3="Score",0,2)</f>
        <v>2</v>
      </c>
      <c r="BC58">
        <f>IF('3. Pauses 24h'!$C$3="Score",0,2)</f>
        <v>2</v>
      </c>
      <c r="BD58">
        <f>IF('3. Pauses 24h'!$C$3="Score",0,2)</f>
        <v>2</v>
      </c>
      <c r="BE58">
        <f>IF('3. Pauses 24h'!$C$3="Score",0,2)</f>
        <v>2</v>
      </c>
      <c r="BF58">
        <f>IF('3. Pauses 24h'!$C$3="Score",0,2)</f>
        <v>2</v>
      </c>
      <c r="BG58">
        <f>IF('3. Pauses 24h'!$C$3="Score",0,3)</f>
        <v>3</v>
      </c>
      <c r="BH58">
        <f>IF('3. Pauses 24h'!$C$3="Score",0,3)</f>
        <v>3</v>
      </c>
      <c r="BI58">
        <f>IF('3. Pauses 24h'!$C$3="Score",0,4)</f>
        <v>4</v>
      </c>
      <c r="BJ58">
        <f>IF('3. Pauses 24h'!$C$3="Score",0,4)</f>
        <v>4</v>
      </c>
      <c r="BK58">
        <f>IF('3. Pauses 24h'!$C$3="Score",0,4)</f>
        <v>4</v>
      </c>
      <c r="BL58">
        <f>IF('3. Pauses 24h'!$C$3="Score",0,4)</f>
        <v>4</v>
      </c>
      <c r="BM58">
        <f>IF('3. Pauses 24h'!$C$3="Score",0,4)</f>
        <v>4</v>
      </c>
      <c r="BN58">
        <f>IF('3. Pauses 24h'!$C$3="Score",0,3)</f>
        <v>3</v>
      </c>
      <c r="BO58">
        <f>IF('3. Pauses 24h'!$C$3="Score",0,3)</f>
        <v>3</v>
      </c>
      <c r="BP58">
        <f>IF('3. Pauses 24h'!$C$3="Score",0,2)</f>
        <v>2</v>
      </c>
      <c r="BQ58">
        <f>IF('3. Pauses 24h'!$C$3="Score",0,2)</f>
        <v>2</v>
      </c>
      <c r="BR58">
        <f>IF('3. Pauses 24h'!$C$3="Score",0,2)</f>
        <v>2</v>
      </c>
      <c r="BS58">
        <f>IF('3. Pauses 24h'!$C$3="Score",1,1)</f>
        <v>1</v>
      </c>
      <c r="BT58">
        <f>IF('3. Pauses 24h'!$C$3="Score",1,1)</f>
        <v>1</v>
      </c>
      <c r="BU58">
        <f>IF('3. Pauses 24h'!$C$3="Score",1,1)</f>
        <v>1</v>
      </c>
      <c r="BV58">
        <f>IF('3. Pauses 24h'!$C$3="Score",1,1)</f>
        <v>1</v>
      </c>
      <c r="BW58">
        <f>IF('3. Pauses 24h'!$C$3="Score",0,2)</f>
        <v>2</v>
      </c>
      <c r="BX58">
        <f>IF('3. Pauses 24h'!$C$3="Score",1,1)</f>
        <v>1</v>
      </c>
      <c r="BY58">
        <f>IF('3. Pauses 24h'!$C$3="Score",1,1)</f>
        <v>1</v>
      </c>
      <c r="BZ58">
        <f>IF('3. Pauses 24h'!$C$3="Score",1,1)</f>
        <v>1</v>
      </c>
      <c r="CA58">
        <f>IF('3. Pauses 24h'!$C$3="Score",1,1)</f>
        <v>1</v>
      </c>
      <c r="CB58">
        <f>IF('3. Pauses 24h'!$C$3="Score",0,2)</f>
        <v>2</v>
      </c>
      <c r="CC58">
        <f>IF('3. Pauses 24h'!$C$3="Score",0,2)</f>
        <v>2</v>
      </c>
      <c r="CD58">
        <f>IF('3. Pauses 24h'!$C$3="Score",0,2)</f>
        <v>2</v>
      </c>
      <c r="CE58">
        <f>IF('3. Pauses 24h'!$C$3="Score",0,3)</f>
        <v>3</v>
      </c>
      <c r="CF58">
        <f>IF('3. Pauses 24h'!$C$3="Score",0,4)</f>
        <v>4</v>
      </c>
      <c r="CG58">
        <f>IF('3. Pauses 24h'!$C$3="Score",0,5)</f>
        <v>5</v>
      </c>
      <c r="CH58">
        <f>IF('3. Pauses 24h'!$C$3="Score",0,6)</f>
        <v>6</v>
      </c>
      <c r="CI58">
        <f>IF('3. Pauses 24h'!$C$3="Score",0,6)</f>
        <v>6</v>
      </c>
      <c r="CJ58">
        <f>IF('3. Pauses 24h'!$C$3="Score",0,6)</f>
        <v>6</v>
      </c>
      <c r="CK58">
        <f>IF('3. Pauses 24h'!$C$3="Score",0,5)</f>
        <v>5</v>
      </c>
      <c r="CL58">
        <f>IF('3. Pauses 24h'!$C$3="Score",0,4)</f>
        <v>4</v>
      </c>
      <c r="CM58">
        <f>IF('3. Pauses 24h'!$C$3="Score",0,4)</f>
        <v>4</v>
      </c>
      <c r="CN58">
        <f>IF('3. Pauses 24h'!$C$3="Score",0,4)</f>
        <v>4</v>
      </c>
      <c r="CO58">
        <f>IF('3. Pauses 24h'!$C$3="Score",0,3)</f>
        <v>3</v>
      </c>
      <c r="CP58">
        <f>IF('3. Pauses 24h'!$C$3="Score",0,2)</f>
        <v>2</v>
      </c>
      <c r="CQ58">
        <f>IF('3. Pauses 24h'!$C$3="Score",0,3)</f>
        <v>3</v>
      </c>
      <c r="CR58">
        <f>IF('3. Pauses 24h'!$C$3="Score",0,4)</f>
        <v>4</v>
      </c>
      <c r="CS58">
        <f>IF('3. Pauses 24h'!$C$3="Score",0,4)</f>
        <v>4</v>
      </c>
      <c r="CT58">
        <f>IF('3. Pauses 24h'!$C$3="Score",0,3)</f>
        <v>3</v>
      </c>
      <c r="CU58">
        <f>IF('3. Pauses 24h'!$C$3="Score",0,2)</f>
        <v>2</v>
      </c>
      <c r="CV58">
        <f>IF('3. Pauses 24h'!$C$3="Score",0,2)</f>
        <v>2</v>
      </c>
      <c r="CW58">
        <f>IF('3. Pauses 24h'!$C$3="Score",0,2)</f>
        <v>2</v>
      </c>
      <c r="CX58">
        <f>IF('3. Pauses 24h'!$C$3="Score",0,2)</f>
        <v>2</v>
      </c>
      <c r="CY58">
        <f>IF('3. Pauses 24h'!$C$3="Score",1,1)</f>
        <v>1</v>
      </c>
      <c r="CZ58">
        <f>IF('3. Pauses 24h'!$C$3="Score",0,5)</f>
        <v>5</v>
      </c>
      <c r="DA58">
        <f>IF('3. Pauses 24h'!$C$3="Score",0,4)</f>
        <v>4</v>
      </c>
    </row>
    <row r="59" spans="2:301" x14ac:dyDescent="0.35">
      <c r="B59" s="186" t="s">
        <v>663</v>
      </c>
      <c r="D59" s="478">
        <f t="shared" si="3"/>
        <v>3.4352941176470586</v>
      </c>
      <c r="E59">
        <f>IF('3. Pauses 24h'!$C$3="Score",,1)</f>
        <v>1</v>
      </c>
      <c r="F59">
        <f>IF('3. Pauses 24h'!$C$3="Score",,2)</f>
        <v>2</v>
      </c>
      <c r="G59">
        <f>IF('3. Pauses 24h'!$C$3="Score",,3)</f>
        <v>3</v>
      </c>
      <c r="R59">
        <f>IF('3. Pauses 24h'!$C$3="Score",,4)</f>
        <v>4</v>
      </c>
      <c r="S59">
        <f>IF('3. Pauses 24h'!$C$3="Score",,5)</f>
        <v>5</v>
      </c>
      <c r="T59">
        <f>IF('3. Pauses 24h'!$C$3="Score",,5)</f>
        <v>5</v>
      </c>
      <c r="U59">
        <f>IF('3. Pauses 24h'!$C$3="Score",0,3)</f>
        <v>3</v>
      </c>
      <c r="V59">
        <f>IF('3. Pauses 24h'!$C$3="Score",0,3)</f>
        <v>3</v>
      </c>
      <c r="W59">
        <f>IF('3. Pauses 24h'!$C$3="Score",0,3)</f>
        <v>3</v>
      </c>
      <c r="X59">
        <f>IF('3. Pauses 24h'!$C$3="Score",0,4)</f>
        <v>4</v>
      </c>
      <c r="Y59">
        <f>IF('3. Pauses 24h'!$C$3="Score",0,3)</f>
        <v>3</v>
      </c>
      <c r="Z59">
        <f>IF('3. Pauses 24h'!$C$3="Score",0,3)</f>
        <v>3</v>
      </c>
      <c r="AA59">
        <f>IF('3. Pauses 24h'!$C$3="Score",0,2)</f>
        <v>2</v>
      </c>
      <c r="AB59">
        <f>IF('3. Pauses 24h'!$C$3="Score",0,3)</f>
        <v>3</v>
      </c>
      <c r="AC59">
        <f>IF('3. Pauses 24h'!$C$3="Score",0,3)</f>
        <v>3</v>
      </c>
      <c r="AD59">
        <f>IF('3. Pauses 24h'!$C$3="Score",0,4)</f>
        <v>4</v>
      </c>
      <c r="AE59">
        <f>IF('3. Pauses 24h'!$C$3="Score",0,4)</f>
        <v>4</v>
      </c>
      <c r="AF59">
        <f>IF('3. Pauses 24h'!$C$3="Score",0,5)</f>
        <v>5</v>
      </c>
      <c r="AG59">
        <f>IF('3. Pauses 24h'!$C$3="Score",0,6)</f>
        <v>6</v>
      </c>
      <c r="AH59">
        <f>IF('3. Pauses 24h'!$C$3="Score",0,7)</f>
        <v>7</v>
      </c>
      <c r="AI59">
        <f>IF('3. Pauses 24h'!$C$3="Score",0,6)</f>
        <v>6</v>
      </c>
      <c r="AJ59">
        <f>IF('3. Pauses 24h'!$C$3="Score",0,5)</f>
        <v>5</v>
      </c>
      <c r="AK59">
        <f>IF('3. Pauses 24h'!$C$3="Score",0,4)</f>
        <v>4</v>
      </c>
      <c r="AL59">
        <f>IF('3. Pauses 24h'!$C$3="Score",0,4)</f>
        <v>4</v>
      </c>
      <c r="AM59">
        <f>IF('3. Pauses 24h'!$C$3="Score",0,4)</f>
        <v>4</v>
      </c>
      <c r="AN59">
        <f>IF('3. Pauses 24h'!$C$3="Score",0,3)</f>
        <v>3</v>
      </c>
      <c r="AO59">
        <f>IF('3. Pauses 24h'!$C$3="Score",0,2)</f>
        <v>2</v>
      </c>
      <c r="AP59">
        <f>IF('3. Pauses 24h'!$C$3="Score",0,3)</f>
        <v>3</v>
      </c>
      <c r="AQ59">
        <f>IF('3. Pauses 24h'!$C$3="Score",0,3)</f>
        <v>3</v>
      </c>
      <c r="AR59">
        <f>IF('3. Pauses 24h'!$C$3="Score",0,3)</f>
        <v>3</v>
      </c>
      <c r="AS59">
        <f>IF('3. Pauses 24h'!$C$3="Score",0,3)</f>
        <v>3</v>
      </c>
      <c r="AT59">
        <f>IF('3. Pauses 24h'!$C$3="Score",0,3)</f>
        <v>3</v>
      </c>
      <c r="AU59">
        <f>IF('3. Pauses 24h'!$C$3="Score",0,4)</f>
        <v>4</v>
      </c>
      <c r="AV59">
        <f>IF('3. Pauses 24h'!$C$3="Score",0,5)</f>
        <v>5</v>
      </c>
      <c r="AW59">
        <f>IF('3. Pauses 24h'!$C$3="Score",0,5)</f>
        <v>5</v>
      </c>
      <c r="AX59">
        <f>IF('3. Pauses 24h'!$C$3="Score",0,6)</f>
        <v>6</v>
      </c>
      <c r="AY59">
        <f>IF('3. Pauses 24h'!$C$3="Score",0,7)</f>
        <v>7</v>
      </c>
      <c r="AZ59">
        <f>IF('3. Pauses 24h'!$C$3="Score",0,6)</f>
        <v>6</v>
      </c>
      <c r="BA59">
        <f>IF('3. Pauses 24h'!$C$3="Score",0,5)</f>
        <v>5</v>
      </c>
      <c r="BB59">
        <f>IF('3. Pauses 24h'!$C$3="Score",0,5)</f>
        <v>5</v>
      </c>
      <c r="BC59">
        <f>IF('3. Pauses 24h'!$C$3="Score",0,5)</f>
        <v>5</v>
      </c>
      <c r="BD59">
        <f>IF('3. Pauses 24h'!$C$3="Score",0,4)</f>
        <v>4</v>
      </c>
      <c r="BE59">
        <f>IF('3. Pauses 24h'!$C$3="Score",0,3)</f>
        <v>3</v>
      </c>
      <c r="BF59">
        <f>IF('3. Pauses 24h'!$C$3="Score",0,3)</f>
        <v>3</v>
      </c>
      <c r="BG59">
        <f>IF('3. Pauses 24h'!$C$3="Score",0,3)</f>
        <v>3</v>
      </c>
      <c r="BH59">
        <f>IF('3. Pauses 24h'!$C$3="Score",0,4)</f>
        <v>4</v>
      </c>
      <c r="BI59">
        <f>IF('3. Pauses 24h'!$C$3="Score",0,4)</f>
        <v>4</v>
      </c>
      <c r="BJ59">
        <f>IF('3. Pauses 24h'!$C$3="Score",0,3)</f>
        <v>3</v>
      </c>
      <c r="BK59">
        <f>IF('3. Pauses 24h'!$C$3="Score",0,4)</f>
        <v>4</v>
      </c>
      <c r="BL59">
        <f>IF('3. Pauses 24h'!$C$3="Score",0,5)</f>
        <v>5</v>
      </c>
      <c r="BM59">
        <f>IF('3. Pauses 24h'!$C$3="Score",0,4)</f>
        <v>4</v>
      </c>
      <c r="BN59">
        <f>IF('3. Pauses 24h'!$C$3="Score",0,4)</f>
        <v>4</v>
      </c>
      <c r="BO59">
        <f>IF('3. Pauses 24h'!$C$3="Score",0,3)</f>
        <v>3</v>
      </c>
      <c r="BP59">
        <f>IF('3. Pauses 24h'!$C$3="Score",0,3)</f>
        <v>3</v>
      </c>
      <c r="BQ59">
        <f>IF('3. Pauses 24h'!$C$3="Score",0,4)</f>
        <v>4</v>
      </c>
      <c r="BR59">
        <f>IF('3. Pauses 24h'!$C$3="Score",0,3)</f>
        <v>3</v>
      </c>
      <c r="BS59">
        <f>IF('3. Pauses 24h'!$C$3="Score",0,2)</f>
        <v>2</v>
      </c>
      <c r="BT59">
        <f>IF('3. Pauses 24h'!$C$3="Score",0,2)</f>
        <v>2</v>
      </c>
      <c r="BU59">
        <f>IF('3. Pauses 24h'!$C$3="Score",0,2)</f>
        <v>2</v>
      </c>
      <c r="BV59">
        <f>IF('3. Pauses 24h'!$C$3="Score",0,3)</f>
        <v>3</v>
      </c>
      <c r="BW59">
        <f>IF('3. Pauses 24h'!$C$3="Score",0,3)</f>
        <v>3</v>
      </c>
      <c r="BX59">
        <f>IF('3. Pauses 24h'!$C$3="Score",0,3)</f>
        <v>3</v>
      </c>
      <c r="BY59">
        <f>IF('3. Pauses 24h'!$C$3="Score",0,4)</f>
        <v>4</v>
      </c>
      <c r="BZ59">
        <f>IF('3. Pauses 24h'!$C$3="Score",0,4)</f>
        <v>4</v>
      </c>
      <c r="CA59">
        <f>IF('3. Pauses 24h'!$C$3="Score",0,4)</f>
        <v>4</v>
      </c>
      <c r="CB59">
        <f>IF('3. Pauses 24h'!$C$3="Score",0,4)</f>
        <v>4</v>
      </c>
      <c r="CC59">
        <f>IF('3. Pauses 24h'!$C$3="Score",0,3)</f>
        <v>3</v>
      </c>
      <c r="CD59">
        <f>IF('3. Pauses 24h'!$C$3="Score",0,2)</f>
        <v>2</v>
      </c>
      <c r="CE59">
        <f>IF('3. Pauses 24h'!$C$3="Score",0,2)</f>
        <v>2</v>
      </c>
      <c r="CF59">
        <f>IF('3. Pauses 24h'!$C$3="Score",1,1)</f>
        <v>1</v>
      </c>
      <c r="CG59">
        <f>IF('3. Pauses 24h'!$C$3="Score",1,1)</f>
        <v>1</v>
      </c>
      <c r="CH59">
        <f>IF('3. Pauses 24h'!$C$3="Score",1,1)</f>
        <v>1</v>
      </c>
      <c r="CI59">
        <f>IF('3. Pauses 24h'!$C$3="Score",1,1)</f>
        <v>1</v>
      </c>
      <c r="CJ59">
        <f>IF('3. Pauses 24h'!$C$3="Score",0,2)</f>
        <v>2</v>
      </c>
      <c r="CK59">
        <f>IF('3. Pauses 24h'!$C$3="Score",0,3)</f>
        <v>3</v>
      </c>
      <c r="CL59">
        <f>IF('3. Pauses 24h'!$C$3="Score",0,3)</f>
        <v>3</v>
      </c>
      <c r="CM59">
        <f>IF('3. Pauses 24h'!$C$3="Score",0,3)</f>
        <v>3</v>
      </c>
      <c r="CN59">
        <f>IF('3. Pauses 24h'!$C$3="Score",0,4)</f>
        <v>4</v>
      </c>
      <c r="CO59">
        <f>IF('3. Pauses 24h'!$C$3="Score",0,4)</f>
        <v>4</v>
      </c>
      <c r="CP59">
        <f>IF('3. Pauses 24h'!$C$3="Score",0,4)</f>
        <v>4</v>
      </c>
      <c r="CQ59">
        <f>IF('3. Pauses 24h'!$C$3="Score",0,3)</f>
        <v>3</v>
      </c>
      <c r="CR59">
        <f>IF('3. Pauses 24h'!$C$3="Score",0,2)</f>
        <v>2</v>
      </c>
      <c r="CS59">
        <f>IF('3. Pauses 24h'!$C$3="Score",0,2)</f>
        <v>2</v>
      </c>
      <c r="CT59">
        <f>IF('3. Pauses 24h'!$C$3="Score",0,2)</f>
        <v>2</v>
      </c>
      <c r="CU59">
        <f>IF('3. Pauses 24h'!$C$3="Score",1,1)</f>
        <v>1</v>
      </c>
      <c r="CV59">
        <f>IF('3. Pauses 24h'!$C$3="Score",0,2)</f>
        <v>2</v>
      </c>
      <c r="CW59">
        <f>IF('3. Pauses 24h'!$C$3="Score",0,2)</f>
        <v>2</v>
      </c>
      <c r="CX59">
        <f>IF('3. Pauses 24h'!$C$3="Score",0,2)</f>
        <v>2</v>
      </c>
      <c r="CY59">
        <f>IF('3. Pauses 24h'!$C$3="Score",0,2)</f>
        <v>2</v>
      </c>
      <c r="CZ59">
        <f>IF('3. Pauses 24h'!$C$3="Score",0,6)</f>
        <v>6</v>
      </c>
      <c r="DA59">
        <f>IF('3. Pauses 24h'!$C$3="Score",0,5)</f>
        <v>5</v>
      </c>
    </row>
    <row r="60" spans="2:301" x14ac:dyDescent="0.35">
      <c r="B60" s="186" t="s">
        <v>664</v>
      </c>
      <c r="D60" s="478">
        <f t="shared" si="3"/>
        <v>3.6705882352941175</v>
      </c>
      <c r="E60">
        <f>IF('3. Pauses 24h'!$C$3="Score",,1)</f>
        <v>1</v>
      </c>
      <c r="F60">
        <f>IF('3. Pauses 24h'!$C$3="Score",,2)</f>
        <v>2</v>
      </c>
      <c r="G60">
        <f>IF('3. Pauses 24h'!$C$3="Score",,2)</f>
        <v>2</v>
      </c>
      <c r="R60">
        <f>IF('3. Pauses 24h'!$C$3="Score",,3)</f>
        <v>3</v>
      </c>
      <c r="S60">
        <f>IF('3. Pauses 24h'!$C$3="Score",,4)</f>
        <v>4</v>
      </c>
      <c r="T60">
        <f>IF('3. Pauses 24h'!$C$3="Score",,5)</f>
        <v>5</v>
      </c>
      <c r="U60">
        <f>IF('3. Pauses 24h'!$C$3="Score",0,2)</f>
        <v>2</v>
      </c>
      <c r="V60">
        <f>IF('3. Pauses 24h'!$C$3="Score",0,3)</f>
        <v>3</v>
      </c>
      <c r="W60">
        <f>IF('3. Pauses 24h'!$C$3="Score",0,3)</f>
        <v>3</v>
      </c>
      <c r="X60">
        <f>IF('3. Pauses 24h'!$C$3="Score",0,4)</f>
        <v>4</v>
      </c>
      <c r="Y60">
        <f>IF('3. Pauses 24h'!$C$3="Score",0,5)</f>
        <v>5</v>
      </c>
      <c r="Z60">
        <f>IF('3. Pauses 24h'!$C$3="Score",0,6)</f>
        <v>6</v>
      </c>
      <c r="AA60">
        <f>IF('3. Pauses 24h'!$C$3="Score",0,6)</f>
        <v>6</v>
      </c>
      <c r="AB60">
        <f>IF('3. Pauses 24h'!$C$3="Score",0,7)</f>
        <v>7</v>
      </c>
      <c r="AC60">
        <f>IF('3. Pauses 24h'!$C$3="Score",0,6)</f>
        <v>6</v>
      </c>
      <c r="AD60">
        <f>IF('3. Pauses 24h'!$C$3="Score",0,5)</f>
        <v>5</v>
      </c>
      <c r="AE60">
        <f>IF('3. Pauses 24h'!$C$3="Score",0,5)</f>
        <v>5</v>
      </c>
      <c r="AF60">
        <f>IF('3. Pauses 24h'!$C$3="Score",0,5)</f>
        <v>5</v>
      </c>
      <c r="AG60">
        <f>IF('3. Pauses 24h'!$C$3="Score",0,4)</f>
        <v>4</v>
      </c>
      <c r="AH60">
        <f>IF('3. Pauses 24h'!$C$3="Score",0,4)</f>
        <v>4</v>
      </c>
      <c r="AI60">
        <f>IF('3. Pauses 24h'!$C$3="Score",0,4)</f>
        <v>4</v>
      </c>
      <c r="AJ60">
        <f>IF('3. Pauses 24h'!$C$3="Score",0,5)</f>
        <v>5</v>
      </c>
      <c r="AK60">
        <f>IF('3. Pauses 24h'!$C$3="Score",0,5)</f>
        <v>5</v>
      </c>
      <c r="AL60">
        <f>IF('3. Pauses 24h'!$C$3="Score",0,4)</f>
        <v>4</v>
      </c>
      <c r="AM60">
        <f>IF('3. Pauses 24h'!$C$3="Score",0,3)</f>
        <v>3</v>
      </c>
      <c r="AN60">
        <f>IF('3. Pauses 24h'!$C$3="Score",0,4)</f>
        <v>4</v>
      </c>
      <c r="AO60">
        <f>IF('3. Pauses 24h'!$C$3="Score",0,3)</f>
        <v>3</v>
      </c>
      <c r="AP60">
        <f>IF('3. Pauses 24h'!$C$3="Score",0,2)</f>
        <v>2</v>
      </c>
      <c r="AQ60">
        <f>IF('3. Pauses 24h'!$C$3="Score",0,2)</f>
        <v>2</v>
      </c>
      <c r="AR60">
        <f>IF('3. Pauses 24h'!$C$3="Score",0,2)</f>
        <v>2</v>
      </c>
      <c r="AS60">
        <f>IF('3. Pauses 24h'!$C$3="Score",0,2)</f>
        <v>2</v>
      </c>
      <c r="AT60">
        <f>IF('3. Pauses 24h'!$C$3="Score",0,3)</f>
        <v>3</v>
      </c>
      <c r="AU60">
        <f>IF('3. Pauses 24h'!$C$3="Score",0,2)</f>
        <v>2</v>
      </c>
      <c r="AV60">
        <f>IF('3. Pauses 24h'!$C$3="Score",0,3)</f>
        <v>3</v>
      </c>
      <c r="AW60">
        <f>IF('3. Pauses 24h'!$C$3="Score",0,3)</f>
        <v>3</v>
      </c>
      <c r="AX60">
        <f>IF('3. Pauses 24h'!$C$3="Score",0,2)</f>
        <v>2</v>
      </c>
      <c r="AY60">
        <f>IF('3. Pauses 24h'!$C$3="Score",0,3)</f>
        <v>3</v>
      </c>
      <c r="AZ60">
        <f>IF('3. Pauses 24h'!$C$3="Score",0,3)</f>
        <v>3</v>
      </c>
      <c r="BA60">
        <f>IF('3. Pauses 24h'!$C$3="Score",0,2)</f>
        <v>2</v>
      </c>
      <c r="BB60">
        <f>IF('3. Pauses 24h'!$C$3="Score",0,3)</f>
        <v>3</v>
      </c>
      <c r="BC60">
        <f>IF('3. Pauses 24h'!$C$3="Score",0,2)</f>
        <v>2</v>
      </c>
      <c r="BD60">
        <f>IF('3. Pauses 24h'!$C$3="Score",0,2)</f>
        <v>2</v>
      </c>
      <c r="BE60">
        <f>IF('3. Pauses 24h'!$C$3="Score",0,3)</f>
        <v>3</v>
      </c>
      <c r="BF60">
        <f>IF('3. Pauses 24h'!$C$3="Score",0,3)</f>
        <v>3</v>
      </c>
      <c r="BG60">
        <f>IF('3. Pauses 24h'!$C$3="Score",0,3)</f>
        <v>3</v>
      </c>
      <c r="BH60">
        <f>IF('3. Pauses 24h'!$C$3="Score",0,4)</f>
        <v>4</v>
      </c>
      <c r="BI60">
        <f>IF('3. Pauses 24h'!$C$3="Score",0,3)</f>
        <v>3</v>
      </c>
      <c r="BJ60">
        <f>IF('3. Pauses 24h'!$C$3="Score",0,4)</f>
        <v>4</v>
      </c>
      <c r="BK60">
        <f>IF('3. Pauses 24h'!$C$3="Score",0,5)</f>
        <v>5</v>
      </c>
      <c r="BL60">
        <f>IF('3. Pauses 24h'!$C$3="Score",0,5)</f>
        <v>5</v>
      </c>
      <c r="BM60">
        <f>IF('3. Pauses 24h'!$C$3="Score",0,5)</f>
        <v>5</v>
      </c>
      <c r="BN60">
        <f>IF('3. Pauses 24h'!$C$3="Score",0,5)</f>
        <v>5</v>
      </c>
      <c r="BO60">
        <f>IF('3. Pauses 24h'!$C$3="Score",0,4)</f>
        <v>4</v>
      </c>
      <c r="BP60">
        <f>IF('3. Pauses 24h'!$C$3="Score",0,5)</f>
        <v>5</v>
      </c>
      <c r="BQ60">
        <f>IF('3. Pauses 24h'!$C$3="Score",0,5)</f>
        <v>5</v>
      </c>
      <c r="BR60">
        <f>IF('3. Pauses 24h'!$C$3="Score",0,5)</f>
        <v>5</v>
      </c>
      <c r="BS60">
        <f>IF('3. Pauses 24h'!$C$3="Score",0,4)</f>
        <v>4</v>
      </c>
      <c r="BT60">
        <f>IF('3. Pauses 24h'!$C$3="Score",0,4)</f>
        <v>4</v>
      </c>
      <c r="BU60">
        <f>IF('3. Pauses 24h'!$C$3="Score",0,4)</f>
        <v>4</v>
      </c>
      <c r="BV60">
        <f>IF('3. Pauses 24h'!$C$3="Score",0,4)</f>
        <v>4</v>
      </c>
      <c r="BW60">
        <f>IF('3. Pauses 24h'!$C$3="Score",0,4)</f>
        <v>4</v>
      </c>
      <c r="BX60">
        <f>IF('3. Pauses 24h'!$C$3="Score",0,3)</f>
        <v>3</v>
      </c>
      <c r="BY60">
        <f>IF('3. Pauses 24h'!$C$3="Score",0,3)</f>
        <v>3</v>
      </c>
      <c r="BZ60">
        <f>IF('3. Pauses 24h'!$C$3="Score",0,3)</f>
        <v>3</v>
      </c>
      <c r="CA60">
        <f>IF('3. Pauses 24h'!$C$3="Score",0,3)</f>
        <v>3</v>
      </c>
      <c r="CB60">
        <f>IF('3. Pauses 24h'!$C$3="Score",0,3)</f>
        <v>3</v>
      </c>
      <c r="CC60">
        <f>IF('3. Pauses 24h'!$C$3="Score",0,3)</f>
        <v>3</v>
      </c>
      <c r="CD60">
        <f>IF('3. Pauses 24h'!$C$3="Score",0,2)</f>
        <v>2</v>
      </c>
      <c r="CE60">
        <f>IF('3. Pauses 24h'!$C$3="Score",0,3)</f>
        <v>3</v>
      </c>
      <c r="CF60">
        <f>IF('3. Pauses 24h'!$C$3="Score",0,2)</f>
        <v>2</v>
      </c>
      <c r="CG60">
        <f>IF('3. Pauses 24h'!$C$3="Score",0,2)</f>
        <v>2</v>
      </c>
      <c r="CH60">
        <f>IF('3. Pauses 24h'!$C$3="Score",1,1)</f>
        <v>1</v>
      </c>
      <c r="CI60">
        <f>IF('3. Pauses 24h'!$C$3="Score",0,2)</f>
        <v>2</v>
      </c>
      <c r="CJ60">
        <f>IF('3. Pauses 24h'!$C$3="Score",0,3)</f>
        <v>3</v>
      </c>
      <c r="CK60">
        <f>IF('3. Pauses 24h'!$C$3="Score",0,4)</f>
        <v>4</v>
      </c>
      <c r="CL60">
        <f>IF('3. Pauses 24h'!$C$3="Score",0,3)</f>
        <v>3</v>
      </c>
      <c r="CM60">
        <f>IF('3. Pauses 24h'!$C$3="Score",0,3)</f>
        <v>3</v>
      </c>
      <c r="CN60">
        <f>IF('3. Pauses 24h'!$C$3="Score",0,4)</f>
        <v>4</v>
      </c>
      <c r="CO60">
        <f>IF('3. Pauses 24h'!$C$3="Score",0,5)</f>
        <v>5</v>
      </c>
      <c r="CP60">
        <f>IF('3. Pauses 24h'!$C$3="Score",0,5)</f>
        <v>5</v>
      </c>
      <c r="CQ60">
        <f>IF('3. Pauses 24h'!$C$3="Score",0,4)</f>
        <v>4</v>
      </c>
      <c r="CR60">
        <f>IF('3. Pauses 24h'!$C$3="Score",0,3)</f>
        <v>3</v>
      </c>
      <c r="CS60">
        <f>IF('3. Pauses 24h'!$C$3="Score",0,4)</f>
        <v>4</v>
      </c>
      <c r="CT60">
        <f>IF('3. Pauses 24h'!$C$3="Score",0,5)</f>
        <v>5</v>
      </c>
      <c r="CU60">
        <f>IF('3. Pauses 24h'!$C$3="Score",0,5)</f>
        <v>5</v>
      </c>
      <c r="CV60">
        <f>IF('3. Pauses 24h'!$C$3="Score",0,4)</f>
        <v>4</v>
      </c>
      <c r="CW60">
        <f>IF('3. Pauses 24h'!$C$3="Score",0,4)</f>
        <v>4</v>
      </c>
      <c r="CX60">
        <f>IF('3. Pauses 24h'!$C$3="Score",0,4)</f>
        <v>4</v>
      </c>
      <c r="CY60">
        <f>IF('3. Pauses 24h'!$C$3="Score",0,4)</f>
        <v>4</v>
      </c>
      <c r="CZ60">
        <f>IF('3. Pauses 24h'!$C$3="Score",0,5)</f>
        <v>5</v>
      </c>
      <c r="DA60">
        <f>IF('3. Pauses 24h'!$C$3="Score",0,5)</f>
        <v>5</v>
      </c>
    </row>
    <row r="61" spans="2:301" ht="15" thickBot="1" x14ac:dyDescent="0.4">
      <c r="B61" s="190" t="s">
        <v>665</v>
      </c>
      <c r="D61" s="478">
        <f t="shared" si="3"/>
        <v>3.9882352941176471</v>
      </c>
      <c r="E61">
        <f>IF('3. Pauses 24h'!$C$3="Score",,1)</f>
        <v>1</v>
      </c>
      <c r="F61">
        <f>IF('3. Pauses 24h'!$C$3="Score",,2)</f>
        <v>2</v>
      </c>
      <c r="G61">
        <f>IF('3. Pauses 24h'!$C$3="Score",,2)</f>
        <v>2</v>
      </c>
      <c r="R61">
        <f>IF('3. Pauses 24h'!$C$3="Score",,2)</f>
        <v>2</v>
      </c>
      <c r="S61">
        <f>IF('3. Pauses 24h'!$C$3="Score",,3)</f>
        <v>3</v>
      </c>
      <c r="T61">
        <f>IF('3. Pauses 24h'!$C$3="Score",,4)</f>
        <v>4</v>
      </c>
      <c r="U61">
        <f>IF('3. Pauses 24h'!$C$3="Score",0,7)</f>
        <v>7</v>
      </c>
      <c r="V61">
        <f>IF('3. Pauses 24h'!$C$3="Score",0,7)</f>
        <v>7</v>
      </c>
      <c r="W61">
        <f>IF('3. Pauses 24h'!$C$3="Score",0,7)</f>
        <v>7</v>
      </c>
      <c r="X61">
        <f>IF('3. Pauses 24h'!$C$3="Score",0,7)</f>
        <v>7</v>
      </c>
      <c r="Y61">
        <f>IF('3. Pauses 24h'!$C$3="Score",0,7)</f>
        <v>7</v>
      </c>
      <c r="Z61">
        <f>IF('3. Pauses 24h'!$C$3="Score",0,7)</f>
        <v>7</v>
      </c>
      <c r="AA61">
        <f>IF('3. Pauses 24h'!$C$3="Score",0,7)</f>
        <v>7</v>
      </c>
      <c r="AB61">
        <f>IF('3. Pauses 24h'!$C$3="Score",0,7)</f>
        <v>7</v>
      </c>
      <c r="AC61">
        <f>IF('3. Pauses 24h'!$C$3="Score",0,7)</f>
        <v>7</v>
      </c>
      <c r="AD61">
        <f>IF('3. Pauses 24h'!$C$3="Score",0,7)</f>
        <v>7</v>
      </c>
      <c r="AE61">
        <f>IF('3. Pauses 24h'!$C$3="Score",0,7)</f>
        <v>7</v>
      </c>
      <c r="AF61">
        <f>IF('3. Pauses 24h'!$C$3="Score",0,7)</f>
        <v>7</v>
      </c>
      <c r="AG61">
        <f>IF('3. Pauses 24h'!$C$3="Score",0,7)</f>
        <v>7</v>
      </c>
      <c r="AH61">
        <f>IF('3. Pauses 24h'!$C$3="Score",0,7)</f>
        <v>7</v>
      </c>
      <c r="AI61">
        <f>IF('3. Pauses 24h'!$C$3="Score",0,7)</f>
        <v>7</v>
      </c>
      <c r="AJ61">
        <f>IF('3. Pauses 24h'!$C$3="Score",0,7)</f>
        <v>7</v>
      </c>
      <c r="AK61">
        <f>IF('3. Pauses 24h'!$C$3="Score",0,7)</f>
        <v>7</v>
      </c>
      <c r="AL61">
        <f>IF('3. Pauses 24h'!$C$3="Score",0,7)</f>
        <v>7</v>
      </c>
      <c r="AM61">
        <f>IF('3. Pauses 24h'!$C$3="Score",0,7)</f>
        <v>7</v>
      </c>
      <c r="AN61">
        <f>IF('3. Pauses 24h'!$C$3="Score",0,7)</f>
        <v>7</v>
      </c>
      <c r="AO61">
        <f>IF('3. Pauses 24h'!$C$3="Score",0,7)</f>
        <v>7</v>
      </c>
      <c r="AP61">
        <f>IF('3. Pauses 24h'!$C$3="Score",0,7)</f>
        <v>7</v>
      </c>
      <c r="AQ61">
        <f>IF('3. Pauses 24h'!$C$3="Score",0,7)</f>
        <v>7</v>
      </c>
      <c r="AR61">
        <f>IF('3. Pauses 24h'!$C$3="Score",0,6)</f>
        <v>6</v>
      </c>
      <c r="AS61">
        <f>IF('3. Pauses 24h'!$C$3="Score",0,3)</f>
        <v>3</v>
      </c>
      <c r="AT61">
        <f>IF('3. Pauses 24h'!$C$3="Score",0,4)</f>
        <v>4</v>
      </c>
      <c r="AU61">
        <f>IF('3. Pauses 24h'!$C$3="Score",0,4)</f>
        <v>4</v>
      </c>
      <c r="AV61">
        <f>IF('3. Pauses 24h'!$C$3="Score",0,3)</f>
        <v>3</v>
      </c>
      <c r="AW61">
        <f>IF('3. Pauses 24h'!$C$3="Score",0,2)</f>
        <v>2</v>
      </c>
      <c r="AX61">
        <f>IF('3. Pauses 24h'!$C$3="Score",1,1)</f>
        <v>1</v>
      </c>
      <c r="AY61">
        <f>IF('3. Pauses 24h'!$C$3="Score",1,1)</f>
        <v>1</v>
      </c>
      <c r="AZ61">
        <f>IF('3. Pauses 24h'!$C$3="Score",1,1)</f>
        <v>1</v>
      </c>
      <c r="BA61">
        <f>IF('3. Pauses 24h'!$C$3="Score",1,1)</f>
        <v>1</v>
      </c>
      <c r="BB61">
        <f>IF('3. Pauses 24h'!$C$3="Score",1,1)</f>
        <v>1</v>
      </c>
      <c r="BC61">
        <f>IF('3. Pauses 24h'!$C$3="Score",0,2)</f>
        <v>2</v>
      </c>
      <c r="BD61">
        <f>IF('3. Pauses 24h'!$C$3="Score",0,2)</f>
        <v>2</v>
      </c>
      <c r="BE61">
        <f>IF('3. Pauses 24h'!$C$3="Score",0,2)</f>
        <v>2</v>
      </c>
      <c r="BF61">
        <f>IF('3. Pauses 24h'!$C$3="Score",0,2)</f>
        <v>2</v>
      </c>
      <c r="BG61">
        <f>IF('3. Pauses 24h'!$C$3="Score",0,2)</f>
        <v>2</v>
      </c>
      <c r="BH61">
        <f>IF('3. Pauses 24h'!$C$3="Score",1,1)</f>
        <v>1</v>
      </c>
      <c r="BI61">
        <f>IF('3. Pauses 24h'!$C$3="Score",1,1)</f>
        <v>1</v>
      </c>
      <c r="BJ61">
        <f>IF('3. Pauses 24h'!$C$3="Score",1,1)</f>
        <v>1</v>
      </c>
      <c r="BK61">
        <f>IF('3. Pauses 24h'!$C$3="Score",0,2)</f>
        <v>2</v>
      </c>
      <c r="BL61">
        <f>IF('3. Pauses 24h'!$C$3="Score",0,2)</f>
        <v>2</v>
      </c>
      <c r="BM61">
        <f>IF('3. Pauses 24h'!$C$3="Score",0,3)</f>
        <v>3</v>
      </c>
      <c r="BN61">
        <f>IF('3. Pauses 24h'!$C$3="Score",0,3)</f>
        <v>3</v>
      </c>
      <c r="BO61">
        <f>IF('3. Pauses 24h'!$C$3="Score",0,3)</f>
        <v>3</v>
      </c>
      <c r="BP61">
        <f>IF('3. Pauses 24h'!$C$3="Score",0,4)</f>
        <v>4</v>
      </c>
      <c r="BQ61">
        <f>IF('3. Pauses 24h'!$C$3="Score",0,4)</f>
        <v>4</v>
      </c>
      <c r="BR61">
        <f>IF('3. Pauses 24h'!$C$3="Score",0,3)</f>
        <v>3</v>
      </c>
      <c r="BS61">
        <f>IF('3. Pauses 24h'!$C$3="Score",0,3)</f>
        <v>3</v>
      </c>
      <c r="BT61">
        <f>IF('3. Pauses 24h'!$C$3="Score",0,3)</f>
        <v>3</v>
      </c>
      <c r="BU61">
        <f>IF('3. Pauses 24h'!$C$3="Score",0,3)</f>
        <v>3</v>
      </c>
      <c r="BV61">
        <f>IF('3. Pauses 24h'!$C$3="Score",0,3)</f>
        <v>3</v>
      </c>
      <c r="BW61">
        <f>IF('3. Pauses 24h'!$C$3="Score",0,2)</f>
        <v>2</v>
      </c>
      <c r="BX61">
        <f>IF('3. Pauses 24h'!$C$3="Score",0,2)</f>
        <v>2</v>
      </c>
      <c r="BY61">
        <f>IF('3. Pauses 24h'!$C$3="Score",0,2)</f>
        <v>2</v>
      </c>
      <c r="BZ61">
        <f>IF('3. Pauses 24h'!$C$3="Score",0,2)</f>
        <v>2</v>
      </c>
      <c r="CA61">
        <f>IF('3. Pauses 24h'!$C$3="Score",0,2)</f>
        <v>2</v>
      </c>
      <c r="CB61">
        <f>IF('3. Pauses 24h'!$C$3="Score",0,2)</f>
        <v>2</v>
      </c>
      <c r="CC61">
        <f>IF('3. Pauses 24h'!$C$3="Score",0,2)</f>
        <v>2</v>
      </c>
      <c r="CD61">
        <f>IF('3. Pauses 24h'!$C$3="Score",0,3)</f>
        <v>3</v>
      </c>
      <c r="CE61">
        <f>IF('3. Pauses 24h'!$C$3="Score",0,3)</f>
        <v>3</v>
      </c>
      <c r="CF61">
        <f>IF('3. Pauses 24h'!$C$3="Score",0,3)</f>
        <v>3</v>
      </c>
      <c r="CG61">
        <f>IF('3. Pauses 24h'!$C$3="Score",0,4)</f>
        <v>4</v>
      </c>
      <c r="CH61">
        <f>IF('3. Pauses 24h'!$C$3="Score",0,4)</f>
        <v>4</v>
      </c>
      <c r="CI61">
        <f>IF('3. Pauses 24h'!$C$3="Score",0,4)</f>
        <v>4</v>
      </c>
      <c r="CJ61">
        <f>IF('3. Pauses 24h'!$C$3="Score",0,5)</f>
        <v>5</v>
      </c>
      <c r="CK61">
        <f>IF('3. Pauses 24h'!$C$3="Score",0,4)</f>
        <v>4</v>
      </c>
      <c r="CL61">
        <f>IF('3. Pauses 24h'!$C$3="Score",0,4)</f>
        <v>4</v>
      </c>
      <c r="CM61">
        <f>IF('3. Pauses 24h'!$C$3="Score",0,5)</f>
        <v>5</v>
      </c>
      <c r="CN61">
        <f>IF('3. Pauses 24h'!$C$3="Score",0,4)</f>
        <v>4</v>
      </c>
      <c r="CO61">
        <f>IF('3. Pauses 24h'!$C$3="Score",0,3)</f>
        <v>3</v>
      </c>
      <c r="CP61">
        <f>IF('3. Pauses 24h'!$C$3="Score",0,4)</f>
        <v>4</v>
      </c>
      <c r="CQ61">
        <f>IF('3. Pauses 24h'!$C$3="Score",0,3)</f>
        <v>3</v>
      </c>
      <c r="CR61">
        <f>IF('3. Pauses 24h'!$C$3="Score",0,4)</f>
        <v>4</v>
      </c>
      <c r="CS61">
        <f>IF('3. Pauses 24h'!$C$3="Score",0,3)</f>
        <v>3</v>
      </c>
      <c r="CT61">
        <f>IF('3. Pauses 24h'!$C$3="Score",0,2)</f>
        <v>2</v>
      </c>
      <c r="CU61">
        <f>IF('3. Pauses 24h'!$C$3="Score",0,3)</f>
        <v>3</v>
      </c>
      <c r="CV61">
        <f>IF('3. Pauses 24h'!$C$3="Score",0,3)</f>
        <v>3</v>
      </c>
      <c r="CW61">
        <f>IF('3. Pauses 24h'!$C$3="Score",0,2)</f>
        <v>2</v>
      </c>
      <c r="CX61">
        <f>IF('3. Pauses 24h'!$C$3="Score",0,3)</f>
        <v>3</v>
      </c>
      <c r="CY61">
        <f>IF('3. Pauses 24h'!$C$3="Score",0,2)</f>
        <v>2</v>
      </c>
      <c r="CZ61">
        <f>IF('3. Pauses 24h'!$C$3="Score",0,7)</f>
        <v>7</v>
      </c>
      <c r="DA61">
        <f>IF('3. Pauses 24h'!$C$3="Score",0,6)</f>
        <v>6</v>
      </c>
    </row>
    <row r="62" spans="2:301" x14ac:dyDescent="0.35">
      <c r="B62" s="186" t="s">
        <v>1105</v>
      </c>
      <c r="D62" s="478">
        <f t="shared" si="3"/>
        <v>6.9882352941176471</v>
      </c>
      <c r="E62">
        <f>IF('3. Pauses 24h'!$C$3="Score",,1)</f>
        <v>1</v>
      </c>
      <c r="F62">
        <f>IF('3. Pauses 24h'!$C$3="Score",,2)</f>
        <v>2</v>
      </c>
      <c r="G62">
        <f>IF('3. Pauses 24h'!$C$3="Score",,2)</f>
        <v>2</v>
      </c>
      <c r="R62">
        <f>IF('3. Pauses 24h'!$C$3="Score",,3)</f>
        <v>3</v>
      </c>
      <c r="S62">
        <f>IF('3. Pauses 24h'!$C$3="Score",,4)</f>
        <v>4</v>
      </c>
      <c r="T62">
        <f>IF('3. Pauses 24h'!$C$3="Score",,5)</f>
        <v>5</v>
      </c>
      <c r="U62">
        <f>IF('3. Pauses 24h'!$C$3="Score",0,7)</f>
        <v>7</v>
      </c>
      <c r="V62">
        <f>IF('3. Pauses 24h'!$C$3="Score",0,7)</f>
        <v>7</v>
      </c>
      <c r="W62">
        <f>IF('3. Pauses 24h'!$C$3="Score",0,7)</f>
        <v>7</v>
      </c>
      <c r="X62">
        <f>IF('3. Pauses 24h'!$C$3="Score",0,7)</f>
        <v>7</v>
      </c>
      <c r="Y62">
        <f>IF('3. Pauses 24h'!$C$3="Score",0,7)</f>
        <v>7</v>
      </c>
      <c r="Z62">
        <f>IF('3. Pauses 24h'!$C$3="Score",0,7)</f>
        <v>7</v>
      </c>
      <c r="AA62">
        <f>IF('3. Pauses 24h'!$C$3="Score",0,7)</f>
        <v>7</v>
      </c>
      <c r="AB62">
        <f>IF('3. Pauses 24h'!$C$3="Score",0,7)</f>
        <v>7</v>
      </c>
      <c r="AC62">
        <f>IF('3. Pauses 24h'!$C$3="Score",0,7)</f>
        <v>7</v>
      </c>
      <c r="AD62">
        <f>IF('3. Pauses 24h'!$C$3="Score",0,7)</f>
        <v>7</v>
      </c>
      <c r="AE62">
        <f>IF('3. Pauses 24h'!$C$3="Score",0,7)</f>
        <v>7</v>
      </c>
      <c r="AF62">
        <f>IF('3. Pauses 24h'!$C$3="Score",0,7)</f>
        <v>7</v>
      </c>
      <c r="AG62">
        <f>IF('3. Pauses 24h'!$C$3="Score",0,7)</f>
        <v>7</v>
      </c>
      <c r="AH62">
        <f>IF('3. Pauses 24h'!$C$3="Score",0,7)</f>
        <v>7</v>
      </c>
      <c r="AI62">
        <f>IF('3. Pauses 24h'!$C$3="Score",0,7)</f>
        <v>7</v>
      </c>
      <c r="AJ62">
        <f>IF('3. Pauses 24h'!$C$3="Score",0,7)</f>
        <v>7</v>
      </c>
      <c r="AK62">
        <f>IF('3. Pauses 24h'!$C$3="Score",0,7)</f>
        <v>7</v>
      </c>
      <c r="AL62">
        <f>IF('3. Pauses 24h'!$C$3="Score",0,7)</f>
        <v>7</v>
      </c>
      <c r="AM62">
        <f>IF('3. Pauses 24h'!$C$3="Score",0,7)</f>
        <v>7</v>
      </c>
      <c r="AN62">
        <f>IF('3. Pauses 24h'!$C$3="Score",0,7)</f>
        <v>7</v>
      </c>
      <c r="AO62">
        <f>IF('3. Pauses 24h'!$C$3="Score",0,7)</f>
        <v>7</v>
      </c>
      <c r="AP62">
        <f>IF('3. Pauses 24h'!$C$3="Score",0,7)</f>
        <v>7</v>
      </c>
      <c r="AQ62">
        <f>IF('3. Pauses 24h'!$C$3="Score",0,7)</f>
        <v>7</v>
      </c>
      <c r="AR62">
        <f>IF('3. Pauses 24h'!$C$3="Score",0,7)</f>
        <v>7</v>
      </c>
      <c r="AS62">
        <f>IF('3. Pauses 24h'!$C$3="Score",0,7)</f>
        <v>7</v>
      </c>
      <c r="AT62">
        <f>IF('3. Pauses 24h'!$C$3="Score",0,7)</f>
        <v>7</v>
      </c>
      <c r="AU62">
        <f>IF('3. Pauses 24h'!$C$3="Score",0,7)</f>
        <v>7</v>
      </c>
      <c r="AV62">
        <f>IF('3. Pauses 24h'!$C$3="Score",0,7)</f>
        <v>7</v>
      </c>
      <c r="AW62">
        <f>IF('3. Pauses 24h'!$C$3="Score",0,7)</f>
        <v>7</v>
      </c>
      <c r="AX62">
        <f>IF('3. Pauses 24h'!$C$3="Score",0,7)</f>
        <v>7</v>
      </c>
      <c r="AY62">
        <f>IF('3. Pauses 24h'!$C$3="Score",0,7)</f>
        <v>7</v>
      </c>
      <c r="AZ62">
        <f>IF('3. Pauses 24h'!$C$3="Score",0,7)</f>
        <v>7</v>
      </c>
      <c r="BA62">
        <f>IF('3. Pauses 24h'!$C$3="Score",0,7)</f>
        <v>7</v>
      </c>
      <c r="BB62">
        <f>IF('3. Pauses 24h'!$C$3="Score",0,7)</f>
        <v>7</v>
      </c>
      <c r="BC62">
        <f>IF('3. Pauses 24h'!$C$3="Score",0,7)</f>
        <v>7</v>
      </c>
      <c r="BD62">
        <f>IF('3. Pauses 24h'!$C$3="Score",0,7)</f>
        <v>7</v>
      </c>
      <c r="BE62">
        <f>IF('3. Pauses 24h'!$C$3="Score",0,7)</f>
        <v>7</v>
      </c>
      <c r="BF62">
        <f>IF('3. Pauses 24h'!$C$3="Score",0,7)</f>
        <v>7</v>
      </c>
      <c r="BG62">
        <f>IF('3. Pauses 24h'!$C$3="Score",0,7)</f>
        <v>7</v>
      </c>
      <c r="BH62">
        <f>IF('3. Pauses 24h'!$C$3="Score",0,7)</f>
        <v>7</v>
      </c>
      <c r="BI62">
        <f>IF('3. Pauses 24h'!$C$3="Score",0,7)</f>
        <v>7</v>
      </c>
      <c r="BJ62">
        <f>IF('3. Pauses 24h'!$C$3="Score",0,7)</f>
        <v>7</v>
      </c>
      <c r="BK62">
        <f>IF('3. Pauses 24h'!$C$3="Score",0,7)</f>
        <v>7</v>
      </c>
      <c r="BL62">
        <f>IF('3. Pauses 24h'!$C$3="Score",0,7)</f>
        <v>7</v>
      </c>
      <c r="BM62">
        <f>IF('3. Pauses 24h'!$C$3="Score",0,7)</f>
        <v>7</v>
      </c>
      <c r="BN62">
        <f>IF('3. Pauses 24h'!$C$3="Score",0,7)</f>
        <v>7</v>
      </c>
      <c r="BO62">
        <f>IF('3. Pauses 24h'!$C$3="Score",0,7)</f>
        <v>7</v>
      </c>
      <c r="BP62">
        <f>IF('3. Pauses 24h'!$C$3="Score",0,7)</f>
        <v>7</v>
      </c>
      <c r="BQ62">
        <f>IF('3. Pauses 24h'!$C$3="Score",0,7)</f>
        <v>7</v>
      </c>
      <c r="BR62">
        <f>IF('3. Pauses 24h'!$C$3="Score",0,7)</f>
        <v>7</v>
      </c>
      <c r="BS62">
        <f>IF('3. Pauses 24h'!$C$3="Score",0,7)</f>
        <v>7</v>
      </c>
      <c r="BT62">
        <f>IF('3. Pauses 24h'!$C$3="Score",0,7)</f>
        <v>7</v>
      </c>
      <c r="BU62">
        <f>IF('3. Pauses 24h'!$C$3="Score",0,7)</f>
        <v>7</v>
      </c>
      <c r="BV62">
        <f>IF('3. Pauses 24h'!$C$3="Score",0,7)</f>
        <v>7</v>
      </c>
      <c r="BW62">
        <f>IF('3. Pauses 24h'!$C$3="Score",0,7)</f>
        <v>7</v>
      </c>
      <c r="BX62">
        <f>IF('3. Pauses 24h'!$C$3="Score",0,7)</f>
        <v>7</v>
      </c>
      <c r="BY62">
        <f>IF('3. Pauses 24h'!$C$3="Score",0,7)</f>
        <v>7</v>
      </c>
      <c r="BZ62">
        <f>IF('3. Pauses 24h'!$C$3="Score",0,7)</f>
        <v>7</v>
      </c>
      <c r="CA62">
        <f>IF('3. Pauses 24h'!$C$3="Score",0,7)</f>
        <v>7</v>
      </c>
      <c r="CB62">
        <f>IF('3. Pauses 24h'!$C$3="Score",0,7)</f>
        <v>7</v>
      </c>
      <c r="CC62">
        <f>IF('3. Pauses 24h'!$C$3="Score",0,7)</f>
        <v>7</v>
      </c>
      <c r="CD62">
        <f>IF('3. Pauses 24h'!$C$3="Score",0,7)</f>
        <v>7</v>
      </c>
      <c r="CE62">
        <f>IF('3. Pauses 24h'!$C$3="Score",0,7)</f>
        <v>7</v>
      </c>
      <c r="CF62">
        <f>IF('3. Pauses 24h'!$C$3="Score",0,7)</f>
        <v>7</v>
      </c>
      <c r="CG62">
        <f>IF('3. Pauses 24h'!$C$3="Score",0,7)</f>
        <v>7</v>
      </c>
      <c r="CH62">
        <f>IF('3. Pauses 24h'!$C$3="Score",0,7)</f>
        <v>7</v>
      </c>
      <c r="CI62">
        <f>IF('3. Pauses 24h'!$C$3="Score",0,7)</f>
        <v>7</v>
      </c>
      <c r="CJ62">
        <f>IF('3. Pauses 24h'!$C$3="Score",0,7)</f>
        <v>7</v>
      </c>
      <c r="CK62">
        <f>IF('3. Pauses 24h'!$C$3="Score",0,7)</f>
        <v>7</v>
      </c>
      <c r="CL62">
        <f>IF('3. Pauses 24h'!$C$3="Score",0,7)</f>
        <v>7</v>
      </c>
      <c r="CM62">
        <f>IF('3. Pauses 24h'!$C$3="Score",0,7)</f>
        <v>7</v>
      </c>
      <c r="CN62">
        <f>IF('3. Pauses 24h'!$C$3="Score",0,7)</f>
        <v>7</v>
      </c>
      <c r="CO62">
        <f>IF('3. Pauses 24h'!$C$3="Score",0,7)</f>
        <v>7</v>
      </c>
      <c r="CP62">
        <f>IF('3. Pauses 24h'!$C$3="Score",0,7)</f>
        <v>7</v>
      </c>
      <c r="CQ62">
        <f>IF('3. Pauses 24h'!$C$3="Score",0,7)</f>
        <v>7</v>
      </c>
      <c r="CR62">
        <f>IF('3. Pauses 24h'!$C$3="Score",0,7)</f>
        <v>7</v>
      </c>
      <c r="CS62">
        <f>IF('3. Pauses 24h'!$C$3="Score",0,7)</f>
        <v>7</v>
      </c>
      <c r="CT62">
        <f>IF('3. Pauses 24h'!$C$3="Score",0,7)</f>
        <v>7</v>
      </c>
      <c r="CU62">
        <f>IF('3. Pauses 24h'!$C$3="Score",0,7)</f>
        <v>7</v>
      </c>
      <c r="CV62">
        <f>IF('3. Pauses 24h'!$C$3="Score",0,7)</f>
        <v>7</v>
      </c>
      <c r="CW62">
        <f>IF('3. Pauses 24h'!$C$3="Score",0,7)</f>
        <v>7</v>
      </c>
      <c r="CX62">
        <f>IF('3. Pauses 24h'!$C$3="Score",0,7)</f>
        <v>7</v>
      </c>
      <c r="CY62">
        <f>IF('3. Pauses 24h'!$C$3="Score",0,6)</f>
        <v>6</v>
      </c>
      <c r="CZ62">
        <f>IF('3. Pauses 24h'!$C$3="Score",0,7)</f>
        <v>7</v>
      </c>
      <c r="DA62">
        <f>IF('3. Pauses 24h'!$C$3="Score",0,7)</f>
        <v>7</v>
      </c>
    </row>
    <row r="63" spans="2:301" x14ac:dyDescent="0.35">
      <c r="B63" s="186" t="s">
        <v>1106</v>
      </c>
      <c r="D63" s="478">
        <f t="shared" si="3"/>
        <v>3.9647058823529413</v>
      </c>
      <c r="E63">
        <f>IF('3. Pauses 24h'!$C$3="Score",,1)</f>
        <v>1</v>
      </c>
      <c r="F63">
        <f>IF('3. Pauses 24h'!$C$3="Score",,2)</f>
        <v>2</v>
      </c>
      <c r="G63">
        <f>IF('3. Pauses 24h'!$C$3="Score",,3)</f>
        <v>3</v>
      </c>
      <c r="R63">
        <f>IF('3. Pauses 24h'!$C$3="Score",,4)</f>
        <v>4</v>
      </c>
      <c r="S63">
        <f>IF('3. Pauses 24h'!$C$3="Score",,5)</f>
        <v>5</v>
      </c>
      <c r="T63">
        <f>IF('3. Pauses 24h'!$C$3="Score",,6)</f>
        <v>6</v>
      </c>
      <c r="U63">
        <f>IF('3. Pauses 24h'!$C$3="Score",0,2)</f>
        <v>2</v>
      </c>
      <c r="V63">
        <f>IF('3. Pauses 24h'!$C$3="Score",0,2)</f>
        <v>2</v>
      </c>
      <c r="W63">
        <f>IF('3. Pauses 24h'!$C$3="Score",0,3)</f>
        <v>3</v>
      </c>
      <c r="X63">
        <f>IF('3. Pauses 24h'!$C$3="Score",0,3)</f>
        <v>3</v>
      </c>
      <c r="Y63">
        <f>IF('3. Pauses 24h'!$C$3="Score",0,3)</f>
        <v>3</v>
      </c>
      <c r="Z63">
        <f>IF('3. Pauses 24h'!$C$3="Score",0,4)</f>
        <v>4</v>
      </c>
      <c r="AA63">
        <f>IF('3. Pauses 24h'!$C$3="Score",0,4)</f>
        <v>4</v>
      </c>
      <c r="AB63">
        <f>IF('3. Pauses 24h'!$C$3="Score",0,4)</f>
        <v>4</v>
      </c>
      <c r="AC63">
        <f>IF('3. Pauses 24h'!$C$3="Score",0,5)</f>
        <v>5</v>
      </c>
      <c r="AD63">
        <f>IF('3. Pauses 24h'!$C$3="Score",0,5)</f>
        <v>5</v>
      </c>
      <c r="AE63">
        <f>IF('3. Pauses 24h'!$C$3="Score",0,4)</f>
        <v>4</v>
      </c>
      <c r="AF63">
        <f>IF('3. Pauses 24h'!$C$3="Score",0,3)</f>
        <v>3</v>
      </c>
      <c r="AG63">
        <f>IF('3. Pauses 24h'!$C$3="Score",0,3)</f>
        <v>3</v>
      </c>
      <c r="AH63">
        <f>IF('3. Pauses 24h'!$C$3="Score",0,4)</f>
        <v>4</v>
      </c>
      <c r="AI63">
        <f>IF('3. Pauses 24h'!$C$3="Score",0,5)</f>
        <v>5</v>
      </c>
      <c r="AJ63">
        <f>IF('3. Pauses 24h'!$C$3="Score",0,4)</f>
        <v>4</v>
      </c>
      <c r="AK63">
        <f>IF('3. Pauses 24h'!$C$3="Score",0,3)</f>
        <v>3</v>
      </c>
      <c r="AL63">
        <f>IF('3. Pauses 24h'!$C$3="Score",0,3)</f>
        <v>3</v>
      </c>
      <c r="AM63">
        <f>IF('3. Pauses 24h'!$C$3="Score",0,3)</f>
        <v>3</v>
      </c>
      <c r="AN63">
        <f>IF('3. Pauses 24h'!$C$3="Score",0,3)</f>
        <v>3</v>
      </c>
      <c r="AO63">
        <f>IF('3. Pauses 24h'!$C$3="Score",0,3)</f>
        <v>3</v>
      </c>
      <c r="AP63">
        <f>IF('3. Pauses 24h'!$C$3="Score",0,3)</f>
        <v>3</v>
      </c>
      <c r="AQ63">
        <f>IF('3. Pauses 24h'!$C$3="Score",0,4)</f>
        <v>4</v>
      </c>
      <c r="AR63">
        <f>IF('3. Pauses 24h'!$C$3="Score",0,5)</f>
        <v>5</v>
      </c>
      <c r="AS63">
        <f>IF('3. Pauses 24h'!$C$3="Score",0,6)</f>
        <v>6</v>
      </c>
      <c r="AT63">
        <f>IF('3. Pauses 24h'!$C$3="Score",0,6)</f>
        <v>6</v>
      </c>
      <c r="AU63">
        <f>IF('3. Pauses 24h'!$C$3="Score",0,5)</f>
        <v>5</v>
      </c>
      <c r="AV63">
        <f>IF('3. Pauses 24h'!$C$3="Score",0,4)</f>
        <v>4</v>
      </c>
      <c r="AW63">
        <f>IF('3. Pauses 24h'!$C$3="Score",0,4)</f>
        <v>4</v>
      </c>
      <c r="AX63">
        <f>IF('3. Pauses 24h'!$C$3="Score",0,4)</f>
        <v>4</v>
      </c>
      <c r="AY63">
        <f>IF('3. Pauses 24h'!$C$3="Score",0,4)</f>
        <v>4</v>
      </c>
      <c r="AZ63">
        <f>IF('3. Pauses 24h'!$C$3="Score",0,4)</f>
        <v>4</v>
      </c>
      <c r="BA63">
        <f>IF('3. Pauses 24h'!$C$3="Score",0,5)</f>
        <v>5</v>
      </c>
      <c r="BB63">
        <f>IF('3. Pauses 24h'!$C$3="Score",0,5)</f>
        <v>5</v>
      </c>
      <c r="BC63">
        <f>IF('3. Pauses 24h'!$C$3="Score",0,5)</f>
        <v>5</v>
      </c>
      <c r="BD63">
        <f>IF('3. Pauses 24h'!$C$3="Score",0,4)</f>
        <v>4</v>
      </c>
      <c r="BE63">
        <f>IF('3. Pauses 24h'!$C$3="Score",0,4)</f>
        <v>4</v>
      </c>
      <c r="BF63">
        <f>IF('3. Pauses 24h'!$C$3="Score",0,4)</f>
        <v>4</v>
      </c>
      <c r="BG63">
        <f>IF('3. Pauses 24h'!$C$3="Score",0,3)</f>
        <v>3</v>
      </c>
      <c r="BH63">
        <f>IF('3. Pauses 24h'!$C$3="Score",0,2)</f>
        <v>2</v>
      </c>
      <c r="BI63">
        <f>IF('3. Pauses 24h'!$C$3="Score",0,3)</f>
        <v>3</v>
      </c>
      <c r="BJ63">
        <f>IF('3. Pauses 24h'!$C$3="Score",0,4)</f>
        <v>4</v>
      </c>
      <c r="BK63">
        <f>IF('3. Pauses 24h'!$C$3="Score",0,5)</f>
        <v>5</v>
      </c>
      <c r="BL63">
        <f>IF('3. Pauses 24h'!$C$3="Score",0,5)</f>
        <v>5</v>
      </c>
      <c r="BM63">
        <f>IF('3. Pauses 24h'!$C$3="Score",0,4)</f>
        <v>4</v>
      </c>
      <c r="BN63">
        <f>IF('3. Pauses 24h'!$C$3="Score",0,4)</f>
        <v>4</v>
      </c>
      <c r="BO63">
        <f>IF('3. Pauses 24h'!$C$3="Score",0,4)</f>
        <v>4</v>
      </c>
      <c r="BP63">
        <f>IF('3. Pauses 24h'!$C$3="Score",0,3)</f>
        <v>3</v>
      </c>
      <c r="BQ63">
        <f>IF('3. Pauses 24h'!$C$3="Score",0,3)</f>
        <v>3</v>
      </c>
      <c r="BR63">
        <f>IF('3. Pauses 24h'!$C$3="Score",0,3)</f>
        <v>3</v>
      </c>
      <c r="BS63">
        <f>IF('3. Pauses 24h'!$C$3="Score",0,3)</f>
        <v>3</v>
      </c>
      <c r="BT63">
        <f>IF('3. Pauses 24h'!$C$3="Score",0,3)</f>
        <v>3</v>
      </c>
      <c r="BU63">
        <f>IF('3. Pauses 24h'!$C$3="Score",0,4)</f>
        <v>4</v>
      </c>
      <c r="BV63">
        <f>IF('3. Pauses 24h'!$C$3="Score",0,5)</f>
        <v>5</v>
      </c>
      <c r="BW63">
        <f>IF('3. Pauses 24h'!$C$3="Score",0,5)</f>
        <v>5</v>
      </c>
      <c r="BX63">
        <f>IF('3. Pauses 24h'!$C$3="Score",0,4)</f>
        <v>4</v>
      </c>
      <c r="BY63">
        <f>IF('3. Pauses 24h'!$C$3="Score",0,3)</f>
        <v>3</v>
      </c>
      <c r="BZ63">
        <f>IF('3. Pauses 24h'!$C$3="Score",0,3)</f>
        <v>3</v>
      </c>
      <c r="CA63">
        <f>IF('3. Pauses 24h'!$C$3="Score",0,3)</f>
        <v>3</v>
      </c>
      <c r="CB63">
        <f>IF('3. Pauses 24h'!$C$3="Score",0,3)</f>
        <v>3</v>
      </c>
      <c r="CC63">
        <f>IF('3. Pauses 24h'!$C$3="Score",0,3)</f>
        <v>3</v>
      </c>
      <c r="CD63">
        <f>IF('3. Pauses 24h'!$C$3="Score",0,3)</f>
        <v>3</v>
      </c>
      <c r="CE63">
        <f>IF('3. Pauses 24h'!$C$3="Score",0,3)</f>
        <v>3</v>
      </c>
      <c r="CF63">
        <f>IF('3. Pauses 24h'!$C$3="Score",0,3)</f>
        <v>3</v>
      </c>
      <c r="CG63">
        <f>IF('3. Pauses 24h'!$C$3="Score",0,2)</f>
        <v>2</v>
      </c>
      <c r="CH63">
        <f>IF('3. Pauses 24h'!$C$3="Score",0,3)</f>
        <v>3</v>
      </c>
      <c r="CI63">
        <f>IF('3. Pauses 24h'!$C$3="Score",0,3)</f>
        <v>3</v>
      </c>
      <c r="CJ63">
        <f>IF('3. Pauses 24h'!$C$3="Score",0,3)</f>
        <v>3</v>
      </c>
      <c r="CK63">
        <f>IF('3. Pauses 24h'!$C$3="Score",0,4)</f>
        <v>4</v>
      </c>
      <c r="CL63">
        <f>IF('3. Pauses 24h'!$C$3="Score",0,5)</f>
        <v>5</v>
      </c>
      <c r="CM63">
        <f>IF('3. Pauses 24h'!$C$3="Score",0,6)</f>
        <v>6</v>
      </c>
      <c r="CN63">
        <f>IF('3. Pauses 24h'!$C$3="Score",0,6)</f>
        <v>6</v>
      </c>
      <c r="CO63">
        <f>IF('3. Pauses 24h'!$C$3="Score",0,6)</f>
        <v>6</v>
      </c>
      <c r="CP63">
        <f>IF('3. Pauses 24h'!$C$3="Score",0,5)</f>
        <v>5</v>
      </c>
      <c r="CQ63">
        <f>IF('3. Pauses 24h'!$C$3="Score",0,4)</f>
        <v>4</v>
      </c>
      <c r="CR63">
        <f>IF('3. Pauses 24h'!$C$3="Score",0,4)</f>
        <v>4</v>
      </c>
      <c r="CS63">
        <f>IF('3. Pauses 24h'!$C$3="Score",0,4)</f>
        <v>4</v>
      </c>
      <c r="CT63">
        <f>IF('3. Pauses 24h'!$C$3="Score",0,4)</f>
        <v>4</v>
      </c>
      <c r="CU63">
        <f>IF('3. Pauses 24h'!$C$3="Score",0,5)</f>
        <v>5</v>
      </c>
      <c r="CV63">
        <f>IF('3. Pauses 24h'!$C$3="Score",0,5)</f>
        <v>5</v>
      </c>
      <c r="CW63">
        <f>IF('3. Pauses 24h'!$C$3="Score",0,6)</f>
        <v>6</v>
      </c>
      <c r="CX63">
        <f>IF('3. Pauses 24h'!$C$3="Score",0,6)</f>
        <v>6</v>
      </c>
      <c r="CY63">
        <f>IF('3. Pauses 24h'!$C$3="Score",0,5)</f>
        <v>5</v>
      </c>
      <c r="CZ63">
        <f>IF('3. Pauses 24h'!$C$3="Score",0,6)</f>
        <v>6</v>
      </c>
      <c r="DA63">
        <f>IF('3. Pauses 24h'!$C$3="Score",0,5)</f>
        <v>5</v>
      </c>
    </row>
    <row r="64" spans="2:301" x14ac:dyDescent="0.35">
      <c r="B64" s="186" t="s">
        <v>1107</v>
      </c>
      <c r="D64" s="478">
        <f t="shared" si="3"/>
        <v>4.3882352941176475</v>
      </c>
      <c r="E64">
        <f>IF('3. Pauses 24h'!$C$3="Score",,1)</f>
        <v>1</v>
      </c>
      <c r="F64">
        <f>IF('3. Pauses 24h'!$C$3="Score",,2)</f>
        <v>2</v>
      </c>
      <c r="G64">
        <f>IF('3. Pauses 24h'!$C$3="Score",,2)</f>
        <v>2</v>
      </c>
      <c r="R64">
        <f>IF('3. Pauses 24h'!$C$3="Score",,3)</f>
        <v>3</v>
      </c>
      <c r="S64">
        <f>IF('3. Pauses 24h'!$C$3="Score",,4)</f>
        <v>4</v>
      </c>
      <c r="T64">
        <f>IF('3. Pauses 24h'!$C$3="Score",,5)</f>
        <v>5</v>
      </c>
      <c r="U64">
        <f>IF('3. Pauses 24h'!$C$3="Score",0,5)</f>
        <v>5</v>
      </c>
      <c r="V64">
        <f>IF('3. Pauses 24h'!$C$3="Score",0,4)</f>
        <v>4</v>
      </c>
      <c r="W64">
        <f>IF('3. Pauses 24h'!$C$3="Score",0,3)</f>
        <v>3</v>
      </c>
      <c r="X64">
        <f>IF('3. Pauses 24h'!$C$3="Score",0,4)</f>
        <v>4</v>
      </c>
      <c r="Y64">
        <f>IF('3. Pauses 24h'!$C$3="Score",0,5)</f>
        <v>5</v>
      </c>
      <c r="Z64">
        <f>IF('3. Pauses 24h'!$C$3="Score",0,5)</f>
        <v>5</v>
      </c>
      <c r="AA64">
        <f>IF('3. Pauses 24h'!$C$3="Score",0,5)</f>
        <v>5</v>
      </c>
      <c r="AB64">
        <f>IF('3. Pauses 24h'!$C$3="Score",0,5)</f>
        <v>5</v>
      </c>
      <c r="AC64">
        <f>IF('3. Pauses 24h'!$C$3="Score",0,6)</f>
        <v>6</v>
      </c>
      <c r="AD64">
        <f>IF('3. Pauses 24h'!$C$3="Score",0,7)</f>
        <v>7</v>
      </c>
      <c r="AE64">
        <f>IF('3. Pauses 24h'!$C$3="Score",0,7)</f>
        <v>7</v>
      </c>
      <c r="AF64">
        <f>IF('3. Pauses 24h'!$C$3="Score",0,7)</f>
        <v>7</v>
      </c>
      <c r="AG64">
        <f>IF('3. Pauses 24h'!$C$3="Score",0,7)</f>
        <v>7</v>
      </c>
      <c r="AH64">
        <f>IF('3. Pauses 24h'!$C$3="Score",0,7)</f>
        <v>7</v>
      </c>
      <c r="AI64">
        <f>IF('3. Pauses 24h'!$C$3="Score",0,6)</f>
        <v>6</v>
      </c>
      <c r="AJ64">
        <f>IF('3. Pauses 24h'!$C$3="Score",0,5)</f>
        <v>5</v>
      </c>
      <c r="AK64">
        <f>IF('3. Pauses 24h'!$C$3="Score",0,5)</f>
        <v>5</v>
      </c>
      <c r="AL64">
        <f>IF('3. Pauses 24h'!$C$3="Score",0,5)</f>
        <v>5</v>
      </c>
      <c r="AM64">
        <f>IF('3. Pauses 24h'!$C$3="Score",0,5)</f>
        <v>5</v>
      </c>
      <c r="AN64">
        <f>IF('3. Pauses 24h'!$C$3="Score",0,4)</f>
        <v>4</v>
      </c>
      <c r="AO64">
        <f>IF('3. Pauses 24h'!$C$3="Score",0,3)</f>
        <v>3</v>
      </c>
      <c r="AP64">
        <f>IF('3. Pauses 24h'!$C$3="Score",0,3)</f>
        <v>3</v>
      </c>
      <c r="AQ64">
        <f>IF('3. Pauses 24h'!$C$3="Score",0,3)</f>
        <v>3</v>
      </c>
      <c r="AR64">
        <f>IF('3. Pauses 24h'!$C$3="Score",0,3)</f>
        <v>3</v>
      </c>
      <c r="AS64">
        <f>IF('3. Pauses 24h'!$C$3="Score",0,3)</f>
        <v>3</v>
      </c>
      <c r="AT64">
        <f>IF('3. Pauses 24h'!$C$3="Score",0,3)</f>
        <v>3</v>
      </c>
      <c r="AU64">
        <f>IF('3. Pauses 24h'!$C$3="Score",0,4)</f>
        <v>4</v>
      </c>
      <c r="AV64">
        <f>IF('3. Pauses 24h'!$C$3="Score",0,5)</f>
        <v>5</v>
      </c>
      <c r="AW64">
        <f>IF('3. Pauses 24h'!$C$3="Score",0,5)</f>
        <v>5</v>
      </c>
      <c r="AX64">
        <f>IF('3. Pauses 24h'!$C$3="Score",0,5)</f>
        <v>5</v>
      </c>
      <c r="AY64">
        <f>IF('3. Pauses 24h'!$C$3="Score",0,4)</f>
        <v>4</v>
      </c>
      <c r="AZ64">
        <f>IF('3. Pauses 24h'!$C$3="Score",0,4)</f>
        <v>4</v>
      </c>
      <c r="BA64">
        <f>IF('3. Pauses 24h'!$C$3="Score",0,4)</f>
        <v>4</v>
      </c>
      <c r="BB64">
        <f>IF('3. Pauses 24h'!$C$3="Score",0,4)</f>
        <v>4</v>
      </c>
      <c r="BC64">
        <f>IF('3. Pauses 24h'!$C$3="Score",0,3)</f>
        <v>3</v>
      </c>
      <c r="BD64">
        <f>IF('3. Pauses 24h'!$C$3="Score",0,3)</f>
        <v>3</v>
      </c>
      <c r="BE64">
        <f>IF('3. Pauses 24h'!$C$3="Score",0,3)</f>
        <v>3</v>
      </c>
      <c r="BF64">
        <f>IF('3. Pauses 24h'!$C$3="Score",0,3)</f>
        <v>3</v>
      </c>
      <c r="BG64">
        <f>IF('3. Pauses 24h'!$C$3="Score",0,2)</f>
        <v>2</v>
      </c>
      <c r="BH64">
        <f>IF('3. Pauses 24h'!$C$3="Score",0,2)</f>
        <v>2</v>
      </c>
      <c r="BI64">
        <f>IF('3. Pauses 24h'!$C$3="Score",0,2)</f>
        <v>2</v>
      </c>
      <c r="BJ64">
        <f>IF('3. Pauses 24h'!$C$3="Score",0,3)</f>
        <v>3</v>
      </c>
      <c r="BK64">
        <f>IF('3. Pauses 24h'!$C$3="Score",0,4)</f>
        <v>4</v>
      </c>
      <c r="BL64">
        <f>IF('3. Pauses 24h'!$C$3="Score",0,5)</f>
        <v>5</v>
      </c>
      <c r="BM64">
        <f>IF('3. Pauses 24h'!$C$3="Score",0,6)</f>
        <v>6</v>
      </c>
      <c r="BN64">
        <f>IF('3. Pauses 24h'!$C$3="Score",0,7)</f>
        <v>7</v>
      </c>
      <c r="BO64">
        <f>IF('3. Pauses 24h'!$C$3="Score",0,6)</f>
        <v>6</v>
      </c>
      <c r="BP64">
        <f>IF('3. Pauses 24h'!$C$3="Score",0,5)</f>
        <v>5</v>
      </c>
      <c r="BQ64">
        <f>IF('3. Pauses 24h'!$C$3="Score",0,4)</f>
        <v>4</v>
      </c>
      <c r="BR64">
        <f>IF('3. Pauses 24h'!$C$3="Score",0,3)</f>
        <v>3</v>
      </c>
      <c r="BS64">
        <f>IF('3. Pauses 24h'!$C$3="Score",0,3)</f>
        <v>3</v>
      </c>
      <c r="BT64">
        <f>IF('3. Pauses 24h'!$C$3="Score",0,3)</f>
        <v>3</v>
      </c>
      <c r="BU64">
        <f>IF('3. Pauses 24h'!$C$3="Score",0,2)</f>
        <v>2</v>
      </c>
      <c r="BV64">
        <f>IF('3. Pauses 24h'!$C$3="Score",0,2)</f>
        <v>2</v>
      </c>
      <c r="BW64">
        <f>IF('3. Pauses 24h'!$C$3="Score",0,2)</f>
        <v>2</v>
      </c>
      <c r="BX64">
        <f>IF('3. Pauses 24h'!$C$3="Score",0,3)</f>
        <v>3</v>
      </c>
      <c r="BY64">
        <f>IF('3. Pauses 24h'!$C$3="Score",0,4)</f>
        <v>4</v>
      </c>
      <c r="BZ64">
        <f>IF('3. Pauses 24h'!$C$3="Score",0,4)</f>
        <v>4</v>
      </c>
      <c r="CA64">
        <f>IF('3. Pauses 24h'!$C$3="Score",0,3)</f>
        <v>3</v>
      </c>
      <c r="CB64">
        <f>IF('3. Pauses 24h'!$C$3="Score",0,3)</f>
        <v>3</v>
      </c>
      <c r="CC64">
        <f>IF('3. Pauses 24h'!$C$3="Score",0,3)</f>
        <v>3</v>
      </c>
      <c r="CD64">
        <f>IF('3. Pauses 24h'!$C$3="Score",0,3)</f>
        <v>3</v>
      </c>
      <c r="CE64">
        <f>IF('3. Pauses 24h'!$C$3="Score",0,3)</f>
        <v>3</v>
      </c>
      <c r="CF64">
        <f>IF('3. Pauses 24h'!$C$3="Score",0,3)</f>
        <v>3</v>
      </c>
      <c r="CG64">
        <f>IF('3. Pauses 24h'!$C$3="Score",0,3)</f>
        <v>3</v>
      </c>
      <c r="CH64">
        <f>IF('3. Pauses 24h'!$C$3="Score",0,4)</f>
        <v>4</v>
      </c>
      <c r="CI64">
        <f>IF('3. Pauses 24h'!$C$3="Score",0,4)</f>
        <v>4</v>
      </c>
      <c r="CJ64">
        <f>IF('3. Pauses 24h'!$C$3="Score",0,4)</f>
        <v>4</v>
      </c>
      <c r="CK64">
        <f>IF('3. Pauses 24h'!$C$3="Score",0,5)</f>
        <v>5</v>
      </c>
      <c r="CL64">
        <f>IF('3. Pauses 24h'!$C$3="Score",0,5)</f>
        <v>5</v>
      </c>
      <c r="CM64">
        <f>IF('3. Pauses 24h'!$C$3="Score",0,5)</f>
        <v>5</v>
      </c>
      <c r="CN64">
        <f>IF('3. Pauses 24h'!$C$3="Score",0,5)</f>
        <v>5</v>
      </c>
      <c r="CO64">
        <f>IF('3. Pauses 24h'!$C$3="Score",0,5)</f>
        <v>5</v>
      </c>
      <c r="CP64">
        <f>IF('3. Pauses 24h'!$C$3="Score",0,6)</f>
        <v>6</v>
      </c>
      <c r="CQ64">
        <f>IF('3. Pauses 24h'!$C$3="Score",0,7)</f>
        <v>7</v>
      </c>
      <c r="CR64">
        <f>IF('3. Pauses 24h'!$C$3="Score",0,7)</f>
        <v>7</v>
      </c>
      <c r="CS64">
        <f>IF('3. Pauses 24h'!$C$3="Score",0,7)</f>
        <v>7</v>
      </c>
      <c r="CT64">
        <f>IF('3. Pauses 24h'!$C$3="Score",0,6)</f>
        <v>6</v>
      </c>
      <c r="CU64">
        <f>IF('3. Pauses 24h'!$C$3="Score",0,6)</f>
        <v>6</v>
      </c>
      <c r="CV64">
        <f>IF('3. Pauses 24h'!$C$3="Score",0,6)</f>
        <v>6</v>
      </c>
      <c r="CW64">
        <f>IF('3. Pauses 24h'!$C$3="Score",0,6)</f>
        <v>6</v>
      </c>
      <c r="CX64">
        <f>IF('3. Pauses 24h'!$C$3="Score",0,5)</f>
        <v>5</v>
      </c>
      <c r="CY64">
        <f>IF('3. Pauses 24h'!$C$3="Score",0,4)</f>
        <v>4</v>
      </c>
      <c r="CZ64">
        <f>IF('3. Pauses 24h'!$C$3="Score",0,6)</f>
        <v>6</v>
      </c>
      <c r="DA64">
        <f>IF('3. Pauses 24h'!$C$3="Score",0,5)</f>
        <v>5</v>
      </c>
    </row>
    <row r="65" spans="2:105" x14ac:dyDescent="0.35">
      <c r="B65" s="186" t="s">
        <v>1108</v>
      </c>
      <c r="D65" s="478">
        <f t="shared" si="3"/>
        <v>4.3058823529411763</v>
      </c>
      <c r="E65">
        <f>IF('3. Pauses 24h'!$C$3="Score",,1)</f>
        <v>1</v>
      </c>
      <c r="F65">
        <f>IF('3. Pauses 24h'!$C$3="Score",,2)</f>
        <v>2</v>
      </c>
      <c r="G65">
        <f>IF('3. Pauses 24h'!$C$3="Score",,2)</f>
        <v>2</v>
      </c>
      <c r="R65">
        <f>IF('3. Pauses 24h'!$C$3="Score",,3)</f>
        <v>3</v>
      </c>
      <c r="S65">
        <f>IF('3. Pauses 24h'!$C$3="Score",,4)</f>
        <v>4</v>
      </c>
      <c r="T65">
        <f>IF('3. Pauses 24h'!$C$3="Score",,5)</f>
        <v>5</v>
      </c>
      <c r="U65">
        <f>IF('3. Pauses 24h'!$C$3="Score",0,5)</f>
        <v>5</v>
      </c>
      <c r="V65">
        <f>IF('3. Pauses 24h'!$C$3="Score",0,4)</f>
        <v>4</v>
      </c>
      <c r="W65">
        <f>IF('3. Pauses 24h'!$C$3="Score",0,4)</f>
        <v>4</v>
      </c>
      <c r="X65">
        <f>IF('3. Pauses 24h'!$C$3="Score",0,3)</f>
        <v>3</v>
      </c>
      <c r="Y65">
        <f>IF('3. Pauses 24h'!$C$3="Score",0,3)</f>
        <v>3</v>
      </c>
      <c r="Z65">
        <f>IF('3. Pauses 24h'!$C$3="Score",0,3)</f>
        <v>3</v>
      </c>
      <c r="AA65">
        <f>IF('3. Pauses 24h'!$C$3="Score",0,3)</f>
        <v>3</v>
      </c>
      <c r="AB65">
        <f>IF('3. Pauses 24h'!$C$3="Score",0,3)</f>
        <v>3</v>
      </c>
      <c r="AC65">
        <f>IF('3. Pauses 24h'!$C$3="Score",0,3)</f>
        <v>3</v>
      </c>
      <c r="AD65">
        <f>IF('3. Pauses 24h'!$C$3="Score",0,2)</f>
        <v>2</v>
      </c>
      <c r="AE65">
        <f>IF('3. Pauses 24h'!$C$3="Score",0,3)</f>
        <v>3</v>
      </c>
      <c r="AF65">
        <f>IF('3. Pauses 24h'!$C$3="Score",0,4)</f>
        <v>4</v>
      </c>
      <c r="AG65">
        <f>IF('3. Pauses 24h'!$C$3="Score",0,4)</f>
        <v>4</v>
      </c>
      <c r="AH65">
        <f>IF('3. Pauses 24h'!$C$3="Score",0,4)</f>
        <v>4</v>
      </c>
      <c r="AI65">
        <f>IF('3. Pauses 24h'!$C$3="Score",0,5)</f>
        <v>5</v>
      </c>
      <c r="AJ65">
        <f>IF('3. Pauses 24h'!$C$3="Score",0,5)</f>
        <v>5</v>
      </c>
      <c r="AK65">
        <f>IF('3. Pauses 24h'!$C$3="Score",0,5)</f>
        <v>5</v>
      </c>
      <c r="AL65">
        <f>IF('3. Pauses 24h'!$C$3="Score",0,5)</f>
        <v>5</v>
      </c>
      <c r="AM65">
        <f>IF('3. Pauses 24h'!$C$3="Score",0,5)</f>
        <v>5</v>
      </c>
      <c r="AN65">
        <f>IF('3. Pauses 24h'!$C$3="Score",0,4)</f>
        <v>4</v>
      </c>
      <c r="AO65">
        <f>IF('3. Pauses 24h'!$C$3="Score",0,3)</f>
        <v>3</v>
      </c>
      <c r="AP65">
        <f>IF('3. Pauses 24h'!$C$3="Score",0,2)</f>
        <v>2</v>
      </c>
      <c r="AQ65">
        <f>IF('3. Pauses 24h'!$C$3="Score",0,2)</f>
        <v>2</v>
      </c>
      <c r="AR65">
        <f>IF('3. Pauses 24h'!$C$3="Score",0,3)</f>
        <v>3</v>
      </c>
      <c r="AS65">
        <f>IF('3. Pauses 24h'!$C$3="Score",0,3)</f>
        <v>3</v>
      </c>
      <c r="AT65">
        <f>IF('3. Pauses 24h'!$C$3="Score",0,2)</f>
        <v>2</v>
      </c>
      <c r="AU65">
        <f>IF('3. Pauses 24h'!$C$3="Score",0,3)</f>
        <v>3</v>
      </c>
      <c r="AV65">
        <f>IF('3. Pauses 24h'!$C$3="Score",0,3)</f>
        <v>3</v>
      </c>
      <c r="AW65">
        <f>IF('3. Pauses 24h'!$C$3="Score",0,3)</f>
        <v>3</v>
      </c>
      <c r="AX65">
        <f>IF('3. Pauses 24h'!$C$3="Score",0,4)</f>
        <v>4</v>
      </c>
      <c r="AY65">
        <f>IF('3. Pauses 24h'!$C$3="Score",0,4)</f>
        <v>4</v>
      </c>
      <c r="AZ65">
        <f>IF('3. Pauses 24h'!$C$3="Score",0,3)</f>
        <v>3</v>
      </c>
      <c r="BA65">
        <f>IF('3. Pauses 24h'!$C$3="Score",0,3)</f>
        <v>3</v>
      </c>
      <c r="BB65">
        <f>IF('3. Pauses 24h'!$C$3="Score",0,3)</f>
        <v>3</v>
      </c>
      <c r="BC65">
        <f>IF('3. Pauses 24h'!$C$3="Score",0,4)</f>
        <v>4</v>
      </c>
      <c r="BD65">
        <f>IF('3. Pauses 24h'!$C$3="Score",0,5)</f>
        <v>5</v>
      </c>
      <c r="BE65">
        <f>IF('3. Pauses 24h'!$C$3="Score",0,4)</f>
        <v>4</v>
      </c>
      <c r="BF65">
        <f>IF('3. Pauses 24h'!$C$3="Score",0,3)</f>
        <v>3</v>
      </c>
      <c r="BG65">
        <f>IF('3. Pauses 24h'!$C$3="Score",0,3)</f>
        <v>3</v>
      </c>
      <c r="BH65">
        <f>IF('3. Pauses 24h'!$C$3="Score",0,3)</f>
        <v>3</v>
      </c>
      <c r="BI65">
        <f>IF('3. Pauses 24h'!$C$3="Score",0,3)</f>
        <v>3</v>
      </c>
      <c r="BJ65">
        <f>IF('3. Pauses 24h'!$C$3="Score",0,3)</f>
        <v>3</v>
      </c>
      <c r="BK65">
        <f>IF('3. Pauses 24h'!$C$3="Score",0,2)</f>
        <v>2</v>
      </c>
      <c r="BL65">
        <f>IF('3. Pauses 24h'!$C$3="Score",0,3)</f>
        <v>3</v>
      </c>
      <c r="BM65">
        <f>IF('3. Pauses 24h'!$C$3="Score",0,4)</f>
        <v>4</v>
      </c>
      <c r="BN65">
        <f>IF('3. Pauses 24h'!$C$3="Score",0,5)</f>
        <v>5</v>
      </c>
      <c r="BO65">
        <f>IF('3. Pauses 24h'!$C$3="Score",0,5)</f>
        <v>5</v>
      </c>
      <c r="BP65">
        <f>IF('3. Pauses 24h'!$C$3="Score",0,4)</f>
        <v>4</v>
      </c>
      <c r="BQ65">
        <f>IF('3. Pauses 24h'!$C$3="Score",0,3)</f>
        <v>3</v>
      </c>
      <c r="BR65">
        <f>IF('3. Pauses 24h'!$C$3="Score",0,4)</f>
        <v>4</v>
      </c>
      <c r="BS65">
        <f>IF('3. Pauses 24h'!$C$3="Score",0,4)</f>
        <v>4</v>
      </c>
      <c r="BT65">
        <f>IF('3. Pauses 24h'!$C$3="Score",0,4)</f>
        <v>4</v>
      </c>
      <c r="BU65">
        <f>IF('3. Pauses 24h'!$C$3="Score",0,4)</f>
        <v>4</v>
      </c>
      <c r="BV65">
        <f>IF('3. Pauses 24h'!$C$3="Score",0,5)</f>
        <v>5</v>
      </c>
      <c r="BW65">
        <f>IF('3. Pauses 24h'!$C$3="Score",0,5)</f>
        <v>5</v>
      </c>
      <c r="BX65">
        <f>IF('3. Pauses 24h'!$C$3="Score",0,5)</f>
        <v>5</v>
      </c>
      <c r="BY65">
        <f>IF('3. Pauses 24h'!$C$3="Score",0,4)</f>
        <v>4</v>
      </c>
      <c r="BZ65">
        <f>IF('3. Pauses 24h'!$C$3="Score",0,3)</f>
        <v>3</v>
      </c>
      <c r="CA65">
        <f>IF('3. Pauses 24h'!$C$3="Score",0,3)</f>
        <v>3</v>
      </c>
      <c r="CB65">
        <f>IF('3. Pauses 24h'!$C$3="Score",0,3)</f>
        <v>3</v>
      </c>
      <c r="CC65">
        <f>IF('3. Pauses 24h'!$C$3="Score",0,3)</f>
        <v>3</v>
      </c>
      <c r="CD65">
        <f>IF('3. Pauses 24h'!$C$3="Score",0,4)</f>
        <v>4</v>
      </c>
      <c r="CE65">
        <f>IF('3. Pauses 24h'!$C$3="Score",0,5)</f>
        <v>5</v>
      </c>
      <c r="CF65">
        <f>IF('3. Pauses 24h'!$C$3="Score",0,6)</f>
        <v>6</v>
      </c>
      <c r="CG65">
        <f>IF('3. Pauses 24h'!$C$3="Score",0,7)</f>
        <v>7</v>
      </c>
      <c r="CH65">
        <f>IF('3. Pauses 24h'!$C$3="Score",0,7)</f>
        <v>7</v>
      </c>
      <c r="CI65">
        <f>IF('3. Pauses 24h'!$C$3="Score",0,7)</f>
        <v>7</v>
      </c>
      <c r="CJ65">
        <f>IF('3. Pauses 24h'!$C$3="Score",0,7)</f>
        <v>7</v>
      </c>
      <c r="CK65">
        <f>IF('3. Pauses 24h'!$C$3="Score",0,7)</f>
        <v>7</v>
      </c>
      <c r="CL65">
        <f>IF('3. Pauses 24h'!$C$3="Score",0,7)</f>
        <v>7</v>
      </c>
      <c r="CM65">
        <f>IF('3. Pauses 24h'!$C$3="Score",0,7)</f>
        <v>7</v>
      </c>
      <c r="CN65">
        <f>IF('3. Pauses 24h'!$C$3="Score",0,7)</f>
        <v>7</v>
      </c>
      <c r="CO65">
        <f>IF('3. Pauses 24h'!$C$3="Score",0,7)</f>
        <v>7</v>
      </c>
      <c r="CP65">
        <f>IF('3. Pauses 24h'!$C$3="Score",0,7)</f>
        <v>7</v>
      </c>
      <c r="CQ65">
        <f>IF('3. Pauses 24h'!$C$3="Score",0,7)</f>
        <v>7</v>
      </c>
      <c r="CR65">
        <f>IF('3. Pauses 24h'!$C$3="Score",0,7)</f>
        <v>7</v>
      </c>
      <c r="CS65">
        <f>IF('3. Pauses 24h'!$C$3="Score",0,7)</f>
        <v>7</v>
      </c>
      <c r="CT65">
        <f>IF('3. Pauses 24h'!$C$3="Score",0,7)</f>
        <v>7</v>
      </c>
      <c r="CU65">
        <f>IF('3. Pauses 24h'!$C$3="Score",0,6)</f>
        <v>6</v>
      </c>
      <c r="CV65">
        <f>IF('3. Pauses 24h'!$C$3="Score",0,5)</f>
        <v>5</v>
      </c>
      <c r="CW65">
        <f>IF('3. Pauses 24h'!$C$3="Score",0,5)</f>
        <v>5</v>
      </c>
      <c r="CX65">
        <f>IF('3. Pauses 24h'!$C$3="Score",0,5)</f>
        <v>5</v>
      </c>
      <c r="CY65">
        <f>IF('3. Pauses 24h'!$C$3="Score",0,4)</f>
        <v>4</v>
      </c>
      <c r="CZ65">
        <f>IF('3. Pauses 24h'!$C$3="Score",0,5)</f>
        <v>5</v>
      </c>
      <c r="DA65">
        <f>IF('3. Pauses 24h'!$C$3="Score",0,4)</f>
        <v>4</v>
      </c>
    </row>
    <row r="66" spans="2:105" x14ac:dyDescent="0.35">
      <c r="B66" s="186" t="s">
        <v>1109</v>
      </c>
      <c r="D66" s="478">
        <f t="shared" si="3"/>
        <v>3.5176470588235293</v>
      </c>
      <c r="E66">
        <f>IF('3. Pauses 24h'!$C$3="Score",,1)</f>
        <v>1</v>
      </c>
      <c r="F66">
        <f>IF('3. Pauses 24h'!$C$3="Score",,2)</f>
        <v>2</v>
      </c>
      <c r="G66">
        <f>IF('3. Pauses 24h'!$C$3="Score",,3)</f>
        <v>3</v>
      </c>
      <c r="R66">
        <f>IF('3. Pauses 24h'!$C$3="Score",,4)</f>
        <v>4</v>
      </c>
      <c r="S66">
        <f>IF('3. Pauses 24h'!$C$3="Score",,4)</f>
        <v>4</v>
      </c>
      <c r="T66">
        <f>IF('3. Pauses 24h'!$C$3="Score",,5)</f>
        <v>5</v>
      </c>
      <c r="U66">
        <f>IF('3. Pauses 24h'!$C$3="Score",0,2)</f>
        <v>2</v>
      </c>
      <c r="V66">
        <f>IF('3. Pauses 24h'!$C$3="Score",0,2)</f>
        <v>2</v>
      </c>
      <c r="W66">
        <f>IF('3. Pauses 24h'!$C$3="Score",0,3)</f>
        <v>3</v>
      </c>
      <c r="X66">
        <f>IF('3. Pauses 24h'!$C$3="Score",0,3)</f>
        <v>3</v>
      </c>
      <c r="Y66">
        <f>IF('3. Pauses 24h'!$C$3="Score",0,3)</f>
        <v>3</v>
      </c>
      <c r="Z66">
        <f>IF('3. Pauses 24h'!$C$3="Score",0,3)</f>
        <v>3</v>
      </c>
      <c r="AA66">
        <f>IF('3. Pauses 24h'!$C$3="Score",0,4)</f>
        <v>4</v>
      </c>
      <c r="AB66">
        <f>IF('3. Pauses 24h'!$C$3="Score",0,5)</f>
        <v>5</v>
      </c>
      <c r="AC66">
        <f>IF('3. Pauses 24h'!$C$3="Score",0,5)</f>
        <v>5</v>
      </c>
      <c r="AD66">
        <f>IF('3. Pauses 24h'!$C$3="Score",0,5)</f>
        <v>5</v>
      </c>
      <c r="AE66">
        <f>IF('3. Pauses 24h'!$C$3="Score",0,4)</f>
        <v>4</v>
      </c>
      <c r="AF66">
        <f>IF('3. Pauses 24h'!$C$3="Score",0,4)</f>
        <v>4</v>
      </c>
      <c r="AG66">
        <f>IF('3. Pauses 24h'!$C$3="Score",0,4)</f>
        <v>4</v>
      </c>
      <c r="AH66">
        <f>IF('3. Pauses 24h'!$C$3="Score",0,4)</f>
        <v>4</v>
      </c>
      <c r="AI66">
        <f>IF('3. Pauses 24h'!$C$3="Score",0,4)</f>
        <v>4</v>
      </c>
      <c r="AJ66">
        <f>IF('3. Pauses 24h'!$C$3="Score",0,4)</f>
        <v>4</v>
      </c>
      <c r="AK66">
        <f>IF('3. Pauses 24h'!$C$3="Score",0,4)</f>
        <v>4</v>
      </c>
      <c r="AL66">
        <f>IF('3. Pauses 24h'!$C$3="Score",0,4)</f>
        <v>4</v>
      </c>
      <c r="AM66">
        <f>IF('3. Pauses 24h'!$C$3="Score",0,4)</f>
        <v>4</v>
      </c>
      <c r="AN66">
        <f>IF('3. Pauses 24h'!$C$3="Score",0,5)</f>
        <v>5</v>
      </c>
      <c r="AO66">
        <f>IF('3. Pauses 24h'!$C$3="Score",0,5)</f>
        <v>5</v>
      </c>
      <c r="AP66">
        <f>IF('3. Pauses 24h'!$C$3="Score",0,5)</f>
        <v>5</v>
      </c>
      <c r="AQ66">
        <f>IF('3. Pauses 24h'!$C$3="Score",0,4)</f>
        <v>4</v>
      </c>
      <c r="AR66">
        <f>IF('3. Pauses 24h'!$C$3="Score",0,3)</f>
        <v>3</v>
      </c>
      <c r="AS66">
        <f>IF('3. Pauses 24h'!$C$3="Score",0,4)</f>
        <v>4</v>
      </c>
      <c r="AT66">
        <f>IF('3. Pauses 24h'!$C$3="Score",0,5)</f>
        <v>5</v>
      </c>
      <c r="AU66">
        <f>IF('3. Pauses 24h'!$C$3="Score",0,4)</f>
        <v>4</v>
      </c>
      <c r="AV66">
        <f>IF('3. Pauses 24h'!$C$3="Score",0,3)</f>
        <v>3</v>
      </c>
      <c r="AW66">
        <f>IF('3. Pauses 24h'!$C$3="Score",0,2)</f>
        <v>2</v>
      </c>
      <c r="AX66">
        <f>IF('3. Pauses 24h'!$C$3="Score",0,2)</f>
        <v>2</v>
      </c>
      <c r="AY66">
        <f>IF('3. Pauses 24h'!$C$3="Score",0,3)</f>
        <v>3</v>
      </c>
      <c r="AZ66">
        <f>IF('3. Pauses 24h'!$C$3="Score",0,3)</f>
        <v>3</v>
      </c>
      <c r="BA66">
        <f>IF('3. Pauses 24h'!$C$3="Score",0,3)</f>
        <v>3</v>
      </c>
      <c r="BB66">
        <f>IF('3. Pauses 24h'!$C$3="Score",0,3)</f>
        <v>3</v>
      </c>
      <c r="BC66">
        <f>IF('3. Pauses 24h'!$C$3="Score",0,3)</f>
        <v>3</v>
      </c>
      <c r="BD66">
        <f>IF('3. Pauses 24h'!$C$3="Score",0,3)</f>
        <v>3</v>
      </c>
      <c r="BE66">
        <f>IF('3. Pauses 24h'!$C$3="Score",0,4)</f>
        <v>4</v>
      </c>
      <c r="BF66">
        <f>IF('3. Pauses 24h'!$C$3="Score",0,4)</f>
        <v>4</v>
      </c>
      <c r="BG66">
        <f>IF('3. Pauses 24h'!$C$3="Score",0,4)</f>
        <v>4</v>
      </c>
      <c r="BH66">
        <f>IF('3. Pauses 24h'!$C$3="Score",0,3)</f>
        <v>3</v>
      </c>
      <c r="BI66">
        <f>IF('3. Pauses 24h'!$C$3="Score",0,3)</f>
        <v>3</v>
      </c>
      <c r="BJ66">
        <f>IF('3. Pauses 24h'!$C$3="Score",0,4)</f>
        <v>4</v>
      </c>
      <c r="BK66">
        <f>IF('3. Pauses 24h'!$C$3="Score",0,4)</f>
        <v>4</v>
      </c>
      <c r="BL66">
        <f>IF('3. Pauses 24h'!$C$3="Score",0,3)</f>
        <v>3</v>
      </c>
      <c r="BM66">
        <f>IF('3. Pauses 24h'!$C$3="Score",0,3)</f>
        <v>3</v>
      </c>
      <c r="BN66">
        <f>IF('3. Pauses 24h'!$C$3="Score",0,2)</f>
        <v>2</v>
      </c>
      <c r="BO66">
        <f>IF('3. Pauses 24h'!$C$3="Score",0,2)</f>
        <v>2</v>
      </c>
      <c r="BP66">
        <f>IF('3. Pauses 24h'!$C$3="Score",0,3)</f>
        <v>3</v>
      </c>
      <c r="BQ66">
        <f>IF('3. Pauses 24h'!$C$3="Score",0,3)</f>
        <v>3</v>
      </c>
      <c r="BR66">
        <f>IF('3. Pauses 24h'!$C$3="Score",0,3)</f>
        <v>3</v>
      </c>
      <c r="BS66">
        <f>IF('3. Pauses 24h'!$C$3="Score",0,3)</f>
        <v>3</v>
      </c>
      <c r="BT66">
        <f>IF('3. Pauses 24h'!$C$3="Score",0,2)</f>
        <v>2</v>
      </c>
      <c r="BU66">
        <f>IF('3. Pauses 24h'!$C$3="Score",0,2)</f>
        <v>2</v>
      </c>
      <c r="BV66">
        <f>IF('3. Pauses 24h'!$C$3="Score",0,3)</f>
        <v>3</v>
      </c>
      <c r="BW66">
        <f>IF('3. Pauses 24h'!$C$3="Score",0,3)</f>
        <v>3</v>
      </c>
      <c r="BX66">
        <f>IF('3. Pauses 24h'!$C$3="Score",0,3)</f>
        <v>3</v>
      </c>
      <c r="BY66">
        <f>IF('3. Pauses 24h'!$C$3="Score",0,4)</f>
        <v>4</v>
      </c>
      <c r="BZ66">
        <f>IF('3. Pauses 24h'!$C$3="Score",0,4)</f>
        <v>4</v>
      </c>
      <c r="CA66">
        <f>IF('3. Pauses 24h'!$C$3="Score",0,4)</f>
        <v>4</v>
      </c>
      <c r="CB66">
        <f>IF('3. Pauses 24h'!$C$3="Score",0,5)</f>
        <v>5</v>
      </c>
      <c r="CC66">
        <f>IF('3. Pauses 24h'!$C$3="Score",0,5)</f>
        <v>5</v>
      </c>
      <c r="CD66">
        <f>IF('3. Pauses 24h'!$C$3="Score",0,4)</f>
        <v>4</v>
      </c>
      <c r="CE66">
        <f>IF('3. Pauses 24h'!$C$3="Score",0,3)</f>
        <v>3</v>
      </c>
      <c r="CF66">
        <f>IF('3. Pauses 24h'!$C$3="Score",0,2)</f>
        <v>2</v>
      </c>
      <c r="CG66">
        <f>IF('3. Pauses 24h'!$C$3="Score",0,2)</f>
        <v>2</v>
      </c>
      <c r="CH66">
        <f>IF('3. Pauses 24h'!$C$3="Score",0,3)</f>
        <v>3</v>
      </c>
      <c r="CI66">
        <f>IF('3. Pauses 24h'!$C$3="Score",0,3)</f>
        <v>3</v>
      </c>
      <c r="CJ66">
        <f>IF('3. Pauses 24h'!$C$3="Score",0,3)</f>
        <v>3</v>
      </c>
      <c r="CK66">
        <f>IF('3. Pauses 24h'!$C$3="Score",0,4)</f>
        <v>4</v>
      </c>
      <c r="CL66">
        <f>IF('3. Pauses 24h'!$C$3="Score",0,4)</f>
        <v>4</v>
      </c>
      <c r="CM66">
        <f>IF('3. Pauses 24h'!$C$3="Score",0,4)</f>
        <v>4</v>
      </c>
      <c r="CN66">
        <f>IF('3. Pauses 24h'!$C$3="Score",0,5)</f>
        <v>5</v>
      </c>
      <c r="CO66">
        <f>IF('3. Pauses 24h'!$C$3="Score",0,5)</f>
        <v>5</v>
      </c>
      <c r="CP66">
        <f>IF('3. Pauses 24h'!$C$3="Score",0,4)</f>
        <v>4</v>
      </c>
      <c r="CQ66">
        <f>IF('3. Pauses 24h'!$C$3="Score",0,3)</f>
        <v>3</v>
      </c>
      <c r="CR66">
        <f>IF('3. Pauses 24h'!$C$3="Score",0,3)</f>
        <v>3</v>
      </c>
      <c r="CS66">
        <f>IF('3. Pauses 24h'!$C$3="Score",0,4)</f>
        <v>4</v>
      </c>
      <c r="CT66">
        <f>IF('3. Pauses 24h'!$C$3="Score",0,5)</f>
        <v>5</v>
      </c>
      <c r="CU66">
        <f>IF('3. Pauses 24h'!$C$3="Score",0,4)</f>
        <v>4</v>
      </c>
      <c r="CV66">
        <f>IF('3. Pauses 24h'!$C$3="Score",0,3)</f>
        <v>3</v>
      </c>
      <c r="CW66">
        <f>IF('3. Pauses 24h'!$C$3="Score",0,3)</f>
        <v>3</v>
      </c>
      <c r="CX66">
        <f>IF('3. Pauses 24h'!$C$3="Score",0,3)</f>
        <v>3</v>
      </c>
      <c r="CY66">
        <f>IF('3. Pauses 24h'!$C$3="Score",0,2)</f>
        <v>2</v>
      </c>
      <c r="CZ66">
        <f>IF('3. Pauses 24h'!$C$3="Score",0,5)</f>
        <v>5</v>
      </c>
      <c r="DA66">
        <f>IF('3. Pauses 24h'!$C$3="Score",0,4)</f>
        <v>4</v>
      </c>
    </row>
    <row r="67" spans="2:105" x14ac:dyDescent="0.35">
      <c r="B67" s="186" t="s">
        <v>1110</v>
      </c>
      <c r="D67" s="478">
        <f t="shared" si="3"/>
        <v>4.1764705882352944</v>
      </c>
      <c r="E67">
        <f>IF('3. Pauses 24h'!$C$3="Score",,1)</f>
        <v>1</v>
      </c>
      <c r="F67">
        <f>IF('3. Pauses 24h'!$C$3="Score",,1)</f>
        <v>1</v>
      </c>
      <c r="G67">
        <f>IF('3. Pauses 24h'!$C$3="Score",,2)</f>
        <v>2</v>
      </c>
      <c r="R67">
        <f>IF('3. Pauses 24h'!$C$3="Score",,3)</f>
        <v>3</v>
      </c>
      <c r="S67">
        <f>IF('3. Pauses 24h'!$C$3="Score",,4)</f>
        <v>4</v>
      </c>
      <c r="T67">
        <f>IF('3. Pauses 24h'!$C$3="Score",,5)</f>
        <v>5</v>
      </c>
      <c r="U67">
        <f>IF('3. Pauses 24h'!$C$3="Score",0,4)</f>
        <v>4</v>
      </c>
      <c r="V67">
        <f>IF('3. Pauses 24h'!$C$3="Score",0,4)</f>
        <v>4</v>
      </c>
      <c r="W67">
        <f>IF('3. Pauses 24h'!$C$3="Score",0,3)</f>
        <v>3</v>
      </c>
      <c r="X67">
        <f>IF('3. Pauses 24h'!$C$3="Score",0,3)</f>
        <v>3</v>
      </c>
      <c r="Y67">
        <f>IF('3. Pauses 24h'!$C$3="Score",0,3)</f>
        <v>3</v>
      </c>
      <c r="Z67">
        <f>IF('3. Pauses 24h'!$C$3="Score",0,4)</f>
        <v>4</v>
      </c>
      <c r="AA67">
        <f>IF('3. Pauses 24h'!$C$3="Score",0,4)</f>
        <v>4</v>
      </c>
      <c r="AB67">
        <f>IF('3. Pauses 24h'!$C$3="Score",0,4)</f>
        <v>4</v>
      </c>
      <c r="AC67">
        <f>IF('3. Pauses 24h'!$C$3="Score",0,3)</f>
        <v>3</v>
      </c>
      <c r="AD67">
        <f>IF('3. Pauses 24h'!$C$3="Score",0,3)</f>
        <v>3</v>
      </c>
      <c r="AE67">
        <f>IF('3. Pauses 24h'!$C$3="Score",0,3)</f>
        <v>3</v>
      </c>
      <c r="AF67">
        <f>IF('3. Pauses 24h'!$C$3="Score",0,4)</f>
        <v>4</v>
      </c>
      <c r="AG67">
        <f>IF('3. Pauses 24h'!$C$3="Score",0,4)</f>
        <v>4</v>
      </c>
      <c r="AH67">
        <f>IF('3. Pauses 24h'!$C$3="Score",0,4)</f>
        <v>4</v>
      </c>
      <c r="AI67">
        <f>IF('3. Pauses 24h'!$C$3="Score",0,4)</f>
        <v>4</v>
      </c>
      <c r="AJ67">
        <f>IF('3. Pauses 24h'!$C$3="Score",0,4)</f>
        <v>4</v>
      </c>
      <c r="AK67">
        <f>IF('3. Pauses 24h'!$C$3="Score",0,4)</f>
        <v>4</v>
      </c>
      <c r="AL67">
        <f>IF('3. Pauses 24h'!$C$3="Score",0,5)</f>
        <v>5</v>
      </c>
      <c r="AM67">
        <f>IF('3. Pauses 24h'!$C$3="Score",0,5)</f>
        <v>5</v>
      </c>
      <c r="AN67">
        <f>IF('3. Pauses 24h'!$C$3="Score",0,4)</f>
        <v>4</v>
      </c>
      <c r="AO67">
        <f>IF('3. Pauses 24h'!$C$3="Score",0,3)</f>
        <v>3</v>
      </c>
      <c r="AP67">
        <f>IF('3. Pauses 24h'!$C$3="Score",0,2)</f>
        <v>2</v>
      </c>
      <c r="AQ67">
        <f>IF('3. Pauses 24h'!$C$3="Score",0,3)</f>
        <v>3</v>
      </c>
      <c r="AR67">
        <f>IF('3. Pauses 24h'!$C$3="Score",0,4)</f>
        <v>4</v>
      </c>
      <c r="AS67">
        <f>IF('3. Pauses 24h'!$C$3="Score",0,4)</f>
        <v>4</v>
      </c>
      <c r="AT67">
        <f>IF('3. Pauses 24h'!$C$3="Score",0,4)</f>
        <v>4</v>
      </c>
      <c r="AU67">
        <f>IF('3. Pauses 24h'!$C$3="Score",0,4)</f>
        <v>4</v>
      </c>
      <c r="AV67">
        <f>IF('3. Pauses 24h'!$C$3="Score",0,4)</f>
        <v>4</v>
      </c>
      <c r="AW67">
        <f>IF('3. Pauses 24h'!$C$3="Score",0,4)</f>
        <v>4</v>
      </c>
      <c r="AX67">
        <f>IF('3. Pauses 24h'!$C$3="Score",0,4)</f>
        <v>4</v>
      </c>
      <c r="AY67">
        <f>IF('3. Pauses 24h'!$C$3="Score",0,4)</f>
        <v>4</v>
      </c>
      <c r="AZ67">
        <f>IF('3. Pauses 24h'!$C$3="Score",0,3)</f>
        <v>3</v>
      </c>
      <c r="BA67">
        <f>IF('3. Pauses 24h'!$C$3="Score",0,2)</f>
        <v>2</v>
      </c>
      <c r="BB67">
        <f>IF('3. Pauses 24h'!$C$3="Score",0,3)</f>
        <v>3</v>
      </c>
      <c r="BC67">
        <f>IF('3. Pauses 24h'!$C$3="Score",0,4)</f>
        <v>4</v>
      </c>
      <c r="BD67">
        <f>IF('3. Pauses 24h'!$C$3="Score",0,5)</f>
        <v>5</v>
      </c>
      <c r="BE67">
        <f>IF('3. Pauses 24h'!$C$3="Score",0,4)</f>
        <v>4</v>
      </c>
      <c r="BF67">
        <f>IF('3. Pauses 24h'!$C$3="Score",0,3)</f>
        <v>3</v>
      </c>
      <c r="BG67">
        <f>IF('3. Pauses 24h'!$C$3="Score",0,4)</f>
        <v>4</v>
      </c>
      <c r="BH67">
        <f>IF('3. Pauses 24h'!$C$3="Score",0,5)</f>
        <v>5</v>
      </c>
      <c r="BI67">
        <f>IF('3. Pauses 24h'!$C$3="Score",0,5)</f>
        <v>5</v>
      </c>
      <c r="BJ67">
        <f>IF('3. Pauses 24h'!$C$3="Score",0,5)</f>
        <v>5</v>
      </c>
      <c r="BK67">
        <f>IF('3. Pauses 24h'!$C$3="Score",0,4)</f>
        <v>4</v>
      </c>
      <c r="BL67">
        <f>IF('3. Pauses 24h'!$C$3="Score",0,4)</f>
        <v>4</v>
      </c>
      <c r="BM67">
        <f>IF('3. Pauses 24h'!$C$3="Score",0,4)</f>
        <v>4</v>
      </c>
      <c r="BN67">
        <f>IF('3. Pauses 24h'!$C$3="Score",0,3)</f>
        <v>3</v>
      </c>
      <c r="BO67">
        <f>IF('3. Pauses 24h'!$C$3="Score",0,3)</f>
        <v>3</v>
      </c>
      <c r="BP67">
        <f>IF('3. Pauses 24h'!$C$3="Score",0,3)</f>
        <v>3</v>
      </c>
      <c r="BQ67">
        <f>IF('3. Pauses 24h'!$C$3="Score",0,3)</f>
        <v>3</v>
      </c>
      <c r="BR67">
        <f>IF('3. Pauses 24h'!$C$3="Score",0,4)</f>
        <v>4</v>
      </c>
      <c r="BS67">
        <f>IF('3. Pauses 24h'!$C$3="Score",0,5)</f>
        <v>5</v>
      </c>
      <c r="BT67">
        <f>IF('3. Pauses 24h'!$C$3="Score",0,5)</f>
        <v>5</v>
      </c>
      <c r="BU67">
        <f>IF('3. Pauses 24h'!$C$3="Score",0,6)</f>
        <v>6</v>
      </c>
      <c r="BV67">
        <f>IF('3. Pauses 24h'!$C$3="Score",0,6)</f>
        <v>6</v>
      </c>
      <c r="BW67">
        <f>IF('3. Pauses 24h'!$C$3="Score",0,5)</f>
        <v>5</v>
      </c>
      <c r="BX67">
        <f>IF('3. Pauses 24h'!$C$3="Score",0,4)</f>
        <v>4</v>
      </c>
      <c r="BY67">
        <f>IF('3. Pauses 24h'!$C$3="Score",0,3)</f>
        <v>3</v>
      </c>
      <c r="BZ67">
        <f>IF('3. Pauses 24h'!$C$3="Score",0,2)</f>
        <v>2</v>
      </c>
      <c r="CA67">
        <f>IF('3. Pauses 24h'!$C$3="Score",0,3)</f>
        <v>3</v>
      </c>
      <c r="CB67">
        <f>IF('3. Pauses 24h'!$C$3="Score",0,3)</f>
        <v>3</v>
      </c>
      <c r="CC67">
        <f>IF('3. Pauses 24h'!$C$3="Score",0,3)</f>
        <v>3</v>
      </c>
      <c r="CD67">
        <f>IF('3. Pauses 24h'!$C$3="Score",0,4)</f>
        <v>4</v>
      </c>
      <c r="CE67">
        <f>IF('3. Pauses 24h'!$C$3="Score",0,4)</f>
        <v>4</v>
      </c>
      <c r="CF67">
        <f>IF('3. Pauses 24h'!$C$3="Score",0,4)</f>
        <v>4</v>
      </c>
      <c r="CG67">
        <f>IF('3. Pauses 24h'!$C$3="Score",0,5)</f>
        <v>5</v>
      </c>
      <c r="CH67">
        <f>IF('3. Pauses 24h'!$C$3="Score",0,5)</f>
        <v>5</v>
      </c>
      <c r="CI67">
        <f>IF('3. Pauses 24h'!$C$3="Score",0,4)</f>
        <v>4</v>
      </c>
      <c r="CJ67">
        <f>IF('3. Pauses 24h'!$C$3="Score",0,3)</f>
        <v>3</v>
      </c>
      <c r="CK67">
        <f>IF('3. Pauses 24h'!$C$3="Score",0,2)</f>
        <v>2</v>
      </c>
      <c r="CL67">
        <f>IF('3. Pauses 24h'!$C$3="Score",0,3)</f>
        <v>3</v>
      </c>
      <c r="CM67">
        <f>IF('3. Pauses 24h'!$C$3="Score",0,4)</f>
        <v>4</v>
      </c>
      <c r="CN67">
        <f>IF('3. Pauses 24h'!$C$3="Score",0,4)</f>
        <v>4</v>
      </c>
      <c r="CO67">
        <f>IF('3. Pauses 24h'!$C$3="Score",0,4)</f>
        <v>4</v>
      </c>
      <c r="CP67">
        <f>IF('3. Pauses 24h'!$C$3="Score",0,5)</f>
        <v>5</v>
      </c>
      <c r="CQ67">
        <f>IF('3. Pauses 24h'!$C$3="Score",0,6)</f>
        <v>6</v>
      </c>
      <c r="CR67">
        <f>IF('3. Pauses 24h'!$C$3="Score",0,7)</f>
        <v>7</v>
      </c>
      <c r="CS67">
        <f>IF('3. Pauses 24h'!$C$3="Score",0,7)</f>
        <v>7</v>
      </c>
      <c r="CT67">
        <f>IF('3. Pauses 24h'!$C$3="Score",0,7)</f>
        <v>7</v>
      </c>
      <c r="CU67">
        <f>IF('3. Pauses 24h'!$C$3="Score",0,7)</f>
        <v>7</v>
      </c>
      <c r="CV67">
        <f>IF('3. Pauses 24h'!$C$3="Score",0,7)</f>
        <v>7</v>
      </c>
      <c r="CW67">
        <f>IF('3. Pauses 24h'!$C$3="Score",0,7)</f>
        <v>7</v>
      </c>
      <c r="CX67">
        <f>IF('3. Pauses 24h'!$C$3="Score",0,6)</f>
        <v>6</v>
      </c>
      <c r="CY67">
        <f>IF('3. Pauses 24h'!$C$3="Score",0,5)</f>
        <v>5</v>
      </c>
      <c r="CZ67">
        <f>IF('3. Pauses 24h'!$C$3="Score",0,7)</f>
        <v>7</v>
      </c>
      <c r="DA67">
        <f>IF('3. Pauses 24h'!$C$3="Score",0,6)</f>
        <v>6</v>
      </c>
    </row>
    <row r="68" spans="2:105" x14ac:dyDescent="0.35">
      <c r="B68" s="186" t="s">
        <v>1111</v>
      </c>
      <c r="D68" s="478">
        <f t="shared" si="3"/>
        <v>6.9647058823529413</v>
      </c>
      <c r="E68">
        <f>IF('3. Pauses 24h'!$C$3="Score",,1)</f>
        <v>1</v>
      </c>
      <c r="F68">
        <f>IF('3. Pauses 24h'!$C$3="Score",,2)</f>
        <v>2</v>
      </c>
      <c r="G68">
        <f>IF('3. Pauses 24h'!$C$3="Score",,3)</f>
        <v>3</v>
      </c>
      <c r="R68">
        <f>IF('3. Pauses 24h'!$C$3="Score",,4)</f>
        <v>4</v>
      </c>
      <c r="S68">
        <f>IF('3. Pauses 24h'!$C$3="Score",,4)</f>
        <v>4</v>
      </c>
      <c r="T68">
        <f>IF('3. Pauses 24h'!$C$3="Score",,4)</f>
        <v>4</v>
      </c>
      <c r="U68">
        <f>IF('3. Pauses 24h'!$C$3="Score",0,7)</f>
        <v>7</v>
      </c>
      <c r="V68">
        <f>IF('3. Pauses 24h'!$C$3="Score",0,7)</f>
        <v>7</v>
      </c>
      <c r="W68">
        <f>IF('3. Pauses 24h'!$C$3="Score",0,7)</f>
        <v>7</v>
      </c>
      <c r="X68">
        <f>IF('3. Pauses 24h'!$C$3="Score",0,7)</f>
        <v>7</v>
      </c>
      <c r="Y68">
        <f>IF('3. Pauses 24h'!$C$3="Score",0,7)</f>
        <v>7</v>
      </c>
      <c r="Z68">
        <f>IF('3. Pauses 24h'!$C$3="Score",0,7)</f>
        <v>7</v>
      </c>
      <c r="AA68">
        <f>IF('3. Pauses 24h'!$C$3="Score",0,7)</f>
        <v>7</v>
      </c>
      <c r="AB68">
        <f>IF('3. Pauses 24h'!$C$3="Score",0,7)</f>
        <v>7</v>
      </c>
      <c r="AC68">
        <f>IF('3. Pauses 24h'!$C$3="Score",0,7)</f>
        <v>7</v>
      </c>
      <c r="AD68">
        <f>IF('3. Pauses 24h'!$C$3="Score",0,7)</f>
        <v>7</v>
      </c>
      <c r="AE68">
        <f>IF('3. Pauses 24h'!$C$3="Score",0,7)</f>
        <v>7</v>
      </c>
      <c r="AF68">
        <f>IF('3. Pauses 24h'!$C$3="Score",0,7)</f>
        <v>7</v>
      </c>
      <c r="AG68">
        <f>IF('3. Pauses 24h'!$C$3="Score",0,7)</f>
        <v>7</v>
      </c>
      <c r="AH68">
        <f>IF('3. Pauses 24h'!$C$3="Score",0,7)</f>
        <v>7</v>
      </c>
      <c r="AI68">
        <f>IF('3. Pauses 24h'!$C$3="Score",0,7)</f>
        <v>7</v>
      </c>
      <c r="AJ68">
        <f>IF('3. Pauses 24h'!$C$3="Score",0,7)</f>
        <v>7</v>
      </c>
      <c r="AK68">
        <f>IF('3. Pauses 24h'!$C$3="Score",0,7)</f>
        <v>7</v>
      </c>
      <c r="AL68">
        <f>IF('3. Pauses 24h'!$C$3="Score",0,7)</f>
        <v>7</v>
      </c>
      <c r="AM68">
        <f>IF('3. Pauses 24h'!$C$3="Score",0,7)</f>
        <v>7</v>
      </c>
      <c r="AN68">
        <f>IF('3. Pauses 24h'!$C$3="Score",0,7)</f>
        <v>7</v>
      </c>
      <c r="AO68">
        <f>IF('3. Pauses 24h'!$C$3="Score",0,7)</f>
        <v>7</v>
      </c>
      <c r="AP68">
        <f>IF('3. Pauses 24h'!$C$3="Score",0,7)</f>
        <v>7</v>
      </c>
      <c r="AQ68">
        <f>IF('3. Pauses 24h'!$C$3="Score",0,7)</f>
        <v>7</v>
      </c>
      <c r="AR68">
        <f>IF('3. Pauses 24h'!$C$3="Score",0,7)</f>
        <v>7</v>
      </c>
      <c r="AS68">
        <f>IF('3. Pauses 24h'!$C$3="Score",0,7)</f>
        <v>7</v>
      </c>
      <c r="AT68">
        <f>IF('3. Pauses 24h'!$C$3="Score",0,7)</f>
        <v>7</v>
      </c>
      <c r="AU68">
        <f>IF('3. Pauses 24h'!$C$3="Score",0,7)</f>
        <v>7</v>
      </c>
      <c r="AV68">
        <f>IF('3. Pauses 24h'!$C$3="Score",0,7)</f>
        <v>7</v>
      </c>
      <c r="AW68">
        <f>IF('3. Pauses 24h'!$C$3="Score",0,7)</f>
        <v>7</v>
      </c>
      <c r="AX68">
        <f>IF('3. Pauses 24h'!$C$3="Score",0,7)</f>
        <v>7</v>
      </c>
      <c r="AY68">
        <f>IF('3. Pauses 24h'!$C$3="Score",0,7)</f>
        <v>7</v>
      </c>
      <c r="AZ68">
        <f>IF('3. Pauses 24h'!$C$3="Score",0,7)</f>
        <v>7</v>
      </c>
      <c r="BA68">
        <f>IF('3. Pauses 24h'!$C$3="Score",0,7)</f>
        <v>7</v>
      </c>
      <c r="BB68">
        <f>IF('3. Pauses 24h'!$C$3="Score",0,7)</f>
        <v>7</v>
      </c>
      <c r="BC68">
        <f>IF('3. Pauses 24h'!$C$3="Score",0,7)</f>
        <v>7</v>
      </c>
      <c r="BD68">
        <f>IF('3. Pauses 24h'!$C$3="Score",0,7)</f>
        <v>7</v>
      </c>
      <c r="BE68">
        <f>IF('3. Pauses 24h'!$C$3="Score",0,7)</f>
        <v>7</v>
      </c>
      <c r="BF68">
        <f>IF('3. Pauses 24h'!$C$3="Score",0,7)</f>
        <v>7</v>
      </c>
      <c r="BG68">
        <f>IF('3. Pauses 24h'!$C$3="Score",0,7)</f>
        <v>7</v>
      </c>
      <c r="BH68">
        <f>IF('3. Pauses 24h'!$C$3="Score",0,7)</f>
        <v>7</v>
      </c>
      <c r="BI68">
        <f>IF('3. Pauses 24h'!$C$3="Score",0,7)</f>
        <v>7</v>
      </c>
      <c r="BJ68">
        <f>IF('3. Pauses 24h'!$C$3="Score",0,7)</f>
        <v>7</v>
      </c>
      <c r="BK68">
        <f>IF('3. Pauses 24h'!$C$3="Score",0,7)</f>
        <v>7</v>
      </c>
      <c r="BL68">
        <f>IF('3. Pauses 24h'!$C$3="Score",0,7)</f>
        <v>7</v>
      </c>
      <c r="BM68">
        <f>IF('3. Pauses 24h'!$C$3="Score",0,7)</f>
        <v>7</v>
      </c>
      <c r="BN68">
        <f>IF('3. Pauses 24h'!$C$3="Score",0,7)</f>
        <v>7</v>
      </c>
      <c r="BO68">
        <f>IF('3. Pauses 24h'!$C$3="Score",0,7)</f>
        <v>7</v>
      </c>
      <c r="BP68">
        <f>IF('3. Pauses 24h'!$C$3="Score",0,7)</f>
        <v>7</v>
      </c>
      <c r="BQ68">
        <f>IF('3. Pauses 24h'!$C$3="Score",0,7)</f>
        <v>7</v>
      </c>
      <c r="BR68">
        <f>IF('3. Pauses 24h'!$C$3="Score",0,7)</f>
        <v>7</v>
      </c>
      <c r="BS68">
        <f>IF('3. Pauses 24h'!$C$3="Score",0,7)</f>
        <v>7</v>
      </c>
      <c r="BT68">
        <f>IF('3. Pauses 24h'!$C$3="Score",0,7)</f>
        <v>7</v>
      </c>
      <c r="BU68">
        <f>IF('3. Pauses 24h'!$C$3="Score",0,7)</f>
        <v>7</v>
      </c>
      <c r="BV68">
        <f>IF('3. Pauses 24h'!$C$3="Score",0,7)</f>
        <v>7</v>
      </c>
      <c r="BW68">
        <f>IF('3. Pauses 24h'!$C$3="Score",0,7)</f>
        <v>7</v>
      </c>
      <c r="BX68">
        <f>IF('3. Pauses 24h'!$C$3="Score",0,7)</f>
        <v>7</v>
      </c>
      <c r="BY68">
        <f>IF('3. Pauses 24h'!$C$3="Score",0,7)</f>
        <v>7</v>
      </c>
      <c r="BZ68">
        <f>IF('3. Pauses 24h'!$C$3="Score",0,7)</f>
        <v>7</v>
      </c>
      <c r="CA68">
        <f>IF('3. Pauses 24h'!$C$3="Score",0,7)</f>
        <v>7</v>
      </c>
      <c r="CB68">
        <f>IF('3. Pauses 24h'!$C$3="Score",0,7)</f>
        <v>7</v>
      </c>
      <c r="CC68">
        <f>IF('3. Pauses 24h'!$C$3="Score",0,7)</f>
        <v>7</v>
      </c>
      <c r="CD68">
        <f>IF('3. Pauses 24h'!$C$3="Score",0,7)</f>
        <v>7</v>
      </c>
      <c r="CE68">
        <f>IF('3. Pauses 24h'!$C$3="Score",0,7)</f>
        <v>7</v>
      </c>
      <c r="CF68">
        <f>IF('3. Pauses 24h'!$C$3="Score",0,7)</f>
        <v>7</v>
      </c>
      <c r="CG68">
        <f>IF('3. Pauses 24h'!$C$3="Score",0,7)</f>
        <v>7</v>
      </c>
      <c r="CH68">
        <f>IF('3. Pauses 24h'!$C$3="Score",0,7)</f>
        <v>7</v>
      </c>
      <c r="CI68">
        <f>IF('3. Pauses 24h'!$C$3="Score",0,7)</f>
        <v>7</v>
      </c>
      <c r="CJ68">
        <f>IF('3. Pauses 24h'!$C$3="Score",0,7)</f>
        <v>7</v>
      </c>
      <c r="CK68">
        <f>IF('3. Pauses 24h'!$C$3="Score",0,7)</f>
        <v>7</v>
      </c>
      <c r="CL68">
        <f>IF('3. Pauses 24h'!$C$3="Score",0,7)</f>
        <v>7</v>
      </c>
      <c r="CM68">
        <f>IF('3. Pauses 24h'!$C$3="Score",0,7)</f>
        <v>7</v>
      </c>
      <c r="CN68">
        <f>IF('3. Pauses 24h'!$C$3="Score",0,7)</f>
        <v>7</v>
      </c>
      <c r="CO68">
        <f>IF('3. Pauses 24h'!$C$3="Score",0,7)</f>
        <v>7</v>
      </c>
      <c r="CP68">
        <f>IF('3. Pauses 24h'!$C$3="Score",0,7)</f>
        <v>7</v>
      </c>
      <c r="CQ68">
        <f>IF('3. Pauses 24h'!$C$3="Score",0,7)</f>
        <v>7</v>
      </c>
      <c r="CR68">
        <f>IF('3. Pauses 24h'!$C$3="Score",0,7)</f>
        <v>7</v>
      </c>
      <c r="CS68">
        <f>IF('3. Pauses 24h'!$C$3="Score",0,7)</f>
        <v>7</v>
      </c>
      <c r="CT68">
        <f>IF('3. Pauses 24h'!$C$3="Score",0,7)</f>
        <v>7</v>
      </c>
      <c r="CU68">
        <f>IF('3. Pauses 24h'!$C$3="Score",0,7)</f>
        <v>7</v>
      </c>
      <c r="CV68">
        <f>IF('3. Pauses 24h'!$C$3="Score",0,7)</f>
        <v>7</v>
      </c>
      <c r="CW68">
        <f>IF('3. Pauses 24h'!$C$3="Score",0,7)</f>
        <v>7</v>
      </c>
      <c r="CX68">
        <f>IF('3. Pauses 24h'!$C$3="Score",0,7)</f>
        <v>7</v>
      </c>
      <c r="CY68">
        <f>IF('3. Pauses 24h'!$C$3="Score",0,6)</f>
        <v>6</v>
      </c>
      <c r="CZ68">
        <f>IF('3. Pauses 24h'!$C$3="Score",0,6)</f>
        <v>6</v>
      </c>
      <c r="DA68">
        <f>IF('3. Pauses 24h'!$C$3="Score",0,6)</f>
        <v>6</v>
      </c>
    </row>
    <row r="69" spans="2:105" x14ac:dyDescent="0.35">
      <c r="B69" s="186" t="s">
        <v>1112</v>
      </c>
      <c r="D69" s="478">
        <f t="shared" si="3"/>
        <v>3.7411764705882353</v>
      </c>
      <c r="E69">
        <f>IF('3. Pauses 24h'!$C$3="Score",,0)</f>
        <v>0</v>
      </c>
      <c r="F69">
        <f>IF('3. Pauses 24h'!$C$3="Score",,1)</f>
        <v>1</v>
      </c>
      <c r="G69">
        <f>IF('3. Pauses 24h'!$C$3="Score",,2)</f>
        <v>2</v>
      </c>
      <c r="R69">
        <f>IF('3. Pauses 24h'!$C$3="Score",,3)</f>
        <v>3</v>
      </c>
      <c r="S69">
        <f>IF('3. Pauses 24h'!$C$3="Score",,4)</f>
        <v>4</v>
      </c>
      <c r="T69">
        <f>IF('3. Pauses 24h'!$C$3="Score",,5)</f>
        <v>5</v>
      </c>
      <c r="U69">
        <f>IF('3. Pauses 24h'!$C$3="Score",0,5)</f>
        <v>5</v>
      </c>
      <c r="V69">
        <f>IF('3. Pauses 24h'!$C$3="Score",0,4)</f>
        <v>4</v>
      </c>
      <c r="W69">
        <f>IF('3. Pauses 24h'!$C$3="Score",0,3)</f>
        <v>3</v>
      </c>
      <c r="X69">
        <f>IF('3. Pauses 24h'!$C$3="Score",0,4)</f>
        <v>4</v>
      </c>
      <c r="Y69">
        <f>IF('3. Pauses 24h'!$C$3="Score",0,5)</f>
        <v>5</v>
      </c>
      <c r="Z69">
        <f>IF('3. Pauses 24h'!$C$3="Score",0,5)</f>
        <v>5</v>
      </c>
      <c r="AA69">
        <f>IF('3. Pauses 24h'!$C$3="Score",0,5)</f>
        <v>5</v>
      </c>
      <c r="AB69">
        <f>IF('3. Pauses 24h'!$C$3="Score",0,4)</f>
        <v>4</v>
      </c>
      <c r="AC69">
        <f>IF('3. Pauses 24h'!$C$3="Score",0,4)</f>
        <v>4</v>
      </c>
      <c r="AD69">
        <f>IF('3. Pauses 24h'!$C$3="Score",0,4)</f>
        <v>4</v>
      </c>
      <c r="AE69">
        <f>IF('3. Pauses 24h'!$C$3="Score",0,4)</f>
        <v>4</v>
      </c>
      <c r="AF69">
        <f>IF('3. Pauses 24h'!$C$3="Score",0,4)</f>
        <v>4</v>
      </c>
      <c r="AG69">
        <f>IF('3. Pauses 24h'!$C$3="Score",0,3)</f>
        <v>3</v>
      </c>
      <c r="AH69">
        <f>IF('3. Pauses 24h'!$C$3="Score",0,2)</f>
        <v>2</v>
      </c>
      <c r="AI69">
        <f>IF('3. Pauses 24h'!$C$3="Score",0,2)</f>
        <v>2</v>
      </c>
      <c r="AJ69">
        <f>IF('3. Pauses 24h'!$C$3="Score",0,2)</f>
        <v>2</v>
      </c>
      <c r="AK69">
        <f>IF('3. Pauses 24h'!$C$3="Score",0,3)</f>
        <v>3</v>
      </c>
      <c r="AL69">
        <f>IF('3. Pauses 24h'!$C$3="Score",0,3)</f>
        <v>3</v>
      </c>
      <c r="AM69">
        <f>IF('3. Pauses 24h'!$C$3="Score",0,3)</f>
        <v>3</v>
      </c>
      <c r="AN69">
        <f>IF('3. Pauses 24h'!$C$3="Score",0,4)</f>
        <v>4</v>
      </c>
      <c r="AO69">
        <f>IF('3. Pauses 24h'!$C$3="Score",0,4)</f>
        <v>4</v>
      </c>
      <c r="AP69">
        <f>IF('3. Pauses 24h'!$C$3="Score",0,4)</f>
        <v>4</v>
      </c>
      <c r="AQ69">
        <f>IF('3. Pauses 24h'!$C$3="Score",0,5)</f>
        <v>5</v>
      </c>
      <c r="AR69">
        <f>IF('3. Pauses 24h'!$C$3="Score",0,5)</f>
        <v>5</v>
      </c>
      <c r="AS69">
        <f>IF('3. Pauses 24h'!$C$3="Score",0,5)</f>
        <v>5</v>
      </c>
      <c r="AT69">
        <f>IF('3. Pauses 24h'!$C$3="Score",0,4)</f>
        <v>4</v>
      </c>
      <c r="AU69">
        <f>IF('3. Pauses 24h'!$C$3="Score",0,3)</f>
        <v>3</v>
      </c>
      <c r="AV69">
        <f>IF('3. Pauses 24h'!$C$3="Score",0,4)</f>
        <v>4</v>
      </c>
      <c r="AW69">
        <f>IF('3. Pauses 24h'!$C$3="Score",0,5)</f>
        <v>5</v>
      </c>
      <c r="AX69">
        <f>IF('3. Pauses 24h'!$C$3="Score",0,5)</f>
        <v>5</v>
      </c>
      <c r="AY69">
        <f>IF('3. Pauses 24h'!$C$3="Score",0,4)</f>
        <v>4</v>
      </c>
      <c r="AZ69">
        <f>IF('3. Pauses 24h'!$C$3="Score",0,3)</f>
        <v>3</v>
      </c>
      <c r="BA69">
        <f>IF('3. Pauses 24h'!$C$3="Score",0,4)</f>
        <v>4</v>
      </c>
      <c r="BB69">
        <f>IF('3. Pauses 24h'!$C$3="Score",0,5)</f>
        <v>5</v>
      </c>
      <c r="BC69">
        <f>IF('3. Pauses 24h'!$C$3="Score",0,5)</f>
        <v>5</v>
      </c>
      <c r="BD69">
        <f>IF('3. Pauses 24h'!$C$3="Score",0,4)</f>
        <v>4</v>
      </c>
      <c r="BE69">
        <f>IF('3. Pauses 24h'!$C$3="Score",0,3)</f>
        <v>3</v>
      </c>
      <c r="BF69">
        <f>IF('3. Pauses 24h'!$C$3="Score",0,3)</f>
        <v>3</v>
      </c>
      <c r="BG69">
        <f>IF('3. Pauses 24h'!$C$3="Score",0,3)</f>
        <v>3</v>
      </c>
      <c r="BH69">
        <f>IF('3. Pauses 24h'!$C$3="Score",0,3)</f>
        <v>3</v>
      </c>
      <c r="BI69">
        <f>IF('3. Pauses 24h'!$C$3="Score",0,3)</f>
        <v>3</v>
      </c>
      <c r="BJ69">
        <f>IF('3. Pauses 24h'!$C$3="Score",0,3)</f>
        <v>3</v>
      </c>
      <c r="BK69">
        <f>IF('3. Pauses 24h'!$C$3="Score",0,3)</f>
        <v>3</v>
      </c>
      <c r="BL69">
        <f>IF('3. Pauses 24h'!$C$3="Score",0,3)</f>
        <v>3</v>
      </c>
      <c r="BM69">
        <f>IF('3. Pauses 24h'!$C$3="Score",0,4)</f>
        <v>4</v>
      </c>
      <c r="BN69">
        <f>IF('3. Pauses 24h'!$C$3="Score",0,5)</f>
        <v>5</v>
      </c>
      <c r="BO69">
        <f>IF('3. Pauses 24h'!$C$3="Score",0,5)</f>
        <v>5</v>
      </c>
      <c r="BP69">
        <f>IF('3. Pauses 24h'!$C$3="Score",0,4)</f>
        <v>4</v>
      </c>
      <c r="BQ69">
        <f>IF('3. Pauses 24h'!$C$3="Score",0,3)</f>
        <v>3</v>
      </c>
      <c r="BR69">
        <f>IF('3. Pauses 24h'!$C$3="Score",0,3)</f>
        <v>3</v>
      </c>
      <c r="BS69">
        <f>IF('3. Pauses 24h'!$C$3="Score",0,3)</f>
        <v>3</v>
      </c>
      <c r="BT69">
        <f>IF('3. Pauses 24h'!$C$3="Score",0,3)</f>
        <v>3</v>
      </c>
      <c r="BU69">
        <f>IF('3. Pauses 24h'!$C$3="Score",0,2)</f>
        <v>2</v>
      </c>
      <c r="BV69">
        <f>IF('3. Pauses 24h'!$C$3="Score",0,2)</f>
        <v>2</v>
      </c>
      <c r="BW69">
        <f>IF('3. Pauses 24h'!$C$3="Score",0,3)</f>
        <v>3</v>
      </c>
      <c r="BX69">
        <f>IF('3. Pauses 24h'!$C$3="Score",0,4)</f>
        <v>4</v>
      </c>
      <c r="BY69">
        <f>IF('3. Pauses 24h'!$C$3="Score",0,4)</f>
        <v>4</v>
      </c>
      <c r="BZ69">
        <f>IF('3. Pauses 24h'!$C$3="Score",0,4)</f>
        <v>4</v>
      </c>
      <c r="CA69">
        <f>IF('3. Pauses 24h'!$C$3="Score",0,3)</f>
        <v>3</v>
      </c>
      <c r="CB69">
        <f>IF('3. Pauses 24h'!$C$3="Score",0,3)</f>
        <v>3</v>
      </c>
      <c r="CC69">
        <f>IF('3. Pauses 24h'!$C$3="Score",0,3)</f>
        <v>3</v>
      </c>
      <c r="CD69">
        <f>IF('3. Pauses 24h'!$C$3="Score",0,3)</f>
        <v>3</v>
      </c>
      <c r="CE69">
        <f>IF('3. Pauses 24h'!$C$3="Score",0,3)</f>
        <v>3</v>
      </c>
      <c r="CF69">
        <f>IF('3. Pauses 24h'!$C$3="Score",0,3)</f>
        <v>3</v>
      </c>
      <c r="CG69">
        <f>IF('3. Pauses 24h'!$C$3="Score",0,3)</f>
        <v>3</v>
      </c>
      <c r="CH69">
        <f>IF('3. Pauses 24h'!$C$3="Score",0,4)</f>
        <v>4</v>
      </c>
      <c r="CI69">
        <f>IF('3. Pauses 24h'!$C$3="Score",0,5)</f>
        <v>5</v>
      </c>
      <c r="CJ69">
        <f>IF('3. Pauses 24h'!$C$3="Score",0,5)</f>
        <v>5</v>
      </c>
      <c r="CK69">
        <f>IF('3. Pauses 24h'!$C$3="Score",0,4)</f>
        <v>4</v>
      </c>
      <c r="CL69">
        <f>IF('3. Pauses 24h'!$C$3="Score",0,3)</f>
        <v>3</v>
      </c>
      <c r="CM69">
        <f>IF('3. Pauses 24h'!$C$3="Score",0,3)</f>
        <v>3</v>
      </c>
      <c r="CN69">
        <f>IF('3. Pauses 24h'!$C$3="Score",0,3)</f>
        <v>3</v>
      </c>
      <c r="CO69">
        <f>IF('3. Pauses 24h'!$C$3="Score",0,3)</f>
        <v>3</v>
      </c>
      <c r="CP69">
        <f>IF('3. Pauses 24h'!$C$3="Score",0,3)</f>
        <v>3</v>
      </c>
      <c r="CQ69">
        <f>IF('3. Pauses 24h'!$C$3="Score",0,3)</f>
        <v>3</v>
      </c>
      <c r="CR69">
        <f>IF('3. Pauses 24h'!$C$3="Score",0,4)</f>
        <v>4</v>
      </c>
      <c r="CS69">
        <f>IF('3. Pauses 24h'!$C$3="Score",0,5)</f>
        <v>5</v>
      </c>
      <c r="CT69">
        <f>IF('3. Pauses 24h'!$C$3="Score",0,6)</f>
        <v>6</v>
      </c>
      <c r="CU69">
        <f>IF('3. Pauses 24h'!$C$3="Score",0,6)</f>
        <v>6</v>
      </c>
      <c r="CV69">
        <f>IF('3. Pauses 24h'!$C$3="Score",0,5)</f>
        <v>5</v>
      </c>
      <c r="CW69">
        <f>IF('3. Pauses 24h'!$C$3="Score",0,4)</f>
        <v>4</v>
      </c>
      <c r="CX69">
        <f>IF('3. Pauses 24h'!$C$3="Score",0,4)</f>
        <v>4</v>
      </c>
      <c r="CY69">
        <f>IF('3. Pauses 24h'!$C$3="Score",0,3)</f>
        <v>3</v>
      </c>
      <c r="CZ69">
        <f>IF('3. Pauses 24h'!$C$3="Score",0,5)</f>
        <v>5</v>
      </c>
      <c r="DA69">
        <f>IF('3. Pauses 24h'!$C$3="Score",0,4)</f>
        <v>4</v>
      </c>
    </row>
    <row r="70" spans="2:105" x14ac:dyDescent="0.35">
      <c r="B70" s="186" t="s">
        <v>1113</v>
      </c>
      <c r="D70" s="478">
        <f t="shared" si="3"/>
        <v>6.9529411764705884</v>
      </c>
      <c r="E70">
        <f>IF('3. Pauses 24h'!$C$3="Score",,0)</f>
        <v>0</v>
      </c>
      <c r="F70">
        <f>IF('3. Pauses 24h'!$C$3="Score",,1)</f>
        <v>1</v>
      </c>
      <c r="G70">
        <f>IF('3. Pauses 24h'!$C$3="Score",,2)</f>
        <v>2</v>
      </c>
      <c r="R70">
        <f>IF('3. Pauses 24h'!$C$3="Score",,2)</f>
        <v>2</v>
      </c>
      <c r="S70">
        <f>IF('3. Pauses 24h'!$C$3="Score",,2)</f>
        <v>2</v>
      </c>
      <c r="T70">
        <f>IF('3. Pauses 24h'!$C$3="Score",,3)</f>
        <v>3</v>
      </c>
      <c r="U70">
        <f>IF('3. Pauses 24h'!$C$3="Score",0,7)</f>
        <v>7</v>
      </c>
      <c r="V70">
        <f>IF('3. Pauses 24h'!$C$3="Score",0,7)</f>
        <v>7</v>
      </c>
      <c r="W70">
        <f>IF('3. Pauses 24h'!$C$3="Score",0,7)</f>
        <v>7</v>
      </c>
      <c r="X70">
        <f>IF('3. Pauses 24h'!$C$3="Score",0,7)</f>
        <v>7</v>
      </c>
      <c r="Y70">
        <f>IF('3. Pauses 24h'!$C$3="Score",0,7)</f>
        <v>7</v>
      </c>
      <c r="Z70">
        <f>IF('3. Pauses 24h'!$C$3="Score",0,7)</f>
        <v>7</v>
      </c>
      <c r="AA70">
        <f>IF('3. Pauses 24h'!$C$3="Score",0,7)</f>
        <v>7</v>
      </c>
      <c r="AB70">
        <f>IF('3. Pauses 24h'!$C$3="Score",0,7)</f>
        <v>7</v>
      </c>
      <c r="AC70">
        <f>IF('3. Pauses 24h'!$C$3="Score",0,7)</f>
        <v>7</v>
      </c>
      <c r="AD70">
        <f>IF('3. Pauses 24h'!$C$3="Score",0,7)</f>
        <v>7</v>
      </c>
      <c r="AE70">
        <f>IF('3. Pauses 24h'!$C$3="Score",0,7)</f>
        <v>7</v>
      </c>
      <c r="AF70">
        <f>IF('3. Pauses 24h'!$C$3="Score",0,7)</f>
        <v>7</v>
      </c>
      <c r="AG70">
        <f>IF('3. Pauses 24h'!$C$3="Score",0,7)</f>
        <v>7</v>
      </c>
      <c r="AH70">
        <f>IF('3. Pauses 24h'!$C$3="Score",0,7)</f>
        <v>7</v>
      </c>
      <c r="AI70">
        <f>IF('3. Pauses 24h'!$C$3="Score",0,7)</f>
        <v>7</v>
      </c>
      <c r="AJ70">
        <f>IF('3. Pauses 24h'!$C$3="Score",0,7)</f>
        <v>7</v>
      </c>
      <c r="AK70">
        <f>IF('3. Pauses 24h'!$C$3="Score",0,7)</f>
        <v>7</v>
      </c>
      <c r="AL70">
        <f>IF('3. Pauses 24h'!$C$3="Score",0,7)</f>
        <v>7</v>
      </c>
      <c r="AM70">
        <f>IF('3. Pauses 24h'!$C$3="Score",0,7)</f>
        <v>7</v>
      </c>
      <c r="AN70">
        <f>IF('3. Pauses 24h'!$C$3="Score",0,7)</f>
        <v>7</v>
      </c>
      <c r="AO70">
        <f>IF('3. Pauses 24h'!$C$3="Score",0,7)</f>
        <v>7</v>
      </c>
      <c r="AP70">
        <f>IF('3. Pauses 24h'!$C$3="Score",0,7)</f>
        <v>7</v>
      </c>
      <c r="AQ70">
        <f>IF('3. Pauses 24h'!$C$3="Score",0,7)</f>
        <v>7</v>
      </c>
      <c r="AR70">
        <f>IF('3. Pauses 24h'!$C$3="Score",0,7)</f>
        <v>7</v>
      </c>
      <c r="AS70">
        <f>IF('3. Pauses 24h'!$C$3="Score",0,7)</f>
        <v>7</v>
      </c>
      <c r="AT70">
        <f>IF('3. Pauses 24h'!$C$3="Score",0,7)</f>
        <v>7</v>
      </c>
      <c r="AU70">
        <f>IF('3. Pauses 24h'!$C$3="Score",0,7)</f>
        <v>7</v>
      </c>
      <c r="AV70">
        <f>IF('3. Pauses 24h'!$C$3="Score",0,7)</f>
        <v>7</v>
      </c>
      <c r="AW70">
        <f>IF('3. Pauses 24h'!$C$3="Score",0,7)</f>
        <v>7</v>
      </c>
      <c r="AX70">
        <f>IF('3. Pauses 24h'!$C$3="Score",0,7)</f>
        <v>7</v>
      </c>
      <c r="AY70">
        <f>IF('3. Pauses 24h'!$C$3="Score",0,7)</f>
        <v>7</v>
      </c>
      <c r="AZ70">
        <f>IF('3. Pauses 24h'!$C$3="Score",0,7)</f>
        <v>7</v>
      </c>
      <c r="BA70">
        <f>IF('3. Pauses 24h'!$C$3="Score",0,7)</f>
        <v>7</v>
      </c>
      <c r="BB70">
        <f>IF('3. Pauses 24h'!$C$3="Score",0,7)</f>
        <v>7</v>
      </c>
      <c r="BC70">
        <f>IF('3. Pauses 24h'!$C$3="Score",0,7)</f>
        <v>7</v>
      </c>
      <c r="BD70">
        <f>IF('3. Pauses 24h'!$C$3="Score",0,7)</f>
        <v>7</v>
      </c>
      <c r="BE70">
        <f>IF('3. Pauses 24h'!$C$3="Score",0,7)</f>
        <v>7</v>
      </c>
      <c r="BF70">
        <f>IF('3. Pauses 24h'!$C$3="Score",0,7)</f>
        <v>7</v>
      </c>
      <c r="BG70">
        <f>IF('3. Pauses 24h'!$C$3="Score",0,7)</f>
        <v>7</v>
      </c>
      <c r="BH70">
        <f>IF('3. Pauses 24h'!$C$3="Score",0,7)</f>
        <v>7</v>
      </c>
      <c r="BI70">
        <f>IF('3. Pauses 24h'!$C$3="Score",0,7)</f>
        <v>7</v>
      </c>
      <c r="BJ70">
        <f>IF('3. Pauses 24h'!$C$3="Score",0,7)</f>
        <v>7</v>
      </c>
      <c r="BK70">
        <f>IF('3. Pauses 24h'!$C$3="Score",0,7)</f>
        <v>7</v>
      </c>
      <c r="BL70">
        <f>IF('3. Pauses 24h'!$C$3="Score",0,7)</f>
        <v>7</v>
      </c>
      <c r="BM70">
        <f>IF('3. Pauses 24h'!$C$3="Score",0,7)</f>
        <v>7</v>
      </c>
      <c r="BN70">
        <f>IF('3. Pauses 24h'!$C$3="Score",0,7)</f>
        <v>7</v>
      </c>
      <c r="BO70">
        <f>IF('3. Pauses 24h'!$C$3="Score",0,7)</f>
        <v>7</v>
      </c>
      <c r="BP70">
        <f>IF('3. Pauses 24h'!$C$3="Score",0,7)</f>
        <v>7</v>
      </c>
      <c r="BQ70">
        <f>IF('3. Pauses 24h'!$C$3="Score",0,7)</f>
        <v>7</v>
      </c>
      <c r="BR70">
        <f>IF('3. Pauses 24h'!$C$3="Score",0,7)</f>
        <v>7</v>
      </c>
      <c r="BS70">
        <f>IF('3. Pauses 24h'!$C$3="Score",0,7)</f>
        <v>7</v>
      </c>
      <c r="BT70">
        <f>IF('3. Pauses 24h'!$C$3="Score",0,7)</f>
        <v>7</v>
      </c>
      <c r="BU70">
        <f>IF('3. Pauses 24h'!$C$3="Score",0,7)</f>
        <v>7</v>
      </c>
      <c r="BV70">
        <f>IF('3. Pauses 24h'!$C$3="Score",0,7)</f>
        <v>7</v>
      </c>
      <c r="BW70">
        <f>IF('3. Pauses 24h'!$C$3="Score",0,7)</f>
        <v>7</v>
      </c>
      <c r="BX70">
        <f>IF('3. Pauses 24h'!$C$3="Score",0,7)</f>
        <v>7</v>
      </c>
      <c r="BY70">
        <f>IF('3. Pauses 24h'!$C$3="Score",0,7)</f>
        <v>7</v>
      </c>
      <c r="BZ70">
        <f>IF('3. Pauses 24h'!$C$3="Score",0,7)</f>
        <v>7</v>
      </c>
      <c r="CA70">
        <f>IF('3. Pauses 24h'!$C$3="Score",0,7)</f>
        <v>7</v>
      </c>
      <c r="CB70">
        <f>IF('3. Pauses 24h'!$C$3="Score",0,7)</f>
        <v>7</v>
      </c>
      <c r="CC70">
        <f>IF('3. Pauses 24h'!$C$3="Score",0,7)</f>
        <v>7</v>
      </c>
      <c r="CD70">
        <f>IF('3. Pauses 24h'!$C$3="Score",0,7)</f>
        <v>7</v>
      </c>
      <c r="CE70">
        <f>IF('3. Pauses 24h'!$C$3="Score",0,7)</f>
        <v>7</v>
      </c>
      <c r="CF70">
        <f>IF('3. Pauses 24h'!$C$3="Score",0,7)</f>
        <v>7</v>
      </c>
      <c r="CG70">
        <f>IF('3. Pauses 24h'!$C$3="Score",0,7)</f>
        <v>7</v>
      </c>
      <c r="CH70">
        <f>IF('3. Pauses 24h'!$C$3="Score",0,7)</f>
        <v>7</v>
      </c>
      <c r="CI70">
        <f>IF('3. Pauses 24h'!$C$3="Score",0,7)</f>
        <v>7</v>
      </c>
      <c r="CJ70">
        <f>IF('3. Pauses 24h'!$C$3="Score",0,7)</f>
        <v>7</v>
      </c>
      <c r="CK70">
        <f>IF('3. Pauses 24h'!$C$3="Score",0,7)</f>
        <v>7</v>
      </c>
      <c r="CL70">
        <f>IF('3. Pauses 24h'!$C$3="Score",0,7)</f>
        <v>7</v>
      </c>
      <c r="CM70">
        <f>IF('3. Pauses 24h'!$C$3="Score",0,7)</f>
        <v>7</v>
      </c>
      <c r="CN70">
        <f>IF('3. Pauses 24h'!$C$3="Score",0,7)</f>
        <v>7</v>
      </c>
      <c r="CO70">
        <f>IF('3. Pauses 24h'!$C$3="Score",0,7)</f>
        <v>7</v>
      </c>
      <c r="CP70">
        <f>IF('3. Pauses 24h'!$C$3="Score",0,7)</f>
        <v>7</v>
      </c>
      <c r="CQ70">
        <f>IF('3. Pauses 24h'!$C$3="Score",0,7)</f>
        <v>7</v>
      </c>
      <c r="CR70">
        <f>IF('3. Pauses 24h'!$C$3="Score",0,7)</f>
        <v>7</v>
      </c>
      <c r="CS70">
        <f>IF('3. Pauses 24h'!$C$3="Score",0,7)</f>
        <v>7</v>
      </c>
      <c r="CT70">
        <f>IF('3. Pauses 24h'!$C$3="Score",0,7)</f>
        <v>7</v>
      </c>
      <c r="CU70">
        <f>IF('3. Pauses 24h'!$C$3="Score",0,7)</f>
        <v>7</v>
      </c>
      <c r="CV70">
        <f>IF('3. Pauses 24h'!$C$3="Score",0,7)</f>
        <v>7</v>
      </c>
      <c r="CW70">
        <f>IF('3. Pauses 24h'!$C$3="Score",0,7)</f>
        <v>7</v>
      </c>
      <c r="CX70">
        <f>IF('3. Pauses 24h'!$C$3="Score",0,7)</f>
        <v>7</v>
      </c>
      <c r="CY70">
        <f>IF('3. Pauses 24h'!$C$3="Score",0,6)</f>
        <v>6</v>
      </c>
      <c r="CZ70">
        <f>IF('3. Pauses 24h'!$C$3="Score",0,6)</f>
        <v>6</v>
      </c>
      <c r="DA70">
        <f>IF('3. Pauses 24h'!$C$3="Score",0,5)</f>
        <v>5</v>
      </c>
    </row>
    <row r="71" spans="2:105" x14ac:dyDescent="0.35">
      <c r="B71" s="186" t="s">
        <v>1119</v>
      </c>
      <c r="D71" s="478">
        <f t="shared" si="3"/>
        <v>4.6235294117647054</v>
      </c>
      <c r="E71">
        <f>IF('3. Pauses 24h'!$C$3="Score",,0)</f>
        <v>0</v>
      </c>
      <c r="F71">
        <f>IF('3. Pauses 24h'!$C$3="Score",,0)</f>
        <v>0</v>
      </c>
      <c r="G71">
        <f>IF('3. Pauses 24h'!$C$3="Score",,1)</f>
        <v>1</v>
      </c>
      <c r="R71">
        <f>IF('3. Pauses 24h'!$C$3="Score",,2)</f>
        <v>2</v>
      </c>
      <c r="S71">
        <f>IF('3. Pauses 24h'!$C$3="Score",,3)</f>
        <v>3</v>
      </c>
      <c r="T71">
        <f>IF('3. Pauses 24h'!$C$3="Score",,3)</f>
        <v>3</v>
      </c>
      <c r="U71">
        <f>IF('3. Pauses 24h'!$C$3="Score",0,6)</f>
        <v>6</v>
      </c>
      <c r="V71">
        <f>IF('3. Pauses 24h'!$C$3="Score",0,6)</f>
        <v>6</v>
      </c>
      <c r="W71">
        <f>IF('3. Pauses 24h'!$C$3="Score",0,7)</f>
        <v>7</v>
      </c>
      <c r="X71">
        <f>IF('3. Pauses 24h'!$C$3="Score",0,7)</f>
        <v>7</v>
      </c>
      <c r="Y71">
        <f>IF('3. Pauses 24h'!$C$3="Score",0,6)</f>
        <v>6</v>
      </c>
      <c r="Z71">
        <f>IF('3. Pauses 24h'!$C$3="Score",0,5)</f>
        <v>5</v>
      </c>
      <c r="AA71">
        <f>IF('3. Pauses 24h'!$C$3="Score",0,4)</f>
        <v>4</v>
      </c>
      <c r="AB71">
        <f>IF('3. Pauses 24h'!$C$3="Score",0,4)</f>
        <v>4</v>
      </c>
      <c r="AC71">
        <f>IF('3. Pauses 24h'!$C$3="Score",0,4)</f>
        <v>4</v>
      </c>
      <c r="AD71">
        <f>IF('3. Pauses 24h'!$C$3="Score",0,4)</f>
        <v>4</v>
      </c>
      <c r="AE71">
        <f>IF('3. Pauses 24h'!$C$3="Score",0,3)</f>
        <v>3</v>
      </c>
      <c r="AF71">
        <f>IF('3. Pauses 24h'!$C$3="Score",0,3)</f>
        <v>3</v>
      </c>
      <c r="AG71">
        <f>IF('3. Pauses 24h'!$C$3="Score",0,3)</f>
        <v>3</v>
      </c>
      <c r="AH71">
        <f>IF('3. Pauses 24h'!$C$3="Score",0,4)</f>
        <v>4</v>
      </c>
      <c r="AI71">
        <f>IF('3. Pauses 24h'!$C$3="Score",0,4)</f>
        <v>4</v>
      </c>
      <c r="AJ71">
        <f>IF('3. Pauses 24h'!$C$3="Score",0,4)</f>
        <v>4</v>
      </c>
      <c r="AK71">
        <f>IF('3. Pauses 24h'!$C$3="Score",0,3)</f>
        <v>3</v>
      </c>
      <c r="AL71">
        <f>IF('3. Pauses 24h'!$C$3="Score",0,3)</f>
        <v>3</v>
      </c>
      <c r="AM71">
        <f>IF('3. Pauses 24h'!$C$3="Score",0,3)</f>
        <v>3</v>
      </c>
      <c r="AN71">
        <f>IF('3. Pauses 24h'!$C$3="Score",0,4)</f>
        <v>4</v>
      </c>
      <c r="AO71">
        <f>IF('3. Pauses 24h'!$C$3="Score",0,4)</f>
        <v>4</v>
      </c>
      <c r="AP71">
        <f>IF('3. Pauses 24h'!$C$3="Score",0,4)</f>
        <v>4</v>
      </c>
      <c r="AQ71">
        <f>IF('3. Pauses 24h'!$C$3="Score",0,4)</f>
        <v>4</v>
      </c>
      <c r="AR71">
        <f>IF('3. Pauses 24h'!$C$3="Score",0,5)</f>
        <v>5</v>
      </c>
      <c r="AS71">
        <f>IF('3. Pauses 24h'!$C$3="Score",0,6)</f>
        <v>6</v>
      </c>
      <c r="AT71">
        <f>IF('3. Pauses 24h'!$C$3="Score",0,7)</f>
        <v>7</v>
      </c>
      <c r="AU71">
        <f>IF('3. Pauses 24h'!$C$3="Score",0,7)</f>
        <v>7</v>
      </c>
      <c r="AV71">
        <f>IF('3. Pauses 24h'!$C$3="Score",0,7)</f>
        <v>7</v>
      </c>
      <c r="AW71">
        <f>IF('3. Pauses 24h'!$C$3="Score",0,6)</f>
        <v>6</v>
      </c>
      <c r="AX71">
        <f>IF('3. Pauses 24h'!$C$3="Score",0,5)</f>
        <v>5</v>
      </c>
      <c r="AY71">
        <f>IF('3. Pauses 24h'!$C$3="Score",0,4)</f>
        <v>4</v>
      </c>
      <c r="AZ71">
        <f>IF('3. Pauses 24h'!$C$3="Score",0,4)</f>
        <v>4</v>
      </c>
      <c r="BA71">
        <f>IF('3. Pauses 24h'!$C$3="Score",0,4)</f>
        <v>4</v>
      </c>
      <c r="BB71">
        <f>IF('3. Pauses 24h'!$C$3="Score",0,3)</f>
        <v>3</v>
      </c>
      <c r="BC71">
        <f>IF('3. Pauses 24h'!$C$3="Score",0,2)</f>
        <v>2</v>
      </c>
      <c r="BD71">
        <f>IF('3. Pauses 24h'!$C$3="Score",0,2)</f>
        <v>2</v>
      </c>
      <c r="BE71">
        <f>IF('3. Pauses 24h'!$C$3="Score",0,2)</f>
        <v>2</v>
      </c>
      <c r="BF71">
        <f>IF('3. Pauses 24h'!$C$3="Score",0,3)</f>
        <v>3</v>
      </c>
      <c r="BG71">
        <f>IF('3. Pauses 24h'!$C$3="Score",0,3)</f>
        <v>3</v>
      </c>
      <c r="BH71">
        <f>IF('3. Pauses 24h'!$C$3="Score",0,3)</f>
        <v>3</v>
      </c>
      <c r="BI71">
        <f>IF('3. Pauses 24h'!$C$3="Score",0,4)</f>
        <v>4</v>
      </c>
      <c r="BJ71">
        <f>IF('3. Pauses 24h'!$C$3="Score",0,4)</f>
        <v>4</v>
      </c>
      <c r="BK71">
        <f>IF('3. Pauses 24h'!$C$3="Score",0,4)</f>
        <v>4</v>
      </c>
      <c r="BL71">
        <f>IF('3. Pauses 24h'!$C$3="Score",0,5)</f>
        <v>5</v>
      </c>
      <c r="BM71">
        <f>IF('3. Pauses 24h'!$C$3="Score",0,5)</f>
        <v>5</v>
      </c>
      <c r="BN71">
        <f>IF('3. Pauses 24h'!$C$3="Score",0,4)</f>
        <v>4</v>
      </c>
      <c r="BO71">
        <f>IF('3. Pauses 24h'!$C$3="Score",0,3)</f>
        <v>3</v>
      </c>
      <c r="BP71">
        <f>IF('3. Pauses 24h'!$C$3="Score",0,2)</f>
        <v>2</v>
      </c>
      <c r="BQ71">
        <f>IF('3. Pauses 24h'!$C$3="Score",0,3)</f>
        <v>3</v>
      </c>
      <c r="BR71">
        <f>IF('3. Pauses 24h'!$C$3="Score",0,4)</f>
        <v>4</v>
      </c>
      <c r="BS71">
        <f>IF('3. Pauses 24h'!$C$3="Score",0,4)</f>
        <v>4</v>
      </c>
      <c r="BT71">
        <f>IF('3. Pauses 24h'!$C$3="Score",0,4)</f>
        <v>4</v>
      </c>
      <c r="BU71">
        <f>IF('3. Pauses 24h'!$C$3="Score",0,5)</f>
        <v>5</v>
      </c>
      <c r="BV71">
        <f>IF('3. Pauses 24h'!$C$3="Score",0,6)</f>
        <v>6</v>
      </c>
      <c r="BW71">
        <f>IF('3. Pauses 24h'!$C$3="Score",0,7)</f>
        <v>7</v>
      </c>
      <c r="BX71">
        <f>IF('3. Pauses 24h'!$C$3="Score",0,7)</f>
        <v>7</v>
      </c>
      <c r="BY71">
        <f>IF('3. Pauses 24h'!$C$3="Score",0,7)</f>
        <v>7</v>
      </c>
      <c r="BZ71">
        <f>IF('3. Pauses 24h'!$C$3="Score",0,7)</f>
        <v>7</v>
      </c>
      <c r="CA71">
        <f>IF('3. Pauses 24h'!$C$3="Score",0,7)</f>
        <v>7</v>
      </c>
      <c r="CB71">
        <f>IF('3. Pauses 24h'!$C$3="Score",0,7)</f>
        <v>7</v>
      </c>
      <c r="CC71">
        <f>IF('3. Pauses 24h'!$C$3="Score",0,7)</f>
        <v>7</v>
      </c>
      <c r="CD71">
        <f>IF('3. Pauses 24h'!$C$3="Score",0,7)</f>
        <v>7</v>
      </c>
      <c r="CE71">
        <f>IF('3. Pauses 24h'!$C$3="Score",0,7)</f>
        <v>7</v>
      </c>
      <c r="CF71">
        <f>IF('3. Pauses 24h'!$C$3="Score",0,7)</f>
        <v>7</v>
      </c>
      <c r="CG71">
        <f>IF('3. Pauses 24h'!$C$3="Score",0,6)</f>
        <v>6</v>
      </c>
      <c r="CH71">
        <f>IF('3. Pauses 24h'!$C$3="Score",0,6)</f>
        <v>6</v>
      </c>
      <c r="CI71">
        <f>IF('3. Pauses 24h'!$C$3="Score",0,6)</f>
        <v>6</v>
      </c>
      <c r="CJ71">
        <f>IF('3. Pauses 24h'!$C$3="Score",0,6)</f>
        <v>6</v>
      </c>
      <c r="CK71">
        <f>IF('3. Pauses 24h'!$C$3="Score",0,6)</f>
        <v>6</v>
      </c>
      <c r="CL71">
        <f>IF('3. Pauses 24h'!$C$3="Score",0,6)</f>
        <v>6</v>
      </c>
      <c r="CM71">
        <f>IF('3. Pauses 24h'!$C$3="Score",0,5)</f>
        <v>5</v>
      </c>
      <c r="CN71">
        <f>IF('3. Pauses 24h'!$C$3="Score",0,5)</f>
        <v>5</v>
      </c>
      <c r="CO71">
        <f>IF('3. Pauses 24h'!$C$3="Score",0,4)</f>
        <v>4</v>
      </c>
      <c r="CP71">
        <f>IF('3. Pauses 24h'!$C$3="Score",0,4)</f>
        <v>4</v>
      </c>
      <c r="CQ71">
        <f>IF('3. Pauses 24h'!$C$3="Score",0,4)</f>
        <v>4</v>
      </c>
      <c r="CR71">
        <f>IF('3. Pauses 24h'!$C$3="Score",0,4)</f>
        <v>4</v>
      </c>
      <c r="CS71">
        <f>IF('3. Pauses 24h'!$C$3="Score",0,4)</f>
        <v>4</v>
      </c>
      <c r="CT71">
        <f>IF('3. Pauses 24h'!$C$3="Score",0,4)</f>
        <v>4</v>
      </c>
      <c r="CU71">
        <f>IF('3. Pauses 24h'!$C$3="Score",0,4)</f>
        <v>4</v>
      </c>
      <c r="CV71">
        <f>IF('3. Pauses 24h'!$C$3="Score",0,4)</f>
        <v>4</v>
      </c>
      <c r="CW71">
        <f>IF('3. Pauses 24h'!$C$3="Score",0,3)</f>
        <v>3</v>
      </c>
      <c r="CX71">
        <f>IF('3. Pauses 24h'!$C$3="Score",0,3)</f>
        <v>3</v>
      </c>
      <c r="CY71">
        <f>IF('3. Pauses 24h'!$C$3="Score",0,2)</f>
        <v>2</v>
      </c>
      <c r="CZ71">
        <f>IF('3. Pauses 24h'!$C$3="Score",0,4)</f>
        <v>4</v>
      </c>
      <c r="DA71">
        <f>IF('3. Pauses 24h'!$C$3="Score",0,4)</f>
        <v>4</v>
      </c>
    </row>
    <row r="72" spans="2:105" x14ac:dyDescent="0.35">
      <c r="B72" s="186" t="s">
        <v>1167</v>
      </c>
      <c r="D72" s="478">
        <f t="shared" si="3"/>
        <v>6.9294117647058826</v>
      </c>
      <c r="E72">
        <f>IF('3. Pauses 24h'!$C$3="Score",,0)</f>
        <v>0</v>
      </c>
      <c r="F72">
        <f>IF('3. Pauses 24h'!$C$3="Score",,1)</f>
        <v>1</v>
      </c>
      <c r="G72">
        <f>IF('3. Pauses 24h'!$C$3="Score",,2)</f>
        <v>2</v>
      </c>
      <c r="R72">
        <f>IF('3. Pauses 24h'!$C$3="Score",,3)</f>
        <v>3</v>
      </c>
      <c r="S72">
        <f>IF('3. Pauses 24h'!$C$3="Score",,3)</f>
        <v>3</v>
      </c>
      <c r="T72">
        <f>IF('3. Pauses 24h'!$C$3="Score",,3)</f>
        <v>3</v>
      </c>
      <c r="U72">
        <f>IF('3. Pauses 24h'!$C$3="Score",0,7)</f>
        <v>7</v>
      </c>
      <c r="V72">
        <f>IF('3. Pauses 24h'!$C$3="Score",0,7)</f>
        <v>7</v>
      </c>
      <c r="W72">
        <f>IF('3. Pauses 24h'!$C$3="Score",0,7)</f>
        <v>7</v>
      </c>
      <c r="X72">
        <f>IF('3. Pauses 24h'!$C$3="Score",0,7)</f>
        <v>7</v>
      </c>
      <c r="Y72">
        <f>IF('3. Pauses 24h'!$C$3="Score",0,7)</f>
        <v>7</v>
      </c>
      <c r="Z72">
        <f>IF('3. Pauses 24h'!$C$3="Score",0,7)</f>
        <v>7</v>
      </c>
      <c r="AA72">
        <f>IF('3. Pauses 24h'!$C$3="Score",0,7)</f>
        <v>7</v>
      </c>
      <c r="AB72">
        <f>IF('3. Pauses 24h'!$C$3="Score",0,7)</f>
        <v>7</v>
      </c>
      <c r="AC72">
        <f>IF('3. Pauses 24h'!$C$3="Score",0,7)</f>
        <v>7</v>
      </c>
      <c r="AD72">
        <f>IF('3. Pauses 24h'!$C$3="Score",0,7)</f>
        <v>7</v>
      </c>
      <c r="AE72">
        <f>IF('3. Pauses 24h'!$C$3="Score",0,7)</f>
        <v>7</v>
      </c>
      <c r="AF72">
        <f>IF('3. Pauses 24h'!$C$3="Score",0,7)</f>
        <v>7</v>
      </c>
      <c r="AG72">
        <f>IF('3. Pauses 24h'!$C$3="Score",0,7)</f>
        <v>7</v>
      </c>
      <c r="AH72">
        <f>IF('3. Pauses 24h'!$C$3="Score",0,7)</f>
        <v>7</v>
      </c>
      <c r="AI72">
        <f>IF('3. Pauses 24h'!$C$3="Score",0,7)</f>
        <v>7</v>
      </c>
      <c r="AJ72">
        <f>IF('3. Pauses 24h'!$C$3="Score",0,7)</f>
        <v>7</v>
      </c>
      <c r="AK72">
        <f>IF('3. Pauses 24h'!$C$3="Score",0,7)</f>
        <v>7</v>
      </c>
      <c r="AL72">
        <f>IF('3. Pauses 24h'!$C$3="Score",0,7)</f>
        <v>7</v>
      </c>
      <c r="AM72">
        <f>IF('3. Pauses 24h'!$C$3="Score",0,7)</f>
        <v>7</v>
      </c>
      <c r="AN72">
        <f>IF('3. Pauses 24h'!$C$3="Score",0,7)</f>
        <v>7</v>
      </c>
      <c r="AO72">
        <f>IF('3. Pauses 24h'!$C$3="Score",0,7)</f>
        <v>7</v>
      </c>
      <c r="AP72">
        <f>IF('3. Pauses 24h'!$C$3="Score",0,7)</f>
        <v>7</v>
      </c>
      <c r="AQ72">
        <f>IF('3. Pauses 24h'!$C$3="Score",0,7)</f>
        <v>7</v>
      </c>
      <c r="AR72">
        <f>IF('3. Pauses 24h'!$C$3="Score",0,7)</f>
        <v>7</v>
      </c>
      <c r="AS72">
        <f>IF('3. Pauses 24h'!$C$3="Score",0,7)</f>
        <v>7</v>
      </c>
      <c r="AT72">
        <f>IF('3. Pauses 24h'!$C$3="Score",0,7)</f>
        <v>7</v>
      </c>
      <c r="AU72">
        <f>IF('3. Pauses 24h'!$C$3="Score",0,7)</f>
        <v>7</v>
      </c>
      <c r="AV72">
        <f>IF('3. Pauses 24h'!$C$3="Score",0,7)</f>
        <v>7</v>
      </c>
      <c r="AW72">
        <f>IF('3. Pauses 24h'!$C$3="Score",0,7)</f>
        <v>7</v>
      </c>
      <c r="AX72">
        <f>IF('3. Pauses 24h'!$C$3="Score",0,7)</f>
        <v>7</v>
      </c>
      <c r="AY72">
        <f>IF('3. Pauses 24h'!$C$3="Score",0,7)</f>
        <v>7</v>
      </c>
      <c r="AZ72">
        <f>IF('3. Pauses 24h'!$C$3="Score",0,7)</f>
        <v>7</v>
      </c>
      <c r="BA72">
        <f>IF('3. Pauses 24h'!$C$3="Score",0,7)</f>
        <v>7</v>
      </c>
      <c r="BB72">
        <f>IF('3. Pauses 24h'!$C$3="Score",0,7)</f>
        <v>7</v>
      </c>
      <c r="BC72">
        <f>IF('3. Pauses 24h'!$C$3="Score",0,7)</f>
        <v>7</v>
      </c>
      <c r="BD72">
        <f>IF('3. Pauses 24h'!$C$3="Score",0,7)</f>
        <v>7</v>
      </c>
      <c r="BE72">
        <f>IF('3. Pauses 24h'!$C$3="Score",0,7)</f>
        <v>7</v>
      </c>
      <c r="BF72">
        <f>IF('3. Pauses 24h'!$C$3="Score",0,7)</f>
        <v>7</v>
      </c>
      <c r="BG72">
        <f>IF('3. Pauses 24h'!$C$3="Score",0,7)</f>
        <v>7</v>
      </c>
      <c r="BH72">
        <f>IF('3. Pauses 24h'!$C$3="Score",0,7)</f>
        <v>7</v>
      </c>
      <c r="BI72">
        <f>IF('3. Pauses 24h'!$C$3="Score",0,7)</f>
        <v>7</v>
      </c>
      <c r="BJ72">
        <f>IF('3. Pauses 24h'!$C$3="Score",0,7)</f>
        <v>7</v>
      </c>
      <c r="BK72">
        <f>IF('3. Pauses 24h'!$C$3="Score",0,7)</f>
        <v>7</v>
      </c>
      <c r="BL72">
        <f>IF('3. Pauses 24h'!$C$3="Score",0,7)</f>
        <v>7</v>
      </c>
      <c r="BM72">
        <f>IF('3. Pauses 24h'!$C$3="Score",0,7)</f>
        <v>7</v>
      </c>
      <c r="BN72">
        <f>IF('3. Pauses 24h'!$C$3="Score",0,7)</f>
        <v>7</v>
      </c>
      <c r="BO72">
        <f>IF('3. Pauses 24h'!$C$3="Score",0,7)</f>
        <v>7</v>
      </c>
      <c r="BP72">
        <f>IF('3. Pauses 24h'!$C$3="Score",0,7)</f>
        <v>7</v>
      </c>
      <c r="BQ72">
        <f>IF('3. Pauses 24h'!$C$3="Score",0,7)</f>
        <v>7</v>
      </c>
      <c r="BR72">
        <f>IF('3. Pauses 24h'!$C$3="Score",0,7)</f>
        <v>7</v>
      </c>
      <c r="BS72">
        <f>IF('3. Pauses 24h'!$C$3="Score",0,7)</f>
        <v>7</v>
      </c>
      <c r="BT72">
        <f>IF('3. Pauses 24h'!$C$3="Score",0,7)</f>
        <v>7</v>
      </c>
      <c r="BU72">
        <f>IF('3. Pauses 24h'!$C$3="Score",0,7)</f>
        <v>7</v>
      </c>
      <c r="BV72">
        <f>IF('3. Pauses 24h'!$C$3="Score",0,7)</f>
        <v>7</v>
      </c>
      <c r="BW72">
        <f>IF('3. Pauses 24h'!$C$3="Score",0,7)</f>
        <v>7</v>
      </c>
      <c r="BX72">
        <f>IF('3. Pauses 24h'!$C$3="Score",0,7)</f>
        <v>7</v>
      </c>
      <c r="BY72">
        <f>IF('3. Pauses 24h'!$C$3="Score",0,7)</f>
        <v>7</v>
      </c>
      <c r="BZ72">
        <f>IF('3. Pauses 24h'!$C$3="Score",0,7)</f>
        <v>7</v>
      </c>
      <c r="CA72">
        <f>IF('3. Pauses 24h'!$C$3="Score",0,7)</f>
        <v>7</v>
      </c>
      <c r="CB72">
        <f>IF('3. Pauses 24h'!$C$3="Score",0,7)</f>
        <v>7</v>
      </c>
      <c r="CC72">
        <f>IF('3. Pauses 24h'!$C$3="Score",0,7)</f>
        <v>7</v>
      </c>
      <c r="CD72">
        <f>IF('3. Pauses 24h'!$C$3="Score",0,7)</f>
        <v>7</v>
      </c>
      <c r="CE72">
        <f>IF('3. Pauses 24h'!$C$3="Score",0,7)</f>
        <v>7</v>
      </c>
      <c r="CF72">
        <f>IF('3. Pauses 24h'!$C$3="Score",0,7)</f>
        <v>7</v>
      </c>
      <c r="CG72">
        <f>IF('3. Pauses 24h'!$C$3="Score",0,7)</f>
        <v>7</v>
      </c>
      <c r="CH72">
        <f>IF('3. Pauses 24h'!$C$3="Score",0,7)</f>
        <v>7</v>
      </c>
      <c r="CI72">
        <f>IF('3. Pauses 24h'!$C$3="Score",0,7)</f>
        <v>7</v>
      </c>
      <c r="CJ72">
        <f>IF('3. Pauses 24h'!$C$3="Score",0,7)</f>
        <v>7</v>
      </c>
      <c r="CK72">
        <f>IF('3. Pauses 24h'!$C$3="Score",0,7)</f>
        <v>7</v>
      </c>
      <c r="CL72">
        <f>IF('3. Pauses 24h'!$C$3="Score",0,7)</f>
        <v>7</v>
      </c>
      <c r="CM72">
        <f>IF('3. Pauses 24h'!$C$3="Score",0,7)</f>
        <v>7</v>
      </c>
      <c r="CN72">
        <f>IF('3. Pauses 24h'!$C$3="Score",0,7)</f>
        <v>7</v>
      </c>
      <c r="CO72">
        <f>IF('3. Pauses 24h'!$C$3="Score",0,7)</f>
        <v>7</v>
      </c>
      <c r="CP72">
        <f>IF('3. Pauses 24h'!$C$3="Score",0,7)</f>
        <v>7</v>
      </c>
      <c r="CQ72">
        <f>IF('3. Pauses 24h'!$C$3="Score",0,7)</f>
        <v>7</v>
      </c>
      <c r="CR72">
        <f>IF('3. Pauses 24h'!$C$3="Score",0,7)</f>
        <v>7</v>
      </c>
      <c r="CS72">
        <f>IF('3. Pauses 24h'!$C$3="Score",0,7)</f>
        <v>7</v>
      </c>
      <c r="CT72">
        <f>IF('3. Pauses 24h'!$C$3="Score",0,7)</f>
        <v>7</v>
      </c>
      <c r="CU72">
        <f>IF('3. Pauses 24h'!$C$3="Score",0,7)</f>
        <v>7</v>
      </c>
      <c r="CV72">
        <f>IF('3. Pauses 24h'!$C$3="Score",0,7)</f>
        <v>7</v>
      </c>
      <c r="CW72">
        <f>IF('3. Pauses 24h'!$C$3="Score",0,7)</f>
        <v>7</v>
      </c>
      <c r="CX72">
        <f>IF('3. Pauses 24h'!$C$3="Score",0,7)</f>
        <v>7</v>
      </c>
      <c r="CY72">
        <f>IF('3. Pauses 24h'!$C$3="Score",0,6)</f>
        <v>6</v>
      </c>
      <c r="CZ72">
        <f>IF('3. Pauses 24h'!$C$3="Score",0,5)</f>
        <v>5</v>
      </c>
      <c r="DA72">
        <f>IF('3. Pauses 24h'!$C$3="Score",0,4)</f>
        <v>4</v>
      </c>
    </row>
    <row r="73" spans="2:105" x14ac:dyDescent="0.35">
      <c r="B73" s="186" t="s">
        <v>1168</v>
      </c>
      <c r="D73" s="478">
        <f t="shared" si="3"/>
        <v>2.9764705882352942</v>
      </c>
      <c r="E73">
        <f>IF('3. Pauses 24h'!$C$3="Score",,0)</f>
        <v>0</v>
      </c>
      <c r="F73">
        <f>IF('3. Pauses 24h'!$C$3="Score",,1)</f>
        <v>1</v>
      </c>
      <c r="G73">
        <f>IF('3. Pauses 24h'!$C$3="Score",,2)</f>
        <v>2</v>
      </c>
      <c r="R73">
        <f>IF('3. Pauses 24h'!$C$3="Score",,3)</f>
        <v>3</v>
      </c>
      <c r="S73">
        <f>IF('3. Pauses 24h'!$C$3="Score",,4)</f>
        <v>4</v>
      </c>
      <c r="T73">
        <f>IF('3. Pauses 24h'!$C$3="Score",,4)</f>
        <v>4</v>
      </c>
      <c r="U73">
        <f>IF('3. Pauses 24h'!$C$3="Score",0,4)</f>
        <v>4</v>
      </c>
      <c r="V73">
        <f>IF('3. Pauses 24h'!$C$3="Score",0,3)</f>
        <v>3</v>
      </c>
      <c r="W73">
        <f>IF('3. Pauses 24h'!$C$3="Score",0,3)</f>
        <v>3</v>
      </c>
      <c r="X73">
        <f>IF('3. Pauses 24h'!$C$3="Score",0,3)</f>
        <v>3</v>
      </c>
      <c r="Y73">
        <f>IF('3. Pauses 24h'!$C$3="Score",0,3)</f>
        <v>3</v>
      </c>
      <c r="Z73">
        <f>IF('3. Pauses 24h'!$C$3="Score",0,3)</f>
        <v>3</v>
      </c>
      <c r="AA73">
        <f>IF('3. Pauses 24h'!$C$3="Score",0,4)</f>
        <v>4</v>
      </c>
      <c r="AB73">
        <f>IF('3. Pauses 24h'!$C$3="Score",0,4)</f>
        <v>4</v>
      </c>
      <c r="AC73">
        <f>IF('3. Pauses 24h'!$C$3="Score",0,4)</f>
        <v>4</v>
      </c>
      <c r="AD73">
        <f>IF('3. Pauses 24h'!$C$3="Score",0,3)</f>
        <v>3</v>
      </c>
      <c r="AE73">
        <f>IF('3. Pauses 24h'!$C$3="Score",0,3)</f>
        <v>3</v>
      </c>
      <c r="AF73">
        <f>IF('3. Pauses 24h'!$C$3="Score",0,4)</f>
        <v>4</v>
      </c>
      <c r="AG73">
        <f>IF('3. Pauses 24h'!$C$3="Score",0,3)</f>
        <v>3</v>
      </c>
      <c r="AH73">
        <f>IF('3. Pauses 24h'!$C$3="Score",0,2)</f>
        <v>2</v>
      </c>
      <c r="AI73">
        <f>IF('3. Pauses 24h'!$C$3="Score",0,3)</f>
        <v>3</v>
      </c>
      <c r="AJ73">
        <f>IF('3. Pauses 24h'!$C$3="Score",0,3)</f>
        <v>3</v>
      </c>
      <c r="AK73">
        <f>IF('3. Pauses 24h'!$C$3="Score",0,3)</f>
        <v>3</v>
      </c>
      <c r="AL73">
        <f>IF('3. Pauses 24h'!$C$3="Score",0,2)</f>
        <v>2</v>
      </c>
      <c r="AM73">
        <f>IF('3. Pauses 24h'!$C$3="Score",0,2)</f>
        <v>2</v>
      </c>
      <c r="AN73">
        <f>IF('3. Pauses 24h'!$C$3="Score",0,2)</f>
        <v>2</v>
      </c>
      <c r="AO73">
        <f>IF('3. Pauses 24h'!$C$3="Score",0,2)</f>
        <v>2</v>
      </c>
      <c r="AP73">
        <f>IF('3. Pauses 24h'!$C$3="Score",0,2)</f>
        <v>2</v>
      </c>
      <c r="AQ73">
        <f>IF('3. Pauses 24h'!$C$3="Score",0,3)</f>
        <v>3</v>
      </c>
      <c r="AR73">
        <f>IF('3. Pauses 24h'!$C$3="Score",0,3)</f>
        <v>3</v>
      </c>
      <c r="AS73">
        <f>IF('3. Pauses 24h'!$C$3="Score",0,3)</f>
        <v>3</v>
      </c>
      <c r="AT73">
        <f>IF('3. Pauses 24h'!$C$3="Score",0,2)</f>
        <v>2</v>
      </c>
      <c r="AU73">
        <f>IF('3. Pauses 24h'!$C$3="Score",0,3)</f>
        <v>3</v>
      </c>
      <c r="AV73">
        <f>IF('3. Pauses 24h'!$C$3="Score",0,4)</f>
        <v>4</v>
      </c>
      <c r="AW73">
        <f>IF('3. Pauses 24h'!$C$3="Score",0,3)</f>
        <v>3</v>
      </c>
      <c r="AX73">
        <f>IF('3. Pauses 24h'!$C$3="Score",0,2)</f>
        <v>2</v>
      </c>
      <c r="AY73">
        <f>IF('3. Pauses 24h'!$C$3="Score",0,3)</f>
        <v>3</v>
      </c>
      <c r="AZ73">
        <f>IF('3. Pauses 24h'!$C$3="Score",0,3)</f>
        <v>3</v>
      </c>
      <c r="BA73">
        <f>IF('3. Pauses 24h'!$C$3="Score",0,3)</f>
        <v>3</v>
      </c>
      <c r="BB73">
        <f>IF('3. Pauses 24h'!$C$3="Score",0,2)</f>
        <v>2</v>
      </c>
      <c r="BC73">
        <f>IF('3. Pauses 24h'!$C$3="Score",0,2)</f>
        <v>2</v>
      </c>
      <c r="BD73">
        <f>IF('3. Pauses 24h'!$C$3="Score",0,3)</f>
        <v>3</v>
      </c>
      <c r="BE73">
        <f>IF('3. Pauses 24h'!$C$3="Score",0,4)</f>
        <v>4</v>
      </c>
      <c r="BF73">
        <f>IF('3. Pauses 24h'!$C$3="Score",0,4)</f>
        <v>4</v>
      </c>
      <c r="BG73">
        <f>IF('3. Pauses 24h'!$C$3="Score",0,5)</f>
        <v>5</v>
      </c>
      <c r="BH73">
        <f>IF('3. Pauses 24h'!$C$3="Score",0,6)</f>
        <v>6</v>
      </c>
      <c r="BI73">
        <f>IF('3. Pauses 24h'!$C$3="Score",0,7)</f>
        <v>7</v>
      </c>
      <c r="BJ73">
        <f>IF('3. Pauses 24h'!$C$3="Score",0,7)</f>
        <v>7</v>
      </c>
      <c r="BK73">
        <f>IF('3. Pauses 24h'!$C$3="Score",0,6)</f>
        <v>6</v>
      </c>
      <c r="BL73">
        <f>IF('3. Pauses 24h'!$C$3="Score",0,5)</f>
        <v>5</v>
      </c>
      <c r="BM73">
        <f>IF('3. Pauses 24h'!$C$3="Score",0,4)</f>
        <v>4</v>
      </c>
      <c r="BN73">
        <f>IF('3. Pauses 24h'!$C$3="Score",0,4)</f>
        <v>4</v>
      </c>
      <c r="BO73">
        <f>IF('3. Pauses 24h'!$C$3="Score",0,3)</f>
        <v>3</v>
      </c>
      <c r="BP73">
        <f>IF('3. Pauses 24h'!$C$3="Score",0,2)</f>
        <v>2</v>
      </c>
      <c r="BQ73">
        <f>IF('3. Pauses 24h'!$C$3="Score",1,1)</f>
        <v>1</v>
      </c>
      <c r="BR73">
        <f>IF('3. Pauses 24h'!$C$3="Score",0,2)</f>
        <v>2</v>
      </c>
      <c r="BS73">
        <f>IF('3. Pauses 24h'!$C$3="Score",0,3)</f>
        <v>3</v>
      </c>
      <c r="BT73">
        <f>IF('3. Pauses 24h'!$C$3="Score",0,3)</f>
        <v>3</v>
      </c>
      <c r="BU73">
        <f>IF('3. Pauses 24h'!$C$3="Score",0,2)</f>
        <v>2</v>
      </c>
      <c r="BV73">
        <f>IF('3. Pauses 24h'!$C$3="Score",0,3)</f>
        <v>3</v>
      </c>
      <c r="BW73">
        <f>IF('3. Pauses 24h'!$C$3="Score",0,3)</f>
        <v>3</v>
      </c>
      <c r="BX73">
        <f>IF('3. Pauses 24h'!$C$3="Score",0,3)</f>
        <v>3</v>
      </c>
      <c r="BY73">
        <f>IF('3. Pauses 24h'!$C$3="Score",0,2)</f>
        <v>2</v>
      </c>
      <c r="BZ73">
        <f>IF('3. Pauses 24h'!$C$3="Score",0,2)</f>
        <v>2</v>
      </c>
      <c r="CA73">
        <f>IF('3. Pauses 24h'!$C$3="Score",0,3)</f>
        <v>3</v>
      </c>
      <c r="CB73">
        <f>IF('3. Pauses 24h'!$C$3="Score",0,3)</f>
        <v>3</v>
      </c>
      <c r="CC73">
        <f>IF('3. Pauses 24h'!$C$3="Score",0,2)</f>
        <v>2</v>
      </c>
      <c r="CD73">
        <f>IF('3. Pauses 24h'!$C$3="Score",0,3)</f>
        <v>3</v>
      </c>
      <c r="CE73">
        <f>IF('3. Pauses 24h'!$C$3="Score",0,3)</f>
        <v>3</v>
      </c>
      <c r="CF73">
        <f>IF('3. Pauses 24h'!$C$3="Score",0,3)</f>
        <v>3</v>
      </c>
      <c r="CG73">
        <f>IF('3. Pauses 24h'!$C$3="Score",0,2)</f>
        <v>2</v>
      </c>
      <c r="CH73">
        <f>IF('3. Pauses 24h'!$C$3="Score",0,2)</f>
        <v>2</v>
      </c>
      <c r="CI73">
        <f>IF('3. Pauses 24h'!$C$3="Score",0,3)</f>
        <v>3</v>
      </c>
      <c r="CJ73">
        <f>IF('3. Pauses 24h'!$C$3="Score",0,3)</f>
        <v>3</v>
      </c>
      <c r="CK73">
        <f>IF('3. Pauses 24h'!$C$3="Score",0,2)</f>
        <v>2</v>
      </c>
      <c r="CL73">
        <f>IF('3. Pauses 24h'!$C$3="Score",0,3)</f>
        <v>3</v>
      </c>
      <c r="CM73">
        <f>IF('3. Pauses 24h'!$C$3="Score",0,3)</f>
        <v>3</v>
      </c>
      <c r="CN73">
        <f>IF('3. Pauses 24h'!$C$3="Score",0,3)</f>
        <v>3</v>
      </c>
      <c r="CO73">
        <f>IF('3. Pauses 24h'!$C$3="Score",0,2)</f>
        <v>2</v>
      </c>
      <c r="CP73">
        <f>IF('3. Pauses 24h'!$C$3="Score",0,2)</f>
        <v>2</v>
      </c>
      <c r="CQ73">
        <f>IF('3. Pauses 24h'!$C$3="Score",0,3)</f>
        <v>3</v>
      </c>
      <c r="CR73">
        <f>IF('3. Pauses 24h'!$C$3="Score",0,3)</f>
        <v>3</v>
      </c>
      <c r="CS73">
        <f>IF('3. Pauses 24h'!$C$3="Score",0,2)</f>
        <v>2</v>
      </c>
      <c r="CT73">
        <f>IF('3. Pauses 24h'!$C$3="Score",0,3)</f>
        <v>3</v>
      </c>
      <c r="CU73">
        <f>IF('3. Pauses 24h'!$C$3="Score",0,3)</f>
        <v>3</v>
      </c>
      <c r="CV73">
        <f>IF('3. Pauses 24h'!$C$3="Score",0,3)</f>
        <v>3</v>
      </c>
      <c r="CW73">
        <f>IF('3. Pauses 24h'!$C$3="Score",0,2)</f>
        <v>2</v>
      </c>
      <c r="CX73">
        <f>IF('3. Pauses 24h'!$C$3="Score",0,2)</f>
        <v>2</v>
      </c>
      <c r="CY73">
        <f>IF('3. Pauses 24h'!$C$3="Score",0,2)</f>
        <v>2</v>
      </c>
      <c r="CZ73">
        <f>IF('3. Pauses 24h'!$C$3="Score",0,2)</f>
        <v>2</v>
      </c>
      <c r="DA73">
        <f>IF('3. Pauses 24h'!$C$3="Score",1,1)</f>
        <v>1</v>
      </c>
    </row>
    <row r="74" spans="2:105" x14ac:dyDescent="0.35">
      <c r="B74" s="186" t="s">
        <v>1169</v>
      </c>
      <c r="D74" s="478">
        <f t="shared" si="3"/>
        <v>3.0705882352941178</v>
      </c>
      <c r="E74">
        <f>IF('3. Pauses 24h'!$C$3="Score",,0)</f>
        <v>0</v>
      </c>
      <c r="F74">
        <f>IF('3. Pauses 24h'!$C$3="Score",,1)</f>
        <v>1</v>
      </c>
      <c r="G74">
        <f>IF('3. Pauses 24h'!$C$3="Score",,2)</f>
        <v>2</v>
      </c>
      <c r="R74">
        <f>IF('3. Pauses 24h'!$C$3="Score",,3)</f>
        <v>3</v>
      </c>
      <c r="S74">
        <f>IF('3. Pauses 24h'!$C$3="Score",,4)</f>
        <v>4</v>
      </c>
      <c r="T74">
        <f>IF('3. Pauses 24h'!$C$3="Score",,4)</f>
        <v>4</v>
      </c>
      <c r="U74">
        <f>IF('3. Pauses 24h'!$C$3="Score",0,3)</f>
        <v>3</v>
      </c>
      <c r="V74">
        <f>IF('3. Pauses 24h'!$C$3="Score",0,3)</f>
        <v>3</v>
      </c>
      <c r="W74">
        <f>IF('3. Pauses 24h'!$C$3="Score",0,3)</f>
        <v>3</v>
      </c>
      <c r="X74">
        <f>IF('3. Pauses 24h'!$C$3="Score",0,3)</f>
        <v>3</v>
      </c>
      <c r="Y74">
        <f>IF('3. Pauses 24h'!$C$3="Score",0,2)</f>
        <v>2</v>
      </c>
      <c r="Z74">
        <f>IF('3. Pauses 24h'!$C$3="Score",0,3)</f>
        <v>3</v>
      </c>
      <c r="AA74">
        <f>IF('3. Pauses 24h'!$C$3="Score",0,3)</f>
        <v>3</v>
      </c>
      <c r="AB74">
        <f>IF('3. Pauses 24h'!$C$3="Score",0,3)</f>
        <v>3</v>
      </c>
      <c r="AC74">
        <f>IF('3. Pauses 24h'!$C$3="Score",0,2)</f>
        <v>2</v>
      </c>
      <c r="AD74">
        <f>IF('3. Pauses 24h'!$C$3="Score",0,2)</f>
        <v>2</v>
      </c>
      <c r="AE74">
        <f>IF('3. Pauses 24h'!$C$3="Score",0,3)</f>
        <v>3</v>
      </c>
      <c r="AF74">
        <f>IF('3. Pauses 24h'!$C$3="Score",0,3)</f>
        <v>3</v>
      </c>
      <c r="AG74">
        <f>IF('3. Pauses 24h'!$C$3="Score",0,3)</f>
        <v>3</v>
      </c>
      <c r="AH74">
        <f>IF('3. Pauses 24h'!$C$3="Score",0,4)</f>
        <v>4</v>
      </c>
      <c r="AI74">
        <f>IF('3. Pauses 24h'!$C$3="Score",0,4)</f>
        <v>4</v>
      </c>
      <c r="AJ74">
        <f>IF('3. Pauses 24h'!$C$3="Score",0,4)</f>
        <v>4</v>
      </c>
      <c r="AK74">
        <f>IF('3. Pauses 24h'!$C$3="Score",0,3)</f>
        <v>3</v>
      </c>
      <c r="AL74">
        <f>IF('3. Pauses 24h'!$C$3="Score",0,3)</f>
        <v>3</v>
      </c>
      <c r="AM74">
        <f>IF('3. Pauses 24h'!$C$3="Score",0,4)</f>
        <v>4</v>
      </c>
      <c r="AN74">
        <f>IF('3. Pauses 24h'!$C$3="Score",0,3)</f>
        <v>3</v>
      </c>
      <c r="AO74">
        <f>IF('3. Pauses 24h'!$C$3="Score",0,2)</f>
        <v>2</v>
      </c>
      <c r="AP74">
        <f>IF('3. Pauses 24h'!$C$3="Score",0,3)</f>
        <v>3</v>
      </c>
      <c r="AQ74">
        <f>IF('3. Pauses 24h'!$C$3="Score",0,3)</f>
        <v>3</v>
      </c>
      <c r="AR74">
        <f>IF('3. Pauses 24h'!$C$3="Score",0,3)</f>
        <v>3</v>
      </c>
      <c r="AS74">
        <f>IF('3. Pauses 24h'!$C$3="Score",0,2)</f>
        <v>2</v>
      </c>
      <c r="AT74">
        <f>IF('3. Pauses 24h'!$C$3="Score",0,2)</f>
        <v>2</v>
      </c>
      <c r="AU74">
        <f>IF('3. Pauses 24h'!$C$3="Score",0,2)</f>
        <v>2</v>
      </c>
      <c r="AV74">
        <f>IF('3. Pauses 24h'!$C$3="Score",0,2)</f>
        <v>2</v>
      </c>
      <c r="AW74">
        <f>IF('3. Pauses 24h'!$C$3="Score",0,2)</f>
        <v>2</v>
      </c>
      <c r="AX74">
        <f>IF('3. Pauses 24h'!$C$3="Score",0,3)</f>
        <v>3</v>
      </c>
      <c r="AY74">
        <f>IF('3. Pauses 24h'!$C$3="Score",0,3)</f>
        <v>3</v>
      </c>
      <c r="AZ74">
        <f>IF('3. Pauses 24h'!$C$3="Score",0,3)</f>
        <v>3</v>
      </c>
      <c r="BA74">
        <f>IF('3. Pauses 24h'!$C$3="Score",0,2)</f>
        <v>2</v>
      </c>
      <c r="BB74">
        <f>IF('3. Pauses 24h'!$C$3="Score",0,3)</f>
        <v>3</v>
      </c>
      <c r="BC74">
        <f>IF('3. Pauses 24h'!$C$3="Score",0,4)</f>
        <v>4</v>
      </c>
      <c r="BD74">
        <f>IF('3. Pauses 24h'!$C$3="Score",0,3)</f>
        <v>3</v>
      </c>
      <c r="BE74">
        <f>IF('3. Pauses 24h'!$C$3="Score",0,2)</f>
        <v>2</v>
      </c>
      <c r="BF74">
        <f>IF('3. Pauses 24h'!$C$3="Score",0,3)</f>
        <v>3</v>
      </c>
      <c r="BG74">
        <f>IF('3. Pauses 24h'!$C$3="Score",0,3)</f>
        <v>3</v>
      </c>
      <c r="BH74">
        <f>IF('3. Pauses 24h'!$C$3="Score",0,3)</f>
        <v>3</v>
      </c>
      <c r="BI74">
        <f>IF('3. Pauses 24h'!$C$3="Score",0,2)</f>
        <v>2</v>
      </c>
      <c r="BJ74">
        <f>IF('3. Pauses 24h'!$C$3="Score",0,2)</f>
        <v>2</v>
      </c>
      <c r="BK74">
        <f>IF('3. Pauses 24h'!$C$3="Score",0,3)</f>
        <v>3</v>
      </c>
      <c r="BL74">
        <f>IF('3. Pauses 24h'!$C$3="Score",0,4)</f>
        <v>4</v>
      </c>
      <c r="BM74">
        <f>IF('3. Pauses 24h'!$C$3="Score",0,4)</f>
        <v>4</v>
      </c>
      <c r="BN74">
        <f>IF('3. Pauses 24h'!$C$3="Score",0,5)</f>
        <v>5</v>
      </c>
      <c r="BO74">
        <f>IF('3. Pauses 24h'!$C$3="Score",0,6)</f>
        <v>6</v>
      </c>
      <c r="BP74">
        <f>IF('3. Pauses 24h'!$C$3="Score",0,7)</f>
        <v>7</v>
      </c>
      <c r="BQ74">
        <f>IF('3. Pauses 24h'!$C$3="Score",0,7)</f>
        <v>7</v>
      </c>
      <c r="BR74">
        <f>IF('3. Pauses 24h'!$C$3="Score",0,6)</f>
        <v>6</v>
      </c>
      <c r="BS74">
        <f>IF('3. Pauses 24h'!$C$3="Score",0,5)</f>
        <v>5</v>
      </c>
      <c r="BT74">
        <f>IF('3. Pauses 24h'!$C$3="Score",0,4)</f>
        <v>4</v>
      </c>
      <c r="BU74">
        <f>IF('3. Pauses 24h'!$C$3="Score",0,4)</f>
        <v>4</v>
      </c>
      <c r="BV74">
        <f>IF('3. Pauses 24h'!$C$3="Score",0,3)</f>
        <v>3</v>
      </c>
      <c r="BW74">
        <f>IF('3. Pauses 24h'!$C$3="Score",0,2)</f>
        <v>2</v>
      </c>
      <c r="BX74">
        <f>IF('3. Pauses 24h'!$C$3="Score",1,1)</f>
        <v>1</v>
      </c>
      <c r="BY74">
        <f>IF('3. Pauses 24h'!$C$3="Score",0,2)</f>
        <v>2</v>
      </c>
      <c r="BZ74">
        <f>IF('3. Pauses 24h'!$C$3="Score",0,3)</f>
        <v>3</v>
      </c>
      <c r="CA74">
        <f>IF('3. Pauses 24h'!$C$3="Score",0,3)</f>
        <v>3</v>
      </c>
      <c r="CB74">
        <f>IF('3. Pauses 24h'!$C$3="Score",0,2)</f>
        <v>2</v>
      </c>
      <c r="CC74">
        <f>IF('3. Pauses 24h'!$C$3="Score",0,3)</f>
        <v>3</v>
      </c>
      <c r="CD74">
        <f>IF('3. Pauses 24h'!$C$3="Score",0,3)</f>
        <v>3</v>
      </c>
      <c r="CE74">
        <f>IF('3. Pauses 24h'!$C$3="Score",0,3)</f>
        <v>3</v>
      </c>
      <c r="CF74">
        <f>IF('3. Pauses 24h'!$C$3="Score",0,2)</f>
        <v>2</v>
      </c>
      <c r="CG74">
        <f>IF('3. Pauses 24h'!$C$3="Score",0,2)</f>
        <v>2</v>
      </c>
      <c r="CH74">
        <f>IF('3. Pauses 24h'!$C$3="Score",0,3)</f>
        <v>3</v>
      </c>
      <c r="CI74">
        <f>IF('3. Pauses 24h'!$C$3="Score",0,3)</f>
        <v>3</v>
      </c>
      <c r="CJ74">
        <f>IF('3. Pauses 24h'!$C$3="Score",0,2)</f>
        <v>2</v>
      </c>
      <c r="CK74">
        <f>IF('3. Pauses 24h'!$C$3="Score",0,3)</f>
        <v>3</v>
      </c>
      <c r="CL74">
        <f>IF('3. Pauses 24h'!$C$3="Score",0,3)</f>
        <v>3</v>
      </c>
      <c r="CM74">
        <f>IF('3. Pauses 24h'!$C$3="Score",0,3)</f>
        <v>3</v>
      </c>
      <c r="CN74">
        <f>IF('3. Pauses 24h'!$C$3="Score",0,2)</f>
        <v>2</v>
      </c>
      <c r="CO74">
        <f>IF('3. Pauses 24h'!$C$3="Score",0,2)</f>
        <v>2</v>
      </c>
      <c r="CP74">
        <f>IF('3. Pauses 24h'!$C$3="Score",0,3)</f>
        <v>3</v>
      </c>
      <c r="CQ74">
        <f>IF('3. Pauses 24h'!$C$3="Score",0,3)</f>
        <v>3</v>
      </c>
      <c r="CR74">
        <f>IF('3. Pauses 24h'!$C$3="Score",0,3)</f>
        <v>3</v>
      </c>
      <c r="CS74">
        <f>IF('3. Pauses 24h'!$C$3="Score",0,4)</f>
        <v>4</v>
      </c>
      <c r="CT74">
        <f>IF('3. Pauses 24h'!$C$3="Score",0,4)</f>
        <v>4</v>
      </c>
      <c r="CU74">
        <f>IF('3. Pauses 24h'!$C$3="Score",0,4)</f>
        <v>4</v>
      </c>
      <c r="CV74">
        <f>IF('3. Pauses 24h'!$C$3="Score",0,3)</f>
        <v>3</v>
      </c>
      <c r="CW74">
        <f>IF('3. Pauses 24h'!$C$3="Score",0,3)</f>
        <v>3</v>
      </c>
      <c r="CX74">
        <f>IF('3. Pauses 24h'!$C$3="Score",0,4)</f>
        <v>4</v>
      </c>
      <c r="CY74">
        <f>IF('3. Pauses 24h'!$C$3="Score",0,3)</f>
        <v>3</v>
      </c>
      <c r="CZ74">
        <f>IF('3. Pauses 24h'!$C$3="Score",0,2)</f>
        <v>2</v>
      </c>
      <c r="DA74">
        <f>IF('3. Pauses 24h'!$C$3="Score",0,2)</f>
        <v>2</v>
      </c>
    </row>
    <row r="75" spans="2:105" x14ac:dyDescent="0.35">
      <c r="B75" s="186" t="s">
        <v>1170</v>
      </c>
      <c r="D75" s="478">
        <f t="shared" ref="D75:D102" si="4">AVERAGE($U75:$DA75)</f>
        <v>2.8823529411764706</v>
      </c>
      <c r="E75">
        <f>IF('3. Pauses 24h'!$C$3="Score",,1)</f>
        <v>1</v>
      </c>
      <c r="F75">
        <f>IF('3. Pauses 24h'!$C$3="Score",,2)</f>
        <v>2</v>
      </c>
      <c r="G75">
        <f>IF('3. Pauses 24h'!$C$3="Score",,3)</f>
        <v>3</v>
      </c>
      <c r="R75">
        <f>IF('3. Pauses 24h'!$C$3="Score",,4)</f>
        <v>4</v>
      </c>
      <c r="S75">
        <f>IF('3. Pauses 24h'!$C$3="Score",,5)</f>
        <v>5</v>
      </c>
      <c r="T75">
        <f>IF('3. Pauses 24h'!$C$3="Score",,5)</f>
        <v>5</v>
      </c>
      <c r="U75">
        <f>IF('3. Pauses 24h'!$C$3="Score",0,2)</f>
        <v>2</v>
      </c>
      <c r="V75">
        <f>IF('3. Pauses 24h'!$C$3="Score",0,2)</f>
        <v>2</v>
      </c>
      <c r="W75">
        <f>IF('3. Pauses 24h'!$C$3="Score",0,2)</f>
        <v>2</v>
      </c>
      <c r="X75">
        <f>IF('3. Pauses 24h'!$C$3="Score",1,1)</f>
        <v>1</v>
      </c>
      <c r="Y75">
        <f>IF('3. Pauses 24h'!$C$3="Score",0,2)</f>
        <v>2</v>
      </c>
      <c r="Z75">
        <f>IF('3. Pauses 24h'!$C$3="Score",0,2)</f>
        <v>2</v>
      </c>
      <c r="AA75">
        <f>IF('3. Pauses 24h'!$C$3="Score",0,2)</f>
        <v>2</v>
      </c>
      <c r="AB75">
        <f>IF('3. Pauses 24h'!$C$3="Score",1,1)</f>
        <v>1</v>
      </c>
      <c r="AC75">
        <f>IF('3. Pauses 24h'!$C$3="Score",0,2)</f>
        <v>2</v>
      </c>
      <c r="AD75">
        <f>IF('3. Pauses 24h'!$C$3="Score",0,3)</f>
        <v>3</v>
      </c>
      <c r="AE75">
        <f>IF('3. Pauses 24h'!$C$3="Score",0,3)</f>
        <v>3</v>
      </c>
      <c r="AF75">
        <f>IF('3. Pauses 24h'!$C$3="Score",0,2)</f>
        <v>2</v>
      </c>
      <c r="AG75">
        <f>IF('3. Pauses 24h'!$C$3="Score",0,3)</f>
        <v>3</v>
      </c>
      <c r="AH75">
        <f>IF('3. Pauses 24h'!$C$3="Score",0,3)</f>
        <v>3</v>
      </c>
      <c r="AI75">
        <f>IF('3. Pauses 24h'!$C$3="Score",0,3)</f>
        <v>3</v>
      </c>
      <c r="AJ75">
        <f>IF('3. Pauses 24h'!$C$3="Score",0,2)</f>
        <v>2</v>
      </c>
      <c r="AK75">
        <f>IF('3. Pauses 24h'!$C$3="Score",0,2)</f>
        <v>2</v>
      </c>
      <c r="AL75">
        <f>IF('3. Pauses 24h'!$C$3="Score",0,3)</f>
        <v>3</v>
      </c>
      <c r="AM75">
        <f>IF('3. Pauses 24h'!$C$3="Score",0,3)</f>
        <v>3</v>
      </c>
      <c r="AN75">
        <f>IF('3. Pauses 24h'!$C$3="Score",0,3)</f>
        <v>3</v>
      </c>
      <c r="AO75">
        <f>IF('3. Pauses 24h'!$C$3="Score",0,4)</f>
        <v>4</v>
      </c>
      <c r="AP75">
        <f>IF('3. Pauses 24h'!$C$3="Score",0,4)</f>
        <v>4</v>
      </c>
      <c r="AQ75">
        <f>IF('3. Pauses 24h'!$C$3="Score",0,4)</f>
        <v>4</v>
      </c>
      <c r="AR75">
        <f>IF('3. Pauses 24h'!$C$3="Score",0,3)</f>
        <v>3</v>
      </c>
      <c r="AS75">
        <f>IF('3. Pauses 24h'!$C$3="Score",0,3)</f>
        <v>3</v>
      </c>
      <c r="AT75">
        <f>IF('3. Pauses 24h'!$C$3="Score",0,4)</f>
        <v>4</v>
      </c>
      <c r="AU75">
        <f>IF('3. Pauses 24h'!$C$3="Score",0,3)</f>
        <v>3</v>
      </c>
      <c r="AV75">
        <f>IF('3. Pauses 24h'!$C$3="Score",0,2)</f>
        <v>2</v>
      </c>
      <c r="AW75">
        <f>IF('3. Pauses 24h'!$C$3="Score",0,3)</f>
        <v>3</v>
      </c>
      <c r="AX75">
        <f>IF('3. Pauses 24h'!$C$3="Score",0,3)</f>
        <v>3</v>
      </c>
      <c r="AY75">
        <f>IF('3. Pauses 24h'!$C$3="Score",0,3)</f>
        <v>3</v>
      </c>
      <c r="AZ75">
        <f>IF('3. Pauses 24h'!$C$3="Score",0,2)</f>
        <v>2</v>
      </c>
      <c r="BA75">
        <f>IF('3. Pauses 24h'!$C$3="Score",0,2)</f>
        <v>2</v>
      </c>
      <c r="BB75">
        <f>IF('3. Pauses 24h'!$C$3="Score",0,2)</f>
        <v>2</v>
      </c>
      <c r="BC75">
        <f>IF('3. Pauses 24h'!$C$3="Score",0,2)</f>
        <v>2</v>
      </c>
      <c r="BD75">
        <f>IF('3. Pauses 24h'!$C$3="Score",0,2)</f>
        <v>2</v>
      </c>
      <c r="BE75">
        <f>IF('3. Pauses 24h'!$C$3="Score",0,3)</f>
        <v>3</v>
      </c>
      <c r="BF75">
        <f>IF('3. Pauses 24h'!$C$3="Score",0,3)</f>
        <v>3</v>
      </c>
      <c r="BG75">
        <f>IF('3. Pauses 24h'!$C$3="Score",0,3)</f>
        <v>3</v>
      </c>
      <c r="BH75">
        <f>IF('3. Pauses 24h'!$C$3="Score",0,2)</f>
        <v>2</v>
      </c>
      <c r="BI75">
        <f>IF('3. Pauses 24h'!$C$3="Score",0,3)</f>
        <v>3</v>
      </c>
      <c r="BJ75">
        <f>IF('3. Pauses 24h'!$C$3="Score",0,4)</f>
        <v>4</v>
      </c>
      <c r="BK75">
        <f>IF('3. Pauses 24h'!$C$3="Score",0,3)</f>
        <v>3</v>
      </c>
      <c r="BL75">
        <f>IF('3. Pauses 24h'!$C$3="Score",0,2)</f>
        <v>2</v>
      </c>
      <c r="BM75">
        <f>IF('3. Pauses 24h'!$C$3="Score",0,3)</f>
        <v>3</v>
      </c>
      <c r="BN75">
        <f>IF('3. Pauses 24h'!$C$3="Score",0,3)</f>
        <v>3</v>
      </c>
      <c r="BO75">
        <f>IF('3. Pauses 24h'!$C$3="Score",0,3)</f>
        <v>3</v>
      </c>
      <c r="BP75">
        <f>IF('3. Pauses 24h'!$C$3="Score",0,2)</f>
        <v>2</v>
      </c>
      <c r="BQ75">
        <f>IF('3. Pauses 24h'!$C$3="Score",0,2)</f>
        <v>2</v>
      </c>
      <c r="BR75">
        <f>IF('3. Pauses 24h'!$C$3="Score",0,3)</f>
        <v>3</v>
      </c>
      <c r="BS75">
        <f>IF('3. Pauses 24h'!$C$3="Score",0,4)</f>
        <v>4</v>
      </c>
      <c r="BT75">
        <f>IF('3. Pauses 24h'!$C$3="Score",0,4)</f>
        <v>4</v>
      </c>
      <c r="BU75">
        <f>IF('3. Pauses 24h'!$C$3="Score",0,5)</f>
        <v>5</v>
      </c>
      <c r="BV75">
        <f>IF('3. Pauses 24h'!$C$3="Score",0,6)</f>
        <v>6</v>
      </c>
      <c r="BW75">
        <f>IF('3. Pauses 24h'!$C$3="Score",0,7)</f>
        <v>7</v>
      </c>
      <c r="BX75">
        <f>IF('3. Pauses 24h'!$C$3="Score",0,7)</f>
        <v>7</v>
      </c>
      <c r="BY75">
        <f>IF('3. Pauses 24h'!$C$3="Score",0,6)</f>
        <v>6</v>
      </c>
      <c r="BZ75">
        <f>IF('3. Pauses 24h'!$C$3="Score",0,5)</f>
        <v>5</v>
      </c>
      <c r="CA75">
        <f>IF('3. Pauses 24h'!$C$3="Score",0,4)</f>
        <v>4</v>
      </c>
      <c r="CB75">
        <f>IF('3. Pauses 24h'!$C$3="Score",0,4)</f>
        <v>4</v>
      </c>
      <c r="CC75">
        <f>IF('3. Pauses 24h'!$C$3="Score",0,3)</f>
        <v>3</v>
      </c>
      <c r="CD75">
        <f>IF('3. Pauses 24h'!$C$3="Score",0,2)</f>
        <v>2</v>
      </c>
      <c r="CE75">
        <f>IF('3. Pauses 24h'!$C$3="Score",1,1)</f>
        <v>1</v>
      </c>
      <c r="CF75">
        <f>IF('3. Pauses 24h'!$C$3="Score",0,2)</f>
        <v>2</v>
      </c>
      <c r="CG75">
        <f>IF('3. Pauses 24h'!$C$3="Score",0,3)</f>
        <v>3</v>
      </c>
      <c r="CH75">
        <f>IF('3. Pauses 24h'!$C$3="Score",0,3)</f>
        <v>3</v>
      </c>
      <c r="CI75">
        <f>IF('3. Pauses 24h'!$C$3="Score",0,2)</f>
        <v>2</v>
      </c>
      <c r="CJ75">
        <f>IF('3. Pauses 24h'!$C$3="Score",0,3)</f>
        <v>3</v>
      </c>
      <c r="CK75">
        <f>IF('3. Pauses 24h'!$C$3="Score",0,3)</f>
        <v>3</v>
      </c>
      <c r="CL75">
        <f>IF('3. Pauses 24h'!$C$3="Score",0,3)</f>
        <v>3</v>
      </c>
      <c r="CM75">
        <f>IF('3. Pauses 24h'!$C$3="Score",0,2)</f>
        <v>2</v>
      </c>
      <c r="CN75">
        <f>IF('3. Pauses 24h'!$C$3="Score",0,2)</f>
        <v>2</v>
      </c>
      <c r="CO75">
        <f>IF('3. Pauses 24h'!$C$3="Score",0,3)</f>
        <v>3</v>
      </c>
      <c r="CP75">
        <f>IF('3. Pauses 24h'!$C$3="Score",0,3)</f>
        <v>3</v>
      </c>
      <c r="CQ75">
        <f>IF('3. Pauses 24h'!$C$3="Score",0,2)</f>
        <v>2</v>
      </c>
      <c r="CR75">
        <f>IF('3. Pauses 24h'!$C$3="Score",0,3)</f>
        <v>3</v>
      </c>
      <c r="CS75">
        <f>IF('3. Pauses 24h'!$C$3="Score",0,3)</f>
        <v>3</v>
      </c>
      <c r="CT75">
        <f>IF('3. Pauses 24h'!$C$3="Score",0,3)</f>
        <v>3</v>
      </c>
      <c r="CU75">
        <f>IF('3. Pauses 24h'!$C$3="Score",0,2)</f>
        <v>2</v>
      </c>
      <c r="CV75">
        <f>IF('3. Pauses 24h'!$C$3="Score",0,2)</f>
        <v>2</v>
      </c>
      <c r="CW75">
        <f>IF('3. Pauses 24h'!$C$3="Score",0,3)</f>
        <v>3</v>
      </c>
      <c r="CX75">
        <f>IF('3. Pauses 24h'!$C$3="Score",0,3)</f>
        <v>3</v>
      </c>
      <c r="CY75">
        <f>IF('3. Pauses 24h'!$C$3="Score",0,2)</f>
        <v>2</v>
      </c>
      <c r="CZ75">
        <f>IF('3. Pauses 24h'!$C$3="Score",0,2)</f>
        <v>2</v>
      </c>
      <c r="DA75">
        <f>IF('3. Pauses 24h'!$C$3="Score",0,2)</f>
        <v>2</v>
      </c>
    </row>
    <row r="76" spans="2:105" x14ac:dyDescent="0.35">
      <c r="B76" s="186" t="s">
        <v>1171</v>
      </c>
      <c r="D76" s="478">
        <f t="shared" si="4"/>
        <v>3.5764705882352943</v>
      </c>
      <c r="E76">
        <f>IF('3. Pauses 24h'!$C$3="Score",,0)</f>
        <v>0</v>
      </c>
      <c r="F76">
        <f>IF('3. Pauses 24h'!$C$3="Score",,0)</f>
        <v>0</v>
      </c>
      <c r="G76">
        <f>IF('3. Pauses 24h'!$C$3="Score",,1)</f>
        <v>1</v>
      </c>
      <c r="R76">
        <f>IF('3. Pauses 24h'!$C$3="Score",,2)</f>
        <v>2</v>
      </c>
      <c r="S76">
        <f>IF('3. Pauses 24h'!$C$3="Score",,3)</f>
        <v>3</v>
      </c>
      <c r="T76">
        <f>IF('3. Pauses 24h'!$C$3="Score",,4)</f>
        <v>4</v>
      </c>
      <c r="U76">
        <f>IF('3. Pauses 24h'!$C$3="Score",0,5)</f>
        <v>5</v>
      </c>
      <c r="V76">
        <f>IF('3. Pauses 24h'!$C$3="Score",0,4)</f>
        <v>4</v>
      </c>
      <c r="W76">
        <f>IF('3. Pauses 24h'!$C$3="Score",0,4)</f>
        <v>4</v>
      </c>
      <c r="X76">
        <f>IF('3. Pauses 24h'!$C$3="Score",0,5)</f>
        <v>5</v>
      </c>
      <c r="Y76">
        <f>IF('3. Pauses 24h'!$C$3="Score",0,5)</f>
        <v>5</v>
      </c>
      <c r="Z76">
        <f>IF('3. Pauses 24h'!$C$3="Score",0,4)</f>
        <v>4</v>
      </c>
      <c r="AA76">
        <f>IF('3. Pauses 24h'!$C$3="Score",0,3)</f>
        <v>3</v>
      </c>
      <c r="AB76">
        <f>IF('3. Pauses 24h'!$C$3="Score",0,3)</f>
        <v>3</v>
      </c>
      <c r="AC76">
        <f>IF('3. Pauses 24h'!$C$3="Score",0,3)</f>
        <v>3</v>
      </c>
      <c r="AD76">
        <f>IF('3. Pauses 24h'!$C$3="Score",0,3)</f>
        <v>3</v>
      </c>
      <c r="AE76">
        <f>IF('3. Pauses 24h'!$C$3="Score",0,3)</f>
        <v>3</v>
      </c>
      <c r="AF76">
        <f>IF('3. Pauses 24h'!$C$3="Score",0,3)</f>
        <v>3</v>
      </c>
      <c r="AG76">
        <f>IF('3. Pauses 24h'!$C$3="Score",0,4)</f>
        <v>4</v>
      </c>
      <c r="AH76">
        <f>IF('3. Pauses 24h'!$C$3="Score",0,4)</f>
        <v>4</v>
      </c>
      <c r="AI76">
        <f>IF('3. Pauses 24h'!$C$3="Score",0,4)</f>
        <v>4</v>
      </c>
      <c r="AJ76">
        <f>IF('3. Pauses 24h'!$C$3="Score",0,5)</f>
        <v>5</v>
      </c>
      <c r="AK76">
        <f>IF('3. Pauses 24h'!$C$3="Score",0,5)</f>
        <v>5</v>
      </c>
      <c r="AL76">
        <f>IF('3. Pauses 24h'!$C$3="Score",0,4)</f>
        <v>4</v>
      </c>
      <c r="AM76">
        <f>IF('3. Pauses 24h'!$C$3="Score",0,3)</f>
        <v>3</v>
      </c>
      <c r="AN76">
        <f>IF('3. Pauses 24h'!$C$3="Score",0,2)</f>
        <v>2</v>
      </c>
      <c r="AO76">
        <f>IF('3. Pauses 24h'!$C$3="Score",0,3)</f>
        <v>3</v>
      </c>
      <c r="AP76">
        <f>IF('3. Pauses 24h'!$C$3="Score",0,4)</f>
        <v>4</v>
      </c>
      <c r="AQ76">
        <f>IF('3. Pauses 24h'!$C$3="Score",0,3)</f>
        <v>3</v>
      </c>
      <c r="AR76">
        <f>IF('3. Pauses 24h'!$C$3="Score",0,2)</f>
        <v>2</v>
      </c>
      <c r="AS76">
        <f>IF('3. Pauses 24h'!$C$3="Score",0,2)</f>
        <v>2</v>
      </c>
      <c r="AT76">
        <f>IF('3. Pauses 24h'!$C$3="Score",0,3)</f>
        <v>3</v>
      </c>
      <c r="AU76">
        <f>IF('3. Pauses 24h'!$C$3="Score",0,4)</f>
        <v>4</v>
      </c>
      <c r="AV76">
        <f>IF('3. Pauses 24h'!$C$3="Score",0,4)</f>
        <v>4</v>
      </c>
      <c r="AW76">
        <f>IF('3. Pauses 24h'!$C$3="Score",0,3)</f>
        <v>3</v>
      </c>
      <c r="AX76">
        <f>IF('3. Pauses 24h'!$C$3="Score",0,3)</f>
        <v>3</v>
      </c>
      <c r="AY76">
        <f>IF('3. Pauses 24h'!$C$3="Score",0,3)</f>
        <v>3</v>
      </c>
      <c r="AZ76">
        <f>IF('3. Pauses 24h'!$C$3="Score",0,3)</f>
        <v>3</v>
      </c>
      <c r="BA76">
        <f>IF('3. Pauses 24h'!$C$3="Score",0,3)</f>
        <v>3</v>
      </c>
      <c r="BB76">
        <f>IF('3. Pauses 24h'!$C$3="Score",0,3)</f>
        <v>3</v>
      </c>
      <c r="BC76">
        <f>IF('3. Pauses 24h'!$C$3="Score",0,3)</f>
        <v>3</v>
      </c>
      <c r="BD76">
        <f>IF('3. Pauses 24h'!$C$3="Score",0,4)</f>
        <v>4</v>
      </c>
      <c r="BE76">
        <f>IF('3. Pauses 24h'!$C$3="Score",0,4)</f>
        <v>4</v>
      </c>
      <c r="BF76">
        <f>IF('3. Pauses 24h'!$C$3="Score",0,4)</f>
        <v>4</v>
      </c>
      <c r="BG76">
        <f>IF('3. Pauses 24h'!$C$3="Score",0,5)</f>
        <v>5</v>
      </c>
      <c r="BH76">
        <f>IF('3. Pauses 24h'!$C$3="Score",0,5)</f>
        <v>5</v>
      </c>
      <c r="BI76">
        <f>IF('3. Pauses 24h'!$C$3="Score",0,4)</f>
        <v>4</v>
      </c>
      <c r="BJ76">
        <f>IF('3. Pauses 24h'!$C$3="Score",0,3)</f>
        <v>3</v>
      </c>
      <c r="BK76">
        <f>IF('3. Pauses 24h'!$C$3="Score",0,2)</f>
        <v>2</v>
      </c>
      <c r="BL76">
        <f>IF('3. Pauses 24h'!$C$3="Score",0,2)</f>
        <v>2</v>
      </c>
      <c r="BM76">
        <f>IF('3. Pauses 24h'!$C$3="Score",0,3)</f>
        <v>3</v>
      </c>
      <c r="BN76">
        <f>IF('3. Pauses 24h'!$C$3="Score",0,3)</f>
        <v>3</v>
      </c>
      <c r="BO76">
        <f>IF('3. Pauses 24h'!$C$3="Score",0,2)</f>
        <v>2</v>
      </c>
      <c r="BP76">
        <f>IF('3. Pauses 24h'!$C$3="Score",0,2)</f>
        <v>2</v>
      </c>
      <c r="BQ76">
        <f>IF('3. Pauses 24h'!$C$3="Score",0,2)</f>
        <v>2</v>
      </c>
      <c r="BR76">
        <f>IF('3. Pauses 24h'!$C$3="Score",0,2)</f>
        <v>2</v>
      </c>
      <c r="BS76">
        <f>IF('3. Pauses 24h'!$C$3="Score",0,3)</f>
        <v>3</v>
      </c>
      <c r="BT76">
        <f>IF('3. Pauses 24h'!$C$3="Score",0,3)</f>
        <v>3</v>
      </c>
      <c r="BU76">
        <f>IF('3. Pauses 24h'!$C$3="Score",0,2)</f>
        <v>2</v>
      </c>
      <c r="BV76">
        <f>IF('3. Pauses 24h'!$C$3="Score",0,2)</f>
        <v>2</v>
      </c>
      <c r="BW76">
        <f>IF('3. Pauses 24h'!$C$3="Score",0,2)</f>
        <v>2</v>
      </c>
      <c r="BX76">
        <f>IF('3. Pauses 24h'!$C$3="Score",0,3)</f>
        <v>3</v>
      </c>
      <c r="BY76">
        <f>IF('3. Pauses 24h'!$C$3="Score",0,4)</f>
        <v>4</v>
      </c>
      <c r="BZ76">
        <f>IF('3. Pauses 24h'!$C$3="Score",0,3)</f>
        <v>3</v>
      </c>
      <c r="CA76">
        <f>IF('3. Pauses 24h'!$C$3="Score",0,2)</f>
        <v>2</v>
      </c>
      <c r="CB76">
        <f>IF('3. Pauses 24h'!$C$3="Score",0,3)</f>
        <v>3</v>
      </c>
      <c r="CC76">
        <f>IF('3. Pauses 24h'!$C$3="Score",0,4)</f>
        <v>4</v>
      </c>
      <c r="CD76">
        <f>IF('3. Pauses 24h'!$C$3="Score",0,5)</f>
        <v>5</v>
      </c>
      <c r="CE76">
        <f>IF('3. Pauses 24h'!$C$3="Score",0,5)</f>
        <v>5</v>
      </c>
      <c r="CF76">
        <f>IF('3. Pauses 24h'!$C$3="Score",0,5)</f>
        <v>5</v>
      </c>
      <c r="CG76">
        <f>IF('3. Pauses 24h'!$C$3="Score",0,6)</f>
        <v>6</v>
      </c>
      <c r="CH76">
        <f>IF('3. Pauses 24h'!$C$3="Score",0,7)</f>
        <v>7</v>
      </c>
      <c r="CI76">
        <f>IF('3. Pauses 24h'!$C$3="Score",0,7)</f>
        <v>7</v>
      </c>
      <c r="CJ76">
        <f>IF('3. Pauses 24h'!$C$3="Score",0,6)</f>
        <v>6</v>
      </c>
      <c r="CK76">
        <f>IF('3. Pauses 24h'!$C$3="Score",0,5)</f>
        <v>5</v>
      </c>
      <c r="CL76">
        <f>IF('3. Pauses 24h'!$C$3="Score",0,4)</f>
        <v>4</v>
      </c>
      <c r="CM76">
        <f>IF('3. Pauses 24h'!$C$3="Score",0,4)</f>
        <v>4</v>
      </c>
      <c r="CN76">
        <f>IF('3. Pauses 24h'!$C$3="Score",0,4)</f>
        <v>4</v>
      </c>
      <c r="CO76">
        <f>IF('3. Pauses 24h'!$C$3="Score",0,4)</f>
        <v>4</v>
      </c>
      <c r="CP76">
        <f>IF('3. Pauses 24h'!$C$3="Score",0,3)</f>
        <v>3</v>
      </c>
      <c r="CQ76">
        <f>IF('3. Pauses 24h'!$C$3="Score",0,3)</f>
        <v>3</v>
      </c>
      <c r="CR76">
        <f>IF('3. Pauses 24h'!$C$3="Score",0,3)</f>
        <v>3</v>
      </c>
      <c r="CS76">
        <f>IF('3. Pauses 24h'!$C$3="Score",0,4)</f>
        <v>4</v>
      </c>
      <c r="CT76">
        <f>IF('3. Pauses 24h'!$C$3="Score",0,4)</f>
        <v>4</v>
      </c>
      <c r="CU76">
        <f>IF('3. Pauses 24h'!$C$3="Score",0,4)</f>
        <v>4</v>
      </c>
      <c r="CV76">
        <f>IF('3. Pauses 24h'!$C$3="Score",0,3)</f>
        <v>3</v>
      </c>
      <c r="CW76">
        <f>IF('3. Pauses 24h'!$C$3="Score",0,3)</f>
        <v>3</v>
      </c>
      <c r="CX76">
        <f>IF('3. Pauses 24h'!$C$3="Score",0,3)</f>
        <v>3</v>
      </c>
      <c r="CY76">
        <f>IF('3. Pauses 24h'!$C$3="Score",0,3)</f>
        <v>3</v>
      </c>
      <c r="CZ76">
        <f>IF('3. Pauses 24h'!$C$3="Score",0,5)</f>
        <v>5</v>
      </c>
      <c r="DA76">
        <f>IF('3. Pauses 24h'!$C$3="Score",0,4)</f>
        <v>4</v>
      </c>
    </row>
    <row r="77" spans="2:105" x14ac:dyDescent="0.35">
      <c r="B77" s="186" t="s">
        <v>1172</v>
      </c>
      <c r="D77" s="478">
        <f t="shared" si="4"/>
        <v>3.4941176470588236</v>
      </c>
      <c r="E77">
        <f>IF('3. Pauses 24h'!$C$3="Score",,1)</f>
        <v>1</v>
      </c>
      <c r="F77">
        <f>IF('3. Pauses 24h'!$C$3="Score",,2)</f>
        <v>2</v>
      </c>
      <c r="G77">
        <f>IF('3. Pauses 24h'!$C$3="Score",,3)</f>
        <v>3</v>
      </c>
      <c r="R77">
        <f>IF('3. Pauses 24h'!$C$3="Score",,4)</f>
        <v>4</v>
      </c>
      <c r="S77">
        <f>IF('3. Pauses 24h'!$C$3="Score",,5)</f>
        <v>5</v>
      </c>
      <c r="T77">
        <f>IF('3. Pauses 24h'!$C$3="Score",,6)</f>
        <v>6</v>
      </c>
      <c r="U77">
        <f>IF('3. Pauses 24h'!$C$3="Score",0,4)</f>
        <v>4</v>
      </c>
      <c r="V77">
        <f>IF('3. Pauses 24h'!$C$3="Score",0,3)</f>
        <v>3</v>
      </c>
      <c r="W77">
        <f>IF('3. Pauses 24h'!$C$3="Score",0,3)</f>
        <v>3</v>
      </c>
      <c r="X77">
        <f>IF('3. Pauses 24h'!$C$3="Score",0,4)</f>
        <v>4</v>
      </c>
      <c r="Y77">
        <f>IF('3. Pauses 24h'!$C$3="Score",0,4)</f>
        <v>4</v>
      </c>
      <c r="Z77">
        <f>IF('3. Pauses 24h'!$C$3="Score",0,3)</f>
        <v>3</v>
      </c>
      <c r="AA77">
        <f>IF('3. Pauses 24h'!$C$3="Score",0,2)</f>
        <v>2</v>
      </c>
      <c r="AB77">
        <f>IF('3. Pauses 24h'!$C$3="Score",0,2)</f>
        <v>2</v>
      </c>
      <c r="AC77">
        <f>IF('3. Pauses 24h'!$C$3="Score",0,2)</f>
        <v>2</v>
      </c>
      <c r="AD77">
        <f>IF('3. Pauses 24h'!$C$3="Score",0,3)</f>
        <v>3</v>
      </c>
      <c r="AE77">
        <f>IF('3. Pauses 24h'!$C$3="Score",0,3)</f>
        <v>3</v>
      </c>
      <c r="AF77">
        <f>IF('3. Pauses 24h'!$C$3="Score",0,3)</f>
        <v>3</v>
      </c>
      <c r="AG77">
        <f>IF('3. Pauses 24h'!$C$3="Score",0,4)</f>
        <v>4</v>
      </c>
      <c r="AH77">
        <f>IF('3. Pauses 24h'!$C$3="Score",0,4)</f>
        <v>4</v>
      </c>
      <c r="AI77">
        <f>IF('3. Pauses 24h'!$C$3="Score",0,4)</f>
        <v>4</v>
      </c>
      <c r="AJ77">
        <f>IF('3. Pauses 24h'!$C$3="Score",0,5)</f>
        <v>5</v>
      </c>
      <c r="AK77">
        <f>IF('3. Pauses 24h'!$C$3="Score",0,5)</f>
        <v>5</v>
      </c>
      <c r="AL77">
        <f>IF('3. Pauses 24h'!$C$3="Score",0,5)</f>
        <v>5</v>
      </c>
      <c r="AM77">
        <f>IF('3. Pauses 24h'!$C$3="Score",0,4)</f>
        <v>4</v>
      </c>
      <c r="AN77">
        <f>IF('3. Pauses 24h'!$C$3="Score",0,3)</f>
        <v>3</v>
      </c>
      <c r="AO77">
        <f>IF('3. Pauses 24h'!$C$3="Score",0,4)</f>
        <v>4</v>
      </c>
      <c r="AP77">
        <f>IF('3. Pauses 24h'!$C$3="Score",0,5)</f>
        <v>5</v>
      </c>
      <c r="AQ77">
        <f>IF('3. Pauses 24h'!$C$3="Score",0,5)</f>
        <v>5</v>
      </c>
      <c r="AR77">
        <f>IF('3. Pauses 24h'!$C$3="Score",0,4)</f>
        <v>4</v>
      </c>
      <c r="AS77">
        <f>IF('3. Pauses 24h'!$C$3="Score",0,3)</f>
        <v>3</v>
      </c>
      <c r="AT77">
        <f>IF('3. Pauses 24h'!$C$3="Score",0,4)</f>
        <v>4</v>
      </c>
      <c r="AU77">
        <f>IF('3. Pauses 24h'!$C$3="Score",0,5)</f>
        <v>5</v>
      </c>
      <c r="AV77">
        <f>IF('3. Pauses 24h'!$C$3="Score",0,5)</f>
        <v>5</v>
      </c>
      <c r="AW77">
        <f>IF('3. Pauses 24h'!$C$3="Score",0,4)</f>
        <v>4</v>
      </c>
      <c r="AX77">
        <f>IF('3. Pauses 24h'!$C$3="Score",0,3)</f>
        <v>3</v>
      </c>
      <c r="AY77">
        <f>IF('3. Pauses 24h'!$C$3="Score",0,3)</f>
        <v>3</v>
      </c>
      <c r="AZ77">
        <f>IF('3. Pauses 24h'!$C$3="Score",0,3)</f>
        <v>3</v>
      </c>
      <c r="BA77">
        <f>IF('3. Pauses 24h'!$C$3="Score",0,3)</f>
        <v>3</v>
      </c>
      <c r="BB77">
        <f>IF('3. Pauses 24h'!$C$3="Score",0,2)</f>
        <v>2</v>
      </c>
      <c r="BC77">
        <f>IF('3. Pauses 24h'!$C$3="Score",0,2)</f>
        <v>2</v>
      </c>
      <c r="BD77">
        <f>IF('3. Pauses 24h'!$C$3="Score",0,2)</f>
        <v>2</v>
      </c>
      <c r="BE77">
        <f>IF('3. Pauses 24h'!$C$3="Score",0,2)</f>
        <v>2</v>
      </c>
      <c r="BF77">
        <f>IF('3. Pauses 24h'!$C$3="Score",0,2)</f>
        <v>2</v>
      </c>
      <c r="BG77">
        <f>IF('3. Pauses 24h'!$C$3="Score",0,3)</f>
        <v>3</v>
      </c>
      <c r="BH77">
        <f>IF('3. Pauses 24h'!$C$3="Score",0,3)</f>
        <v>3</v>
      </c>
      <c r="BI77">
        <f>IF('3. Pauses 24h'!$C$3="Score",0,3)</f>
        <v>3</v>
      </c>
      <c r="BJ77">
        <f>IF('3. Pauses 24h'!$C$3="Score",0,2)</f>
        <v>2</v>
      </c>
      <c r="BK77">
        <f>IF('3. Pauses 24h'!$C$3="Score",0,2)</f>
        <v>2</v>
      </c>
      <c r="BL77">
        <f>IF('3. Pauses 24h'!$C$3="Score",0,2)</f>
        <v>2</v>
      </c>
      <c r="BM77">
        <f>IF('3. Pauses 24h'!$C$3="Score",0,3)</f>
        <v>3</v>
      </c>
      <c r="BN77">
        <f>IF('3. Pauses 24h'!$C$3="Score",0,3)</f>
        <v>3</v>
      </c>
      <c r="BO77">
        <f>IF('3. Pauses 24h'!$C$3="Score",0,3)</f>
        <v>3</v>
      </c>
      <c r="BP77">
        <f>IF('3. Pauses 24h'!$C$3="Score",0,3)</f>
        <v>3</v>
      </c>
      <c r="BQ77">
        <f>IF('3. Pauses 24h'!$C$3="Score",0,4)</f>
        <v>4</v>
      </c>
      <c r="BR77">
        <f>IF('3. Pauses 24h'!$C$3="Score",0,5)</f>
        <v>5</v>
      </c>
      <c r="BS77">
        <f>IF('3. Pauses 24h'!$C$3="Score",0,5)</f>
        <v>5</v>
      </c>
      <c r="BT77">
        <f>IF('3. Pauses 24h'!$C$3="Score",0,4)</f>
        <v>4</v>
      </c>
      <c r="BU77">
        <f>IF('3. Pauses 24h'!$C$3="Score",0,3)</f>
        <v>3</v>
      </c>
      <c r="BV77">
        <f>IF('3. Pauses 24h'!$C$3="Score",0,2)</f>
        <v>2</v>
      </c>
      <c r="BW77">
        <f>IF('3. Pauses 24h'!$C$3="Score",0,3)</f>
        <v>3</v>
      </c>
      <c r="BX77">
        <f>IF('3. Pauses 24h'!$C$3="Score",0,3)</f>
        <v>3</v>
      </c>
      <c r="BY77">
        <f>IF('3. Pauses 24h'!$C$3="Score",0,2)</f>
        <v>2</v>
      </c>
      <c r="BZ77">
        <f>IF('3. Pauses 24h'!$C$3="Score",0,2)</f>
        <v>2</v>
      </c>
      <c r="CA77">
        <f>IF('3. Pauses 24h'!$C$3="Score",0,2)</f>
        <v>2</v>
      </c>
      <c r="CB77">
        <f>IF('3. Pauses 24h'!$C$3="Score",0,2)</f>
        <v>2</v>
      </c>
      <c r="CC77">
        <f>IF('3. Pauses 24h'!$C$3="Score",0,3)</f>
        <v>3</v>
      </c>
      <c r="CD77">
        <f>IF('3. Pauses 24h'!$C$3="Score",0,3)</f>
        <v>3</v>
      </c>
      <c r="CE77">
        <f>IF('3. Pauses 24h'!$C$3="Score",0,3)</f>
        <v>3</v>
      </c>
      <c r="CF77">
        <f>IF('3. Pauses 24h'!$C$3="Score",0,4)</f>
        <v>4</v>
      </c>
      <c r="CG77">
        <f>IF('3. Pauses 24h'!$C$3="Score",0,5)</f>
        <v>5</v>
      </c>
      <c r="CH77">
        <f>IF('3. Pauses 24h'!$C$3="Score",0,6)</f>
        <v>6</v>
      </c>
      <c r="CI77">
        <f>IF('3. Pauses 24h'!$C$3="Score",0,7)</f>
        <v>7</v>
      </c>
      <c r="CJ77">
        <f>IF('3. Pauses 24h'!$C$3="Score",0,6)</f>
        <v>6</v>
      </c>
      <c r="CK77">
        <f>IF('3. Pauses 24h'!$C$3="Score",0,5)</f>
        <v>5</v>
      </c>
      <c r="CL77">
        <f>IF('3. Pauses 24h'!$C$3="Score",0,4)</f>
        <v>4</v>
      </c>
      <c r="CM77">
        <f>IF('3. Pauses 24h'!$C$3="Score",0,3)</f>
        <v>3</v>
      </c>
      <c r="CN77">
        <f>IF('3. Pauses 24h'!$C$3="Score",0,3)</f>
        <v>3</v>
      </c>
      <c r="CO77">
        <f>IF('3. Pauses 24h'!$C$3="Score",0,3)</f>
        <v>3</v>
      </c>
      <c r="CP77">
        <f>IF('3. Pauses 24h'!$C$3="Score",0,3)</f>
        <v>3</v>
      </c>
      <c r="CQ77">
        <f>IF('3. Pauses 24h'!$C$3="Score",0,3)</f>
        <v>3</v>
      </c>
      <c r="CR77">
        <f>IF('3. Pauses 24h'!$C$3="Score",0,3)</f>
        <v>3</v>
      </c>
      <c r="CS77">
        <f>IF('3. Pauses 24h'!$C$3="Score",0,4)</f>
        <v>4</v>
      </c>
      <c r="CT77">
        <f>IF('3. Pauses 24h'!$C$3="Score",0,5)</f>
        <v>5</v>
      </c>
      <c r="CU77">
        <f>IF('3. Pauses 24h'!$C$3="Score",0,5)</f>
        <v>5</v>
      </c>
      <c r="CV77">
        <f>IF('3. Pauses 24h'!$C$3="Score",0,4)</f>
        <v>4</v>
      </c>
      <c r="CW77">
        <f>IF('3. Pauses 24h'!$C$3="Score",0,3)</f>
        <v>3</v>
      </c>
      <c r="CX77">
        <f>IF('3. Pauses 24h'!$C$3="Score",0,3)</f>
        <v>3</v>
      </c>
      <c r="CY77">
        <f>IF('3. Pauses 24h'!$C$3="Score",0,3)</f>
        <v>3</v>
      </c>
      <c r="CZ77">
        <f>IF('3. Pauses 24h'!$C$3="Score",0,6)</f>
        <v>6</v>
      </c>
      <c r="DA77">
        <f>IF('3. Pauses 24h'!$C$3="Score",0,5)</f>
        <v>5</v>
      </c>
    </row>
    <row r="78" spans="2:105" x14ac:dyDescent="0.35">
      <c r="B78" s="186" t="s">
        <v>1173</v>
      </c>
      <c r="D78" s="478">
        <f t="shared" si="4"/>
        <v>3.9882352941176471</v>
      </c>
      <c r="E78">
        <f>IF('3. Pauses 24h'!$C$3="Score",,1)</f>
        <v>1</v>
      </c>
      <c r="F78">
        <f>IF('3. Pauses 24h'!$C$3="Score",,1)</f>
        <v>1</v>
      </c>
      <c r="G78">
        <f>IF('3. Pauses 24h'!$C$3="Score",,2)</f>
        <v>2</v>
      </c>
      <c r="R78">
        <f>IF('3. Pauses 24h'!$C$3="Score",,3)</f>
        <v>3</v>
      </c>
      <c r="S78">
        <f>IF('3. Pauses 24h'!$C$3="Score",,4)</f>
        <v>4</v>
      </c>
      <c r="T78">
        <f>IF('3. Pauses 24h'!$C$3="Score",,5)</f>
        <v>5</v>
      </c>
      <c r="U78">
        <f>IF('3. Pauses 24h'!$C$3="Score",0,5)</f>
        <v>5</v>
      </c>
      <c r="V78">
        <f>IF('3. Pauses 24h'!$C$3="Score",0,4)</f>
        <v>4</v>
      </c>
      <c r="W78">
        <f>IF('3. Pauses 24h'!$C$3="Score",0,3)</f>
        <v>3</v>
      </c>
      <c r="X78">
        <f>IF('3. Pauses 24h'!$C$3="Score",0,4)</f>
        <v>4</v>
      </c>
      <c r="Y78">
        <f>IF('3. Pauses 24h'!$C$3="Score",0,4)</f>
        <v>4</v>
      </c>
      <c r="Z78">
        <f>IF('3. Pauses 24h'!$C$3="Score",0,4)</f>
        <v>4</v>
      </c>
      <c r="AA78">
        <f>IF('3. Pauses 24h'!$C$3="Score",0,4)</f>
        <v>4</v>
      </c>
      <c r="AB78">
        <f>IF('3. Pauses 24h'!$C$3="Score",0,4)</f>
        <v>4</v>
      </c>
      <c r="AC78">
        <f>IF('3. Pauses 24h'!$C$3="Score",0,4)</f>
        <v>4</v>
      </c>
      <c r="AD78">
        <f>IF('3. Pauses 24h'!$C$3="Score",0,4)</f>
        <v>4</v>
      </c>
      <c r="AE78">
        <f>IF('3. Pauses 24h'!$C$3="Score",0,4)</f>
        <v>4</v>
      </c>
      <c r="AF78">
        <f>IF('3. Pauses 24h'!$C$3="Score",0,4)</f>
        <v>4</v>
      </c>
      <c r="AG78">
        <f>IF('3. Pauses 24h'!$C$3="Score",0,4)</f>
        <v>4</v>
      </c>
      <c r="AH78">
        <f>IF('3. Pauses 24h'!$C$3="Score",0,3)</f>
        <v>3</v>
      </c>
      <c r="AI78">
        <f>IF('3. Pauses 24h'!$C$3="Score",0,3)</f>
        <v>3</v>
      </c>
      <c r="AJ78">
        <f>IF('3. Pauses 24h'!$C$3="Score",0,3)</f>
        <v>3</v>
      </c>
      <c r="AK78">
        <f>IF('3. Pauses 24h'!$C$3="Score",0,4)</f>
        <v>4</v>
      </c>
      <c r="AL78">
        <f>IF('3. Pauses 24h'!$C$3="Score",0,4)</f>
        <v>4</v>
      </c>
      <c r="AM78">
        <f>IF('3. Pauses 24h'!$C$3="Score",0,4)</f>
        <v>4</v>
      </c>
      <c r="AN78">
        <f>IF('3. Pauses 24h'!$C$3="Score",0,4)</f>
        <v>4</v>
      </c>
      <c r="AO78">
        <f>IF('3. Pauses 24h'!$C$3="Score",0,4)</f>
        <v>4</v>
      </c>
      <c r="AP78">
        <f>IF('3. Pauses 24h'!$C$3="Score",0,5)</f>
        <v>5</v>
      </c>
      <c r="AQ78">
        <f>IF('3. Pauses 24h'!$C$3="Score",0,6)</f>
        <v>6</v>
      </c>
      <c r="AR78">
        <f>IF('3. Pauses 24h'!$C$3="Score",0,6)</f>
        <v>6</v>
      </c>
      <c r="AS78">
        <f>IF('3. Pauses 24h'!$C$3="Score",0,5)</f>
        <v>5</v>
      </c>
      <c r="AT78">
        <f>IF('3. Pauses 24h'!$C$3="Score",0,4)</f>
        <v>4</v>
      </c>
      <c r="AU78">
        <f>IF('3. Pauses 24h'!$C$3="Score",0,4)</f>
        <v>4</v>
      </c>
      <c r="AV78">
        <f>IF('3. Pauses 24h'!$C$3="Score",0,5)</f>
        <v>5</v>
      </c>
      <c r="AW78">
        <f>IF('3. Pauses 24h'!$C$3="Score",0,4)</f>
        <v>4</v>
      </c>
      <c r="AX78">
        <f>IF('3. Pauses 24h'!$C$3="Score",0,3)</f>
        <v>3</v>
      </c>
      <c r="AY78">
        <f>IF('3. Pauses 24h'!$C$3="Score",0,2)</f>
        <v>2</v>
      </c>
      <c r="AZ78">
        <f>IF('3. Pauses 24h'!$C$3="Score",0,2)</f>
        <v>2</v>
      </c>
      <c r="BA78">
        <f>IF('3. Pauses 24h'!$C$3="Score",0,2)</f>
        <v>2</v>
      </c>
      <c r="BB78">
        <f>IF('3. Pauses 24h'!$C$3="Score",0,2)</f>
        <v>2</v>
      </c>
      <c r="BC78">
        <f>IF('3. Pauses 24h'!$C$3="Score",1,1)</f>
        <v>1</v>
      </c>
      <c r="BD78">
        <f>IF('3. Pauses 24h'!$C$3="Score",0,2)</f>
        <v>2</v>
      </c>
      <c r="BE78">
        <f>IF('3. Pauses 24h'!$C$3="Score",0,3)</f>
        <v>3</v>
      </c>
      <c r="BF78">
        <f>IF('3. Pauses 24h'!$C$3="Score",0,4)</f>
        <v>4</v>
      </c>
      <c r="BG78">
        <f>IF('3. Pauses 24h'!$C$3="Score",0,5)</f>
        <v>5</v>
      </c>
      <c r="BH78">
        <f>IF('3. Pauses 24h'!$C$3="Score",0,5)</f>
        <v>5</v>
      </c>
      <c r="BI78">
        <f>IF('3. Pauses 24h'!$C$3="Score",0,4)</f>
        <v>4</v>
      </c>
      <c r="BJ78">
        <f>IF('3. Pauses 24h'!$C$3="Score",0,4)</f>
        <v>4</v>
      </c>
      <c r="BK78">
        <f>IF('3. Pauses 24h'!$C$3="Score",0,4)</f>
        <v>4</v>
      </c>
      <c r="BL78">
        <f>IF('3. Pauses 24h'!$C$3="Score",0,4)</f>
        <v>4</v>
      </c>
      <c r="BM78">
        <f>IF('3. Pauses 24h'!$C$3="Score",0,4)</f>
        <v>4</v>
      </c>
      <c r="BN78">
        <f>IF('3. Pauses 24h'!$C$3="Score",0,4)</f>
        <v>4</v>
      </c>
      <c r="BO78">
        <f>IF('3. Pauses 24h'!$C$3="Score",0,5)</f>
        <v>5</v>
      </c>
      <c r="BP78">
        <f>IF('3. Pauses 24h'!$C$3="Score",0,5)</f>
        <v>5</v>
      </c>
      <c r="BQ78">
        <f>IF('3. Pauses 24h'!$C$3="Score",0,5)</f>
        <v>5</v>
      </c>
      <c r="BR78">
        <f>IF('3. Pauses 24h'!$C$3="Score",0,4)</f>
        <v>4</v>
      </c>
      <c r="BS78">
        <f>IF('3. Pauses 24h'!$C$3="Score",0,4)</f>
        <v>4</v>
      </c>
      <c r="BT78">
        <f>IF('3. Pauses 24h'!$C$3="Score",0,4)</f>
        <v>4</v>
      </c>
      <c r="BU78">
        <f>IF('3. Pauses 24h'!$C$3="Score",0,4)</f>
        <v>4</v>
      </c>
      <c r="BV78">
        <f>IF('3. Pauses 24h'!$C$3="Score",0,3)</f>
        <v>3</v>
      </c>
      <c r="BW78">
        <f>IF('3. Pauses 24h'!$C$3="Score",0,4)</f>
        <v>4</v>
      </c>
      <c r="BX78">
        <f>IF('3. Pauses 24h'!$C$3="Score",0,5)</f>
        <v>5</v>
      </c>
      <c r="BY78">
        <f>IF('3. Pauses 24h'!$C$3="Score",0,6)</f>
        <v>6</v>
      </c>
      <c r="BZ78">
        <f>IF('3. Pauses 24h'!$C$3="Score",0,6)</f>
        <v>6</v>
      </c>
      <c r="CA78">
        <f>IF('3. Pauses 24h'!$C$3="Score",0,5)</f>
        <v>5</v>
      </c>
      <c r="CB78">
        <f>IF('3. Pauses 24h'!$C$3="Score",0,4)</f>
        <v>4</v>
      </c>
      <c r="CC78">
        <f>IF('3. Pauses 24h'!$C$3="Score",0,4)</f>
        <v>4</v>
      </c>
      <c r="CD78">
        <f>IF('3. Pauses 24h'!$C$3="Score",0,3)</f>
        <v>3</v>
      </c>
      <c r="CE78">
        <f>IF('3. Pauses 24h'!$C$3="Score",0,3)</f>
        <v>3</v>
      </c>
      <c r="CF78">
        <f>IF('3. Pauses 24h'!$C$3="Score",0,3)</f>
        <v>3</v>
      </c>
      <c r="CG78">
        <f>IF('3. Pauses 24h'!$C$3="Score",0,3)</f>
        <v>3</v>
      </c>
      <c r="CH78">
        <f>IF('3. Pauses 24h'!$C$3="Score",0,3)</f>
        <v>3</v>
      </c>
      <c r="CI78">
        <f>IF('3. Pauses 24h'!$C$3="Score",0,3)</f>
        <v>3</v>
      </c>
      <c r="CJ78">
        <f>IF('3. Pauses 24h'!$C$3="Score",0,3)</f>
        <v>3</v>
      </c>
      <c r="CK78">
        <f>IF('3. Pauses 24h'!$C$3="Score",0,4)</f>
        <v>4</v>
      </c>
      <c r="CL78">
        <f>IF('3. Pauses 24h'!$C$3="Score",0,4)</f>
        <v>4</v>
      </c>
      <c r="CM78">
        <f>IF('3. Pauses 24h'!$C$3="Score",0,4)</f>
        <v>4</v>
      </c>
      <c r="CN78">
        <f>IF('3. Pauses 24h'!$C$3="Score",0,4)</f>
        <v>4</v>
      </c>
      <c r="CO78">
        <f>IF('3. Pauses 24h'!$C$3="Score",0,5)</f>
        <v>5</v>
      </c>
      <c r="CP78">
        <f>IF('3. Pauses 24h'!$C$3="Score",0,6)</f>
        <v>6</v>
      </c>
      <c r="CQ78">
        <f>IF('3. Pauses 24h'!$C$3="Score",0,7)</f>
        <v>7</v>
      </c>
      <c r="CR78">
        <f>IF('3. Pauses 24h'!$C$3="Score",0,6)</f>
        <v>6</v>
      </c>
      <c r="CS78">
        <f>IF('3. Pauses 24h'!$C$3="Score",0,5)</f>
        <v>5</v>
      </c>
      <c r="CT78">
        <f>IF('3. Pauses 24h'!$C$3="Score",0,4)</f>
        <v>4</v>
      </c>
      <c r="CU78">
        <f>IF('3. Pauses 24h'!$C$3="Score",0,3)</f>
        <v>3</v>
      </c>
      <c r="CV78">
        <f>IF('3. Pauses 24h'!$C$3="Score",0,3)</f>
        <v>3</v>
      </c>
      <c r="CW78">
        <f>IF('3. Pauses 24h'!$C$3="Score",0,3)</f>
        <v>3</v>
      </c>
      <c r="CX78">
        <f>IF('3. Pauses 24h'!$C$3="Score",0,3)</f>
        <v>3</v>
      </c>
      <c r="CY78">
        <f>IF('3. Pauses 24h'!$C$3="Score",0,3)</f>
        <v>3</v>
      </c>
      <c r="CZ78">
        <f>IF('3. Pauses 24h'!$C$3="Score",0,6)</f>
        <v>6</v>
      </c>
      <c r="DA78">
        <f>IF('3. Pauses 24h'!$C$3="Score",0,5)</f>
        <v>5</v>
      </c>
    </row>
    <row r="79" spans="2:105" x14ac:dyDescent="0.35">
      <c r="B79" s="186" t="s">
        <v>1174</v>
      </c>
      <c r="D79" s="478">
        <f t="shared" si="4"/>
        <v>3.7882352941176469</v>
      </c>
      <c r="E79">
        <f>IF('3. Pauses 24h'!$C$3="Score",,1)</f>
        <v>1</v>
      </c>
      <c r="F79">
        <f>IF('3. Pauses 24h'!$C$3="Score",,2)</f>
        <v>2</v>
      </c>
      <c r="G79">
        <f>IF('3. Pauses 24h'!$C$3="Score",,3)</f>
        <v>3</v>
      </c>
      <c r="R79">
        <f>IF('3. Pauses 24h'!$C$3="Score",,4)</f>
        <v>4</v>
      </c>
      <c r="S79">
        <f>IF('3. Pauses 24h'!$C$3="Score",,4)</f>
        <v>4</v>
      </c>
      <c r="T79">
        <f>IF('3. Pauses 24h'!$C$3="Score",,4)</f>
        <v>4</v>
      </c>
      <c r="U79">
        <f>IF('3. Pauses 24h'!$C$3="Score",0,4)</f>
        <v>4</v>
      </c>
      <c r="V79">
        <f>IF('3. Pauses 24h'!$C$3="Score",0,4)</f>
        <v>4</v>
      </c>
      <c r="W79">
        <f>IF('3. Pauses 24h'!$C$3="Score",0,3)</f>
        <v>3</v>
      </c>
      <c r="X79">
        <f>IF('3. Pauses 24h'!$C$3="Score",0,3)</f>
        <v>3</v>
      </c>
      <c r="Y79">
        <f>IF('3. Pauses 24h'!$C$3="Score",0,4)</f>
        <v>4</v>
      </c>
      <c r="Z79">
        <f>IF('3. Pauses 24h'!$C$3="Score",0,5)</f>
        <v>5</v>
      </c>
      <c r="AA79">
        <f>IF('3. Pauses 24h'!$C$3="Score",0,5)</f>
        <v>5</v>
      </c>
      <c r="AB79">
        <f>IF('3. Pauses 24h'!$C$3="Score",0,4)</f>
        <v>4</v>
      </c>
      <c r="AC79">
        <f>IF('3. Pauses 24h'!$C$3="Score",0,3)</f>
        <v>3</v>
      </c>
      <c r="AD79">
        <f>IF('3. Pauses 24h'!$C$3="Score",0,4)</f>
        <v>4</v>
      </c>
      <c r="AE79">
        <f>IF('3. Pauses 24h'!$C$3="Score",0,5)</f>
        <v>5</v>
      </c>
      <c r="AF79">
        <f>IF('3. Pauses 24h'!$C$3="Score",0,5)</f>
        <v>5</v>
      </c>
      <c r="AG79">
        <f>IF('3. Pauses 24h'!$C$3="Score",0,4)</f>
        <v>4</v>
      </c>
      <c r="AH79">
        <f>IF('3. Pauses 24h'!$C$3="Score",0,3)</f>
        <v>3</v>
      </c>
      <c r="AI79">
        <f>IF('3. Pauses 24h'!$C$3="Score",0,3)</f>
        <v>3</v>
      </c>
      <c r="AJ79">
        <f>IF('3. Pauses 24h'!$C$3="Score",0,3)</f>
        <v>3</v>
      </c>
      <c r="AK79">
        <f>IF('3. Pauses 24h'!$C$3="Score",0,3)</f>
        <v>3</v>
      </c>
      <c r="AL79">
        <f>IF('3. Pauses 24h'!$C$3="Score",0,3)</f>
        <v>3</v>
      </c>
      <c r="AM79">
        <f>IF('3. Pauses 24h'!$C$3="Score",0,3)</f>
        <v>3</v>
      </c>
      <c r="AN79">
        <f>IF('3. Pauses 24h'!$C$3="Score",0,4)</f>
        <v>4</v>
      </c>
      <c r="AO79">
        <f>IF('3. Pauses 24h'!$C$3="Score",0,4)</f>
        <v>4</v>
      </c>
      <c r="AP79">
        <f>IF('3. Pauses 24h'!$C$3="Score",0,4)</f>
        <v>4</v>
      </c>
      <c r="AQ79">
        <f>IF('3. Pauses 24h'!$C$3="Score",0,5)</f>
        <v>5</v>
      </c>
      <c r="AR79">
        <f>IF('3. Pauses 24h'!$C$3="Score",0,5)</f>
        <v>5</v>
      </c>
      <c r="AS79">
        <f>IF('3. Pauses 24h'!$C$3="Score",0,4)</f>
        <v>4</v>
      </c>
      <c r="AT79">
        <f>IF('3. Pauses 24h'!$C$3="Score",0,3)</f>
        <v>3</v>
      </c>
      <c r="AU79">
        <f>IF('3. Pauses 24h'!$C$3="Score",0,2)</f>
        <v>2</v>
      </c>
      <c r="AV79">
        <f>IF('3. Pauses 24h'!$C$3="Score",0,3)</f>
        <v>3</v>
      </c>
      <c r="AW79">
        <f>IF('3. Pauses 24h'!$C$3="Score",0,4)</f>
        <v>4</v>
      </c>
      <c r="AX79">
        <f>IF('3. Pauses 24h'!$C$3="Score",0,3)</f>
        <v>3</v>
      </c>
      <c r="AY79">
        <f>IF('3. Pauses 24h'!$C$3="Score",0,2)</f>
        <v>2</v>
      </c>
      <c r="AZ79">
        <f>IF('3. Pauses 24h'!$C$3="Score",0,2)</f>
        <v>2</v>
      </c>
      <c r="BA79">
        <f>IF('3. Pauses 24h'!$C$3="Score",0,3)</f>
        <v>3</v>
      </c>
      <c r="BB79">
        <f>IF('3. Pauses 24h'!$C$3="Score",0,4)</f>
        <v>4</v>
      </c>
      <c r="BC79">
        <f>IF('3. Pauses 24h'!$C$3="Score",0,4)</f>
        <v>4</v>
      </c>
      <c r="BD79">
        <f>IF('3. Pauses 24h'!$C$3="Score",0,3)</f>
        <v>3</v>
      </c>
      <c r="BE79">
        <f>IF('3. Pauses 24h'!$C$3="Score",0,3)</f>
        <v>3</v>
      </c>
      <c r="BF79">
        <f>IF('3. Pauses 24h'!$C$3="Score",0,3)</f>
        <v>3</v>
      </c>
      <c r="BG79">
        <f>IF('3. Pauses 24h'!$C$3="Score",0,3)</f>
        <v>3</v>
      </c>
      <c r="BH79">
        <f>IF('3. Pauses 24h'!$C$3="Score",0,3)</f>
        <v>3</v>
      </c>
      <c r="BI79">
        <f>IF('3. Pauses 24h'!$C$3="Score",0,3)</f>
        <v>3</v>
      </c>
      <c r="BJ79">
        <f>IF('3. Pauses 24h'!$C$3="Score",0,3)</f>
        <v>3</v>
      </c>
      <c r="BK79">
        <f>IF('3. Pauses 24h'!$C$3="Score",0,4)</f>
        <v>4</v>
      </c>
      <c r="BL79">
        <f>IF('3. Pauses 24h'!$C$3="Score",0,4)</f>
        <v>4</v>
      </c>
      <c r="BM79">
        <f>IF('3. Pauses 24h'!$C$3="Score",0,4)</f>
        <v>4</v>
      </c>
      <c r="BN79">
        <f>IF('3. Pauses 24h'!$C$3="Score",0,5)</f>
        <v>5</v>
      </c>
      <c r="BO79">
        <f>IF('3. Pauses 24h'!$C$3="Score",0,5)</f>
        <v>5</v>
      </c>
      <c r="BP79">
        <f>IF('3. Pauses 24h'!$C$3="Score",0,4)</f>
        <v>4</v>
      </c>
      <c r="BQ79">
        <f>IF('3. Pauses 24h'!$C$3="Score",0,3)</f>
        <v>3</v>
      </c>
      <c r="BR79">
        <f>IF('3. Pauses 24h'!$C$3="Score",0,2)</f>
        <v>2</v>
      </c>
      <c r="BS79">
        <f>IF('3. Pauses 24h'!$C$3="Score",0,2)</f>
        <v>2</v>
      </c>
      <c r="BT79">
        <f>IF('3. Pauses 24h'!$C$3="Score",0,3)</f>
        <v>3</v>
      </c>
      <c r="BU79">
        <f>IF('3. Pauses 24h'!$C$3="Score",0,3)</f>
        <v>3</v>
      </c>
      <c r="BV79">
        <f>IF('3. Pauses 24h'!$C$3="Score",0,3)</f>
        <v>3</v>
      </c>
      <c r="BW79">
        <f>IF('3. Pauses 24h'!$C$3="Score",0,4)</f>
        <v>4</v>
      </c>
      <c r="BX79">
        <f>IF('3. Pauses 24h'!$C$3="Score",0,5)</f>
        <v>5</v>
      </c>
      <c r="BY79">
        <f>IF('3. Pauses 24h'!$C$3="Score",0,5)</f>
        <v>5</v>
      </c>
      <c r="BZ79">
        <f>IF('3. Pauses 24h'!$C$3="Score",0,6)</f>
        <v>6</v>
      </c>
      <c r="CA79">
        <f>IF('3. Pauses 24h'!$C$3="Score",0,6)</f>
        <v>6</v>
      </c>
      <c r="CB79">
        <f>IF('3. Pauses 24h'!$C$3="Score",0,5)</f>
        <v>5</v>
      </c>
      <c r="CC79">
        <f>IF('3. Pauses 24h'!$C$3="Score",0,5)</f>
        <v>5</v>
      </c>
      <c r="CD79">
        <f>IF('3. Pauses 24h'!$C$3="Score",0,5)</f>
        <v>5</v>
      </c>
      <c r="CE79">
        <f>IF('3. Pauses 24h'!$C$3="Score",0,5)</f>
        <v>5</v>
      </c>
      <c r="CF79">
        <f>IF('3. Pauses 24h'!$C$3="Score",0,6)</f>
        <v>6</v>
      </c>
      <c r="CG79">
        <f>IF('3. Pauses 24h'!$C$3="Score",0,5)</f>
        <v>5</v>
      </c>
      <c r="CH79">
        <f>IF('3. Pauses 24h'!$C$3="Score",0,4)</f>
        <v>4</v>
      </c>
      <c r="CI79">
        <f>IF('3. Pauses 24h'!$C$3="Score",0,4)</f>
        <v>4</v>
      </c>
      <c r="CJ79">
        <f>IF('3. Pauses 24h'!$C$3="Score",0,4)</f>
        <v>4</v>
      </c>
      <c r="CK79">
        <f>IF('3. Pauses 24h'!$C$3="Score",0,4)</f>
        <v>4</v>
      </c>
      <c r="CL79">
        <f>IF('3. Pauses 24h'!$C$3="Score",0,3)</f>
        <v>3</v>
      </c>
      <c r="CM79">
        <f>IF('3. Pauses 24h'!$C$3="Score",0,2)</f>
        <v>2</v>
      </c>
      <c r="CN79">
        <f>IF('3. Pauses 24h'!$C$3="Score",0,3)</f>
        <v>3</v>
      </c>
      <c r="CO79">
        <f>IF('3. Pauses 24h'!$C$3="Score",0,4)</f>
        <v>4</v>
      </c>
      <c r="CP79">
        <f>IF('3. Pauses 24h'!$C$3="Score",0,5)</f>
        <v>5</v>
      </c>
      <c r="CQ79">
        <f>IF('3. Pauses 24h'!$C$3="Score",0,4)</f>
        <v>4</v>
      </c>
      <c r="CR79">
        <f>IF('3. Pauses 24h'!$C$3="Score",0,4)</f>
        <v>4</v>
      </c>
      <c r="CS79">
        <f>IF('3. Pauses 24h'!$C$3="Score",0,5)</f>
        <v>5</v>
      </c>
      <c r="CT79">
        <f>IF('3. Pauses 24h'!$C$3="Score",0,5)</f>
        <v>5</v>
      </c>
      <c r="CU79">
        <f>IF('3. Pauses 24h'!$C$3="Score",0,4)</f>
        <v>4</v>
      </c>
      <c r="CV79">
        <f>IF('3. Pauses 24h'!$C$3="Score",0,3)</f>
        <v>3</v>
      </c>
      <c r="CW79">
        <f>IF('3. Pauses 24h'!$C$3="Score",0,3)</f>
        <v>3</v>
      </c>
      <c r="CX79">
        <f>IF('3. Pauses 24h'!$C$3="Score",0,4)</f>
        <v>4</v>
      </c>
      <c r="CY79">
        <f>IF('3. Pauses 24h'!$C$3="Score",0,3)</f>
        <v>3</v>
      </c>
      <c r="CZ79">
        <f>IF('3. Pauses 24h'!$C$3="Score",0,4)</f>
        <v>4</v>
      </c>
      <c r="DA79">
        <f>IF('3. Pauses 24h'!$C$3="Score",0,3)</f>
        <v>3</v>
      </c>
    </row>
    <row r="80" spans="2:105" x14ac:dyDescent="0.35">
      <c r="B80" s="186" t="s">
        <v>1175</v>
      </c>
      <c r="D80" s="478">
        <f t="shared" si="4"/>
        <v>4.6470588235294121</v>
      </c>
      <c r="E80">
        <f>IF('3. Pauses 24h'!$C$3="Score",,1)</f>
        <v>1</v>
      </c>
      <c r="F80">
        <f>IF('3. Pauses 24h'!$C$3="Score",,2)</f>
        <v>2</v>
      </c>
      <c r="G80">
        <f>IF('3. Pauses 24h'!$C$3="Score",,3)</f>
        <v>3</v>
      </c>
      <c r="R80">
        <f>IF('3. Pauses 24h'!$C$3="Score",,3)</f>
        <v>3</v>
      </c>
      <c r="S80">
        <f>IF('3. Pauses 24h'!$C$3="Score",,3)</f>
        <v>3</v>
      </c>
      <c r="T80">
        <f>IF('3. Pauses 24h'!$C$3="Score",,4)</f>
        <v>4</v>
      </c>
      <c r="U80">
        <f>IF('3. Pauses 24h'!$C$3="Score",0,5)</f>
        <v>5</v>
      </c>
      <c r="V80">
        <f>IF('3. Pauses 24h'!$C$3="Score",0,4)</f>
        <v>4</v>
      </c>
      <c r="W80">
        <f>IF('3. Pauses 24h'!$C$3="Score",0,4)</f>
        <v>4</v>
      </c>
      <c r="X80">
        <f>IF('3. Pauses 24h'!$C$3="Score",0,4)</f>
        <v>4</v>
      </c>
      <c r="Y80">
        <f>IF('3. Pauses 24h'!$C$3="Score",0,4)</f>
        <v>4</v>
      </c>
      <c r="Z80">
        <f>IF('3. Pauses 24h'!$C$3="Score",0,4)</f>
        <v>4</v>
      </c>
      <c r="AA80">
        <f>IF('3. Pauses 24h'!$C$3="Score",0,4)</f>
        <v>4</v>
      </c>
      <c r="AB80">
        <f>IF('3. Pauses 24h'!$C$3="Score",0,5)</f>
        <v>5</v>
      </c>
      <c r="AC80">
        <f>IF('3. Pauses 24h'!$C$3="Score",0,6)</f>
        <v>6</v>
      </c>
      <c r="AD80">
        <f>IF('3. Pauses 24h'!$C$3="Score",0,6)</f>
        <v>6</v>
      </c>
      <c r="AE80">
        <f>IF('3. Pauses 24h'!$C$3="Score",0,5)</f>
        <v>5</v>
      </c>
      <c r="AF80">
        <f>IF('3. Pauses 24h'!$C$3="Score",0,5)</f>
        <v>5</v>
      </c>
      <c r="AG80">
        <f>IF('3. Pauses 24h'!$C$3="Score",0,5)</f>
        <v>5</v>
      </c>
      <c r="AH80">
        <f>IF('3. Pauses 24h'!$C$3="Score",0,4)</f>
        <v>4</v>
      </c>
      <c r="AI80">
        <f>IF('3. Pauses 24h'!$C$3="Score",0,3)</f>
        <v>3</v>
      </c>
      <c r="AJ80">
        <f>IF('3. Pauses 24h'!$C$3="Score",0,2)</f>
        <v>2</v>
      </c>
      <c r="AK80">
        <f>IF('3. Pauses 24h'!$C$3="Score",0,3)</f>
        <v>3</v>
      </c>
      <c r="AL80">
        <f>IF('3. Pauses 24h'!$C$3="Score",0,4)</f>
        <v>4</v>
      </c>
      <c r="AM80">
        <f>IF('3. Pauses 24h'!$C$3="Score",0,4)</f>
        <v>4</v>
      </c>
      <c r="AN80">
        <f>IF('3. Pauses 24h'!$C$3="Score",0,4)</f>
        <v>4</v>
      </c>
      <c r="AO80">
        <f>IF('3. Pauses 24h'!$C$3="Score",0,4)</f>
        <v>4</v>
      </c>
      <c r="AP80">
        <f>IF('3. Pauses 24h'!$C$3="Score",0,4)</f>
        <v>4</v>
      </c>
      <c r="AQ80">
        <f>IF('3. Pauses 24h'!$C$3="Score",0,5)</f>
        <v>5</v>
      </c>
      <c r="AR80">
        <f>IF('3. Pauses 24h'!$C$3="Score",0,5)</f>
        <v>5</v>
      </c>
      <c r="AS80">
        <f>IF('3. Pauses 24h'!$C$3="Score",0,5)</f>
        <v>5</v>
      </c>
      <c r="AT80">
        <f>IF('3. Pauses 24h'!$C$3="Score",0,5)</f>
        <v>5</v>
      </c>
      <c r="AU80">
        <f>IF('3. Pauses 24h'!$C$3="Score",0,4)</f>
        <v>4</v>
      </c>
      <c r="AV80">
        <f>IF('3. Pauses 24h'!$C$3="Score",0,5)</f>
        <v>5</v>
      </c>
      <c r="AW80">
        <f>IF('3. Pauses 24h'!$C$3="Score",0,6)</f>
        <v>6</v>
      </c>
      <c r="AX80">
        <f>IF('3. Pauses 24h'!$C$3="Score",0,5)</f>
        <v>5</v>
      </c>
      <c r="AY80">
        <f>IF('3. Pauses 24h'!$C$3="Score",0,5)</f>
        <v>5</v>
      </c>
      <c r="AZ80">
        <f>IF('3. Pauses 24h'!$C$3="Score",0,5)</f>
        <v>5</v>
      </c>
      <c r="BA80">
        <f>IF('3. Pauses 24h'!$C$3="Score",0,5)</f>
        <v>5</v>
      </c>
      <c r="BB80">
        <f>IF('3. Pauses 24h'!$C$3="Score",0,6)</f>
        <v>6</v>
      </c>
      <c r="BC80">
        <f>IF('3. Pauses 24h'!$C$3="Score",0,6)</f>
        <v>6</v>
      </c>
      <c r="BD80">
        <f>IF('3. Pauses 24h'!$C$3="Score",0,6)</f>
        <v>6</v>
      </c>
      <c r="BE80">
        <f>IF('3. Pauses 24h'!$C$3="Score",0,7)</f>
        <v>7</v>
      </c>
      <c r="BF80">
        <f>IF('3. Pauses 24h'!$C$3="Score",0,7)</f>
        <v>7</v>
      </c>
      <c r="BG80">
        <f>IF('3. Pauses 24h'!$C$3="Score",0,7)</f>
        <v>7</v>
      </c>
      <c r="BH80">
        <f>IF('3. Pauses 24h'!$C$3="Score",0,7)</f>
        <v>7</v>
      </c>
      <c r="BI80">
        <f>IF('3. Pauses 24h'!$C$3="Score",0,7)</f>
        <v>7</v>
      </c>
      <c r="BJ80">
        <f>IF('3. Pauses 24h'!$C$3="Score",0,7)</f>
        <v>7</v>
      </c>
      <c r="BK80">
        <f>IF('3. Pauses 24h'!$C$3="Score",0,7)</f>
        <v>7</v>
      </c>
      <c r="BL80">
        <f>IF('3. Pauses 24h'!$C$3="Score",0,7)</f>
        <v>7</v>
      </c>
      <c r="BM80">
        <f>IF('3. Pauses 24h'!$C$3="Score",0,7)</f>
        <v>7</v>
      </c>
      <c r="BN80">
        <f>IF('3. Pauses 24h'!$C$3="Score",0,7)</f>
        <v>7</v>
      </c>
      <c r="BO80">
        <f>IF('3. Pauses 24h'!$C$3="Score",0,7)</f>
        <v>7</v>
      </c>
      <c r="BP80">
        <f>IF('3. Pauses 24h'!$C$3="Score",0,7)</f>
        <v>7</v>
      </c>
      <c r="BQ80">
        <f>IF('3. Pauses 24h'!$C$3="Score",0,7)</f>
        <v>7</v>
      </c>
      <c r="BR80">
        <f>IF('3. Pauses 24h'!$C$3="Score",0,6)</f>
        <v>6</v>
      </c>
      <c r="BS80">
        <f>IF('3. Pauses 24h'!$C$3="Score",0,5)</f>
        <v>5</v>
      </c>
      <c r="BT80">
        <f>IF('3. Pauses 24h'!$C$3="Score",0,5)</f>
        <v>5</v>
      </c>
      <c r="BU80">
        <f>IF('3. Pauses 24h'!$C$3="Score",0,4)</f>
        <v>4</v>
      </c>
      <c r="BV80">
        <f>IF('3. Pauses 24h'!$C$3="Score",0,3)</f>
        <v>3</v>
      </c>
      <c r="BW80">
        <f>IF('3. Pauses 24h'!$C$3="Score",0,3)</f>
        <v>3</v>
      </c>
      <c r="BX80">
        <f>IF('3. Pauses 24h'!$C$3="Score",0,3)</f>
        <v>3</v>
      </c>
      <c r="BY80">
        <f>IF('3. Pauses 24h'!$C$3="Score",0,4)</f>
        <v>4</v>
      </c>
      <c r="BZ80">
        <f>IF('3. Pauses 24h'!$C$3="Score",0,4)</f>
        <v>4</v>
      </c>
      <c r="CA80">
        <f>IF('3. Pauses 24h'!$C$3="Score",0,3)</f>
        <v>3</v>
      </c>
      <c r="CB80">
        <f>IF('3. Pauses 24h'!$C$3="Score",0,3)</f>
        <v>3</v>
      </c>
      <c r="CC80">
        <f>IF('3. Pauses 24h'!$C$3="Score",0,4)</f>
        <v>4</v>
      </c>
      <c r="CD80">
        <f>IF('3. Pauses 24h'!$C$3="Score",0,4)</f>
        <v>4</v>
      </c>
      <c r="CE80">
        <f>IF('3. Pauses 24h'!$C$3="Score",0,4)</f>
        <v>4</v>
      </c>
      <c r="CF80">
        <f>IF('3. Pauses 24h'!$C$3="Score",0,3)</f>
        <v>3</v>
      </c>
      <c r="CG80">
        <f>IF('3. Pauses 24h'!$C$3="Score",0,3)</f>
        <v>3</v>
      </c>
      <c r="CH80">
        <f>IF('3. Pauses 24h'!$C$3="Score",0,3)</f>
        <v>3</v>
      </c>
      <c r="CI80">
        <f>IF('3. Pauses 24h'!$C$3="Score",0,4)</f>
        <v>4</v>
      </c>
      <c r="CJ80">
        <f>IF('3. Pauses 24h'!$C$3="Score",0,4)</f>
        <v>4</v>
      </c>
      <c r="CK80">
        <f>IF('3. Pauses 24h'!$C$3="Score",0,4)</f>
        <v>4</v>
      </c>
      <c r="CL80">
        <f>IF('3. Pauses 24h'!$C$3="Score",0,3)</f>
        <v>3</v>
      </c>
      <c r="CM80">
        <f>IF('3. Pauses 24h'!$C$3="Score",0,3)</f>
        <v>3</v>
      </c>
      <c r="CN80">
        <f>IF('3. Pauses 24h'!$C$3="Score",0,3)</f>
        <v>3</v>
      </c>
      <c r="CO80">
        <f>IF('3. Pauses 24h'!$C$3="Score",0,4)</f>
        <v>4</v>
      </c>
      <c r="CP80">
        <f>IF('3. Pauses 24h'!$C$3="Score",0,4)</f>
        <v>4</v>
      </c>
      <c r="CQ80">
        <f>IF('3. Pauses 24h'!$C$3="Score",0,4)</f>
        <v>4</v>
      </c>
      <c r="CR80">
        <f>IF('3. Pauses 24h'!$C$3="Score",0,4)</f>
        <v>4</v>
      </c>
      <c r="CS80">
        <f>IF('3. Pauses 24h'!$C$3="Score",0,4)</f>
        <v>4</v>
      </c>
      <c r="CT80">
        <f>IF('3. Pauses 24h'!$C$3="Score",0,4)</f>
        <v>4</v>
      </c>
      <c r="CU80">
        <f>IF('3. Pauses 24h'!$C$3="Score",0,5)</f>
        <v>5</v>
      </c>
      <c r="CV80">
        <f>IF('3. Pauses 24h'!$C$3="Score",0,5)</f>
        <v>5</v>
      </c>
      <c r="CW80">
        <f>IF('3. Pauses 24h'!$C$3="Score",0,4)</f>
        <v>4</v>
      </c>
      <c r="CX80">
        <f>IF('3. Pauses 24h'!$C$3="Score",0,3)</f>
        <v>3</v>
      </c>
      <c r="CY80">
        <f>IF('3. Pauses 24h'!$C$3="Score",0,2)</f>
        <v>2</v>
      </c>
      <c r="CZ80">
        <f>IF('3. Pauses 24h'!$C$3="Score",0,5)</f>
        <v>5</v>
      </c>
      <c r="DA80">
        <f>IF('3. Pauses 24h'!$C$3="Score",0,5)</f>
        <v>5</v>
      </c>
    </row>
    <row r="81" spans="2:105" x14ac:dyDescent="0.35">
      <c r="B81" s="186" t="s">
        <v>1176</v>
      </c>
      <c r="D81" s="478">
        <f t="shared" si="4"/>
        <v>4.9411764705882355</v>
      </c>
      <c r="E81">
        <f>IF('3. Pauses 24h'!$C$3="Score",,1)</f>
        <v>1</v>
      </c>
      <c r="F81">
        <f>IF('3. Pauses 24h'!$C$3="Score",,2)</f>
        <v>2</v>
      </c>
      <c r="G81">
        <f>IF('3. Pauses 24h'!$C$3="Score",,3)</f>
        <v>3</v>
      </c>
      <c r="R81">
        <f>IF('3. Pauses 24h'!$C$3="Score",,4)</f>
        <v>4</v>
      </c>
      <c r="S81">
        <f>IF('3. Pauses 24h'!$C$3="Score",,5)</f>
        <v>5</v>
      </c>
      <c r="T81">
        <f>IF('3. Pauses 24h'!$C$3="Score",,6)</f>
        <v>6</v>
      </c>
      <c r="U81">
        <f>IF('3. Pauses 24h'!$C$3="Score",0,2)</f>
        <v>2</v>
      </c>
      <c r="V81">
        <f>IF('3. Pauses 24h'!$C$3="Score",0,2)</f>
        <v>2</v>
      </c>
      <c r="W81">
        <f>IF('3. Pauses 24h'!$C$3="Score",0,3)</f>
        <v>3</v>
      </c>
      <c r="X81">
        <f>IF('3. Pauses 24h'!$C$3="Score",0,4)</f>
        <v>4</v>
      </c>
      <c r="Y81">
        <f>IF('3. Pauses 24h'!$C$3="Score",0,5)</f>
        <v>5</v>
      </c>
      <c r="Z81">
        <f>IF('3. Pauses 24h'!$C$3="Score",0,5)</f>
        <v>5</v>
      </c>
      <c r="AA81">
        <f>IF('3. Pauses 24h'!$C$3="Score",0,5)</f>
        <v>5</v>
      </c>
      <c r="AB81">
        <f>IF('3. Pauses 24h'!$C$3="Score",0,4)</f>
        <v>4</v>
      </c>
      <c r="AC81">
        <f>IF('3. Pauses 24h'!$C$3="Score",0,4)</f>
        <v>4</v>
      </c>
      <c r="AD81">
        <f>IF('3. Pauses 24h'!$C$3="Score",0,4)</f>
        <v>4</v>
      </c>
      <c r="AE81">
        <f>IF('3. Pauses 24h'!$C$3="Score",0,3)</f>
        <v>3</v>
      </c>
      <c r="AF81">
        <f>IF('3. Pauses 24h'!$C$3="Score",0,2)</f>
        <v>2</v>
      </c>
      <c r="AG81">
        <f>IF('3. Pauses 24h'!$C$3="Score",0,2)</f>
        <v>2</v>
      </c>
      <c r="AH81">
        <f>IF('3. Pauses 24h'!$C$3="Score",0,3)</f>
        <v>3</v>
      </c>
      <c r="AI81">
        <f>IF('3. Pauses 24h'!$C$3="Score",0,4)</f>
        <v>4</v>
      </c>
      <c r="AJ81">
        <f>IF('3. Pauses 24h'!$C$3="Score",0,3)</f>
        <v>3</v>
      </c>
      <c r="AK81">
        <f>IF('3. Pauses 24h'!$C$3="Score",0,2)</f>
        <v>2</v>
      </c>
      <c r="AL81">
        <f>IF('3. Pauses 24h'!$C$3="Score",0,3)</f>
        <v>3</v>
      </c>
      <c r="AM81">
        <f>IF('3. Pauses 24h'!$C$3="Score",0,4)</f>
        <v>4</v>
      </c>
      <c r="AN81">
        <f>IF('3. Pauses 24h'!$C$3="Score",0,5)</f>
        <v>5</v>
      </c>
      <c r="AO81">
        <f>IF('3. Pauses 24h'!$C$3="Score",0,5)</f>
        <v>5</v>
      </c>
      <c r="AP81">
        <f>IF('3. Pauses 24h'!$C$3="Score",0,4)</f>
        <v>4</v>
      </c>
      <c r="AQ81">
        <f>IF('3. Pauses 24h'!$C$3="Score",0,4)</f>
        <v>4</v>
      </c>
      <c r="AR81">
        <f>IF('3. Pauses 24h'!$C$3="Score",0,4)</f>
        <v>4</v>
      </c>
      <c r="AS81">
        <f>IF('3. Pauses 24h'!$C$3="Score",0,3)</f>
        <v>3</v>
      </c>
      <c r="AT81">
        <f>IF('3. Pauses 24h'!$C$3="Score",0,3)</f>
        <v>3</v>
      </c>
      <c r="AU81">
        <f>IF('3. Pauses 24h'!$C$3="Score",0,3)</f>
        <v>3</v>
      </c>
      <c r="AV81">
        <f>IF('3. Pauses 24h'!$C$3="Score",0,3)</f>
        <v>3</v>
      </c>
      <c r="AW81">
        <f>IF('3. Pauses 24h'!$C$3="Score",0,4)</f>
        <v>4</v>
      </c>
      <c r="AX81">
        <f>IF('3. Pauses 24h'!$C$3="Score",0,4)</f>
        <v>4</v>
      </c>
      <c r="AY81">
        <f>IF('3. Pauses 24h'!$C$3="Score",0,5)</f>
        <v>5</v>
      </c>
      <c r="AZ81">
        <f>IF('3. Pauses 24h'!$C$3="Score",0,6)</f>
        <v>6</v>
      </c>
      <c r="BA81">
        <f>IF('3. Pauses 24h'!$C$3="Score",0,6)</f>
        <v>6</v>
      </c>
      <c r="BB81">
        <f>IF('3. Pauses 24h'!$C$3="Score",0,6)</f>
        <v>6</v>
      </c>
      <c r="BC81">
        <f>IF('3. Pauses 24h'!$C$3="Score",0,6)</f>
        <v>6</v>
      </c>
      <c r="BD81">
        <f>IF('3. Pauses 24h'!$C$3="Score",0,6)</f>
        <v>6</v>
      </c>
      <c r="BE81">
        <f>IF('3. Pauses 24h'!$C$3="Score",0,7)</f>
        <v>7</v>
      </c>
      <c r="BF81">
        <f>IF('3. Pauses 24h'!$C$3="Score",0,7)</f>
        <v>7</v>
      </c>
      <c r="BG81">
        <f>IF('3. Pauses 24h'!$C$3="Score",0,7)</f>
        <v>7</v>
      </c>
      <c r="BH81">
        <f>IF('3. Pauses 24h'!$C$3="Score",0,7)</f>
        <v>7</v>
      </c>
      <c r="BI81">
        <f>IF('3. Pauses 24h'!$C$3="Score",0,7)</f>
        <v>7</v>
      </c>
      <c r="BJ81">
        <f>IF('3. Pauses 24h'!$C$3="Score",0,7)</f>
        <v>7</v>
      </c>
      <c r="BK81">
        <f>IF('3. Pauses 24h'!$C$3="Score",0,7)</f>
        <v>7</v>
      </c>
      <c r="BL81">
        <f>IF('3. Pauses 24h'!$C$3="Score",0,7)</f>
        <v>7</v>
      </c>
      <c r="BM81">
        <f>IF('3. Pauses 24h'!$C$3="Score",0,7)</f>
        <v>7</v>
      </c>
      <c r="BN81">
        <f>IF('3. Pauses 24h'!$C$3="Score",0,7)</f>
        <v>7</v>
      </c>
      <c r="BO81">
        <f>IF('3. Pauses 24h'!$C$3="Score",0,7)</f>
        <v>7</v>
      </c>
      <c r="BP81">
        <f>IF('3. Pauses 24h'!$C$3="Score",0,7)</f>
        <v>7</v>
      </c>
      <c r="BQ81">
        <f>IF('3. Pauses 24h'!$C$3="Score",0,7)</f>
        <v>7</v>
      </c>
      <c r="BR81">
        <f>IF('3. Pauses 24h'!$C$3="Score",0,7)</f>
        <v>7</v>
      </c>
      <c r="BS81">
        <f>IF('3. Pauses 24h'!$C$3="Score",0,7)</f>
        <v>7</v>
      </c>
      <c r="BT81">
        <f>IF('3. Pauses 24h'!$C$3="Score",0,7)</f>
        <v>7</v>
      </c>
      <c r="BU81">
        <f>IF('3. Pauses 24h'!$C$3="Score",0,7)</f>
        <v>7</v>
      </c>
      <c r="BV81">
        <f>IF('3. Pauses 24h'!$C$3="Score",0,7)</f>
        <v>7</v>
      </c>
      <c r="BW81">
        <f>IF('3. Pauses 24h'!$C$3="Score",0,7)</f>
        <v>7</v>
      </c>
      <c r="BX81">
        <f>IF('3. Pauses 24h'!$C$3="Score",0,7)</f>
        <v>7</v>
      </c>
      <c r="BY81">
        <f>IF('3. Pauses 24h'!$C$3="Score",0,7)</f>
        <v>7</v>
      </c>
      <c r="BZ81">
        <f>IF('3. Pauses 24h'!$C$3="Score",0,7)</f>
        <v>7</v>
      </c>
      <c r="CA81">
        <f>IF('3. Pauses 24h'!$C$3="Score",0,7)</f>
        <v>7</v>
      </c>
      <c r="CB81">
        <f>IF('3. Pauses 24h'!$C$3="Score",0,7)</f>
        <v>7</v>
      </c>
      <c r="CC81">
        <f>IF('3. Pauses 24h'!$C$3="Score",0,7)</f>
        <v>7</v>
      </c>
      <c r="CD81">
        <f>IF('3. Pauses 24h'!$C$3="Score",0,6)</f>
        <v>6</v>
      </c>
      <c r="CE81">
        <f>IF('3. Pauses 24h'!$C$3="Score",0,5)</f>
        <v>5</v>
      </c>
      <c r="CF81">
        <f>IF('3. Pauses 24h'!$C$3="Score",0,5)</f>
        <v>5</v>
      </c>
      <c r="CG81">
        <f>IF('3. Pauses 24h'!$C$3="Score",0,5)</f>
        <v>5</v>
      </c>
      <c r="CH81">
        <f>IF('3. Pauses 24h'!$C$3="Score",0,5)</f>
        <v>5</v>
      </c>
      <c r="CI81">
        <f>IF('3. Pauses 24h'!$C$3="Score",0,4)</f>
        <v>4</v>
      </c>
      <c r="CJ81">
        <f>IF('3. Pauses 24h'!$C$3="Score",0,3)</f>
        <v>3</v>
      </c>
      <c r="CK81">
        <f>IF('3. Pauses 24h'!$C$3="Score",0,3)</f>
        <v>3</v>
      </c>
      <c r="CL81">
        <f>IF('3. Pauses 24h'!$C$3="Score",0,4)</f>
        <v>4</v>
      </c>
      <c r="CM81">
        <f>IF('3. Pauses 24h'!$C$3="Score",0,4)</f>
        <v>4</v>
      </c>
      <c r="CN81">
        <f>IF('3. Pauses 24h'!$C$3="Score",0,4)</f>
        <v>4</v>
      </c>
      <c r="CO81">
        <f>IF('3. Pauses 24h'!$C$3="Score",0,3)</f>
        <v>3</v>
      </c>
      <c r="CP81">
        <f>IF('3. Pauses 24h'!$C$3="Score",0,3)</f>
        <v>3</v>
      </c>
      <c r="CQ81">
        <f>IF('3. Pauses 24h'!$C$3="Score",0,3)</f>
        <v>3</v>
      </c>
      <c r="CR81">
        <f>IF('3. Pauses 24h'!$C$3="Score",0,4)</f>
        <v>4</v>
      </c>
      <c r="CS81">
        <f>IF('3. Pauses 24h'!$C$3="Score",0,4)</f>
        <v>4</v>
      </c>
      <c r="CT81">
        <f>IF('3. Pauses 24h'!$C$3="Score",0,4)</f>
        <v>4</v>
      </c>
      <c r="CU81">
        <f>IF('3. Pauses 24h'!$C$3="Score",0,4)</f>
        <v>4</v>
      </c>
      <c r="CV81">
        <f>IF('3. Pauses 24h'!$C$3="Score",0,4)</f>
        <v>4</v>
      </c>
      <c r="CW81">
        <f>IF('3. Pauses 24h'!$C$3="Score",0,5)</f>
        <v>5</v>
      </c>
      <c r="CX81">
        <f>IF('3. Pauses 24h'!$C$3="Score",0,6)</f>
        <v>6</v>
      </c>
      <c r="CY81">
        <f>IF('3. Pauses 24h'!$C$3="Score",0,5)</f>
        <v>5</v>
      </c>
      <c r="CZ81">
        <f>IF('3. Pauses 24h'!$C$3="Score",0,6)</f>
        <v>6</v>
      </c>
      <c r="DA81">
        <f>IF('3. Pauses 24h'!$C$3="Score",0,5)</f>
        <v>5</v>
      </c>
    </row>
    <row r="82" spans="2:105" x14ac:dyDescent="0.35">
      <c r="B82" s="186" t="s">
        <v>1177</v>
      </c>
      <c r="D82" s="478">
        <f t="shared" si="4"/>
        <v>5</v>
      </c>
      <c r="E82">
        <f>IF('3. Pauses 24h'!$C$3="Score",,1)</f>
        <v>1</v>
      </c>
      <c r="F82">
        <f>IF('3. Pauses 24h'!$C$3="Score",,2)</f>
        <v>2</v>
      </c>
      <c r="G82">
        <f>IF('3. Pauses 24h'!$C$3="Score",,3)</f>
        <v>3</v>
      </c>
      <c r="R82">
        <f>IF('3. Pauses 24h'!$C$3="Score",,4)</f>
        <v>4</v>
      </c>
      <c r="S82">
        <f>IF('3. Pauses 24h'!$C$3="Score",,5)</f>
        <v>5</v>
      </c>
      <c r="T82">
        <f>IF('3. Pauses 24h'!$C$3="Score",,6)</f>
        <v>6</v>
      </c>
      <c r="U82">
        <f>IF('3. Pauses 24h'!$C$3="Score",0,6)</f>
        <v>6</v>
      </c>
      <c r="V82">
        <f>IF('3. Pauses 24h'!$C$3="Score",0,7)</f>
        <v>7</v>
      </c>
      <c r="W82">
        <f>IF('3. Pauses 24h'!$C$3="Score",0,7)</f>
        <v>7</v>
      </c>
      <c r="X82">
        <f>IF('3. Pauses 24h'!$C$3="Score",0,6)</f>
        <v>6</v>
      </c>
      <c r="Y82">
        <f>IF('3. Pauses 24h'!$C$3="Score",0,5)</f>
        <v>5</v>
      </c>
      <c r="Z82">
        <f>IF('3. Pauses 24h'!$C$3="Score",0,5)</f>
        <v>5</v>
      </c>
      <c r="AA82">
        <f>IF('3. Pauses 24h'!$C$3="Score",0,5)</f>
        <v>5</v>
      </c>
      <c r="AB82">
        <f>IF('3. Pauses 24h'!$C$3="Score",0,4)</f>
        <v>4</v>
      </c>
      <c r="AC82">
        <f>IF('3. Pauses 24h'!$C$3="Score",0,3)</f>
        <v>3</v>
      </c>
      <c r="AD82">
        <f>IF('3. Pauses 24h'!$C$3="Score",0,2)</f>
        <v>2</v>
      </c>
      <c r="AE82">
        <f>IF('3. Pauses 24h'!$C$3="Score",0,3)</f>
        <v>3</v>
      </c>
      <c r="AF82">
        <f>IF('3. Pauses 24h'!$C$3="Score",0,4)</f>
        <v>4</v>
      </c>
      <c r="AG82">
        <f>IF('3. Pauses 24h'!$C$3="Score",0,4)</f>
        <v>4</v>
      </c>
      <c r="AH82">
        <f>IF('3. Pauses 24h'!$C$3="Score",0,4)</f>
        <v>4</v>
      </c>
      <c r="AI82">
        <f>IF('3. Pauses 24h'!$C$3="Score",0,5)</f>
        <v>5</v>
      </c>
      <c r="AJ82">
        <f>IF('3. Pauses 24h'!$C$3="Score",0,6)</f>
        <v>6</v>
      </c>
      <c r="AK82">
        <f>IF('3. Pauses 24h'!$C$3="Score",0,7)</f>
        <v>7</v>
      </c>
      <c r="AL82">
        <f>IF('3. Pauses 24h'!$C$3="Score",0,7)</f>
        <v>7</v>
      </c>
      <c r="AM82">
        <f>IF('3. Pauses 24h'!$C$3="Score",0,7)</f>
        <v>7</v>
      </c>
      <c r="AN82">
        <f>IF('3. Pauses 24h'!$C$3="Score",0,7)</f>
        <v>7</v>
      </c>
      <c r="AO82">
        <f>IF('3. Pauses 24h'!$C$3="Score",0,6)</f>
        <v>6</v>
      </c>
      <c r="AP82">
        <f>IF('3. Pauses 24h'!$C$3="Score",0,5)</f>
        <v>5</v>
      </c>
      <c r="AQ82">
        <f>IF('3. Pauses 24h'!$C$3="Score",0,4)</f>
        <v>4</v>
      </c>
      <c r="AR82">
        <f>IF('3. Pauses 24h'!$C$3="Score",0,4)</f>
        <v>4</v>
      </c>
      <c r="AS82">
        <f>IF('3. Pauses 24h'!$C$3="Score",0,4)</f>
        <v>4</v>
      </c>
      <c r="AT82">
        <f>IF('3. Pauses 24h'!$C$3="Score",0,4)</f>
        <v>4</v>
      </c>
      <c r="AU82">
        <f>IF('3. Pauses 24h'!$C$3="Score",0,4)</f>
        <v>4</v>
      </c>
      <c r="AV82">
        <f>IF('3. Pauses 24h'!$C$3="Score",0,5)</f>
        <v>5</v>
      </c>
      <c r="AW82">
        <f>IF('3. Pauses 24h'!$C$3="Score",0,6)</f>
        <v>6</v>
      </c>
      <c r="AX82">
        <f>IF('3. Pauses 24h'!$C$3="Score",0,7)</f>
        <v>7</v>
      </c>
      <c r="AY82">
        <f>IF('3. Pauses 24h'!$C$3="Score",0,7)</f>
        <v>7</v>
      </c>
      <c r="AZ82">
        <f>IF('3. Pauses 24h'!$C$3="Score",0,6)</f>
        <v>6</v>
      </c>
      <c r="BA82">
        <f>IF('3. Pauses 24h'!$C$3="Score",0,5)</f>
        <v>5</v>
      </c>
      <c r="BB82">
        <f>IF('3. Pauses 24h'!$C$3="Score",0,5)</f>
        <v>5</v>
      </c>
      <c r="BC82">
        <f>IF('3. Pauses 24h'!$C$3="Score",0,5)</f>
        <v>5</v>
      </c>
      <c r="BD82">
        <f>IF('3. Pauses 24h'!$C$3="Score",0,5)</f>
        <v>5</v>
      </c>
      <c r="BE82">
        <f>IF('3. Pauses 24h'!$C$3="Score",0,5)</f>
        <v>5</v>
      </c>
      <c r="BF82">
        <f>IF('3. Pauses 24h'!$C$3="Score",0,4)</f>
        <v>4</v>
      </c>
      <c r="BG82">
        <f>IF('3. Pauses 24h'!$C$3="Score",0,4)</f>
        <v>4</v>
      </c>
      <c r="BH82">
        <f>IF('3. Pauses 24h'!$C$3="Score",0,4)</f>
        <v>4</v>
      </c>
      <c r="BI82">
        <f>IF('3. Pauses 24h'!$C$3="Score",0,4)</f>
        <v>4</v>
      </c>
      <c r="BJ82">
        <f>IF('3. Pauses 24h'!$C$3="Score",0,4)</f>
        <v>4</v>
      </c>
      <c r="BK82">
        <f>IF('3. Pauses 24h'!$C$3="Score",0,4)</f>
        <v>4</v>
      </c>
      <c r="BL82">
        <f>IF('3. Pauses 24h'!$C$3="Score",0,4)</f>
        <v>4</v>
      </c>
      <c r="BM82">
        <f>IF('3. Pauses 24h'!$C$3="Score",0,5)</f>
        <v>5</v>
      </c>
      <c r="BN82">
        <f>IF('3. Pauses 24h'!$C$3="Score",0,6)</f>
        <v>6</v>
      </c>
      <c r="BO82">
        <f>IF('3. Pauses 24h'!$C$3="Score",0,7)</f>
        <v>7</v>
      </c>
      <c r="BP82">
        <f>IF('3. Pauses 24h'!$C$3="Score",0,7)</f>
        <v>7</v>
      </c>
      <c r="BQ82">
        <f>IF('3. Pauses 24h'!$C$3="Score",0,7)</f>
        <v>7</v>
      </c>
      <c r="BR82">
        <f>IF('3. Pauses 24h'!$C$3="Score",0,6)</f>
        <v>6</v>
      </c>
      <c r="BS82">
        <f>IF('3. Pauses 24h'!$C$3="Score",0,6)</f>
        <v>6</v>
      </c>
      <c r="BT82">
        <f>IF('3. Pauses 24h'!$C$3="Score",0,6)</f>
        <v>6</v>
      </c>
      <c r="BU82">
        <f>IF('3. Pauses 24h'!$C$3="Score",0,6)</f>
        <v>6</v>
      </c>
      <c r="BV82">
        <f>IF('3. Pauses 24h'!$C$3="Score",0,5)</f>
        <v>5</v>
      </c>
      <c r="BW82">
        <f>IF('3. Pauses 24h'!$C$3="Score",0,4)</f>
        <v>4</v>
      </c>
      <c r="BX82">
        <f>IF('3. Pauses 24h'!$C$3="Score",0,3)</f>
        <v>3</v>
      </c>
      <c r="BY82">
        <f>IF('3. Pauses 24h'!$C$3="Score",0,3)</f>
        <v>3</v>
      </c>
      <c r="BZ82">
        <f>IF('3. Pauses 24h'!$C$3="Score",0,3)</f>
        <v>3</v>
      </c>
      <c r="CA82">
        <f>IF('3. Pauses 24h'!$C$3="Score",0,3)</f>
        <v>3</v>
      </c>
      <c r="CB82">
        <f>IF('3. Pauses 24h'!$C$3="Score",0,3)</f>
        <v>3</v>
      </c>
      <c r="CC82">
        <f>IF('3. Pauses 24h'!$C$3="Score",0,4)</f>
        <v>4</v>
      </c>
      <c r="CD82">
        <f>IF('3. Pauses 24h'!$C$3="Score",0,5)</f>
        <v>5</v>
      </c>
      <c r="CE82">
        <f>IF('3. Pauses 24h'!$C$3="Score",0,6)</f>
        <v>6</v>
      </c>
      <c r="CF82">
        <f>IF('3. Pauses 24h'!$C$3="Score",0,7)</f>
        <v>7</v>
      </c>
      <c r="CG82">
        <f>IF('3. Pauses 24h'!$C$3="Score",0,6)</f>
        <v>6</v>
      </c>
      <c r="CH82">
        <f>IF('3. Pauses 24h'!$C$3="Score",0,5)</f>
        <v>5</v>
      </c>
      <c r="CI82">
        <f>IF('3. Pauses 24h'!$C$3="Score",0,4)</f>
        <v>4</v>
      </c>
      <c r="CJ82">
        <f>IF('3. Pauses 24h'!$C$3="Score",0,3)</f>
        <v>3</v>
      </c>
      <c r="CK82">
        <f>IF('3. Pauses 24h'!$C$3="Score",0,3)</f>
        <v>3</v>
      </c>
      <c r="CL82">
        <f>IF('3. Pauses 24h'!$C$3="Score",0,3)</f>
        <v>3</v>
      </c>
      <c r="CM82">
        <f>IF('3. Pauses 24h'!$C$3="Score",0,3)</f>
        <v>3</v>
      </c>
      <c r="CN82">
        <f>IF('3. Pauses 24h'!$C$3="Score",0,4)</f>
        <v>4</v>
      </c>
      <c r="CO82">
        <f>IF('3. Pauses 24h'!$C$3="Score",0,5)</f>
        <v>5</v>
      </c>
      <c r="CP82">
        <f>IF('3. Pauses 24h'!$C$3="Score",0,6)</f>
        <v>6</v>
      </c>
      <c r="CQ82">
        <f>IF('3. Pauses 24h'!$C$3="Score",0,7)</f>
        <v>7</v>
      </c>
      <c r="CR82">
        <f>IF('3. Pauses 24h'!$C$3="Score",0,7)</f>
        <v>7</v>
      </c>
      <c r="CS82">
        <f>IF('3. Pauses 24h'!$C$3="Score",0,7)</f>
        <v>7</v>
      </c>
      <c r="CT82">
        <f>IF('3. Pauses 24h'!$C$3="Score",0,7)</f>
        <v>7</v>
      </c>
      <c r="CU82">
        <f>IF('3. Pauses 24h'!$C$3="Score",0,6)</f>
        <v>6</v>
      </c>
      <c r="CV82">
        <f>IF('3. Pauses 24h'!$C$3="Score",0,5)</f>
        <v>5</v>
      </c>
      <c r="CW82">
        <f>IF('3. Pauses 24h'!$C$3="Score",0,5)</f>
        <v>5</v>
      </c>
      <c r="CX82">
        <f>IF('3. Pauses 24h'!$C$3="Score",0,5)</f>
        <v>5</v>
      </c>
      <c r="CY82">
        <f>IF('3. Pauses 24h'!$C$3="Score",0,4)</f>
        <v>4</v>
      </c>
      <c r="CZ82">
        <f>IF('3. Pauses 24h'!$C$3="Score",0,5)</f>
        <v>5</v>
      </c>
      <c r="DA82">
        <f>IF('3. Pauses 24h'!$C$3="Score",0,4)</f>
        <v>4</v>
      </c>
    </row>
    <row r="83" spans="2:105" x14ac:dyDescent="0.35">
      <c r="B83" s="186" t="s">
        <v>1178</v>
      </c>
      <c r="D83" s="478">
        <f t="shared" si="4"/>
        <v>4.9294117647058826</v>
      </c>
      <c r="E83">
        <f>IF('3. Pauses 24h'!$C$3="Score",,1)</f>
        <v>1</v>
      </c>
      <c r="F83">
        <f>IF('3. Pauses 24h'!$C$3="Score",,1)</f>
        <v>1</v>
      </c>
      <c r="G83">
        <f>IF('3. Pauses 24h'!$C$3="Score",,1)</f>
        <v>1</v>
      </c>
      <c r="R83">
        <f>IF('3. Pauses 24h'!$C$3="Score",,2)</f>
        <v>2</v>
      </c>
      <c r="S83">
        <f>IF('3. Pauses 24h'!$C$3="Score",,3)</f>
        <v>3</v>
      </c>
      <c r="T83">
        <f>IF('3. Pauses 24h'!$C$3="Score",,4)</f>
        <v>4</v>
      </c>
      <c r="U83">
        <f>IF('3. Pauses 24h'!$C$3="Score",0,4)</f>
        <v>4</v>
      </c>
      <c r="V83">
        <f>IF('3. Pauses 24h'!$C$3="Score",0,5)</f>
        <v>5</v>
      </c>
      <c r="W83">
        <f>IF('3. Pauses 24h'!$C$3="Score",0,5)</f>
        <v>5</v>
      </c>
      <c r="X83">
        <f>IF('3. Pauses 24h'!$C$3="Score",0,5)</f>
        <v>5</v>
      </c>
      <c r="Y83">
        <f>IF('3. Pauses 24h'!$C$3="Score",0,5)</f>
        <v>5</v>
      </c>
      <c r="Z83">
        <f>IF('3. Pauses 24h'!$C$3="Score",0,6)</f>
        <v>6</v>
      </c>
      <c r="AA83">
        <f>IF('3. Pauses 24h'!$C$3="Score",0,6)</f>
        <v>6</v>
      </c>
      <c r="AB83">
        <f>IF('3. Pauses 24h'!$C$3="Score",0,6)</f>
        <v>6</v>
      </c>
      <c r="AC83">
        <f>IF('3. Pauses 24h'!$C$3="Score",0,5)</f>
        <v>5</v>
      </c>
      <c r="AD83">
        <f>IF('3. Pauses 24h'!$C$3="Score",0,4)</f>
        <v>4</v>
      </c>
      <c r="AE83">
        <f>IF('3. Pauses 24h'!$C$3="Score",0,4)</f>
        <v>4</v>
      </c>
      <c r="AF83">
        <f>IF('3. Pauses 24h'!$C$3="Score",0,5)</f>
        <v>5</v>
      </c>
      <c r="AG83">
        <f>IF('3. Pauses 24h'!$C$3="Score",0,5)</f>
        <v>5</v>
      </c>
      <c r="AH83">
        <f>IF('3. Pauses 24h'!$C$3="Score",0,5)</f>
        <v>5</v>
      </c>
      <c r="AI83">
        <f>IF('3. Pauses 24h'!$C$3="Score",0,5)</f>
        <v>5</v>
      </c>
      <c r="AJ83">
        <f>IF('3. Pauses 24h'!$C$3="Score",0,6)</f>
        <v>6</v>
      </c>
      <c r="AK83">
        <f>IF('3. Pauses 24h'!$C$3="Score",0,7)</f>
        <v>7</v>
      </c>
      <c r="AL83">
        <f>IF('3. Pauses 24h'!$C$3="Score",0,7)</f>
        <v>7</v>
      </c>
      <c r="AM83">
        <f>IF('3. Pauses 24h'!$C$3="Score",0,7)</f>
        <v>7</v>
      </c>
      <c r="AN83">
        <f>IF('3. Pauses 24h'!$C$3="Score",0,7)</f>
        <v>7</v>
      </c>
      <c r="AO83">
        <f>IF('3. Pauses 24h'!$C$3="Score",0,7)</f>
        <v>7</v>
      </c>
      <c r="AP83">
        <f>IF('3. Pauses 24h'!$C$3="Score",0,6)</f>
        <v>6</v>
      </c>
      <c r="AQ83">
        <f>IF('3. Pauses 24h'!$C$3="Score",0,6)</f>
        <v>6</v>
      </c>
      <c r="AR83">
        <f>IF('3. Pauses 24h'!$C$3="Score",0,6)</f>
        <v>6</v>
      </c>
      <c r="AS83">
        <f>IF('3. Pauses 24h'!$C$3="Score",0,5)</f>
        <v>5</v>
      </c>
      <c r="AT83">
        <f>IF('3. Pauses 24h'!$C$3="Score",0,4)</f>
        <v>4</v>
      </c>
      <c r="AU83">
        <f>IF('3. Pauses 24h'!$C$3="Score",0,4)</f>
        <v>4</v>
      </c>
      <c r="AV83">
        <f>IF('3. Pauses 24h'!$C$3="Score",0,4)</f>
        <v>4</v>
      </c>
      <c r="AW83">
        <f>IF('3. Pauses 24h'!$C$3="Score",0,5)</f>
        <v>5</v>
      </c>
      <c r="AX83">
        <f>IF('3. Pauses 24h'!$C$3="Score",0,4)</f>
        <v>4</v>
      </c>
      <c r="AY83">
        <f>IF('3. Pauses 24h'!$C$3="Score",0,3)</f>
        <v>3</v>
      </c>
      <c r="AZ83">
        <f>IF('3. Pauses 24h'!$C$3="Score",0,4)</f>
        <v>4</v>
      </c>
      <c r="BA83">
        <f>IF('3. Pauses 24h'!$C$3="Score",0,5)</f>
        <v>5</v>
      </c>
      <c r="BB83">
        <f>IF('3. Pauses 24h'!$C$3="Score",0,5)</f>
        <v>5</v>
      </c>
      <c r="BC83">
        <f>IF('3. Pauses 24h'!$C$3="Score",0,5)</f>
        <v>5</v>
      </c>
      <c r="BD83">
        <f>IF('3. Pauses 24h'!$C$3="Score",0,4)</f>
        <v>4</v>
      </c>
      <c r="BE83">
        <f>IF('3. Pauses 24h'!$C$3="Score",0,4)</f>
        <v>4</v>
      </c>
      <c r="BF83">
        <f>IF('3. Pauses 24h'!$C$3="Score",0,4)</f>
        <v>4</v>
      </c>
      <c r="BG83">
        <f>IF('3. Pauses 24h'!$C$3="Score",0,4)</f>
        <v>4</v>
      </c>
      <c r="BH83">
        <f>IF('3. Pauses 24h'!$C$3="Score",0,4)</f>
        <v>4</v>
      </c>
      <c r="BI83">
        <f>IF('3. Pauses 24h'!$C$3="Score",0,4)</f>
        <v>4</v>
      </c>
      <c r="BJ83">
        <f>IF('3. Pauses 24h'!$C$3="Score",0,4)</f>
        <v>4</v>
      </c>
      <c r="BK83">
        <f>IF('3. Pauses 24h'!$C$3="Score",0,5)</f>
        <v>5</v>
      </c>
      <c r="BL83">
        <f>IF('3. Pauses 24h'!$C$3="Score",0,5)</f>
        <v>5</v>
      </c>
      <c r="BM83">
        <f>IF('3. Pauses 24h'!$C$3="Score",0,6)</f>
        <v>6</v>
      </c>
      <c r="BN83">
        <f>IF('3. Pauses 24h'!$C$3="Score",0,6)</f>
        <v>6</v>
      </c>
      <c r="BO83">
        <f>IF('3. Pauses 24h'!$C$3="Score",0,6)</f>
        <v>6</v>
      </c>
      <c r="BP83">
        <f>IF('3. Pauses 24h'!$C$3="Score",0,5)</f>
        <v>5</v>
      </c>
      <c r="BQ83">
        <f>IF('3. Pauses 24h'!$C$3="Score",0,4)</f>
        <v>4</v>
      </c>
      <c r="BR83">
        <f>IF('3. Pauses 24h'!$C$3="Score",0,3)</f>
        <v>3</v>
      </c>
      <c r="BS83">
        <f>IF('3. Pauses 24h'!$C$3="Score",0,3)</f>
        <v>3</v>
      </c>
      <c r="BT83">
        <f>IF('3. Pauses 24h'!$C$3="Score",0,3)</f>
        <v>3</v>
      </c>
      <c r="BU83">
        <f>IF('3. Pauses 24h'!$C$3="Score",0,3)</f>
        <v>3</v>
      </c>
      <c r="BV83">
        <f>IF('3. Pauses 24h'!$C$3="Score",0,3)</f>
        <v>3</v>
      </c>
      <c r="BW83">
        <f>IF('3. Pauses 24h'!$C$3="Score",0,4)</f>
        <v>4</v>
      </c>
      <c r="BX83">
        <f>IF('3. Pauses 24h'!$C$3="Score",0,4)</f>
        <v>4</v>
      </c>
      <c r="BY83">
        <f>IF('3. Pauses 24h'!$C$3="Score",0,4)</f>
        <v>4</v>
      </c>
      <c r="BZ83">
        <f>IF('3. Pauses 24h'!$C$3="Score",0,5)</f>
        <v>5</v>
      </c>
      <c r="CA83">
        <f>IF('3. Pauses 24h'!$C$3="Score",0,5)</f>
        <v>5</v>
      </c>
      <c r="CB83">
        <f>IF('3. Pauses 24h'!$C$3="Score",0,5)</f>
        <v>5</v>
      </c>
      <c r="CC83">
        <f>IF('3. Pauses 24h'!$C$3="Score",0,4)</f>
        <v>4</v>
      </c>
      <c r="CD83">
        <f>IF('3. Pauses 24h'!$C$3="Score",0,3)</f>
        <v>3</v>
      </c>
      <c r="CE83">
        <f>IF('3. Pauses 24h'!$C$3="Score",0,3)</f>
        <v>3</v>
      </c>
      <c r="CF83">
        <f>IF('3. Pauses 24h'!$C$3="Score",0,3)</f>
        <v>3</v>
      </c>
      <c r="CG83">
        <f>IF('3. Pauses 24h'!$C$3="Score",0,3)</f>
        <v>3</v>
      </c>
      <c r="CH83">
        <f>IF('3. Pauses 24h'!$C$3="Score",0,3)</f>
        <v>3</v>
      </c>
      <c r="CI83">
        <f>IF('3. Pauses 24h'!$C$3="Score",0,2)</f>
        <v>2</v>
      </c>
      <c r="CJ83">
        <f>IF('3. Pauses 24h'!$C$3="Score",0,3)</f>
        <v>3</v>
      </c>
      <c r="CK83">
        <f>IF('3. Pauses 24h'!$C$3="Score",0,4)</f>
        <v>4</v>
      </c>
      <c r="CL83">
        <f>IF('3. Pauses 24h'!$C$3="Score",0,5)</f>
        <v>5</v>
      </c>
      <c r="CM83">
        <f>IF('3. Pauses 24h'!$C$3="Score",0,6)</f>
        <v>6</v>
      </c>
      <c r="CN83">
        <f>IF('3. Pauses 24h'!$C$3="Score",0,6)</f>
        <v>6</v>
      </c>
      <c r="CO83">
        <f>IF('3. Pauses 24h'!$C$3="Score",0,6)</f>
        <v>6</v>
      </c>
      <c r="CP83">
        <f>IF('3. Pauses 24h'!$C$3="Score",0,7)</f>
        <v>7</v>
      </c>
      <c r="CQ83">
        <f>IF('3. Pauses 24h'!$C$3="Score",0,7)</f>
        <v>7</v>
      </c>
      <c r="CR83">
        <f>IF('3. Pauses 24h'!$C$3="Score",0,7)</f>
        <v>7</v>
      </c>
      <c r="CS83">
        <f>IF('3. Pauses 24h'!$C$3="Score",0,7)</f>
        <v>7</v>
      </c>
      <c r="CT83">
        <f>IF('3. Pauses 24h'!$C$3="Score",0,7)</f>
        <v>7</v>
      </c>
      <c r="CU83">
        <f>IF('3. Pauses 24h'!$C$3="Score",0,7)</f>
        <v>7</v>
      </c>
      <c r="CV83">
        <f>IF('3. Pauses 24h'!$C$3="Score",0,7)</f>
        <v>7</v>
      </c>
      <c r="CW83">
        <f>IF('3. Pauses 24h'!$C$3="Score",0,6)</f>
        <v>6</v>
      </c>
      <c r="CX83">
        <f>IF('3. Pauses 24h'!$C$3="Score",0,6)</f>
        <v>6</v>
      </c>
      <c r="CY83">
        <f>IF('3. Pauses 24h'!$C$3="Score",0,5)</f>
        <v>5</v>
      </c>
      <c r="CZ83">
        <f>IF('3. Pauses 24h'!$C$3="Score",0,7)</f>
        <v>7</v>
      </c>
      <c r="DA83">
        <f>IF('3. Pauses 24h'!$C$3="Score",0,6)</f>
        <v>6</v>
      </c>
    </row>
    <row r="84" spans="2:105" x14ac:dyDescent="0.35">
      <c r="B84" s="186" t="s">
        <v>1179</v>
      </c>
      <c r="D84" s="478">
        <f t="shared" si="4"/>
        <v>3.6588235294117646</v>
      </c>
      <c r="E84">
        <f>IF('3. Pauses 24h'!$C$3="Score",,1)</f>
        <v>1</v>
      </c>
      <c r="F84">
        <f>IF('3. Pauses 24h'!$C$3="Score",,2)</f>
        <v>2</v>
      </c>
      <c r="G84">
        <f>IF('3. Pauses 24h'!$C$3="Score",,3)</f>
        <v>3</v>
      </c>
      <c r="R84">
        <f>IF('3. Pauses 24h'!$C$3="Score",,4)</f>
        <v>4</v>
      </c>
      <c r="S84">
        <f>IF('3. Pauses 24h'!$C$3="Score",,5)</f>
        <v>5</v>
      </c>
      <c r="T84">
        <f>IF('3. Pauses 24h'!$C$3="Score",,5)</f>
        <v>5</v>
      </c>
      <c r="U84">
        <f>IF('3. Pauses 24h'!$C$3="Score",0,2)</f>
        <v>2</v>
      </c>
      <c r="V84">
        <f>IF('3. Pauses 24h'!$C$3="Score",0,2)</f>
        <v>2</v>
      </c>
      <c r="W84">
        <f>IF('3. Pauses 24h'!$C$3="Score",0,3)</f>
        <v>3</v>
      </c>
      <c r="X84">
        <f>IF('3. Pauses 24h'!$C$3="Score",0,3)</f>
        <v>3</v>
      </c>
      <c r="Y84">
        <f>IF('3. Pauses 24h'!$C$3="Score",0,3)</f>
        <v>3</v>
      </c>
      <c r="Z84">
        <f>IF('3. Pauses 24h'!$C$3="Score",0,4)</f>
        <v>4</v>
      </c>
      <c r="AA84">
        <f>IF('3. Pauses 24h'!$C$3="Score",0,4)</f>
        <v>4</v>
      </c>
      <c r="AB84">
        <f>IF('3. Pauses 24h'!$C$3="Score",0,4)</f>
        <v>4</v>
      </c>
      <c r="AC84">
        <f>IF('3. Pauses 24h'!$C$3="Score",0,5)</f>
        <v>5</v>
      </c>
      <c r="AD84">
        <f>IF('3. Pauses 24h'!$C$3="Score",0,5)</f>
        <v>5</v>
      </c>
      <c r="AE84">
        <f>IF('3. Pauses 24h'!$C$3="Score",0,4)</f>
        <v>4</v>
      </c>
      <c r="AF84">
        <f>IF('3. Pauses 24h'!$C$3="Score",0,3)</f>
        <v>3</v>
      </c>
      <c r="AG84">
        <f>IF('3. Pauses 24h'!$C$3="Score",0,2)</f>
        <v>2</v>
      </c>
      <c r="AH84">
        <f>IF('3. Pauses 24h'!$C$3="Score",0,3)</f>
        <v>3</v>
      </c>
      <c r="AI84">
        <f>IF('3. Pauses 24h'!$C$3="Score",0,4)</f>
        <v>4</v>
      </c>
      <c r="AJ84">
        <f>IF('3. Pauses 24h'!$C$3="Score",0,4)</f>
        <v>4</v>
      </c>
      <c r="AK84">
        <f>IF('3. Pauses 24h'!$C$3="Score",0,4)</f>
        <v>4</v>
      </c>
      <c r="AL84">
        <f>IF('3. Pauses 24h'!$C$3="Score",0,5)</f>
        <v>5</v>
      </c>
      <c r="AM84">
        <f>IF('3. Pauses 24h'!$C$3="Score",0,6)</f>
        <v>6</v>
      </c>
      <c r="AN84">
        <f>IF('3. Pauses 24h'!$C$3="Score",0,7)</f>
        <v>7</v>
      </c>
      <c r="AO84">
        <f>IF('3. Pauses 24h'!$C$3="Score",0,7)</f>
        <v>7</v>
      </c>
      <c r="AP84">
        <f>IF('3. Pauses 24h'!$C$3="Score",0,6)</f>
        <v>6</v>
      </c>
      <c r="AQ84">
        <f>IF('3. Pauses 24h'!$C$3="Score",0,6)</f>
        <v>6</v>
      </c>
      <c r="AR84">
        <f>IF('3. Pauses 24h'!$C$3="Score",0,6)</f>
        <v>6</v>
      </c>
      <c r="AS84">
        <f>IF('3. Pauses 24h'!$C$3="Score",0,6)</f>
        <v>6</v>
      </c>
      <c r="AT84">
        <f>IF('3. Pauses 24h'!$C$3="Score",0,5)</f>
        <v>5</v>
      </c>
      <c r="AU84">
        <f>IF('3. Pauses 24h'!$C$3="Score",0,4)</f>
        <v>4</v>
      </c>
      <c r="AV84">
        <f>IF('3. Pauses 24h'!$C$3="Score",0,3)</f>
        <v>3</v>
      </c>
      <c r="AW84">
        <f>IF('3. Pauses 24h'!$C$3="Score",0,3)</f>
        <v>3</v>
      </c>
      <c r="AX84">
        <f>IF('3. Pauses 24h'!$C$3="Score",0,3)</f>
        <v>3</v>
      </c>
      <c r="AY84">
        <f>IF('3. Pauses 24h'!$C$3="Score",0,3)</f>
        <v>3</v>
      </c>
      <c r="AZ84">
        <f>IF('3. Pauses 24h'!$C$3="Score",0,3)</f>
        <v>3</v>
      </c>
      <c r="BA84">
        <f>IF('3. Pauses 24h'!$C$3="Score",0,3)</f>
        <v>3</v>
      </c>
      <c r="BB84">
        <f>IF('3. Pauses 24h'!$C$3="Score",0,3)</f>
        <v>3</v>
      </c>
      <c r="BC84">
        <f>IF('3. Pauses 24h'!$C$3="Score",0,3)</f>
        <v>3</v>
      </c>
      <c r="BD84">
        <f>IF('3. Pauses 24h'!$C$3="Score",0,4)</f>
        <v>4</v>
      </c>
      <c r="BE84">
        <f>IF('3. Pauses 24h'!$C$3="Score",0,4)</f>
        <v>4</v>
      </c>
      <c r="BF84">
        <f>IF('3. Pauses 24h'!$C$3="Score",0,3)</f>
        <v>3</v>
      </c>
      <c r="BG84">
        <f>IF('3. Pauses 24h'!$C$3="Score",0,2)</f>
        <v>2</v>
      </c>
      <c r="BH84">
        <f>IF('3. Pauses 24h'!$C$3="Score",0,2)</f>
        <v>2</v>
      </c>
      <c r="BI84">
        <f>IF('3. Pauses 24h'!$C$3="Score",0,3)</f>
        <v>3</v>
      </c>
      <c r="BJ84">
        <f>IF('3. Pauses 24h'!$C$3="Score",0,4)</f>
        <v>4</v>
      </c>
      <c r="BK84">
        <f>IF('3. Pauses 24h'!$C$3="Score",0,4)</f>
        <v>4</v>
      </c>
      <c r="BL84">
        <f>IF('3. Pauses 24h'!$C$3="Score",0,3)</f>
        <v>3</v>
      </c>
      <c r="BM84">
        <f>IF('3. Pauses 24h'!$C$3="Score",0,3)</f>
        <v>3</v>
      </c>
      <c r="BN84">
        <f>IF('3. Pauses 24h'!$C$3="Score",0,3)</f>
        <v>3</v>
      </c>
      <c r="BO84">
        <f>IF('3. Pauses 24h'!$C$3="Score",0,4)</f>
        <v>4</v>
      </c>
      <c r="BP84">
        <f>IF('3. Pauses 24h'!$C$3="Score",0,4)</f>
        <v>4</v>
      </c>
      <c r="BQ84">
        <f>IF('3. Pauses 24h'!$C$3="Score",0,4)</f>
        <v>4</v>
      </c>
      <c r="BR84">
        <f>IF('3. Pauses 24h'!$C$3="Score",0,3)</f>
        <v>3</v>
      </c>
      <c r="BS84">
        <f>IF('3. Pauses 24h'!$C$3="Score",0,3)</f>
        <v>3</v>
      </c>
      <c r="BT84">
        <f>IF('3. Pauses 24h'!$C$3="Score",0,3)</f>
        <v>3</v>
      </c>
      <c r="BU84">
        <f>IF('3. Pauses 24h'!$C$3="Score",0,4)</f>
        <v>4</v>
      </c>
      <c r="BV84">
        <f>IF('3. Pauses 24h'!$C$3="Score",0,4)</f>
        <v>4</v>
      </c>
      <c r="BW84">
        <f>IF('3. Pauses 24h'!$C$3="Score",0,3)</f>
        <v>3</v>
      </c>
      <c r="BX84">
        <f>IF('3. Pauses 24h'!$C$3="Score",0,2)</f>
        <v>2</v>
      </c>
      <c r="BY84">
        <f>IF('3. Pauses 24h'!$C$3="Score",0,3)</f>
        <v>3</v>
      </c>
      <c r="BZ84">
        <f>IF('3. Pauses 24h'!$C$3="Score",0,4)</f>
        <v>4</v>
      </c>
      <c r="CA84">
        <f>IF('3. Pauses 24h'!$C$3="Score",0,5)</f>
        <v>5</v>
      </c>
      <c r="CB84">
        <f>IF('3. Pauses 24h'!$C$3="Score",0,5)</f>
        <v>5</v>
      </c>
      <c r="CC84">
        <f>IF('3. Pauses 24h'!$C$3="Score",0,5)</f>
        <v>5</v>
      </c>
      <c r="CD84">
        <f>IF('3. Pauses 24h'!$C$3="Score",0,5)</f>
        <v>5</v>
      </c>
      <c r="CE84">
        <f>IF('3. Pauses 24h'!$C$3="Score",0,5)</f>
        <v>5</v>
      </c>
      <c r="CF84">
        <f>IF('3. Pauses 24h'!$C$3="Score",0,4)</f>
        <v>4</v>
      </c>
      <c r="CG84">
        <f>IF('3. Pauses 24h'!$C$3="Score",0,4)</f>
        <v>4</v>
      </c>
      <c r="CH84">
        <f>IF('3. Pauses 24h'!$C$3="Score",0,3)</f>
        <v>3</v>
      </c>
      <c r="CI84">
        <f>IF('3. Pauses 24h'!$C$3="Score",0,2)</f>
        <v>2</v>
      </c>
      <c r="CJ84">
        <f>IF('3. Pauses 24h'!$C$3="Score",1,1)</f>
        <v>1</v>
      </c>
      <c r="CK84">
        <f>IF('3. Pauses 24h'!$C$3="Score",1,1)</f>
        <v>1</v>
      </c>
      <c r="CL84">
        <f>IF('3. Pauses 24h'!$C$3="Score",0,2)</f>
        <v>2</v>
      </c>
      <c r="CM84">
        <f>IF('3. Pauses 24h'!$C$3="Score",0,3)</f>
        <v>3</v>
      </c>
      <c r="CN84">
        <f>IF('3. Pauses 24h'!$C$3="Score",0,3)</f>
        <v>3</v>
      </c>
      <c r="CO84">
        <f>IF('3. Pauses 24h'!$C$3="Score",0,3)</f>
        <v>3</v>
      </c>
      <c r="CP84">
        <f>IF('3. Pauses 24h'!$C$3="Score",0,3)</f>
        <v>3</v>
      </c>
      <c r="CQ84">
        <f>IF('3. Pauses 24h'!$C$3="Score",0,4)</f>
        <v>4</v>
      </c>
      <c r="CR84">
        <f>IF('3. Pauses 24h'!$C$3="Score",0,5)</f>
        <v>5</v>
      </c>
      <c r="CS84">
        <f>IF('3. Pauses 24h'!$C$3="Score",0,5)</f>
        <v>5</v>
      </c>
      <c r="CT84">
        <f>IF('3. Pauses 24h'!$C$3="Score",0,4)</f>
        <v>4</v>
      </c>
      <c r="CU84">
        <f>IF('3. Pauses 24h'!$C$3="Score",0,3)</f>
        <v>3</v>
      </c>
      <c r="CV84">
        <f>IF('3. Pauses 24h'!$C$3="Score",0,3)</f>
        <v>3</v>
      </c>
      <c r="CW84">
        <f>IF('3. Pauses 24h'!$C$3="Score",0,3)</f>
        <v>3</v>
      </c>
      <c r="CX84">
        <f>IF('3. Pauses 24h'!$C$3="Score",0,3)</f>
        <v>3</v>
      </c>
      <c r="CY84">
        <f>IF('3. Pauses 24h'!$C$3="Score",0,2)</f>
        <v>2</v>
      </c>
      <c r="CZ84">
        <f>IF('3. Pauses 24h'!$C$3="Score",0,4)</f>
        <v>4</v>
      </c>
      <c r="DA84">
        <f>IF('3. Pauses 24h'!$C$3="Score",0,4)</f>
        <v>4</v>
      </c>
    </row>
    <row r="85" spans="2:105" x14ac:dyDescent="0.35">
      <c r="B85" s="186" t="s">
        <v>1180</v>
      </c>
      <c r="D85" s="478">
        <f t="shared" si="4"/>
        <v>3.6941176470588237</v>
      </c>
      <c r="E85">
        <f>IF('3. Pauses 24h'!$C$3="Score",,1)</f>
        <v>1</v>
      </c>
      <c r="F85">
        <f>IF('3. Pauses 24h'!$C$3="Score",,2)</f>
        <v>2</v>
      </c>
      <c r="G85">
        <f>IF('3. Pauses 24h'!$C$3="Score",,3)</f>
        <v>3</v>
      </c>
      <c r="R85">
        <f>IF('3. Pauses 24h'!$C$3="Score",,4)</f>
        <v>4</v>
      </c>
      <c r="S85">
        <f>IF('3. Pauses 24h'!$C$3="Score",,5)</f>
        <v>5</v>
      </c>
      <c r="T85">
        <f>IF('3. Pauses 24h'!$C$3="Score",,6)</f>
        <v>6</v>
      </c>
      <c r="U85">
        <f>IF('3. Pauses 24h'!$C$3="Score",0,3)</f>
        <v>3</v>
      </c>
      <c r="V85">
        <f>IF('3. Pauses 24h'!$C$3="Score",0,3)</f>
        <v>3</v>
      </c>
      <c r="W85">
        <f>IF('3. Pauses 24h'!$C$3="Score",0,3)</f>
        <v>3</v>
      </c>
      <c r="X85">
        <f>IF('3. Pauses 24h'!$C$3="Score",0,3)</f>
        <v>3</v>
      </c>
      <c r="Y85">
        <f>IF('3. Pauses 24h'!$C$3="Score",0,3)</f>
        <v>3</v>
      </c>
      <c r="Z85">
        <f>IF('3. Pauses 24h'!$C$3="Score",0,4)</f>
        <v>4</v>
      </c>
      <c r="AA85">
        <f>IF('3. Pauses 24h'!$C$3="Score",0,5)</f>
        <v>5</v>
      </c>
      <c r="AB85">
        <f>IF('3. Pauses 24h'!$C$3="Score",0,6)</f>
        <v>6</v>
      </c>
      <c r="AC85">
        <f>IF('3. Pauses 24h'!$C$3="Score",0,6)</f>
        <v>6</v>
      </c>
      <c r="AD85">
        <f>IF('3. Pauses 24h'!$C$3="Score",0,5)</f>
        <v>5</v>
      </c>
      <c r="AE85">
        <f>IF('3. Pauses 24h'!$C$3="Score",0,4)</f>
        <v>4</v>
      </c>
      <c r="AF85">
        <f>IF('3. Pauses 24h'!$C$3="Score",0,4)</f>
        <v>4</v>
      </c>
      <c r="AG85">
        <f>IF('3. Pauses 24h'!$C$3="Score",0,4)</f>
        <v>4</v>
      </c>
      <c r="AH85">
        <f>IF('3. Pauses 24h'!$C$3="Score",0,4)</f>
        <v>4</v>
      </c>
      <c r="AI85">
        <f>IF('3. Pauses 24h'!$C$3="Score",0,3)</f>
        <v>3</v>
      </c>
      <c r="AJ85">
        <f>IF('3. Pauses 24h'!$C$3="Score",0,3)</f>
        <v>3</v>
      </c>
      <c r="AK85">
        <f>IF('3. Pauses 24h'!$C$3="Score",0,3)</f>
        <v>3</v>
      </c>
      <c r="AL85">
        <f>IF('3. Pauses 24h'!$C$3="Score",0,3)</f>
        <v>3</v>
      </c>
      <c r="AM85">
        <f>IF('3. Pauses 24h'!$C$3="Score",0,3)</f>
        <v>3</v>
      </c>
      <c r="AN85">
        <f>IF('3. Pauses 24h'!$C$3="Score",0,3)</f>
        <v>3</v>
      </c>
      <c r="AO85">
        <f>IF('3. Pauses 24h'!$C$3="Score",0,3)</f>
        <v>3</v>
      </c>
      <c r="AP85">
        <f>IF('3. Pauses 24h'!$C$3="Score",0,4)</f>
        <v>4</v>
      </c>
      <c r="AQ85">
        <f>IF('3. Pauses 24h'!$C$3="Score",0,5)</f>
        <v>5</v>
      </c>
      <c r="AR85">
        <f>IF('3. Pauses 24h'!$C$3="Score",0,6)</f>
        <v>6</v>
      </c>
      <c r="AS85">
        <f>IF('3. Pauses 24h'!$C$3="Score",0,7)</f>
        <v>7</v>
      </c>
      <c r="AT85">
        <f>IF('3. Pauses 24h'!$C$3="Score",0,6)</f>
        <v>6</v>
      </c>
      <c r="AU85">
        <f>IF('3. Pauses 24h'!$C$3="Score",0,5)</f>
        <v>5</v>
      </c>
      <c r="AV85">
        <f>IF('3. Pauses 24h'!$C$3="Score",0,4)</f>
        <v>4</v>
      </c>
      <c r="AW85">
        <f>IF('3. Pauses 24h'!$C$3="Score",0,3)</f>
        <v>3</v>
      </c>
      <c r="AX85">
        <f>IF('3. Pauses 24h'!$C$3="Score",0,3)</f>
        <v>3</v>
      </c>
      <c r="AY85">
        <f>IF('3. Pauses 24h'!$C$3="Score",0,3)</f>
        <v>3</v>
      </c>
      <c r="AZ85">
        <f>IF('3. Pauses 24h'!$C$3="Score",0,3)</f>
        <v>3</v>
      </c>
      <c r="BA85">
        <f>IF('3. Pauses 24h'!$C$3="Score",0,3)</f>
        <v>3</v>
      </c>
      <c r="BB85">
        <f>IF('3. Pauses 24h'!$C$3="Score",0,3)</f>
        <v>3</v>
      </c>
      <c r="BC85">
        <f>IF('3. Pauses 24h'!$C$3="Score",0,4)</f>
        <v>4</v>
      </c>
      <c r="BD85">
        <f>IF('3. Pauses 24h'!$C$3="Score",0,5)</f>
        <v>5</v>
      </c>
      <c r="BE85">
        <f>IF('3. Pauses 24h'!$C$3="Score",0,5)</f>
        <v>5</v>
      </c>
      <c r="BF85">
        <f>IF('3. Pauses 24h'!$C$3="Score",0,4)</f>
        <v>4</v>
      </c>
      <c r="BG85">
        <f>IF('3. Pauses 24h'!$C$3="Score",0,4)</f>
        <v>4</v>
      </c>
      <c r="BH85">
        <f>IF('3. Pauses 24h'!$C$3="Score",0,5)</f>
        <v>5</v>
      </c>
      <c r="BI85">
        <f>IF('3. Pauses 24h'!$C$3="Score",0,5)</f>
        <v>5</v>
      </c>
      <c r="BJ85">
        <f>IF('3. Pauses 24h'!$C$3="Score",0,4)</f>
        <v>4</v>
      </c>
      <c r="BK85">
        <f>IF('3. Pauses 24h'!$C$3="Score",0,4)</f>
        <v>4</v>
      </c>
      <c r="BL85">
        <f>IF('3. Pauses 24h'!$C$3="Score",0,4)</f>
        <v>4</v>
      </c>
      <c r="BM85">
        <f>IF('3. Pauses 24h'!$C$3="Score",0,4)</f>
        <v>4</v>
      </c>
      <c r="BN85">
        <f>IF('3. Pauses 24h'!$C$3="Score",0,3)</f>
        <v>3</v>
      </c>
      <c r="BO85">
        <f>IF('3. Pauses 24h'!$C$3="Score",0,2)</f>
        <v>2</v>
      </c>
      <c r="BP85">
        <f>IF('3. Pauses 24h'!$C$3="Score",0,3)</f>
        <v>3</v>
      </c>
      <c r="BQ85">
        <f>IF('3. Pauses 24h'!$C$3="Score",0,4)</f>
        <v>4</v>
      </c>
      <c r="BR85">
        <f>IF('3. Pauses 24h'!$C$3="Score",0,3)</f>
        <v>3</v>
      </c>
      <c r="BS85">
        <f>IF('3. Pauses 24h'!$C$3="Score",0,2)</f>
        <v>2</v>
      </c>
      <c r="BT85">
        <f>IF('3. Pauses 24h'!$C$3="Score",0,3)</f>
        <v>3</v>
      </c>
      <c r="BU85">
        <f>IF('3. Pauses 24h'!$C$3="Score",0,4)</f>
        <v>4</v>
      </c>
      <c r="BV85">
        <f>IF('3. Pauses 24h'!$C$3="Score",0,5)</f>
        <v>5</v>
      </c>
      <c r="BW85">
        <f>IF('3. Pauses 24h'!$C$3="Score",0,4)</f>
        <v>4</v>
      </c>
      <c r="BX85">
        <f>IF('3. Pauses 24h'!$C$3="Score",0,3)</f>
        <v>3</v>
      </c>
      <c r="BY85">
        <f>IF('3. Pauses 24h'!$C$3="Score",0,3)</f>
        <v>3</v>
      </c>
      <c r="BZ85">
        <f>IF('3. Pauses 24h'!$C$3="Score",0,4)</f>
        <v>4</v>
      </c>
      <c r="CA85">
        <f>IF('3. Pauses 24h'!$C$3="Score",0,4)</f>
        <v>4</v>
      </c>
      <c r="CB85">
        <f>IF('3. Pauses 24h'!$C$3="Score",0,4)</f>
        <v>4</v>
      </c>
      <c r="CC85">
        <f>IF('3. Pauses 24h'!$C$3="Score",0,3)</f>
        <v>3</v>
      </c>
      <c r="CD85">
        <f>IF('3. Pauses 24h'!$C$3="Score",0,3)</f>
        <v>3</v>
      </c>
      <c r="CE85">
        <f>IF('3. Pauses 24h'!$C$3="Score",0,3)</f>
        <v>3</v>
      </c>
      <c r="CF85">
        <f>IF('3. Pauses 24h'!$C$3="Score",0,3)</f>
        <v>3</v>
      </c>
      <c r="CG85">
        <f>IF('3. Pauses 24h'!$C$3="Score",0,3)</f>
        <v>3</v>
      </c>
      <c r="CH85">
        <f>IF('3. Pauses 24h'!$C$3="Score",0,3)</f>
        <v>3</v>
      </c>
      <c r="CI85">
        <f>IF('3. Pauses 24h'!$C$3="Score",0,2)</f>
        <v>2</v>
      </c>
      <c r="CJ85">
        <f>IF('3. Pauses 24h'!$C$3="Score",0,2)</f>
        <v>2</v>
      </c>
      <c r="CK85">
        <f>IF('3. Pauses 24h'!$C$3="Score",0,3)</f>
        <v>3</v>
      </c>
      <c r="CL85">
        <f>IF('3. Pauses 24h'!$C$3="Score",0,4)</f>
        <v>4</v>
      </c>
      <c r="CM85">
        <f>IF('3. Pauses 24h'!$C$3="Score",0,5)</f>
        <v>5</v>
      </c>
      <c r="CN85">
        <f>IF('3. Pauses 24h'!$C$3="Score",0,4)</f>
        <v>4</v>
      </c>
      <c r="CO85">
        <f>IF('3. Pauses 24h'!$C$3="Score",0,3)</f>
        <v>3</v>
      </c>
      <c r="CP85">
        <f>IF('3. Pauses 24h'!$C$3="Score",0,3)</f>
        <v>3</v>
      </c>
      <c r="CQ85">
        <f>IF('3. Pauses 24h'!$C$3="Score",0,4)</f>
        <v>4</v>
      </c>
      <c r="CR85">
        <f>IF('3. Pauses 24h'!$C$3="Score",0,4)</f>
        <v>4</v>
      </c>
      <c r="CS85">
        <f>IF('3. Pauses 24h'!$C$3="Score",0,4)</f>
        <v>4</v>
      </c>
      <c r="CT85">
        <f>IF('3. Pauses 24h'!$C$3="Score",0,3)</f>
        <v>3</v>
      </c>
      <c r="CU85">
        <f>IF('3. Pauses 24h'!$C$3="Score",0,3)</f>
        <v>3</v>
      </c>
      <c r="CV85">
        <f>IF('3. Pauses 24h'!$C$3="Score",0,3)</f>
        <v>3</v>
      </c>
      <c r="CW85">
        <f>IF('3. Pauses 24h'!$C$3="Score",0,3)</f>
        <v>3</v>
      </c>
      <c r="CX85">
        <f>IF('3. Pauses 24h'!$C$3="Score",0,3)</f>
        <v>3</v>
      </c>
      <c r="CY85">
        <f>IF('3. Pauses 24h'!$C$3="Score",0,2)</f>
        <v>2</v>
      </c>
      <c r="CZ85">
        <f>IF('3. Pauses 24h'!$C$3="Score",0,5)</f>
        <v>5</v>
      </c>
      <c r="DA85">
        <f>IF('3. Pauses 24h'!$C$3="Score",0,4)</f>
        <v>4</v>
      </c>
    </row>
    <row r="86" spans="2:105" x14ac:dyDescent="0.35">
      <c r="B86" s="186" t="s">
        <v>1181</v>
      </c>
      <c r="D86" s="478">
        <f t="shared" si="4"/>
        <v>6.9764705882352942</v>
      </c>
      <c r="E86">
        <f>IF('3. Pauses 24h'!$C$3="Score",,0)</f>
        <v>0</v>
      </c>
      <c r="F86">
        <f>IF('3. Pauses 24h'!$C$3="Score",,1)</f>
        <v>1</v>
      </c>
      <c r="G86">
        <f>IF('3. Pauses 24h'!$C$3="Score",,2)</f>
        <v>2</v>
      </c>
      <c r="R86">
        <f>IF('3. Pauses 24h'!$C$3="Score",,3)</f>
        <v>3</v>
      </c>
      <c r="S86">
        <f>IF('3. Pauses 24h'!$C$3="Score",,3)</f>
        <v>3</v>
      </c>
      <c r="T86">
        <f>IF('3. Pauses 24h'!$C$3="Score",,3)</f>
        <v>3</v>
      </c>
      <c r="U86">
        <f>IF('3. Pauses 24h'!$C$3="Score",0,7)</f>
        <v>7</v>
      </c>
      <c r="V86">
        <f>IF('3. Pauses 24h'!$C$3="Score",0,7)</f>
        <v>7</v>
      </c>
      <c r="W86">
        <f>IF('3. Pauses 24h'!$C$3="Score",0,7)</f>
        <v>7</v>
      </c>
      <c r="X86">
        <f>IF('3. Pauses 24h'!$C$3="Score",0,7)</f>
        <v>7</v>
      </c>
      <c r="Y86">
        <f>IF('3. Pauses 24h'!$C$3="Score",0,7)</f>
        <v>7</v>
      </c>
      <c r="Z86">
        <f>IF('3. Pauses 24h'!$C$3="Score",0,7)</f>
        <v>7</v>
      </c>
      <c r="AA86">
        <f>IF('3. Pauses 24h'!$C$3="Score",0,7)</f>
        <v>7</v>
      </c>
      <c r="AB86">
        <f>IF('3. Pauses 24h'!$C$3="Score",0,7)</f>
        <v>7</v>
      </c>
      <c r="AC86">
        <f>IF('3. Pauses 24h'!$C$3="Score",0,7)</f>
        <v>7</v>
      </c>
      <c r="AD86">
        <f>IF('3. Pauses 24h'!$C$3="Score",0,7)</f>
        <v>7</v>
      </c>
      <c r="AE86">
        <f>IF('3. Pauses 24h'!$C$3="Score",0,7)</f>
        <v>7</v>
      </c>
      <c r="AF86">
        <f>IF('3. Pauses 24h'!$C$3="Score",0,7)</f>
        <v>7</v>
      </c>
      <c r="AG86">
        <f>IF('3. Pauses 24h'!$C$3="Score",0,7)</f>
        <v>7</v>
      </c>
      <c r="AH86">
        <f>IF('3. Pauses 24h'!$C$3="Score",0,7)</f>
        <v>7</v>
      </c>
      <c r="AI86">
        <f>IF('3. Pauses 24h'!$C$3="Score",0,7)</f>
        <v>7</v>
      </c>
      <c r="AJ86">
        <f>IF('3. Pauses 24h'!$C$3="Score",0,7)</f>
        <v>7</v>
      </c>
      <c r="AK86">
        <f>IF('3. Pauses 24h'!$C$3="Score",0,7)</f>
        <v>7</v>
      </c>
      <c r="AL86">
        <f>IF('3. Pauses 24h'!$C$3="Score",0,7)</f>
        <v>7</v>
      </c>
      <c r="AM86">
        <f>IF('3. Pauses 24h'!$C$3="Score",0,7)</f>
        <v>7</v>
      </c>
      <c r="AN86">
        <f>IF('3. Pauses 24h'!$C$3="Score",0,7)</f>
        <v>7</v>
      </c>
      <c r="AO86">
        <f>IF('3. Pauses 24h'!$C$3="Score",0,7)</f>
        <v>7</v>
      </c>
      <c r="AP86">
        <f>IF('3. Pauses 24h'!$C$3="Score",0,7)</f>
        <v>7</v>
      </c>
      <c r="AQ86">
        <f>IF('3. Pauses 24h'!$C$3="Score",0,7)</f>
        <v>7</v>
      </c>
      <c r="AR86">
        <f>IF('3. Pauses 24h'!$C$3="Score",0,7)</f>
        <v>7</v>
      </c>
      <c r="AS86">
        <f>IF('3. Pauses 24h'!$C$3="Score",0,7)</f>
        <v>7</v>
      </c>
      <c r="AT86">
        <f>IF('3. Pauses 24h'!$C$3="Score",0,7)</f>
        <v>7</v>
      </c>
      <c r="AU86">
        <f>IF('3. Pauses 24h'!$C$3="Score",0,7)</f>
        <v>7</v>
      </c>
      <c r="AV86">
        <f>IF('3. Pauses 24h'!$C$3="Score",0,7)</f>
        <v>7</v>
      </c>
      <c r="AW86">
        <f>IF('3. Pauses 24h'!$C$3="Score",0,7)</f>
        <v>7</v>
      </c>
      <c r="AX86">
        <f>IF('3. Pauses 24h'!$C$3="Score",0,7)</f>
        <v>7</v>
      </c>
      <c r="AY86">
        <f>IF('3. Pauses 24h'!$C$3="Score",0,7)</f>
        <v>7</v>
      </c>
      <c r="AZ86">
        <f>IF('3. Pauses 24h'!$C$3="Score",0,7)</f>
        <v>7</v>
      </c>
      <c r="BA86">
        <f>IF('3. Pauses 24h'!$C$3="Score",0,7)</f>
        <v>7</v>
      </c>
      <c r="BB86">
        <f>IF('3. Pauses 24h'!$C$3="Score",0,7)</f>
        <v>7</v>
      </c>
      <c r="BC86">
        <f>IF('3. Pauses 24h'!$C$3="Score",0,7)</f>
        <v>7</v>
      </c>
      <c r="BD86">
        <f>IF('3. Pauses 24h'!$C$3="Score",0,7)</f>
        <v>7</v>
      </c>
      <c r="BE86">
        <f>IF('3. Pauses 24h'!$C$3="Score",0,7)</f>
        <v>7</v>
      </c>
      <c r="BF86">
        <f>IF('3. Pauses 24h'!$C$3="Score",0,7)</f>
        <v>7</v>
      </c>
      <c r="BG86">
        <f>IF('3. Pauses 24h'!$C$3="Score",0,7)</f>
        <v>7</v>
      </c>
      <c r="BH86">
        <f>IF('3. Pauses 24h'!$C$3="Score",0,7)</f>
        <v>7</v>
      </c>
      <c r="BI86">
        <f>IF('3. Pauses 24h'!$C$3="Score",0,7)</f>
        <v>7</v>
      </c>
      <c r="BJ86">
        <f>IF('3. Pauses 24h'!$C$3="Score",0,7)</f>
        <v>7</v>
      </c>
      <c r="BK86">
        <f>IF('3. Pauses 24h'!$C$3="Score",0,7)</f>
        <v>7</v>
      </c>
      <c r="BL86">
        <f>IF('3. Pauses 24h'!$C$3="Score",0,7)</f>
        <v>7</v>
      </c>
      <c r="BM86">
        <f>IF('3. Pauses 24h'!$C$3="Score",0,7)</f>
        <v>7</v>
      </c>
      <c r="BN86">
        <f>IF('3. Pauses 24h'!$C$3="Score",0,7)</f>
        <v>7</v>
      </c>
      <c r="BO86">
        <f>IF('3. Pauses 24h'!$C$3="Score",0,7)</f>
        <v>7</v>
      </c>
      <c r="BP86">
        <f>IF('3. Pauses 24h'!$C$3="Score",0,7)</f>
        <v>7</v>
      </c>
      <c r="BQ86">
        <f>IF('3. Pauses 24h'!$C$3="Score",0,7)</f>
        <v>7</v>
      </c>
      <c r="BR86">
        <f>IF('3. Pauses 24h'!$C$3="Score",0,7)</f>
        <v>7</v>
      </c>
      <c r="BS86">
        <f>IF('3. Pauses 24h'!$C$3="Score",0,7)</f>
        <v>7</v>
      </c>
      <c r="BT86">
        <f>IF('3. Pauses 24h'!$C$3="Score",0,7)</f>
        <v>7</v>
      </c>
      <c r="BU86">
        <f>IF('3. Pauses 24h'!$C$3="Score",0,7)</f>
        <v>7</v>
      </c>
      <c r="BV86">
        <f>IF('3. Pauses 24h'!$C$3="Score",0,7)</f>
        <v>7</v>
      </c>
      <c r="BW86">
        <f>IF('3. Pauses 24h'!$C$3="Score",0,7)</f>
        <v>7</v>
      </c>
      <c r="BX86">
        <f>IF('3. Pauses 24h'!$C$3="Score",0,7)</f>
        <v>7</v>
      </c>
      <c r="BY86">
        <f>IF('3. Pauses 24h'!$C$3="Score",0,7)</f>
        <v>7</v>
      </c>
      <c r="BZ86">
        <f>IF('3. Pauses 24h'!$C$3="Score",0,7)</f>
        <v>7</v>
      </c>
      <c r="CA86">
        <f>IF('3. Pauses 24h'!$C$3="Score",0,7)</f>
        <v>7</v>
      </c>
      <c r="CB86">
        <f>IF('3. Pauses 24h'!$C$3="Score",0,7)</f>
        <v>7</v>
      </c>
      <c r="CC86">
        <f>IF('3. Pauses 24h'!$C$3="Score",0,7)</f>
        <v>7</v>
      </c>
      <c r="CD86">
        <f>IF('3. Pauses 24h'!$C$3="Score",0,7)</f>
        <v>7</v>
      </c>
      <c r="CE86">
        <f>IF('3. Pauses 24h'!$C$3="Score",0,7)</f>
        <v>7</v>
      </c>
      <c r="CF86">
        <f>IF('3. Pauses 24h'!$C$3="Score",0,7)</f>
        <v>7</v>
      </c>
      <c r="CG86">
        <f>IF('3. Pauses 24h'!$C$3="Score",0,7)</f>
        <v>7</v>
      </c>
      <c r="CH86">
        <f>IF('3. Pauses 24h'!$C$3="Score",0,7)</f>
        <v>7</v>
      </c>
      <c r="CI86">
        <f>IF('3. Pauses 24h'!$C$3="Score",0,7)</f>
        <v>7</v>
      </c>
      <c r="CJ86">
        <f>IF('3. Pauses 24h'!$C$3="Score",0,7)</f>
        <v>7</v>
      </c>
      <c r="CK86">
        <f>IF('3. Pauses 24h'!$C$3="Score",0,7)</f>
        <v>7</v>
      </c>
      <c r="CL86">
        <f>IF('3. Pauses 24h'!$C$3="Score",0,7)</f>
        <v>7</v>
      </c>
      <c r="CM86">
        <f>IF('3. Pauses 24h'!$C$3="Score",0,7)</f>
        <v>7</v>
      </c>
      <c r="CN86">
        <f>IF('3. Pauses 24h'!$C$3="Score",0,7)</f>
        <v>7</v>
      </c>
      <c r="CO86">
        <f>IF('3. Pauses 24h'!$C$3="Score",0,7)</f>
        <v>7</v>
      </c>
      <c r="CP86">
        <f>IF('3. Pauses 24h'!$C$3="Score",0,7)</f>
        <v>7</v>
      </c>
      <c r="CQ86">
        <f>IF('3. Pauses 24h'!$C$3="Score",0,7)</f>
        <v>7</v>
      </c>
      <c r="CR86">
        <f>IF('3. Pauses 24h'!$C$3="Score",0,7)</f>
        <v>7</v>
      </c>
      <c r="CS86">
        <f>IF('3. Pauses 24h'!$C$3="Score",0,7)</f>
        <v>7</v>
      </c>
      <c r="CT86">
        <f>IF('3. Pauses 24h'!$C$3="Score",0,7)</f>
        <v>7</v>
      </c>
      <c r="CU86">
        <f>IF('3. Pauses 24h'!$C$3="Score",0,7)</f>
        <v>7</v>
      </c>
      <c r="CV86">
        <f>IF('3. Pauses 24h'!$C$3="Score",0,7)</f>
        <v>7</v>
      </c>
      <c r="CW86">
        <f>IF('3. Pauses 24h'!$C$3="Score",0,7)</f>
        <v>7</v>
      </c>
      <c r="CX86">
        <f>IF('3. Pauses 24h'!$C$3="Score",0,7)</f>
        <v>7</v>
      </c>
      <c r="CY86">
        <f>IF('3. Pauses 24h'!$C$3="Score",0,6)</f>
        <v>6</v>
      </c>
      <c r="CZ86">
        <f>IF('3. Pauses 24h'!$C$3="Score",0,7)</f>
        <v>7</v>
      </c>
      <c r="DA86">
        <f>IF('3. Pauses 24h'!$C$3="Score",0,6)</f>
        <v>6</v>
      </c>
    </row>
    <row r="87" spans="2:105" x14ac:dyDescent="0.35">
      <c r="B87" s="186" t="s">
        <v>1182</v>
      </c>
      <c r="D87" s="478">
        <f t="shared" si="4"/>
        <v>3.9294117647058822</v>
      </c>
      <c r="E87">
        <f>IF('3. Pauses 24h'!$C$3="Score",,1)</f>
        <v>1</v>
      </c>
      <c r="F87">
        <f>IF('3. Pauses 24h'!$C$3="Score",,2)</f>
        <v>2</v>
      </c>
      <c r="G87">
        <f>IF('3. Pauses 24h'!$C$3="Score",,3)</f>
        <v>3</v>
      </c>
      <c r="R87">
        <f>IF('3. Pauses 24h'!$C$3="Score",,3)</f>
        <v>3</v>
      </c>
      <c r="S87">
        <f>IF('3. Pauses 24h'!$C$3="Score",,3)</f>
        <v>3</v>
      </c>
      <c r="T87">
        <f>IF('3. Pauses 24h'!$C$3="Score",,4)</f>
        <v>4</v>
      </c>
      <c r="U87">
        <f>IF('3. Pauses 24h'!$C$3="Score",0,4)</f>
        <v>4</v>
      </c>
      <c r="V87">
        <f>IF('3. Pauses 24h'!$C$3="Score",0,5)</f>
        <v>5</v>
      </c>
      <c r="W87">
        <f>IF('3. Pauses 24h'!$C$3="Score",0,5)</f>
        <v>5</v>
      </c>
      <c r="X87">
        <f>IF('3. Pauses 24h'!$C$3="Score",0,4)</f>
        <v>4</v>
      </c>
      <c r="Y87">
        <f>IF('3. Pauses 24h'!$C$3="Score",0,3)</f>
        <v>3</v>
      </c>
      <c r="Z87">
        <f>IF('3. Pauses 24h'!$C$3="Score",0,2)</f>
        <v>2</v>
      </c>
      <c r="AA87">
        <f>IF('3. Pauses 24h'!$C$3="Score",0,3)</f>
        <v>3</v>
      </c>
      <c r="AB87">
        <f>IF('3. Pauses 24h'!$C$3="Score",0,4)</f>
        <v>4</v>
      </c>
      <c r="AC87">
        <f>IF('3. Pauses 24h'!$C$3="Score",0,3)</f>
        <v>3</v>
      </c>
      <c r="AD87">
        <f>IF('3. Pauses 24h'!$C$3="Score",0,2)</f>
        <v>2</v>
      </c>
      <c r="AE87">
        <f>IF('3. Pauses 24h'!$C$3="Score",0,3)</f>
        <v>3</v>
      </c>
      <c r="AF87">
        <f>IF('3. Pauses 24h'!$C$3="Score",0,4)</f>
        <v>4</v>
      </c>
      <c r="AG87">
        <f>IF('3. Pauses 24h'!$C$3="Score",0,5)</f>
        <v>5</v>
      </c>
      <c r="AH87">
        <f>IF('3. Pauses 24h'!$C$3="Score",0,5)</f>
        <v>5</v>
      </c>
      <c r="AI87">
        <f>IF('3. Pauses 24h'!$C$3="Score",0,5)</f>
        <v>5</v>
      </c>
      <c r="AJ87">
        <f>IF('3. Pauses 24h'!$C$3="Score",0,6)</f>
        <v>6</v>
      </c>
      <c r="AK87">
        <f>IF('3. Pauses 24h'!$C$3="Score",0,7)</f>
        <v>7</v>
      </c>
      <c r="AL87">
        <f>IF('3. Pauses 24h'!$C$3="Score",0,7)</f>
        <v>7</v>
      </c>
      <c r="AM87">
        <f>IF('3. Pauses 24h'!$C$3="Score",0,6)</f>
        <v>6</v>
      </c>
      <c r="AN87">
        <f>IF('3. Pauses 24h'!$C$3="Score",0,5)</f>
        <v>5</v>
      </c>
      <c r="AO87">
        <f>IF('3. Pauses 24h'!$C$3="Score",0,4)</f>
        <v>4</v>
      </c>
      <c r="AP87">
        <f>IF('3. Pauses 24h'!$C$3="Score",0,4)</f>
        <v>4</v>
      </c>
      <c r="AQ87">
        <f>IF('3. Pauses 24h'!$C$3="Score",0,4)</f>
        <v>4</v>
      </c>
      <c r="AR87">
        <f>IF('3. Pauses 24h'!$C$3="Score",0,4)</f>
        <v>4</v>
      </c>
      <c r="AS87">
        <f>IF('3. Pauses 24h'!$C$3="Score",0,3)</f>
        <v>3</v>
      </c>
      <c r="AT87">
        <f>IF('3. Pauses 24h'!$C$3="Score",0,3)</f>
        <v>3</v>
      </c>
      <c r="AU87">
        <f>IF('3. Pauses 24h'!$C$3="Score",0,3)</f>
        <v>3</v>
      </c>
      <c r="AV87">
        <f>IF('3. Pauses 24h'!$C$3="Score",0,4)</f>
        <v>4</v>
      </c>
      <c r="AW87">
        <f>IF('3. Pauses 24h'!$C$3="Score",0,4)</f>
        <v>4</v>
      </c>
      <c r="AX87">
        <f>IF('3. Pauses 24h'!$C$3="Score",0,4)</f>
        <v>4</v>
      </c>
      <c r="AY87">
        <f>IF('3. Pauses 24h'!$C$3="Score",0,3)</f>
        <v>3</v>
      </c>
      <c r="AZ87">
        <f>IF('3. Pauses 24h'!$C$3="Score",0,3)</f>
        <v>3</v>
      </c>
      <c r="BA87">
        <f>IF('3. Pauses 24h'!$C$3="Score",0,3)</f>
        <v>3</v>
      </c>
      <c r="BB87">
        <f>IF('3. Pauses 24h'!$C$3="Score",0,4)</f>
        <v>4</v>
      </c>
      <c r="BC87">
        <f>IF('3. Pauses 24h'!$C$3="Score",0,4)</f>
        <v>4</v>
      </c>
      <c r="BD87">
        <f>IF('3. Pauses 24h'!$C$3="Score",0,4)</f>
        <v>4</v>
      </c>
      <c r="BE87">
        <f>IF('3. Pauses 24h'!$C$3="Score",0,3)</f>
        <v>3</v>
      </c>
      <c r="BF87">
        <f>IF('3. Pauses 24h'!$C$3="Score",0,3)</f>
        <v>3</v>
      </c>
      <c r="BG87">
        <f>IF('3. Pauses 24h'!$C$3="Score",0,4)</f>
        <v>4</v>
      </c>
      <c r="BH87">
        <f>IF('3. Pauses 24h'!$C$3="Score",0,5)</f>
        <v>5</v>
      </c>
      <c r="BI87">
        <f>IF('3. Pauses 24h'!$C$3="Score",0,5)</f>
        <v>5</v>
      </c>
      <c r="BJ87">
        <f>IF('3. Pauses 24h'!$C$3="Score",0,5)</f>
        <v>5</v>
      </c>
      <c r="BK87">
        <f>IF('3. Pauses 24h'!$C$3="Score",0,4)</f>
        <v>4</v>
      </c>
      <c r="BL87">
        <f>IF('3. Pauses 24h'!$C$3="Score",0,4)</f>
        <v>4</v>
      </c>
      <c r="BM87">
        <f>IF('3. Pauses 24h'!$C$3="Score",0,4)</f>
        <v>4</v>
      </c>
      <c r="BN87">
        <f>IF('3. Pauses 24h'!$C$3="Score",0,4)</f>
        <v>4</v>
      </c>
      <c r="BO87">
        <f>IF('3. Pauses 24h'!$C$3="Score",0,4)</f>
        <v>4</v>
      </c>
      <c r="BP87">
        <f>IF('3. Pauses 24h'!$C$3="Score",0,3)</f>
        <v>3</v>
      </c>
      <c r="BQ87">
        <f>IF('3. Pauses 24h'!$C$3="Score",0,2)</f>
        <v>2</v>
      </c>
      <c r="BR87">
        <f>IF('3. Pauses 24h'!$C$3="Score",0,2)</f>
        <v>2</v>
      </c>
      <c r="BS87">
        <f>IF('3. Pauses 24h'!$C$3="Score",0,2)</f>
        <v>2</v>
      </c>
      <c r="BT87">
        <f>IF('3. Pauses 24h'!$C$3="Score",0,3)</f>
        <v>3</v>
      </c>
      <c r="BU87">
        <f>IF('3. Pauses 24h'!$C$3="Score",0,3)</f>
        <v>3</v>
      </c>
      <c r="BV87">
        <f>IF('3. Pauses 24h'!$C$3="Score",0,3)</f>
        <v>3</v>
      </c>
      <c r="BW87">
        <f>IF('3. Pauses 24h'!$C$3="Score",0,4)</f>
        <v>4</v>
      </c>
      <c r="BX87">
        <f>IF('3. Pauses 24h'!$C$3="Score",0,4)</f>
        <v>4</v>
      </c>
      <c r="BY87">
        <f>IF('3. Pauses 24h'!$C$3="Score",0,4)</f>
        <v>4</v>
      </c>
      <c r="BZ87">
        <f>IF('3. Pauses 24h'!$C$3="Score",0,5)</f>
        <v>5</v>
      </c>
      <c r="CA87">
        <f>IF('3. Pauses 24h'!$C$3="Score",0,5)</f>
        <v>5</v>
      </c>
      <c r="CB87">
        <f>IF('3. Pauses 24h'!$C$3="Score",0,5)</f>
        <v>5</v>
      </c>
      <c r="CC87">
        <f>IF('3. Pauses 24h'!$C$3="Score",0,4)</f>
        <v>4</v>
      </c>
      <c r="CD87">
        <f>IF('3. Pauses 24h'!$C$3="Score",0,3)</f>
        <v>3</v>
      </c>
      <c r="CE87">
        <f>IF('3. Pauses 24h'!$C$3="Score",0,4)</f>
        <v>4</v>
      </c>
      <c r="CF87">
        <f>IF('3. Pauses 24h'!$C$3="Score",0,5)</f>
        <v>5</v>
      </c>
      <c r="CG87">
        <f>IF('3. Pauses 24h'!$C$3="Score",0,5)</f>
        <v>5</v>
      </c>
      <c r="CH87">
        <f>IF('3. Pauses 24h'!$C$3="Score",0,4)</f>
        <v>4</v>
      </c>
      <c r="CI87">
        <f>IF('3. Pauses 24h'!$C$3="Score",0,3)</f>
        <v>3</v>
      </c>
      <c r="CJ87">
        <f>IF('3. Pauses 24h'!$C$3="Score",0,4)</f>
        <v>4</v>
      </c>
      <c r="CK87">
        <f>IF('3. Pauses 24h'!$C$3="Score",0,5)</f>
        <v>5</v>
      </c>
      <c r="CL87">
        <f>IF('3. Pauses 24h'!$C$3="Score",0,5)</f>
        <v>5</v>
      </c>
      <c r="CM87">
        <f>IF('3. Pauses 24h'!$C$3="Score",0,4)</f>
        <v>4</v>
      </c>
      <c r="CN87">
        <f>IF('3. Pauses 24h'!$C$3="Score",0,3)</f>
        <v>3</v>
      </c>
      <c r="CO87">
        <f>IF('3. Pauses 24h'!$C$3="Score",0,3)</f>
        <v>3</v>
      </c>
      <c r="CP87">
        <f>IF('3. Pauses 24h'!$C$3="Score",0,3)</f>
        <v>3</v>
      </c>
      <c r="CQ87">
        <f>IF('3. Pauses 24h'!$C$3="Score",0,3)</f>
        <v>3</v>
      </c>
      <c r="CR87">
        <f>IF('3. Pauses 24h'!$C$3="Score",0,3)</f>
        <v>3</v>
      </c>
      <c r="CS87">
        <f>IF('3. Pauses 24h'!$C$3="Score",0,3)</f>
        <v>3</v>
      </c>
      <c r="CT87">
        <f>IF('3. Pauses 24h'!$C$3="Score",0,3)</f>
        <v>3</v>
      </c>
      <c r="CU87">
        <f>IF('3. Pauses 24h'!$C$3="Score",0,3)</f>
        <v>3</v>
      </c>
      <c r="CV87">
        <f>IF('3. Pauses 24h'!$C$3="Score",0,4)</f>
        <v>4</v>
      </c>
      <c r="CW87">
        <f>IF('3. Pauses 24h'!$C$3="Score",0,5)</f>
        <v>5</v>
      </c>
      <c r="CX87">
        <f>IF('3. Pauses 24h'!$C$3="Score",0,5)</f>
        <v>5</v>
      </c>
      <c r="CY87">
        <f>IF('3. Pauses 24h'!$C$3="Score",0,4)</f>
        <v>4</v>
      </c>
      <c r="CZ87">
        <f>IF('3. Pauses 24h'!$C$3="Score",0,5)</f>
        <v>5</v>
      </c>
      <c r="DA87">
        <f>IF('3. Pauses 24h'!$C$3="Score",0,5)</f>
        <v>5</v>
      </c>
    </row>
    <row r="88" spans="2:105" x14ac:dyDescent="0.35">
      <c r="B88" s="186" t="s">
        <v>1183</v>
      </c>
      <c r="D88" s="478">
        <f t="shared" si="4"/>
        <v>4.3764705882352946</v>
      </c>
      <c r="E88">
        <f>IF('3. Pauses 24h'!$C$3="Score",,0)</f>
        <v>0</v>
      </c>
      <c r="F88">
        <f>IF('3. Pauses 24h'!$C$3="Score",,0)</f>
        <v>0</v>
      </c>
      <c r="G88">
        <f>IF('3. Pauses 24h'!$C$3="Score",,0)</f>
        <v>0</v>
      </c>
      <c r="R88">
        <f>IF('3. Pauses 24h'!$C$3="Score",,0)</f>
        <v>0</v>
      </c>
      <c r="S88">
        <f>IF('3. Pauses 24h'!$C$3="Score",,1)</f>
        <v>1</v>
      </c>
      <c r="T88">
        <f>IF('3. Pauses 24h'!$C$3="Score",,2)</f>
        <v>2</v>
      </c>
      <c r="U88">
        <f>IF('3. Pauses 24h'!$C$3="Score",0,4)</f>
        <v>4</v>
      </c>
      <c r="V88">
        <f>IF('3. Pauses 24h'!$C$3="Score",0,4)</f>
        <v>4</v>
      </c>
      <c r="W88">
        <f>IF('3. Pauses 24h'!$C$3="Score",0,4)</f>
        <v>4</v>
      </c>
      <c r="X88">
        <f>IF('3. Pauses 24h'!$C$3="Score",0,3)</f>
        <v>3</v>
      </c>
      <c r="Y88">
        <f>IF('3. Pauses 24h'!$C$3="Score",0,2)</f>
        <v>2</v>
      </c>
      <c r="Z88">
        <f>IF('3. Pauses 24h'!$C$3="Score",0,3)</f>
        <v>3</v>
      </c>
      <c r="AA88">
        <f>IF('3. Pauses 24h'!$C$3="Score",0,4)</f>
        <v>4</v>
      </c>
      <c r="AB88">
        <f>IF('3. Pauses 24h'!$C$3="Score",0,5)</f>
        <v>5</v>
      </c>
      <c r="AC88">
        <f>IF('3. Pauses 24h'!$C$3="Score",0,5)</f>
        <v>5</v>
      </c>
      <c r="AD88">
        <f>IF('3. Pauses 24h'!$C$3="Score",0,5)</f>
        <v>5</v>
      </c>
      <c r="AE88">
        <f>IF('3. Pauses 24h'!$C$3="Score",0,6)</f>
        <v>6</v>
      </c>
      <c r="AF88">
        <f>IF('3. Pauses 24h'!$C$3="Score",0,7)</f>
        <v>7</v>
      </c>
      <c r="AG88">
        <f>IF('3. Pauses 24h'!$C$3="Score",0,7)</f>
        <v>7</v>
      </c>
      <c r="AH88">
        <f>IF('3. Pauses 24h'!$C$3="Score",0,7)</f>
        <v>7</v>
      </c>
      <c r="AI88">
        <f>IF('3. Pauses 24h'!$C$3="Score",0,6)</f>
        <v>6</v>
      </c>
      <c r="AJ88">
        <f>IF('3. Pauses 24h'!$C$3="Score",0,5)</f>
        <v>5</v>
      </c>
      <c r="AK88">
        <f>IF('3. Pauses 24h'!$C$3="Score",0,4)</f>
        <v>4</v>
      </c>
      <c r="AL88">
        <f>IF('3. Pauses 24h'!$C$3="Score",0,3)</f>
        <v>3</v>
      </c>
      <c r="AM88">
        <f>IF('3. Pauses 24h'!$C$3="Score",0,3)</f>
        <v>3</v>
      </c>
      <c r="AN88">
        <f>IF('3. Pauses 24h'!$C$3="Score",0,3)</f>
        <v>3</v>
      </c>
      <c r="AO88">
        <f>IF('3. Pauses 24h'!$C$3="Score",0,3)</f>
        <v>3</v>
      </c>
      <c r="AP88">
        <f>IF('3. Pauses 24h'!$C$3="Score",0,4)</f>
        <v>4</v>
      </c>
      <c r="AQ88">
        <f>IF('3. Pauses 24h'!$C$3="Score",0,4)</f>
        <v>4</v>
      </c>
      <c r="AR88">
        <f>IF('3. Pauses 24h'!$C$3="Score",0,4)</f>
        <v>4</v>
      </c>
      <c r="AS88">
        <f>IF('3. Pauses 24h'!$C$3="Score",0,5)</f>
        <v>5</v>
      </c>
      <c r="AT88">
        <f>IF('3. Pauses 24h'!$C$3="Score",0,5)</f>
        <v>5</v>
      </c>
      <c r="AU88">
        <f>IF('3. Pauses 24h'!$C$3="Score",0,4)</f>
        <v>4</v>
      </c>
      <c r="AV88">
        <f>IF('3. Pauses 24h'!$C$3="Score",0,3)</f>
        <v>3</v>
      </c>
      <c r="AW88">
        <f>IF('3. Pauses 24h'!$C$3="Score",0,2)</f>
        <v>2</v>
      </c>
      <c r="AX88">
        <f>IF('3. Pauses 24h'!$C$3="Score",0,2)</f>
        <v>2</v>
      </c>
      <c r="AY88">
        <f>IF('3. Pauses 24h'!$C$3="Score",0,3)</f>
        <v>3</v>
      </c>
      <c r="AZ88">
        <f>IF('3. Pauses 24h'!$C$3="Score",0,3)</f>
        <v>3</v>
      </c>
      <c r="BA88">
        <f>IF('3. Pauses 24h'!$C$3="Score",0,3)</f>
        <v>3</v>
      </c>
      <c r="BB88">
        <f>IF('3. Pauses 24h'!$C$3="Score",0,4)</f>
        <v>4</v>
      </c>
      <c r="BC88">
        <f>IF('3. Pauses 24h'!$C$3="Score",0,4)</f>
        <v>4</v>
      </c>
      <c r="BD88">
        <f>IF('3. Pauses 24h'!$C$3="Score",0,4)</f>
        <v>4</v>
      </c>
      <c r="BE88">
        <f>IF('3. Pauses 24h'!$C$3="Score",0,5)</f>
        <v>5</v>
      </c>
      <c r="BF88">
        <f>IF('3. Pauses 24h'!$C$3="Score",0,5)</f>
        <v>5</v>
      </c>
      <c r="BG88">
        <f>IF('3. Pauses 24h'!$C$3="Score",0,4)</f>
        <v>4</v>
      </c>
      <c r="BH88">
        <f>IF('3. Pauses 24h'!$C$3="Score",0,3)</f>
        <v>3</v>
      </c>
      <c r="BI88">
        <f>IF('3. Pauses 24h'!$C$3="Score",0,2)</f>
        <v>2</v>
      </c>
      <c r="BJ88">
        <f>IF('3. Pauses 24h'!$C$3="Score",0,2)</f>
        <v>2</v>
      </c>
      <c r="BK88">
        <f>IF('3. Pauses 24h'!$C$3="Score",0,3)</f>
        <v>3</v>
      </c>
      <c r="BL88">
        <f>IF('3. Pauses 24h'!$C$3="Score",0,2)</f>
        <v>2</v>
      </c>
      <c r="BM88">
        <f>IF('3. Pauses 24h'!$C$3="Score",1,1)</f>
        <v>1</v>
      </c>
      <c r="BN88">
        <f>IF('3. Pauses 24h'!$C$3="Score",0,2)</f>
        <v>2</v>
      </c>
      <c r="BO88">
        <f>IF('3. Pauses 24h'!$C$3="Score",0,3)</f>
        <v>3</v>
      </c>
      <c r="BP88">
        <f>IF('3. Pauses 24h'!$C$3="Score",0,4)</f>
        <v>4</v>
      </c>
      <c r="BQ88">
        <f>IF('3. Pauses 24h'!$C$3="Score",0,5)</f>
        <v>5</v>
      </c>
      <c r="BR88">
        <f>IF('3. Pauses 24h'!$C$3="Score",0,5)</f>
        <v>5</v>
      </c>
      <c r="BS88">
        <f>IF('3. Pauses 24h'!$C$3="Score",0,6)</f>
        <v>6</v>
      </c>
      <c r="BT88">
        <f>IF('3. Pauses 24h'!$C$3="Score",0,7)</f>
        <v>7</v>
      </c>
      <c r="BU88">
        <f>IF('3. Pauses 24h'!$C$3="Score",0,7)</f>
        <v>7</v>
      </c>
      <c r="BV88">
        <f>IF('3. Pauses 24h'!$C$3="Score",0,7)</f>
        <v>7</v>
      </c>
      <c r="BW88">
        <f>IF('3. Pauses 24h'!$C$3="Score",0,6)</f>
        <v>6</v>
      </c>
      <c r="BX88">
        <f>IF('3. Pauses 24h'!$C$3="Score",0,5)</f>
        <v>5</v>
      </c>
      <c r="BY88">
        <f>IF('3. Pauses 24h'!$C$3="Score",0,5)</f>
        <v>5</v>
      </c>
      <c r="BZ88">
        <f>IF('3. Pauses 24h'!$C$3="Score",0,5)</f>
        <v>5</v>
      </c>
      <c r="CA88">
        <f>IF('3. Pauses 24h'!$C$3="Score",0,5)</f>
        <v>5</v>
      </c>
      <c r="CB88">
        <f>IF('3. Pauses 24h'!$C$3="Score",0,4)</f>
        <v>4</v>
      </c>
      <c r="CC88">
        <f>IF('3. Pauses 24h'!$C$3="Score",0,3)</f>
        <v>3</v>
      </c>
      <c r="CD88">
        <f>IF('3. Pauses 24h'!$C$3="Score",0,3)</f>
        <v>3</v>
      </c>
      <c r="CE88">
        <f>IF('3. Pauses 24h'!$C$3="Score",0,4)</f>
        <v>4</v>
      </c>
      <c r="CF88">
        <f>IF('3. Pauses 24h'!$C$3="Score",0,4)</f>
        <v>4</v>
      </c>
      <c r="CG88">
        <f>IF('3. Pauses 24h'!$C$3="Score",0,4)</f>
        <v>4</v>
      </c>
      <c r="CH88">
        <f>IF('3. Pauses 24h'!$C$3="Score",0,4)</f>
        <v>4</v>
      </c>
      <c r="CI88">
        <f>IF('3. Pauses 24h'!$C$3="Score",0,5)</f>
        <v>5</v>
      </c>
      <c r="CJ88">
        <f>IF('3. Pauses 24h'!$C$3="Score",0,6)</f>
        <v>6</v>
      </c>
      <c r="CK88">
        <f>IF('3. Pauses 24h'!$C$3="Score",0,7)</f>
        <v>7</v>
      </c>
      <c r="CL88">
        <f>IF('3. Pauses 24h'!$C$3="Score",0,7)</f>
        <v>7</v>
      </c>
      <c r="CM88">
        <f>IF('3. Pauses 24h'!$C$3="Score",0,7)</f>
        <v>7</v>
      </c>
      <c r="CN88">
        <f>IF('3. Pauses 24h'!$C$3="Score",0,6)</f>
        <v>6</v>
      </c>
      <c r="CO88">
        <f>IF('3. Pauses 24h'!$C$3="Score",0,5)</f>
        <v>5</v>
      </c>
      <c r="CP88">
        <f>IF('3. Pauses 24h'!$C$3="Score",0,5)</f>
        <v>5</v>
      </c>
      <c r="CQ88">
        <f>IF('3. Pauses 24h'!$C$3="Score",0,5)</f>
        <v>5</v>
      </c>
      <c r="CR88">
        <f>IF('3. Pauses 24h'!$C$3="Score",0,5)</f>
        <v>5</v>
      </c>
      <c r="CS88">
        <f>IF('3. Pauses 24h'!$C$3="Score",0,5)</f>
        <v>5</v>
      </c>
      <c r="CT88">
        <f>IF('3. Pauses 24h'!$C$3="Score",0,4)</f>
        <v>4</v>
      </c>
      <c r="CU88">
        <f>IF('3. Pauses 24h'!$C$3="Score",0,4)</f>
        <v>4</v>
      </c>
      <c r="CV88">
        <f>IF('3. Pauses 24h'!$C$3="Score",0,5)</f>
        <v>5</v>
      </c>
      <c r="CW88">
        <f>IF('3. Pauses 24h'!$C$3="Score",0,5)</f>
        <v>5</v>
      </c>
      <c r="CX88">
        <f>IF('3. Pauses 24h'!$C$3="Score",0,5)</f>
        <v>5</v>
      </c>
      <c r="CY88">
        <f>IF('3. Pauses 24h'!$C$3="Score",0,4)</f>
        <v>4</v>
      </c>
      <c r="CZ88">
        <f>IF('3. Pauses 24h'!$C$3="Score",0,5)</f>
        <v>5</v>
      </c>
      <c r="DA88">
        <f>IF('3. Pauses 24h'!$C$3="Score",0,5)</f>
        <v>5</v>
      </c>
    </row>
    <row r="89" spans="2:105" x14ac:dyDescent="0.35">
      <c r="B89" s="186" t="s">
        <v>1184</v>
      </c>
      <c r="D89" s="478">
        <f t="shared" si="4"/>
        <v>4.6470588235294121</v>
      </c>
      <c r="U89">
        <f>IF('3. Pauses 24h'!$C$3="Score",0,5)</f>
        <v>5</v>
      </c>
      <c r="V89">
        <f>IF('3. Pauses 24h'!$C$3="Score",0,6)</f>
        <v>6</v>
      </c>
      <c r="W89">
        <f>IF('3. Pauses 24h'!$C$3="Score",0,7)</f>
        <v>7</v>
      </c>
      <c r="X89">
        <f>IF('3. Pauses 24h'!$C$3="Score",0,7)</f>
        <v>7</v>
      </c>
      <c r="Y89">
        <f>IF('3. Pauses 24h'!$C$3="Score",0,7)</f>
        <v>7</v>
      </c>
      <c r="Z89">
        <f>IF('3. Pauses 24h'!$C$3="Score",0,6)</f>
        <v>6</v>
      </c>
      <c r="AA89">
        <f>IF('3. Pauses 24h'!$C$3="Score",0,5)</f>
        <v>5</v>
      </c>
      <c r="AB89">
        <f>IF('3. Pauses 24h'!$C$3="Score",0,4)</f>
        <v>4</v>
      </c>
      <c r="AC89">
        <f>IF('3. Pauses 24h'!$C$3="Score",0,4)</f>
        <v>4</v>
      </c>
      <c r="AD89">
        <f>IF('3. Pauses 24h'!$C$3="Score",0,4)</f>
        <v>4</v>
      </c>
      <c r="AE89">
        <f>IF('3. Pauses 24h'!$C$3="Score",0,4)</f>
        <v>4</v>
      </c>
      <c r="AF89">
        <f>IF('3. Pauses 24h'!$C$3="Score",0,4)</f>
        <v>4</v>
      </c>
      <c r="AG89">
        <f>IF('3. Pauses 24h'!$C$3="Score",0,5)</f>
        <v>5</v>
      </c>
      <c r="AH89">
        <f>IF('3. Pauses 24h'!$C$3="Score",0,6)</f>
        <v>6</v>
      </c>
      <c r="AI89">
        <f>IF('3. Pauses 24h'!$C$3="Score",0,7)</f>
        <v>7</v>
      </c>
      <c r="AJ89">
        <f>IF('3. Pauses 24h'!$C$3="Score",0,7)</f>
        <v>7</v>
      </c>
      <c r="AK89">
        <f>IF('3. Pauses 24h'!$C$3="Score",0,6)</f>
        <v>6</v>
      </c>
      <c r="AL89">
        <f>IF('3. Pauses 24h'!$C$3="Score",0,5)</f>
        <v>5</v>
      </c>
      <c r="AM89">
        <f>IF('3. Pauses 24h'!$C$3="Score",0,5)</f>
        <v>5</v>
      </c>
      <c r="AN89">
        <f>IF('3. Pauses 24h'!$C$3="Score",0,5)</f>
        <v>5</v>
      </c>
      <c r="AO89">
        <f>IF('3. Pauses 24h'!$C$3="Score",0,5)</f>
        <v>5</v>
      </c>
      <c r="AP89">
        <f>IF('3. Pauses 24h'!$C$3="Score",0,5)</f>
        <v>5</v>
      </c>
      <c r="AQ89">
        <f>IF('3. Pauses 24h'!$C$3="Score",0,5)</f>
        <v>5</v>
      </c>
      <c r="AR89">
        <f>IF('3. Pauses 24h'!$C$3="Score",0,5)</f>
        <v>5</v>
      </c>
      <c r="AS89">
        <f>IF('3. Pauses 24h'!$C$3="Score",0,5)</f>
        <v>5</v>
      </c>
      <c r="AT89">
        <f>IF('3. Pauses 24h'!$C$3="Score",0,5)</f>
        <v>5</v>
      </c>
      <c r="AU89">
        <f>IF('3. Pauses 24h'!$C$3="Score",0,4)</f>
        <v>4</v>
      </c>
      <c r="AV89">
        <f>IF('3. Pauses 24h'!$C$3="Score",0,4)</f>
        <v>4</v>
      </c>
      <c r="AW89">
        <f>IF('3. Pauses 24h'!$C$3="Score",0,4)</f>
        <v>4</v>
      </c>
      <c r="AX89">
        <f>IF('3. Pauses 24h'!$C$3="Score",0,3)</f>
        <v>3</v>
      </c>
      <c r="AY89">
        <f>IF('3. Pauses 24h'!$C$3="Score",0,4)</f>
        <v>4</v>
      </c>
      <c r="AZ89">
        <f>IF('3. Pauses 24h'!$C$3="Score",0,5)</f>
        <v>5</v>
      </c>
      <c r="BA89">
        <f>IF('3. Pauses 24h'!$C$3="Score",0,5)</f>
        <v>5</v>
      </c>
      <c r="BB89">
        <f>IF('3. Pauses 24h'!$C$3="Score",0,5)</f>
        <v>5</v>
      </c>
      <c r="BC89">
        <f>IF('3. Pauses 24h'!$C$3="Score",0,4)</f>
        <v>4</v>
      </c>
      <c r="BD89">
        <f>IF('3. Pauses 24h'!$C$3="Score",0,3)</f>
        <v>3</v>
      </c>
      <c r="BE89">
        <f>IF('3. Pauses 24h'!$C$3="Score",0,3)</f>
        <v>3</v>
      </c>
      <c r="BF89">
        <f>IF('3. Pauses 24h'!$C$3="Score",0,3)</f>
        <v>3</v>
      </c>
      <c r="BG89">
        <f>IF('3. Pauses 24h'!$C$3="Score",0,3)</f>
        <v>3</v>
      </c>
      <c r="BH89">
        <f>IF('3. Pauses 24h'!$C$3="Score",0,3)</f>
        <v>3</v>
      </c>
      <c r="BI89">
        <f>IF('3. Pauses 24h'!$C$3="Score",0,4)</f>
        <v>4</v>
      </c>
      <c r="BJ89">
        <f>IF('3. Pauses 24h'!$C$3="Score",0,4)</f>
        <v>4</v>
      </c>
      <c r="BK89">
        <f>IF('3. Pauses 24h'!$C$3="Score",0,4)</f>
        <v>4</v>
      </c>
      <c r="BL89">
        <f>IF('3. Pauses 24h'!$C$3="Score",0,5)</f>
        <v>5</v>
      </c>
      <c r="BM89">
        <f>IF('3. Pauses 24h'!$C$3="Score",0,5)</f>
        <v>5</v>
      </c>
      <c r="BN89">
        <f>IF('3. Pauses 24h'!$C$3="Score",0,4)</f>
        <v>4</v>
      </c>
      <c r="BO89">
        <f>IF('3. Pauses 24h'!$C$3="Score",0,3)</f>
        <v>3</v>
      </c>
      <c r="BP89">
        <f>IF('3. Pauses 24h'!$C$3="Score",0,3)</f>
        <v>3</v>
      </c>
      <c r="BQ89">
        <f>IF('3. Pauses 24h'!$C$3="Score",0,3)</f>
        <v>3</v>
      </c>
      <c r="BR89">
        <f>IF('3. Pauses 24h'!$C$3="Score",0,4)</f>
        <v>4</v>
      </c>
      <c r="BS89">
        <f>IF('3. Pauses 24h'!$C$3="Score",0,4)</f>
        <v>4</v>
      </c>
      <c r="BT89">
        <f>IF('3. Pauses 24h'!$C$3="Score",0,4)</f>
        <v>4</v>
      </c>
      <c r="BU89">
        <f>IF('3. Pauses 24h'!$C$3="Score",0,4)</f>
        <v>4</v>
      </c>
      <c r="BV89">
        <f>IF('3. Pauses 24h'!$C$3="Score",0,5)</f>
        <v>5</v>
      </c>
      <c r="BW89">
        <f>IF('3. Pauses 24h'!$C$3="Score",0,5)</f>
        <v>5</v>
      </c>
      <c r="BX89">
        <f>IF('3. Pauses 24h'!$C$3="Score",0,5)</f>
        <v>5</v>
      </c>
      <c r="BY89">
        <f>IF('3. Pauses 24h'!$C$3="Score",0,4)</f>
        <v>4</v>
      </c>
      <c r="BZ89">
        <f>IF('3. Pauses 24h'!$C$3="Score",0,4)</f>
        <v>4</v>
      </c>
      <c r="CA89">
        <f>IF('3. Pauses 24h'!$C$3="Score",0,4)</f>
        <v>4</v>
      </c>
      <c r="CB89">
        <f>IF('3. Pauses 24h'!$C$3="Score",0,5)</f>
        <v>5</v>
      </c>
      <c r="CC89">
        <f>IF('3. Pauses 24h'!$C$3="Score",0,4)</f>
        <v>4</v>
      </c>
      <c r="CD89">
        <f>IF('3. Pauses 24h'!$C$3="Score",0,3)</f>
        <v>3</v>
      </c>
      <c r="CE89">
        <f>IF('3. Pauses 24h'!$C$3="Score",0,3)</f>
        <v>3</v>
      </c>
      <c r="CF89">
        <f>IF('3. Pauses 24h'!$C$3="Score",0,4)</f>
        <v>4</v>
      </c>
      <c r="CG89">
        <f>IF('3. Pauses 24h'!$C$3="Score",0,3)</f>
        <v>3</v>
      </c>
      <c r="CH89">
        <f>IF('3. Pauses 24h'!$C$3="Score",0,2)</f>
        <v>2</v>
      </c>
      <c r="CI89">
        <f>IF('3. Pauses 24h'!$C$3="Score",0,2)</f>
        <v>2</v>
      </c>
      <c r="CJ89">
        <f>IF('3. Pauses 24h'!$C$3="Score",0,3)</f>
        <v>3</v>
      </c>
      <c r="CK89">
        <f>IF('3. Pauses 24h'!$C$3="Score",0,4)</f>
        <v>4</v>
      </c>
      <c r="CL89">
        <f>IF('3. Pauses 24h'!$C$3="Score",0,5)</f>
        <v>5</v>
      </c>
      <c r="CM89">
        <f>IF('3. Pauses 24h'!$C$3="Score",0,5)</f>
        <v>5</v>
      </c>
      <c r="CN89">
        <f>IF('3. Pauses 24h'!$C$3="Score",0,6)</f>
        <v>6</v>
      </c>
      <c r="CO89">
        <f>IF('3. Pauses 24h'!$C$3="Score",0,7)</f>
        <v>7</v>
      </c>
      <c r="CP89">
        <f>IF('3. Pauses 24h'!$C$3="Score",0,6)</f>
        <v>6</v>
      </c>
      <c r="CQ89">
        <f>IF('3. Pauses 24h'!$C$3="Score",0,6)</f>
        <v>6</v>
      </c>
      <c r="CR89">
        <f>IF('3. Pauses 24h'!$C$3="Score",0,6)</f>
        <v>6</v>
      </c>
      <c r="CS89">
        <f>IF('3. Pauses 24h'!$C$3="Score",0,6)</f>
        <v>6</v>
      </c>
      <c r="CT89">
        <f>IF('3. Pauses 24h'!$C$3="Score",0,6)</f>
        <v>6</v>
      </c>
      <c r="CU89">
        <f>IF('3. Pauses 24h'!$C$3="Score",0,6)</f>
        <v>6</v>
      </c>
      <c r="CV89">
        <f>IF('3. Pauses 24h'!$C$3="Score",0,6)</f>
        <v>6</v>
      </c>
      <c r="CW89">
        <f>IF('3. Pauses 24h'!$C$3="Score",0,7)</f>
        <v>7</v>
      </c>
      <c r="CX89">
        <f>IF('3. Pauses 24h'!$C$3="Score",0,6)</f>
        <v>6</v>
      </c>
      <c r="CY89">
        <f>IF('3. Pauses 24h'!$C$3="Score",0,5)</f>
        <v>5</v>
      </c>
      <c r="CZ89">
        <f>IF('3. Pauses 24h'!$C$3="Score",0,5)</f>
        <v>5</v>
      </c>
      <c r="DA89">
        <f>IF('3. Pauses 24h'!$C$3="Score",0,4)</f>
        <v>4</v>
      </c>
    </row>
    <row r="90" spans="2:105" x14ac:dyDescent="0.35">
      <c r="B90" s="186" t="s">
        <v>1185</v>
      </c>
      <c r="D90" s="478">
        <f t="shared" si="4"/>
        <v>4.0588235294117645</v>
      </c>
      <c r="U90">
        <f>IF('3. Pauses 24h'!$C$3="Score",0,4)</f>
        <v>4</v>
      </c>
      <c r="V90">
        <f>IF('3. Pauses 24h'!$C$3="Score",0,3)</f>
        <v>3</v>
      </c>
      <c r="W90">
        <f>IF('3. Pauses 24h'!$C$3="Score",0,2)</f>
        <v>2</v>
      </c>
      <c r="X90">
        <f>IF('3. Pauses 24h'!$C$3="Score",0,2)</f>
        <v>2</v>
      </c>
      <c r="Y90">
        <f>IF('3. Pauses 24h'!$C$3="Score",0,2)</f>
        <v>2</v>
      </c>
      <c r="Z90">
        <f>IF('3. Pauses 24h'!$C$3="Score",0,3)</f>
        <v>3</v>
      </c>
      <c r="AA90">
        <f>IF('3. Pauses 24h'!$C$3="Score",0,4)</f>
        <v>4</v>
      </c>
      <c r="AB90">
        <f>IF('3. Pauses 24h'!$C$3="Score",0,5)</f>
        <v>5</v>
      </c>
      <c r="AC90">
        <f>IF('3. Pauses 24h'!$C$3="Score",0,6)</f>
        <v>6</v>
      </c>
      <c r="AD90">
        <f>IF('3. Pauses 24h'!$C$3="Score",0,7)</f>
        <v>7</v>
      </c>
      <c r="AE90">
        <f>IF('3. Pauses 24h'!$C$3="Score",0,7)</f>
        <v>7</v>
      </c>
      <c r="AF90">
        <f>IF('3. Pauses 24h'!$C$3="Score",0,6)</f>
        <v>6</v>
      </c>
      <c r="AG90">
        <f>IF('3. Pauses 24h'!$C$3="Score",0,5)</f>
        <v>5</v>
      </c>
      <c r="AH90">
        <f>IF('3. Pauses 24h'!$C$3="Score",0,4)</f>
        <v>4</v>
      </c>
      <c r="AI90">
        <f>IF('3. Pauses 24h'!$C$3="Score",0,4)</f>
        <v>4</v>
      </c>
      <c r="AJ90">
        <f>IF('3. Pauses 24h'!$C$3="Score",0,4)</f>
        <v>4</v>
      </c>
      <c r="AK90">
        <f>IF('3. Pauses 24h'!$C$3="Score",0,4)</f>
        <v>4</v>
      </c>
      <c r="AL90">
        <f>IF('3. Pauses 24h'!$C$3="Score",0,3)</f>
        <v>3</v>
      </c>
      <c r="AM90">
        <f>IF('3. Pauses 24h'!$C$3="Score",0,3)</f>
        <v>3</v>
      </c>
      <c r="AN90">
        <f>IF('3. Pauses 24h'!$C$3="Score",0,3)</f>
        <v>3</v>
      </c>
      <c r="AO90">
        <f>IF('3. Pauses 24h'!$C$3="Score",0,4)</f>
        <v>4</v>
      </c>
      <c r="AP90">
        <f>IF('3. Pauses 24h'!$C$3="Score",0,4)</f>
        <v>4</v>
      </c>
      <c r="AQ90">
        <f>IF('3. Pauses 24h'!$C$3="Score",0,4)</f>
        <v>4</v>
      </c>
      <c r="AR90">
        <f>IF('3. Pauses 24h'!$C$3="Score",0,3)</f>
        <v>3</v>
      </c>
      <c r="AS90">
        <f>IF('3. Pauses 24h'!$C$3="Score",0,3)</f>
        <v>3</v>
      </c>
      <c r="AT90">
        <f>IF('3. Pauses 24h'!$C$3="Score",0,3)</f>
        <v>3</v>
      </c>
      <c r="AU90">
        <f>IF('3. Pauses 24h'!$C$3="Score",0,4)</f>
        <v>4</v>
      </c>
      <c r="AV90">
        <f>IF('3. Pauses 24h'!$C$3="Score",0,4)</f>
        <v>4</v>
      </c>
      <c r="AW90">
        <f>IF('3. Pauses 24h'!$C$3="Score",0,4)</f>
        <v>4</v>
      </c>
      <c r="AX90">
        <f>IF('3. Pauses 24h'!$C$3="Score",0,3)</f>
        <v>3</v>
      </c>
      <c r="AY90">
        <f>IF('3. Pauses 24h'!$C$3="Score",0,3)</f>
        <v>3</v>
      </c>
      <c r="AZ90">
        <f>IF('3. Pauses 24h'!$C$3="Score",0,4)</f>
        <v>4</v>
      </c>
      <c r="BA90">
        <f>IF('3. Pauses 24h'!$C$3="Score",0,5)</f>
        <v>5</v>
      </c>
      <c r="BB90">
        <f>IF('3. Pauses 24h'!$C$3="Score",0,5)</f>
        <v>5</v>
      </c>
      <c r="BC90">
        <f>IF('3. Pauses 24h'!$C$3="Score",0,5)</f>
        <v>5</v>
      </c>
      <c r="BD90">
        <f>IF('3. Pauses 24h'!$C$3="Score",0,5)</f>
        <v>5</v>
      </c>
      <c r="BE90">
        <f>IF('3. Pauses 24h'!$C$3="Score",0,6)</f>
        <v>6</v>
      </c>
      <c r="BF90">
        <f>IF('3. Pauses 24h'!$C$3="Score",0,7)</f>
        <v>7</v>
      </c>
      <c r="BG90">
        <f>IF('3. Pauses 24h'!$C$3="Score",0,7)</f>
        <v>7</v>
      </c>
      <c r="BH90">
        <f>IF('3. Pauses 24h'!$C$3="Score",0,7)</f>
        <v>7</v>
      </c>
      <c r="BI90">
        <f>IF('3. Pauses 24h'!$C$3="Score",0,6)</f>
        <v>6</v>
      </c>
      <c r="BJ90">
        <f>IF('3. Pauses 24h'!$C$3="Score",0,5)</f>
        <v>5</v>
      </c>
      <c r="BK90">
        <f>IF('3. Pauses 24h'!$C$3="Score",0,4)</f>
        <v>4</v>
      </c>
      <c r="BL90">
        <f>IF('3. Pauses 24h'!$C$3="Score",0,3)</f>
        <v>3</v>
      </c>
      <c r="BM90">
        <f>IF('3. Pauses 24h'!$C$3="Score",0,3)</f>
        <v>3</v>
      </c>
      <c r="BN90">
        <f>IF('3. Pauses 24h'!$C$3="Score",0,3)</f>
        <v>3</v>
      </c>
      <c r="BO90">
        <f>IF('3. Pauses 24h'!$C$3="Score",0,3)</f>
        <v>3</v>
      </c>
      <c r="BP90">
        <f>IF('3. Pauses 24h'!$C$3="Score",0,4)</f>
        <v>4</v>
      </c>
      <c r="BQ90">
        <f>IF('3. Pauses 24h'!$C$3="Score",0,4)</f>
        <v>4</v>
      </c>
      <c r="BR90">
        <f>IF('3. Pauses 24h'!$C$3="Score",0,4)</f>
        <v>4</v>
      </c>
      <c r="BS90">
        <f>IF('3. Pauses 24h'!$C$3="Score",0,5)</f>
        <v>5</v>
      </c>
      <c r="BT90">
        <f>IF('3. Pauses 24h'!$C$3="Score",0,5)</f>
        <v>5</v>
      </c>
      <c r="BU90">
        <f>IF('3. Pauses 24h'!$C$3="Score",0,5)</f>
        <v>5</v>
      </c>
      <c r="BV90">
        <f>IF('3. Pauses 24h'!$C$3="Score",0,4)</f>
        <v>4</v>
      </c>
      <c r="BW90">
        <f>IF('3. Pauses 24h'!$C$3="Score",0,3)</f>
        <v>3</v>
      </c>
      <c r="BX90">
        <f>IF('3. Pauses 24h'!$C$3="Score",0,4)</f>
        <v>4</v>
      </c>
      <c r="BY90">
        <f>IF('3. Pauses 24h'!$C$3="Score",0,5)</f>
        <v>5</v>
      </c>
      <c r="BZ90">
        <f>IF('3. Pauses 24h'!$C$3="Score",0,5)</f>
        <v>5</v>
      </c>
      <c r="CA90">
        <f>IF('3. Pauses 24h'!$C$3="Score",0,4)</f>
        <v>4</v>
      </c>
      <c r="CB90">
        <f>IF('3. Pauses 24h'!$C$3="Score",0,3)</f>
        <v>3</v>
      </c>
      <c r="CC90">
        <f>IF('3. Pauses 24h'!$C$3="Score",0,4)</f>
        <v>4</v>
      </c>
      <c r="CD90">
        <f>IF('3. Pauses 24h'!$C$3="Score",0,5)</f>
        <v>5</v>
      </c>
      <c r="CE90">
        <f>IF('3. Pauses 24h'!$C$3="Score",0,5)</f>
        <v>5</v>
      </c>
      <c r="CF90">
        <f>IF('3. Pauses 24h'!$C$3="Score",0,4)</f>
        <v>4</v>
      </c>
      <c r="CG90">
        <f>IF('3. Pauses 24h'!$C$3="Score",0,3)</f>
        <v>3</v>
      </c>
      <c r="CH90">
        <f>IF('3. Pauses 24h'!$C$3="Score",0,3)</f>
        <v>3</v>
      </c>
      <c r="CI90">
        <f>IF('3. Pauses 24h'!$C$3="Score",0,3)</f>
        <v>3</v>
      </c>
      <c r="CJ90">
        <f>IF('3. Pauses 24h'!$C$3="Score",0,3)</f>
        <v>3</v>
      </c>
      <c r="CK90">
        <f>IF('3. Pauses 24h'!$C$3="Score",0,3)</f>
        <v>3</v>
      </c>
      <c r="CL90">
        <f>IF('3. Pauses 24h'!$C$3="Score",0,3)</f>
        <v>3</v>
      </c>
      <c r="CM90">
        <f>IF('3. Pauses 24h'!$C$3="Score",0,3)</f>
        <v>3</v>
      </c>
      <c r="CN90">
        <f>IF('3. Pauses 24h'!$C$3="Score",0,3)</f>
        <v>3</v>
      </c>
      <c r="CO90">
        <f>IF('3. Pauses 24h'!$C$3="Score",0,4)</f>
        <v>4</v>
      </c>
      <c r="CP90">
        <f>IF('3. Pauses 24h'!$C$3="Score",0,5)</f>
        <v>5</v>
      </c>
      <c r="CQ90">
        <f>IF('3. Pauses 24h'!$C$3="Score",0,5)</f>
        <v>5</v>
      </c>
      <c r="CR90">
        <f>IF('3. Pauses 24h'!$C$3="Score",0,4)</f>
        <v>4</v>
      </c>
      <c r="CS90">
        <f>IF('3. Pauses 24h'!$C$3="Score",0,3)</f>
        <v>3</v>
      </c>
      <c r="CT90">
        <f>IF('3. Pauses 24h'!$C$3="Score",0,3)</f>
        <v>3</v>
      </c>
      <c r="CU90">
        <f>IF('3. Pauses 24h'!$C$3="Score",0,3)</f>
        <v>3</v>
      </c>
      <c r="CV90">
        <f>IF('3. Pauses 24h'!$C$3="Score",0,3)</f>
        <v>3</v>
      </c>
      <c r="CW90">
        <f>IF('3. Pauses 24h'!$C$3="Score",0,3)</f>
        <v>3</v>
      </c>
      <c r="CX90">
        <f>IF('3. Pauses 24h'!$C$3="Score",0,3)</f>
        <v>3</v>
      </c>
      <c r="CY90">
        <f>IF('3. Pauses 24h'!$C$3="Score",0,3)</f>
        <v>3</v>
      </c>
      <c r="CZ90">
        <f>IF('3. Pauses 24h'!$C$3="Score",0,6)</f>
        <v>6</v>
      </c>
      <c r="DA90">
        <f>IF('3. Pauses 24h'!$C$3="Score",0,5)</f>
        <v>5</v>
      </c>
    </row>
    <row r="91" spans="2:105" x14ac:dyDescent="0.35">
      <c r="B91" s="186" t="s">
        <v>1186</v>
      </c>
      <c r="D91" s="478">
        <f t="shared" si="4"/>
        <v>6.9294117647058826</v>
      </c>
      <c r="U91">
        <f>IF('3. Pauses 24h'!$C$3="Score",0,7)</f>
        <v>7</v>
      </c>
      <c r="V91">
        <f>IF('3. Pauses 24h'!$C$3="Score",0,7)</f>
        <v>7</v>
      </c>
      <c r="W91">
        <f>IF('3. Pauses 24h'!$C$3="Score",0,7)</f>
        <v>7</v>
      </c>
      <c r="X91">
        <f>IF('3. Pauses 24h'!$C$3="Score",0,7)</f>
        <v>7</v>
      </c>
      <c r="Y91">
        <f>IF('3. Pauses 24h'!$C$3="Score",0,7)</f>
        <v>7</v>
      </c>
      <c r="Z91">
        <f>IF('3. Pauses 24h'!$C$3="Score",0,7)</f>
        <v>7</v>
      </c>
      <c r="AA91">
        <f>IF('3. Pauses 24h'!$C$3="Score",0,7)</f>
        <v>7</v>
      </c>
      <c r="AB91">
        <f>IF('3. Pauses 24h'!$C$3="Score",0,7)</f>
        <v>7</v>
      </c>
      <c r="AC91">
        <f>IF('3. Pauses 24h'!$C$3="Score",0,7)</f>
        <v>7</v>
      </c>
      <c r="AD91">
        <f>IF('3. Pauses 24h'!$C$3="Score",0,7)</f>
        <v>7</v>
      </c>
      <c r="AE91">
        <f>IF('3. Pauses 24h'!$C$3="Score",0,7)</f>
        <v>7</v>
      </c>
      <c r="AF91">
        <f>IF('3. Pauses 24h'!$C$3="Score",0,7)</f>
        <v>7</v>
      </c>
      <c r="AG91">
        <f>IF('3. Pauses 24h'!$C$3="Score",0,7)</f>
        <v>7</v>
      </c>
      <c r="AH91">
        <f>IF('3. Pauses 24h'!$C$3="Score",0,7)</f>
        <v>7</v>
      </c>
      <c r="AI91">
        <f>IF('3. Pauses 24h'!$C$3="Score",0,7)</f>
        <v>7</v>
      </c>
      <c r="AJ91">
        <f>IF('3. Pauses 24h'!$C$3="Score",0,7)</f>
        <v>7</v>
      </c>
      <c r="AK91">
        <f>IF('3. Pauses 24h'!$C$3="Score",0,7)</f>
        <v>7</v>
      </c>
      <c r="AL91">
        <f>IF('3. Pauses 24h'!$C$3="Score",0,7)</f>
        <v>7</v>
      </c>
      <c r="AM91">
        <f>IF('3. Pauses 24h'!$C$3="Score",0,7)</f>
        <v>7</v>
      </c>
      <c r="AN91">
        <f>IF('3. Pauses 24h'!$C$3="Score",0,7)</f>
        <v>7</v>
      </c>
      <c r="AO91">
        <f>IF('3. Pauses 24h'!$C$3="Score",0,7)</f>
        <v>7</v>
      </c>
      <c r="AP91">
        <f>IF('3. Pauses 24h'!$C$3="Score",0,7)</f>
        <v>7</v>
      </c>
      <c r="AQ91">
        <f>IF('3. Pauses 24h'!$C$3="Score",0,7)</f>
        <v>7</v>
      </c>
      <c r="AR91">
        <f>IF('3. Pauses 24h'!$C$3="Score",0,7)</f>
        <v>7</v>
      </c>
      <c r="AS91">
        <f>IF('3. Pauses 24h'!$C$3="Score",0,7)</f>
        <v>7</v>
      </c>
      <c r="AT91">
        <f>IF('3. Pauses 24h'!$C$3="Score",0,7)</f>
        <v>7</v>
      </c>
      <c r="AU91">
        <f>IF('3. Pauses 24h'!$C$3="Score",0,7)</f>
        <v>7</v>
      </c>
      <c r="AV91">
        <f>IF('3. Pauses 24h'!$C$3="Score",0,7)</f>
        <v>7</v>
      </c>
      <c r="AW91">
        <f>IF('3. Pauses 24h'!$C$3="Score",0,7)</f>
        <v>7</v>
      </c>
      <c r="AX91">
        <f>IF('3. Pauses 24h'!$C$3="Score",0,7)</f>
        <v>7</v>
      </c>
      <c r="AY91">
        <f>IF('3. Pauses 24h'!$C$3="Score",0,7)</f>
        <v>7</v>
      </c>
      <c r="AZ91">
        <f>IF('3. Pauses 24h'!$C$3="Score",0,7)</f>
        <v>7</v>
      </c>
      <c r="BA91">
        <f>IF('3. Pauses 24h'!$C$3="Score",0,7)</f>
        <v>7</v>
      </c>
      <c r="BB91">
        <f>IF('3. Pauses 24h'!$C$3="Score",0,7)</f>
        <v>7</v>
      </c>
      <c r="BC91">
        <f>IF('3. Pauses 24h'!$C$3="Score",0,7)</f>
        <v>7</v>
      </c>
      <c r="BD91">
        <f>IF('3. Pauses 24h'!$C$3="Score",0,7)</f>
        <v>7</v>
      </c>
      <c r="BE91">
        <f>IF('3. Pauses 24h'!$C$3="Score",0,7)</f>
        <v>7</v>
      </c>
      <c r="BF91">
        <f>IF('3. Pauses 24h'!$C$3="Score",0,7)</f>
        <v>7</v>
      </c>
      <c r="BG91">
        <f>IF('3. Pauses 24h'!$C$3="Score",0,7)</f>
        <v>7</v>
      </c>
      <c r="BH91">
        <f>IF('3. Pauses 24h'!$C$3="Score",0,7)</f>
        <v>7</v>
      </c>
      <c r="BI91">
        <f>IF('3. Pauses 24h'!$C$3="Score",0,7)</f>
        <v>7</v>
      </c>
      <c r="BJ91">
        <f>IF('3. Pauses 24h'!$C$3="Score",0,7)</f>
        <v>7</v>
      </c>
      <c r="BK91">
        <f>IF('3. Pauses 24h'!$C$3="Score",0,7)</f>
        <v>7</v>
      </c>
      <c r="BL91">
        <f>IF('3. Pauses 24h'!$C$3="Score",0,7)</f>
        <v>7</v>
      </c>
      <c r="BM91">
        <f>IF('3. Pauses 24h'!$C$3="Score",0,7)</f>
        <v>7</v>
      </c>
      <c r="BN91">
        <f>IF('3. Pauses 24h'!$C$3="Score",0,7)</f>
        <v>7</v>
      </c>
      <c r="BO91">
        <f>IF('3. Pauses 24h'!$C$3="Score",0,7)</f>
        <v>7</v>
      </c>
      <c r="BP91">
        <f>IF('3. Pauses 24h'!$C$3="Score",0,7)</f>
        <v>7</v>
      </c>
      <c r="BQ91">
        <f>IF('3. Pauses 24h'!$C$3="Score",0,7)</f>
        <v>7</v>
      </c>
      <c r="BR91">
        <f>IF('3. Pauses 24h'!$C$3="Score",0,7)</f>
        <v>7</v>
      </c>
      <c r="BS91">
        <f>IF('3. Pauses 24h'!$C$3="Score",0,7)</f>
        <v>7</v>
      </c>
      <c r="BT91">
        <f>IF('3. Pauses 24h'!$C$3="Score",0,7)</f>
        <v>7</v>
      </c>
      <c r="BU91">
        <f>IF('3. Pauses 24h'!$C$3="Score",0,7)</f>
        <v>7</v>
      </c>
      <c r="BV91">
        <f>IF('3. Pauses 24h'!$C$3="Score",0,7)</f>
        <v>7</v>
      </c>
      <c r="BW91">
        <f>IF('3. Pauses 24h'!$C$3="Score",0,7)</f>
        <v>7</v>
      </c>
      <c r="BX91">
        <f>IF('3. Pauses 24h'!$C$3="Score",0,7)</f>
        <v>7</v>
      </c>
      <c r="BY91">
        <f>IF('3. Pauses 24h'!$C$3="Score",0,7)</f>
        <v>7</v>
      </c>
      <c r="BZ91">
        <f>IF('3. Pauses 24h'!$C$3="Score",0,7)</f>
        <v>7</v>
      </c>
      <c r="CA91">
        <f>IF('3. Pauses 24h'!$C$3="Score",0,7)</f>
        <v>7</v>
      </c>
      <c r="CB91">
        <f>IF('3. Pauses 24h'!$C$3="Score",0,7)</f>
        <v>7</v>
      </c>
      <c r="CC91">
        <f>IF('3. Pauses 24h'!$C$3="Score",0,7)</f>
        <v>7</v>
      </c>
      <c r="CD91">
        <f>IF('3. Pauses 24h'!$C$3="Score",0,7)</f>
        <v>7</v>
      </c>
      <c r="CE91">
        <f>IF('3. Pauses 24h'!$C$3="Score",0,7)</f>
        <v>7</v>
      </c>
      <c r="CF91">
        <f>IF('3. Pauses 24h'!$C$3="Score",0,7)</f>
        <v>7</v>
      </c>
      <c r="CG91">
        <f>IF('3. Pauses 24h'!$C$3="Score",0,7)</f>
        <v>7</v>
      </c>
      <c r="CH91">
        <f>IF('3. Pauses 24h'!$C$3="Score",0,7)</f>
        <v>7</v>
      </c>
      <c r="CI91">
        <f>IF('3. Pauses 24h'!$C$3="Score",0,7)</f>
        <v>7</v>
      </c>
      <c r="CJ91">
        <f>IF('3. Pauses 24h'!$C$3="Score",0,7)</f>
        <v>7</v>
      </c>
      <c r="CK91">
        <f>IF('3. Pauses 24h'!$C$3="Score",0,7)</f>
        <v>7</v>
      </c>
      <c r="CL91">
        <f>IF('3. Pauses 24h'!$C$3="Score",0,7)</f>
        <v>7</v>
      </c>
      <c r="CM91">
        <f>IF('3. Pauses 24h'!$C$3="Score",0,7)</f>
        <v>7</v>
      </c>
      <c r="CN91">
        <f>IF('3. Pauses 24h'!$C$3="Score",0,7)</f>
        <v>7</v>
      </c>
      <c r="CO91">
        <f>IF('3. Pauses 24h'!$C$3="Score",0,7)</f>
        <v>7</v>
      </c>
      <c r="CP91">
        <f>IF('3. Pauses 24h'!$C$3="Score",0,7)</f>
        <v>7</v>
      </c>
      <c r="CQ91">
        <f>IF('3. Pauses 24h'!$C$3="Score",0,7)</f>
        <v>7</v>
      </c>
      <c r="CR91">
        <f>IF('3. Pauses 24h'!$C$3="Score",0,7)</f>
        <v>7</v>
      </c>
      <c r="CS91">
        <f>IF('3. Pauses 24h'!$C$3="Score",0,7)</f>
        <v>7</v>
      </c>
      <c r="CT91">
        <f>IF('3. Pauses 24h'!$C$3="Score",0,7)</f>
        <v>7</v>
      </c>
      <c r="CU91">
        <f>IF('3. Pauses 24h'!$C$3="Score",0,7)</f>
        <v>7</v>
      </c>
      <c r="CV91">
        <f>IF('3. Pauses 24h'!$C$3="Score",0,7)</f>
        <v>7</v>
      </c>
      <c r="CW91">
        <f>IF('3. Pauses 24h'!$C$3="Score",0,7)</f>
        <v>7</v>
      </c>
      <c r="CX91">
        <f>IF('3. Pauses 24h'!$C$3="Score",0,7)</f>
        <v>7</v>
      </c>
      <c r="CY91">
        <f>IF('3. Pauses 24h'!$C$3="Score",0,6)</f>
        <v>6</v>
      </c>
      <c r="CZ91">
        <f>IF('3. Pauses 24h'!$C$3="Score",0,5)</f>
        <v>5</v>
      </c>
      <c r="DA91">
        <f>IF('3. Pauses 24h'!$C$3="Score",0,4)</f>
        <v>4</v>
      </c>
    </row>
    <row r="92" spans="2:105" x14ac:dyDescent="0.35">
      <c r="B92" s="186" t="s">
        <v>1187</v>
      </c>
      <c r="D92" s="478">
        <f t="shared" si="4"/>
        <v>4.223529411764706</v>
      </c>
      <c r="U92">
        <f>IF('3. Pauses 24h'!$C$3="Score",0,5)</f>
        <v>5</v>
      </c>
      <c r="V92">
        <f>IF('3. Pauses 24h'!$C$3="Score",0,5)</f>
        <v>5</v>
      </c>
      <c r="W92">
        <f>IF('3. Pauses 24h'!$C$3="Score",0,5)</f>
        <v>5</v>
      </c>
      <c r="X92">
        <f>IF('3. Pauses 24h'!$C$3="Score",0,5)</f>
        <v>5</v>
      </c>
      <c r="Y92">
        <f>IF('3. Pauses 24h'!$C$3="Score",0,5)</f>
        <v>5</v>
      </c>
      <c r="Z92">
        <f>IF('3. Pauses 24h'!$C$3="Score",0,6)</f>
        <v>6</v>
      </c>
      <c r="AA92">
        <f>IF('3. Pauses 24h'!$C$3="Score",0,7)</f>
        <v>7</v>
      </c>
      <c r="AB92">
        <f>IF('3. Pauses 24h'!$C$3="Score",0,7)</f>
        <v>7</v>
      </c>
      <c r="AC92">
        <f>IF('3. Pauses 24h'!$C$3="Score",0,7)</f>
        <v>7</v>
      </c>
      <c r="AD92">
        <f>IF('3. Pauses 24h'!$C$3="Score",0,6)</f>
        <v>6</v>
      </c>
      <c r="AE92">
        <f>IF('3. Pauses 24h'!$C$3="Score",0,5)</f>
        <v>5</v>
      </c>
      <c r="AF92">
        <f>IF('3. Pauses 24h'!$C$3="Score",0,4)</f>
        <v>4</v>
      </c>
      <c r="AG92">
        <f>IF('3. Pauses 24h'!$C$3="Score",0,4)</f>
        <v>4</v>
      </c>
      <c r="AH92">
        <f>IF('3. Pauses 24h'!$C$3="Score",0,4)</f>
        <v>4</v>
      </c>
      <c r="AI92">
        <f>IF('3. Pauses 24h'!$C$3="Score",0,3)</f>
        <v>3</v>
      </c>
      <c r="AJ92">
        <f>IF('3. Pauses 24h'!$C$3="Score",0,2)</f>
        <v>2</v>
      </c>
      <c r="AK92">
        <f>IF('3. Pauses 24h'!$C$3="Score",0,2)</f>
        <v>2</v>
      </c>
      <c r="AL92">
        <f>IF('3. Pauses 24h'!$C$3="Score",0,3)</f>
        <v>3</v>
      </c>
      <c r="AM92">
        <f>IF('3. Pauses 24h'!$C$3="Score",0,4)</f>
        <v>4</v>
      </c>
      <c r="AN92">
        <f>IF('3. Pauses 24h'!$C$3="Score",0,4)</f>
        <v>4</v>
      </c>
      <c r="AO92">
        <f>IF('3. Pauses 24h'!$C$3="Score",0,4)</f>
        <v>4</v>
      </c>
      <c r="AP92">
        <f>IF('3. Pauses 24h'!$C$3="Score",0,4)</f>
        <v>4</v>
      </c>
      <c r="AQ92">
        <f>IF('3. Pauses 24h'!$C$3="Score",0,4)</f>
        <v>4</v>
      </c>
      <c r="AR92">
        <f>IF('3. Pauses 24h'!$C$3="Score",0,5)</f>
        <v>5</v>
      </c>
      <c r="AS92">
        <f>IF('3. Pauses 24h'!$C$3="Score",0,5)</f>
        <v>5</v>
      </c>
      <c r="AT92">
        <f>IF('3. Pauses 24h'!$C$3="Score",0,5)</f>
        <v>5</v>
      </c>
      <c r="AU92">
        <f>IF('3. Pauses 24h'!$C$3="Score",0,4)</f>
        <v>4</v>
      </c>
      <c r="AV92">
        <f>IF('3. Pauses 24h'!$C$3="Score",0,3)</f>
        <v>3</v>
      </c>
      <c r="AW92">
        <f>IF('3. Pauses 24h'!$C$3="Score",0,3)</f>
        <v>3</v>
      </c>
      <c r="AX92">
        <f>IF('3. Pauses 24h'!$C$3="Score",0,4)</f>
        <v>4</v>
      </c>
      <c r="AY92">
        <f>IF('3. Pauses 24h'!$C$3="Score",0,4)</f>
        <v>4</v>
      </c>
      <c r="AZ92">
        <f>IF('3. Pauses 24h'!$C$3="Score",0,4)</f>
        <v>4</v>
      </c>
      <c r="BA92">
        <f>IF('3. Pauses 24h'!$C$3="Score",0,4)</f>
        <v>4</v>
      </c>
      <c r="BB92">
        <f>IF('3. Pauses 24h'!$C$3="Score",0,5)</f>
        <v>5</v>
      </c>
      <c r="BC92">
        <f>IF('3. Pauses 24h'!$C$3="Score",0,6)</f>
        <v>6</v>
      </c>
      <c r="BD92">
        <f>IF('3. Pauses 24h'!$C$3="Score",0,7)</f>
        <v>7</v>
      </c>
      <c r="BE92">
        <f>IF('3. Pauses 24h'!$C$3="Score",0,6)</f>
        <v>6</v>
      </c>
      <c r="BF92">
        <f>IF('3. Pauses 24h'!$C$3="Score",0,5)</f>
        <v>5</v>
      </c>
      <c r="BG92">
        <f>IF('3. Pauses 24h'!$C$3="Score",0,4)</f>
        <v>4</v>
      </c>
      <c r="BH92">
        <f>IF('3. Pauses 24h'!$C$3="Score",0,4)</f>
        <v>4</v>
      </c>
      <c r="BI92">
        <f>IF('3. Pauses 24h'!$C$3="Score",0,4)</f>
        <v>4</v>
      </c>
      <c r="BJ92">
        <f>IF('3. Pauses 24h'!$C$3="Score",0,4)</f>
        <v>4</v>
      </c>
      <c r="BK92">
        <f>IF('3. Pauses 24h'!$C$3="Score",0,3)</f>
        <v>3</v>
      </c>
      <c r="BL92">
        <f>IF('3. Pauses 24h'!$C$3="Score",0,3)</f>
        <v>3</v>
      </c>
      <c r="BM92">
        <f>IF('3. Pauses 24h'!$C$3="Score",0,3)</f>
        <v>3</v>
      </c>
      <c r="BN92">
        <f>IF('3. Pauses 24h'!$C$3="Score",0,3)</f>
        <v>3</v>
      </c>
      <c r="BO92">
        <f>IF('3. Pauses 24h'!$C$3="Score",0,3)</f>
        <v>3</v>
      </c>
      <c r="BP92">
        <f>IF('3. Pauses 24h'!$C$3="Score",0,3)</f>
        <v>3</v>
      </c>
      <c r="BQ92">
        <f>IF('3. Pauses 24h'!$C$3="Score",0,3)</f>
        <v>3</v>
      </c>
      <c r="BR92">
        <f>IF('3. Pauses 24h'!$C$3="Score",0,4)</f>
        <v>4</v>
      </c>
      <c r="BS92">
        <f>IF('3. Pauses 24h'!$C$3="Score",0,5)</f>
        <v>5</v>
      </c>
      <c r="BT92">
        <f>IF('3. Pauses 24h'!$C$3="Score",0,6)</f>
        <v>6</v>
      </c>
      <c r="BU92">
        <f>IF('3. Pauses 24h'!$C$3="Score",0,7)</f>
        <v>7</v>
      </c>
      <c r="BV92">
        <f>IF('3. Pauses 24h'!$C$3="Score",0,6)</f>
        <v>6</v>
      </c>
      <c r="BW92">
        <f>IF('3. Pauses 24h'!$C$3="Score",0,5)</f>
        <v>5</v>
      </c>
      <c r="BX92">
        <f>IF('3. Pauses 24h'!$C$3="Score",0,4)</f>
        <v>4</v>
      </c>
      <c r="BY92">
        <f>IF('3. Pauses 24h'!$C$3="Score",0,4)</f>
        <v>4</v>
      </c>
      <c r="BZ92">
        <f>IF('3. Pauses 24h'!$C$3="Score",0,4)</f>
        <v>4</v>
      </c>
      <c r="CA92">
        <f>IF('3. Pauses 24h'!$C$3="Score",0,4)</f>
        <v>4</v>
      </c>
      <c r="CB92">
        <f>IF('3. Pauses 24h'!$C$3="Score",0,3)</f>
        <v>3</v>
      </c>
      <c r="CC92">
        <f>IF('3. Pauses 24h'!$C$3="Score",0,3)</f>
        <v>3</v>
      </c>
      <c r="CD92">
        <f>IF('3. Pauses 24h'!$C$3="Score",0,3)</f>
        <v>3</v>
      </c>
      <c r="CE92">
        <f>IF('3. Pauses 24h'!$C$3="Score",0,4)</f>
        <v>4</v>
      </c>
      <c r="CF92">
        <f>IF('3. Pauses 24h'!$C$3="Score",0,4)</f>
        <v>4</v>
      </c>
      <c r="CG92">
        <f>IF('3. Pauses 24h'!$C$3="Score",0,4)</f>
        <v>4</v>
      </c>
      <c r="CH92">
        <f>IF('3. Pauses 24h'!$C$3="Score",0,3)</f>
        <v>3</v>
      </c>
      <c r="CI92">
        <f>IF('3. Pauses 24h'!$C$3="Score",0,3)</f>
        <v>3</v>
      </c>
      <c r="CJ92">
        <f>IF('3. Pauses 24h'!$C$3="Score",0,3)</f>
        <v>3</v>
      </c>
      <c r="CK92">
        <f>IF('3. Pauses 24h'!$C$3="Score",0,3)</f>
        <v>3</v>
      </c>
      <c r="CL92">
        <f>IF('3. Pauses 24h'!$C$3="Score",0,3)</f>
        <v>3</v>
      </c>
      <c r="CM92">
        <f>IF('3. Pauses 24h'!$C$3="Score",0,3)</f>
        <v>3</v>
      </c>
      <c r="CN92">
        <f>IF('3. Pauses 24h'!$C$3="Score",0,3)</f>
        <v>3</v>
      </c>
      <c r="CO92">
        <f>IF('3. Pauses 24h'!$C$3="Score",0,4)</f>
        <v>4</v>
      </c>
      <c r="CP92">
        <f>IF('3. Pauses 24h'!$C$3="Score",0,4)</f>
        <v>4</v>
      </c>
      <c r="CQ92">
        <f>IF('3. Pauses 24h'!$C$3="Score",0,4)</f>
        <v>4</v>
      </c>
      <c r="CR92">
        <f>IF('3. Pauses 24h'!$C$3="Score",0,5)</f>
        <v>5</v>
      </c>
      <c r="CS92">
        <f>IF('3. Pauses 24h'!$C$3="Score",0,5)</f>
        <v>5</v>
      </c>
      <c r="CT92">
        <f>IF('3. Pauses 24h'!$C$3="Score",0,4)</f>
        <v>4</v>
      </c>
      <c r="CU92">
        <f>IF('3. Pauses 24h'!$C$3="Score",0,3)</f>
        <v>3</v>
      </c>
      <c r="CV92">
        <f>IF('3. Pauses 24h'!$C$3="Score",0,3)</f>
        <v>3</v>
      </c>
      <c r="CW92">
        <f>IF('3. Pauses 24h'!$C$3="Score",0,4)</f>
        <v>4</v>
      </c>
      <c r="CX92">
        <f>IF('3. Pauses 24h'!$C$3="Score",0,5)</f>
        <v>5</v>
      </c>
      <c r="CY92">
        <f>IF('3. Pauses 24h'!$C$3="Score",0,4)</f>
        <v>4</v>
      </c>
      <c r="CZ92">
        <f>IF('3. Pauses 24h'!$C$3="Score",0,6)</f>
        <v>6</v>
      </c>
      <c r="DA92">
        <f>IF('3. Pauses 24h'!$C$3="Score",0,5)</f>
        <v>5</v>
      </c>
    </row>
    <row r="93" spans="2:105" x14ac:dyDescent="0.35">
      <c r="B93" s="186" t="s">
        <v>1188</v>
      </c>
      <c r="D93" s="478">
        <f t="shared" si="4"/>
        <v>4.4000000000000004</v>
      </c>
      <c r="U93">
        <f>IF('3. Pauses 24h'!$C$3="Score",0,5)</f>
        <v>5</v>
      </c>
      <c r="V93">
        <f>IF('3. Pauses 24h'!$C$3="Score",0,5)</f>
        <v>5</v>
      </c>
      <c r="W93">
        <f>IF('3. Pauses 24h'!$C$3="Score",0,4)</f>
        <v>4</v>
      </c>
      <c r="X93">
        <f>IF('3. Pauses 24h'!$C$3="Score",0,4)</f>
        <v>4</v>
      </c>
      <c r="Y93">
        <f>IF('3. Pauses 24h'!$C$3="Score",0,5)</f>
        <v>5</v>
      </c>
      <c r="Z93">
        <f>IF('3. Pauses 24h'!$C$3="Score",0,6)</f>
        <v>6</v>
      </c>
      <c r="AA93">
        <f>IF('3. Pauses 24h'!$C$3="Score",0,6)</f>
        <v>6</v>
      </c>
      <c r="AB93">
        <f>IF('3. Pauses 24h'!$C$3="Score",0,6)</f>
        <v>6</v>
      </c>
      <c r="AC93">
        <f>IF('3. Pauses 24h'!$C$3="Score",0,6)</f>
        <v>6</v>
      </c>
      <c r="AD93">
        <f>IF('3. Pauses 24h'!$C$3="Score",0,7)</f>
        <v>7</v>
      </c>
      <c r="AE93">
        <f>IF('3. Pauses 24h'!$C$3="Score",0,7)</f>
        <v>7</v>
      </c>
      <c r="AF93">
        <f>IF('3. Pauses 24h'!$C$3="Score",0,7)</f>
        <v>7</v>
      </c>
      <c r="AG93">
        <f>IF('3. Pauses 24h'!$C$3="Score",0,7)</f>
        <v>7</v>
      </c>
      <c r="AH93">
        <f>IF('3. Pauses 24h'!$C$3="Score",0,7)</f>
        <v>7</v>
      </c>
      <c r="AI93">
        <f>IF('3. Pauses 24h'!$C$3="Score",0,6)</f>
        <v>6</v>
      </c>
      <c r="AJ93">
        <f>IF('3. Pauses 24h'!$C$3="Score",0,5)</f>
        <v>5</v>
      </c>
      <c r="AK93">
        <f>IF('3. Pauses 24h'!$C$3="Score",0,4)</f>
        <v>4</v>
      </c>
      <c r="AL93">
        <f>IF('3. Pauses 24h'!$C$3="Score",0,4)</f>
        <v>4</v>
      </c>
      <c r="AM93">
        <f>IF('3. Pauses 24h'!$C$3="Score",0,4)</f>
        <v>4</v>
      </c>
      <c r="AN93">
        <f>IF('3. Pauses 24h'!$C$3="Score",0,3)</f>
        <v>3</v>
      </c>
      <c r="AO93">
        <f>IF('3. Pauses 24h'!$C$3="Score",0,2)</f>
        <v>2</v>
      </c>
      <c r="AP93">
        <f>IF('3. Pauses 24h'!$C$3="Score",0,2)</f>
        <v>2</v>
      </c>
      <c r="AQ93">
        <f>IF('3. Pauses 24h'!$C$3="Score",0,3)</f>
        <v>3</v>
      </c>
      <c r="AR93">
        <f>IF('3. Pauses 24h'!$C$3="Score",0,3)</f>
        <v>3</v>
      </c>
      <c r="AS93">
        <f>IF('3. Pauses 24h'!$C$3="Score",0,2)</f>
        <v>2</v>
      </c>
      <c r="AT93">
        <f>IF('3. Pauses 24h'!$C$3="Score",0,2)</f>
        <v>2</v>
      </c>
      <c r="AU93">
        <f>IF('3. Pauses 24h'!$C$3="Score",0,3)</f>
        <v>3</v>
      </c>
      <c r="AV93">
        <f>IF('3. Pauses 24h'!$C$3="Score",0,4)</f>
        <v>4</v>
      </c>
      <c r="AW93">
        <f>IF('3. Pauses 24h'!$C$3="Score",0,5)</f>
        <v>5</v>
      </c>
      <c r="AX93">
        <f>IF('3. Pauses 24h'!$C$3="Score",0,5)</f>
        <v>5</v>
      </c>
      <c r="AY93">
        <f>IF('3. Pauses 24h'!$C$3="Score",0,6)</f>
        <v>6</v>
      </c>
      <c r="AZ93">
        <f>IF('3. Pauses 24h'!$C$3="Score",0,7)</f>
        <v>7</v>
      </c>
      <c r="BA93">
        <f>IF('3. Pauses 24h'!$C$3="Score",0,6)</f>
        <v>6</v>
      </c>
      <c r="BB93">
        <f>IF('3. Pauses 24h'!$C$3="Score",0,5)</f>
        <v>5</v>
      </c>
      <c r="BC93">
        <f>IF('3. Pauses 24h'!$C$3="Score",0,5)</f>
        <v>5</v>
      </c>
      <c r="BD93">
        <f>IF('3. Pauses 24h'!$C$3="Score",0,5)</f>
        <v>5</v>
      </c>
      <c r="BE93">
        <f>IF('3. Pauses 24h'!$C$3="Score",0,4)</f>
        <v>4</v>
      </c>
      <c r="BF93">
        <f>IF('3. Pauses 24h'!$C$3="Score",0,4)</f>
        <v>4</v>
      </c>
      <c r="BG93">
        <f>IF('3. Pauses 24h'!$C$3="Score",0,3)</f>
        <v>3</v>
      </c>
      <c r="BH93">
        <f>IF('3. Pauses 24h'!$C$3="Score",0,4)</f>
        <v>4</v>
      </c>
      <c r="BI93">
        <f>IF('3. Pauses 24h'!$C$3="Score",0,5)</f>
        <v>5</v>
      </c>
      <c r="BJ93">
        <f>IF('3. Pauses 24h'!$C$3="Score",0,5)</f>
        <v>5</v>
      </c>
      <c r="BK93">
        <f>IF('3. Pauses 24h'!$C$3="Score",0,4)</f>
        <v>4</v>
      </c>
      <c r="BL93">
        <f>IF('3. Pauses 24h'!$C$3="Score",0,4)</f>
        <v>4</v>
      </c>
      <c r="BM93">
        <f>IF('3. Pauses 24h'!$C$3="Score",0,3)</f>
        <v>3</v>
      </c>
      <c r="BN93">
        <f>IF('3. Pauses 24h'!$C$3="Score",0,3)</f>
        <v>3</v>
      </c>
      <c r="BO93">
        <f>IF('3. Pauses 24h'!$C$3="Score",0,3)</f>
        <v>3</v>
      </c>
      <c r="BP93">
        <f>IF('3. Pauses 24h'!$C$3="Score",0,3)</f>
        <v>3</v>
      </c>
      <c r="BQ93">
        <f>IF('3. Pauses 24h'!$C$3="Score",0,3)</f>
        <v>3</v>
      </c>
      <c r="BR93">
        <f>IF('3. Pauses 24h'!$C$3="Score",0,3)</f>
        <v>3</v>
      </c>
      <c r="BS93">
        <f>IF('3. Pauses 24h'!$C$3="Score",0,3)</f>
        <v>3</v>
      </c>
      <c r="BT93">
        <f>IF('3. Pauses 24h'!$C$3="Score",0,4)</f>
        <v>4</v>
      </c>
      <c r="BU93">
        <f>IF('3. Pauses 24h'!$C$3="Score",0,5)</f>
        <v>5</v>
      </c>
      <c r="BV93">
        <f>IF('3. Pauses 24h'!$C$3="Score",0,5)</f>
        <v>5</v>
      </c>
      <c r="BW93">
        <f>IF('3. Pauses 24h'!$C$3="Score",0,4)</f>
        <v>4</v>
      </c>
      <c r="BX93">
        <f>IF('3. Pauses 24h'!$C$3="Score",0,3)</f>
        <v>3</v>
      </c>
      <c r="BY93">
        <f>IF('3. Pauses 24h'!$C$3="Score",0,3)</f>
        <v>3</v>
      </c>
      <c r="BZ93">
        <f>IF('3. Pauses 24h'!$C$3="Score",0,3)</f>
        <v>3</v>
      </c>
      <c r="CA93">
        <f>IF('3. Pauses 24h'!$C$3="Score",0,3)</f>
        <v>3</v>
      </c>
      <c r="CB93">
        <f>IF('3. Pauses 24h'!$C$3="Score",0,3)</f>
        <v>3</v>
      </c>
      <c r="CC93">
        <f>IF('3. Pauses 24h'!$C$3="Score",0,3)</f>
        <v>3</v>
      </c>
      <c r="CD93">
        <f>IF('3. Pauses 24h'!$C$3="Score",0,4)</f>
        <v>4</v>
      </c>
      <c r="CE93">
        <f>IF('3. Pauses 24h'!$C$3="Score",0,5)</f>
        <v>5</v>
      </c>
      <c r="CF93">
        <f>IF('3. Pauses 24h'!$C$3="Score",0,6)</f>
        <v>6</v>
      </c>
      <c r="CG93">
        <f>IF('3. Pauses 24h'!$C$3="Score",0,6)</f>
        <v>6</v>
      </c>
      <c r="CH93">
        <f>IF('3. Pauses 24h'!$C$3="Score",0,5)</f>
        <v>5</v>
      </c>
      <c r="CI93">
        <f>IF('3. Pauses 24h'!$C$3="Score",0,4)</f>
        <v>4</v>
      </c>
      <c r="CJ93">
        <f>IF('3. Pauses 24h'!$C$3="Score",0,4)</f>
        <v>4</v>
      </c>
      <c r="CK93">
        <f>IF('3. Pauses 24h'!$C$3="Score",0,4)</f>
        <v>4</v>
      </c>
      <c r="CL93">
        <f>IF('3. Pauses 24h'!$C$3="Score",0,4)</f>
        <v>4</v>
      </c>
      <c r="CM93">
        <f>IF('3. Pauses 24h'!$C$3="Score",0,3)</f>
        <v>3</v>
      </c>
      <c r="CN93">
        <f>IF('3. Pauses 24h'!$C$3="Score",0,3)</f>
        <v>3</v>
      </c>
      <c r="CO93">
        <f>IF('3. Pauses 24h'!$C$3="Score",0,3)</f>
        <v>3</v>
      </c>
      <c r="CP93">
        <f>IF('3. Pauses 24h'!$C$3="Score",0,3)</f>
        <v>3</v>
      </c>
      <c r="CQ93">
        <f>IF('3. Pauses 24h'!$C$3="Score",0,3)</f>
        <v>3</v>
      </c>
      <c r="CR93">
        <f>IF('3. Pauses 24h'!$C$3="Score",0,3)</f>
        <v>3</v>
      </c>
      <c r="CS93">
        <f>IF('3. Pauses 24h'!$C$3="Score",0,3)</f>
        <v>3</v>
      </c>
      <c r="CT93">
        <f>IF('3. Pauses 24h'!$C$3="Score",0,4)</f>
        <v>4</v>
      </c>
      <c r="CU93">
        <f>IF('3. Pauses 24h'!$C$3="Score",0,5)</f>
        <v>5</v>
      </c>
      <c r="CV93">
        <f>IF('3. Pauses 24h'!$C$3="Score",0,6)</f>
        <v>6</v>
      </c>
      <c r="CW93">
        <f>IF('3. Pauses 24h'!$C$3="Score",0,7)</f>
        <v>7</v>
      </c>
      <c r="CX93">
        <f>IF('3. Pauses 24h'!$C$3="Score",0,7)</f>
        <v>7</v>
      </c>
      <c r="CY93">
        <f>IF('3. Pauses 24h'!$C$3="Score",0,6)</f>
        <v>6</v>
      </c>
      <c r="CZ93">
        <f>IF('3. Pauses 24h'!$C$3="Score",0,7)</f>
        <v>7</v>
      </c>
      <c r="DA93">
        <f>IF('3. Pauses 24h'!$C$3="Score",0,6)</f>
        <v>6</v>
      </c>
    </row>
    <row r="94" spans="2:105" x14ac:dyDescent="0.35">
      <c r="B94" s="186" t="s">
        <v>1189</v>
      </c>
      <c r="D94" s="478">
        <f t="shared" si="4"/>
        <v>4.5058823529411764</v>
      </c>
      <c r="U94">
        <f>IF('3. Pauses 24h'!$C$3="Score",0,7)</f>
        <v>7</v>
      </c>
      <c r="V94">
        <f>IF('3. Pauses 24h'!$C$3="Score",0,7)</f>
        <v>7</v>
      </c>
      <c r="W94">
        <f>IF('3. Pauses 24h'!$C$3="Score",0,7)</f>
        <v>7</v>
      </c>
      <c r="X94">
        <f>IF('3. Pauses 24h'!$C$3="Score",0,7)</f>
        <v>7</v>
      </c>
      <c r="Y94">
        <f>IF('3. Pauses 24h'!$C$3="Score",0,7)</f>
        <v>7</v>
      </c>
      <c r="Z94">
        <f>IF('3. Pauses 24h'!$C$3="Score",0,7)</f>
        <v>7</v>
      </c>
      <c r="AA94">
        <f>IF('3. Pauses 24h'!$C$3="Score",0,6)</f>
        <v>6</v>
      </c>
      <c r="AB94">
        <f>IF('3. Pauses 24h'!$C$3="Score",0,5)</f>
        <v>5</v>
      </c>
      <c r="AC94">
        <f>IF('3. Pauses 24h'!$C$3="Score",0,4)</f>
        <v>4</v>
      </c>
      <c r="AD94">
        <f>IF('3. Pauses 24h'!$C$3="Score",0,4)</f>
        <v>4</v>
      </c>
      <c r="AE94">
        <f>IF('3. Pauses 24h'!$C$3="Score",0,4)</f>
        <v>4</v>
      </c>
      <c r="AF94">
        <f>IF('3. Pauses 24h'!$C$3="Score",0,4)</f>
        <v>4</v>
      </c>
      <c r="AG94">
        <f>IF('3. Pauses 24h'!$C$3="Score",0,4)</f>
        <v>4</v>
      </c>
      <c r="AH94">
        <f>IF('3. Pauses 24h'!$C$3="Score",0,4)</f>
        <v>4</v>
      </c>
      <c r="AI94">
        <f>IF('3. Pauses 24h'!$C$3="Score",0,4)</f>
        <v>4</v>
      </c>
      <c r="AJ94">
        <f>IF('3. Pauses 24h'!$C$3="Score",0,5)</f>
        <v>5</v>
      </c>
      <c r="AK94">
        <f>IF('3. Pauses 24h'!$C$3="Score",0,5)</f>
        <v>5</v>
      </c>
      <c r="AL94">
        <f>IF('3. Pauses 24h'!$C$3="Score",0,4)</f>
        <v>4</v>
      </c>
      <c r="AM94">
        <f>IF('3. Pauses 24h'!$C$3="Score",0,3)</f>
        <v>3</v>
      </c>
      <c r="AN94">
        <f>IF('3. Pauses 24h'!$C$3="Score",0,3)</f>
        <v>3</v>
      </c>
      <c r="AO94">
        <f>IF('3. Pauses 24h'!$C$3="Score",0,4)</f>
        <v>4</v>
      </c>
      <c r="AP94">
        <f>IF('3. Pauses 24h'!$C$3="Score",0,5)</f>
        <v>5</v>
      </c>
      <c r="AQ94">
        <f>IF('3. Pauses 24h'!$C$3="Score",0,4)</f>
        <v>4</v>
      </c>
      <c r="AR94">
        <f>IF('3. Pauses 24h'!$C$3="Score",0,3)</f>
        <v>3</v>
      </c>
      <c r="AS94">
        <f>IF('3. Pauses 24h'!$C$3="Score",0,3)</f>
        <v>3</v>
      </c>
      <c r="AT94">
        <f>IF('3. Pauses 24h'!$C$3="Score",0,3)</f>
        <v>3</v>
      </c>
      <c r="AU94">
        <f>IF('3. Pauses 24h'!$C$3="Score",0,3)</f>
        <v>3</v>
      </c>
      <c r="AV94">
        <f>IF('3. Pauses 24h'!$C$3="Score",0,3)</f>
        <v>3</v>
      </c>
      <c r="AW94">
        <f>IF('3. Pauses 24h'!$C$3="Score",0,3)</f>
        <v>3</v>
      </c>
      <c r="AX94">
        <f>IF('3. Pauses 24h'!$C$3="Score",0,4)</f>
        <v>4</v>
      </c>
      <c r="AY94">
        <f>IF('3. Pauses 24h'!$C$3="Score",0,5)</f>
        <v>5</v>
      </c>
      <c r="AZ94">
        <f>IF('3. Pauses 24h'!$C$3="Score",0,6)</f>
        <v>6</v>
      </c>
      <c r="BA94">
        <f>IF('3. Pauses 24h'!$C$3="Score",0,6)</f>
        <v>6</v>
      </c>
      <c r="BB94">
        <f>IF('3. Pauses 24h'!$C$3="Score",0,5)</f>
        <v>5</v>
      </c>
      <c r="BC94">
        <f>IF('3. Pauses 24h'!$C$3="Score",0,4)</f>
        <v>4</v>
      </c>
      <c r="BD94">
        <f>IF('3. Pauses 24h'!$C$3="Score",0,4)</f>
        <v>4</v>
      </c>
      <c r="BE94">
        <f>IF('3. Pauses 24h'!$C$3="Score",0,4)</f>
        <v>4</v>
      </c>
      <c r="BF94">
        <f>IF('3. Pauses 24h'!$C$3="Score",0,4)</f>
        <v>4</v>
      </c>
      <c r="BG94">
        <f>IF('3. Pauses 24h'!$C$3="Score",0,4)</f>
        <v>4</v>
      </c>
      <c r="BH94">
        <f>IF('3. Pauses 24h'!$C$3="Score",0,5)</f>
        <v>5</v>
      </c>
      <c r="BI94">
        <f>IF('3. Pauses 24h'!$C$3="Score",0,5)</f>
        <v>5</v>
      </c>
      <c r="BJ94">
        <f>IF('3. Pauses 24h'!$C$3="Score",0,5)</f>
        <v>5</v>
      </c>
      <c r="BK94">
        <f>IF('3. Pauses 24h'!$C$3="Score",0,4)</f>
        <v>4</v>
      </c>
      <c r="BL94">
        <f>IF('3. Pauses 24h'!$C$3="Score",0,4)</f>
        <v>4</v>
      </c>
      <c r="BM94">
        <f>IF('3. Pauses 24h'!$C$3="Score",0,4)</f>
        <v>4</v>
      </c>
      <c r="BN94">
        <f>IF('3. Pauses 24h'!$C$3="Score",0,3)</f>
        <v>3</v>
      </c>
      <c r="BO94">
        <f>IF('3. Pauses 24h'!$C$3="Score",0,2)</f>
        <v>2</v>
      </c>
      <c r="BP94">
        <f>IF('3. Pauses 24h'!$C$3="Score",0,3)</f>
        <v>3</v>
      </c>
      <c r="BQ94">
        <f>IF('3. Pauses 24h'!$C$3="Score",0,4)</f>
        <v>4</v>
      </c>
      <c r="BR94">
        <f>IF('3. Pauses 24h'!$C$3="Score",0,5)</f>
        <v>5</v>
      </c>
      <c r="BS94">
        <f>IF('3. Pauses 24h'!$C$3="Score",0,5)</f>
        <v>5</v>
      </c>
      <c r="BT94">
        <f>IF('3. Pauses 24h'!$C$3="Score",0,4)</f>
        <v>4</v>
      </c>
      <c r="BU94">
        <f>IF('3. Pauses 24h'!$C$3="Score",0,5)</f>
        <v>5</v>
      </c>
      <c r="BV94">
        <f>IF('3. Pauses 24h'!$C$3="Score",0,5)</f>
        <v>5</v>
      </c>
      <c r="BW94">
        <f>IF('3. Pauses 24h'!$C$3="Score",0,5)</f>
        <v>5</v>
      </c>
      <c r="BX94">
        <f>IF('3. Pauses 24h'!$C$3="Score",0,5)</f>
        <v>5</v>
      </c>
      <c r="BY94">
        <f>IF('3. Pauses 24h'!$C$3="Score",0,5)</f>
        <v>5</v>
      </c>
      <c r="BZ94">
        <f>IF('3. Pauses 24h'!$C$3="Score",0,5)</f>
        <v>5</v>
      </c>
      <c r="CA94">
        <f>IF('3. Pauses 24h'!$C$3="Score",0,5)</f>
        <v>5</v>
      </c>
      <c r="CB94">
        <f>IF('3. Pauses 24h'!$C$3="Score",0,4)</f>
        <v>4</v>
      </c>
      <c r="CC94">
        <f>IF('3. Pauses 24h'!$C$3="Score",0,5)</f>
        <v>5</v>
      </c>
      <c r="CD94">
        <f>IF('3. Pauses 24h'!$C$3="Score",0,5)</f>
        <v>5</v>
      </c>
      <c r="CE94">
        <f>IF('3. Pauses 24h'!$C$3="Score",0,5)</f>
        <v>5</v>
      </c>
      <c r="CF94">
        <f>IF('3. Pauses 24h'!$C$3="Score",0,5)</f>
        <v>5</v>
      </c>
      <c r="CG94">
        <f>IF('3. Pauses 24h'!$C$3="Score",0,5)</f>
        <v>5</v>
      </c>
      <c r="CH94">
        <f>IF('3. Pauses 24h'!$C$3="Score",0,6)</f>
        <v>6</v>
      </c>
      <c r="CI94">
        <f>IF('3. Pauses 24h'!$C$3="Score",0,7)</f>
        <v>7</v>
      </c>
      <c r="CJ94">
        <f>IF('3. Pauses 24h'!$C$3="Score",0,7)</f>
        <v>7</v>
      </c>
      <c r="CK94">
        <f>IF('3. Pauses 24h'!$C$3="Score",0,6)</f>
        <v>6</v>
      </c>
      <c r="CL94">
        <f>IF('3. Pauses 24h'!$C$3="Score",0,5)</f>
        <v>5</v>
      </c>
      <c r="CM94">
        <f>IF('3. Pauses 24h'!$C$3="Score",0,4)</f>
        <v>4</v>
      </c>
      <c r="CN94">
        <f>IF('3. Pauses 24h'!$C$3="Score",0,3)</f>
        <v>3</v>
      </c>
      <c r="CO94">
        <f>IF('3. Pauses 24h'!$C$3="Score",0,3)</f>
        <v>3</v>
      </c>
      <c r="CP94">
        <f>IF('3. Pauses 24h'!$C$3="Score",0,3)</f>
        <v>3</v>
      </c>
      <c r="CQ94">
        <f>IF('3. Pauses 24h'!$C$3="Score",0,3)</f>
        <v>3</v>
      </c>
      <c r="CR94">
        <f>IF('3. Pauses 24h'!$C$3="Score",0,4)</f>
        <v>4</v>
      </c>
      <c r="CS94">
        <f>IF('3. Pauses 24h'!$C$3="Score",0,4)</f>
        <v>4</v>
      </c>
      <c r="CT94">
        <f>IF('3. Pauses 24h'!$C$3="Score",0,4)</f>
        <v>4</v>
      </c>
      <c r="CU94">
        <f>IF('3. Pauses 24h'!$C$3="Score",0,5)</f>
        <v>5</v>
      </c>
      <c r="CV94">
        <f>IF('3. Pauses 24h'!$C$3="Score",0,5)</f>
        <v>5</v>
      </c>
      <c r="CW94">
        <f>IF('3. Pauses 24h'!$C$3="Score",0,4)</f>
        <v>4</v>
      </c>
      <c r="CX94">
        <f>IF('3. Pauses 24h'!$C$3="Score",0,3)</f>
        <v>3</v>
      </c>
      <c r="CY94">
        <f>IF('3. Pauses 24h'!$C$3="Score",0,2)</f>
        <v>2</v>
      </c>
      <c r="CZ94">
        <f>IF('3. Pauses 24h'!$C$3="Score",0,5)</f>
        <v>5</v>
      </c>
      <c r="DA94">
        <f>IF('3. Pauses 24h'!$C$3="Score",0,5)</f>
        <v>5</v>
      </c>
    </row>
    <row r="95" spans="2:105" x14ac:dyDescent="0.35">
      <c r="B95" s="186" t="s">
        <v>1190</v>
      </c>
      <c r="D95" s="478">
        <f t="shared" si="4"/>
        <v>6.9764705882352942</v>
      </c>
      <c r="U95">
        <f>IF('3. Pauses 24h'!$C$3="Score",0,7)</f>
        <v>7</v>
      </c>
      <c r="V95">
        <f>IF('3. Pauses 24h'!$C$3="Score",0,7)</f>
        <v>7</v>
      </c>
      <c r="W95">
        <f>IF('3. Pauses 24h'!$C$3="Score",0,7)</f>
        <v>7</v>
      </c>
      <c r="X95">
        <f>IF('3. Pauses 24h'!$C$3="Score",0,7)</f>
        <v>7</v>
      </c>
      <c r="Y95">
        <f>IF('3. Pauses 24h'!$C$3="Score",0,7)</f>
        <v>7</v>
      </c>
      <c r="Z95">
        <f>IF('3. Pauses 24h'!$C$3="Score",0,7)</f>
        <v>7</v>
      </c>
      <c r="AA95">
        <f>IF('3. Pauses 24h'!$C$3="Score",0,7)</f>
        <v>7</v>
      </c>
      <c r="AB95">
        <f>IF('3. Pauses 24h'!$C$3="Score",0,7)</f>
        <v>7</v>
      </c>
      <c r="AC95">
        <f>IF('3. Pauses 24h'!$C$3="Score",0,7)</f>
        <v>7</v>
      </c>
      <c r="AD95">
        <f>IF('3. Pauses 24h'!$C$3="Score",0,7)</f>
        <v>7</v>
      </c>
      <c r="AE95">
        <f>IF('3. Pauses 24h'!$C$3="Score",0,7)</f>
        <v>7</v>
      </c>
      <c r="AF95">
        <f>IF('3. Pauses 24h'!$C$3="Score",0,7)</f>
        <v>7</v>
      </c>
      <c r="AG95">
        <f>IF('3. Pauses 24h'!$C$3="Score",0,7)</f>
        <v>7</v>
      </c>
      <c r="AH95">
        <f>IF('3. Pauses 24h'!$C$3="Score",0,7)</f>
        <v>7</v>
      </c>
      <c r="AI95">
        <f>IF('3. Pauses 24h'!$C$3="Score",0,7)</f>
        <v>7</v>
      </c>
      <c r="AJ95">
        <f>IF('3. Pauses 24h'!$C$3="Score",0,7)</f>
        <v>7</v>
      </c>
      <c r="AK95">
        <f>IF('3. Pauses 24h'!$C$3="Score",0,7)</f>
        <v>7</v>
      </c>
      <c r="AL95">
        <f>IF('3. Pauses 24h'!$C$3="Score",0,7)</f>
        <v>7</v>
      </c>
      <c r="AM95">
        <f>IF('3. Pauses 24h'!$C$3="Score",0,7)</f>
        <v>7</v>
      </c>
      <c r="AN95">
        <f>IF('3. Pauses 24h'!$C$3="Score",0,7)</f>
        <v>7</v>
      </c>
      <c r="AO95">
        <f>IF('3. Pauses 24h'!$C$3="Score",0,7)</f>
        <v>7</v>
      </c>
      <c r="AP95">
        <f>IF('3. Pauses 24h'!$C$3="Score",0,7)</f>
        <v>7</v>
      </c>
      <c r="AQ95">
        <f>IF('3. Pauses 24h'!$C$3="Score",0,7)</f>
        <v>7</v>
      </c>
      <c r="AR95">
        <f>IF('3. Pauses 24h'!$C$3="Score",0,7)</f>
        <v>7</v>
      </c>
      <c r="AS95">
        <f>IF('3. Pauses 24h'!$C$3="Score",0,7)</f>
        <v>7</v>
      </c>
      <c r="AT95">
        <f>IF('3. Pauses 24h'!$C$3="Score",0,7)</f>
        <v>7</v>
      </c>
      <c r="AU95">
        <f>IF('3. Pauses 24h'!$C$3="Score",0,7)</f>
        <v>7</v>
      </c>
      <c r="AV95">
        <f>IF('3. Pauses 24h'!$C$3="Score",0,7)</f>
        <v>7</v>
      </c>
      <c r="AW95">
        <f>IF('3. Pauses 24h'!$C$3="Score",0,7)</f>
        <v>7</v>
      </c>
      <c r="AX95">
        <f>IF('3. Pauses 24h'!$C$3="Score",0,7)</f>
        <v>7</v>
      </c>
      <c r="AY95">
        <f>IF('3. Pauses 24h'!$C$3="Score",0,7)</f>
        <v>7</v>
      </c>
      <c r="AZ95">
        <f>IF('3. Pauses 24h'!$C$3="Score",0,7)</f>
        <v>7</v>
      </c>
      <c r="BA95">
        <f>IF('3. Pauses 24h'!$C$3="Score",0,7)</f>
        <v>7</v>
      </c>
      <c r="BB95">
        <f>IF('3. Pauses 24h'!$C$3="Score",0,7)</f>
        <v>7</v>
      </c>
      <c r="BC95">
        <f>IF('3. Pauses 24h'!$C$3="Score",0,7)</f>
        <v>7</v>
      </c>
      <c r="BD95">
        <f>IF('3. Pauses 24h'!$C$3="Score",0,7)</f>
        <v>7</v>
      </c>
      <c r="BE95">
        <f>IF('3. Pauses 24h'!$C$3="Score",0,7)</f>
        <v>7</v>
      </c>
      <c r="BF95">
        <f>IF('3. Pauses 24h'!$C$3="Score",0,7)</f>
        <v>7</v>
      </c>
      <c r="BG95">
        <f>IF('3. Pauses 24h'!$C$3="Score",0,7)</f>
        <v>7</v>
      </c>
      <c r="BH95">
        <f>IF('3. Pauses 24h'!$C$3="Score",0,7)</f>
        <v>7</v>
      </c>
      <c r="BI95">
        <f>IF('3. Pauses 24h'!$C$3="Score",0,7)</f>
        <v>7</v>
      </c>
      <c r="BJ95">
        <f>IF('3. Pauses 24h'!$C$3="Score",0,7)</f>
        <v>7</v>
      </c>
      <c r="BK95">
        <f>IF('3. Pauses 24h'!$C$3="Score",0,7)</f>
        <v>7</v>
      </c>
      <c r="BL95">
        <f>IF('3. Pauses 24h'!$C$3="Score",0,7)</f>
        <v>7</v>
      </c>
      <c r="BM95">
        <f>IF('3. Pauses 24h'!$C$3="Score",0,7)</f>
        <v>7</v>
      </c>
      <c r="BN95">
        <f>IF('3. Pauses 24h'!$C$3="Score",0,7)</f>
        <v>7</v>
      </c>
      <c r="BO95">
        <f>IF('3. Pauses 24h'!$C$3="Score",0,7)</f>
        <v>7</v>
      </c>
      <c r="BP95">
        <f>IF('3. Pauses 24h'!$C$3="Score",0,7)</f>
        <v>7</v>
      </c>
      <c r="BQ95">
        <f>IF('3. Pauses 24h'!$C$3="Score",0,7)</f>
        <v>7</v>
      </c>
      <c r="BR95">
        <f>IF('3. Pauses 24h'!$C$3="Score",0,7)</f>
        <v>7</v>
      </c>
      <c r="BS95">
        <f>IF('3. Pauses 24h'!$C$3="Score",0,7)</f>
        <v>7</v>
      </c>
      <c r="BT95">
        <f>IF('3. Pauses 24h'!$C$3="Score",0,7)</f>
        <v>7</v>
      </c>
      <c r="BU95">
        <f>IF('3. Pauses 24h'!$C$3="Score",0,7)</f>
        <v>7</v>
      </c>
      <c r="BV95">
        <f>IF('3. Pauses 24h'!$C$3="Score",0,7)</f>
        <v>7</v>
      </c>
      <c r="BW95">
        <f>IF('3. Pauses 24h'!$C$3="Score",0,7)</f>
        <v>7</v>
      </c>
      <c r="BX95">
        <f>IF('3. Pauses 24h'!$C$3="Score",0,7)</f>
        <v>7</v>
      </c>
      <c r="BY95">
        <f>IF('3. Pauses 24h'!$C$3="Score",0,7)</f>
        <v>7</v>
      </c>
      <c r="BZ95">
        <f>IF('3. Pauses 24h'!$C$3="Score",0,7)</f>
        <v>7</v>
      </c>
      <c r="CA95">
        <f>IF('3. Pauses 24h'!$C$3="Score",0,7)</f>
        <v>7</v>
      </c>
      <c r="CB95">
        <f>IF('3. Pauses 24h'!$C$3="Score",0,7)</f>
        <v>7</v>
      </c>
      <c r="CC95">
        <f>IF('3. Pauses 24h'!$C$3="Score",0,7)</f>
        <v>7</v>
      </c>
      <c r="CD95">
        <f>IF('3. Pauses 24h'!$C$3="Score",0,7)</f>
        <v>7</v>
      </c>
      <c r="CE95">
        <f>IF('3. Pauses 24h'!$C$3="Score",0,7)</f>
        <v>7</v>
      </c>
      <c r="CF95">
        <f>IF('3. Pauses 24h'!$C$3="Score",0,7)</f>
        <v>7</v>
      </c>
      <c r="CG95">
        <f>IF('3. Pauses 24h'!$C$3="Score",0,7)</f>
        <v>7</v>
      </c>
      <c r="CH95">
        <f>IF('3. Pauses 24h'!$C$3="Score",0,7)</f>
        <v>7</v>
      </c>
      <c r="CI95">
        <f>IF('3. Pauses 24h'!$C$3="Score",0,7)</f>
        <v>7</v>
      </c>
      <c r="CJ95">
        <f>IF('3. Pauses 24h'!$C$3="Score",0,7)</f>
        <v>7</v>
      </c>
      <c r="CK95">
        <f>IF('3. Pauses 24h'!$C$3="Score",0,7)</f>
        <v>7</v>
      </c>
      <c r="CL95">
        <f>IF('3. Pauses 24h'!$C$3="Score",0,7)</f>
        <v>7</v>
      </c>
      <c r="CM95">
        <f>IF('3. Pauses 24h'!$C$3="Score",0,7)</f>
        <v>7</v>
      </c>
      <c r="CN95">
        <f>IF('3. Pauses 24h'!$C$3="Score",0,7)</f>
        <v>7</v>
      </c>
      <c r="CO95">
        <f>IF('3. Pauses 24h'!$C$3="Score",0,7)</f>
        <v>7</v>
      </c>
      <c r="CP95">
        <f>IF('3. Pauses 24h'!$C$3="Score",0,7)</f>
        <v>7</v>
      </c>
      <c r="CQ95">
        <f>IF('3. Pauses 24h'!$C$3="Score",0,7)</f>
        <v>7</v>
      </c>
      <c r="CR95">
        <f>IF('3. Pauses 24h'!$C$3="Score",0,7)</f>
        <v>7</v>
      </c>
      <c r="CS95">
        <f>IF('3. Pauses 24h'!$C$3="Score",0,7)</f>
        <v>7</v>
      </c>
      <c r="CT95">
        <f>IF('3. Pauses 24h'!$C$3="Score",0,7)</f>
        <v>7</v>
      </c>
      <c r="CU95">
        <f>IF('3. Pauses 24h'!$C$3="Score",0,7)</f>
        <v>7</v>
      </c>
      <c r="CV95">
        <f>IF('3. Pauses 24h'!$C$3="Score",0,7)</f>
        <v>7</v>
      </c>
      <c r="CW95">
        <f>IF('3. Pauses 24h'!$C$3="Score",0,7)</f>
        <v>7</v>
      </c>
      <c r="CX95">
        <f>IF('3. Pauses 24h'!$C$3="Score",0,7)</f>
        <v>7</v>
      </c>
      <c r="CY95">
        <f>IF('3. Pauses 24h'!$C$3="Score",0,6)</f>
        <v>6</v>
      </c>
      <c r="CZ95">
        <f>IF('3. Pauses 24h'!$C$3="Score",0,7)</f>
        <v>7</v>
      </c>
      <c r="DA95">
        <f>IF('3. Pauses 24h'!$C$3="Score",0,6)</f>
        <v>6</v>
      </c>
    </row>
    <row r="96" spans="2:105" x14ac:dyDescent="0.35">
      <c r="B96" s="186" t="s">
        <v>1191</v>
      </c>
      <c r="D96" s="478">
        <f t="shared" si="4"/>
        <v>3.6941176470588237</v>
      </c>
      <c r="U96">
        <f>IF('3. Pauses 24h'!$C$3="Score",0,3)</f>
        <v>3</v>
      </c>
      <c r="V96">
        <f>IF('3. Pauses 24h'!$C$3="Score",0,3)</f>
        <v>3</v>
      </c>
      <c r="W96">
        <f>IF('3. Pauses 24h'!$C$3="Score",0,4)</f>
        <v>4</v>
      </c>
      <c r="X96">
        <f>IF('3. Pauses 24h'!$C$3="Score",0,5)</f>
        <v>5</v>
      </c>
      <c r="Y96">
        <f>IF('3. Pauses 24h'!$C$3="Score",0,5)</f>
        <v>5</v>
      </c>
      <c r="Z96">
        <f>IF('3. Pauses 24h'!$C$3="Score",0,4)</f>
        <v>4</v>
      </c>
      <c r="AA96">
        <f>IF('3. Pauses 24h'!$C$3="Score",0,3)</f>
        <v>3</v>
      </c>
      <c r="AB96">
        <f>IF('3. Pauses 24h'!$C$3="Score",0,3)</f>
        <v>3</v>
      </c>
      <c r="AC96">
        <f>IF('3. Pauses 24h'!$C$3="Score",0,3)</f>
        <v>3</v>
      </c>
      <c r="AD96">
        <f>IF('3. Pauses 24h'!$C$3="Score",0,3)</f>
        <v>3</v>
      </c>
      <c r="AE96">
        <f>IF('3. Pauses 24h'!$C$3="Score",0,3)</f>
        <v>3</v>
      </c>
      <c r="AF96">
        <f>IF('3. Pauses 24h'!$C$3="Score",0,3)</f>
        <v>3</v>
      </c>
      <c r="AG96">
        <f>IF('3. Pauses 24h'!$C$3="Score",0,4)</f>
        <v>4</v>
      </c>
      <c r="AH96">
        <f>IF('3. Pauses 24h'!$C$3="Score",0,4)</f>
        <v>4</v>
      </c>
      <c r="AI96">
        <f>IF('3. Pauses 24h'!$C$3="Score",0,4)</f>
        <v>4</v>
      </c>
      <c r="AJ96">
        <f>IF('3. Pauses 24h'!$C$3="Score",0,5)</f>
        <v>5</v>
      </c>
      <c r="AK96">
        <f>IF('3. Pauses 24h'!$C$3="Score",0,5)</f>
        <v>5</v>
      </c>
      <c r="AL96">
        <f>IF('3. Pauses 24h'!$C$3="Score",0,5)</f>
        <v>5</v>
      </c>
      <c r="AM96">
        <f>IF('3. Pauses 24h'!$C$3="Score",0,4)</f>
        <v>4</v>
      </c>
      <c r="AN96">
        <f>IF('3. Pauses 24h'!$C$3="Score",0,3)</f>
        <v>3</v>
      </c>
      <c r="AO96">
        <f>IF('3. Pauses 24h'!$C$3="Score",0,4)</f>
        <v>4</v>
      </c>
      <c r="AP96">
        <f>IF('3. Pauses 24h'!$C$3="Score",0,5)</f>
        <v>5</v>
      </c>
      <c r="AQ96">
        <f>IF('3. Pauses 24h'!$C$3="Score",0,5)</f>
        <v>5</v>
      </c>
      <c r="AR96">
        <f>IF('3. Pauses 24h'!$C$3="Score",0,4)</f>
        <v>4</v>
      </c>
      <c r="AS96">
        <f>IF('3. Pauses 24h'!$C$3="Score",0,3)</f>
        <v>3</v>
      </c>
      <c r="AT96">
        <f>IF('3. Pauses 24h'!$C$3="Score",0,4)</f>
        <v>4</v>
      </c>
      <c r="AU96">
        <f>IF('3. Pauses 24h'!$C$3="Score",0,5)</f>
        <v>5</v>
      </c>
      <c r="AV96">
        <f>IF('3. Pauses 24h'!$C$3="Score",0,5)</f>
        <v>5</v>
      </c>
      <c r="AW96">
        <f>IF('3. Pauses 24h'!$C$3="Score",0,4)</f>
        <v>4</v>
      </c>
      <c r="AX96">
        <f>IF('3. Pauses 24h'!$C$3="Score",0,3)</f>
        <v>3</v>
      </c>
      <c r="AY96">
        <f>IF('3. Pauses 24h'!$C$3="Score",0,3)</f>
        <v>3</v>
      </c>
      <c r="AZ96">
        <f>IF('3. Pauses 24h'!$C$3="Score",0,3)</f>
        <v>3</v>
      </c>
      <c r="BA96">
        <f>IF('3. Pauses 24h'!$C$3="Score",0,3)</f>
        <v>3</v>
      </c>
      <c r="BB96">
        <f>IF('3. Pauses 24h'!$C$3="Score",0,2)</f>
        <v>2</v>
      </c>
      <c r="BC96">
        <f>IF('3. Pauses 24h'!$C$3="Score",0,2)</f>
        <v>2</v>
      </c>
      <c r="BD96">
        <f>IF('3. Pauses 24h'!$C$3="Score",0,2)</f>
        <v>2</v>
      </c>
      <c r="BE96">
        <f>IF('3. Pauses 24h'!$C$3="Score",0,2)</f>
        <v>2</v>
      </c>
      <c r="BF96">
        <f>IF('3. Pauses 24h'!$C$3="Score",0,3)</f>
        <v>3</v>
      </c>
      <c r="BG96">
        <f>IF('3. Pauses 24h'!$C$3="Score",0,4)</f>
        <v>4</v>
      </c>
      <c r="BH96">
        <f>IF('3. Pauses 24h'!$C$3="Score",0,4)</f>
        <v>4</v>
      </c>
      <c r="BI96">
        <f>IF('3. Pauses 24h'!$C$3="Score",0,4)</f>
        <v>4</v>
      </c>
      <c r="BJ96">
        <f>IF('3. Pauses 24h'!$C$3="Score",0,4)</f>
        <v>4</v>
      </c>
      <c r="BK96">
        <f>IF('3. Pauses 24h'!$C$3="Score",0,5)</f>
        <v>5</v>
      </c>
      <c r="BL96">
        <f>IF('3. Pauses 24h'!$C$3="Score",0,6)</f>
        <v>6</v>
      </c>
      <c r="BM96">
        <f>IF('3. Pauses 24h'!$C$3="Score",0,5)</f>
        <v>5</v>
      </c>
      <c r="BN96">
        <f>IF('3. Pauses 24h'!$C$3="Score",0,4)</f>
        <v>4</v>
      </c>
      <c r="BO96">
        <f>IF('3. Pauses 24h'!$C$3="Score",0,3)</f>
        <v>3</v>
      </c>
      <c r="BP96">
        <f>IF('3. Pauses 24h'!$C$3="Score",0,3)</f>
        <v>3</v>
      </c>
      <c r="BQ96">
        <f>IF('3. Pauses 24h'!$C$3="Score",0,2)</f>
        <v>2</v>
      </c>
      <c r="BR96">
        <f>IF('3. Pauses 24h'!$C$3="Score",0,2)</f>
        <v>2</v>
      </c>
      <c r="BS96">
        <f>IF('3. Pauses 24h'!$C$3="Score",1,1)</f>
        <v>1</v>
      </c>
      <c r="BT96">
        <f>IF('3. Pauses 24h'!$C$3="Score",1,1)</f>
        <v>1</v>
      </c>
      <c r="BU96">
        <f>IF('3. Pauses 24h'!$C$3="Score",0,2)</f>
        <v>2</v>
      </c>
      <c r="BV96">
        <f>IF('3. Pauses 24h'!$C$3="Score",0,3)</f>
        <v>3</v>
      </c>
      <c r="BW96">
        <f>IF('3. Pauses 24h'!$C$3="Score",0,4)</f>
        <v>4</v>
      </c>
      <c r="BX96">
        <f>IF('3. Pauses 24h'!$C$3="Score",0,5)</f>
        <v>5</v>
      </c>
      <c r="BY96">
        <f>IF('3. Pauses 24h'!$C$3="Score",0,4)</f>
        <v>4</v>
      </c>
      <c r="BZ96">
        <f>IF('3. Pauses 24h'!$C$3="Score",0,4)</f>
        <v>4</v>
      </c>
      <c r="CA96">
        <f>IF('3. Pauses 24h'!$C$3="Score",0,4)</f>
        <v>4</v>
      </c>
      <c r="CB96">
        <f>IF('3. Pauses 24h'!$C$3="Score",0,4)</f>
        <v>4</v>
      </c>
      <c r="CC96">
        <f>IF('3. Pauses 24h'!$C$3="Score",0,4)</f>
        <v>4</v>
      </c>
      <c r="CD96">
        <f>IF('3. Pauses 24h'!$C$3="Score",0,3)</f>
        <v>3</v>
      </c>
      <c r="CE96">
        <f>IF('3. Pauses 24h'!$C$3="Score",0,2)</f>
        <v>2</v>
      </c>
      <c r="CF96">
        <f>IF('3. Pauses 24h'!$C$3="Score",0,2)</f>
        <v>2</v>
      </c>
      <c r="CG96">
        <f>IF('3. Pauses 24h'!$C$3="Score",0,2)</f>
        <v>2</v>
      </c>
      <c r="CH96">
        <f>IF('3. Pauses 24h'!$C$3="Score",0,3)</f>
        <v>3</v>
      </c>
      <c r="CI96">
        <f>IF('3. Pauses 24h'!$C$3="Score",0,3)</f>
        <v>3</v>
      </c>
      <c r="CJ96">
        <f>IF('3. Pauses 24h'!$C$3="Score",0,3)</f>
        <v>3</v>
      </c>
      <c r="CK96">
        <f>IF('3. Pauses 24h'!$C$3="Score",0,4)</f>
        <v>4</v>
      </c>
      <c r="CL96">
        <f>IF('3. Pauses 24h'!$C$3="Score",0,4)</f>
        <v>4</v>
      </c>
      <c r="CM96">
        <f>IF('3. Pauses 24h'!$C$3="Score",0,4)</f>
        <v>4</v>
      </c>
      <c r="CN96">
        <f>IF('3. Pauses 24h'!$C$3="Score",0,5)</f>
        <v>5</v>
      </c>
      <c r="CO96">
        <f>IF('3. Pauses 24h'!$C$3="Score",0,5)</f>
        <v>5</v>
      </c>
      <c r="CP96">
        <f>IF('3. Pauses 24h'!$C$3="Score",0,5)</f>
        <v>5</v>
      </c>
      <c r="CQ96">
        <f>IF('3. Pauses 24h'!$C$3="Score",0,4)</f>
        <v>4</v>
      </c>
      <c r="CR96">
        <f>IF('3. Pauses 24h'!$C$3="Score",0,3)</f>
        <v>3</v>
      </c>
      <c r="CS96">
        <f>IF('3. Pauses 24h'!$C$3="Score",0,4)</f>
        <v>4</v>
      </c>
      <c r="CT96">
        <f>IF('3. Pauses 24h'!$C$3="Score",0,5)</f>
        <v>5</v>
      </c>
      <c r="CU96">
        <f>IF('3. Pauses 24h'!$C$3="Score",0,5)</f>
        <v>5</v>
      </c>
      <c r="CV96">
        <f>IF('3. Pauses 24h'!$C$3="Score",0,5)</f>
        <v>5</v>
      </c>
      <c r="CW96">
        <f>IF('3. Pauses 24h'!$C$3="Score",0,4)</f>
        <v>4</v>
      </c>
      <c r="CX96">
        <f>IF('3. Pauses 24h'!$C$3="Score",0,4)</f>
        <v>4</v>
      </c>
      <c r="CY96">
        <f>IF('3. Pauses 24h'!$C$3="Score",0,4)</f>
        <v>4</v>
      </c>
      <c r="CZ96">
        <f>IF('3. Pauses 24h'!$C$3="Score",0,6)</f>
        <v>6</v>
      </c>
      <c r="DA96">
        <f>IF('3. Pauses 24h'!$C$3="Score",0,5)</f>
        <v>5</v>
      </c>
    </row>
    <row r="97" spans="2:105" x14ac:dyDescent="0.35">
      <c r="B97" s="186" t="s">
        <v>1192</v>
      </c>
      <c r="D97" s="478">
        <f t="shared" si="4"/>
        <v>3.8117647058823527</v>
      </c>
      <c r="U97">
        <f>IF('3. Pauses 24h'!$C$3="Score",0,5)</f>
        <v>5</v>
      </c>
      <c r="V97">
        <f>IF('3. Pauses 24h'!$C$3="Score",0,5)</f>
        <v>5</v>
      </c>
      <c r="W97">
        <f>IF('3. Pauses 24h'!$C$3="Score",0,5)</f>
        <v>5</v>
      </c>
      <c r="X97">
        <f>IF('3. Pauses 24h'!$C$3="Score",0,4)</f>
        <v>4</v>
      </c>
      <c r="Y97">
        <f>IF('3. Pauses 24h'!$C$3="Score",0,3)</f>
        <v>3</v>
      </c>
      <c r="Z97">
        <f>IF('3. Pauses 24h'!$C$3="Score",0,2)</f>
        <v>2</v>
      </c>
      <c r="AA97">
        <f>IF('3. Pauses 24h'!$C$3="Score",0,3)</f>
        <v>3</v>
      </c>
      <c r="AB97">
        <f>IF('3. Pauses 24h'!$C$3="Score",0,4)</f>
        <v>4</v>
      </c>
      <c r="AC97">
        <f>IF('3. Pauses 24h'!$C$3="Score",0,4)</f>
        <v>4</v>
      </c>
      <c r="AD97">
        <f>IF('3. Pauses 24h'!$C$3="Score",0,3)</f>
        <v>3</v>
      </c>
      <c r="AE97">
        <f>IF('3. Pauses 24h'!$C$3="Score",0,3)</f>
        <v>3</v>
      </c>
      <c r="AF97">
        <f>IF('3. Pauses 24h'!$C$3="Score",0,3)</f>
        <v>3</v>
      </c>
      <c r="AG97">
        <f>IF('3. Pauses 24h'!$C$3="Score",0,3)</f>
        <v>3</v>
      </c>
      <c r="AH97">
        <f>IF('3. Pauses 24h'!$C$3="Score",0,3)</f>
        <v>3</v>
      </c>
      <c r="AI97">
        <f>IF('3. Pauses 24h'!$C$3="Score",0,3)</f>
        <v>3</v>
      </c>
      <c r="AJ97">
        <f>IF('3. Pauses 24h'!$C$3="Score",0,3)</f>
        <v>3</v>
      </c>
      <c r="AK97">
        <f>IF('3. Pauses 24h'!$C$3="Score",0,4)</f>
        <v>4</v>
      </c>
      <c r="AL97">
        <f>IF('3. Pauses 24h'!$C$3="Score",0,5)</f>
        <v>5</v>
      </c>
      <c r="AM97">
        <f>IF('3. Pauses 24h'!$C$3="Score",0,6)</f>
        <v>6</v>
      </c>
      <c r="AN97">
        <f>IF('3. Pauses 24h'!$C$3="Score",0,7)</f>
        <v>7</v>
      </c>
      <c r="AO97">
        <f>IF('3. Pauses 24h'!$C$3="Score",0,7)</f>
        <v>7</v>
      </c>
      <c r="AP97">
        <f>IF('3. Pauses 24h'!$C$3="Score",0,6)</f>
        <v>6</v>
      </c>
      <c r="AQ97">
        <f>IF('3. Pauses 24h'!$C$3="Score",0,5)</f>
        <v>5</v>
      </c>
      <c r="AR97">
        <f>IF('3. Pauses 24h'!$C$3="Score",0,5)</f>
        <v>5</v>
      </c>
      <c r="AS97">
        <f>IF('3. Pauses 24h'!$C$3="Score",0,5)</f>
        <v>5</v>
      </c>
      <c r="AT97">
        <f>IF('3. Pauses 24h'!$C$3="Score",0,5)</f>
        <v>5</v>
      </c>
      <c r="AU97">
        <f>IF('3. Pauses 24h'!$C$3="Score",0,4)</f>
        <v>4</v>
      </c>
      <c r="AV97">
        <f>IF('3. Pauses 24h'!$C$3="Score",0,3)</f>
        <v>3</v>
      </c>
      <c r="AW97">
        <f>IF('3. Pauses 24h'!$C$3="Score",0,3)</f>
        <v>3</v>
      </c>
      <c r="AX97">
        <f>IF('3. Pauses 24h'!$C$3="Score",0,3)</f>
        <v>3</v>
      </c>
      <c r="AY97">
        <f>IF('3. Pauses 24h'!$C$3="Score",0,3)</f>
        <v>3</v>
      </c>
      <c r="AZ97">
        <f>IF('3. Pauses 24h'!$C$3="Score",0,3)</f>
        <v>3</v>
      </c>
      <c r="BA97">
        <f>IF('3. Pauses 24h'!$C$3="Score",0,3)</f>
        <v>3</v>
      </c>
      <c r="BB97">
        <f>IF('3. Pauses 24h'!$C$3="Score",0,4)</f>
        <v>4</v>
      </c>
      <c r="BC97">
        <f>IF('3. Pauses 24h'!$C$3="Score",0,4)</f>
        <v>4</v>
      </c>
      <c r="BD97">
        <f>IF('3. Pauses 24h'!$C$3="Score",0,4)</f>
        <v>4</v>
      </c>
      <c r="BE97">
        <f>IF('3. Pauses 24h'!$C$3="Score",0,5)</f>
        <v>5</v>
      </c>
      <c r="BF97">
        <f>IF('3. Pauses 24h'!$C$3="Score",0,5)</f>
        <v>5</v>
      </c>
      <c r="BG97">
        <f>IF('3. Pauses 24h'!$C$3="Score",0,4)</f>
        <v>4</v>
      </c>
      <c r="BH97">
        <f>IF('3. Pauses 24h'!$C$3="Score",0,3)</f>
        <v>3</v>
      </c>
      <c r="BI97">
        <f>IF('3. Pauses 24h'!$C$3="Score",0,2)</f>
        <v>2</v>
      </c>
      <c r="BJ97">
        <f>IF('3. Pauses 24h'!$C$3="Score",0,3)</f>
        <v>3</v>
      </c>
      <c r="BK97">
        <f>IF('3. Pauses 24h'!$C$3="Score",0,4)</f>
        <v>4</v>
      </c>
      <c r="BL97">
        <f>IF('3. Pauses 24h'!$C$3="Score",0,3)</f>
        <v>3</v>
      </c>
      <c r="BM97">
        <f>IF('3. Pauses 24h'!$C$3="Score",0,2)</f>
        <v>2</v>
      </c>
      <c r="BN97">
        <f>IF('3. Pauses 24h'!$C$3="Score",0,3)</f>
        <v>3</v>
      </c>
      <c r="BO97">
        <f>IF('3. Pauses 24h'!$C$3="Score",0,4)</f>
        <v>4</v>
      </c>
      <c r="BP97">
        <f>IF('3. Pauses 24h'!$C$3="Score",0,5)</f>
        <v>5</v>
      </c>
      <c r="BQ97">
        <f>IF('3. Pauses 24h'!$C$3="Score",0,5)</f>
        <v>5</v>
      </c>
      <c r="BR97">
        <f>IF('3. Pauses 24h'!$C$3="Score",0,4)</f>
        <v>4</v>
      </c>
      <c r="BS97">
        <f>IF('3. Pauses 24h'!$C$3="Score",0,4)</f>
        <v>4</v>
      </c>
      <c r="BT97">
        <f>IF('3. Pauses 24h'!$C$3="Score",0,4)</f>
        <v>4</v>
      </c>
      <c r="BU97">
        <f>IF('3. Pauses 24h'!$C$3="Score",0,3)</f>
        <v>3</v>
      </c>
      <c r="BV97">
        <f>IF('3. Pauses 24h'!$C$3="Score",0,3)</f>
        <v>3</v>
      </c>
      <c r="BW97">
        <f>IF('3. Pauses 24h'!$C$3="Score",0,3)</f>
        <v>3</v>
      </c>
      <c r="BX97">
        <f>IF('3. Pauses 24h'!$C$3="Score",0,3)</f>
        <v>3</v>
      </c>
      <c r="BY97">
        <f>IF('3. Pauses 24h'!$C$3="Score",0,4)</f>
        <v>4</v>
      </c>
      <c r="BZ97">
        <f>IF('3. Pauses 24h'!$C$3="Score",0,4)</f>
        <v>4</v>
      </c>
      <c r="CA97">
        <f>IF('3. Pauses 24h'!$C$3="Score",0,4)</f>
        <v>4</v>
      </c>
      <c r="CB97">
        <f>IF('3. Pauses 24h'!$C$3="Score",0,5)</f>
        <v>5</v>
      </c>
      <c r="CC97">
        <f>IF('3. Pauses 24h'!$C$3="Score",0,5)</f>
        <v>5</v>
      </c>
      <c r="CD97">
        <f>IF('3. Pauses 24h'!$C$3="Score",0,4)</f>
        <v>4</v>
      </c>
      <c r="CE97">
        <f>IF('3. Pauses 24h'!$C$3="Score",0,3)</f>
        <v>3</v>
      </c>
      <c r="CF97">
        <f>IF('3. Pauses 24h'!$C$3="Score",0,2)</f>
        <v>2</v>
      </c>
      <c r="CG97">
        <f>IF('3. Pauses 24h'!$C$3="Score",0,2)</f>
        <v>2</v>
      </c>
      <c r="CH97">
        <f>IF('3. Pauses 24h'!$C$3="Score",0,3)</f>
        <v>3</v>
      </c>
      <c r="CI97">
        <f>IF('3. Pauses 24h'!$C$3="Score",0,3)</f>
        <v>3</v>
      </c>
      <c r="CJ97">
        <f>IF('3. Pauses 24h'!$C$3="Score",0,3)</f>
        <v>3</v>
      </c>
      <c r="CK97">
        <f>IF('3. Pauses 24h'!$C$3="Score",0,4)</f>
        <v>4</v>
      </c>
      <c r="CL97">
        <f>IF('3. Pauses 24h'!$C$3="Score",0,4)</f>
        <v>4</v>
      </c>
      <c r="CM97">
        <f>IF('3. Pauses 24h'!$C$3="Score",0,4)</f>
        <v>4</v>
      </c>
      <c r="CN97">
        <f>IF('3. Pauses 24h'!$C$3="Score",0,5)</f>
        <v>5</v>
      </c>
      <c r="CO97">
        <f>IF('3. Pauses 24h'!$C$3="Score",0,5)</f>
        <v>5</v>
      </c>
      <c r="CP97">
        <f>IF('3. Pauses 24h'!$C$3="Score",0,4)</f>
        <v>4</v>
      </c>
      <c r="CQ97">
        <f>IF('3. Pauses 24h'!$C$3="Score",0,3)</f>
        <v>3</v>
      </c>
      <c r="CR97">
        <f>IF('3. Pauses 24h'!$C$3="Score",0,2)</f>
        <v>2</v>
      </c>
      <c r="CS97">
        <f>IF('3. Pauses 24h'!$C$3="Score",0,3)</f>
        <v>3</v>
      </c>
      <c r="CT97">
        <f>IF('3. Pauses 24h'!$C$3="Score",0,4)</f>
        <v>4</v>
      </c>
      <c r="CU97">
        <f>IF('3. Pauses 24h'!$C$3="Score",0,3)</f>
        <v>3</v>
      </c>
      <c r="CV97">
        <f>IF('3. Pauses 24h'!$C$3="Score",0,2)</f>
        <v>2</v>
      </c>
      <c r="CW97">
        <f>IF('3. Pauses 24h'!$C$3="Score",0,3)</f>
        <v>3</v>
      </c>
      <c r="CX97">
        <f>IF('3. Pauses 24h'!$C$3="Score",0,4)</f>
        <v>4</v>
      </c>
      <c r="CY97">
        <f>IF('3. Pauses 24h'!$C$3="Score",0,4)</f>
        <v>4</v>
      </c>
      <c r="CZ97">
        <f>IF('3. Pauses 24h'!$C$3="Score",0,6)</f>
        <v>6</v>
      </c>
      <c r="DA97">
        <f>IF('3. Pauses 24h'!$C$3="Score",0,5)</f>
        <v>5</v>
      </c>
    </row>
    <row r="98" spans="2:105" x14ac:dyDescent="0.35">
      <c r="B98" s="186" t="s">
        <v>1193</v>
      </c>
      <c r="D98" s="478">
        <f t="shared" si="4"/>
        <v>4.2588235294117647</v>
      </c>
      <c r="U98">
        <f>IF('3. Pauses 24h'!$C$3="Score",0,7)</f>
        <v>7</v>
      </c>
      <c r="V98">
        <f>IF('3. Pauses 24h'!$C$3="Score",0,7)</f>
        <v>7</v>
      </c>
      <c r="W98">
        <f>IF('3. Pauses 24h'!$C$3="Score",0,7)</f>
        <v>7</v>
      </c>
      <c r="X98">
        <f>IF('3. Pauses 24h'!$C$3="Score",0,7)</f>
        <v>7</v>
      </c>
      <c r="Y98">
        <f>IF('3. Pauses 24h'!$C$3="Score",0,7)</f>
        <v>7</v>
      </c>
      <c r="Z98">
        <f>IF('3. Pauses 24h'!$C$3="Score",0,6)</f>
        <v>6</v>
      </c>
      <c r="AA98">
        <f>IF('3. Pauses 24h'!$C$3="Score",0,5)</f>
        <v>5</v>
      </c>
      <c r="AB98">
        <f>IF('3. Pauses 24h'!$C$3="Score",0,5)</f>
        <v>5</v>
      </c>
      <c r="AC98">
        <f>IF('3. Pauses 24h'!$C$3="Score",0,5)</f>
        <v>5</v>
      </c>
      <c r="AD98">
        <f>IF('3. Pauses 24h'!$C$3="Score",0,5)</f>
        <v>5</v>
      </c>
      <c r="AE98">
        <f>IF('3. Pauses 24h'!$C$3="Score",0,5)</f>
        <v>5</v>
      </c>
      <c r="AF98">
        <f>IF('3. Pauses 24h'!$C$3="Score",0,5)</f>
        <v>5</v>
      </c>
      <c r="AG98">
        <f>IF('3. Pauses 24h'!$C$3="Score",0,5)</f>
        <v>5</v>
      </c>
      <c r="AH98">
        <f>IF('3. Pauses 24h'!$C$3="Score",0,5)</f>
        <v>5</v>
      </c>
      <c r="AI98">
        <f>IF('3. Pauses 24h'!$C$3="Score",0,4)</f>
        <v>4</v>
      </c>
      <c r="AJ98">
        <f>IF('3. Pauses 24h'!$C$3="Score",0,4)</f>
        <v>4</v>
      </c>
      <c r="AK98">
        <f>IF('3. Pauses 24h'!$C$3="Score",0,4)</f>
        <v>4</v>
      </c>
      <c r="AL98">
        <f>IF('3. Pauses 24h'!$C$3="Score",0,3)</f>
        <v>3</v>
      </c>
      <c r="AM98">
        <f>IF('3. Pauses 24h'!$C$3="Score",0,2)</f>
        <v>2</v>
      </c>
      <c r="AN98">
        <f>IF('3. Pauses 24h'!$C$3="Score",0,3)</f>
        <v>3</v>
      </c>
      <c r="AO98">
        <f>IF('3. Pauses 24h'!$C$3="Score",0,4)</f>
        <v>4</v>
      </c>
      <c r="AP98">
        <f>IF('3. Pauses 24h'!$C$3="Score",0,5)</f>
        <v>5</v>
      </c>
      <c r="AQ98">
        <f>IF('3. Pauses 24h'!$C$3="Score",0,5)</f>
        <v>5</v>
      </c>
      <c r="AR98">
        <f>IF('3. Pauses 24h'!$C$3="Score",0,4)</f>
        <v>4</v>
      </c>
      <c r="AS98">
        <f>IF('3. Pauses 24h'!$C$3="Score",0,4)</f>
        <v>4</v>
      </c>
      <c r="AT98">
        <f>IF('3. Pauses 24h'!$C$3="Score",0,4)</f>
        <v>4</v>
      </c>
      <c r="AU98">
        <f>IF('3. Pauses 24h'!$C$3="Score",0,3)</f>
        <v>3</v>
      </c>
      <c r="AV98">
        <f>IF('3. Pauses 24h'!$C$3="Score",0,3)</f>
        <v>3</v>
      </c>
      <c r="AW98">
        <f>IF('3. Pauses 24h'!$C$3="Score",0,3)</f>
        <v>3</v>
      </c>
      <c r="AX98">
        <f>IF('3. Pauses 24h'!$C$3="Score",0,3)</f>
        <v>3</v>
      </c>
      <c r="AY98">
        <f>IF('3. Pauses 24h'!$C$3="Score",0,3)</f>
        <v>3</v>
      </c>
      <c r="AZ98">
        <f>IF('3. Pauses 24h'!$C$3="Score",0,3)</f>
        <v>3</v>
      </c>
      <c r="BA98">
        <f>IF('3. Pauses 24h'!$C$3="Score",0,4)</f>
        <v>4</v>
      </c>
      <c r="BB98">
        <f>IF('3. Pauses 24h'!$C$3="Score",0,5)</f>
        <v>5</v>
      </c>
      <c r="BC98">
        <f>IF('3. Pauses 24h'!$C$3="Score",0,5)</f>
        <v>5</v>
      </c>
      <c r="BD98">
        <f>IF('3. Pauses 24h'!$C$3="Score",0,4)</f>
        <v>4</v>
      </c>
      <c r="BE98">
        <f>IF('3. Pauses 24h'!$C$3="Score",0,3)</f>
        <v>3</v>
      </c>
      <c r="BF98">
        <f>IF('3. Pauses 24h'!$C$3="Score",0,4)</f>
        <v>4</v>
      </c>
      <c r="BG98">
        <f>IF('3. Pauses 24h'!$C$3="Score",0,5)</f>
        <v>5</v>
      </c>
      <c r="BH98">
        <f>IF('3. Pauses 24h'!$C$3="Score",0,5)</f>
        <v>5</v>
      </c>
      <c r="BI98">
        <f>IF('3. Pauses 24h'!$C$3="Score",0,4)</f>
        <v>4</v>
      </c>
      <c r="BJ98">
        <f>IF('3. Pauses 24h'!$C$3="Score",0,3)</f>
        <v>3</v>
      </c>
      <c r="BK98">
        <f>IF('3. Pauses 24h'!$C$3="Score",0,3)</f>
        <v>3</v>
      </c>
      <c r="BL98">
        <f>IF('3. Pauses 24h'!$C$3="Score",0,3)</f>
        <v>3</v>
      </c>
      <c r="BM98">
        <f>IF('3. Pauses 24h'!$C$3="Score",0,3)</f>
        <v>3</v>
      </c>
      <c r="BN98">
        <f>IF('3. Pauses 24h'!$C$3="Score",0,3)</f>
        <v>3</v>
      </c>
      <c r="BO98">
        <f>IF('3. Pauses 24h'!$C$3="Score",0,3)</f>
        <v>3</v>
      </c>
      <c r="BP98">
        <f>IF('3. Pauses 24h'!$C$3="Score",0,3)</f>
        <v>3</v>
      </c>
      <c r="BQ98">
        <f>IF('3. Pauses 24h'!$C$3="Score",0,3)</f>
        <v>3</v>
      </c>
      <c r="BR98">
        <f>IF('3. Pauses 24h'!$C$3="Score",0,4)</f>
        <v>4</v>
      </c>
      <c r="BS98">
        <f>IF('3. Pauses 24h'!$C$3="Score",0,5)</f>
        <v>5</v>
      </c>
      <c r="BT98">
        <f>IF('3. Pauses 24h'!$C$3="Score",0,5)</f>
        <v>5</v>
      </c>
      <c r="BU98">
        <f>IF('3. Pauses 24h'!$C$3="Score",0,4)</f>
        <v>4</v>
      </c>
      <c r="BV98">
        <f>IF('3. Pauses 24h'!$C$3="Score",0,3)</f>
        <v>3</v>
      </c>
      <c r="BW98">
        <f>IF('3. Pauses 24h'!$C$3="Score",0,3)</f>
        <v>3</v>
      </c>
      <c r="BX98">
        <f>IF('3. Pauses 24h'!$C$3="Score",0,4)</f>
        <v>4</v>
      </c>
      <c r="BY98">
        <f>IF('3. Pauses 24h'!$C$3="Score",0,4)</f>
        <v>4</v>
      </c>
      <c r="BZ98">
        <f>IF('3. Pauses 24h'!$C$3="Score",0,3)</f>
        <v>3</v>
      </c>
      <c r="CA98">
        <f>IF('3. Pauses 24h'!$C$3="Score",0,2)</f>
        <v>2</v>
      </c>
      <c r="CB98">
        <f>IF('3. Pauses 24h'!$C$3="Score",0,3)</f>
        <v>3</v>
      </c>
      <c r="CC98">
        <f>IF('3. Pauses 24h'!$C$3="Score",0,4)</f>
        <v>4</v>
      </c>
      <c r="CD98">
        <f>IF('3. Pauses 24h'!$C$3="Score",0,5)</f>
        <v>5</v>
      </c>
      <c r="CE98">
        <f>IF('3. Pauses 24h'!$C$3="Score",0,5)</f>
        <v>5</v>
      </c>
      <c r="CF98">
        <f>IF('3. Pauses 24h'!$C$3="Score",0,4)</f>
        <v>4</v>
      </c>
      <c r="CG98">
        <f>IF('3. Pauses 24h'!$C$3="Score",0,4)</f>
        <v>4</v>
      </c>
      <c r="CH98">
        <f>IF('3. Pauses 24h'!$C$3="Score",0,4)</f>
        <v>4</v>
      </c>
      <c r="CI98">
        <f>IF('3. Pauses 24h'!$C$3="Score",0,3)</f>
        <v>3</v>
      </c>
      <c r="CJ98">
        <f>IF('3. Pauses 24h'!$C$3="Score",0,3)</f>
        <v>3</v>
      </c>
      <c r="CK98">
        <f>IF('3. Pauses 24h'!$C$3="Score",0,3)</f>
        <v>3</v>
      </c>
      <c r="CL98">
        <f>IF('3. Pauses 24h'!$C$3="Score",0,3)</f>
        <v>3</v>
      </c>
      <c r="CM98">
        <f>IF('3. Pauses 24h'!$C$3="Score",0,4)</f>
        <v>4</v>
      </c>
      <c r="CN98">
        <f>IF('3. Pauses 24h'!$C$3="Score",0,5)</f>
        <v>5</v>
      </c>
      <c r="CO98">
        <f>IF('3. Pauses 24h'!$C$3="Score",0,6)</f>
        <v>6</v>
      </c>
      <c r="CP98">
        <f>IF('3. Pauses 24h'!$C$3="Score",0,7)</f>
        <v>7</v>
      </c>
      <c r="CQ98">
        <f>IF('3. Pauses 24h'!$C$3="Score",0,7)</f>
        <v>7</v>
      </c>
      <c r="CR98">
        <f>IF('3. Pauses 24h'!$C$3="Score",0,6)</f>
        <v>6</v>
      </c>
      <c r="CS98">
        <f>IF('3. Pauses 24h'!$C$3="Score",0,5)</f>
        <v>5</v>
      </c>
      <c r="CT98">
        <f>IF('3. Pauses 24h'!$C$3="Score",0,4)</f>
        <v>4</v>
      </c>
      <c r="CU98">
        <f>IF('3. Pauses 24h'!$C$3="Score",0,4)</f>
        <v>4</v>
      </c>
      <c r="CV98">
        <f>IF('3. Pauses 24h'!$C$3="Score",0,4)</f>
        <v>4</v>
      </c>
      <c r="CW98">
        <f>IF('3. Pauses 24h'!$C$3="Score",0,4)</f>
        <v>4</v>
      </c>
      <c r="CX98">
        <f>IF('3. Pauses 24h'!$C$3="Score",0,4)</f>
        <v>4</v>
      </c>
      <c r="CY98">
        <f>IF('3. Pauses 24h'!$C$3="Score",0,4)</f>
        <v>4</v>
      </c>
      <c r="CZ98">
        <f>IF('3. Pauses 24h'!$C$3="Score",0,6)</f>
        <v>6</v>
      </c>
      <c r="DA98">
        <f>IF('3. Pauses 24h'!$C$3="Score",0,6)</f>
        <v>6</v>
      </c>
    </row>
    <row r="99" spans="2:105" x14ac:dyDescent="0.35">
      <c r="B99" s="186" t="s">
        <v>1194</v>
      </c>
      <c r="D99" s="478">
        <f t="shared" si="4"/>
        <v>4.0352941176470587</v>
      </c>
      <c r="U99">
        <f>IF('3. Pauses 24h'!$C$3="Score",0,4)</f>
        <v>4</v>
      </c>
      <c r="V99">
        <f>IF('3. Pauses 24h'!$C$3="Score",0,5)</f>
        <v>5</v>
      </c>
      <c r="W99">
        <f>IF('3. Pauses 24h'!$C$3="Score",0,5)</f>
        <v>5</v>
      </c>
      <c r="X99">
        <f>IF('3. Pauses 24h'!$C$3="Score",0,5)</f>
        <v>5</v>
      </c>
      <c r="Y99">
        <f>IF('3. Pauses 24h'!$C$3="Score",0,5)</f>
        <v>5</v>
      </c>
      <c r="Z99">
        <f>IF('3. Pauses 24h'!$C$3="Score",0,5)</f>
        <v>5</v>
      </c>
      <c r="AA99">
        <f>IF('3. Pauses 24h'!$C$3="Score",0,5)</f>
        <v>5</v>
      </c>
      <c r="AB99">
        <f>IF('3. Pauses 24h'!$C$3="Score",0,4)</f>
        <v>4</v>
      </c>
      <c r="AC99">
        <f>IF('3. Pauses 24h'!$C$3="Score",0,4)</f>
        <v>4</v>
      </c>
      <c r="AD99">
        <f>IF('3. Pauses 24h'!$C$3="Score",0,4)</f>
        <v>4</v>
      </c>
      <c r="AE99">
        <f>IF('3. Pauses 24h'!$C$3="Score",0,3)</f>
        <v>3</v>
      </c>
      <c r="AF99">
        <f>IF('3. Pauses 24h'!$C$3="Score",0,2)</f>
        <v>2</v>
      </c>
      <c r="AG99">
        <f>IF('3. Pauses 24h'!$C$3="Score",0,3)</f>
        <v>3</v>
      </c>
      <c r="AH99">
        <f>IF('3. Pauses 24h'!$C$3="Score",0,4)</f>
        <v>4</v>
      </c>
      <c r="AI99">
        <f>IF('3. Pauses 24h'!$C$3="Score",0,5)</f>
        <v>5</v>
      </c>
      <c r="AJ99">
        <f>IF('3. Pauses 24h'!$C$3="Score",0,5)</f>
        <v>5</v>
      </c>
      <c r="AK99">
        <f>IF('3. Pauses 24h'!$C$3="Score",0,4)</f>
        <v>4</v>
      </c>
      <c r="AL99">
        <f>IF('3. Pauses 24h'!$C$3="Score",0,4)</f>
        <v>4</v>
      </c>
      <c r="AM99">
        <f>IF('3. Pauses 24h'!$C$3="Score",0,4)</f>
        <v>4</v>
      </c>
      <c r="AN99">
        <f>IF('3. Pauses 24h'!$C$3="Score",0,3)</f>
        <v>3</v>
      </c>
      <c r="AO99">
        <f>IF('3. Pauses 24h'!$C$3="Score",0,3)</f>
        <v>3</v>
      </c>
      <c r="AP99">
        <f>IF('3. Pauses 24h'!$C$3="Score",0,3)</f>
        <v>3</v>
      </c>
      <c r="AQ99">
        <f>IF('3. Pauses 24h'!$C$3="Score",0,3)</f>
        <v>3</v>
      </c>
      <c r="AR99">
        <f>IF('3. Pauses 24h'!$C$3="Score",0,4)</f>
        <v>4</v>
      </c>
      <c r="AS99">
        <f>IF('3. Pauses 24h'!$C$3="Score",0,5)</f>
        <v>5</v>
      </c>
      <c r="AT99">
        <f>IF('3. Pauses 24h'!$C$3="Score",0,6)</f>
        <v>6</v>
      </c>
      <c r="AU99">
        <f>IF('3. Pauses 24h'!$C$3="Score",0,7)</f>
        <v>7</v>
      </c>
      <c r="AV99">
        <f>IF('3. Pauses 24h'!$C$3="Score",0,6)</f>
        <v>6</v>
      </c>
      <c r="AW99">
        <f>IF('3. Pauses 24h'!$C$3="Score",0,5)</f>
        <v>5</v>
      </c>
      <c r="AX99">
        <f>IF('3. Pauses 24h'!$C$3="Score",0,4)</f>
        <v>4</v>
      </c>
      <c r="AY99">
        <f>IF('3. Pauses 24h'!$C$3="Score",0,4)</f>
        <v>4</v>
      </c>
      <c r="AZ99">
        <f>IF('3. Pauses 24h'!$C$3="Score",0,4)</f>
        <v>4</v>
      </c>
      <c r="BA99">
        <f>IF('3. Pauses 24h'!$C$3="Score",0,4)</f>
        <v>4</v>
      </c>
      <c r="BB99">
        <f>IF('3. Pauses 24h'!$C$3="Score",0,3)</f>
        <v>3</v>
      </c>
      <c r="BC99">
        <f>IF('3. Pauses 24h'!$C$3="Score",0,3)</f>
        <v>3</v>
      </c>
      <c r="BD99">
        <f>IF('3. Pauses 24h'!$C$3="Score",0,3)</f>
        <v>3</v>
      </c>
      <c r="BE99">
        <f>IF('3. Pauses 24h'!$C$3="Score",0,4)</f>
        <v>4</v>
      </c>
      <c r="BF99">
        <f>IF('3. Pauses 24h'!$C$3="Score",0,4)</f>
        <v>4</v>
      </c>
      <c r="BG99">
        <f>IF('3. Pauses 24h'!$C$3="Score",0,4)</f>
        <v>4</v>
      </c>
      <c r="BH99">
        <f>IF('3. Pauses 24h'!$C$3="Score",0,3)</f>
        <v>3</v>
      </c>
      <c r="BI99">
        <f>IF('3. Pauses 24h'!$C$3="Score",0,3)</f>
        <v>3</v>
      </c>
      <c r="BJ99">
        <f>IF('3. Pauses 24h'!$C$3="Score",0,3)</f>
        <v>3</v>
      </c>
      <c r="BK99">
        <f>IF('3. Pauses 24h'!$C$3="Score",0,3)</f>
        <v>3</v>
      </c>
      <c r="BL99">
        <f>IF('3. Pauses 24h'!$C$3="Score",0,3)</f>
        <v>3</v>
      </c>
      <c r="BM99">
        <f>IF('3. Pauses 24h'!$C$3="Score",0,3)</f>
        <v>3</v>
      </c>
      <c r="BN99">
        <f>IF('3. Pauses 24h'!$C$3="Score",0,2)</f>
        <v>2</v>
      </c>
      <c r="BO99">
        <f>IF('3. Pauses 24h'!$C$3="Score",0,2)</f>
        <v>2</v>
      </c>
      <c r="BP99">
        <f>IF('3. Pauses 24h'!$C$3="Score",0,3)</f>
        <v>3</v>
      </c>
      <c r="BQ99">
        <f>IF('3. Pauses 24h'!$C$3="Score",0,4)</f>
        <v>4</v>
      </c>
      <c r="BR99">
        <f>IF('3. Pauses 24h'!$C$3="Score",0,5)</f>
        <v>5</v>
      </c>
      <c r="BS99">
        <f>IF('3. Pauses 24h'!$C$3="Score",0,5)</f>
        <v>5</v>
      </c>
      <c r="BT99">
        <f>IF('3. Pauses 24h'!$C$3="Score",0,4)</f>
        <v>4</v>
      </c>
      <c r="BU99">
        <f>IF('3. Pauses 24h'!$C$3="Score",0,4)</f>
        <v>4</v>
      </c>
      <c r="BV99">
        <f>IF('3. Pauses 24h'!$C$3="Score",0,5)</f>
        <v>5</v>
      </c>
      <c r="BW99">
        <f>IF('3. Pauses 24h'!$C$3="Score",0,5)</f>
        <v>5</v>
      </c>
      <c r="BX99">
        <f>IF('3. Pauses 24h'!$C$3="Score",0,5)</f>
        <v>5</v>
      </c>
      <c r="BY99">
        <f>IF('3. Pauses 24h'!$C$3="Score",0,4)</f>
        <v>4</v>
      </c>
      <c r="BZ99">
        <f>IF('3. Pauses 24h'!$C$3="Score",0,3)</f>
        <v>3</v>
      </c>
      <c r="CA99">
        <f>IF('3. Pauses 24h'!$C$3="Score",0,4)</f>
        <v>4</v>
      </c>
      <c r="CB99">
        <f>IF('3. Pauses 24h'!$C$3="Score",0,5)</f>
        <v>5</v>
      </c>
      <c r="CC99">
        <f>IF('3. Pauses 24h'!$C$3="Score",0,5)</f>
        <v>5</v>
      </c>
      <c r="CD99">
        <f>IF('3. Pauses 24h'!$C$3="Score",0,5)</f>
        <v>5</v>
      </c>
      <c r="CE99">
        <f>IF('3. Pauses 24h'!$C$3="Score",0,5)</f>
        <v>5</v>
      </c>
      <c r="CF99">
        <f>IF('3. Pauses 24h'!$C$3="Score",0,6)</f>
        <v>6</v>
      </c>
      <c r="CG99">
        <f>IF('3. Pauses 24h'!$C$3="Score",0,6)</f>
        <v>6</v>
      </c>
      <c r="CH99">
        <f>IF('3. Pauses 24h'!$C$3="Score",0,5)</f>
        <v>5</v>
      </c>
      <c r="CI99">
        <f>IF('3. Pauses 24h'!$C$3="Score",0,5)</f>
        <v>5</v>
      </c>
      <c r="CJ99">
        <f>IF('3. Pauses 24h'!$C$3="Score",0,5)</f>
        <v>5</v>
      </c>
      <c r="CK99">
        <f>IF('3. Pauses 24h'!$C$3="Score",0,4)</f>
        <v>4</v>
      </c>
      <c r="CL99">
        <f>IF('3. Pauses 24h'!$C$3="Score",0,3)</f>
        <v>3</v>
      </c>
      <c r="CM99">
        <f>IF('3. Pauses 24h'!$C$3="Score",0,2)</f>
        <v>2</v>
      </c>
      <c r="CN99">
        <f>IF('3. Pauses 24h'!$C$3="Score",0,2)</f>
        <v>2</v>
      </c>
      <c r="CO99">
        <f>IF('3. Pauses 24h'!$C$3="Score",0,3)</f>
        <v>3</v>
      </c>
      <c r="CP99">
        <f>IF('3. Pauses 24h'!$C$3="Score",0,3)</f>
        <v>3</v>
      </c>
      <c r="CQ99">
        <f>IF('3. Pauses 24h'!$C$3="Score",0,3)</f>
        <v>3</v>
      </c>
      <c r="CR99">
        <f>IF('3. Pauses 24h'!$C$3="Score",0,4)</f>
        <v>4</v>
      </c>
      <c r="CS99">
        <f>IF('3. Pauses 24h'!$C$3="Score",0,4)</f>
        <v>4</v>
      </c>
      <c r="CT99">
        <f>IF('3. Pauses 24h'!$C$3="Score",0,4)</f>
        <v>4</v>
      </c>
      <c r="CU99">
        <f>IF('3. Pauses 24h'!$C$3="Score",0,5)</f>
        <v>5</v>
      </c>
      <c r="CV99">
        <f>IF('3. Pauses 24h'!$C$3="Score",0,5)</f>
        <v>5</v>
      </c>
      <c r="CW99">
        <f>IF('3. Pauses 24h'!$C$3="Score",0,4)</f>
        <v>4</v>
      </c>
      <c r="CX99">
        <f>IF('3. Pauses 24h'!$C$3="Score",0,3)</f>
        <v>3</v>
      </c>
      <c r="CY99">
        <f>IF('3. Pauses 24h'!$C$3="Score",0,2)</f>
        <v>2</v>
      </c>
      <c r="CZ99">
        <f>IF('3. Pauses 24h'!$C$3="Score",0,5)</f>
        <v>5</v>
      </c>
      <c r="DA99">
        <f>IF('3. Pauses 24h'!$C$3="Score",0,5)</f>
        <v>5</v>
      </c>
    </row>
    <row r="100" spans="2:105" x14ac:dyDescent="0.35">
      <c r="B100" s="186" t="s">
        <v>1195</v>
      </c>
      <c r="D100" s="478">
        <f t="shared" si="4"/>
        <v>4.0823529411764703</v>
      </c>
      <c r="U100">
        <f>IF('3. Pauses 24h'!$C$3="Score",0,5)</f>
        <v>5</v>
      </c>
      <c r="V100">
        <f>IF('3. Pauses 24h'!$C$3="Score",0,4)</f>
        <v>4</v>
      </c>
      <c r="W100">
        <f>IF('3. Pauses 24h'!$C$3="Score",0,3)</f>
        <v>3</v>
      </c>
      <c r="X100">
        <f>IF('3. Pauses 24h'!$C$3="Score",0,3)</f>
        <v>3</v>
      </c>
      <c r="Y100">
        <f>IF('3. Pauses 24h'!$C$3="Score",0,4)</f>
        <v>4</v>
      </c>
      <c r="Z100">
        <f>IF('3. Pauses 24h'!$C$3="Score",0,5)</f>
        <v>5</v>
      </c>
      <c r="AA100">
        <f>IF('3. Pauses 24h'!$C$3="Score",0,5)</f>
        <v>5</v>
      </c>
      <c r="AB100">
        <f>IF('3. Pauses 24h'!$C$3="Score",0,5)</f>
        <v>5</v>
      </c>
      <c r="AC100">
        <f>IF('3. Pauses 24h'!$C$3="Score",0,6)</f>
        <v>6</v>
      </c>
      <c r="AD100">
        <f>IF('3. Pauses 24h'!$C$3="Score",0,7)</f>
        <v>7</v>
      </c>
      <c r="AE100">
        <f>IF('3. Pauses 24h'!$C$3="Score",0,7)</f>
        <v>7</v>
      </c>
      <c r="AF100">
        <f>IF('3. Pauses 24h'!$C$3="Score",0,7)</f>
        <v>7</v>
      </c>
      <c r="AG100">
        <f>IF('3. Pauses 24h'!$C$3="Score",0,7)</f>
        <v>7</v>
      </c>
      <c r="AH100">
        <f>IF('3. Pauses 24h'!$C$3="Score",0,7)</f>
        <v>7</v>
      </c>
      <c r="AI100">
        <f>IF('3. Pauses 24h'!$C$3="Score",0,6)</f>
        <v>6</v>
      </c>
      <c r="AJ100">
        <f>IF('3. Pauses 24h'!$C$3="Score",0,5)</f>
        <v>5</v>
      </c>
      <c r="AK100">
        <f>IF('3. Pauses 24h'!$C$3="Score",0,4)</f>
        <v>4</v>
      </c>
      <c r="AL100">
        <f>IF('3. Pauses 24h'!$C$3="Score",0,4)</f>
        <v>4</v>
      </c>
      <c r="AM100">
        <f>IF('3. Pauses 24h'!$C$3="Score",0,4)</f>
        <v>4</v>
      </c>
      <c r="AN100">
        <f>IF('3. Pauses 24h'!$C$3="Score",0,3)</f>
        <v>3</v>
      </c>
      <c r="AO100">
        <f>IF('3. Pauses 24h'!$C$3="Score",0,2)</f>
        <v>2</v>
      </c>
      <c r="AP100">
        <f>IF('3. Pauses 24h'!$C$3="Score",0,2)</f>
        <v>2</v>
      </c>
      <c r="AQ100">
        <f>IF('3. Pauses 24h'!$C$3="Score",0,2)</f>
        <v>2</v>
      </c>
      <c r="AR100">
        <f>IF('3. Pauses 24h'!$C$3="Score",0,3)</f>
        <v>3</v>
      </c>
      <c r="AS100">
        <f>IF('3. Pauses 24h'!$C$3="Score",0,3)</f>
        <v>3</v>
      </c>
      <c r="AT100">
        <f>IF('3. Pauses 24h'!$C$3="Score",0,2)</f>
        <v>2</v>
      </c>
      <c r="AU100">
        <f>IF('3. Pauses 24h'!$C$3="Score",0,2)</f>
        <v>2</v>
      </c>
      <c r="AV100">
        <f>IF('3. Pauses 24h'!$C$3="Score",0,2)</f>
        <v>2</v>
      </c>
      <c r="AW100">
        <f>IF('3. Pauses 24h'!$C$3="Score",0,2)</f>
        <v>2</v>
      </c>
      <c r="AX100">
        <f>IF('3. Pauses 24h'!$C$3="Score",0,3)</f>
        <v>3</v>
      </c>
      <c r="AY100">
        <f>IF('3. Pauses 24h'!$C$3="Score",0,3)</f>
        <v>3</v>
      </c>
      <c r="AZ100">
        <f>IF('3. Pauses 24h'!$C$3="Score",0,2)</f>
        <v>2</v>
      </c>
      <c r="BA100">
        <f>IF('3. Pauses 24h'!$C$3="Score",0,2)</f>
        <v>2</v>
      </c>
      <c r="BB100">
        <f>IF('3. Pauses 24h'!$C$3="Score",0,2)</f>
        <v>2</v>
      </c>
      <c r="BC100">
        <f>IF('3. Pauses 24h'!$C$3="Score",0,3)</f>
        <v>3</v>
      </c>
      <c r="BD100">
        <f>IF('3. Pauses 24h'!$C$3="Score",0,4)</f>
        <v>4</v>
      </c>
      <c r="BE100">
        <f>IF('3. Pauses 24h'!$C$3="Score",0,4)</f>
        <v>4</v>
      </c>
      <c r="BF100">
        <f>IF('3. Pauses 24h'!$C$3="Score",0,4)</f>
        <v>4</v>
      </c>
      <c r="BG100">
        <f>IF('3. Pauses 24h'!$C$3="Score",0,5)</f>
        <v>5</v>
      </c>
      <c r="BH100">
        <f>IF('3. Pauses 24h'!$C$3="Score",0,6)</f>
        <v>6</v>
      </c>
      <c r="BI100">
        <f>IF('3. Pauses 24h'!$C$3="Score",0,7)</f>
        <v>7</v>
      </c>
      <c r="BJ100">
        <f>IF('3. Pauses 24h'!$C$3="Score",0,7)</f>
        <v>7</v>
      </c>
      <c r="BK100">
        <f>IF('3. Pauses 24h'!$C$3="Score",0,7)</f>
        <v>7</v>
      </c>
      <c r="BL100">
        <f>IF('3. Pauses 24h'!$C$3="Score",0,7)</f>
        <v>7</v>
      </c>
      <c r="BM100">
        <f>IF('3. Pauses 24h'!$C$3="Score",0,7)</f>
        <v>7</v>
      </c>
      <c r="BN100">
        <f>IF('3. Pauses 24h'!$C$3="Score",0,7)</f>
        <v>7</v>
      </c>
      <c r="BO100">
        <f>IF('3. Pauses 24h'!$C$3="Score",0,6)</f>
        <v>6</v>
      </c>
      <c r="BP100">
        <f>IF('3. Pauses 24h'!$C$3="Score",0,5)</f>
        <v>5</v>
      </c>
      <c r="BQ100">
        <f>IF('3. Pauses 24h'!$C$3="Score",0,4)</f>
        <v>4</v>
      </c>
      <c r="BR100">
        <f>IF('3. Pauses 24h'!$C$3="Score",0,4)</f>
        <v>4</v>
      </c>
      <c r="BS100">
        <f>IF('3. Pauses 24h'!$C$3="Score",0,4)</f>
        <v>4</v>
      </c>
      <c r="BT100">
        <f>IF('3. Pauses 24h'!$C$3="Score",0,4)</f>
        <v>4</v>
      </c>
      <c r="BU100">
        <f>IF('3. Pauses 24h'!$C$3="Score",0,3)</f>
        <v>3</v>
      </c>
      <c r="BV100">
        <f>IF('3. Pauses 24h'!$C$3="Score",0,3)</f>
        <v>3</v>
      </c>
      <c r="BW100">
        <f>IF('3. Pauses 24h'!$C$3="Score",0,3)</f>
        <v>3</v>
      </c>
      <c r="BX100">
        <f>IF('3. Pauses 24h'!$C$3="Score",0,4)</f>
        <v>4</v>
      </c>
      <c r="BY100">
        <f>IF('3. Pauses 24h'!$C$3="Score",0,4)</f>
        <v>4</v>
      </c>
      <c r="BZ100">
        <f>IF('3. Pauses 24h'!$C$3="Score",0,4)</f>
        <v>4</v>
      </c>
      <c r="CA100">
        <f>IF('3. Pauses 24h'!$C$3="Score",0,3)</f>
        <v>3</v>
      </c>
      <c r="CB100">
        <f>IF('3. Pauses 24h'!$C$3="Score",0,3)</f>
        <v>3</v>
      </c>
      <c r="CC100">
        <f>IF('3. Pauses 24h'!$C$3="Score",0,3)</f>
        <v>3</v>
      </c>
      <c r="CD100">
        <f>IF('3. Pauses 24h'!$C$3="Score",0,4)</f>
        <v>4</v>
      </c>
      <c r="CE100">
        <f>IF('3. Pauses 24h'!$C$3="Score",0,4)</f>
        <v>4</v>
      </c>
      <c r="CF100">
        <f>IF('3. Pauses 24h'!$C$3="Score",0,4)</f>
        <v>4</v>
      </c>
      <c r="CG100">
        <f>IF('3. Pauses 24h'!$C$3="Score",0,3)</f>
        <v>3</v>
      </c>
      <c r="CH100">
        <f>IF('3. Pauses 24h'!$C$3="Score",0,3)</f>
        <v>3</v>
      </c>
      <c r="CI100">
        <f>IF('3. Pauses 24h'!$C$3="Score",0,4)</f>
        <v>4</v>
      </c>
      <c r="CJ100">
        <f>IF('3. Pauses 24h'!$C$3="Score",0,5)</f>
        <v>5</v>
      </c>
      <c r="CK100">
        <f>IF('3. Pauses 24h'!$C$3="Score",0,5)</f>
        <v>5</v>
      </c>
      <c r="CL100">
        <f>IF('3. Pauses 24h'!$C$3="Score",0,5)</f>
        <v>5</v>
      </c>
      <c r="CM100">
        <f>IF('3. Pauses 24h'!$C$3="Score",0,4)</f>
        <v>4</v>
      </c>
      <c r="CN100">
        <f>IF('3. Pauses 24h'!$C$3="Score",0,4)</f>
        <v>4</v>
      </c>
      <c r="CO100">
        <f>IF('3. Pauses 24h'!$C$3="Score",0,4)</f>
        <v>4</v>
      </c>
      <c r="CP100">
        <f>IF('3. Pauses 24h'!$C$3="Score",0,4)</f>
        <v>4</v>
      </c>
      <c r="CQ100">
        <f>IF('3. Pauses 24h'!$C$3="Score",0,4)</f>
        <v>4</v>
      </c>
      <c r="CR100">
        <f>IF('3. Pauses 24h'!$C$3="Score",0,3)</f>
        <v>3</v>
      </c>
      <c r="CS100">
        <f>IF('3. Pauses 24h'!$C$3="Score",0,2)</f>
        <v>2</v>
      </c>
      <c r="CT100">
        <f>IF('3. Pauses 24h'!$C$3="Score",0,2)</f>
        <v>2</v>
      </c>
      <c r="CU100">
        <f>IF('3. Pauses 24h'!$C$3="Score",0,2)</f>
        <v>2</v>
      </c>
      <c r="CV100">
        <f>IF('3. Pauses 24h'!$C$3="Score",0,3)</f>
        <v>3</v>
      </c>
      <c r="CW100">
        <f>IF('3. Pauses 24h'!$C$3="Score",0,3)</f>
        <v>3</v>
      </c>
      <c r="CX100">
        <f>IF('3. Pauses 24h'!$C$3="Score",0,3)</f>
        <v>3</v>
      </c>
      <c r="CY100">
        <f>IF('3. Pauses 24h'!$C$3="Score",0,3)</f>
        <v>3</v>
      </c>
      <c r="CZ100">
        <f>IF('3. Pauses 24h'!$C$3="Score",0,6)</f>
        <v>6</v>
      </c>
      <c r="DA100">
        <f>IF('3. Pauses 24h'!$C$3="Score",0,5)</f>
        <v>5</v>
      </c>
    </row>
    <row r="101" spans="2:105" ht="15" thickBot="1" x14ac:dyDescent="0.4">
      <c r="B101" s="190" t="s">
        <v>1196</v>
      </c>
      <c r="D101" s="478">
        <f t="shared" si="4"/>
        <v>6.9529411764705884</v>
      </c>
      <c r="E101">
        <f>IF('3. Pauses 24h'!$C$3="Score",,1)</f>
        <v>1</v>
      </c>
      <c r="F101">
        <f>IF('3. Pauses 24h'!$C$3="Score",,2)</f>
        <v>2</v>
      </c>
      <c r="G101">
        <f>IF('3. Pauses 24h'!$C$3="Score",,3)</f>
        <v>3</v>
      </c>
      <c r="R101">
        <f>IF('3. Pauses 24h'!$C$3="Score",,3)</f>
        <v>3</v>
      </c>
      <c r="S101">
        <f>IF('3. Pauses 24h'!$C$3="Score",,3)</f>
        <v>3</v>
      </c>
      <c r="T101">
        <f>IF('3. Pauses 24h'!$C$3="Score",,3)</f>
        <v>3</v>
      </c>
      <c r="U101">
        <f>IF('3. Pauses 24h'!$C$3="Score",0,7)</f>
        <v>7</v>
      </c>
      <c r="V101">
        <f>IF('3. Pauses 24h'!$C$3="Score",0,7)</f>
        <v>7</v>
      </c>
      <c r="W101">
        <f>IF('3. Pauses 24h'!$C$3="Score",0,7)</f>
        <v>7</v>
      </c>
      <c r="X101">
        <f>IF('3. Pauses 24h'!$C$3="Score",0,7)</f>
        <v>7</v>
      </c>
      <c r="Y101">
        <f>IF('3. Pauses 24h'!$C$3="Score",0,7)</f>
        <v>7</v>
      </c>
      <c r="Z101">
        <f>IF('3. Pauses 24h'!$C$3="Score",0,7)</f>
        <v>7</v>
      </c>
      <c r="AA101">
        <f>IF('3. Pauses 24h'!$C$3="Score",0,7)</f>
        <v>7</v>
      </c>
      <c r="AB101">
        <f>IF('3. Pauses 24h'!$C$3="Score",0,7)</f>
        <v>7</v>
      </c>
      <c r="AC101">
        <f>IF('3. Pauses 24h'!$C$3="Score",0,7)</f>
        <v>7</v>
      </c>
      <c r="AD101">
        <f>IF('3. Pauses 24h'!$C$3="Score",0,7)</f>
        <v>7</v>
      </c>
      <c r="AE101">
        <f>IF('3. Pauses 24h'!$C$3="Score",0,7)</f>
        <v>7</v>
      </c>
      <c r="AF101">
        <f>IF('3. Pauses 24h'!$C$3="Score",0,7)</f>
        <v>7</v>
      </c>
      <c r="AG101">
        <f>IF('3. Pauses 24h'!$C$3="Score",0,7)</f>
        <v>7</v>
      </c>
      <c r="AH101">
        <f>IF('3. Pauses 24h'!$C$3="Score",0,7)</f>
        <v>7</v>
      </c>
      <c r="AI101">
        <f>IF('3. Pauses 24h'!$C$3="Score",0,7)</f>
        <v>7</v>
      </c>
      <c r="AJ101">
        <f>IF('3. Pauses 24h'!$C$3="Score",0,7)</f>
        <v>7</v>
      </c>
      <c r="AK101">
        <f>IF('3. Pauses 24h'!$C$3="Score",0,7)</f>
        <v>7</v>
      </c>
      <c r="AL101">
        <f>IF('3. Pauses 24h'!$C$3="Score",0,7)</f>
        <v>7</v>
      </c>
      <c r="AM101">
        <f>IF('3. Pauses 24h'!$C$3="Score",0,7)</f>
        <v>7</v>
      </c>
      <c r="AN101">
        <f>IF('3. Pauses 24h'!$C$3="Score",0,7)</f>
        <v>7</v>
      </c>
      <c r="AO101">
        <f>IF('3. Pauses 24h'!$C$3="Score",0,7)</f>
        <v>7</v>
      </c>
      <c r="AP101">
        <f>IF('3. Pauses 24h'!$C$3="Score",0,7)</f>
        <v>7</v>
      </c>
      <c r="AQ101">
        <f>IF('3. Pauses 24h'!$C$3="Score",0,7)</f>
        <v>7</v>
      </c>
      <c r="AR101">
        <f>IF('3. Pauses 24h'!$C$3="Score",0,7)</f>
        <v>7</v>
      </c>
      <c r="AS101">
        <f>IF('3. Pauses 24h'!$C$3="Score",0,7)</f>
        <v>7</v>
      </c>
      <c r="AT101">
        <f>IF('3. Pauses 24h'!$C$3="Score",0,7)</f>
        <v>7</v>
      </c>
      <c r="AU101">
        <f>IF('3. Pauses 24h'!$C$3="Score",0,7)</f>
        <v>7</v>
      </c>
      <c r="AV101">
        <f>IF('3. Pauses 24h'!$C$3="Score",0,7)</f>
        <v>7</v>
      </c>
      <c r="AW101">
        <f>IF('3. Pauses 24h'!$C$3="Score",0,7)</f>
        <v>7</v>
      </c>
      <c r="AX101">
        <f>IF('3. Pauses 24h'!$C$3="Score",0,7)</f>
        <v>7</v>
      </c>
      <c r="AY101">
        <f>IF('3. Pauses 24h'!$C$3="Score",0,7)</f>
        <v>7</v>
      </c>
      <c r="AZ101">
        <f>IF('3. Pauses 24h'!$C$3="Score",0,7)</f>
        <v>7</v>
      </c>
      <c r="BA101">
        <f>IF('3. Pauses 24h'!$C$3="Score",0,7)</f>
        <v>7</v>
      </c>
      <c r="BB101">
        <f>IF('3. Pauses 24h'!$C$3="Score",0,7)</f>
        <v>7</v>
      </c>
      <c r="BC101">
        <f>IF('3. Pauses 24h'!$C$3="Score",0,7)</f>
        <v>7</v>
      </c>
      <c r="BD101">
        <f>IF('3. Pauses 24h'!$C$3="Score",0,7)</f>
        <v>7</v>
      </c>
      <c r="BE101">
        <f>IF('3. Pauses 24h'!$C$3="Score",0,7)</f>
        <v>7</v>
      </c>
      <c r="BF101">
        <f>IF('3. Pauses 24h'!$C$3="Score",0,7)</f>
        <v>7</v>
      </c>
      <c r="BG101">
        <f>IF('3. Pauses 24h'!$C$3="Score",0,7)</f>
        <v>7</v>
      </c>
      <c r="BH101">
        <f>IF('3. Pauses 24h'!$C$3="Score",0,7)</f>
        <v>7</v>
      </c>
      <c r="BI101">
        <f>IF('3. Pauses 24h'!$C$3="Score",0,7)</f>
        <v>7</v>
      </c>
      <c r="BJ101">
        <f>IF('3. Pauses 24h'!$C$3="Score",0,7)</f>
        <v>7</v>
      </c>
      <c r="BK101">
        <f>IF('3. Pauses 24h'!$C$3="Score",0,7)</f>
        <v>7</v>
      </c>
      <c r="BL101">
        <f>IF('3. Pauses 24h'!$C$3="Score",0,7)</f>
        <v>7</v>
      </c>
      <c r="BM101">
        <f>IF('3. Pauses 24h'!$C$3="Score",0,7)</f>
        <v>7</v>
      </c>
      <c r="BN101">
        <f>IF('3. Pauses 24h'!$C$3="Score",0,7)</f>
        <v>7</v>
      </c>
      <c r="BO101">
        <f>IF('3. Pauses 24h'!$C$3="Score",0,7)</f>
        <v>7</v>
      </c>
      <c r="BP101">
        <f>IF('3. Pauses 24h'!$C$3="Score",0,7)</f>
        <v>7</v>
      </c>
      <c r="BQ101">
        <f>IF('3. Pauses 24h'!$C$3="Score",0,7)</f>
        <v>7</v>
      </c>
      <c r="BR101">
        <f>IF('3. Pauses 24h'!$C$3="Score",0,7)</f>
        <v>7</v>
      </c>
      <c r="BS101">
        <f>IF('3. Pauses 24h'!$C$3="Score",0,7)</f>
        <v>7</v>
      </c>
      <c r="BT101">
        <f>IF('3. Pauses 24h'!$C$3="Score",0,7)</f>
        <v>7</v>
      </c>
      <c r="BU101">
        <f>IF('3. Pauses 24h'!$C$3="Score",0,7)</f>
        <v>7</v>
      </c>
      <c r="BV101">
        <f>IF('3. Pauses 24h'!$C$3="Score",0,7)</f>
        <v>7</v>
      </c>
      <c r="BW101">
        <f>IF('3. Pauses 24h'!$C$3="Score",0,7)</f>
        <v>7</v>
      </c>
      <c r="BX101">
        <f>IF('3. Pauses 24h'!$C$3="Score",0,7)</f>
        <v>7</v>
      </c>
      <c r="BY101">
        <f>IF('3. Pauses 24h'!$C$3="Score",0,7)</f>
        <v>7</v>
      </c>
      <c r="BZ101">
        <f>IF('3. Pauses 24h'!$C$3="Score",0,7)</f>
        <v>7</v>
      </c>
      <c r="CA101">
        <f>IF('3. Pauses 24h'!$C$3="Score",0,7)</f>
        <v>7</v>
      </c>
      <c r="CB101">
        <f>IF('3. Pauses 24h'!$C$3="Score",0,7)</f>
        <v>7</v>
      </c>
      <c r="CC101">
        <f>IF('3. Pauses 24h'!$C$3="Score",0,7)</f>
        <v>7</v>
      </c>
      <c r="CD101">
        <f>IF('3. Pauses 24h'!$C$3="Score",0,7)</f>
        <v>7</v>
      </c>
      <c r="CE101">
        <f>IF('3. Pauses 24h'!$C$3="Score",0,7)</f>
        <v>7</v>
      </c>
      <c r="CF101">
        <f>IF('3. Pauses 24h'!$C$3="Score",0,7)</f>
        <v>7</v>
      </c>
      <c r="CG101">
        <f>IF('3. Pauses 24h'!$C$3="Score",0,7)</f>
        <v>7</v>
      </c>
      <c r="CH101">
        <f>IF('3. Pauses 24h'!$C$3="Score",0,7)</f>
        <v>7</v>
      </c>
      <c r="CI101">
        <f>IF('3. Pauses 24h'!$C$3="Score",0,7)</f>
        <v>7</v>
      </c>
      <c r="CJ101">
        <f>IF('3. Pauses 24h'!$C$3="Score",0,7)</f>
        <v>7</v>
      </c>
      <c r="CK101">
        <f>IF('3. Pauses 24h'!$C$3="Score",0,7)</f>
        <v>7</v>
      </c>
      <c r="CL101">
        <f>IF('3. Pauses 24h'!$C$3="Score",0,7)</f>
        <v>7</v>
      </c>
      <c r="CM101">
        <f>IF('3. Pauses 24h'!$C$3="Score",0,7)</f>
        <v>7</v>
      </c>
      <c r="CN101">
        <f>IF('3. Pauses 24h'!$C$3="Score",0,7)</f>
        <v>7</v>
      </c>
      <c r="CO101">
        <f>IF('3. Pauses 24h'!$C$3="Score",0,7)</f>
        <v>7</v>
      </c>
      <c r="CP101">
        <f>IF('3. Pauses 24h'!$C$3="Score",0,7)</f>
        <v>7</v>
      </c>
      <c r="CQ101">
        <f>IF('3. Pauses 24h'!$C$3="Score",0,7)</f>
        <v>7</v>
      </c>
      <c r="CR101">
        <f>IF('3. Pauses 24h'!$C$3="Score",0,7)</f>
        <v>7</v>
      </c>
      <c r="CS101">
        <f>IF('3. Pauses 24h'!$C$3="Score",0,7)</f>
        <v>7</v>
      </c>
      <c r="CT101">
        <f>IF('3. Pauses 24h'!$C$3="Score",0,7)</f>
        <v>7</v>
      </c>
      <c r="CU101">
        <f>IF('3. Pauses 24h'!$C$3="Score",0,7)</f>
        <v>7</v>
      </c>
      <c r="CV101">
        <f>IF('3. Pauses 24h'!$C$3="Score",0,7)</f>
        <v>7</v>
      </c>
      <c r="CW101">
        <f>IF('3. Pauses 24h'!$C$3="Score",0,7)</f>
        <v>7</v>
      </c>
      <c r="CX101">
        <f>IF('3. Pauses 24h'!$C$3="Score",0,7)</f>
        <v>7</v>
      </c>
      <c r="CY101">
        <f>IF('3. Pauses 24h'!$C$3="Score",0,6)</f>
        <v>6</v>
      </c>
      <c r="CZ101">
        <f>IF('3. Pauses 24h'!$C$3="Score",0,6)</f>
        <v>6</v>
      </c>
      <c r="DA101">
        <f>IF('3. Pauses 24h'!$C$3="Score",0,5)</f>
        <v>5</v>
      </c>
    </row>
    <row r="102" spans="2:105" ht="15" thickBot="1" x14ac:dyDescent="0.4">
      <c r="B102" s="477" t="s">
        <v>734</v>
      </c>
      <c r="D102" s="478">
        <f t="shared" si="4"/>
        <v>1.9879518072289157</v>
      </c>
      <c r="U102">
        <f>IF('3. Pauses 24h'!$C$3="Score",0,2)</f>
        <v>2</v>
      </c>
      <c r="V102">
        <f>IF('3. Pauses 24h'!$C$3="Score",0,2)</f>
        <v>2</v>
      </c>
      <c r="W102">
        <f>IF('3. Pauses 24h'!$C$3="Score",0,2)</f>
        <v>2</v>
      </c>
      <c r="X102">
        <f>IF('3. Pauses 24h'!$C$3="Score",0,2)</f>
        <v>2</v>
      </c>
      <c r="Y102">
        <f>IF('3. Pauses 24h'!$C$3="Score",0,2)</f>
        <v>2</v>
      </c>
      <c r="Z102">
        <f>IF('3. Pauses 24h'!$C$3="Score",0,2)</f>
        <v>2</v>
      </c>
      <c r="AA102">
        <f>IF('3. Pauses 24h'!$C$3="Score",0,2)</f>
        <v>2</v>
      </c>
      <c r="AB102">
        <f>IF('3. Pauses 24h'!$C$3="Score",0,2)</f>
        <v>2</v>
      </c>
      <c r="AC102">
        <f>IF('3. Pauses 24h'!$C$3="Score",0,2)</f>
        <v>2</v>
      </c>
      <c r="AD102">
        <f>IF('3. Pauses 24h'!$C$3="Score",0,2)</f>
        <v>2</v>
      </c>
      <c r="AE102">
        <f>IF('3. Pauses 24h'!$C$3="Score",0,2)</f>
        <v>2</v>
      </c>
      <c r="AF102">
        <f>IF('3. Pauses 24h'!$C$3="Score",0,2)</f>
        <v>2</v>
      </c>
      <c r="AG102">
        <f>IF('3. Pauses 24h'!$C$3="Score",0,2)</f>
        <v>2</v>
      </c>
      <c r="AH102">
        <f>IF('3. Pauses 24h'!$C$3="Score",0,2)</f>
        <v>2</v>
      </c>
      <c r="AI102">
        <f>IF('3. Pauses 24h'!$C$3="Score",0,2)</f>
        <v>2</v>
      </c>
      <c r="AJ102">
        <f>IF('3. Pauses 24h'!$C$3="Score",0,2)</f>
        <v>2</v>
      </c>
      <c r="AK102">
        <f>IF('3. Pauses 24h'!$C$3="Score",0,2)</f>
        <v>2</v>
      </c>
      <c r="AL102">
        <f>IF('3. Pauses 24h'!$C$3="Score",0,2)</f>
        <v>2</v>
      </c>
      <c r="AM102">
        <f>IF('3. Pauses 24h'!$C$3="Score",0,2)</f>
        <v>2</v>
      </c>
      <c r="AN102">
        <f>IF('3. Pauses 24h'!$C$3="Score",0,2)</f>
        <v>2</v>
      </c>
      <c r="AO102">
        <f>IF('3. Pauses 24h'!$C$3="Score",0,2)</f>
        <v>2</v>
      </c>
      <c r="AP102">
        <f>IF('3. Pauses 24h'!$C$3="Score",0,2)</f>
        <v>2</v>
      </c>
      <c r="AQ102">
        <f>IF('3. Pauses 24h'!$C$3="Score",0,2)</f>
        <v>2</v>
      </c>
      <c r="AR102">
        <f>IF('3. Pauses 24h'!$C$3="Score",0,2)</f>
        <v>2</v>
      </c>
      <c r="AS102">
        <f>IF('3. Pauses 24h'!$C$3="Score",0,2)</f>
        <v>2</v>
      </c>
      <c r="AT102">
        <f>IF('3. Pauses 24h'!$C$3="Score",0,2)</f>
        <v>2</v>
      </c>
      <c r="AU102">
        <f>IF('3. Pauses 24h'!$C$3="Score",0,2)</f>
        <v>2</v>
      </c>
      <c r="AV102">
        <f>IF('3. Pauses 24h'!$C$3="Score",0,2)</f>
        <v>2</v>
      </c>
      <c r="AW102">
        <f>IF('3. Pauses 24h'!$C$3="Score",0,2)</f>
        <v>2</v>
      </c>
      <c r="AX102">
        <f>IF('3. Pauses 24h'!$C$3="Score",0,2)</f>
        <v>2</v>
      </c>
      <c r="AY102">
        <f>IF('3. Pauses 24h'!$C$3="Score",0,2)</f>
        <v>2</v>
      </c>
      <c r="AZ102">
        <f>IF('3. Pauses 24h'!$C$3="Score",0,2)</f>
        <v>2</v>
      </c>
      <c r="BA102">
        <f>IF('3. Pauses 24h'!$C$3="Score",0,2)</f>
        <v>2</v>
      </c>
      <c r="BB102">
        <f>IF('3. Pauses 24h'!$C$3="Score",0,2)</f>
        <v>2</v>
      </c>
      <c r="BC102">
        <f>IF('3. Pauses 24h'!$C$3="Score",0,2)</f>
        <v>2</v>
      </c>
      <c r="BD102">
        <f>IF('3. Pauses 24h'!$C$3="Score",0,2)</f>
        <v>2</v>
      </c>
      <c r="BE102">
        <f>IF('3. Pauses 24h'!$C$3="Score",0,2)</f>
        <v>2</v>
      </c>
      <c r="BF102">
        <f>IF('3. Pauses 24h'!$C$3="Score",0,2)</f>
        <v>2</v>
      </c>
      <c r="BG102">
        <f>IF('3. Pauses 24h'!$C$3="Score",0,2)</f>
        <v>2</v>
      </c>
      <c r="BH102">
        <f>IF('3. Pauses 24h'!$C$3="Score",0,2)</f>
        <v>2</v>
      </c>
      <c r="BI102">
        <f>IF('3. Pauses 24h'!$C$3="Score",0,2)</f>
        <v>2</v>
      </c>
      <c r="BJ102">
        <f>IF('3. Pauses 24h'!$C$3="Score",0,2)</f>
        <v>2</v>
      </c>
      <c r="BK102">
        <f>IF('3. Pauses 24h'!$C$3="Score",0,2)</f>
        <v>2</v>
      </c>
      <c r="BL102">
        <f>IF('3. Pauses 24h'!$C$3="Score",0,2)</f>
        <v>2</v>
      </c>
      <c r="BM102">
        <f>IF('3. Pauses 24h'!$C$3="Score",0,2)</f>
        <v>2</v>
      </c>
      <c r="BN102">
        <f>IF('3. Pauses 24h'!$C$3="Score",0,2)</f>
        <v>2</v>
      </c>
      <c r="BO102">
        <f>IF('3. Pauses 24h'!$C$3="Score",0,2)</f>
        <v>2</v>
      </c>
      <c r="BP102">
        <f>IF('3. Pauses 24h'!$C$3="Score",0,2)</f>
        <v>2</v>
      </c>
      <c r="BQ102">
        <f>IF('3. Pauses 24h'!$C$3="Score",0,2)</f>
        <v>2</v>
      </c>
      <c r="BR102">
        <f>IF('3. Pauses 24h'!$C$3="Score",0,2)</f>
        <v>2</v>
      </c>
      <c r="BS102">
        <f>IF('3. Pauses 24h'!$C$3="Score",0,2)</f>
        <v>2</v>
      </c>
      <c r="BT102">
        <f>IF('3. Pauses 24h'!$C$3="Score",0,2)</f>
        <v>2</v>
      </c>
      <c r="BU102">
        <f>IF('3. Pauses 24h'!$C$3="Score",0,2)</f>
        <v>2</v>
      </c>
      <c r="BV102">
        <f>IF('3. Pauses 24h'!$C$3="Score",0,2)</f>
        <v>2</v>
      </c>
      <c r="BW102">
        <f>IF('3. Pauses 24h'!$C$3="Score",0,2)</f>
        <v>2</v>
      </c>
      <c r="BX102">
        <f>IF('3. Pauses 24h'!$C$3="Score",0,2)</f>
        <v>2</v>
      </c>
      <c r="BY102">
        <f>IF('3. Pauses 24h'!$C$3="Score",0,2)</f>
        <v>2</v>
      </c>
      <c r="BZ102">
        <f>IF('3. Pauses 24h'!$C$3="Score",0,2)</f>
        <v>2</v>
      </c>
      <c r="CA102">
        <f>IF('3. Pauses 24h'!$C$3="Score",0,2)</f>
        <v>2</v>
      </c>
      <c r="CB102">
        <f>IF('3. Pauses 24h'!$C$3="Score",0,2)</f>
        <v>2</v>
      </c>
      <c r="CC102">
        <f>IF('3. Pauses 24h'!$C$3="Score",0,2)</f>
        <v>2</v>
      </c>
      <c r="CD102">
        <f>IF('3. Pauses 24h'!$C$3="Score",0,2)</f>
        <v>2</v>
      </c>
      <c r="CE102">
        <f>IF('3. Pauses 24h'!$C$3="Score",0,2)</f>
        <v>2</v>
      </c>
      <c r="CF102">
        <f>IF('3. Pauses 24h'!$C$3="Score",0,2)</f>
        <v>2</v>
      </c>
      <c r="CG102">
        <f>IF('3. Pauses 24h'!$C$3="Score",0,2)</f>
        <v>2</v>
      </c>
      <c r="CH102">
        <f>IF('3. Pauses 24h'!$C$3="Score",0,2)</f>
        <v>2</v>
      </c>
      <c r="CI102">
        <f>IF('3. Pauses 24h'!$C$3="Score",0,2)</f>
        <v>2</v>
      </c>
      <c r="CJ102">
        <f>IF('3. Pauses 24h'!$C$3="Score",0,2)</f>
        <v>2</v>
      </c>
      <c r="CK102">
        <f>IF('3. Pauses 24h'!$C$3="Score",0,2)</f>
        <v>2</v>
      </c>
      <c r="CL102">
        <f>IF('3. Pauses 24h'!$C$3="Score",0,2)</f>
        <v>2</v>
      </c>
      <c r="CM102">
        <f>IF('3. Pauses 24h'!$C$3="Score",0,2)</f>
        <v>2</v>
      </c>
      <c r="CN102">
        <f>IF('3. Pauses 24h'!$C$3="Score",0,2)</f>
        <v>2</v>
      </c>
      <c r="CO102">
        <f>IF('3. Pauses 24h'!$C$3="Score",0,2)</f>
        <v>2</v>
      </c>
      <c r="CP102">
        <f>IF('3. Pauses 24h'!$C$3="Score",0,2)</f>
        <v>2</v>
      </c>
      <c r="CQ102">
        <f>IF('3. Pauses 24h'!$C$3="Score",0,2)</f>
        <v>2</v>
      </c>
      <c r="CR102">
        <f>IF('3. Pauses 24h'!$C$3="Score",0,2)</f>
        <v>2</v>
      </c>
      <c r="CS102">
        <f>IF('3. Pauses 24h'!$C$3="Score",0,2)</f>
        <v>2</v>
      </c>
      <c r="CT102">
        <f>IF('3. Pauses 24h'!$C$3="Score",0,2)</f>
        <v>2</v>
      </c>
      <c r="CU102">
        <f>IF('3. Pauses 24h'!$C$3="Score",0,2)</f>
        <v>2</v>
      </c>
      <c r="CV102">
        <f>IF('3. Pauses 24h'!$C$3="Score",0,2)</f>
        <v>2</v>
      </c>
      <c r="CW102">
        <f>IF('3. Pauses 24h'!$C$3="Score",0,2)</f>
        <v>2</v>
      </c>
      <c r="CX102">
        <f>IF('3. Pauses 24h'!$C$3="Score",0,2)</f>
        <v>2</v>
      </c>
      <c r="CY102">
        <f>IF('3. Pauses 24h'!$C$3="Score",1,1)</f>
        <v>1</v>
      </c>
    </row>
    <row r="109" spans="2:105" x14ac:dyDescent="0.35">
      <c r="T109">
        <f>IF('3. Pauses 24h'!$C$3="Score",,4)</f>
        <v>4</v>
      </c>
      <c r="U109">
        <f>IF('3. Pauses 24h'!$C$3="Score",0,5)</f>
        <v>5</v>
      </c>
      <c r="V109">
        <f>IF('3. Pauses 24h'!$C$3="Score",0,4)</f>
        <v>4</v>
      </c>
      <c r="W109">
        <f>IF('3. Pauses 24h'!$C$3="Score",0,3)</f>
        <v>3</v>
      </c>
      <c r="X109">
        <f>IF('3. Pauses 24h'!$C$3="Score",0,2)</f>
        <v>2</v>
      </c>
      <c r="Y109">
        <f>IF('3. Pauses 24h'!$C$3="Score",1,1)</f>
        <v>1</v>
      </c>
    </row>
    <row r="122" spans="21:105" x14ac:dyDescent="0.35">
      <c r="U122">
        <f>IF('3. Pauses 24h'!$C$3="Score",0,7)</f>
        <v>7</v>
      </c>
      <c r="V122">
        <f>IF('3. Pauses 24h'!$C$3="Score",0,7)</f>
        <v>7</v>
      </c>
      <c r="W122">
        <f>IF('3. Pauses 24h'!$C$3="Score",0,7)</f>
        <v>7</v>
      </c>
      <c r="X122">
        <f>IF('3. Pauses 24h'!$C$3="Score",0,7)</f>
        <v>7</v>
      </c>
      <c r="Y122">
        <f>IF('3. Pauses 24h'!$C$3="Score",0,7)</f>
        <v>7</v>
      </c>
      <c r="Z122">
        <f>IF('3. Pauses 24h'!$C$3="Score",0,7)</f>
        <v>7</v>
      </c>
      <c r="AA122">
        <f>IF('3. Pauses 24h'!$C$3="Score",0,7)</f>
        <v>7</v>
      </c>
      <c r="AB122">
        <f>IF('3. Pauses 24h'!$C$3="Score",0,7)</f>
        <v>7</v>
      </c>
      <c r="AC122">
        <f>IF('3. Pauses 24h'!$C$3="Score",0,7)</f>
        <v>7</v>
      </c>
      <c r="AD122">
        <f>IF('3. Pauses 24h'!$C$3="Score",0,7)</f>
        <v>7</v>
      </c>
      <c r="AE122">
        <f>IF('3. Pauses 24h'!$C$3="Score",0,7)</f>
        <v>7</v>
      </c>
      <c r="AF122">
        <f>IF('3. Pauses 24h'!$C$3="Score",0,7)</f>
        <v>7</v>
      </c>
      <c r="AG122">
        <f>IF('3. Pauses 24h'!$C$3="Score",0,7)</f>
        <v>7</v>
      </c>
      <c r="AH122">
        <f>IF('3. Pauses 24h'!$C$3="Score",0,7)</f>
        <v>7</v>
      </c>
      <c r="AI122">
        <f>IF('3. Pauses 24h'!$C$3="Score",0,7)</f>
        <v>7</v>
      </c>
      <c r="AJ122">
        <f>IF('3. Pauses 24h'!$C$3="Score",0,7)</f>
        <v>7</v>
      </c>
      <c r="AK122">
        <f>IF('3. Pauses 24h'!$C$3="Score",0,7)</f>
        <v>7</v>
      </c>
      <c r="AL122">
        <f>IF('3. Pauses 24h'!$C$3="Score",0,7)</f>
        <v>7</v>
      </c>
      <c r="AM122">
        <f>IF('3. Pauses 24h'!$C$3="Score",0,7)</f>
        <v>7</v>
      </c>
      <c r="AN122">
        <f>IF('3. Pauses 24h'!$C$3="Score",0,7)</f>
        <v>7</v>
      </c>
      <c r="AO122">
        <f>IF('3. Pauses 24h'!$C$3="Score",0,7)</f>
        <v>7</v>
      </c>
      <c r="AP122">
        <f>IF('3. Pauses 24h'!$C$3="Score",0,7)</f>
        <v>7</v>
      </c>
      <c r="AQ122">
        <f>IF('3. Pauses 24h'!$C$3="Score",0,7)</f>
        <v>7</v>
      </c>
      <c r="AR122">
        <f>IF('3. Pauses 24h'!$C$3="Score",0,7)</f>
        <v>7</v>
      </c>
      <c r="AS122">
        <f>IF('3. Pauses 24h'!$C$3="Score",0,7)</f>
        <v>7</v>
      </c>
      <c r="AT122">
        <f>IF('3. Pauses 24h'!$C$3="Score",0,7)</f>
        <v>7</v>
      </c>
      <c r="AU122">
        <f>IF('3. Pauses 24h'!$C$3="Score",0,7)</f>
        <v>7</v>
      </c>
      <c r="AV122">
        <f>IF('3. Pauses 24h'!$C$3="Score",0,7)</f>
        <v>7</v>
      </c>
      <c r="AW122">
        <f>IF('3. Pauses 24h'!$C$3="Score",0,7)</f>
        <v>7</v>
      </c>
      <c r="AX122">
        <f>IF('3. Pauses 24h'!$C$3="Score",0,7)</f>
        <v>7</v>
      </c>
      <c r="AY122">
        <f>IF('3. Pauses 24h'!$C$3="Score",0,7)</f>
        <v>7</v>
      </c>
      <c r="AZ122">
        <f>IF('3. Pauses 24h'!$C$3="Score",0,7)</f>
        <v>7</v>
      </c>
      <c r="BA122">
        <f>IF('3. Pauses 24h'!$C$3="Score",0,7)</f>
        <v>7</v>
      </c>
      <c r="BB122">
        <f>IF('3. Pauses 24h'!$C$3="Score",0,7)</f>
        <v>7</v>
      </c>
      <c r="BC122">
        <f>IF('3. Pauses 24h'!$C$3="Score",0,7)</f>
        <v>7</v>
      </c>
      <c r="BD122">
        <f>IF('3. Pauses 24h'!$C$3="Score",0,7)</f>
        <v>7</v>
      </c>
      <c r="BE122">
        <f>IF('3. Pauses 24h'!$C$3="Score",0,7)</f>
        <v>7</v>
      </c>
      <c r="BF122">
        <f>IF('3. Pauses 24h'!$C$3="Score",0,7)</f>
        <v>7</v>
      </c>
      <c r="BG122">
        <f>IF('3. Pauses 24h'!$C$3="Score",0,7)</f>
        <v>7</v>
      </c>
      <c r="BH122">
        <f>IF('3. Pauses 24h'!$C$3="Score",0,7)</f>
        <v>7</v>
      </c>
      <c r="BI122">
        <f>IF('3. Pauses 24h'!$C$3="Score",0,7)</f>
        <v>7</v>
      </c>
      <c r="BJ122">
        <f>IF('3. Pauses 24h'!$C$3="Score",0,7)</f>
        <v>7</v>
      </c>
      <c r="BK122">
        <f>IF('3. Pauses 24h'!$C$3="Score",0,7)</f>
        <v>7</v>
      </c>
      <c r="BL122">
        <f>IF('3. Pauses 24h'!$C$3="Score",0,7)</f>
        <v>7</v>
      </c>
      <c r="BM122">
        <f>IF('3. Pauses 24h'!$C$3="Score",0,7)</f>
        <v>7</v>
      </c>
      <c r="BN122">
        <f>IF('3. Pauses 24h'!$C$3="Score",0,7)</f>
        <v>7</v>
      </c>
      <c r="BO122">
        <f>IF('3. Pauses 24h'!$C$3="Score",0,7)</f>
        <v>7</v>
      </c>
      <c r="BP122">
        <f>IF('3. Pauses 24h'!$C$3="Score",0,7)</f>
        <v>7</v>
      </c>
      <c r="BQ122">
        <f>IF('3. Pauses 24h'!$C$3="Score",0,7)</f>
        <v>7</v>
      </c>
      <c r="BR122">
        <f>IF('3. Pauses 24h'!$C$3="Score",0,7)</f>
        <v>7</v>
      </c>
      <c r="BS122">
        <f>IF('3. Pauses 24h'!$C$3="Score",0,7)</f>
        <v>7</v>
      </c>
      <c r="BT122">
        <f>IF('3. Pauses 24h'!$C$3="Score",0,7)</f>
        <v>7</v>
      </c>
      <c r="BU122">
        <f>IF('3. Pauses 24h'!$C$3="Score",0,7)</f>
        <v>7</v>
      </c>
      <c r="BV122">
        <f>IF('3. Pauses 24h'!$C$3="Score",0,7)</f>
        <v>7</v>
      </c>
      <c r="BW122">
        <f>IF('3. Pauses 24h'!$C$3="Score",0,7)</f>
        <v>7</v>
      </c>
      <c r="BX122">
        <f>IF('3. Pauses 24h'!$C$3="Score",0,7)</f>
        <v>7</v>
      </c>
      <c r="BY122">
        <f>IF('3. Pauses 24h'!$C$3="Score",0,7)</f>
        <v>7</v>
      </c>
      <c r="BZ122">
        <f>IF('3. Pauses 24h'!$C$3="Score",0,7)</f>
        <v>7</v>
      </c>
      <c r="CA122">
        <f>IF('3. Pauses 24h'!$C$3="Score",0,7)</f>
        <v>7</v>
      </c>
      <c r="CB122">
        <f>IF('3. Pauses 24h'!$C$3="Score",0,7)</f>
        <v>7</v>
      </c>
      <c r="CC122">
        <f>IF('3. Pauses 24h'!$C$3="Score",0,7)</f>
        <v>7</v>
      </c>
      <c r="CD122">
        <f>IF('3. Pauses 24h'!$C$3="Score",0,7)</f>
        <v>7</v>
      </c>
      <c r="CE122">
        <f>IF('3. Pauses 24h'!$C$3="Score",0,7)</f>
        <v>7</v>
      </c>
      <c r="CF122">
        <f>IF('3. Pauses 24h'!$C$3="Score",0,7)</f>
        <v>7</v>
      </c>
      <c r="CG122">
        <f>IF('3. Pauses 24h'!$C$3="Score",0,7)</f>
        <v>7</v>
      </c>
      <c r="CH122">
        <f>IF('3. Pauses 24h'!$C$3="Score",0,7)</f>
        <v>7</v>
      </c>
      <c r="CI122">
        <f>IF('3. Pauses 24h'!$C$3="Score",0,7)</f>
        <v>7</v>
      </c>
      <c r="CJ122">
        <f>IF('3. Pauses 24h'!$C$3="Score",0,7)</f>
        <v>7</v>
      </c>
      <c r="CK122">
        <f>IF('3. Pauses 24h'!$C$3="Score",0,7)</f>
        <v>7</v>
      </c>
      <c r="CL122">
        <f>IF('3. Pauses 24h'!$C$3="Score",0,7)</f>
        <v>7</v>
      </c>
      <c r="CM122">
        <f>IF('3. Pauses 24h'!$C$3="Score",0,7)</f>
        <v>7</v>
      </c>
      <c r="CN122">
        <f>IF('3. Pauses 24h'!$C$3="Score",0,7)</f>
        <v>7</v>
      </c>
      <c r="CO122">
        <f>IF('3. Pauses 24h'!$C$3="Score",0,7)</f>
        <v>7</v>
      </c>
      <c r="CP122">
        <f>IF('3. Pauses 24h'!$C$3="Score",0,7)</f>
        <v>7</v>
      </c>
      <c r="CQ122">
        <f>IF('3. Pauses 24h'!$C$3="Score",0,7)</f>
        <v>7</v>
      </c>
      <c r="CR122">
        <f>IF('3. Pauses 24h'!$C$3="Score",0,7)</f>
        <v>7</v>
      </c>
      <c r="CS122">
        <f>IF('3. Pauses 24h'!$C$3="Score",0,7)</f>
        <v>7</v>
      </c>
      <c r="CT122">
        <f>IF('3. Pauses 24h'!$C$3="Score",0,7)</f>
        <v>7</v>
      </c>
      <c r="CU122">
        <f>IF('3. Pauses 24h'!$C$3="Score",0,7)</f>
        <v>7</v>
      </c>
      <c r="CV122">
        <f>IF('3. Pauses 24h'!$C$3="Score",0,7)</f>
        <v>7</v>
      </c>
      <c r="CW122">
        <f>IF('3. Pauses 24h'!$C$3="Score",0,7)</f>
        <v>7</v>
      </c>
      <c r="CX122">
        <f>IF('3. Pauses 24h'!$C$3="Score",0,7)</f>
        <v>7</v>
      </c>
      <c r="CY122">
        <f>IF('3. Pauses 24h'!$C$3="Score",0,7)</f>
        <v>7</v>
      </c>
      <c r="CZ122">
        <f>IF('3. Pauses 24h'!$C$3="Score",0,7)</f>
        <v>7</v>
      </c>
      <c r="DA122">
        <f>IF('3. Pauses 24h'!$C$3="Score",0,6)</f>
        <v>6</v>
      </c>
    </row>
    <row r="151" spans="25:94" x14ac:dyDescent="0.35">
      <c r="Y151">
        <f>IF('3. Pauses 24h'!$C$3="Score",1,1)</f>
        <v>1</v>
      </c>
      <c r="AL151">
        <f>IF('3. Pauses 24h'!$C$3="Score",0,3)</f>
        <v>3</v>
      </c>
      <c r="AM151">
        <f>IF('3. Pauses 24h'!$C$3="Score",0,4)</f>
        <v>4</v>
      </c>
      <c r="AN151">
        <f>IF('3. Pauses 24h'!$C$3="Score",0,4)</f>
        <v>4</v>
      </c>
      <c r="AO151">
        <f>IF('3. Pauses 24h'!$C$3="Score",0,3)</f>
        <v>3</v>
      </c>
      <c r="AP151">
        <f>IF('3. Pauses 24h'!$C$3="Score",0,3)</f>
        <v>3</v>
      </c>
      <c r="AQ151">
        <f>IF('3. Pauses 24h'!$C$3="Score",0,3)</f>
        <v>3</v>
      </c>
      <c r="AR151">
        <f>IF('3. Pauses 24h'!$C$3="Score",0,3)</f>
        <v>3</v>
      </c>
      <c r="AS151">
        <f>IF('3. Pauses 24h'!$C$3="Score",0,2)</f>
        <v>2</v>
      </c>
      <c r="AT151">
        <f>IF('3. Pauses 24h'!$C$3="Score",1,1)</f>
        <v>1</v>
      </c>
      <c r="AU151">
        <f>IF('3. Pauses 24h'!$C$3="Score",2,0)</f>
        <v>0</v>
      </c>
      <c r="BA151">
        <f>IF('3. Pauses 24h'!$C$3="Score",0,2)</f>
        <v>2</v>
      </c>
      <c r="BB151">
        <f>IF('3. Pauses 24h'!$C$3="Score",0,2)</f>
        <v>2</v>
      </c>
      <c r="BF151">
        <f>IF('3. Pauses 24h'!$C$3="Score",0,2)</f>
        <v>2</v>
      </c>
      <c r="BG151">
        <f>IF('3. Pauses 24h'!$C$3="Score",0,2)</f>
        <v>2</v>
      </c>
      <c r="BV151">
        <f>IF('3. Pauses 24h'!$C$3="Score",0,3)</f>
        <v>3</v>
      </c>
      <c r="BW151">
        <f>IF('3. Pauses 24h'!$C$3="Score",0,2)</f>
        <v>2</v>
      </c>
      <c r="CM151">
        <f>IF('3. Pauses 24h'!$C$3="Score",0,2)</f>
        <v>2</v>
      </c>
      <c r="CN151">
        <f>IF('3. Pauses 24h'!$C$3="Score",0,2)</f>
        <v>2</v>
      </c>
      <c r="CO151">
        <f>IF('3. Pauses 24h'!$C$3="Score",0,3)</f>
        <v>3</v>
      </c>
      <c r="CP151">
        <f>IF('3. Pauses 24h'!$C$3="Score",0,3)</f>
        <v>3</v>
      </c>
    </row>
    <row r="163" spans="21:44" x14ac:dyDescent="0.35">
      <c r="U163">
        <f>IF('3. Pauses 24h'!$C$3="Score",1,1)</f>
        <v>1</v>
      </c>
      <c r="V163">
        <f>IF('3. Pauses 24h'!$C$3="Score",0,2)</f>
        <v>2</v>
      </c>
      <c r="W163">
        <f>IF('3. Pauses 24h'!$C$3="Score",0,2)</f>
        <v>2</v>
      </c>
      <c r="X163">
        <f>IF('3. Pauses 24h'!$C$3="Score",0,2)</f>
        <v>2</v>
      </c>
      <c r="Y163">
        <f>IF('3. Pauses 24h'!$C$3="Score",0,2)</f>
        <v>2</v>
      </c>
      <c r="Z163">
        <f>IF('3. Pauses 24h'!$C$3="Score",0,2)</f>
        <v>2</v>
      </c>
      <c r="AA163">
        <f>IF('3. Pauses 24h'!$C$3="Score",0,3)</f>
        <v>3</v>
      </c>
      <c r="AB163">
        <f>IF('3. Pauses 24h'!$C$3="Score",0,2)</f>
        <v>2</v>
      </c>
      <c r="AC163">
        <f>IF('3. Pauses 24h'!$C$3="Score",1,1)</f>
        <v>1</v>
      </c>
      <c r="AD163">
        <f>IF('3. Pauses 24h'!$C$3="Score",0,3)</f>
        <v>3</v>
      </c>
      <c r="AE163">
        <f>IF('3. Pauses 24h'!$C$3="Score",0,3)</f>
        <v>3</v>
      </c>
      <c r="AF163">
        <f>IF('3. Pauses 24h'!$C$3="Score",0,2)</f>
        <v>2</v>
      </c>
      <c r="AG163">
        <f>IF('3. Pauses 24h'!$C$3="Score",1,1)</f>
        <v>1</v>
      </c>
      <c r="AH163">
        <f>IF('3. Pauses 24h'!$C$3="Score",1,1)</f>
        <v>1</v>
      </c>
      <c r="AI163">
        <f>IF('3. Pauses 24h'!$C$3="Score",1,1)</f>
        <v>1</v>
      </c>
      <c r="AJ163">
        <f>IF('3. Pauses 24h'!$C$3="Score",0,2)</f>
        <v>2</v>
      </c>
      <c r="AK163">
        <f>IF('3. Pauses 24h'!$C$3="Score",0,3)</f>
        <v>3</v>
      </c>
      <c r="AL163">
        <f>IF('3. Pauses 24h'!$C$3="Score",0,3)</f>
        <v>3</v>
      </c>
      <c r="AM163">
        <f>IF('3. Pauses 24h'!$C$3="Score",0,3)</f>
        <v>3</v>
      </c>
      <c r="AN163">
        <f>IF('3. Pauses 24h'!$C$3="Score",0,3)</f>
        <v>3</v>
      </c>
      <c r="AO163">
        <f>IF('3. Pauses 24h'!$C$3="Score",0,3)</f>
        <v>3</v>
      </c>
      <c r="AP163">
        <f>IF('3. Pauses 24h'!$C$3="Score",0,3)</f>
        <v>3</v>
      </c>
      <c r="AQ163">
        <f>IF('3. Pauses 24h'!$C$3="Score",0,3)</f>
        <v>3</v>
      </c>
      <c r="AR163">
        <f>IF('3. Pauses 24h'!$C$3="Score",0,2)</f>
        <v>2</v>
      </c>
    </row>
  </sheetData>
  <mergeCells count="1">
    <mergeCell ref="C3:D3"/>
  </mergeCells>
  <conditionalFormatting sqref="G11:Q11"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1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2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2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2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2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2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2:Q12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1:Q11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">
    <cfRule type="iconSet" priority="1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1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0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1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4:Q44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5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2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iconSet" priority="1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">
    <cfRule type="iconSet" priority="1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4:Q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5:Q15">
    <cfRule type="iconSet" priority="1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1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1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iconSet" priority="1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2:Q22">
    <cfRule type="iconSet" priority="1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3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3:Q23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6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9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1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2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3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1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7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">
    <cfRule type="iconSet" priority="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0">
    <cfRule type="iconSet" priority="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1">
    <cfRule type="iconSet" priority="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2:Q42">
    <cfRule type="iconSet" priority="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4:Q44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5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6:Q46">
    <cfRule type="iconSet" priority="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7:Q47">
    <cfRule type="iconSet" priority="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6">
    <cfRule type="iconSet" priority="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6:Q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iconSet" priority="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8">
    <cfRule type="iconSet" priority="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8:Q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0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3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13:Q13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8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28:Q28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9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0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1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1:Q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3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3:Q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4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5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5:Q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37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9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9:Q39">
    <cfRule type="iconSet" priority="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2">
    <cfRule type="iconSet" priority="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3">
    <cfRule type="iconSet" priority="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4">
    <cfRule type="iconSet" priority="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5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5:Q45">
    <cfRule type="iconSet" priority="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6">
    <cfRule type="iconSet" priority="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7:Q37">
    <cfRule type="iconSet" priority="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43">
    <cfRule type="iconSet" priority="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3:Q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5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0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0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E21">
    <cfRule type="iconSet" priority="20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7:F21">
    <cfRule type="iconSet" priority="20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0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0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0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079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079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0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0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0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0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0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0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0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0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0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0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0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0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0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0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49">
    <cfRule type="colorScale" priority="20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D102">
    <cfRule type="colorScale" priority="20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3" xr:uid="{F133CE27-7ECA-A847-A4B1-AD470FDD4C31}">
      <formula1>"Score,Brut"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20D9-1888-E143-BEC3-52A0F57D46CF}">
  <sheetPr codeName="Feuil15"/>
  <dimension ref="B3:KO163"/>
  <sheetViews>
    <sheetView topLeftCell="A97" workbookViewId="0">
      <selection activeCell="D100" sqref="D100:D102"/>
    </sheetView>
  </sheetViews>
  <sheetFormatPr baseColWidth="10" defaultRowHeight="14.5" outlineLevelCol="1" x14ac:dyDescent="0.35"/>
  <cols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735</v>
      </c>
      <c r="D3" s="829"/>
    </row>
    <row r="8" spans="2:164" x14ac:dyDescent="0.35">
      <c r="D8" s="180"/>
      <c r="U8" s="180"/>
      <c r="V8" s="180"/>
      <c r="W8" s="180"/>
    </row>
    <row r="10" spans="2:164" ht="15" thickBot="1" x14ac:dyDescent="0.4">
      <c r="B10" t="s">
        <v>735</v>
      </c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e">
        <f>Planning_medecin_LS!#REF!</f>
        <v>#REF!</v>
      </c>
      <c r="C11" s="183"/>
      <c r="D11" s="206">
        <f t="shared" ref="D11:D74" si="3">AVERAGE($U11:$DA11)</f>
        <v>6.4</v>
      </c>
      <c r="E11" s="184">
        <f>IF('4. Heures nocturnes'!$C$3="Score",,)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IF('4. Heures nocturnes'!$C$3="Score",,)</f>
        <v>0</v>
      </c>
      <c r="Q11" s="184">
        <f>IF('4. Heures nocturnes'!$C$3="Score",,)</f>
        <v>0</v>
      </c>
      <c r="R11" s="184">
        <f>IF('4. Heures nocturnes'!$C$3="Score",,)</f>
        <v>0</v>
      </c>
      <c r="S11" s="184">
        <f>IF('4. Heures nocturnes'!$C$3="Score",,)</f>
        <v>0</v>
      </c>
      <c r="T11" s="183">
        <f>IF('4. Heures nocturnes'!$C$3="Score",,)</f>
        <v>0</v>
      </c>
      <c r="U11" s="185">
        <f>IF('4. Heures nocturnes'!$C$3="Score",1,8)</f>
        <v>8</v>
      </c>
      <c r="V11" s="185">
        <f>IF('4. Heures nocturnes'!$C$3="Score",1,8)</f>
        <v>8</v>
      </c>
      <c r="W11" s="185">
        <f>IF('4. Heures nocturnes'!$C$3="Score",0,7)</f>
        <v>7</v>
      </c>
      <c r="X11" s="185">
        <f>IF('4. Heures nocturnes'!$C$3="Score",0,0)</f>
        <v>0</v>
      </c>
      <c r="Y11" s="185">
        <f>IF('4. Heures nocturnes'!$C$3="Score",0,0)</f>
        <v>0</v>
      </c>
      <c r="Z11" s="185">
        <f>IF('4. Heures nocturnes'!$C$3="Score",0,0)</f>
        <v>0</v>
      </c>
      <c r="AA11" s="185">
        <f>IF('4. Heures nocturnes'!$C$3="Score",0,0)</f>
        <v>0</v>
      </c>
      <c r="AB11" s="185">
        <f>IF('4. Heures nocturnes'!$C$3="Score",0,1)</f>
        <v>1</v>
      </c>
      <c r="AC11" s="185">
        <f>IF('4. Heures nocturnes'!$C$3="Score",1,8)</f>
        <v>8</v>
      </c>
      <c r="AD11" s="185">
        <f>IF('4. Heures nocturnes'!$C$3="Score",1,8)</f>
        <v>8</v>
      </c>
      <c r="AE11" s="185">
        <f>IF('4. Heures nocturnes'!$C$3="Score",1,8)</f>
        <v>8</v>
      </c>
      <c r="AF11" s="185">
        <f>IF('4. Heures nocturnes'!$C$3="Score",1,8)</f>
        <v>8</v>
      </c>
      <c r="AG11" s="185">
        <f>IF('4. Heures nocturnes'!$C$3="Score",1,8)</f>
        <v>8</v>
      </c>
      <c r="AH11" s="185">
        <f>IF('4. Heures nocturnes'!$C$3="Score",1,8)</f>
        <v>8</v>
      </c>
      <c r="AI11" s="185">
        <f>IF('4. Heures nocturnes'!$C$3="Score",0,7)</f>
        <v>7</v>
      </c>
      <c r="AJ11" s="185">
        <f>IF('4. Heures nocturnes'!$C$3="Score",0,1)</f>
        <v>1</v>
      </c>
      <c r="AK11" s="185">
        <f>IF('4. Heures nocturnes'!$C$3="Score",1,8)</f>
        <v>8</v>
      </c>
      <c r="AL11" s="185">
        <f>IF('4. Heures nocturnes'!$C$3="Score",1,8)</f>
        <v>8</v>
      </c>
      <c r="AM11" s="185">
        <f>IF('4. Heures nocturnes'!$C$3="Score",1,8)</f>
        <v>8</v>
      </c>
      <c r="AN11" s="185">
        <f>IF('4. Heures nocturnes'!$C$3="Score",1,8)</f>
        <v>8</v>
      </c>
      <c r="AO11" s="185">
        <f>IF('4. Heures nocturnes'!$C$3="Score",1,8)</f>
        <v>8</v>
      </c>
      <c r="AP11" s="185">
        <f>IF('4. Heures nocturnes'!$C$3="Score",1,8)</f>
        <v>8</v>
      </c>
      <c r="AQ11" s="185">
        <f>IF('4. Heures nocturnes'!$C$3="Score",0,7)</f>
        <v>7</v>
      </c>
      <c r="AR11" s="185">
        <f>IF('4. Heures nocturnes'!$C$3="Score",0,1)</f>
        <v>1</v>
      </c>
      <c r="AS11" s="194">
        <f>IF('4. Heures nocturnes'!$C$3="Score",2,16)</f>
        <v>16</v>
      </c>
      <c r="AT11" s="4">
        <f>IF('4. Heures nocturnes'!$C$3="Score",2,15)</f>
        <v>15</v>
      </c>
      <c r="AU11" s="4">
        <f>IF('4. Heures nocturnes'!$C$3="Score",1,8)</f>
        <v>8</v>
      </c>
      <c r="AV11" s="4">
        <f>IF('4. Heures nocturnes'!$C$3="Score",1,8)</f>
        <v>8</v>
      </c>
      <c r="AW11" s="4">
        <f>IF('4. Heures nocturnes'!$C$3="Score",1,8)</f>
        <v>8</v>
      </c>
      <c r="AX11" s="4">
        <f>IF('4. Heures nocturnes'!$C$3="Score",2,9)</f>
        <v>9</v>
      </c>
      <c r="AY11" s="4">
        <f>IF('4. Heures nocturnes'!$C$3="Score",2,15)</f>
        <v>15</v>
      </c>
      <c r="AZ11" s="4">
        <f>IF('4. Heures nocturnes'!$C$3="Score",1,8)</f>
        <v>8</v>
      </c>
      <c r="BA11" s="4">
        <f>IF('4. Heures nocturnes'!$C$3="Score",1,8)</f>
        <v>8</v>
      </c>
      <c r="BB11" s="4">
        <f>IF('4. Heures nocturnes'!$C$3="Score",1,8)</f>
        <v>8</v>
      </c>
      <c r="BC11" s="4">
        <f>IF('4. Heures nocturnes'!$C$3="Score",1,8)</f>
        <v>8</v>
      </c>
      <c r="BD11" s="4">
        <f>IF('4. Heures nocturnes'!$C$3="Score",1,8)</f>
        <v>8</v>
      </c>
      <c r="BE11" s="4">
        <f>IF('4. Heures nocturnes'!$C$3="Score",0,7)</f>
        <v>7</v>
      </c>
      <c r="BF11" s="4">
        <f>IF('4. Heures nocturnes'!$C$3="Score",0,0)</f>
        <v>0</v>
      </c>
      <c r="BG11" s="4">
        <f>IF('4. Heures nocturnes'!$C$3="Score",0,0)</f>
        <v>0</v>
      </c>
      <c r="BH11" s="4">
        <f>IF('4. Heures nocturnes'!$C$3="Score",0,1)</f>
        <v>1</v>
      </c>
      <c r="BI11" s="4">
        <f>IF('4. Heures nocturnes'!$C$3="Score",1,8)</f>
        <v>8</v>
      </c>
      <c r="BJ11" s="4">
        <f>IF('4. Heures nocturnes'!$C$3="Score",1,8)</f>
        <v>8</v>
      </c>
      <c r="BK11" s="4">
        <f>IF('4. Heures nocturnes'!$C$3="Score",1,8)</f>
        <v>8</v>
      </c>
      <c r="BL11" s="4">
        <f>IF('4. Heures nocturnes'!$C$3="Score",1,8)</f>
        <v>8</v>
      </c>
      <c r="BM11" s="4">
        <f>IF('4. Heures nocturnes'!$C$3="Score",1,8)</f>
        <v>8</v>
      </c>
      <c r="BN11" s="4">
        <f>IF('4. Heures nocturnes'!$C$3="Score",1,8)</f>
        <v>8</v>
      </c>
      <c r="BO11" s="4">
        <f>IF('4. Heures nocturnes'!$C$3="Score",0,7)</f>
        <v>7</v>
      </c>
      <c r="BP11" s="4">
        <f>IF('4. Heures nocturnes'!$C$3="Score",0,0)</f>
        <v>0</v>
      </c>
      <c r="BQ11" s="4">
        <f>IF('4. Heures nocturnes'!$C$3="Score",0,0)</f>
        <v>0</v>
      </c>
      <c r="BR11" s="4">
        <f>IF('4. Heures nocturnes'!$C$3="Score",0,0)</f>
        <v>0</v>
      </c>
      <c r="BS11" s="4">
        <f>IF('4. Heures nocturnes'!$C$3="Score",0,0)</f>
        <v>0</v>
      </c>
      <c r="BT11" s="4">
        <f>IF('4. Heures nocturnes'!$C$3="Score",0,1)</f>
        <v>1</v>
      </c>
      <c r="BU11" s="4">
        <f>IF('4. Heures nocturnes'!$C$3="Score",1,8)</f>
        <v>8</v>
      </c>
      <c r="BV11" s="4">
        <f>IF('4. Heures nocturnes'!$C$3="Score",1,8)</f>
        <v>8</v>
      </c>
      <c r="BW11" s="4">
        <f>IF('4. Heures nocturnes'!$C$3="Score",1,8)</f>
        <v>8</v>
      </c>
      <c r="BX11" s="4">
        <f>IF('4. Heures nocturnes'!$C$3="Score",1,8)</f>
        <v>8</v>
      </c>
      <c r="BY11">
        <f>IF('4. Heures nocturnes'!$C$3="Score",1,8)</f>
        <v>8</v>
      </c>
      <c r="BZ11">
        <f>IF('4. Heures nocturnes'!$C$3="Score",1,8)</f>
        <v>8</v>
      </c>
      <c r="CA11">
        <f>IF('4. Heures nocturnes'!$C$3="Score",0,7)</f>
        <v>7</v>
      </c>
      <c r="CB11">
        <f>IF('4. Heures nocturnes'!$C$3="Score",0,1)</f>
        <v>1</v>
      </c>
      <c r="CC11">
        <f>IF('4. Heures nocturnes'!$C$3="Score",1,8)</f>
        <v>8</v>
      </c>
      <c r="CD11">
        <f>IF('4. Heures nocturnes'!$C$3="Score",1,8)</f>
        <v>8</v>
      </c>
      <c r="CE11">
        <f>IF('4. Heures nocturnes'!$C$3="Score",1,8)</f>
        <v>8</v>
      </c>
      <c r="CF11">
        <f>IF('4. Heures nocturnes'!$C$3="Score",1,8)</f>
        <v>8</v>
      </c>
      <c r="CG11">
        <f>IF('4. Heures nocturnes'!$C$3="Score",1,8)</f>
        <v>8</v>
      </c>
      <c r="CH11">
        <f>IF('4. Heures nocturnes'!$C$3="Score",1,8)</f>
        <v>8</v>
      </c>
      <c r="CI11">
        <f>IF('4. Heures nocturnes'!$C$3="Score",0,7)</f>
        <v>7</v>
      </c>
      <c r="CJ11">
        <f>IF('4. Heures nocturnes'!$C$3="Score",0,1)</f>
        <v>1</v>
      </c>
      <c r="CK11">
        <f>IF('4. Heures nocturnes'!$C$3="Score",1,8)</f>
        <v>8</v>
      </c>
      <c r="CL11">
        <f>IF('4. Heures nocturnes'!$C$3="Score",1,8)</f>
        <v>8</v>
      </c>
      <c r="CM11">
        <f>IF('4. Heures nocturnes'!$C$3="Score",1,8)</f>
        <v>8</v>
      </c>
      <c r="CN11">
        <f>IF('4. Heures nocturnes'!$C$3="Score",1,8)</f>
        <v>8</v>
      </c>
      <c r="CO11">
        <f>IF('4. Heures nocturnes'!$C$3="Score",1,8)</f>
        <v>8</v>
      </c>
      <c r="CP11">
        <f>IF('4. Heures nocturnes'!$C$3="Score",1,8)</f>
        <v>8</v>
      </c>
      <c r="CQ11">
        <f>IF('4. Heures nocturnes'!$C$3="Score",0,7)</f>
        <v>7</v>
      </c>
      <c r="CR11">
        <f>IF('4. Heures nocturnes'!$C$3="Score",0,0)</f>
        <v>0</v>
      </c>
      <c r="CS11">
        <f>IF('4. Heures nocturnes'!$C$3="Score",0,0)</f>
        <v>0</v>
      </c>
      <c r="CT11">
        <f>IF('4. Heures nocturnes'!$C$3="Score",0,0)</f>
        <v>0</v>
      </c>
      <c r="CU11">
        <f>IF('4. Heures nocturnes'!$C$3="Score",0,0)</f>
        <v>0</v>
      </c>
      <c r="CV11">
        <f>IF('4. Heures nocturnes'!$C$3="Score",0,1)</f>
        <v>1</v>
      </c>
      <c r="CW11">
        <f>IF('4. Heures nocturnes'!$C$3="Score",1,8)</f>
        <v>8</v>
      </c>
      <c r="CX11">
        <f>IF('4. Heures nocturnes'!$C$3="Score",1,8)</f>
        <v>8</v>
      </c>
      <c r="CY11">
        <f>IF('4. Heures nocturnes'!$C$3="Score",2,9)</f>
        <v>9</v>
      </c>
      <c r="CZ11">
        <f>IF('4. Heures nocturnes'!$C$3="Score",2,16)</f>
        <v>16</v>
      </c>
      <c r="DA11">
        <f>IF('4. Heures nocturnes'!$C$3="Score",2,16)</f>
        <v>16</v>
      </c>
    </row>
    <row r="12" spans="2:164" x14ac:dyDescent="0.35">
      <c r="B12" s="186" t="e">
        <f>Planning_medecin_LS!#REF!</f>
        <v>#REF!</v>
      </c>
      <c r="C12" s="187"/>
      <c r="D12" s="207">
        <f t="shared" si="3"/>
        <v>0.68235294117647061</v>
      </c>
      <c r="E12" s="188">
        <f>IF('4. Heures nocturnes'!$C$3="Score",,)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IF('4. Heures nocturnes'!$C$3="Score",,)</f>
        <v>0</v>
      </c>
      <c r="Q12" s="188">
        <f>IF('4. Heures nocturnes'!$C$3="Score",,)</f>
        <v>0</v>
      </c>
      <c r="R12" s="188">
        <f>IF('4. Heures nocturnes'!$C$3="Score",,)</f>
        <v>0</v>
      </c>
      <c r="S12" s="188">
        <f>IF('4. Heures nocturnes'!$C$3="Score",,)</f>
        <v>0</v>
      </c>
      <c r="T12" s="187">
        <f>IF('4. Heures nocturnes'!$C$3="Score",,)</f>
        <v>0</v>
      </c>
      <c r="U12" s="172">
        <f>IF('4. Heures nocturnes'!$C$3="Score",0,1)</f>
        <v>1</v>
      </c>
      <c r="V12" s="172">
        <f>IF('4. Heures nocturnes'!$C$3="Score",0,1)</f>
        <v>1</v>
      </c>
      <c r="W12" s="172">
        <f>IF('4. Heures nocturnes'!$C$3="Score",0,0)</f>
        <v>0</v>
      </c>
      <c r="X12" s="172">
        <f>IF('4. Heures nocturnes'!$C$3="Score",0,1)</f>
        <v>1</v>
      </c>
      <c r="Y12" s="172">
        <f>IF('4. Heures nocturnes'!$C$3="Score",1,8)</f>
        <v>8</v>
      </c>
      <c r="Z12" s="172">
        <f>IF('4. Heures nocturnes'!$C$3="Score",1,8)</f>
        <v>8</v>
      </c>
      <c r="AA12" s="172">
        <f>IF('4. Heures nocturnes'!$C$3="Score",1,8)</f>
        <v>8</v>
      </c>
      <c r="AB12" s="172">
        <f>IF('4. Heures nocturnes'!$C$3="Score",1,8)</f>
        <v>8</v>
      </c>
      <c r="AC12" s="172">
        <f>IF('4. Heures nocturnes'!$C$3="Score",1,8)</f>
        <v>8</v>
      </c>
      <c r="AD12" s="172">
        <f>IF('4. Heures nocturnes'!$C$3="Score",1,8)</f>
        <v>8</v>
      </c>
      <c r="AE12" s="172">
        <f>IF('4. Heures nocturnes'!$C$3="Score",0,7)</f>
        <v>7</v>
      </c>
      <c r="AF12" s="172">
        <f>IF('4. Heures nocturnes'!$C$3="Score",0,0)</f>
        <v>0</v>
      </c>
      <c r="AG12" s="172">
        <f>IF('4. Heures nocturnes'!$C$3="Score",0,0)</f>
        <v>0</v>
      </c>
      <c r="AH12" s="172">
        <f>IF('4. Heures nocturnes'!$C$3="Score",0,0)</f>
        <v>0</v>
      </c>
      <c r="AI12" s="172">
        <f>IF('4. Heures nocturnes'!$C$3="Score",0,0)</f>
        <v>0</v>
      </c>
      <c r="AJ12" s="172">
        <f>IF('4. Heures nocturnes'!$C$3="Score",0,0)</f>
        <v>0</v>
      </c>
      <c r="AK12" s="172">
        <f>IF('4. Heures nocturnes'!$C$3="Score",0,0)</f>
        <v>0</v>
      </c>
      <c r="AL12" s="172">
        <f>IF('4. Heures nocturnes'!$C$3="Score",0,0)</f>
        <v>0</v>
      </c>
      <c r="AM12" s="172">
        <f>IF('4. Heures nocturnes'!$C$3="Score",0,0)</f>
        <v>0</v>
      </c>
      <c r="AN12" s="172">
        <f>IF('4. Heures nocturnes'!$C$3="Score",0,0)</f>
        <v>0</v>
      </c>
      <c r="AO12" s="172">
        <f>IF('4. Heures nocturnes'!$C$3="Score",0,0)</f>
        <v>0</v>
      </c>
      <c r="AP12" s="172">
        <f>IF('4. Heures nocturnes'!$C$3="Score",0,0)</f>
        <v>0</v>
      </c>
      <c r="AQ12" s="172">
        <f>IF('4. Heures nocturnes'!$C$3="Score",0,0)</f>
        <v>0</v>
      </c>
      <c r="AR12" s="172">
        <f>IF('4. Heures nocturnes'!$C$3="Score",0,0)</f>
        <v>0</v>
      </c>
      <c r="AS12" s="189">
        <f>IF('4. Heures nocturnes'!$C$3="Score",0,0)</f>
        <v>0</v>
      </c>
      <c r="AT12" s="4">
        <f>IF('4. Heures nocturnes'!$C$3="Score",0,0)</f>
        <v>0</v>
      </c>
      <c r="AU12" s="4">
        <f>IF('4. Heures nocturnes'!$C$3="Score",0,0)</f>
        <v>0</v>
      </c>
      <c r="AV12" s="4">
        <f>IF('4. Heures nocturnes'!$C$3="Score",0,0)</f>
        <v>0</v>
      </c>
      <c r="AW12" s="4">
        <f>IF('4. Heures nocturnes'!$C$3="Score",0,0)</f>
        <v>0</v>
      </c>
      <c r="AX12" s="4">
        <f>IF('4. Heures nocturnes'!$C$3="Score",0,0)</f>
        <v>0</v>
      </c>
      <c r="AY12" s="4">
        <f>IF('4. Heures nocturnes'!$C$3="Score",0,0)</f>
        <v>0</v>
      </c>
      <c r="AZ12" s="4">
        <f>IF('4. Heures nocturnes'!$C$3="Score",0,0)</f>
        <v>0</v>
      </c>
      <c r="BA12" s="4">
        <f>IF('4. Heures nocturnes'!$C$3="Score",0,0)</f>
        <v>0</v>
      </c>
      <c r="BB12" s="4">
        <f>IF('4. Heures nocturnes'!$C$3="Score",0,0)</f>
        <v>0</v>
      </c>
      <c r="BC12" s="4">
        <f>IF('4. Heures nocturnes'!$C$3="Score",0,0)</f>
        <v>0</v>
      </c>
      <c r="BD12" s="4">
        <f>IF('4. Heures nocturnes'!$C$3="Score",0,0)</f>
        <v>0</v>
      </c>
      <c r="BE12" s="4">
        <f>IF('4. Heures nocturnes'!$C$3="Score",0,0)</f>
        <v>0</v>
      </c>
      <c r="BF12" s="4">
        <f>IF('4. Heures nocturnes'!$C$3="Score",0,0)</f>
        <v>0</v>
      </c>
      <c r="BG12" s="4">
        <f>IF('4. Heures nocturnes'!$C$3="Score",0,0)</f>
        <v>0</v>
      </c>
      <c r="BH12" s="4">
        <f>IF('4. Heures nocturnes'!$C$3="Score",0,0)</f>
        <v>0</v>
      </c>
      <c r="BI12" s="4">
        <f>IF('4. Heures nocturnes'!$C$3="Score",0,0)</f>
        <v>0</v>
      </c>
      <c r="BJ12" s="4">
        <f>IF('4. Heures nocturnes'!$C$3="Score",0,0)</f>
        <v>0</v>
      </c>
      <c r="BK12" s="4">
        <f>IF('4. Heures nocturnes'!$C$3="Score",0,0)</f>
        <v>0</v>
      </c>
      <c r="BL12" s="4">
        <f>IF('4. Heures nocturnes'!$C$3="Score",0,0)</f>
        <v>0</v>
      </c>
      <c r="BM12" s="4">
        <f>IF('4. Heures nocturnes'!$C$3="Score",0,0)</f>
        <v>0</v>
      </c>
      <c r="BN12" s="4">
        <f>IF('4. Heures nocturnes'!$C$3="Score",0,0)</f>
        <v>0</v>
      </c>
      <c r="BO12" s="4">
        <f>IF('4. Heures nocturnes'!$C$3="Score",0,0)</f>
        <v>0</v>
      </c>
      <c r="BP12" s="4">
        <f>IF('4. Heures nocturnes'!$C$3="Score",0,0)</f>
        <v>0</v>
      </c>
      <c r="BQ12" s="4">
        <f>IF('4. Heures nocturnes'!$C$3="Score",0,0)</f>
        <v>0</v>
      </c>
      <c r="BR12" s="4">
        <f>IF('4. Heures nocturnes'!$C$3="Score",0,0)</f>
        <v>0</v>
      </c>
      <c r="BS12" s="4">
        <f>IF('4. Heures nocturnes'!$C$3="Score",0,0)</f>
        <v>0</v>
      </c>
      <c r="BT12" s="4">
        <f>IF('4. Heures nocturnes'!$C$3="Score",0,0)</f>
        <v>0</v>
      </c>
      <c r="BU12" s="4">
        <f>IF('4. Heures nocturnes'!$C$3="Score",0,0)</f>
        <v>0</v>
      </c>
      <c r="BV12" s="4">
        <f>IF('4. Heures nocturnes'!$C$3="Score",0,0)</f>
        <v>0</v>
      </c>
      <c r="BW12" s="4">
        <f>IF('4. Heures nocturnes'!$C$3="Score",0,0)</f>
        <v>0</v>
      </c>
      <c r="BX12" s="4">
        <f>IF('4. Heures nocturnes'!$C$3="Score",0,0)</f>
        <v>0</v>
      </c>
      <c r="BY12">
        <f>IF('4. Heures nocturnes'!$C$3="Score",0,0)</f>
        <v>0</v>
      </c>
      <c r="BZ12">
        <f>IF('4. Heures nocturnes'!$C$3="Score",0,0)</f>
        <v>0</v>
      </c>
      <c r="CA12">
        <f>IF('4. Heures nocturnes'!$C$3="Score",0,0)</f>
        <v>0</v>
      </c>
      <c r="CB12">
        <f>IF('4. Heures nocturnes'!$C$3="Score",0,0)</f>
        <v>0</v>
      </c>
      <c r="CC12">
        <f>IF('4. Heures nocturnes'!$C$3="Score",0,0)</f>
        <v>0</v>
      </c>
      <c r="CD12">
        <f>IF('4. Heures nocturnes'!$C$3="Score",0,0)</f>
        <v>0</v>
      </c>
      <c r="CE12">
        <f>IF('4. Heures nocturnes'!$C$3="Score",0,0)</f>
        <v>0</v>
      </c>
      <c r="CF12">
        <f>IF('4. Heures nocturnes'!$C$3="Score",0,0)</f>
        <v>0</v>
      </c>
      <c r="CG12">
        <f>IF('4. Heures nocturnes'!$C$3="Score",0,0)</f>
        <v>0</v>
      </c>
      <c r="CH12">
        <f>IF('4. Heures nocturnes'!$C$3="Score",0,0)</f>
        <v>0</v>
      </c>
      <c r="CI12">
        <f>IF('4. Heures nocturnes'!$C$3="Score",0,0)</f>
        <v>0</v>
      </c>
      <c r="CJ12">
        <f>IF('4. Heures nocturnes'!$C$3="Score",0,0)</f>
        <v>0</v>
      </c>
      <c r="CK12">
        <f>IF('4. Heures nocturnes'!$C$3="Score",0,0)</f>
        <v>0</v>
      </c>
      <c r="CL12">
        <f>IF('4. Heures nocturnes'!$C$3="Score",0,0)</f>
        <v>0</v>
      </c>
      <c r="CM12">
        <f>IF('4. Heures nocturnes'!$C$3="Score",0,0)</f>
        <v>0</v>
      </c>
      <c r="CN12">
        <f>IF('4. Heures nocturnes'!$C$3="Score",0,0)</f>
        <v>0</v>
      </c>
      <c r="CO12">
        <f>IF('4. Heures nocturnes'!$C$3="Score",0,0)</f>
        <v>0</v>
      </c>
      <c r="CP12">
        <f>IF('4. Heures nocturnes'!$C$3="Score",0,0)</f>
        <v>0</v>
      </c>
      <c r="CQ12">
        <f>IF('4. Heures nocturnes'!$C$3="Score",0,0)</f>
        <v>0</v>
      </c>
      <c r="CR12">
        <f>IF('4. Heures nocturnes'!$C$3="Score",0,0)</f>
        <v>0</v>
      </c>
      <c r="CS12">
        <f>IF('4. Heures nocturnes'!$C$3="Score",0,0)</f>
        <v>0</v>
      </c>
      <c r="CT12">
        <f>IF('4. Heures nocturnes'!$C$3="Score",0,0)</f>
        <v>0</v>
      </c>
      <c r="CU12">
        <f>IF('4. Heures nocturnes'!$C$3="Score",0,0)</f>
        <v>0</v>
      </c>
      <c r="CV12">
        <f>IF('4. Heures nocturnes'!$C$3="Score",0,0)</f>
        <v>0</v>
      </c>
      <c r="CW12">
        <f>IF('4. Heures nocturnes'!$C$3="Score",0,0)</f>
        <v>0</v>
      </c>
      <c r="CX12">
        <f>IF('4. Heures nocturnes'!$C$3="Score",0,0)</f>
        <v>0</v>
      </c>
      <c r="CY12">
        <f>IF('4. Heures nocturnes'!$C$3="Score",0,0)</f>
        <v>0</v>
      </c>
      <c r="CZ12">
        <f>IF('4. Heures nocturnes'!$C$3="Score",0,0)</f>
        <v>0</v>
      </c>
      <c r="DA12">
        <f>IF('4. Heures nocturnes'!$C$3="Score",0,0)</f>
        <v>0</v>
      </c>
    </row>
    <row r="13" spans="2:164" x14ac:dyDescent="0.35">
      <c r="B13" s="186" t="e">
        <f>Planning_medecin_LS!#REF!</f>
        <v>#REF!</v>
      </c>
      <c r="C13" s="187"/>
      <c r="D13" s="207">
        <f t="shared" si="3"/>
        <v>0</v>
      </c>
      <c r="E13" s="187">
        <f>IF('4. Heures nocturnes'!$C$3="Score",,)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IF('4. Heures nocturnes'!$C$3="Score",,)</f>
        <v>0</v>
      </c>
      <c r="Q13" s="187">
        <f>IF('4. Heures nocturnes'!$C$3="Score",,)</f>
        <v>0</v>
      </c>
      <c r="R13" s="187">
        <f>IF('4. Heures nocturnes'!$C$3="Score",,)</f>
        <v>0</v>
      </c>
      <c r="S13" s="187">
        <f>IF('4. Heures nocturnes'!$C$3="Score",,)</f>
        <v>0</v>
      </c>
      <c r="T13" s="187">
        <f>IF('4. Heures nocturnes'!$C$3="Score",,)</f>
        <v>0</v>
      </c>
      <c r="U13" s="172">
        <f>IF('4. Heures nocturnes'!$C$3="Score",0,0)</f>
        <v>0</v>
      </c>
      <c r="V13" s="172">
        <f>IF('4. Heures nocturnes'!$C$3="Score",0,0)</f>
        <v>0</v>
      </c>
      <c r="W13" s="172">
        <f>IF('4. Heures nocturnes'!$C$3="Score",0,0)</f>
        <v>0</v>
      </c>
      <c r="X13" s="172">
        <f>IF('4. Heures nocturnes'!$C$3="Score",0,0)</f>
        <v>0</v>
      </c>
      <c r="Y13" s="172">
        <f>IF('4. Heures nocturnes'!$C$3="Score",0,0)</f>
        <v>0</v>
      </c>
      <c r="Z13" s="172">
        <f>IF('4. Heures nocturnes'!$C$3="Score",0,0)</f>
        <v>0</v>
      </c>
      <c r="AA13" s="172">
        <f>IF('4. Heures nocturnes'!$C$3="Score",0,0)</f>
        <v>0</v>
      </c>
      <c r="AB13" s="172">
        <f>IF('4. Heures nocturnes'!$C$3="Score",0,0)</f>
        <v>0</v>
      </c>
      <c r="AC13" s="172">
        <f>IF('4. Heures nocturnes'!$C$3="Score",0,0)</f>
        <v>0</v>
      </c>
      <c r="AD13" s="172">
        <f>IF('4. Heures nocturnes'!$C$3="Score",0,0)</f>
        <v>0</v>
      </c>
      <c r="AE13" s="172">
        <f>IF('4. Heures nocturnes'!$C$3="Score",0,0)</f>
        <v>0</v>
      </c>
      <c r="AF13" s="172">
        <f>IF('4. Heures nocturnes'!$C$3="Score",0,0)</f>
        <v>0</v>
      </c>
      <c r="AG13" s="172">
        <f>IF('4. Heures nocturnes'!$C$3="Score",0,0)</f>
        <v>0</v>
      </c>
      <c r="AH13" s="172">
        <f>IF('4. Heures nocturnes'!$C$3="Score",0,0)</f>
        <v>0</v>
      </c>
      <c r="AI13" s="172">
        <f>IF('4. Heures nocturnes'!$C$3="Score",0,0)</f>
        <v>0</v>
      </c>
      <c r="AJ13" s="172">
        <f>IF('4. Heures nocturnes'!$C$3="Score",0,0)</f>
        <v>0</v>
      </c>
      <c r="AK13" s="172">
        <f>IF('4. Heures nocturnes'!$C$3="Score",0,0)</f>
        <v>0</v>
      </c>
      <c r="AL13" s="172">
        <f>IF('4. Heures nocturnes'!$C$3="Score",0,0)</f>
        <v>0</v>
      </c>
      <c r="AM13" s="172">
        <f>IF('4. Heures nocturnes'!$C$3="Score",0,0)</f>
        <v>0</v>
      </c>
      <c r="AN13" s="172">
        <f>IF('4. Heures nocturnes'!$C$3="Score",0,0)</f>
        <v>0</v>
      </c>
      <c r="AO13" s="172">
        <f>IF('4. Heures nocturnes'!$C$3="Score",0,0)</f>
        <v>0</v>
      </c>
      <c r="AP13" s="172">
        <f>IF('4. Heures nocturnes'!$C$3="Score",0,0)</f>
        <v>0</v>
      </c>
      <c r="AQ13" s="172">
        <f>IF('4. Heures nocturnes'!$C$3="Score",0,0)</f>
        <v>0</v>
      </c>
      <c r="AR13" s="172">
        <f>IF('4. Heures nocturnes'!$C$3="Score",0,0)</f>
        <v>0</v>
      </c>
      <c r="AS13" s="189">
        <f>IF('4. Heures nocturnes'!$C$3="Score",0,0)</f>
        <v>0</v>
      </c>
      <c r="AT13" s="4">
        <f>IF('4. Heures nocturnes'!$C$3="Score",0,0)</f>
        <v>0</v>
      </c>
      <c r="AU13" s="4">
        <f>IF('4. Heures nocturnes'!$C$3="Score",0,0)</f>
        <v>0</v>
      </c>
      <c r="AV13" s="4">
        <f>IF('4. Heures nocturnes'!$C$3="Score",0,0)</f>
        <v>0</v>
      </c>
      <c r="AW13" s="4">
        <f>IF('4. Heures nocturnes'!$C$3="Score",0,0)</f>
        <v>0</v>
      </c>
      <c r="AX13" s="4">
        <f>IF('4. Heures nocturnes'!$C$3="Score",0,0)</f>
        <v>0</v>
      </c>
      <c r="AY13" s="4">
        <f>IF('4. Heures nocturnes'!$C$3="Score",0,0)</f>
        <v>0</v>
      </c>
      <c r="AZ13" s="4">
        <f>IF('4. Heures nocturnes'!$C$3="Score",0,0)</f>
        <v>0</v>
      </c>
      <c r="BA13" s="4">
        <f>IF('4. Heures nocturnes'!$C$3="Score",0,0)</f>
        <v>0</v>
      </c>
      <c r="BB13" s="4">
        <f>IF('4. Heures nocturnes'!$C$3="Score",0,0)</f>
        <v>0</v>
      </c>
      <c r="BC13" s="4">
        <f>IF('4. Heures nocturnes'!$C$3="Score",0,0)</f>
        <v>0</v>
      </c>
      <c r="BD13" s="4">
        <f>IF('4. Heures nocturnes'!$C$3="Score",0,0)</f>
        <v>0</v>
      </c>
      <c r="BE13" s="4">
        <f>IF('4. Heures nocturnes'!$C$3="Score",0,0)</f>
        <v>0</v>
      </c>
      <c r="BF13" s="4">
        <f>IF('4. Heures nocturnes'!$C$3="Score",0,0)</f>
        <v>0</v>
      </c>
      <c r="BG13" s="4">
        <f>IF('4. Heures nocturnes'!$C$3="Score",0,0)</f>
        <v>0</v>
      </c>
      <c r="BH13" s="4">
        <f>IF('4. Heures nocturnes'!$C$3="Score",0,0)</f>
        <v>0</v>
      </c>
      <c r="BI13" s="4">
        <f>IF('4. Heures nocturnes'!$C$3="Score",0,0)</f>
        <v>0</v>
      </c>
      <c r="BJ13" s="4">
        <f>IF('4. Heures nocturnes'!$C$3="Score",0,0)</f>
        <v>0</v>
      </c>
      <c r="BK13" s="4">
        <f>IF('4. Heures nocturnes'!$C$3="Score",0,0)</f>
        <v>0</v>
      </c>
      <c r="BL13" s="4">
        <f>IF('4. Heures nocturnes'!$C$3="Score",0,0)</f>
        <v>0</v>
      </c>
      <c r="BM13" s="4">
        <f>IF('4. Heures nocturnes'!$C$3="Score",0,0)</f>
        <v>0</v>
      </c>
      <c r="BN13" s="4">
        <f>IF('4. Heures nocturnes'!$C$3="Score",0,0)</f>
        <v>0</v>
      </c>
      <c r="BO13" s="4">
        <f>IF('4. Heures nocturnes'!$C$3="Score",0,0)</f>
        <v>0</v>
      </c>
      <c r="BP13" s="4">
        <f>IF('4. Heures nocturnes'!$C$3="Score",0,0)</f>
        <v>0</v>
      </c>
      <c r="BQ13" s="4">
        <f>IF('4. Heures nocturnes'!$C$3="Score",0,0)</f>
        <v>0</v>
      </c>
      <c r="BR13" s="4">
        <f>IF('4. Heures nocturnes'!$C$3="Score",0,0)</f>
        <v>0</v>
      </c>
      <c r="BS13" s="4">
        <f>IF('4. Heures nocturnes'!$C$3="Score",0,0)</f>
        <v>0</v>
      </c>
      <c r="BT13" s="4">
        <f>IF('4. Heures nocturnes'!$C$3="Score",0,0)</f>
        <v>0</v>
      </c>
      <c r="BU13" s="4">
        <f>IF('4. Heures nocturnes'!$C$3="Score",0,0)</f>
        <v>0</v>
      </c>
      <c r="BV13" s="4">
        <f>IF('4. Heures nocturnes'!$C$3="Score",0,0)</f>
        <v>0</v>
      </c>
      <c r="BW13" s="4">
        <f>IF('4. Heures nocturnes'!$C$3="Score",0,0)</f>
        <v>0</v>
      </c>
      <c r="BX13" s="4">
        <f>IF('4. Heures nocturnes'!$C$3="Score",0,0)</f>
        <v>0</v>
      </c>
      <c r="BY13">
        <f>IF('4. Heures nocturnes'!$C$3="Score",0,0)</f>
        <v>0</v>
      </c>
      <c r="BZ13">
        <f>IF('4. Heures nocturnes'!$C$3="Score",0,0)</f>
        <v>0</v>
      </c>
      <c r="CA13">
        <f>IF('4. Heures nocturnes'!$C$3="Score",0,0)</f>
        <v>0</v>
      </c>
      <c r="CB13">
        <f>IF('4. Heures nocturnes'!$C$3="Score",0,0)</f>
        <v>0</v>
      </c>
      <c r="CC13">
        <f>IF('4. Heures nocturnes'!$C$3="Score",0,0)</f>
        <v>0</v>
      </c>
      <c r="CD13">
        <f>IF('4. Heures nocturnes'!$C$3="Score",0,0)</f>
        <v>0</v>
      </c>
      <c r="CE13">
        <f>IF('4. Heures nocturnes'!$C$3="Score",0,0)</f>
        <v>0</v>
      </c>
      <c r="CF13">
        <f>IF('4. Heures nocturnes'!$C$3="Score",0,0)</f>
        <v>0</v>
      </c>
      <c r="CG13">
        <f>IF('4. Heures nocturnes'!$C$3="Score",0,0)</f>
        <v>0</v>
      </c>
      <c r="CH13">
        <f>IF('4. Heures nocturnes'!$C$3="Score",0,0)</f>
        <v>0</v>
      </c>
      <c r="CI13">
        <f>IF('4. Heures nocturnes'!$C$3="Score",0,0)</f>
        <v>0</v>
      </c>
      <c r="CJ13">
        <f>IF('4. Heures nocturnes'!$C$3="Score",0,0)</f>
        <v>0</v>
      </c>
      <c r="CK13">
        <f>IF('4. Heures nocturnes'!$C$3="Score",0,0)</f>
        <v>0</v>
      </c>
      <c r="CL13">
        <f>IF('4. Heures nocturnes'!$C$3="Score",0,0)</f>
        <v>0</v>
      </c>
      <c r="CM13">
        <f>IF('4. Heures nocturnes'!$C$3="Score",0,0)</f>
        <v>0</v>
      </c>
      <c r="CN13">
        <f>IF('4. Heures nocturnes'!$C$3="Score",0,0)</f>
        <v>0</v>
      </c>
      <c r="CO13">
        <f>IF('4. Heures nocturnes'!$C$3="Score",0,0)</f>
        <v>0</v>
      </c>
      <c r="CP13">
        <f>IF('4. Heures nocturnes'!$C$3="Score",0,0)</f>
        <v>0</v>
      </c>
      <c r="CQ13">
        <f>IF('4. Heures nocturnes'!$C$3="Score",0,0)</f>
        <v>0</v>
      </c>
      <c r="CR13">
        <f>IF('4. Heures nocturnes'!$C$3="Score",0,0)</f>
        <v>0</v>
      </c>
      <c r="CS13">
        <f>IF('4. Heures nocturnes'!$C$3="Score",0,0)</f>
        <v>0</v>
      </c>
      <c r="CT13">
        <f>IF('4. Heures nocturnes'!$C$3="Score",0,0)</f>
        <v>0</v>
      </c>
      <c r="CU13">
        <f>IF('4. Heures nocturnes'!$C$3="Score",0,0)</f>
        <v>0</v>
      </c>
      <c r="CV13">
        <f>IF('4. Heures nocturnes'!$C$3="Score",0,0)</f>
        <v>0</v>
      </c>
      <c r="CW13">
        <f>IF('4. Heures nocturnes'!$C$3="Score",0,0)</f>
        <v>0</v>
      </c>
      <c r="CX13">
        <f>IF('4. Heures nocturnes'!$C$3="Score",0,0)</f>
        <v>0</v>
      </c>
      <c r="CY13">
        <f>IF('4. Heures nocturnes'!$C$3="Score",0,0)</f>
        <v>0</v>
      </c>
      <c r="CZ13">
        <f>IF('4. Heures nocturnes'!$C$3="Score",0,0)</f>
        <v>0</v>
      </c>
      <c r="DA13">
        <f>IF('4. Heures nocturnes'!$C$3="Score",0,0)</f>
        <v>0</v>
      </c>
    </row>
    <row r="14" spans="2:164" x14ac:dyDescent="0.35">
      <c r="B14" s="186" t="e">
        <f>Planning_medecin_LS!#REF!</f>
        <v>#REF!</v>
      </c>
      <c r="C14" s="172"/>
      <c r="D14" s="207">
        <f t="shared" si="3"/>
        <v>3.9529411764705884</v>
      </c>
      <c r="E14" s="188">
        <f>IF('4. Heures nocturnes'!$C$3="Score",,)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IF('4. Heures nocturnes'!$C$3="Score",,)</f>
        <v>0</v>
      </c>
      <c r="Q14" s="188">
        <f>IF('4. Heures nocturnes'!$C$3="Score",,)</f>
        <v>0</v>
      </c>
      <c r="R14" s="187">
        <f>IF('4. Heures nocturnes'!$C$3="Score",,)</f>
        <v>0</v>
      </c>
      <c r="S14" s="188">
        <f>IF('4. Heures nocturnes'!$C$3="Score",,)</f>
        <v>0</v>
      </c>
      <c r="T14" s="187">
        <f>IF('4. Heures nocturnes'!$C$3="Score",,)</f>
        <v>0</v>
      </c>
      <c r="U14" s="172">
        <f>IF('4. Heures nocturnes'!$C$3="Score",0,0)</f>
        <v>0</v>
      </c>
      <c r="V14" s="172">
        <f>IF('4. Heures nocturnes'!$C$3="Score",0,0)</f>
        <v>0</v>
      </c>
      <c r="W14" s="172">
        <f>IF('4. Heures nocturnes'!$C$3="Score",0,0)</f>
        <v>0</v>
      </c>
      <c r="X14" s="172">
        <f>IF('4. Heures nocturnes'!$C$3="Score",0,0)</f>
        <v>0</v>
      </c>
      <c r="Y14" s="172">
        <f>IF('4. Heures nocturnes'!$C$3="Score",0,1)</f>
        <v>1</v>
      </c>
      <c r="Z14" s="172">
        <f>IF('4. Heures nocturnes'!$C$3="Score",1,8)</f>
        <v>8</v>
      </c>
      <c r="AA14" s="172">
        <f>IF('4. Heures nocturnes'!$C$3="Score",1,8)</f>
        <v>8</v>
      </c>
      <c r="AB14" s="172">
        <f>IF('4. Heures nocturnes'!$C$3="Score",1,8)</f>
        <v>8</v>
      </c>
      <c r="AC14" s="172">
        <f>IF('4. Heures nocturnes'!$C$3="Score",1,8)</f>
        <v>8</v>
      </c>
      <c r="AD14" s="172">
        <f>IF('4. Heures nocturnes'!$C$3="Score",1,8)</f>
        <v>8</v>
      </c>
      <c r="AE14" s="172">
        <f>IF('4. Heures nocturnes'!$C$3="Score",1,8)</f>
        <v>8</v>
      </c>
      <c r="AF14" s="172">
        <f>IF('4. Heures nocturnes'!$C$3="Score",0,7)</f>
        <v>7</v>
      </c>
      <c r="AG14" s="172">
        <f>IF('4. Heures nocturnes'!$C$3="Score",0,0)</f>
        <v>0</v>
      </c>
      <c r="AH14" s="172">
        <f>IF('4. Heures nocturnes'!$C$3="Score",0,0)</f>
        <v>0</v>
      </c>
      <c r="AI14" s="172">
        <f>IF('4. Heures nocturnes'!$C$3="Score",0,0)</f>
        <v>0</v>
      </c>
      <c r="AJ14" s="172">
        <f>IF('4. Heures nocturnes'!$C$3="Score",0,1)</f>
        <v>1</v>
      </c>
      <c r="AK14" s="172">
        <f>IF('4. Heures nocturnes'!$C$3="Score",1,8)</f>
        <v>8</v>
      </c>
      <c r="AL14" s="172">
        <f>IF('4. Heures nocturnes'!$C$3="Score",1,8)</f>
        <v>8</v>
      </c>
      <c r="AM14" s="172">
        <f>IF('4. Heures nocturnes'!$C$3="Score",1,8)</f>
        <v>8</v>
      </c>
      <c r="AN14" s="172">
        <f>IF('4. Heures nocturnes'!$C$3="Score",1,8)</f>
        <v>8</v>
      </c>
      <c r="AO14" s="172">
        <f>IF('4. Heures nocturnes'!$C$3="Score",1,8)</f>
        <v>8</v>
      </c>
      <c r="AP14" s="172">
        <f>IF('4. Heures nocturnes'!$C$3="Score",1,8)</f>
        <v>8</v>
      </c>
      <c r="AQ14" s="172">
        <f>IF('4. Heures nocturnes'!$C$3="Score",0,7)</f>
        <v>7</v>
      </c>
      <c r="AR14" s="172">
        <f>IF('4. Heures nocturnes'!$C$3="Score",0,0)</f>
        <v>0</v>
      </c>
      <c r="AS14" s="189">
        <f>IF('4. Heures nocturnes'!$C$3="Score",0,0)</f>
        <v>0</v>
      </c>
      <c r="AT14" s="4">
        <f>IF('4. Heures nocturnes'!$C$3="Score",0,0)</f>
        <v>0</v>
      </c>
      <c r="AU14" s="4">
        <f>IF('4. Heures nocturnes'!$C$3="Score",0,0)</f>
        <v>0</v>
      </c>
      <c r="AV14" s="4">
        <f>IF('4. Heures nocturnes'!$C$3="Score",0,0)</f>
        <v>0</v>
      </c>
      <c r="AW14" s="4">
        <f>IF('4. Heures nocturnes'!$C$3="Score",0,0)</f>
        <v>0</v>
      </c>
      <c r="AX14" s="4">
        <f>IF('4. Heures nocturnes'!$C$3="Score",0,0)</f>
        <v>0</v>
      </c>
      <c r="AY14" s="4">
        <f>IF('4. Heures nocturnes'!$C$3="Score",0,0)</f>
        <v>0</v>
      </c>
      <c r="AZ14" s="4">
        <f>IF('4. Heures nocturnes'!$C$3="Score",0,0)</f>
        <v>0</v>
      </c>
      <c r="BA14" s="4">
        <f>IF('4. Heures nocturnes'!$C$3="Score",0,0)</f>
        <v>0</v>
      </c>
      <c r="BB14" s="4">
        <f>IF('4. Heures nocturnes'!$C$3="Score",0,0)</f>
        <v>0</v>
      </c>
      <c r="BC14" s="4">
        <f>IF('4. Heures nocturnes'!$C$3="Score",0,0)</f>
        <v>0</v>
      </c>
      <c r="BD14" s="4">
        <f>IF('4. Heures nocturnes'!$C$3="Score",0,0)</f>
        <v>0</v>
      </c>
      <c r="BE14" s="4">
        <f>IF('4. Heures nocturnes'!$C$3="Score",0,0)</f>
        <v>0</v>
      </c>
      <c r="BF14" s="4">
        <f>IF('4. Heures nocturnes'!$C$3="Score",0,0)</f>
        <v>0</v>
      </c>
      <c r="BG14" s="4">
        <f>IF('4. Heures nocturnes'!$C$3="Score",0,1)</f>
        <v>1</v>
      </c>
      <c r="BH14" s="4">
        <f>IF('4. Heures nocturnes'!$C$3="Score",1,8)</f>
        <v>8</v>
      </c>
      <c r="BI14" s="4">
        <f>IF('4. Heures nocturnes'!$C$3="Score",1,8)</f>
        <v>8</v>
      </c>
      <c r="BJ14" s="4">
        <f>IF('4. Heures nocturnes'!$C$3="Score",1,8)</f>
        <v>8</v>
      </c>
      <c r="BK14" s="4">
        <f>IF('4. Heures nocturnes'!$C$3="Score",1,8)</f>
        <v>8</v>
      </c>
      <c r="BL14" s="4">
        <f>IF('4. Heures nocturnes'!$C$3="Score",1,8)</f>
        <v>8</v>
      </c>
      <c r="BM14" s="4">
        <f>IF('4. Heures nocturnes'!$C$3="Score",1,8)</f>
        <v>8</v>
      </c>
      <c r="BN14" s="4">
        <f>IF('4. Heures nocturnes'!$C$3="Score",0,7)</f>
        <v>7</v>
      </c>
      <c r="BO14" s="4">
        <f>IF('4. Heures nocturnes'!$C$3="Score",0,0)</f>
        <v>0</v>
      </c>
      <c r="BP14" s="4">
        <f>IF('4. Heures nocturnes'!$C$3="Score",0,0)</f>
        <v>0</v>
      </c>
      <c r="BQ14" s="4">
        <f>IF('4. Heures nocturnes'!$C$3="Score",0,0)</f>
        <v>0</v>
      </c>
      <c r="BR14" s="4">
        <f>IF('4. Heures nocturnes'!$C$3="Score",0,0)</f>
        <v>0</v>
      </c>
      <c r="BS14" s="4">
        <f>IF('4. Heures nocturnes'!$C$3="Score",0,0)</f>
        <v>0</v>
      </c>
      <c r="BT14" s="4">
        <f>IF('4. Heures nocturnes'!$C$3="Score",0,0)</f>
        <v>0</v>
      </c>
      <c r="BU14" s="4">
        <f>IF('4. Heures nocturnes'!$C$3="Score",0,0)</f>
        <v>0</v>
      </c>
      <c r="BV14" s="4">
        <f>IF('4. Heures nocturnes'!$C$3="Score",0,0)</f>
        <v>0</v>
      </c>
      <c r="BW14" s="4">
        <f>IF('4. Heures nocturnes'!$C$3="Score",0,0)</f>
        <v>0</v>
      </c>
      <c r="BX14" s="4">
        <f>IF('4. Heures nocturnes'!$C$3="Score",0,0)</f>
        <v>0</v>
      </c>
      <c r="BY14">
        <f>IF('4. Heures nocturnes'!$C$3="Score",0,1)</f>
        <v>1</v>
      </c>
      <c r="BZ14">
        <f>IF('4. Heures nocturnes'!$C$3="Score",1,8)</f>
        <v>8</v>
      </c>
      <c r="CA14">
        <f>IF('4. Heures nocturnes'!$C$3="Score",1,8)</f>
        <v>8</v>
      </c>
      <c r="CB14">
        <f>IF('4. Heures nocturnes'!$C$3="Score",1,8)</f>
        <v>8</v>
      </c>
      <c r="CC14">
        <f>IF('4. Heures nocturnes'!$C$3="Score",1,8)</f>
        <v>8</v>
      </c>
      <c r="CD14">
        <f>IF('4. Heures nocturnes'!$C$3="Score",1,8)</f>
        <v>8</v>
      </c>
      <c r="CE14">
        <f>IF('4. Heures nocturnes'!$C$3="Score",1,8)</f>
        <v>8</v>
      </c>
      <c r="CF14">
        <f>IF('4. Heures nocturnes'!$C$3="Score",0,7)</f>
        <v>7</v>
      </c>
      <c r="CG14">
        <f>IF('4. Heures nocturnes'!$C$3="Score",0,1)</f>
        <v>1</v>
      </c>
      <c r="CH14">
        <f>IF('4. Heures nocturnes'!$C$3="Score",1,8)</f>
        <v>8</v>
      </c>
      <c r="CI14">
        <f>IF('4. Heures nocturnes'!$C$3="Score",1,8)</f>
        <v>8</v>
      </c>
      <c r="CJ14">
        <f>IF('4. Heures nocturnes'!$C$3="Score",1,8)</f>
        <v>8</v>
      </c>
      <c r="CK14">
        <f>IF('4. Heures nocturnes'!$C$3="Score",1,8)</f>
        <v>8</v>
      </c>
      <c r="CL14">
        <f>IF('4. Heures nocturnes'!$C$3="Score",1,8)</f>
        <v>8</v>
      </c>
      <c r="CM14">
        <f>IF('4. Heures nocturnes'!$C$3="Score",1,8)</f>
        <v>8</v>
      </c>
      <c r="CN14">
        <f>IF('4. Heures nocturnes'!$C$3="Score",1,8)</f>
        <v>8</v>
      </c>
      <c r="CO14">
        <f>IF('4. Heures nocturnes'!$C$3="Score",1,8)</f>
        <v>8</v>
      </c>
      <c r="CP14">
        <f>IF('4. Heures nocturnes'!$C$3="Score",1,8)</f>
        <v>8</v>
      </c>
      <c r="CQ14">
        <f>IF('4. Heures nocturnes'!$C$3="Score",1,8)</f>
        <v>8</v>
      </c>
      <c r="CR14">
        <f>IF('4. Heures nocturnes'!$C$3="Score",1,8)</f>
        <v>8</v>
      </c>
      <c r="CS14">
        <f>IF('4. Heures nocturnes'!$C$3="Score",1,8)</f>
        <v>8</v>
      </c>
      <c r="CT14">
        <f>IF('4. Heures nocturnes'!$C$3="Score",1,8)</f>
        <v>8</v>
      </c>
      <c r="CU14">
        <f>IF('4. Heures nocturnes'!$C$3="Score",0,7)</f>
        <v>7</v>
      </c>
      <c r="CV14">
        <f>IF('4. Heures nocturnes'!$C$3="Score",0,0)</f>
        <v>0</v>
      </c>
      <c r="CW14">
        <f>IF('4. Heures nocturnes'!$C$3="Score",0,0)</f>
        <v>0</v>
      </c>
      <c r="CX14">
        <f>IF('4. Heures nocturnes'!$C$3="Score",0,0)</f>
        <v>0</v>
      </c>
      <c r="CY14">
        <f>IF('4. Heures nocturnes'!$C$3="Score",0,0)</f>
        <v>0</v>
      </c>
      <c r="CZ14">
        <f>IF('4. Heures nocturnes'!$C$3="Score",0,0)</f>
        <v>0</v>
      </c>
      <c r="DA14">
        <f>IF('4. Heures nocturnes'!$C$3="Score",0,0)</f>
        <v>0</v>
      </c>
    </row>
    <row r="15" spans="2:164" x14ac:dyDescent="0.35">
      <c r="B15" s="186" t="e">
        <f>Planning_medecin_LS!#REF!</f>
        <v>#REF!</v>
      </c>
      <c r="C15" s="172"/>
      <c r="D15" s="207">
        <f t="shared" si="3"/>
        <v>6.0941176470588232</v>
      </c>
      <c r="E15" s="188">
        <f>IF('4. Heures nocturnes'!$C$3="Score",,)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IF('4. Heures nocturnes'!$C$3="Score",,)</f>
        <v>0</v>
      </c>
      <c r="Q15" s="188">
        <f>IF('4. Heures nocturnes'!$C$3="Score",,)</f>
        <v>0</v>
      </c>
      <c r="R15" s="188">
        <f>IF('4. Heures nocturnes'!$C$3="Score",,)</f>
        <v>0</v>
      </c>
      <c r="S15" s="187">
        <f>IF('4. Heures nocturnes'!$C$3="Score",,)</f>
        <v>0</v>
      </c>
      <c r="T15" s="187">
        <f>IF('4. Heures nocturnes'!$C$3="Score",,)</f>
        <v>0</v>
      </c>
      <c r="U15" s="172">
        <f>IF('4. Heures nocturnes'!$C$3="Score",2,16)</f>
        <v>16</v>
      </c>
      <c r="V15" s="172">
        <f>IF('4. Heures nocturnes'!$C$3="Score",2,16)</f>
        <v>16</v>
      </c>
      <c r="W15" s="172">
        <f>IF('4. Heures nocturnes'!$C$3="Score",2,15)</f>
        <v>15</v>
      </c>
      <c r="X15" s="172">
        <f>IF('4. Heures nocturnes'!$C$3="Score",1,8)</f>
        <v>8</v>
      </c>
      <c r="Y15" s="172">
        <f>IF('4. Heures nocturnes'!$C$3="Score",1,8)</f>
        <v>8</v>
      </c>
      <c r="Z15" s="172">
        <f>IF('4. Heures nocturnes'!$C$3="Score",0,7)</f>
        <v>7</v>
      </c>
      <c r="AA15" s="172">
        <f>IF('4. Heures nocturnes'!$C$3="Score",0,0)</f>
        <v>0</v>
      </c>
      <c r="AB15" s="172">
        <f>IF('4. Heures nocturnes'!$C$3="Score",0,1)</f>
        <v>1</v>
      </c>
      <c r="AC15" s="172">
        <f>IF('4. Heures nocturnes'!$C$3="Score",1,8)</f>
        <v>8</v>
      </c>
      <c r="AD15" s="172">
        <f>IF('4. Heures nocturnes'!$C$3="Score",1,8)</f>
        <v>8</v>
      </c>
      <c r="AE15" s="172">
        <f>IF('4. Heures nocturnes'!$C$3="Score",1,8)</f>
        <v>8</v>
      </c>
      <c r="AF15" s="172">
        <f>IF('4. Heures nocturnes'!$C$3="Score",1,8)</f>
        <v>8</v>
      </c>
      <c r="AG15" s="172">
        <f>IF('4. Heures nocturnes'!$C$3="Score",1,8)</f>
        <v>8</v>
      </c>
      <c r="AH15" s="172">
        <f>IF('4. Heures nocturnes'!$C$3="Score",1,8)</f>
        <v>8</v>
      </c>
      <c r="AI15" s="172">
        <f>IF('4. Heures nocturnes'!$C$3="Score",0,7)</f>
        <v>7</v>
      </c>
      <c r="AJ15" s="172">
        <f>IF('4. Heures nocturnes'!$C$3="Score",0,1)</f>
        <v>1</v>
      </c>
      <c r="AK15" s="172">
        <f>IF('4. Heures nocturnes'!$C$3="Score",1,8)</f>
        <v>8</v>
      </c>
      <c r="AL15" s="172">
        <f>IF('4. Heures nocturnes'!$C$3="Score",1,8)</f>
        <v>8</v>
      </c>
      <c r="AM15" s="172">
        <f>IF('4. Heures nocturnes'!$C$3="Score",1,8)</f>
        <v>8</v>
      </c>
      <c r="AN15" s="172">
        <f>IF('4. Heures nocturnes'!$C$3="Score",1,8)</f>
        <v>8</v>
      </c>
      <c r="AO15" s="172">
        <f>IF('4. Heures nocturnes'!$C$3="Score",2,9)</f>
        <v>9</v>
      </c>
      <c r="AP15" s="172">
        <f>IF('4. Heures nocturnes'!$C$3="Score",2,16)</f>
        <v>16</v>
      </c>
      <c r="AQ15" s="172">
        <f>IF('4. Heures nocturnes'!$C$3="Score",2,15)</f>
        <v>15</v>
      </c>
      <c r="AR15" s="172">
        <f>IF('4. Heures nocturnes'!$C$3="Score",1,8)</f>
        <v>8</v>
      </c>
      <c r="AS15" s="189">
        <f>IF('4. Heures nocturnes'!$C$3="Score",1,8)</f>
        <v>8</v>
      </c>
      <c r="AT15" s="4">
        <f>IF('4. Heures nocturnes'!$C$3="Score",2,9)</f>
        <v>9</v>
      </c>
      <c r="AU15" s="4">
        <f>IF('4. Heures nocturnes'!$C$3="Score",2,16)</f>
        <v>16</v>
      </c>
      <c r="AV15" s="4">
        <f>IF('4. Heures nocturnes'!$C$3="Score",2,15)</f>
        <v>15</v>
      </c>
      <c r="AW15" s="4">
        <f>IF('4. Heures nocturnes'!$C$3="Score",1,8)</f>
        <v>8</v>
      </c>
      <c r="AX15" s="4">
        <f>IF('4. Heures nocturnes'!$C$3="Score",1,8)</f>
        <v>8</v>
      </c>
      <c r="AY15" s="4">
        <f>IF('4. Heures nocturnes'!$C$3="Score",1,8)</f>
        <v>8</v>
      </c>
      <c r="AZ15" s="4">
        <f>IF('4. Heures nocturnes'!$C$3="Score",1,8)</f>
        <v>8</v>
      </c>
      <c r="BA15" s="4">
        <f>IF('4. Heures nocturnes'!$C$3="Score",0,7)</f>
        <v>7</v>
      </c>
      <c r="BB15" s="4">
        <f>IF('4. Heures nocturnes'!$C$3="Score",0,0)</f>
        <v>0</v>
      </c>
      <c r="BC15" s="4">
        <f>IF('4. Heures nocturnes'!$C$3="Score",0,0)</f>
        <v>0</v>
      </c>
      <c r="BD15" s="4">
        <f>IF('4. Heures nocturnes'!$C$3="Score",0,0)</f>
        <v>0</v>
      </c>
      <c r="BE15" s="4">
        <f>IF('4. Heures nocturnes'!$C$3="Score",0,0)</f>
        <v>0</v>
      </c>
      <c r="BF15" s="4">
        <f>IF('4. Heures nocturnes'!$C$3="Score",0,0)</f>
        <v>0</v>
      </c>
      <c r="BG15" s="4">
        <f>IF('4. Heures nocturnes'!$C$3="Score",0,0)</f>
        <v>0</v>
      </c>
      <c r="BH15" s="4">
        <f>IF('4. Heures nocturnes'!$C$3="Score",0,0)</f>
        <v>0</v>
      </c>
      <c r="BI15" s="4">
        <f>IF('4. Heures nocturnes'!$C$3="Score",0,0)</f>
        <v>0</v>
      </c>
      <c r="BJ15" s="4">
        <f>IF('4. Heures nocturnes'!$C$3="Score",0,0)</f>
        <v>0</v>
      </c>
      <c r="BK15" s="4">
        <f>IF('4. Heures nocturnes'!$C$3="Score",0,0)</f>
        <v>0</v>
      </c>
      <c r="BL15" s="4">
        <f>IF('4. Heures nocturnes'!$C$3="Score",0,0)</f>
        <v>0</v>
      </c>
      <c r="BM15" s="4">
        <f>IF('4. Heures nocturnes'!$C$3="Score",0,0)</f>
        <v>0</v>
      </c>
      <c r="BN15" s="4">
        <f>IF('4. Heures nocturnes'!$C$3="Score",0,0)</f>
        <v>0</v>
      </c>
      <c r="BO15" s="4">
        <f>IF('4. Heures nocturnes'!$C$3="Score",0,0)</f>
        <v>0</v>
      </c>
      <c r="BP15" s="4">
        <f>IF('4. Heures nocturnes'!$C$3="Score",0,0)</f>
        <v>0</v>
      </c>
      <c r="BQ15" s="4">
        <f>IF('4. Heures nocturnes'!$C$3="Score",0,0)</f>
        <v>0</v>
      </c>
      <c r="BR15" s="4">
        <f>IF('4. Heures nocturnes'!$C$3="Score",0,0)</f>
        <v>0</v>
      </c>
      <c r="BS15" s="4">
        <f>IF('4. Heures nocturnes'!$C$3="Score",0,0)</f>
        <v>0</v>
      </c>
      <c r="BT15" s="4">
        <f>IF('4. Heures nocturnes'!$C$3="Score",0,0)</f>
        <v>0</v>
      </c>
      <c r="BU15" s="4">
        <f>IF('4. Heures nocturnes'!$C$3="Score",0,0)</f>
        <v>0</v>
      </c>
      <c r="BV15" s="4">
        <f>IF('4. Heures nocturnes'!$C$3="Score",0,1)</f>
        <v>1</v>
      </c>
      <c r="BW15" s="4">
        <f>IF('4. Heures nocturnes'!$C$3="Score",1,8)</f>
        <v>8</v>
      </c>
      <c r="BX15" s="4">
        <f>IF('4. Heures nocturnes'!$C$3="Score",1,8)</f>
        <v>8</v>
      </c>
      <c r="BY15">
        <f>IF('4. Heures nocturnes'!$C$3="Score",1,8)</f>
        <v>8</v>
      </c>
      <c r="BZ15">
        <f>IF('4. Heures nocturnes'!$C$3="Score",2,9)</f>
        <v>9</v>
      </c>
      <c r="CA15">
        <f>IF('4. Heures nocturnes'!$C$3="Score",2,16)</f>
        <v>16</v>
      </c>
      <c r="CB15">
        <f>IF('4. Heures nocturnes'!$C$3="Score",2,17)</f>
        <v>17</v>
      </c>
      <c r="CC15">
        <f>IF('4. Heures nocturnes'!$C$3="Score",2,23)</f>
        <v>23</v>
      </c>
      <c r="CD15">
        <f>IF('4. Heures nocturnes'!$C$3="Score",2,16)</f>
        <v>16</v>
      </c>
      <c r="CE15">
        <f>IF('4. Heures nocturnes'!$C$3="Score",2,16)</f>
        <v>16</v>
      </c>
      <c r="CF15">
        <f>IF('4. Heures nocturnes'!$C$3="Score",2,16)</f>
        <v>16</v>
      </c>
      <c r="CG15">
        <f>IF('4. Heures nocturnes'!$C$3="Score",2,15)</f>
        <v>15</v>
      </c>
      <c r="CH15">
        <f>IF('4. Heures nocturnes'!$C$3="Score",1,8)</f>
        <v>8</v>
      </c>
      <c r="CI15">
        <f>IF('4. Heures nocturnes'!$C$3="Score",0,7)</f>
        <v>7</v>
      </c>
      <c r="CJ15">
        <f>IF('4. Heures nocturnes'!$C$3="Score",0,0)</f>
        <v>0</v>
      </c>
      <c r="CK15">
        <f>IF('4. Heures nocturnes'!$C$3="Score",0,0)</f>
        <v>0</v>
      </c>
      <c r="CL15">
        <f>IF('4. Heures nocturnes'!$C$3="Score",0,0)</f>
        <v>0</v>
      </c>
      <c r="CM15">
        <f>IF('4. Heures nocturnes'!$C$3="Score",0,0)</f>
        <v>0</v>
      </c>
      <c r="CN15">
        <f>IF('4. Heures nocturnes'!$C$3="Score",0,0)</f>
        <v>0</v>
      </c>
      <c r="CO15">
        <f>IF('4. Heures nocturnes'!$C$3="Score",0,0)</f>
        <v>0</v>
      </c>
      <c r="CP15">
        <f>IF('4. Heures nocturnes'!$C$3="Score",0,0)</f>
        <v>0</v>
      </c>
      <c r="CQ15">
        <f>IF('4. Heures nocturnes'!$C$3="Score",0,0)</f>
        <v>0</v>
      </c>
      <c r="CR15">
        <f>IF('4. Heures nocturnes'!$C$3="Score",0,0)</f>
        <v>0</v>
      </c>
      <c r="CS15">
        <f>IF('4. Heures nocturnes'!$C$3="Score",0,0)</f>
        <v>0</v>
      </c>
      <c r="CT15">
        <f>IF('4. Heures nocturnes'!$C$3="Score",0,1)</f>
        <v>1</v>
      </c>
      <c r="CU15">
        <f>IF('4. Heures nocturnes'!$C$3="Score",1,8)</f>
        <v>8</v>
      </c>
      <c r="CV15">
        <f>IF('4. Heures nocturnes'!$C$3="Score",1,8)</f>
        <v>8</v>
      </c>
      <c r="CW15">
        <f>IF('4. Heures nocturnes'!$C$3="Score",1,8)</f>
        <v>8</v>
      </c>
      <c r="CX15">
        <f>IF('4. Heures nocturnes'!$C$3="Score",1,8)</f>
        <v>8</v>
      </c>
      <c r="CY15">
        <f>IF('4. Heures nocturnes'!$C$3="Score",1,8)</f>
        <v>8</v>
      </c>
      <c r="CZ15">
        <f>IF('4. Heures nocturnes'!$C$3="Score",1,8)</f>
        <v>8</v>
      </c>
      <c r="DA15">
        <f>IF('4. Heures nocturnes'!$C$3="Score",0,7)</f>
        <v>7</v>
      </c>
    </row>
    <row r="16" spans="2:164" x14ac:dyDescent="0.35">
      <c r="B16" s="186" t="e">
        <f>Planning_medecin_LS!#REF!</f>
        <v>#REF!</v>
      </c>
      <c r="C16" s="172"/>
      <c r="D16" s="207">
        <f t="shared" si="3"/>
        <v>3.2941176470588234</v>
      </c>
      <c r="E16" s="188">
        <f>IF('4. Heures nocturnes'!$C$3="Score",,)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IF('4. Heures nocturnes'!$C$3="Score",,)</f>
        <v>0</v>
      </c>
      <c r="Q16" s="188">
        <f>IF('4. Heures nocturnes'!$C$3="Score",,)</f>
        <v>0</v>
      </c>
      <c r="R16" s="187">
        <f>IF('4. Heures nocturnes'!$C$3="Score",,)</f>
        <v>0</v>
      </c>
      <c r="S16" s="188">
        <f>IF('4. Heures nocturnes'!$C$3="Score",,)</f>
        <v>0</v>
      </c>
      <c r="T16" s="187">
        <f>IF('4. Heures nocturnes'!$C$3="Score",,)</f>
        <v>0</v>
      </c>
      <c r="U16" s="172">
        <f>IF('4. Heures nocturnes'!$C$3="Score",0,0)</f>
        <v>0</v>
      </c>
      <c r="V16" s="172">
        <f>IF('4. Heures nocturnes'!$C$3="Score",0,0)</f>
        <v>0</v>
      </c>
      <c r="W16" s="172">
        <f>IF('4. Heures nocturnes'!$C$3="Score",0,0)</f>
        <v>0</v>
      </c>
      <c r="X16" s="172">
        <f>IF('4. Heures nocturnes'!$C$3="Score",0,0)</f>
        <v>0</v>
      </c>
      <c r="Y16" s="172">
        <f>IF('4. Heures nocturnes'!$C$3="Score",0,0)</f>
        <v>0</v>
      </c>
      <c r="Z16" s="172">
        <f>IF('4. Heures nocturnes'!$C$3="Score",0,0)</f>
        <v>0</v>
      </c>
      <c r="AA16" s="172">
        <f>IF('4. Heures nocturnes'!$C$3="Score",0,0)</f>
        <v>0</v>
      </c>
      <c r="AB16" s="172">
        <f>IF('4. Heures nocturnes'!$C$3="Score",0,0)</f>
        <v>0</v>
      </c>
      <c r="AC16" s="172">
        <f>IF('4. Heures nocturnes'!$C$3="Score",0,0)</f>
        <v>0</v>
      </c>
      <c r="AD16" s="172">
        <f>IF('4. Heures nocturnes'!$C$3="Score",0,0)</f>
        <v>0</v>
      </c>
      <c r="AE16" s="172">
        <f>IF('4. Heures nocturnes'!$C$3="Score",0,0)</f>
        <v>0</v>
      </c>
      <c r="AF16" s="172">
        <f>IF('4. Heures nocturnes'!$C$3="Score",0,0)</f>
        <v>0</v>
      </c>
      <c r="AG16" s="172">
        <f>IF('4. Heures nocturnes'!$C$3="Score",0,1)</f>
        <v>1</v>
      </c>
      <c r="AH16" s="172">
        <f>IF('4. Heures nocturnes'!$C$3="Score",1,8)</f>
        <v>8</v>
      </c>
      <c r="AI16" s="172">
        <f>IF('4. Heures nocturnes'!$C$3="Score",1,8)</f>
        <v>8</v>
      </c>
      <c r="AJ16" s="172">
        <f>IF('4. Heures nocturnes'!$C$3="Score",1,8)</f>
        <v>8</v>
      </c>
      <c r="AK16" s="172">
        <f>IF('4. Heures nocturnes'!$C$3="Score",1,8)</f>
        <v>8</v>
      </c>
      <c r="AL16" s="172">
        <f>IF('4. Heures nocturnes'!$C$3="Score",1,8)</f>
        <v>8</v>
      </c>
      <c r="AM16" s="172">
        <f>IF('4. Heures nocturnes'!$C$3="Score",1,8)</f>
        <v>8</v>
      </c>
      <c r="AN16" s="172">
        <f>IF('4. Heures nocturnes'!$C$3="Score",0,7)</f>
        <v>7</v>
      </c>
      <c r="AO16" s="172">
        <f>IF('4. Heures nocturnes'!$C$3="Score",0,0)</f>
        <v>0</v>
      </c>
      <c r="AP16" s="172">
        <f>IF('4. Heures nocturnes'!$C$3="Score",0,0)</f>
        <v>0</v>
      </c>
      <c r="AQ16" s="172">
        <f>IF('4. Heures nocturnes'!$C$3="Score",0,0)</f>
        <v>0</v>
      </c>
      <c r="AR16" s="172">
        <f>IF('4. Heures nocturnes'!$C$3="Score",0,0)</f>
        <v>0</v>
      </c>
      <c r="AS16" s="189">
        <f>IF('4. Heures nocturnes'!$C$3="Score",0,0)</f>
        <v>0</v>
      </c>
      <c r="AT16" s="4">
        <f>IF('4. Heures nocturnes'!$C$3="Score",0,0)</f>
        <v>0</v>
      </c>
      <c r="AU16" s="4">
        <f>IF('4. Heures nocturnes'!$C$3="Score",0,0)</f>
        <v>0</v>
      </c>
      <c r="AV16" s="4">
        <f>IF('4. Heures nocturnes'!$C$3="Score",0,0)</f>
        <v>0</v>
      </c>
      <c r="AW16" s="4">
        <f>IF('4. Heures nocturnes'!$C$3="Score",0,0)</f>
        <v>0</v>
      </c>
      <c r="AX16" s="4">
        <f>IF('4. Heures nocturnes'!$C$3="Score",0,0)</f>
        <v>0</v>
      </c>
      <c r="AY16" s="4">
        <f>IF('4. Heures nocturnes'!$C$3="Score",0,0)</f>
        <v>0</v>
      </c>
      <c r="AZ16" s="4">
        <f>IF('4. Heures nocturnes'!$C$3="Score",0,0)</f>
        <v>0</v>
      </c>
      <c r="BA16" s="4">
        <f>IF('4. Heures nocturnes'!$C$3="Score",0,0)</f>
        <v>0</v>
      </c>
      <c r="BB16" s="4">
        <f>IF('4. Heures nocturnes'!$C$3="Score",0,0)</f>
        <v>0</v>
      </c>
      <c r="BC16" s="4">
        <f>IF('4. Heures nocturnes'!$C$3="Score",0,1)</f>
        <v>1</v>
      </c>
      <c r="BD16" s="4">
        <f>IF('4. Heures nocturnes'!$C$3="Score",1,8)</f>
        <v>8</v>
      </c>
      <c r="BE16" s="4">
        <f>IF('4. Heures nocturnes'!$C$3="Score",1,8)</f>
        <v>8</v>
      </c>
      <c r="BF16" s="4">
        <f>IF('4. Heures nocturnes'!$C$3="Score",1,8)</f>
        <v>8</v>
      </c>
      <c r="BG16" s="4">
        <f>IF('4. Heures nocturnes'!$C$3="Score",1,8)</f>
        <v>8</v>
      </c>
      <c r="BH16" s="4">
        <f>IF('4. Heures nocturnes'!$C$3="Score",1,8)</f>
        <v>8</v>
      </c>
      <c r="BI16" s="4">
        <f>IF('4. Heures nocturnes'!$C$3="Score",1,8)</f>
        <v>8</v>
      </c>
      <c r="BJ16" s="4">
        <f>IF('4. Heures nocturnes'!$C$3="Score",0,7)</f>
        <v>7</v>
      </c>
      <c r="BK16" s="4">
        <f>IF('4. Heures nocturnes'!$C$3="Score",0,0)</f>
        <v>0</v>
      </c>
      <c r="BL16" s="4">
        <f>IF('4. Heures nocturnes'!$C$3="Score",0,1)</f>
        <v>1</v>
      </c>
      <c r="BM16" s="4">
        <f>IF('4. Heures nocturnes'!$C$3="Score",1,8)</f>
        <v>8</v>
      </c>
      <c r="BN16" s="4">
        <f>IF('4. Heures nocturnes'!$C$3="Score",1,8)</f>
        <v>8</v>
      </c>
      <c r="BO16" s="4">
        <f>IF('4. Heures nocturnes'!$C$3="Score",1,8)</f>
        <v>8</v>
      </c>
      <c r="BP16" s="4">
        <f>IF('4. Heures nocturnes'!$C$3="Score",2,9)</f>
        <v>9</v>
      </c>
      <c r="BQ16" s="4">
        <f>IF('4. Heures nocturnes'!$C$3="Score",2,16)</f>
        <v>16</v>
      </c>
      <c r="BR16" s="4">
        <f>IF('4. Heures nocturnes'!$C$3="Score",2,16)</f>
        <v>16</v>
      </c>
      <c r="BS16" s="4">
        <f>IF('4. Heures nocturnes'!$C$3="Score",2,15)</f>
        <v>15</v>
      </c>
      <c r="BT16" s="4">
        <f>IF('4. Heures nocturnes'!$C$3="Score",1,8)</f>
        <v>8</v>
      </c>
      <c r="BU16" s="4">
        <f>IF('4. Heures nocturnes'!$C$3="Score",1,8)</f>
        <v>8</v>
      </c>
      <c r="BV16" s="4">
        <f>IF('4. Heures nocturnes'!$C$3="Score",1,8)</f>
        <v>8</v>
      </c>
      <c r="BW16" s="4">
        <f>IF('4. Heures nocturnes'!$C$3="Score",0,7)</f>
        <v>7</v>
      </c>
      <c r="BX16" s="4">
        <f>IF('4. Heures nocturnes'!$C$3="Score",0,0)</f>
        <v>0</v>
      </c>
      <c r="BY16">
        <f>IF('4. Heures nocturnes'!$C$3="Score",0,0)</f>
        <v>0</v>
      </c>
      <c r="BZ16">
        <f>IF('4. Heures nocturnes'!$C$3="Score",0,0)</f>
        <v>0</v>
      </c>
      <c r="CA16">
        <f>IF('4. Heures nocturnes'!$C$3="Score",0,0)</f>
        <v>0</v>
      </c>
      <c r="CB16">
        <f>IF('4. Heures nocturnes'!$C$3="Score",0,0)</f>
        <v>0</v>
      </c>
      <c r="CC16">
        <f>IF('4. Heures nocturnes'!$C$3="Score",0,0)</f>
        <v>0</v>
      </c>
      <c r="CD16">
        <f>IF('4. Heures nocturnes'!$C$3="Score",0,0)</f>
        <v>0</v>
      </c>
      <c r="CE16">
        <f>IF('4. Heures nocturnes'!$C$3="Score",0,0)</f>
        <v>0</v>
      </c>
      <c r="CF16">
        <f>IF('4. Heures nocturnes'!$C$3="Score",0,0)</f>
        <v>0</v>
      </c>
      <c r="CG16">
        <f>IF('4. Heures nocturnes'!$C$3="Score",0,0)</f>
        <v>0</v>
      </c>
      <c r="CH16">
        <f>IF('4. Heures nocturnes'!$C$3="Score",0,0)</f>
        <v>0</v>
      </c>
      <c r="CI16">
        <f>IF('4. Heures nocturnes'!$C$3="Score",0,0)</f>
        <v>0</v>
      </c>
      <c r="CJ16">
        <f>IF('4. Heures nocturnes'!$C$3="Score",0,0)</f>
        <v>0</v>
      </c>
      <c r="CK16">
        <f>IF('4. Heures nocturnes'!$C$3="Score",0,0)</f>
        <v>0</v>
      </c>
      <c r="CL16">
        <f>IF('4. Heures nocturnes'!$C$3="Score",0,0)</f>
        <v>0</v>
      </c>
      <c r="CM16">
        <f>IF('4. Heures nocturnes'!$C$3="Score",0,0)</f>
        <v>0</v>
      </c>
      <c r="CN16">
        <f>IF('4. Heures nocturnes'!$C$3="Score",0,0)</f>
        <v>0</v>
      </c>
      <c r="CO16">
        <f>IF('4. Heures nocturnes'!$C$3="Score",0,1)</f>
        <v>1</v>
      </c>
      <c r="CP16">
        <f>IF('4. Heures nocturnes'!$C$3="Score",1,8)</f>
        <v>8</v>
      </c>
      <c r="CQ16">
        <f>IF('4. Heures nocturnes'!$C$3="Score",1,8)</f>
        <v>8</v>
      </c>
      <c r="CR16">
        <f>IF('4. Heures nocturnes'!$C$3="Score",1,8)</f>
        <v>8</v>
      </c>
      <c r="CS16">
        <f>IF('4. Heures nocturnes'!$C$3="Score",1,8)</f>
        <v>8</v>
      </c>
      <c r="CT16">
        <f>IF('4. Heures nocturnes'!$C$3="Score",1,8)</f>
        <v>8</v>
      </c>
      <c r="CU16">
        <f>IF('4. Heures nocturnes'!$C$3="Score",1,8)</f>
        <v>8</v>
      </c>
      <c r="CV16">
        <f>IF('4. Heures nocturnes'!$C$3="Score",0,7)</f>
        <v>7</v>
      </c>
      <c r="CW16">
        <f>IF('4. Heures nocturnes'!$C$3="Score",0,0)</f>
        <v>0</v>
      </c>
      <c r="CX16">
        <f>IF('4. Heures nocturnes'!$C$3="Score",0,0)</f>
        <v>0</v>
      </c>
      <c r="CY16">
        <f>IF('4. Heures nocturnes'!$C$3="Score",0,0)</f>
        <v>0</v>
      </c>
      <c r="CZ16">
        <f>IF('4. Heures nocturnes'!$C$3="Score",0,0)</f>
        <v>0</v>
      </c>
      <c r="DA16">
        <f>IF('4. Heures nocturnes'!$C$3="Score",0,0)</f>
        <v>0</v>
      </c>
    </row>
    <row r="17" spans="2:105" x14ac:dyDescent="0.35">
      <c r="B17" s="186" t="e">
        <f>Planning_medecin_LS!#REF!</f>
        <v>#REF!</v>
      </c>
      <c r="C17" s="172"/>
      <c r="D17" s="207">
        <f t="shared" si="3"/>
        <v>5.2705882352941176</v>
      </c>
      <c r="E17" s="188">
        <f>IF('4. Heures nocturnes'!$C$3="Score",,)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IF('4. Heures nocturnes'!$C$3="Score",,)</f>
        <v>0</v>
      </c>
      <c r="Q17" s="187">
        <f>IF('4. Heures nocturnes'!$C$3="Score",,)</f>
        <v>0</v>
      </c>
      <c r="R17" s="188">
        <f>IF('4. Heures nocturnes'!$C$3="Score",,)</f>
        <v>0</v>
      </c>
      <c r="S17" s="188">
        <f>IF('4. Heures nocturnes'!$C$3="Score",,)</f>
        <v>0</v>
      </c>
      <c r="T17" s="188">
        <f>IF('4. Heures nocturnes'!$C$3="Score",,)</f>
        <v>0</v>
      </c>
      <c r="U17" s="172">
        <f>IF('4. Heures nocturnes'!$C$3="Score",0,1)</f>
        <v>1</v>
      </c>
      <c r="V17" s="172">
        <f>IF('4. Heures nocturnes'!$C$3="Score",1,8)</f>
        <v>8</v>
      </c>
      <c r="W17" s="172">
        <f>IF('4. Heures nocturnes'!$C$3="Score",1,8)</f>
        <v>8</v>
      </c>
      <c r="X17" s="172">
        <f>IF('4. Heures nocturnes'!$C$3="Score",1,8)</f>
        <v>8</v>
      </c>
      <c r="Y17" s="172">
        <f>IF('4. Heures nocturnes'!$C$3="Score",1,8)</f>
        <v>8</v>
      </c>
      <c r="Z17" s="172">
        <f>IF('4. Heures nocturnes'!$C$3="Score",1,8)</f>
        <v>8</v>
      </c>
      <c r="AA17" s="172">
        <f>IF('4. Heures nocturnes'!$C$3="Score",1,8)</f>
        <v>8</v>
      </c>
      <c r="AB17" s="172">
        <f>IF('4. Heures nocturnes'!$C$3="Score",0,7)</f>
        <v>7</v>
      </c>
      <c r="AC17" s="172">
        <f>IF('4. Heures nocturnes'!$C$3="Score",0,0)</f>
        <v>0</v>
      </c>
      <c r="AD17" s="172">
        <f>IF('4. Heures nocturnes'!$C$3="Score",0,0)</f>
        <v>0</v>
      </c>
      <c r="AE17" s="172">
        <f>IF('4. Heures nocturnes'!$C$3="Score",0,0)</f>
        <v>0</v>
      </c>
      <c r="AF17" s="172">
        <f>IF('4. Heures nocturnes'!$C$3="Score",0,0)</f>
        <v>0</v>
      </c>
      <c r="AG17" s="172">
        <f>IF('4. Heures nocturnes'!$C$3="Score",0,0)</f>
        <v>0</v>
      </c>
      <c r="AH17" s="172">
        <f>IF('4. Heures nocturnes'!$C$3="Score",0,0)</f>
        <v>0</v>
      </c>
      <c r="AI17" s="172">
        <f>IF('4. Heures nocturnes'!$C$3="Score",0,0)</f>
        <v>0</v>
      </c>
      <c r="AJ17" s="172">
        <f>IF('4. Heures nocturnes'!$C$3="Score",0,0)</f>
        <v>0</v>
      </c>
      <c r="AK17" s="172">
        <f>IF('4. Heures nocturnes'!$C$3="Score",0,0)</f>
        <v>0</v>
      </c>
      <c r="AL17" s="172">
        <f>IF('4. Heures nocturnes'!$C$3="Score",0,0)</f>
        <v>0</v>
      </c>
      <c r="AM17" s="172">
        <f>IF('4. Heures nocturnes'!$C$3="Score",0,0)</f>
        <v>0</v>
      </c>
      <c r="AN17" s="172">
        <f>IF('4. Heures nocturnes'!$C$3="Score",0,0)</f>
        <v>0</v>
      </c>
      <c r="AO17" s="172">
        <f>IF('4. Heures nocturnes'!$C$3="Score",0,0)</f>
        <v>0</v>
      </c>
      <c r="AP17" s="172">
        <f>IF('4. Heures nocturnes'!$C$3="Score",0,0)</f>
        <v>0</v>
      </c>
      <c r="AQ17" s="172">
        <f>IF('4. Heures nocturnes'!$C$3="Score",0,0)</f>
        <v>0</v>
      </c>
      <c r="AR17" s="172">
        <f>IF('4. Heures nocturnes'!$C$3="Score",0,1)</f>
        <v>1</v>
      </c>
      <c r="AS17" s="189">
        <f>IF('4. Heures nocturnes'!$C$3="Score",1,8)</f>
        <v>8</v>
      </c>
      <c r="AT17" s="4">
        <f>IF('4. Heures nocturnes'!$C$3="Score",1,8)</f>
        <v>8</v>
      </c>
      <c r="AU17" s="4">
        <f>IF('4. Heures nocturnes'!$C$3="Score",1,8)</f>
        <v>8</v>
      </c>
      <c r="AV17" s="4">
        <f>IF('4. Heures nocturnes'!$C$3="Score",1,8)</f>
        <v>8</v>
      </c>
      <c r="AW17" s="4">
        <f>IF('4. Heures nocturnes'!$C$3="Score",1,8)</f>
        <v>8</v>
      </c>
      <c r="AX17" s="4">
        <f>IF('4. Heures nocturnes'!$C$3="Score",1,8)</f>
        <v>8</v>
      </c>
      <c r="AY17" s="4">
        <f>IF('4. Heures nocturnes'!$C$3="Score",0,7)</f>
        <v>7</v>
      </c>
      <c r="AZ17" s="4">
        <f>IF('4. Heures nocturnes'!$C$3="Score",0,0)</f>
        <v>0</v>
      </c>
      <c r="BA17" s="4">
        <f>IF('4. Heures nocturnes'!$C$3="Score",0,1)</f>
        <v>1</v>
      </c>
      <c r="BB17" s="4">
        <f>IF('4. Heures nocturnes'!$C$3="Score",1,8)</f>
        <v>8</v>
      </c>
      <c r="BC17" s="4">
        <f>IF('4. Heures nocturnes'!$C$3="Score",1,8)</f>
        <v>8</v>
      </c>
      <c r="BD17" s="4">
        <f>IF('4. Heures nocturnes'!$C$3="Score",1,8)</f>
        <v>8</v>
      </c>
      <c r="BE17" s="4">
        <f>IF('4. Heures nocturnes'!$C$3="Score",1,8)</f>
        <v>8</v>
      </c>
      <c r="BF17" s="4">
        <f>IF('4. Heures nocturnes'!$C$3="Score",1,8)</f>
        <v>8</v>
      </c>
      <c r="BG17" s="4">
        <f>IF('4. Heures nocturnes'!$C$3="Score",1,8)</f>
        <v>8</v>
      </c>
      <c r="BH17" s="4">
        <f>IF('4. Heures nocturnes'!$C$3="Score",0,7)</f>
        <v>7</v>
      </c>
      <c r="BI17" s="4">
        <f>IF('4. Heures nocturnes'!$C$3="Score",0,0)</f>
        <v>0</v>
      </c>
      <c r="BJ17" s="4">
        <f>IF('4. Heures nocturnes'!$C$3="Score",0,0)</f>
        <v>0</v>
      </c>
      <c r="BK17" s="4">
        <f>IF('4. Heures nocturnes'!$C$3="Score",0,0)</f>
        <v>0</v>
      </c>
      <c r="BL17" s="4">
        <f>IF('4. Heures nocturnes'!$C$3="Score",0,0)</f>
        <v>0</v>
      </c>
      <c r="BM17" s="4">
        <f>IF('4. Heures nocturnes'!$C$3="Score",0,1)</f>
        <v>1</v>
      </c>
      <c r="BN17" s="4">
        <f>IF('4. Heures nocturnes'!$C$3="Score",1,8)</f>
        <v>8</v>
      </c>
      <c r="BO17" s="4">
        <f>IF('4. Heures nocturnes'!$C$3="Score",1,8)</f>
        <v>8</v>
      </c>
      <c r="BP17" s="4">
        <f>IF('4. Heures nocturnes'!$C$3="Score",1,8)</f>
        <v>8</v>
      </c>
      <c r="BQ17" s="4">
        <f>IF('4. Heures nocturnes'!$C$3="Score",2,9)</f>
        <v>9</v>
      </c>
      <c r="BR17" s="4">
        <f>IF('4. Heures nocturnes'!$C$3="Score",2,16)</f>
        <v>16</v>
      </c>
      <c r="BS17" s="4">
        <f>IF('4. Heures nocturnes'!$C$3="Score",2,16)</f>
        <v>16</v>
      </c>
      <c r="BT17" s="4">
        <f>IF('4. Heures nocturnes'!$C$3="Score",2,15)</f>
        <v>15</v>
      </c>
      <c r="BU17" s="4">
        <f>IF('4. Heures nocturnes'!$C$3="Score",2,9)</f>
        <v>9</v>
      </c>
      <c r="BV17" s="4">
        <f>IF('4. Heures nocturnes'!$C$3="Score",2,16)</f>
        <v>16</v>
      </c>
      <c r="BW17" s="4">
        <f>IF('4. Heures nocturnes'!$C$3="Score",2,16)</f>
        <v>16</v>
      </c>
      <c r="BX17" s="4">
        <f>IF('4. Heures nocturnes'!$C$3="Score",2,15)</f>
        <v>15</v>
      </c>
      <c r="BY17">
        <f>IF('4. Heures nocturnes'!$C$3="Score",1,8)</f>
        <v>8</v>
      </c>
      <c r="BZ17">
        <f>IF('4. Heures nocturnes'!$C$3="Score",1,8)</f>
        <v>8</v>
      </c>
      <c r="CA17">
        <f>IF('4. Heures nocturnes'!$C$3="Score",1,8)</f>
        <v>8</v>
      </c>
      <c r="CB17">
        <f>IF('4. Heures nocturnes'!$C$3="Score",0,7)</f>
        <v>7</v>
      </c>
      <c r="CC17">
        <f>IF('4. Heures nocturnes'!$C$3="Score",0,1)</f>
        <v>1</v>
      </c>
      <c r="CD17">
        <f>IF('4. Heures nocturnes'!$C$3="Score",1,8)</f>
        <v>8</v>
      </c>
      <c r="CE17">
        <f>IF('4. Heures nocturnes'!$C$3="Score",1,8)</f>
        <v>8</v>
      </c>
      <c r="CF17">
        <f>IF('4. Heures nocturnes'!$C$3="Score",1,8)</f>
        <v>8</v>
      </c>
      <c r="CG17">
        <f>IF('4. Heures nocturnes'!$C$3="Score",1,8)</f>
        <v>8</v>
      </c>
      <c r="CH17">
        <f>IF('4. Heures nocturnes'!$C$3="Score",1,8)</f>
        <v>8</v>
      </c>
      <c r="CI17">
        <f>IF('4. Heures nocturnes'!$C$3="Score",1,8)</f>
        <v>8</v>
      </c>
      <c r="CJ17">
        <f>IF('4. Heures nocturnes'!$C$3="Score",0,7)</f>
        <v>7</v>
      </c>
      <c r="CK17">
        <f>IF('4. Heures nocturnes'!$C$3="Score",0,0)</f>
        <v>0</v>
      </c>
      <c r="CL17">
        <f>IF('4. Heures nocturnes'!$C$3="Score",0,0)</f>
        <v>0</v>
      </c>
      <c r="CM17">
        <f>IF('4. Heures nocturnes'!$C$3="Score",0,0)</f>
        <v>0</v>
      </c>
      <c r="CN17">
        <f>IF('4. Heures nocturnes'!$C$3="Score",0,0)</f>
        <v>0</v>
      </c>
      <c r="CO17">
        <f>IF('4. Heures nocturnes'!$C$3="Score",0,0)</f>
        <v>0</v>
      </c>
      <c r="CP17">
        <f>IF('4. Heures nocturnes'!$C$3="Score",0,1)</f>
        <v>1</v>
      </c>
      <c r="CQ17">
        <f>IF('4. Heures nocturnes'!$C$3="Score",1,8)</f>
        <v>8</v>
      </c>
      <c r="CR17">
        <f>IF('4. Heures nocturnes'!$C$3="Score",1,8)</f>
        <v>8</v>
      </c>
      <c r="CS17">
        <f>IF('4. Heures nocturnes'!$C$3="Score",1,8)</f>
        <v>8</v>
      </c>
      <c r="CT17">
        <f>IF('4. Heures nocturnes'!$C$3="Score",1,8)</f>
        <v>8</v>
      </c>
      <c r="CU17">
        <f>IF('4. Heures nocturnes'!$C$3="Score",1,8)</f>
        <v>8</v>
      </c>
      <c r="CV17">
        <f>IF('4. Heures nocturnes'!$C$3="Score",1,8)</f>
        <v>8</v>
      </c>
      <c r="CW17">
        <f>IF('4. Heures nocturnes'!$C$3="Score",0,7)</f>
        <v>7</v>
      </c>
      <c r="CX17">
        <f>IF('4. Heures nocturnes'!$C$3="Score",0,0)</f>
        <v>0</v>
      </c>
      <c r="CY17">
        <f>IF('4. Heures nocturnes'!$C$3="Score",0,0)</f>
        <v>0</v>
      </c>
      <c r="CZ17">
        <f>IF('4. Heures nocturnes'!$C$3="Score",0,0)</f>
        <v>0</v>
      </c>
      <c r="DA17">
        <f>IF('4. Heures nocturnes'!$C$3="Score",0,0)</f>
        <v>0</v>
      </c>
    </row>
    <row r="18" spans="2:105" x14ac:dyDescent="0.35">
      <c r="B18" s="186" t="e">
        <f>Planning_medecin_LS!#REF!</f>
        <v>#REF!</v>
      </c>
      <c r="C18" s="172"/>
      <c r="D18" s="207">
        <f t="shared" si="3"/>
        <v>5.0823529411764703</v>
      </c>
      <c r="E18" s="188">
        <f>IF('4. Heures nocturnes'!$C$3="Score",,)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IF('4. Heures nocturnes'!$C$3="Score",,)</f>
        <v>0</v>
      </c>
      <c r="Q18" s="187">
        <f>IF('4. Heures nocturnes'!$C$3="Score",,)</f>
        <v>0</v>
      </c>
      <c r="R18" s="188">
        <f>IF('4. Heures nocturnes'!$C$3="Score",,)</f>
        <v>0</v>
      </c>
      <c r="S18" s="188">
        <f>IF('4. Heures nocturnes'!$C$3="Score",,)</f>
        <v>0</v>
      </c>
      <c r="T18" s="188">
        <f>IF('4. Heures nocturnes'!$C$3="Score",,)</f>
        <v>0</v>
      </c>
      <c r="U18" s="172">
        <f>IF('4. Heures nocturnes'!$C$3="Score",1,8)</f>
        <v>8</v>
      </c>
      <c r="V18" s="172">
        <f>IF('4. Heures nocturnes'!$C$3="Score",1,8)</f>
        <v>8</v>
      </c>
      <c r="W18" s="172">
        <f>IF('4. Heures nocturnes'!$C$3="Score",1,8)</f>
        <v>8</v>
      </c>
      <c r="X18" s="172">
        <f>IF('4. Heures nocturnes'!$C$3="Score",1,8)</f>
        <v>8</v>
      </c>
      <c r="Y18" s="172">
        <f>IF('4. Heures nocturnes'!$C$3="Score",1,8)</f>
        <v>8</v>
      </c>
      <c r="Z18" s="172">
        <f>IF('4. Heures nocturnes'!$C$3="Score",1,8)</f>
        <v>8</v>
      </c>
      <c r="AA18" s="172">
        <f>IF('4. Heures nocturnes'!$C$3="Score",2,9)</f>
        <v>9</v>
      </c>
      <c r="AB18" s="172">
        <f>IF('4. Heures nocturnes'!$C$3="Score",2,16)</f>
        <v>16</v>
      </c>
      <c r="AC18" s="172">
        <f>IF('4. Heures nocturnes'!$C$3="Score",2,15)</f>
        <v>15</v>
      </c>
      <c r="AD18" s="172">
        <f>IF('4. Heures nocturnes'!$C$3="Score",1,8)</f>
        <v>8</v>
      </c>
      <c r="AE18" s="172">
        <f>IF('4. Heures nocturnes'!$C$3="Score",1,8)</f>
        <v>8</v>
      </c>
      <c r="AF18" s="172">
        <f>IF('4. Heures nocturnes'!$C$3="Score",1,8)</f>
        <v>8</v>
      </c>
      <c r="AG18" s="172">
        <f>IF('4. Heures nocturnes'!$C$3="Score",1,8)</f>
        <v>8</v>
      </c>
      <c r="AH18" s="172">
        <f>IF('4. Heures nocturnes'!$C$3="Score",0,7)</f>
        <v>7</v>
      </c>
      <c r="AI18" s="172">
        <f>IF('4. Heures nocturnes'!$C$3="Score",0,0)</f>
        <v>0</v>
      </c>
      <c r="AJ18" s="172">
        <f>IF('4. Heures nocturnes'!$C$3="Score",0,0)</f>
        <v>0</v>
      </c>
      <c r="AK18" s="172">
        <f>IF('4. Heures nocturnes'!$C$3="Score",0,0)</f>
        <v>0</v>
      </c>
      <c r="AL18" s="172">
        <f>IF('4. Heures nocturnes'!$C$3="Score",0,0)</f>
        <v>0</v>
      </c>
      <c r="AM18" s="172">
        <f>IF('4. Heures nocturnes'!$C$3="Score",0,0)</f>
        <v>0</v>
      </c>
      <c r="AN18" s="172">
        <f>IF('4. Heures nocturnes'!$C$3="Score",0,0)</f>
        <v>0</v>
      </c>
      <c r="AO18" s="172">
        <f>IF('4. Heures nocturnes'!$C$3="Score",0,0)</f>
        <v>0</v>
      </c>
      <c r="AP18" s="172">
        <f>IF('4. Heures nocturnes'!$C$3="Score",0,0)</f>
        <v>0</v>
      </c>
      <c r="AQ18" s="172">
        <f>IF('4. Heures nocturnes'!$C$3="Score",0,0)</f>
        <v>0</v>
      </c>
      <c r="AR18" s="172">
        <f>IF('4. Heures nocturnes'!$C$3="Score",0,0)</f>
        <v>0</v>
      </c>
      <c r="AS18" s="189">
        <f>IF('4. Heures nocturnes'!$C$3="Score",0,0)</f>
        <v>0</v>
      </c>
      <c r="AT18" s="4">
        <f>IF('4. Heures nocturnes'!$C$3="Score",0,0)</f>
        <v>0</v>
      </c>
      <c r="AU18" s="4">
        <f>IF('4. Heures nocturnes'!$C$3="Score",0,0)</f>
        <v>0</v>
      </c>
      <c r="AV18" s="4">
        <f>IF('4. Heures nocturnes'!$C$3="Score",0,1)</f>
        <v>1</v>
      </c>
      <c r="AW18" s="4">
        <f>IF('4. Heures nocturnes'!$C$3="Score",1,8)</f>
        <v>8</v>
      </c>
      <c r="AX18" s="4">
        <f>IF('4. Heures nocturnes'!$C$3="Score",1,8)</f>
        <v>8</v>
      </c>
      <c r="AY18" s="4">
        <f>IF('4. Heures nocturnes'!$C$3="Score",2,9)</f>
        <v>9</v>
      </c>
      <c r="AZ18" s="4">
        <f>IF('4. Heures nocturnes'!$C$3="Score",2,16)</f>
        <v>16</v>
      </c>
      <c r="BA18" s="4">
        <f>IF('4. Heures nocturnes'!$C$3="Score",2,16)</f>
        <v>16</v>
      </c>
      <c r="BB18" s="4">
        <f>IF('4. Heures nocturnes'!$C$3="Score",2,16)</f>
        <v>16</v>
      </c>
      <c r="BC18" s="4">
        <f>IF('4. Heures nocturnes'!$C$3="Score",2,15)</f>
        <v>15</v>
      </c>
      <c r="BD18" s="4">
        <f>IF('4. Heures nocturnes'!$C$3="Score",1,8)</f>
        <v>8</v>
      </c>
      <c r="BE18" s="4">
        <f>IF('4. Heures nocturnes'!$C$3="Score",1,8)</f>
        <v>8</v>
      </c>
      <c r="BF18" s="4">
        <f>IF('4. Heures nocturnes'!$C$3="Score",1,8)</f>
        <v>8</v>
      </c>
      <c r="BG18" s="4">
        <f>IF('4. Heures nocturnes'!$C$3="Score",1,8)</f>
        <v>8</v>
      </c>
      <c r="BH18" s="4">
        <f>IF('4. Heures nocturnes'!$C$3="Score",1,8)</f>
        <v>8</v>
      </c>
      <c r="BI18" s="4">
        <f>IF('4. Heures nocturnes'!$C$3="Score",1,8)</f>
        <v>8</v>
      </c>
      <c r="BJ18" s="4">
        <f>IF('4. Heures nocturnes'!$C$3="Score",1,8)</f>
        <v>8</v>
      </c>
      <c r="BK18" s="4">
        <f>IF('4. Heures nocturnes'!$C$3="Score",1,8)</f>
        <v>8</v>
      </c>
      <c r="BL18" s="4">
        <f>IF('4. Heures nocturnes'!$C$3="Score",1,8)</f>
        <v>8</v>
      </c>
      <c r="BM18" s="4">
        <f>IF('4. Heures nocturnes'!$C$3="Score",0,7)</f>
        <v>7</v>
      </c>
      <c r="BN18" s="4">
        <f>IF('4. Heures nocturnes'!$C$3="Score",0,0)</f>
        <v>0</v>
      </c>
      <c r="BO18" s="4">
        <f>IF('4. Heures nocturnes'!$C$3="Score",0,0)</f>
        <v>0</v>
      </c>
      <c r="BP18" s="4">
        <f>IF('4. Heures nocturnes'!$C$3="Score",0,0)</f>
        <v>0</v>
      </c>
      <c r="BQ18" s="4">
        <f>IF('4. Heures nocturnes'!$C$3="Score",0,0)</f>
        <v>0</v>
      </c>
      <c r="BR18" s="4">
        <f>IF('4. Heures nocturnes'!$C$3="Score",0,0)</f>
        <v>0</v>
      </c>
      <c r="BS18" s="4">
        <f>IF('4. Heures nocturnes'!$C$3="Score",0,0)</f>
        <v>0</v>
      </c>
      <c r="BT18" s="4">
        <f>IF('4. Heures nocturnes'!$C$3="Score",0,0)</f>
        <v>0</v>
      </c>
      <c r="BU18" s="4">
        <f>IF('4. Heures nocturnes'!$C$3="Score",0,0)</f>
        <v>0</v>
      </c>
      <c r="BV18" s="4">
        <f>IF('4. Heures nocturnes'!$C$3="Score",0,0)</f>
        <v>0</v>
      </c>
      <c r="BW18" s="4">
        <f>IF('4. Heures nocturnes'!$C$3="Score",0,0)</f>
        <v>0</v>
      </c>
      <c r="BX18" s="4">
        <f>IF('4. Heures nocturnes'!$C$3="Score",0,0)</f>
        <v>0</v>
      </c>
      <c r="BY18">
        <f>IF('4. Heures nocturnes'!$C$3="Score",0,0)</f>
        <v>0</v>
      </c>
      <c r="BZ18">
        <f>IF('4. Heures nocturnes'!$C$3="Score",0,0)</f>
        <v>0</v>
      </c>
      <c r="CA18">
        <f>IF('4. Heures nocturnes'!$C$3="Score",0,0)</f>
        <v>0</v>
      </c>
      <c r="CB18">
        <f>IF('4. Heures nocturnes'!$C$3="Score",0,0)</f>
        <v>0</v>
      </c>
      <c r="CC18">
        <f>IF('4. Heures nocturnes'!$C$3="Score",0,0)</f>
        <v>0</v>
      </c>
      <c r="CD18">
        <f>IF('4. Heures nocturnes'!$C$3="Score",0,0)</f>
        <v>0</v>
      </c>
      <c r="CE18">
        <f>IF('4. Heures nocturnes'!$C$3="Score",0,1)</f>
        <v>1</v>
      </c>
      <c r="CF18">
        <f>IF('4. Heures nocturnes'!$C$3="Score",1,8)</f>
        <v>8</v>
      </c>
      <c r="CG18">
        <f>IF('4. Heures nocturnes'!$C$3="Score",1,8)</f>
        <v>8</v>
      </c>
      <c r="CH18">
        <f>IF('4. Heures nocturnes'!$C$3="Score",1,8)</f>
        <v>8</v>
      </c>
      <c r="CI18">
        <f>IF('4. Heures nocturnes'!$C$3="Score",1,8)</f>
        <v>8</v>
      </c>
      <c r="CJ18">
        <f>IF('4. Heures nocturnes'!$C$3="Score",2,9)</f>
        <v>9</v>
      </c>
      <c r="CK18">
        <f>IF('4. Heures nocturnes'!$C$3="Score",2,16)</f>
        <v>16</v>
      </c>
      <c r="CL18">
        <f>IF('4. Heures nocturnes'!$C$3="Score",2,15)</f>
        <v>15</v>
      </c>
      <c r="CM18">
        <f>IF('4. Heures nocturnes'!$C$3="Score",1,8)</f>
        <v>8</v>
      </c>
      <c r="CN18">
        <f>IF('4. Heures nocturnes'!$C$3="Score",1,8)</f>
        <v>8</v>
      </c>
      <c r="CO18">
        <f>IF('4. Heures nocturnes'!$C$3="Score",1,8)</f>
        <v>8</v>
      </c>
      <c r="CP18">
        <f>IF('4. Heures nocturnes'!$C$3="Score",1,8)</f>
        <v>8</v>
      </c>
      <c r="CQ18">
        <f>IF('4. Heures nocturnes'!$C$3="Score",0,7)</f>
        <v>7</v>
      </c>
      <c r="CR18">
        <f>IF('4. Heures nocturnes'!$C$3="Score",0,0)</f>
        <v>0</v>
      </c>
      <c r="CS18">
        <f>IF('4. Heures nocturnes'!$C$3="Score",0,0)</f>
        <v>0</v>
      </c>
      <c r="CT18">
        <f>IF('4. Heures nocturnes'!$C$3="Score",0,0)</f>
        <v>0</v>
      </c>
      <c r="CU18">
        <f>IF('4. Heures nocturnes'!$C$3="Score",0,0)</f>
        <v>0</v>
      </c>
      <c r="CV18">
        <f>IF('4. Heures nocturnes'!$C$3="Score",0,0)</f>
        <v>0</v>
      </c>
      <c r="CW18">
        <f>IF('4. Heures nocturnes'!$C$3="Score",0,0)</f>
        <v>0</v>
      </c>
      <c r="CX18">
        <f>IF('4. Heures nocturnes'!$C$3="Score",0,1)</f>
        <v>1</v>
      </c>
      <c r="CY18">
        <f>IF('4. Heures nocturnes'!$C$3="Score",1,8)</f>
        <v>8</v>
      </c>
      <c r="CZ18">
        <f>IF('4. Heures nocturnes'!$C$3="Score",1,8)</f>
        <v>8</v>
      </c>
      <c r="DA18">
        <f>IF('4. Heures nocturnes'!$C$3="Score",1,8)</f>
        <v>8</v>
      </c>
    </row>
    <row r="19" spans="2:105" x14ac:dyDescent="0.35">
      <c r="B19" s="186" t="e">
        <f>Planning_medecin_LS!#REF!</f>
        <v>#REF!</v>
      </c>
      <c r="C19" s="172"/>
      <c r="D19" s="207">
        <f t="shared" si="3"/>
        <v>1.4941176470588236</v>
      </c>
      <c r="E19" s="188">
        <f>IF('4. Heures nocturnes'!$C$3="Score",,)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IF('4. Heures nocturnes'!$C$3="Score",,)</f>
        <v>0</v>
      </c>
      <c r="Q19" s="187">
        <f>IF('4. Heures nocturnes'!$C$3="Score",,)</f>
        <v>0</v>
      </c>
      <c r="R19" s="188">
        <f>IF('4. Heures nocturnes'!$C$3="Score",,)</f>
        <v>0</v>
      </c>
      <c r="S19" s="188">
        <f>IF('4. Heures nocturnes'!$C$3="Score",,)</f>
        <v>0</v>
      </c>
      <c r="T19" s="188">
        <f>IF('4. Heures nocturnes'!$C$3="Score",,)</f>
        <v>0</v>
      </c>
      <c r="U19" s="172">
        <f>IF('4. Heures nocturnes'!$C$3="Score",1,8)</f>
        <v>8</v>
      </c>
      <c r="V19" s="172">
        <f>IF('4. Heures nocturnes'!$C$3="Score",0,7)</f>
        <v>7</v>
      </c>
      <c r="W19" s="172">
        <f>IF('4. Heures nocturnes'!$C$3="Score",0,1)</f>
        <v>1</v>
      </c>
      <c r="X19" s="172">
        <f>IF('4. Heures nocturnes'!$C$3="Score",1,8)</f>
        <v>8</v>
      </c>
      <c r="Y19" s="172">
        <f>IF('4. Heures nocturnes'!$C$3="Score",1,8)</f>
        <v>8</v>
      </c>
      <c r="Z19" s="172">
        <f>IF('4. Heures nocturnes'!$C$3="Score",1,8)</f>
        <v>8</v>
      </c>
      <c r="AA19" s="172">
        <f>IF('4. Heures nocturnes'!$C$3="Score",1,8)</f>
        <v>8</v>
      </c>
      <c r="AB19" s="172">
        <f>IF('4. Heures nocturnes'!$C$3="Score",1,8)</f>
        <v>8</v>
      </c>
      <c r="AC19" s="172">
        <f>IF('4. Heures nocturnes'!$C$3="Score",1,8)</f>
        <v>8</v>
      </c>
      <c r="AD19" s="172">
        <f>IF('4. Heures nocturnes'!$C$3="Score",0,7)</f>
        <v>7</v>
      </c>
      <c r="AE19" s="172">
        <f>IF('4. Heures nocturnes'!$C$3="Score",0,0)</f>
        <v>0</v>
      </c>
      <c r="AF19" s="172">
        <f>IF('4. Heures nocturnes'!$C$3="Score",0,0)</f>
        <v>0</v>
      </c>
      <c r="AG19" s="172">
        <f>IF('4. Heures nocturnes'!$C$3="Score",0,0)</f>
        <v>0</v>
      </c>
      <c r="AH19" s="172">
        <f>IF('4. Heures nocturnes'!$C$3="Score",0,0)</f>
        <v>0</v>
      </c>
      <c r="AI19" s="172">
        <f>IF('4. Heures nocturnes'!$C$3="Score",0,0)</f>
        <v>0</v>
      </c>
      <c r="AJ19" s="172">
        <f>IF('4. Heures nocturnes'!$C$3="Score",0,0)</f>
        <v>0</v>
      </c>
      <c r="AK19" s="172">
        <f>IF('4. Heures nocturnes'!$C$3="Score",0,0)</f>
        <v>0</v>
      </c>
      <c r="AL19" s="172">
        <f>IF('4. Heures nocturnes'!$C$3="Score",0,0)</f>
        <v>0</v>
      </c>
      <c r="AM19" s="172">
        <f>IF('4. Heures nocturnes'!$C$3="Score",0,0)</f>
        <v>0</v>
      </c>
      <c r="AN19" s="172">
        <f>IF('4. Heures nocturnes'!$C$3="Score",0,0)</f>
        <v>0</v>
      </c>
      <c r="AO19" s="172">
        <f>IF('4. Heures nocturnes'!$C$3="Score",0,0)</f>
        <v>0</v>
      </c>
      <c r="AP19" s="172">
        <f>IF('4. Heures nocturnes'!$C$3="Score",0,0)</f>
        <v>0</v>
      </c>
      <c r="AQ19" s="172">
        <f>IF('4. Heures nocturnes'!$C$3="Score",0,0)</f>
        <v>0</v>
      </c>
      <c r="AR19" s="172">
        <f>IF('4. Heures nocturnes'!$C$3="Score",0,0)</f>
        <v>0</v>
      </c>
      <c r="AS19" s="189">
        <f>IF('4. Heures nocturnes'!$C$3="Score",0,0)</f>
        <v>0</v>
      </c>
      <c r="AT19" s="4">
        <f>IF('4. Heures nocturnes'!$C$3="Score",0,0)</f>
        <v>0</v>
      </c>
      <c r="AU19" s="4">
        <f>IF('4. Heures nocturnes'!$C$3="Score",0,0)</f>
        <v>0</v>
      </c>
      <c r="AV19" s="4">
        <f>IF('4. Heures nocturnes'!$C$3="Score",0,0)</f>
        <v>0</v>
      </c>
      <c r="AW19" s="4">
        <f>IF('4. Heures nocturnes'!$C$3="Score",0,0)</f>
        <v>0</v>
      </c>
      <c r="AX19" s="4">
        <f>IF('4. Heures nocturnes'!$C$3="Score",0,0)</f>
        <v>0</v>
      </c>
      <c r="AY19" s="4">
        <f>IF('4. Heures nocturnes'!$C$3="Score",0,0)</f>
        <v>0</v>
      </c>
      <c r="AZ19" s="4">
        <f>IF('4. Heures nocturnes'!$C$3="Score",0,0)</f>
        <v>0</v>
      </c>
      <c r="BA19" s="4">
        <f>IF('4. Heures nocturnes'!$C$3="Score",0,0)</f>
        <v>0</v>
      </c>
      <c r="BB19" s="4">
        <f>IF('4. Heures nocturnes'!$C$3="Score",0,0)</f>
        <v>0</v>
      </c>
      <c r="BC19" s="4">
        <f>IF('4. Heures nocturnes'!$C$3="Score",0,0)</f>
        <v>0</v>
      </c>
      <c r="BD19" s="4">
        <f>IF('4. Heures nocturnes'!$C$3="Score",0,0)</f>
        <v>0</v>
      </c>
      <c r="BE19" s="4">
        <f>IF('4. Heures nocturnes'!$C$3="Score",0,0)</f>
        <v>0</v>
      </c>
      <c r="BF19" s="4">
        <f>IF('4. Heures nocturnes'!$C$3="Score",0,0)</f>
        <v>0</v>
      </c>
      <c r="BG19" s="4">
        <f>IF('4. Heures nocturnes'!$C$3="Score",0,0)</f>
        <v>0</v>
      </c>
      <c r="BH19" s="4">
        <f>IF('4. Heures nocturnes'!$C$3="Score",0,0)</f>
        <v>0</v>
      </c>
      <c r="BI19" s="4">
        <f>IF('4. Heures nocturnes'!$C$3="Score",0,0)</f>
        <v>0</v>
      </c>
      <c r="BJ19" s="4">
        <f>IF('4. Heures nocturnes'!$C$3="Score",0,1)</f>
        <v>1</v>
      </c>
      <c r="BK19" s="4">
        <f>IF('4. Heures nocturnes'!$C$3="Score",1,8)</f>
        <v>8</v>
      </c>
      <c r="BL19" s="4">
        <f>IF('4. Heures nocturnes'!$C$3="Score",1,8)</f>
        <v>8</v>
      </c>
      <c r="BM19" s="4">
        <f>IF('4. Heures nocturnes'!$C$3="Score",1,8)</f>
        <v>8</v>
      </c>
      <c r="BN19" s="4">
        <f>IF('4. Heures nocturnes'!$C$3="Score",1,8)</f>
        <v>8</v>
      </c>
      <c r="BO19" s="4">
        <f>IF('4. Heures nocturnes'!$C$3="Score",1,8)</f>
        <v>8</v>
      </c>
      <c r="BP19" s="4">
        <f>IF('4. Heures nocturnes'!$C$3="Score",1,8)</f>
        <v>8</v>
      </c>
      <c r="BQ19" s="4">
        <f>IF('4. Heures nocturnes'!$C$3="Score",0,7)</f>
        <v>7</v>
      </c>
      <c r="BR19" s="4">
        <f>IF('4. Heures nocturnes'!$C$3="Score",0,0)</f>
        <v>0</v>
      </c>
      <c r="BS19" s="4">
        <f>IF('4. Heures nocturnes'!$C$3="Score",0,0)</f>
        <v>0</v>
      </c>
      <c r="BT19" s="4">
        <f>IF('4. Heures nocturnes'!$C$3="Score",0,0)</f>
        <v>0</v>
      </c>
      <c r="BU19" s="4">
        <f>IF('4. Heures nocturnes'!$C$3="Score",0,0)</f>
        <v>0</v>
      </c>
      <c r="BV19" s="4">
        <f>IF('4. Heures nocturnes'!$C$3="Score",0,0)</f>
        <v>0</v>
      </c>
      <c r="BW19" s="4">
        <f>IF('4. Heures nocturnes'!$C$3="Score",0,0)</f>
        <v>0</v>
      </c>
      <c r="BX19" s="4">
        <f>IF('4. Heures nocturnes'!$C$3="Score",0,0)</f>
        <v>0</v>
      </c>
      <c r="BY19">
        <f>IF('4. Heures nocturnes'!$C$3="Score",0,0)</f>
        <v>0</v>
      </c>
      <c r="BZ19">
        <f>IF('4. Heures nocturnes'!$C$3="Score",0,0)</f>
        <v>0</v>
      </c>
      <c r="CA19">
        <f>IF('4. Heures nocturnes'!$C$3="Score",0,0)</f>
        <v>0</v>
      </c>
      <c r="CB19">
        <f>IF('4. Heures nocturnes'!$C$3="Score",0,0)</f>
        <v>0</v>
      </c>
      <c r="CC19">
        <f>IF('4. Heures nocturnes'!$C$3="Score",0,0)</f>
        <v>0</v>
      </c>
      <c r="CD19">
        <f>IF('4. Heures nocturnes'!$C$3="Score",0,0)</f>
        <v>0</v>
      </c>
      <c r="CE19">
        <f>IF('4. Heures nocturnes'!$C$3="Score",0,0)</f>
        <v>0</v>
      </c>
      <c r="CF19">
        <f>IF('4. Heures nocturnes'!$C$3="Score",0,0)</f>
        <v>0</v>
      </c>
      <c r="CG19">
        <f>IF('4. Heures nocturnes'!$C$3="Score",0,0)</f>
        <v>0</v>
      </c>
      <c r="CH19">
        <f>IF('4. Heures nocturnes'!$C$3="Score",0,0)</f>
        <v>0</v>
      </c>
      <c r="CI19">
        <f>IF('4. Heures nocturnes'!$C$3="Score",0,0)</f>
        <v>0</v>
      </c>
      <c r="CJ19">
        <f>IF('4. Heures nocturnes'!$C$3="Score",0,0)</f>
        <v>0</v>
      </c>
      <c r="CK19">
        <f>IF('4. Heures nocturnes'!$C$3="Score",0,0)</f>
        <v>0</v>
      </c>
      <c r="CL19">
        <f>IF('4. Heures nocturnes'!$C$3="Score",0,0)</f>
        <v>0</v>
      </c>
      <c r="CM19">
        <f>IF('4. Heures nocturnes'!$C$3="Score",0,0)</f>
        <v>0</v>
      </c>
      <c r="CN19">
        <f>IF('4. Heures nocturnes'!$C$3="Score",0,0)</f>
        <v>0</v>
      </c>
      <c r="CO19">
        <f>IF('4. Heures nocturnes'!$C$3="Score",0,0)</f>
        <v>0</v>
      </c>
      <c r="CP19">
        <f>IF('4. Heures nocturnes'!$C$3="Score",0,0)</f>
        <v>0</v>
      </c>
      <c r="CQ19">
        <f>IF('4. Heures nocturnes'!$C$3="Score",0,0)</f>
        <v>0</v>
      </c>
      <c r="CR19">
        <f>IF('4. Heures nocturnes'!$C$3="Score",0,0)</f>
        <v>0</v>
      </c>
      <c r="CS19">
        <f>IF('4. Heures nocturnes'!$C$3="Score",0,0)</f>
        <v>0</v>
      </c>
      <c r="CT19">
        <f>IF('4. Heures nocturnes'!$C$3="Score",0,0)</f>
        <v>0</v>
      </c>
      <c r="CU19">
        <f>IF('4. Heures nocturnes'!$C$3="Score",0,0)</f>
        <v>0</v>
      </c>
      <c r="CV19">
        <f>IF('4. Heures nocturnes'!$C$3="Score",0,0)</f>
        <v>0</v>
      </c>
      <c r="CW19">
        <f>IF('4. Heures nocturnes'!$C$3="Score",0,0)</f>
        <v>0</v>
      </c>
      <c r="CX19">
        <f>IF('4. Heures nocturnes'!$C$3="Score",0,0)</f>
        <v>0</v>
      </c>
      <c r="CY19">
        <f>IF('4. Heures nocturnes'!$C$3="Score",0,0)</f>
        <v>0</v>
      </c>
      <c r="CZ19">
        <f>IF('4. Heures nocturnes'!$C$3="Score",0,0)</f>
        <v>0</v>
      </c>
      <c r="DA19">
        <f>IF('4. Heures nocturnes'!$C$3="Score",0,0)</f>
        <v>0</v>
      </c>
    </row>
    <row r="20" spans="2:105" x14ac:dyDescent="0.35">
      <c r="B20" s="186" t="e">
        <f>Planning_medecin_LS!#REF!</f>
        <v>#REF!</v>
      </c>
      <c r="C20" s="172"/>
      <c r="D20" s="207">
        <f t="shared" si="3"/>
        <v>1.3411764705882352</v>
      </c>
      <c r="E20" s="188">
        <f>IF('4. Heures nocturnes'!$C$3="Score",,)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IF('4. Heures nocturnes'!$C$3="Score",,)</f>
        <v>0</v>
      </c>
      <c r="Q20" s="187">
        <f>IF('4. Heures nocturnes'!$C$3="Score",,)</f>
        <v>0</v>
      </c>
      <c r="R20" s="188">
        <f>IF('4. Heures nocturnes'!$C$3="Score",,)</f>
        <v>0</v>
      </c>
      <c r="S20" s="188">
        <f>IF('4. Heures nocturnes'!$C$3="Score",,)</f>
        <v>0</v>
      </c>
      <c r="T20" s="188">
        <f>IF('4. Heures nocturnes'!$C$3="Score",,)</f>
        <v>0</v>
      </c>
      <c r="U20" s="172">
        <f>IF('4. Heures nocturnes'!$C$3="Score",0,1)</f>
        <v>1</v>
      </c>
      <c r="V20" s="172">
        <f>IF('4. Heures nocturnes'!$C$3="Score",0,0)</f>
        <v>0</v>
      </c>
      <c r="W20" s="172">
        <f>IF('4. Heures nocturnes'!$C$3="Score",0,0)</f>
        <v>0</v>
      </c>
      <c r="X20" s="172">
        <f>IF('4. Heures nocturnes'!$C$3="Score",0,0)</f>
        <v>0</v>
      </c>
      <c r="Y20" s="172">
        <f>IF('4. Heures nocturnes'!$C$3="Score",0,0)</f>
        <v>0</v>
      </c>
      <c r="Z20" s="172">
        <f>IF('4. Heures nocturnes'!$C$3="Score",0,0)</f>
        <v>0</v>
      </c>
      <c r="AA20" s="172">
        <f>IF('4. Heures nocturnes'!$C$3="Score",0,0)</f>
        <v>0</v>
      </c>
      <c r="AB20" s="172">
        <f>IF('4. Heures nocturnes'!$C$3="Score",0,0)</f>
        <v>0</v>
      </c>
      <c r="AC20" s="172">
        <f>IF('4. Heures nocturnes'!$C$3="Score",0,0)</f>
        <v>0</v>
      </c>
      <c r="AD20" s="172">
        <f>IF('4. Heures nocturnes'!$C$3="Score",0,0)</f>
        <v>0</v>
      </c>
      <c r="AE20" s="172">
        <f>IF('4. Heures nocturnes'!$C$3="Score",0,0)</f>
        <v>0</v>
      </c>
      <c r="AF20" s="172">
        <f>IF('4. Heures nocturnes'!$C$3="Score",0,0)</f>
        <v>0</v>
      </c>
      <c r="AG20" s="172">
        <f>IF('4. Heures nocturnes'!$C$3="Score",0,0)</f>
        <v>0</v>
      </c>
      <c r="AH20" s="172">
        <f>IF('4. Heures nocturnes'!$C$3="Score",0,0)</f>
        <v>0</v>
      </c>
      <c r="AI20" s="172">
        <f>IF('4. Heures nocturnes'!$C$3="Score",0,0)</f>
        <v>0</v>
      </c>
      <c r="AJ20" s="172">
        <f>IF('4. Heures nocturnes'!$C$3="Score",0,0)</f>
        <v>0</v>
      </c>
      <c r="AK20" s="172">
        <f>IF('4. Heures nocturnes'!$C$3="Score",0,0)</f>
        <v>0</v>
      </c>
      <c r="AL20" s="172">
        <f>IF('4. Heures nocturnes'!$C$3="Score",0,0)</f>
        <v>0</v>
      </c>
      <c r="AM20" s="172">
        <f>IF('4. Heures nocturnes'!$C$3="Score",0,0)</f>
        <v>0</v>
      </c>
      <c r="AN20" s="172">
        <f>IF('4. Heures nocturnes'!$C$3="Score",0,0)</f>
        <v>0</v>
      </c>
      <c r="AO20" s="172">
        <f>IF('4. Heures nocturnes'!$C$3="Score",0,0)</f>
        <v>0</v>
      </c>
      <c r="AP20" s="172">
        <f>IF('4. Heures nocturnes'!$C$3="Score",0,1)</f>
        <v>1</v>
      </c>
      <c r="AQ20" s="172">
        <f>IF('4. Heures nocturnes'!$C$3="Score",1,8)</f>
        <v>8</v>
      </c>
      <c r="AR20" s="172">
        <f>IF('4. Heures nocturnes'!$C$3="Score",1,8)</f>
        <v>8</v>
      </c>
      <c r="AS20" s="189">
        <f>IF('4. Heures nocturnes'!$C$3="Score",1,8)</f>
        <v>8</v>
      </c>
      <c r="AT20" s="4">
        <f>IF('4. Heures nocturnes'!$C$3="Score",1,8)</f>
        <v>8</v>
      </c>
      <c r="AU20" s="4">
        <f>IF('4. Heures nocturnes'!$C$3="Score",1,8)</f>
        <v>8</v>
      </c>
      <c r="AV20" s="4">
        <f>IF('4. Heures nocturnes'!$C$3="Score",1,8)</f>
        <v>8</v>
      </c>
      <c r="AW20" s="4">
        <f>IF('4. Heures nocturnes'!$C$3="Score",0,7)</f>
        <v>7</v>
      </c>
      <c r="AX20" s="4">
        <f>IF('4. Heures nocturnes'!$C$3="Score",0,0)</f>
        <v>0</v>
      </c>
      <c r="AY20" s="4">
        <f>IF('4. Heures nocturnes'!$C$3="Score",0,0)</f>
        <v>0</v>
      </c>
      <c r="AZ20" s="4">
        <f>IF('4. Heures nocturnes'!$C$3="Score",0,0)</f>
        <v>0</v>
      </c>
      <c r="BA20" s="4">
        <f>IF('4. Heures nocturnes'!$C$3="Score",0,0)</f>
        <v>0</v>
      </c>
      <c r="BB20" s="4">
        <f>IF('4. Heures nocturnes'!$C$3="Score",0,0)</f>
        <v>0</v>
      </c>
      <c r="BC20" s="4">
        <f>IF('4. Heures nocturnes'!$C$3="Score",0,0)</f>
        <v>0</v>
      </c>
      <c r="BD20" s="4">
        <f>IF('4. Heures nocturnes'!$C$3="Score",0,0)</f>
        <v>0</v>
      </c>
      <c r="BE20" s="4">
        <f>IF('4. Heures nocturnes'!$C$3="Score",0,0)</f>
        <v>0</v>
      </c>
      <c r="BF20" s="4">
        <f>IF('4. Heures nocturnes'!$C$3="Score",0,0)</f>
        <v>0</v>
      </c>
      <c r="BG20" s="4">
        <f>IF('4. Heures nocturnes'!$C$3="Score",0,0)</f>
        <v>0</v>
      </c>
      <c r="BH20" s="4">
        <f>IF('4. Heures nocturnes'!$C$3="Score",0,0)</f>
        <v>0</v>
      </c>
      <c r="BI20" s="4">
        <f>IF('4. Heures nocturnes'!$C$3="Score",0,0)</f>
        <v>0</v>
      </c>
      <c r="BJ20" s="4">
        <f>IF('4. Heures nocturnes'!$C$3="Score",0,0)</f>
        <v>0</v>
      </c>
      <c r="BK20" s="4">
        <f>IF('4. Heures nocturnes'!$C$3="Score",0,0)</f>
        <v>0</v>
      </c>
      <c r="BL20" s="4">
        <f>IF('4. Heures nocturnes'!$C$3="Score",0,0)</f>
        <v>0</v>
      </c>
      <c r="BM20" s="4">
        <f>IF('4. Heures nocturnes'!$C$3="Score",0,0)</f>
        <v>0</v>
      </c>
      <c r="BN20" s="4">
        <f>IF('4. Heures nocturnes'!$C$3="Score",0,0)</f>
        <v>0</v>
      </c>
      <c r="BO20" s="4">
        <f>IF('4. Heures nocturnes'!$C$3="Score",0,0)</f>
        <v>0</v>
      </c>
      <c r="BP20" s="4">
        <f>IF('4. Heures nocturnes'!$C$3="Score",0,0)</f>
        <v>0</v>
      </c>
      <c r="BQ20" s="4">
        <f>IF('4. Heures nocturnes'!$C$3="Score",0,0)</f>
        <v>0</v>
      </c>
      <c r="BR20" s="4">
        <f>IF('4. Heures nocturnes'!$C$3="Score",0,1)</f>
        <v>1</v>
      </c>
      <c r="BS20" s="4">
        <f>IF('4. Heures nocturnes'!$C$3="Score",1,8)</f>
        <v>8</v>
      </c>
      <c r="BT20" s="4">
        <f>IF('4. Heures nocturnes'!$C$3="Score",1,8)</f>
        <v>8</v>
      </c>
      <c r="BU20" s="4">
        <f>IF('4. Heures nocturnes'!$C$3="Score",1,8)</f>
        <v>8</v>
      </c>
      <c r="BV20" s="4">
        <f>IF('4. Heures nocturnes'!$C$3="Score",1,8)</f>
        <v>8</v>
      </c>
      <c r="BW20" s="4">
        <f>IF('4. Heures nocturnes'!$C$3="Score",1,8)</f>
        <v>8</v>
      </c>
      <c r="BX20" s="4">
        <f>IF('4. Heures nocturnes'!$C$3="Score",1,8)</f>
        <v>8</v>
      </c>
      <c r="BY20">
        <f>IF('4. Heures nocturnes'!$C$3="Score",0,7)</f>
        <v>7</v>
      </c>
      <c r="BZ20">
        <f>IF('4. Heures nocturnes'!$C$3="Score",0,0)</f>
        <v>0</v>
      </c>
      <c r="CA20">
        <f>IF('4. Heures nocturnes'!$C$3="Score",0,0)</f>
        <v>0</v>
      </c>
      <c r="CB20">
        <f>IF('4. Heures nocturnes'!$C$3="Score",0,0)</f>
        <v>0</v>
      </c>
      <c r="CC20">
        <f>IF('4. Heures nocturnes'!$C$3="Score",0,0)</f>
        <v>0</v>
      </c>
      <c r="CD20">
        <f>IF('4. Heures nocturnes'!$C$3="Score",0,0)</f>
        <v>0</v>
      </c>
      <c r="CE20">
        <f>IF('4. Heures nocturnes'!$C$3="Score",0,0)</f>
        <v>0</v>
      </c>
      <c r="CF20">
        <f>IF('4. Heures nocturnes'!$C$3="Score",0,0)</f>
        <v>0</v>
      </c>
      <c r="CG20">
        <f>IF('4. Heures nocturnes'!$C$3="Score",0,0)</f>
        <v>0</v>
      </c>
      <c r="CH20">
        <f>IF('4. Heures nocturnes'!$C$3="Score",0,0)</f>
        <v>0</v>
      </c>
      <c r="CI20">
        <f>IF('4. Heures nocturnes'!$C$3="Score",0,0)</f>
        <v>0</v>
      </c>
      <c r="CJ20">
        <f>IF('4. Heures nocturnes'!$C$3="Score",0,0)</f>
        <v>0</v>
      </c>
      <c r="CK20">
        <f>IF('4. Heures nocturnes'!$C$3="Score",0,0)</f>
        <v>0</v>
      </c>
      <c r="CL20">
        <f>IF('4. Heures nocturnes'!$C$3="Score",0,0)</f>
        <v>0</v>
      </c>
      <c r="CM20">
        <f>IF('4. Heures nocturnes'!$C$3="Score",0,0)</f>
        <v>0</v>
      </c>
      <c r="CN20">
        <f>IF('4. Heures nocturnes'!$C$3="Score",0,0)</f>
        <v>0</v>
      </c>
      <c r="CO20">
        <f>IF('4. Heures nocturnes'!$C$3="Score",0,0)</f>
        <v>0</v>
      </c>
      <c r="CP20">
        <f>IF('4. Heures nocturnes'!$C$3="Score",0,0)</f>
        <v>0</v>
      </c>
      <c r="CQ20">
        <f>IF('4. Heures nocturnes'!$C$3="Score",0,0)</f>
        <v>0</v>
      </c>
      <c r="CR20">
        <f>IF('4. Heures nocturnes'!$C$3="Score",0,0)</f>
        <v>0</v>
      </c>
      <c r="CS20">
        <f>IF('4. Heures nocturnes'!$C$3="Score",0,0)</f>
        <v>0</v>
      </c>
      <c r="CT20">
        <f>IF('4. Heures nocturnes'!$C$3="Score",0,0)</f>
        <v>0</v>
      </c>
      <c r="CU20">
        <f>IF('4. Heures nocturnes'!$C$3="Score",0,0)</f>
        <v>0</v>
      </c>
      <c r="CV20">
        <f>IF('4. Heures nocturnes'!$C$3="Score",0,0)</f>
        <v>0</v>
      </c>
      <c r="CW20">
        <f>IF('4. Heures nocturnes'!$C$3="Score",0,0)</f>
        <v>0</v>
      </c>
      <c r="CX20">
        <f>IF('4. Heures nocturnes'!$C$3="Score",0,0)</f>
        <v>0</v>
      </c>
      <c r="CY20">
        <f>IF('4. Heures nocturnes'!$C$3="Score",0,0)</f>
        <v>0</v>
      </c>
      <c r="CZ20">
        <f>IF('4. Heures nocturnes'!$C$3="Score",0,0)</f>
        <v>0</v>
      </c>
      <c r="DA20">
        <f>IF('4. Heures nocturnes'!$C$3="Score",0,1)</f>
        <v>1</v>
      </c>
    </row>
    <row r="21" spans="2:105" ht="15" thickBot="1" x14ac:dyDescent="0.4">
      <c r="B21" s="190" t="e">
        <f>Planning_medecin_LS!#REF!</f>
        <v>#REF!</v>
      </c>
      <c r="C21" s="172"/>
      <c r="D21" s="207">
        <f t="shared" si="3"/>
        <v>5.2705882352941176</v>
      </c>
      <c r="E21" s="188">
        <f>IF('4. Heures nocturnes'!$C$3="Score",,)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IF('4. Heures nocturnes'!$C$3="Score",,)</f>
        <v>0</v>
      </c>
      <c r="Q21" s="187">
        <f>IF('4. Heures nocturnes'!$C$3="Score",,)</f>
        <v>0</v>
      </c>
      <c r="R21" s="188">
        <f>IF('4. Heures nocturnes'!$C$3="Score",,)</f>
        <v>0</v>
      </c>
      <c r="S21" s="188">
        <f>IF('4. Heures nocturnes'!$C$3="Score",,)</f>
        <v>0</v>
      </c>
      <c r="T21" s="188">
        <f>IF('4. Heures nocturnes'!$C$3="Score",,)</f>
        <v>0</v>
      </c>
      <c r="U21" s="172">
        <f>IF('4. Heures nocturnes'!$C$3="Score",0,0)</f>
        <v>0</v>
      </c>
      <c r="V21" s="172">
        <f>IF('4. Heures nocturnes'!$C$3="Score",0,0)</f>
        <v>0</v>
      </c>
      <c r="W21" s="172">
        <f>IF('4. Heures nocturnes'!$C$3="Score",0,0)</f>
        <v>0</v>
      </c>
      <c r="X21" s="172">
        <f>IF('4. Heures nocturnes'!$C$3="Score",0,0)</f>
        <v>0</v>
      </c>
      <c r="Y21" s="172">
        <f>IF('4. Heures nocturnes'!$C$3="Score",0,0)</f>
        <v>0</v>
      </c>
      <c r="Z21" s="172">
        <f>IF('4. Heures nocturnes'!$C$3="Score",0,1)</f>
        <v>1</v>
      </c>
      <c r="AA21" s="172">
        <f>IF('4. Heures nocturnes'!$C$3="Score",1,8)</f>
        <v>8</v>
      </c>
      <c r="AB21" s="172">
        <f>IF('4. Heures nocturnes'!$C$3="Score",1,8)</f>
        <v>8</v>
      </c>
      <c r="AC21" s="172">
        <f>IF('4. Heures nocturnes'!$C$3="Score",1,8)</f>
        <v>8</v>
      </c>
      <c r="AD21" s="172">
        <f>IF('4. Heures nocturnes'!$C$3="Score",1,8)</f>
        <v>8</v>
      </c>
      <c r="AE21" s="172">
        <f>IF('4. Heures nocturnes'!$C$3="Score",1,8)</f>
        <v>8</v>
      </c>
      <c r="AF21" s="172">
        <f>IF('4. Heures nocturnes'!$C$3="Score",1,8)</f>
        <v>8</v>
      </c>
      <c r="AG21" s="172">
        <f>IF('4. Heures nocturnes'!$C$3="Score",0,7)</f>
        <v>7</v>
      </c>
      <c r="AH21" s="172">
        <f>IF('4. Heures nocturnes'!$C$3="Score",0,0)</f>
        <v>0</v>
      </c>
      <c r="AI21" s="172">
        <f>IF('4. Heures nocturnes'!$C$3="Score",0,0)</f>
        <v>0</v>
      </c>
      <c r="AJ21" s="172">
        <f>IF('4. Heures nocturnes'!$C$3="Score",0,0)</f>
        <v>0</v>
      </c>
      <c r="AK21" s="172">
        <f>IF('4. Heures nocturnes'!$C$3="Score",0,0)</f>
        <v>0</v>
      </c>
      <c r="AL21" s="172">
        <f>IF('4. Heures nocturnes'!$C$3="Score",0,1)</f>
        <v>1</v>
      </c>
      <c r="AM21" s="172">
        <f>IF('4. Heures nocturnes'!$C$3="Score",1,8)</f>
        <v>8</v>
      </c>
      <c r="AN21" s="172">
        <f>IF('4. Heures nocturnes'!$C$3="Score",1,8)</f>
        <v>8</v>
      </c>
      <c r="AO21" s="172">
        <f>IF('4. Heures nocturnes'!$C$3="Score",1,8)</f>
        <v>8</v>
      </c>
      <c r="AP21" s="172">
        <f>IF('4. Heures nocturnes'!$C$3="Score",1,8)</f>
        <v>8</v>
      </c>
      <c r="AQ21" s="172">
        <f>IF('4. Heures nocturnes'!$C$3="Score",1,8)</f>
        <v>8</v>
      </c>
      <c r="AR21" s="172">
        <f>IF('4. Heures nocturnes'!$C$3="Score",1,8)</f>
        <v>8</v>
      </c>
      <c r="AS21" s="189">
        <f>IF('4. Heures nocturnes'!$C$3="Score",0,7)</f>
        <v>7</v>
      </c>
      <c r="AT21" s="4">
        <f>IF('4. Heures nocturnes'!$C$3="Score",0,0)</f>
        <v>0</v>
      </c>
      <c r="AU21" s="4">
        <f>IF('4. Heures nocturnes'!$C$3="Score",0,0)</f>
        <v>0</v>
      </c>
      <c r="AV21" s="4">
        <f>IF('4. Heures nocturnes'!$C$3="Score",0,0)</f>
        <v>0</v>
      </c>
      <c r="AW21" s="4">
        <f>IF('4. Heures nocturnes'!$C$3="Score",0,0)</f>
        <v>0</v>
      </c>
      <c r="AX21" s="4">
        <f>IF('4. Heures nocturnes'!$C$3="Score",0,0)</f>
        <v>0</v>
      </c>
      <c r="AY21" s="4">
        <f>IF('4. Heures nocturnes'!$C$3="Score",0,0)</f>
        <v>0</v>
      </c>
      <c r="AZ21" s="4">
        <f>IF('4. Heures nocturnes'!$C$3="Score",0,1)</f>
        <v>1</v>
      </c>
      <c r="BA21" s="4">
        <f>IF('4. Heures nocturnes'!$C$3="Score",1,8)</f>
        <v>8</v>
      </c>
      <c r="BB21" s="4">
        <f>IF('4. Heures nocturnes'!$C$3="Score",1,8)</f>
        <v>8</v>
      </c>
      <c r="BC21" s="4">
        <f>IF('4. Heures nocturnes'!$C$3="Score",1,8)</f>
        <v>8</v>
      </c>
      <c r="BD21" s="4">
        <f>IF('4. Heures nocturnes'!$C$3="Score",1,8)</f>
        <v>8</v>
      </c>
      <c r="BE21" s="4">
        <f>IF('4. Heures nocturnes'!$C$3="Score",2,9)</f>
        <v>9</v>
      </c>
      <c r="BF21" s="4">
        <f>IF('4. Heures nocturnes'!$C$3="Score",2,16)</f>
        <v>16</v>
      </c>
      <c r="BG21" s="4">
        <f>IF('4. Heures nocturnes'!$C$3="Score",2,15)</f>
        <v>15</v>
      </c>
      <c r="BH21" s="4">
        <f>IF('4. Heures nocturnes'!$C$3="Score",1,8)</f>
        <v>8</v>
      </c>
      <c r="BI21" s="4">
        <f>IF('4. Heures nocturnes'!$C$3="Score",1,8)</f>
        <v>8</v>
      </c>
      <c r="BJ21" s="4">
        <f>IF('4. Heures nocturnes'!$C$3="Score",1,8)</f>
        <v>8</v>
      </c>
      <c r="BK21" s="4">
        <f>IF('4. Heures nocturnes'!$C$3="Score",1,8)</f>
        <v>8</v>
      </c>
      <c r="BL21" s="4">
        <f>IF('4. Heures nocturnes'!$C$3="Score",0,7)</f>
        <v>7</v>
      </c>
      <c r="BM21" s="4">
        <f>IF('4. Heures nocturnes'!$C$3="Score",0,0)</f>
        <v>0</v>
      </c>
      <c r="BN21" s="4">
        <f>IF('4. Heures nocturnes'!$C$3="Score",0,0)</f>
        <v>0</v>
      </c>
      <c r="BO21" s="4">
        <f>IF('4. Heures nocturnes'!$C$3="Score",0,0)</f>
        <v>0</v>
      </c>
      <c r="BP21" s="4">
        <f>IF('4. Heures nocturnes'!$C$3="Score",0,0)</f>
        <v>0</v>
      </c>
      <c r="BQ21" s="4">
        <f>IF('4. Heures nocturnes'!$C$3="Score",0,0)</f>
        <v>0</v>
      </c>
      <c r="BR21" s="4">
        <f>IF('4. Heures nocturnes'!$C$3="Score",0,0)</f>
        <v>0</v>
      </c>
      <c r="BS21" s="4">
        <f>IF('4. Heures nocturnes'!$C$3="Score",0,0)</f>
        <v>0</v>
      </c>
      <c r="BT21" s="4">
        <f>IF('4. Heures nocturnes'!$C$3="Score",0,1)</f>
        <v>1</v>
      </c>
      <c r="BU21" s="4">
        <f>IF('4. Heures nocturnes'!$C$3="Score",1,8)</f>
        <v>8</v>
      </c>
      <c r="BV21" s="4">
        <f>IF('4. Heures nocturnes'!$C$3="Score",1,8)</f>
        <v>8</v>
      </c>
      <c r="BW21" s="4">
        <f>IF('4. Heures nocturnes'!$C$3="Score",1,8)</f>
        <v>8</v>
      </c>
      <c r="BX21" s="4">
        <f>IF('4. Heures nocturnes'!$C$3="Score",1,8)</f>
        <v>8</v>
      </c>
      <c r="BY21">
        <f>IF('4. Heures nocturnes'!$C$3="Score",1,8)</f>
        <v>8</v>
      </c>
      <c r="BZ21">
        <f>IF('4. Heures nocturnes'!$C$3="Score",1,8)</f>
        <v>8</v>
      </c>
      <c r="CA21">
        <f>IF('4. Heures nocturnes'!$C$3="Score",0,7)</f>
        <v>7</v>
      </c>
      <c r="CB21">
        <f>IF('4. Heures nocturnes'!$C$3="Score",0,0)</f>
        <v>0</v>
      </c>
      <c r="CC21">
        <f>IF('4. Heures nocturnes'!$C$3="Score",0,0)</f>
        <v>0</v>
      </c>
      <c r="CD21">
        <f>IF('4. Heures nocturnes'!$C$3="Score",0,1)</f>
        <v>1</v>
      </c>
      <c r="CE21">
        <f>IF('4. Heures nocturnes'!$C$3="Score",1,8)</f>
        <v>8</v>
      </c>
      <c r="CF21">
        <f>IF('4. Heures nocturnes'!$C$3="Score",1,8)</f>
        <v>8</v>
      </c>
      <c r="CG21">
        <f>IF('4. Heures nocturnes'!$C$3="Score",1,8)</f>
        <v>8</v>
      </c>
      <c r="CH21">
        <f>IF('4. Heures nocturnes'!$C$3="Score",1,8)</f>
        <v>8</v>
      </c>
      <c r="CI21">
        <f>IF('4. Heures nocturnes'!$C$3="Score",1,8)</f>
        <v>8</v>
      </c>
      <c r="CJ21">
        <f>IF('4. Heures nocturnes'!$C$3="Score",1,8)</f>
        <v>8</v>
      </c>
      <c r="CK21">
        <f>IF('4. Heures nocturnes'!$C$3="Score",0,7)</f>
        <v>7</v>
      </c>
      <c r="CL21">
        <f>IF('4. Heures nocturnes'!$C$3="Score",0,0)</f>
        <v>0</v>
      </c>
      <c r="CM21">
        <f>IF('4. Heures nocturnes'!$C$3="Score",0,0)</f>
        <v>0</v>
      </c>
      <c r="CN21">
        <f>IF('4. Heures nocturnes'!$C$3="Score",0,1)</f>
        <v>1</v>
      </c>
      <c r="CO21">
        <f>IF('4. Heures nocturnes'!$C$3="Score",1,8)</f>
        <v>8</v>
      </c>
      <c r="CP21">
        <f>IF('4. Heures nocturnes'!$C$3="Score",1,8)</f>
        <v>8</v>
      </c>
      <c r="CQ21">
        <f>IF('4. Heures nocturnes'!$C$3="Score",2,9)</f>
        <v>9</v>
      </c>
      <c r="CR21">
        <f>IF('4. Heures nocturnes'!$C$3="Score",2,16)</f>
        <v>16</v>
      </c>
      <c r="CS21">
        <f>IF('4. Heures nocturnes'!$C$3="Score",2,16)</f>
        <v>16</v>
      </c>
      <c r="CT21">
        <f>IF('4. Heures nocturnes'!$C$3="Score",2,16)</f>
        <v>16</v>
      </c>
      <c r="CU21">
        <f>IF('4. Heures nocturnes'!$C$3="Score",2,15)</f>
        <v>15</v>
      </c>
      <c r="CV21">
        <f>IF('4. Heures nocturnes'!$C$3="Score",1,8)</f>
        <v>8</v>
      </c>
      <c r="CW21">
        <f>IF('4. Heures nocturnes'!$C$3="Score",1,8)</f>
        <v>8</v>
      </c>
      <c r="CX21">
        <f>IF('4. Heures nocturnes'!$C$3="Score",0,7)</f>
        <v>7</v>
      </c>
      <c r="CY21">
        <f>IF('4. Heures nocturnes'!$C$3="Score",0,0)</f>
        <v>0</v>
      </c>
      <c r="CZ21">
        <f>IF('4. Heures nocturnes'!$C$3="Score",0,0)</f>
        <v>0</v>
      </c>
      <c r="DA21">
        <f>IF('4. Heures nocturnes'!$C$3="Score",0,0)</f>
        <v>0</v>
      </c>
    </row>
    <row r="22" spans="2:105" x14ac:dyDescent="0.35">
      <c r="B22" s="186" t="e">
        <f>#REF!</f>
        <v>#REF!</v>
      </c>
      <c r="C22" s="183">
        <v>1</v>
      </c>
      <c r="D22" s="206">
        <f t="shared" si="3"/>
        <v>6.1294117647058828</v>
      </c>
      <c r="E22" s="184">
        <f>IF('4. Heures nocturnes'!$C$3="Score",,)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IF('4. Heures nocturnes'!$C$3="Score",,)</f>
        <v>0</v>
      </c>
      <c r="Q22" s="184">
        <f>IF('4. Heures nocturnes'!$C$3="Score",,)</f>
        <v>0</v>
      </c>
      <c r="R22" s="183">
        <f>IF('4. Heures nocturnes'!$C$3="Score",,)</f>
        <v>0</v>
      </c>
      <c r="S22" s="183">
        <f>IF('4. Heures nocturnes'!$C$3="Score",,)</f>
        <v>0</v>
      </c>
      <c r="T22" s="183">
        <f>IF('4. Heures nocturnes'!$C$3="Score",,)</f>
        <v>0</v>
      </c>
      <c r="U22" s="185">
        <f>IF('4. Heures nocturnes'!$C$3="Score",2,9)</f>
        <v>9</v>
      </c>
      <c r="V22" s="185">
        <f>IF('4. Heures nocturnes'!$C$3="Score",2,9)</f>
        <v>9</v>
      </c>
      <c r="W22" s="185">
        <f>IF('4. Heures nocturnes'!$C$3="Score",2,9)</f>
        <v>9</v>
      </c>
      <c r="X22" s="185">
        <f>IF('4. Heures nocturnes'!$C$3="Score",1,8)</f>
        <v>8</v>
      </c>
      <c r="Y22" s="185">
        <f>IF('4. Heures nocturnes'!$C$3="Score",0,7)</f>
        <v>7</v>
      </c>
      <c r="Z22" s="185">
        <f>IF('4. Heures nocturnes'!$C$3="Score",0,1)</f>
        <v>1</v>
      </c>
      <c r="AA22" s="185">
        <f>IF('4. Heures nocturnes'!$C$3="Score",0,2)</f>
        <v>2</v>
      </c>
      <c r="AB22" s="185">
        <f>IF('4. Heures nocturnes'!$C$3="Score",0,2)</f>
        <v>2</v>
      </c>
      <c r="AC22" s="185">
        <f>IF('4. Heures nocturnes'!$C$3="Score",0,2)</f>
        <v>2</v>
      </c>
      <c r="AD22" s="185">
        <f>IF('4. Heures nocturnes'!$C$3="Score",0,3)</f>
        <v>3</v>
      </c>
      <c r="AE22" s="185">
        <f>IF('4. Heures nocturnes'!$C$3="Score",2,10)</f>
        <v>10</v>
      </c>
      <c r="AF22" s="185">
        <f>IF('4. Heures nocturnes'!$C$3="Score",2,10)</f>
        <v>10</v>
      </c>
      <c r="AG22" s="185">
        <f>IF('4. Heures nocturnes'!$C$3="Score",2,9)</f>
        <v>9</v>
      </c>
      <c r="AH22" s="185">
        <f>IF('4. Heures nocturnes'!$C$3="Score",1,8)</f>
        <v>8</v>
      </c>
      <c r="AI22" s="185">
        <f>IF('4. Heures nocturnes'!$C$3="Score",1,8)</f>
        <v>8</v>
      </c>
      <c r="AJ22" s="185">
        <f>IF('4. Heures nocturnes'!$C$3="Score",1,8)</f>
        <v>8</v>
      </c>
      <c r="AK22" s="185">
        <f>IF('4. Heures nocturnes'!$C$3="Score",0,7)</f>
        <v>7</v>
      </c>
      <c r="AL22" s="185">
        <f>IF('4. Heures nocturnes'!$C$3="Score",0,0)</f>
        <v>0</v>
      </c>
      <c r="AM22" s="185">
        <f>IF('4. Heures nocturnes'!$C$3="Score",0,1)</f>
        <v>1</v>
      </c>
      <c r="AN22" s="185">
        <f>IF('4. Heures nocturnes'!$C$3="Score",1,8)</f>
        <v>8</v>
      </c>
      <c r="AO22" s="185">
        <f>IF('4. Heures nocturnes'!$C$3="Score",1,8)</f>
        <v>8</v>
      </c>
      <c r="AP22" s="185">
        <f>IF('4. Heures nocturnes'!$C$3="Score",1,8)</f>
        <v>8</v>
      </c>
      <c r="AQ22" s="185">
        <f>IF('4. Heures nocturnes'!$C$3="Score",2,9)</f>
        <v>9</v>
      </c>
      <c r="AR22" s="185">
        <f>IF('4. Heures nocturnes'!$C$3="Score",2,16)</f>
        <v>16</v>
      </c>
      <c r="AS22" s="194">
        <f>IF('4. Heures nocturnes'!$C$3="Score",2,16)</f>
        <v>16</v>
      </c>
      <c r="AT22" s="4">
        <f>IF('4. Heures nocturnes'!$C$3="Score",2,15)</f>
        <v>15</v>
      </c>
      <c r="AU22" s="4">
        <f>IF('4. Heures nocturnes'!$C$3="Score",1,8)</f>
        <v>8</v>
      </c>
      <c r="AV22" s="4">
        <f>IF('4. Heures nocturnes'!$C$3="Score",1,8)</f>
        <v>8</v>
      </c>
      <c r="AW22" s="4">
        <f>IF('4. Heures nocturnes'!$C$3="Score",2,9)</f>
        <v>9</v>
      </c>
      <c r="AX22" s="4">
        <f>IF('4. Heures nocturnes'!$C$3="Score",2,15)</f>
        <v>15</v>
      </c>
      <c r="AY22" s="4">
        <f>IF('4. Heures nocturnes'!$C$3="Score",1,8)</f>
        <v>8</v>
      </c>
      <c r="AZ22" s="4">
        <f>IF('4. Heures nocturnes'!$C$3="Score",1,8)</f>
        <v>8</v>
      </c>
      <c r="BA22" s="4">
        <f>IF('4. Heures nocturnes'!$C$3="Score",1,8)</f>
        <v>8</v>
      </c>
      <c r="BB22" s="4">
        <f>IF('4. Heures nocturnes'!$C$3="Score",1,8)</f>
        <v>8</v>
      </c>
      <c r="BC22" s="4">
        <f>IF('4. Heures nocturnes'!$C$3="Score",1,8)</f>
        <v>8</v>
      </c>
      <c r="BD22" s="4">
        <f>IF('4. Heures nocturnes'!$C$3="Score",0,7)</f>
        <v>7</v>
      </c>
      <c r="BE22" s="4">
        <f>IF('4. Heures nocturnes'!$C$3="Score",0,0)</f>
        <v>0</v>
      </c>
      <c r="BF22" s="4">
        <f>IF('4. Heures nocturnes'!$C$3="Score",0,0)</f>
        <v>0</v>
      </c>
      <c r="BG22" s="4">
        <f>IF('4. Heures nocturnes'!$C$3="Score",0,0)</f>
        <v>0</v>
      </c>
      <c r="BH22" s="4">
        <f>IF('4. Heures nocturnes'!$C$3="Score",0,0)</f>
        <v>0</v>
      </c>
      <c r="BI22" s="4">
        <f>IF('4. Heures nocturnes'!$C$3="Score",0,0)</f>
        <v>0</v>
      </c>
      <c r="BJ22" s="4">
        <f>IF('4. Heures nocturnes'!$C$3="Score",0,0)</f>
        <v>0</v>
      </c>
      <c r="BK22" s="4">
        <f>IF('4. Heures nocturnes'!$C$3="Score",0,1)</f>
        <v>1</v>
      </c>
      <c r="BL22" s="4">
        <f>IF('4. Heures nocturnes'!$C$3="Score",1,8)</f>
        <v>8</v>
      </c>
      <c r="BM22" s="4">
        <f>IF('4. Heures nocturnes'!$C$3="Score",1,8)</f>
        <v>8</v>
      </c>
      <c r="BN22" s="4">
        <f>IF('4. Heures nocturnes'!$C$3="Score",1,8)</f>
        <v>8</v>
      </c>
      <c r="BO22" s="4">
        <f>IF('4. Heures nocturnes'!$C$3="Score",1,8)</f>
        <v>8</v>
      </c>
      <c r="BP22" s="4">
        <f>IF('4. Heures nocturnes'!$C$3="Score",1,8)</f>
        <v>8</v>
      </c>
      <c r="BQ22" s="4">
        <f>IF('4. Heures nocturnes'!$C$3="Score",1,8)</f>
        <v>8</v>
      </c>
      <c r="BR22" s="4">
        <f>IF('4. Heures nocturnes'!$C$3="Score",0,7)</f>
        <v>7</v>
      </c>
      <c r="BS22" s="4">
        <f>IF('4. Heures nocturnes'!$C$3="Score",0,0)</f>
        <v>0</v>
      </c>
      <c r="BT22" s="4">
        <f>IF('4. Heures nocturnes'!$C$3="Score",0,0)</f>
        <v>0</v>
      </c>
      <c r="BU22" s="4">
        <f>IF('4. Heures nocturnes'!$C$3="Score",0,0)</f>
        <v>0</v>
      </c>
      <c r="BV22" s="4">
        <f>IF('4. Heures nocturnes'!$C$3="Score",0,0)</f>
        <v>0</v>
      </c>
      <c r="BW22" s="4">
        <f>IF('4. Heures nocturnes'!$C$3="Score",0,0)</f>
        <v>0</v>
      </c>
      <c r="BX22" s="4">
        <f>IF('4. Heures nocturnes'!$C$3="Score",0,0)</f>
        <v>0</v>
      </c>
      <c r="BY22">
        <f>IF('4. Heures nocturnes'!$C$3="Score",0,0)</f>
        <v>0</v>
      </c>
      <c r="BZ22">
        <f>IF('4. Heures nocturnes'!$C$3="Score",0,0)</f>
        <v>0</v>
      </c>
      <c r="CA22">
        <f>IF('4. Heures nocturnes'!$C$3="Score",0,1)</f>
        <v>1</v>
      </c>
      <c r="CB22">
        <f>IF('4. Heures nocturnes'!$C$3="Score",1,8)</f>
        <v>8</v>
      </c>
      <c r="CC22">
        <f>IF('4. Heures nocturnes'!$C$3="Score",1,8)</f>
        <v>8</v>
      </c>
      <c r="CD22">
        <f>IF('4. Heures nocturnes'!$C$3="Score",1,8)</f>
        <v>8</v>
      </c>
      <c r="CE22">
        <f>IF('4. Heures nocturnes'!$C$3="Score",1,8)</f>
        <v>8</v>
      </c>
      <c r="CF22">
        <f>IF('4. Heures nocturnes'!$C$3="Score",1,8)</f>
        <v>8</v>
      </c>
      <c r="CG22">
        <f>IF('4. Heures nocturnes'!$C$3="Score",1,8)</f>
        <v>8</v>
      </c>
      <c r="CH22">
        <f>IF('4. Heures nocturnes'!$C$3="Score",0,7)</f>
        <v>7</v>
      </c>
      <c r="CI22">
        <f>IF('4. Heures nocturnes'!$C$3="Score",0,0)</f>
        <v>0</v>
      </c>
      <c r="CJ22">
        <f>IF('4. Heures nocturnes'!$C$3="Score",0,0)</f>
        <v>0</v>
      </c>
      <c r="CK22">
        <f>IF('4. Heures nocturnes'!$C$3="Score",0,1)</f>
        <v>1</v>
      </c>
      <c r="CL22">
        <f>IF('4. Heures nocturnes'!$C$3="Score",1,8)</f>
        <v>8</v>
      </c>
      <c r="CM22">
        <f>IF('4. Heures nocturnes'!$C$3="Score",2,9)</f>
        <v>9</v>
      </c>
      <c r="CN22">
        <f>IF('4. Heures nocturnes'!$C$3="Score",2,16)</f>
        <v>16</v>
      </c>
      <c r="CO22">
        <f>IF('4. Heures nocturnes'!$C$3="Score",2,16)</f>
        <v>16</v>
      </c>
      <c r="CP22">
        <f>IF('4. Heures nocturnes'!$C$3="Score",2,16)</f>
        <v>16</v>
      </c>
      <c r="CQ22">
        <f>IF('4. Heures nocturnes'!$C$3="Score",2,16)</f>
        <v>16</v>
      </c>
      <c r="CR22">
        <f>IF('4. Heures nocturnes'!$C$3="Score",2,15)</f>
        <v>15</v>
      </c>
      <c r="CS22">
        <f>IF('4. Heures nocturnes'!$C$3="Score",1,8)</f>
        <v>8</v>
      </c>
      <c r="CT22">
        <f>IF('4. Heures nocturnes'!$C$3="Score",0,7)</f>
        <v>7</v>
      </c>
      <c r="CU22">
        <f>IF('4. Heures nocturnes'!$C$3="Score",0,0)</f>
        <v>0</v>
      </c>
      <c r="CV22">
        <f>IF('4. Heures nocturnes'!$C$3="Score",0,0)</f>
        <v>0</v>
      </c>
      <c r="CW22">
        <f>IF('4. Heures nocturnes'!$C$3="Score",0,0)</f>
        <v>0</v>
      </c>
      <c r="CX22">
        <f>IF('4. Heures nocturnes'!$C$3="Score",0,0)</f>
        <v>0</v>
      </c>
      <c r="CY22">
        <f>IF('4. Heures nocturnes'!$C$3="Score",0,1)</f>
        <v>1</v>
      </c>
      <c r="CZ22">
        <f>IF('4. Heures nocturnes'!$C$3="Score",1,8)</f>
        <v>8</v>
      </c>
      <c r="DA22">
        <f>IF('4. Heures nocturnes'!$C$3="Score",1,8)</f>
        <v>8</v>
      </c>
    </row>
    <row r="23" spans="2:105" x14ac:dyDescent="0.35">
      <c r="B23" s="186" t="e">
        <f>#REF!</f>
        <v>#REF!</v>
      </c>
      <c r="C23" s="172">
        <v>1</v>
      </c>
      <c r="D23" s="207">
        <f t="shared" si="3"/>
        <v>6.882352941176471</v>
      </c>
      <c r="E23" s="187">
        <f>IF('4. Heures nocturnes'!$C$3="Score",,)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IF('4. Heures nocturnes'!$C$3="Score",,)</f>
        <v>0</v>
      </c>
      <c r="Q23" s="188">
        <f>IF('4. Heures nocturnes'!$C$3="Score",,)</f>
        <v>0</v>
      </c>
      <c r="R23" s="188">
        <f>IF('4. Heures nocturnes'!$C$3="Score",,)</f>
        <v>0</v>
      </c>
      <c r="S23" s="187">
        <f>IF('4. Heures nocturnes'!$C$3="Score",,)</f>
        <v>0</v>
      </c>
      <c r="T23" s="187">
        <f>IF('4. Heures nocturnes'!$C$3="Score",,)</f>
        <v>0</v>
      </c>
      <c r="U23" s="172">
        <f>IF('4. Heures nocturnes'!$C$3="Score",0,0)</f>
        <v>0</v>
      </c>
      <c r="V23" s="172">
        <f>IF('4. Heures nocturnes'!$C$3="Score",0,0)</f>
        <v>0</v>
      </c>
      <c r="W23" s="172">
        <f>IF('4. Heures nocturnes'!$C$3="Score",0,0)</f>
        <v>0</v>
      </c>
      <c r="X23" s="172">
        <f>IF('4. Heures nocturnes'!$C$3="Score",0,1)</f>
        <v>1</v>
      </c>
      <c r="Y23" s="172">
        <f>IF('4. Heures nocturnes'!$C$3="Score",1,8)</f>
        <v>8</v>
      </c>
      <c r="Z23" s="172">
        <f>IF('4. Heures nocturnes'!$C$3="Score",1,8)</f>
        <v>8</v>
      </c>
      <c r="AA23" s="172">
        <f>IF('4. Heures nocturnes'!$C$3="Score",1,8)</f>
        <v>8</v>
      </c>
      <c r="AB23" s="172">
        <f>IF('4. Heures nocturnes'!$C$3="Score",1,8)</f>
        <v>8</v>
      </c>
      <c r="AC23" s="172">
        <f>IF('4. Heures nocturnes'!$C$3="Score",1,8)</f>
        <v>8</v>
      </c>
      <c r="AD23" s="172">
        <f>IF('4. Heures nocturnes'!$C$3="Score",1,8)</f>
        <v>8</v>
      </c>
      <c r="AE23" s="172">
        <f>IF('4. Heures nocturnes'!$C$3="Score",1,8)</f>
        <v>8</v>
      </c>
      <c r="AF23" s="172">
        <f>IF('4. Heures nocturnes'!$C$3="Score",1,8)</f>
        <v>8</v>
      </c>
      <c r="AG23" s="172">
        <f>IF('4. Heures nocturnes'!$C$3="Score",1,8)</f>
        <v>8</v>
      </c>
      <c r="AH23" s="172">
        <f>IF('4. Heures nocturnes'!$C$3="Score",1,8)</f>
        <v>8</v>
      </c>
      <c r="AI23" s="172">
        <f>IF('4. Heures nocturnes'!$C$3="Score",1,8)</f>
        <v>8</v>
      </c>
      <c r="AJ23" s="172">
        <f>IF('4. Heures nocturnes'!$C$3="Score",1,8)</f>
        <v>8</v>
      </c>
      <c r="AK23" s="172">
        <f>IF('4. Heures nocturnes'!$C$3="Score",2,9)</f>
        <v>9</v>
      </c>
      <c r="AL23" s="172">
        <f>IF('4. Heures nocturnes'!$C$3="Score",2,15)</f>
        <v>15</v>
      </c>
      <c r="AM23" s="172">
        <f>IF('4. Heures nocturnes'!$C$3="Score",1,8)</f>
        <v>8</v>
      </c>
      <c r="AN23" s="172">
        <f>IF('4. Heures nocturnes'!$C$3="Score",1,8)</f>
        <v>8</v>
      </c>
      <c r="AO23" s="172">
        <f>IF('4. Heures nocturnes'!$C$3="Score",1,8)</f>
        <v>8</v>
      </c>
      <c r="AP23" s="172">
        <f>IF('4. Heures nocturnes'!$C$3="Score",1,8)</f>
        <v>8</v>
      </c>
      <c r="AQ23" s="172">
        <f>IF('4. Heures nocturnes'!$C$3="Score",1,8)</f>
        <v>8</v>
      </c>
      <c r="AR23" s="172">
        <f>IF('4. Heures nocturnes'!$C$3="Score",0,7)</f>
        <v>7</v>
      </c>
      <c r="AS23" s="189">
        <f>IF('4. Heures nocturnes'!$C$3="Score",0,0)</f>
        <v>0</v>
      </c>
      <c r="AT23" s="4">
        <f>IF('4. Heures nocturnes'!$C$3="Score",0,1)</f>
        <v>1</v>
      </c>
      <c r="AU23" s="4">
        <f>IF('4. Heures nocturnes'!$C$3="Score",1,8)</f>
        <v>8</v>
      </c>
      <c r="AV23" s="4">
        <f>IF('4. Heures nocturnes'!$C$3="Score",1,8)</f>
        <v>8</v>
      </c>
      <c r="AW23" s="4">
        <f>IF('4. Heures nocturnes'!$C$3="Score",1,8)</f>
        <v>8</v>
      </c>
      <c r="AX23" s="4">
        <f>IF('4. Heures nocturnes'!$C$3="Score",1,8)</f>
        <v>8</v>
      </c>
      <c r="AY23" s="4">
        <f>IF('4. Heures nocturnes'!$C$3="Score",1,8)</f>
        <v>8</v>
      </c>
      <c r="AZ23" s="4">
        <f>IF('4. Heures nocturnes'!$C$3="Score",1,8)</f>
        <v>8</v>
      </c>
      <c r="BA23" s="4">
        <f>IF('4. Heures nocturnes'!$C$3="Score",0,7)</f>
        <v>7</v>
      </c>
      <c r="BB23" s="4">
        <f>IF('4. Heures nocturnes'!$C$3="Score",0,0)</f>
        <v>0</v>
      </c>
      <c r="BC23" s="4">
        <f>IF('4. Heures nocturnes'!$C$3="Score",0,0)</f>
        <v>0</v>
      </c>
      <c r="BD23" s="4">
        <f>IF('4. Heures nocturnes'!$C$3="Score",0,0)</f>
        <v>0</v>
      </c>
      <c r="BE23" s="4">
        <f>IF('4. Heures nocturnes'!$C$3="Score",0,0)</f>
        <v>0</v>
      </c>
      <c r="BF23" s="4">
        <f>IF('4. Heures nocturnes'!$C$3="Score",0,0)</f>
        <v>0</v>
      </c>
      <c r="BG23" s="4">
        <f>IF('4. Heures nocturnes'!$C$3="Score",0,0)</f>
        <v>0</v>
      </c>
      <c r="BH23" s="4">
        <f>IF('4. Heures nocturnes'!$C$3="Score",0,0)</f>
        <v>0</v>
      </c>
      <c r="BI23" s="4">
        <f>IF('4. Heures nocturnes'!$C$3="Score",0,0)</f>
        <v>0</v>
      </c>
      <c r="BJ23" s="4">
        <f>IF('4. Heures nocturnes'!$C$3="Score",0,0)</f>
        <v>0</v>
      </c>
      <c r="BK23" s="4">
        <f>IF('4. Heures nocturnes'!$C$3="Score",0,0)</f>
        <v>0</v>
      </c>
      <c r="BL23" s="4">
        <f>IF('4. Heures nocturnes'!$C$3="Score",0,1)</f>
        <v>1</v>
      </c>
      <c r="BM23" s="4">
        <f>IF('4. Heures nocturnes'!$C$3="Score",1,8)</f>
        <v>8</v>
      </c>
      <c r="BN23" s="4">
        <f>IF('4. Heures nocturnes'!$C$3="Score",1,8)</f>
        <v>8</v>
      </c>
      <c r="BO23" s="4">
        <f>IF('4. Heures nocturnes'!$C$3="Score",1,8)</f>
        <v>8</v>
      </c>
      <c r="BP23" s="4">
        <f>IF('4. Heures nocturnes'!$C$3="Score",1,8)</f>
        <v>8</v>
      </c>
      <c r="BQ23" s="4">
        <f>IF('4. Heures nocturnes'!$C$3="Score",1,8)</f>
        <v>8</v>
      </c>
      <c r="BR23" s="4">
        <f>IF('4. Heures nocturnes'!$C$3="Score",2,9)</f>
        <v>9</v>
      </c>
      <c r="BS23" s="4">
        <f>IF('4. Heures nocturnes'!$C$3="Score",2,15)</f>
        <v>15</v>
      </c>
      <c r="BT23" s="4">
        <f>IF('4. Heures nocturnes'!$C$3="Score",1,8)</f>
        <v>8</v>
      </c>
      <c r="BU23" s="4">
        <f>IF('4. Heures nocturnes'!$C$3="Score",1,8)</f>
        <v>8</v>
      </c>
      <c r="BV23" s="4">
        <f>IF('4. Heures nocturnes'!$C$3="Score",1,8)</f>
        <v>8</v>
      </c>
      <c r="BW23" s="4">
        <f>IF('4. Heures nocturnes'!$C$3="Score",2,9)</f>
        <v>9</v>
      </c>
      <c r="BX23" s="4">
        <f>IF('4. Heures nocturnes'!$C$3="Score",2,16)</f>
        <v>16</v>
      </c>
      <c r="BY23">
        <f>IF('4. Heures nocturnes'!$C$3="Score",2,15)</f>
        <v>15</v>
      </c>
      <c r="BZ23">
        <f>IF('4. Heures nocturnes'!$C$3="Score",1,8)</f>
        <v>8</v>
      </c>
      <c r="CA23">
        <f>IF('4. Heures nocturnes'!$C$3="Score",1,8)</f>
        <v>8</v>
      </c>
      <c r="CB23">
        <f>IF('4. Heures nocturnes'!$C$3="Score",1,8)</f>
        <v>8</v>
      </c>
      <c r="CC23">
        <f>IF('4. Heures nocturnes'!$C$3="Score",1,8)</f>
        <v>8</v>
      </c>
      <c r="CD23">
        <f>IF('4. Heures nocturnes'!$C$3="Score",0,7)</f>
        <v>7</v>
      </c>
      <c r="CE23">
        <f>IF('4. Heures nocturnes'!$C$3="Score",0,0)</f>
        <v>0</v>
      </c>
      <c r="CF23">
        <f>IF('4. Heures nocturnes'!$C$3="Score",0,1)</f>
        <v>1</v>
      </c>
      <c r="CG23">
        <f>IF('4. Heures nocturnes'!$C$3="Score",1,8)</f>
        <v>8</v>
      </c>
      <c r="CH23">
        <f>IF('4. Heures nocturnes'!$C$3="Score",2,9)</f>
        <v>9</v>
      </c>
      <c r="CI23">
        <f>IF('4. Heures nocturnes'!$C$3="Score",2,16)</f>
        <v>16</v>
      </c>
      <c r="CJ23">
        <f>IF('4. Heures nocturnes'!$C$3="Score",2,16)</f>
        <v>16</v>
      </c>
      <c r="CK23">
        <f>IF('4. Heures nocturnes'!$C$3="Score",2,16)</f>
        <v>16</v>
      </c>
      <c r="CL23">
        <f>IF('4. Heures nocturnes'!$C$3="Score",2,16)</f>
        <v>16</v>
      </c>
      <c r="CM23">
        <f>IF('4. Heures nocturnes'!$C$3="Score",2,15)</f>
        <v>15</v>
      </c>
      <c r="CN23">
        <f>IF('4. Heures nocturnes'!$C$3="Score",1,8)</f>
        <v>8</v>
      </c>
      <c r="CO23">
        <f>IF('4. Heures nocturnes'!$C$3="Score",0,7)</f>
        <v>7</v>
      </c>
      <c r="CP23">
        <f>IF('4. Heures nocturnes'!$C$3="Score",0,0)</f>
        <v>0</v>
      </c>
      <c r="CQ23">
        <f>IF('4. Heures nocturnes'!$C$3="Score",0,1)</f>
        <v>1</v>
      </c>
      <c r="CR23">
        <f>IF('4. Heures nocturnes'!$C$3="Score",1,8)</f>
        <v>8</v>
      </c>
      <c r="CS23">
        <f>IF('4. Heures nocturnes'!$C$3="Score",1,8)</f>
        <v>8</v>
      </c>
      <c r="CT23">
        <f>IF('4. Heures nocturnes'!$C$3="Score",1,8)</f>
        <v>8</v>
      </c>
      <c r="CU23">
        <f>IF('4. Heures nocturnes'!$C$3="Score",1,8)</f>
        <v>8</v>
      </c>
      <c r="CV23">
        <f>IF('4. Heures nocturnes'!$C$3="Score",1,8)</f>
        <v>8</v>
      </c>
      <c r="CW23">
        <f>IF('4. Heures nocturnes'!$C$3="Score",1,8)</f>
        <v>8</v>
      </c>
      <c r="CX23">
        <f>IF('4. Heures nocturnes'!$C$3="Score",1,8)</f>
        <v>8</v>
      </c>
      <c r="CY23">
        <f>IF('4. Heures nocturnes'!$C$3="Score",1,8)</f>
        <v>8</v>
      </c>
      <c r="CZ23">
        <f>IF('4. Heures nocturnes'!$C$3="Score",1,8)</f>
        <v>8</v>
      </c>
      <c r="DA23">
        <f>IF('4. Heures nocturnes'!$C$3="Score",1,8)</f>
        <v>8</v>
      </c>
    </row>
    <row r="24" spans="2:105" x14ac:dyDescent="0.35">
      <c r="B24" s="186" t="e">
        <f>#REF!</f>
        <v>#REF!</v>
      </c>
      <c r="C24" s="172">
        <v>1</v>
      </c>
      <c r="D24" s="207">
        <f t="shared" si="3"/>
        <v>1.9764705882352942</v>
      </c>
      <c r="E24" s="187">
        <f>IF('4. Heures nocturnes'!$C$3="Score",,)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IF('4. Heures nocturnes'!$C$3="Score",,)</f>
        <v>0</v>
      </c>
      <c r="Q24" s="187">
        <f>IF('4. Heures nocturnes'!$C$3="Score",,)</f>
        <v>0</v>
      </c>
      <c r="R24" s="188">
        <f>IF('4. Heures nocturnes'!$C$3="Score",,)</f>
        <v>0</v>
      </c>
      <c r="S24" s="188">
        <f>IF('4. Heures nocturnes'!$C$3="Score",,)</f>
        <v>0</v>
      </c>
      <c r="T24" s="187">
        <f>IF('4. Heures nocturnes'!$C$3="Score",,)</f>
        <v>0</v>
      </c>
      <c r="U24" s="172">
        <f>IF('4. Heures nocturnes'!$C$3="Score",0,0)</f>
        <v>0</v>
      </c>
      <c r="V24" s="172">
        <f>IF('4. Heures nocturnes'!$C$3="Score",0,0)</f>
        <v>0</v>
      </c>
      <c r="W24" s="172">
        <f>IF('4. Heures nocturnes'!$C$3="Score",0,0)</f>
        <v>0</v>
      </c>
      <c r="X24" s="172">
        <f>IF('4. Heures nocturnes'!$C$3="Score",0,0)</f>
        <v>0</v>
      </c>
      <c r="Y24" s="172">
        <f>IF('4. Heures nocturnes'!$C$3="Score",0,1)</f>
        <v>1</v>
      </c>
      <c r="Z24" s="172">
        <f>IF('4. Heures nocturnes'!$C$3="Score",1,8)</f>
        <v>8</v>
      </c>
      <c r="AA24" s="172">
        <f>IF('4. Heures nocturnes'!$C$3="Score",1,8)</f>
        <v>8</v>
      </c>
      <c r="AB24" s="172">
        <f>IF('4. Heures nocturnes'!$C$3="Score",1,8)</f>
        <v>8</v>
      </c>
      <c r="AC24" s="172">
        <f>IF('4. Heures nocturnes'!$C$3="Score",1,8)</f>
        <v>8</v>
      </c>
      <c r="AD24" s="172">
        <f>IF('4. Heures nocturnes'!$C$3="Score",1,8)</f>
        <v>8</v>
      </c>
      <c r="AE24" s="172">
        <f>IF('4. Heures nocturnes'!$C$3="Score",1,8)</f>
        <v>8</v>
      </c>
      <c r="AF24" s="172">
        <f>IF('4. Heures nocturnes'!$C$3="Score",0,7)</f>
        <v>7</v>
      </c>
      <c r="AG24" s="172">
        <f>IF('4. Heures nocturnes'!$C$3="Score",0,0)</f>
        <v>0</v>
      </c>
      <c r="AH24" s="172">
        <f>IF('4. Heures nocturnes'!$C$3="Score",0,0)</f>
        <v>0</v>
      </c>
      <c r="AI24" s="172">
        <f>IF('4. Heures nocturnes'!$C$3="Score",0,0)</f>
        <v>0</v>
      </c>
      <c r="AJ24" s="172">
        <f>IF('4. Heures nocturnes'!$C$3="Score",0,0)</f>
        <v>0</v>
      </c>
      <c r="AK24" s="172">
        <f>IF('4. Heures nocturnes'!$C$3="Score",0,0)</f>
        <v>0</v>
      </c>
      <c r="AL24" s="172">
        <f>IF('4. Heures nocturnes'!$C$3="Score",0,0)</f>
        <v>0</v>
      </c>
      <c r="AM24" s="172">
        <f>IF('4. Heures nocturnes'!$C$3="Score",0,0)</f>
        <v>0</v>
      </c>
      <c r="AN24" s="172">
        <f>IF('4. Heures nocturnes'!$C$3="Score",0,0)</f>
        <v>0</v>
      </c>
      <c r="AO24" s="172">
        <f>IF('4. Heures nocturnes'!$C$3="Score",0,0)</f>
        <v>0</v>
      </c>
      <c r="AP24" s="172">
        <f>IF('4. Heures nocturnes'!$C$3="Score",0,0)</f>
        <v>0</v>
      </c>
      <c r="AQ24" s="172">
        <f>IF('4. Heures nocturnes'!$C$3="Score",0,0)</f>
        <v>0</v>
      </c>
      <c r="AR24" s="172">
        <f>IF('4. Heures nocturnes'!$C$3="Score",0,0)</f>
        <v>0</v>
      </c>
      <c r="AS24" s="189">
        <f>IF('4. Heures nocturnes'!$C$3="Score",0,0)</f>
        <v>0</v>
      </c>
      <c r="AT24" s="4">
        <f>IF('4. Heures nocturnes'!$C$3="Score",0,0)</f>
        <v>0</v>
      </c>
      <c r="AU24" s="4">
        <f>IF('4. Heures nocturnes'!$C$3="Score",0,0)</f>
        <v>0</v>
      </c>
      <c r="AV24" s="4">
        <f>IF('4. Heures nocturnes'!$C$3="Score",0,0)</f>
        <v>0</v>
      </c>
      <c r="AW24" s="4">
        <f>IF('4. Heures nocturnes'!$C$3="Score",0,0)</f>
        <v>0</v>
      </c>
      <c r="AX24" s="4">
        <f>IF('4. Heures nocturnes'!$C$3="Score",0,0)</f>
        <v>0</v>
      </c>
      <c r="AY24" s="4">
        <f>IF('4. Heures nocturnes'!$C$3="Score",0,0)</f>
        <v>0</v>
      </c>
      <c r="AZ24" s="4">
        <f>IF('4. Heures nocturnes'!$C$3="Score",0,0)</f>
        <v>0</v>
      </c>
      <c r="BA24" s="4">
        <f>IF('4. Heures nocturnes'!$C$3="Score",0,0)</f>
        <v>0</v>
      </c>
      <c r="BB24" s="4">
        <f>IF('4. Heures nocturnes'!$C$3="Score",0,1)</f>
        <v>1</v>
      </c>
      <c r="BC24" s="4">
        <f>IF('4. Heures nocturnes'!$C$3="Score",1,8)</f>
        <v>8</v>
      </c>
      <c r="BD24" s="4">
        <f>IF('4. Heures nocturnes'!$C$3="Score",1,8)</f>
        <v>8</v>
      </c>
      <c r="BE24" s="4">
        <f>IF('4. Heures nocturnes'!$C$3="Score",1,8)</f>
        <v>8</v>
      </c>
      <c r="BF24" s="4">
        <f>IF('4. Heures nocturnes'!$C$3="Score",1,8)</f>
        <v>8</v>
      </c>
      <c r="BG24" s="4">
        <f>IF('4. Heures nocturnes'!$C$3="Score",1,8)</f>
        <v>8</v>
      </c>
      <c r="BH24" s="4">
        <f>IF('4. Heures nocturnes'!$C$3="Score",1,8)</f>
        <v>8</v>
      </c>
      <c r="BI24" s="4">
        <f>IF('4. Heures nocturnes'!$C$3="Score",0,7)</f>
        <v>7</v>
      </c>
      <c r="BJ24" s="4">
        <f>IF('4. Heures nocturnes'!$C$3="Score",0,0)</f>
        <v>0</v>
      </c>
      <c r="BK24" s="4">
        <f>IF('4. Heures nocturnes'!$C$3="Score",0,0)</f>
        <v>0</v>
      </c>
      <c r="BL24" s="4">
        <f>IF('4. Heures nocturnes'!$C$3="Score",0,0)</f>
        <v>0</v>
      </c>
      <c r="BM24" s="4">
        <f>IF('4. Heures nocturnes'!$C$3="Score",0,0)</f>
        <v>0</v>
      </c>
      <c r="BN24" s="4">
        <f>IF('4. Heures nocturnes'!$C$3="Score",0,0)</f>
        <v>0</v>
      </c>
      <c r="BO24" s="4">
        <f>IF('4. Heures nocturnes'!$C$3="Score",0,0)</f>
        <v>0</v>
      </c>
      <c r="BP24" s="4">
        <f>IF('4. Heures nocturnes'!$C$3="Score",0,0)</f>
        <v>0</v>
      </c>
      <c r="BQ24" s="4">
        <f>IF('4. Heures nocturnes'!$C$3="Score",0,0)</f>
        <v>0</v>
      </c>
      <c r="BR24" s="4">
        <f>IF('4. Heures nocturnes'!$C$3="Score",0,0)</f>
        <v>0</v>
      </c>
      <c r="BS24" s="4">
        <f>IF('4. Heures nocturnes'!$C$3="Score",0,0)</f>
        <v>0</v>
      </c>
      <c r="BT24" s="4">
        <f>IF('4. Heures nocturnes'!$C$3="Score",0,0)</f>
        <v>0</v>
      </c>
      <c r="BU24" s="4">
        <f>IF('4. Heures nocturnes'!$C$3="Score",0,0)</f>
        <v>0</v>
      </c>
      <c r="BV24" s="4">
        <f>IF('4. Heures nocturnes'!$C$3="Score",0,0)</f>
        <v>0</v>
      </c>
      <c r="BW24" s="4">
        <f>IF('4. Heures nocturnes'!$C$3="Score",0,0)</f>
        <v>0</v>
      </c>
      <c r="BX24" s="4">
        <f>IF('4. Heures nocturnes'!$C$3="Score",0,1)</f>
        <v>1</v>
      </c>
      <c r="BY24">
        <f>IF('4. Heures nocturnes'!$C$3="Score",1,8)</f>
        <v>8</v>
      </c>
      <c r="BZ24">
        <f>IF('4. Heures nocturnes'!$C$3="Score",1,8)</f>
        <v>8</v>
      </c>
      <c r="CA24">
        <f>IF('4. Heures nocturnes'!$C$3="Score",1,8)</f>
        <v>8</v>
      </c>
      <c r="CB24">
        <f>IF('4. Heures nocturnes'!$C$3="Score",1,8)</f>
        <v>8</v>
      </c>
      <c r="CC24">
        <f>IF('4. Heures nocturnes'!$C$3="Score",1,8)</f>
        <v>8</v>
      </c>
      <c r="CD24">
        <f>IF('4. Heures nocturnes'!$C$3="Score",1,8)</f>
        <v>8</v>
      </c>
      <c r="CE24">
        <f>IF('4. Heures nocturnes'!$C$3="Score",0,7)</f>
        <v>7</v>
      </c>
      <c r="CF24">
        <f>IF('4. Heures nocturnes'!$C$3="Score",0,0)</f>
        <v>0</v>
      </c>
      <c r="CG24">
        <f>IF('4. Heures nocturnes'!$C$3="Score",0,0)</f>
        <v>0</v>
      </c>
      <c r="CH24">
        <f>IF('4. Heures nocturnes'!$C$3="Score",0,0)</f>
        <v>0</v>
      </c>
      <c r="CI24">
        <f>IF('4. Heures nocturnes'!$C$3="Score",0,0)</f>
        <v>0</v>
      </c>
      <c r="CJ24">
        <f>IF('4. Heures nocturnes'!$C$3="Score",0,0)</f>
        <v>0</v>
      </c>
      <c r="CK24">
        <f>IF('4. Heures nocturnes'!$C$3="Score",0,0)</f>
        <v>0</v>
      </c>
      <c r="CL24">
        <f>IF('4. Heures nocturnes'!$C$3="Score",0,0)</f>
        <v>0</v>
      </c>
      <c r="CM24">
        <f>IF('4. Heures nocturnes'!$C$3="Score",0,0)</f>
        <v>0</v>
      </c>
      <c r="CN24">
        <f>IF('4. Heures nocturnes'!$C$3="Score",0,0)</f>
        <v>0</v>
      </c>
      <c r="CO24">
        <f>IF('4. Heures nocturnes'!$C$3="Score",0,0)</f>
        <v>0</v>
      </c>
      <c r="CP24">
        <f>IF('4. Heures nocturnes'!$C$3="Score",0,0)</f>
        <v>0</v>
      </c>
      <c r="CQ24">
        <f>IF('4. Heures nocturnes'!$C$3="Score",0,0)</f>
        <v>0</v>
      </c>
      <c r="CR24">
        <f>IF('4. Heures nocturnes'!$C$3="Score",0,0)</f>
        <v>0</v>
      </c>
      <c r="CS24">
        <f>IF('4. Heures nocturnes'!$C$3="Score",0,0)</f>
        <v>0</v>
      </c>
      <c r="CT24">
        <f>IF('4. Heures nocturnes'!$C$3="Score",0,0)</f>
        <v>0</v>
      </c>
      <c r="CU24">
        <f>IF('4. Heures nocturnes'!$C$3="Score",0,0)</f>
        <v>0</v>
      </c>
      <c r="CV24">
        <f>IF('4. Heures nocturnes'!$C$3="Score",0,0)</f>
        <v>0</v>
      </c>
      <c r="CW24">
        <f>IF('4. Heures nocturnes'!$C$3="Score",0,0)</f>
        <v>0</v>
      </c>
      <c r="CX24">
        <f>IF('4. Heures nocturnes'!$C$3="Score",0,0)</f>
        <v>0</v>
      </c>
      <c r="CY24">
        <f>IF('4. Heures nocturnes'!$C$3="Score",0,0)</f>
        <v>0</v>
      </c>
      <c r="CZ24">
        <f>IF('4. Heures nocturnes'!$C$3="Score",0,0)</f>
        <v>0</v>
      </c>
      <c r="DA24">
        <f>IF('4. Heures nocturnes'!$C$3="Score",0,0)</f>
        <v>0</v>
      </c>
    </row>
    <row r="25" spans="2:105" x14ac:dyDescent="0.35">
      <c r="B25" s="186" t="e">
        <f>#REF!</f>
        <v>#REF!</v>
      </c>
      <c r="C25" s="172">
        <v>1</v>
      </c>
      <c r="D25" s="207">
        <f t="shared" si="3"/>
        <v>1.6470588235294117</v>
      </c>
      <c r="E25" s="188">
        <f>IF('4. Heures nocturnes'!$C$3="Score",,)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IF('4. Heures nocturnes'!$C$3="Score",,)</f>
        <v>0</v>
      </c>
      <c r="Q25" s="187">
        <f>IF('4. Heures nocturnes'!$C$3="Score",,)</f>
        <v>0</v>
      </c>
      <c r="R25" s="188">
        <f>IF('4. Heures nocturnes'!$C$3="Score",,)</f>
        <v>0</v>
      </c>
      <c r="S25" s="188">
        <f>IF('4. Heures nocturnes'!$C$3="Score",,)</f>
        <v>0</v>
      </c>
      <c r="T25" s="187">
        <f>IF('4. Heures nocturnes'!$C$3="Score",,)</f>
        <v>0</v>
      </c>
      <c r="U25" s="172">
        <f>IF('4. Heures nocturnes'!$C$3="Score",0,0)</f>
        <v>0</v>
      </c>
      <c r="V25" s="172">
        <f>IF('4. Heures nocturnes'!$C$3="Score",0,1)</f>
        <v>1</v>
      </c>
      <c r="W25" s="172">
        <f>IF('4. Heures nocturnes'!$C$3="Score",0,3)</f>
        <v>3</v>
      </c>
      <c r="X25" s="172">
        <f>IF('4. Heures nocturnes'!$C$3="Score",0,4)</f>
        <v>4</v>
      </c>
      <c r="Y25" s="172">
        <f>IF('4. Heures nocturnes'!$C$3="Score",0,4)</f>
        <v>4</v>
      </c>
      <c r="Z25" s="172">
        <f>IF('4. Heures nocturnes'!$C$3="Score",0,4)</f>
        <v>4</v>
      </c>
      <c r="AA25" s="172">
        <f>IF('4. Heures nocturnes'!$C$3="Score",0,4)</f>
        <v>4</v>
      </c>
      <c r="AB25" s="172">
        <f>IF('4. Heures nocturnes'!$C$3="Score",0,4)</f>
        <v>4</v>
      </c>
      <c r="AC25" s="172">
        <f>IF('4. Heures nocturnes'!$C$3="Score",0,3)</f>
        <v>3</v>
      </c>
      <c r="AD25" s="172">
        <f>IF('4. Heures nocturnes'!$C$3="Score",0,1)</f>
        <v>1</v>
      </c>
      <c r="AE25" s="172">
        <f>IF('4. Heures nocturnes'!$C$3="Score",0,0)</f>
        <v>0</v>
      </c>
      <c r="AF25" s="172">
        <f>IF('4. Heures nocturnes'!$C$3="Score",0,0)</f>
        <v>0</v>
      </c>
      <c r="AG25" s="172">
        <f>IF('4. Heures nocturnes'!$C$3="Score",0,0)</f>
        <v>0</v>
      </c>
      <c r="AH25" s="172">
        <f>IF('4. Heures nocturnes'!$C$3="Score",0,0)</f>
        <v>0</v>
      </c>
      <c r="AI25" s="172">
        <f>IF('4. Heures nocturnes'!$C$3="Score",0,0)</f>
        <v>0</v>
      </c>
      <c r="AJ25" s="172">
        <f>IF('4. Heures nocturnes'!$C$3="Score",0,0)</f>
        <v>0</v>
      </c>
      <c r="AK25" s="172">
        <f>IF('4. Heures nocturnes'!$C$3="Score",0,0)</f>
        <v>0</v>
      </c>
      <c r="AL25" s="172">
        <f>IF('4. Heures nocturnes'!$C$3="Score",0,0)</f>
        <v>0</v>
      </c>
      <c r="AM25" s="172">
        <f>IF('4. Heures nocturnes'!$C$3="Score",0,0)</f>
        <v>0</v>
      </c>
      <c r="AN25" s="172">
        <f>IF('4. Heures nocturnes'!$C$3="Score",0,0)</f>
        <v>0</v>
      </c>
      <c r="AO25" s="172">
        <f>IF('4. Heures nocturnes'!$C$3="Score",0,0)</f>
        <v>0</v>
      </c>
      <c r="AP25" s="172">
        <f>IF('4. Heures nocturnes'!$C$3="Score",0,0)</f>
        <v>0</v>
      </c>
      <c r="AQ25" s="172">
        <f>IF('4. Heures nocturnes'!$C$3="Score",0,0)</f>
        <v>0</v>
      </c>
      <c r="AR25" s="172">
        <f>IF('4. Heures nocturnes'!$C$3="Score",0,0)</f>
        <v>0</v>
      </c>
      <c r="AS25" s="189">
        <f>IF('4. Heures nocturnes'!$C$3="Score",0,0)</f>
        <v>0</v>
      </c>
      <c r="AT25" s="4">
        <f>IF('4. Heures nocturnes'!$C$3="Score",0,0)</f>
        <v>0</v>
      </c>
      <c r="AU25" s="4">
        <f>IF('4. Heures nocturnes'!$C$3="Score",0,0)</f>
        <v>0</v>
      </c>
      <c r="AV25" s="4">
        <f>IF('4. Heures nocturnes'!$C$3="Score",0,0)</f>
        <v>0</v>
      </c>
      <c r="AW25" s="4">
        <f>IF('4. Heures nocturnes'!$C$3="Score",0,0)</f>
        <v>0</v>
      </c>
      <c r="AX25" s="4">
        <f>IF('4. Heures nocturnes'!$C$3="Score",0,0)</f>
        <v>0</v>
      </c>
      <c r="AY25" s="4">
        <f>IF('4. Heures nocturnes'!$C$3="Score",0,1)</f>
        <v>1</v>
      </c>
      <c r="AZ25" s="4">
        <f>IF('4. Heures nocturnes'!$C$3="Score",1,8)</f>
        <v>8</v>
      </c>
      <c r="BA25" s="4">
        <f>IF('4. Heures nocturnes'!$C$3="Score",1,8)</f>
        <v>8</v>
      </c>
      <c r="BB25" s="4">
        <f>IF('4. Heures nocturnes'!$C$3="Score",1,8)</f>
        <v>8</v>
      </c>
      <c r="BC25" s="4">
        <f>IF('4. Heures nocturnes'!$C$3="Score",1,8)</f>
        <v>8</v>
      </c>
      <c r="BD25" s="4">
        <f>IF('4. Heures nocturnes'!$C$3="Score",2,9)</f>
        <v>9</v>
      </c>
      <c r="BE25" s="4">
        <f>IF('4. Heures nocturnes'!$C$3="Score",2,16)</f>
        <v>16</v>
      </c>
      <c r="BF25" s="4">
        <f>IF('4. Heures nocturnes'!$C$3="Score",2,15)</f>
        <v>15</v>
      </c>
      <c r="BG25" s="4">
        <f>IF('4. Heures nocturnes'!$C$3="Score",1,8)</f>
        <v>8</v>
      </c>
      <c r="BH25" s="4">
        <f>IF('4. Heures nocturnes'!$C$3="Score",1,8)</f>
        <v>8</v>
      </c>
      <c r="BI25" s="4">
        <f>IF('4. Heures nocturnes'!$C$3="Score",1,8)</f>
        <v>8</v>
      </c>
      <c r="BJ25" s="4">
        <f>IF('4. Heures nocturnes'!$C$3="Score",1,8)</f>
        <v>8</v>
      </c>
      <c r="BK25" s="4">
        <f>IF('4. Heures nocturnes'!$C$3="Score",0,7)</f>
        <v>7</v>
      </c>
      <c r="BL25" s="4">
        <f>IF('4. Heures nocturnes'!$C$3="Score",0,0)</f>
        <v>0</v>
      </c>
      <c r="BM25" s="4">
        <f>IF('4. Heures nocturnes'!$C$3="Score",0,0)</f>
        <v>0</v>
      </c>
      <c r="BN25" s="4">
        <f>IF('4. Heures nocturnes'!$C$3="Score",0,0)</f>
        <v>0</v>
      </c>
      <c r="BO25" s="4">
        <f>IF('4. Heures nocturnes'!$C$3="Score",0,0)</f>
        <v>0</v>
      </c>
      <c r="BP25" s="4">
        <f>IF('4. Heures nocturnes'!$C$3="Score",0,0)</f>
        <v>0</v>
      </c>
      <c r="BQ25" s="4">
        <f>IF('4. Heures nocturnes'!$C$3="Score",0,0)</f>
        <v>0</v>
      </c>
      <c r="BR25" s="4">
        <f>IF('4. Heures nocturnes'!$C$3="Score",0,0)</f>
        <v>0</v>
      </c>
      <c r="BS25" s="4">
        <f>IF('4. Heures nocturnes'!$C$3="Score",0,0)</f>
        <v>0</v>
      </c>
      <c r="BT25" s="4">
        <f>IF('4. Heures nocturnes'!$C$3="Score",0,0)</f>
        <v>0</v>
      </c>
      <c r="BU25" s="4">
        <f>IF('4. Heures nocturnes'!$C$3="Score",0,0)</f>
        <v>0</v>
      </c>
      <c r="BV25" s="4">
        <f>IF('4. Heures nocturnes'!$C$3="Score",0,0)</f>
        <v>0</v>
      </c>
      <c r="BW25" s="4">
        <f>IF('4. Heures nocturnes'!$C$3="Score",0,0)</f>
        <v>0</v>
      </c>
      <c r="BX25" s="4">
        <f>IF('4. Heures nocturnes'!$C$3="Score",0,0)</f>
        <v>0</v>
      </c>
      <c r="BY25">
        <f>IF('4. Heures nocturnes'!$C$3="Score",0,0)</f>
        <v>0</v>
      </c>
      <c r="BZ25">
        <f>IF('4. Heures nocturnes'!$C$3="Score",0,0)</f>
        <v>0</v>
      </c>
      <c r="CA25">
        <f>IF('4. Heures nocturnes'!$C$3="Score",0,0)</f>
        <v>0</v>
      </c>
      <c r="CB25">
        <f>IF('4. Heures nocturnes'!$C$3="Score",0,0)</f>
        <v>0</v>
      </c>
      <c r="CC25">
        <f>IF('4. Heures nocturnes'!$C$3="Score",0,0)</f>
        <v>0</v>
      </c>
      <c r="CD25">
        <f>IF('4. Heures nocturnes'!$C$3="Score",0,0)</f>
        <v>0</v>
      </c>
      <c r="CE25">
        <f>IF('4. Heures nocturnes'!$C$3="Score",0,0)</f>
        <v>0</v>
      </c>
      <c r="CF25">
        <f>IF('4. Heures nocturnes'!$C$3="Score",0,0)</f>
        <v>0</v>
      </c>
      <c r="CG25">
        <f>IF('4. Heures nocturnes'!$C$3="Score",0,0)</f>
        <v>0</v>
      </c>
      <c r="CH25">
        <f>IF('4. Heures nocturnes'!$C$3="Score",0,0)</f>
        <v>0</v>
      </c>
      <c r="CI25">
        <f>IF('4. Heures nocturnes'!$C$3="Score",0,0)</f>
        <v>0</v>
      </c>
      <c r="CJ25">
        <f>IF('4. Heures nocturnes'!$C$3="Score",0,0)</f>
        <v>0</v>
      </c>
      <c r="CK25">
        <f>IF('4. Heures nocturnes'!$C$3="Score",0,0)</f>
        <v>0</v>
      </c>
      <c r="CL25">
        <f>IF('4. Heures nocturnes'!$C$3="Score",0,0)</f>
        <v>0</v>
      </c>
      <c r="CM25">
        <f>IF('4. Heures nocturnes'!$C$3="Score",0,0)</f>
        <v>0</v>
      </c>
      <c r="CN25">
        <f>IF('4. Heures nocturnes'!$C$3="Score",0,0)</f>
        <v>0</v>
      </c>
      <c r="CO25">
        <f>IF('4. Heures nocturnes'!$C$3="Score",0,0)</f>
        <v>0</v>
      </c>
      <c r="CP25">
        <f>IF('4. Heures nocturnes'!$C$3="Score",0,0)</f>
        <v>0</v>
      </c>
      <c r="CQ25">
        <f>IF('4. Heures nocturnes'!$C$3="Score",0,0)</f>
        <v>0</v>
      </c>
      <c r="CR25">
        <f>IF('4. Heures nocturnes'!$C$3="Score",0,0)</f>
        <v>0</v>
      </c>
      <c r="CS25">
        <f>IF('4. Heures nocturnes'!$C$3="Score",0,0)</f>
        <v>0</v>
      </c>
      <c r="CT25">
        <f>IF('4. Heures nocturnes'!$C$3="Score",0,0)</f>
        <v>0</v>
      </c>
      <c r="CU25">
        <f>IF('4. Heures nocturnes'!$C$3="Score",0,0)</f>
        <v>0</v>
      </c>
      <c r="CV25">
        <f>IF('4. Heures nocturnes'!$C$3="Score",0,0)</f>
        <v>0</v>
      </c>
      <c r="CW25">
        <f>IF('4. Heures nocturnes'!$C$3="Score",0,0)</f>
        <v>0</v>
      </c>
      <c r="CX25">
        <f>IF('4. Heures nocturnes'!$C$3="Score",0,0)</f>
        <v>0</v>
      </c>
      <c r="CY25">
        <f>IF('4. Heures nocturnes'!$C$3="Score",0,0)</f>
        <v>0</v>
      </c>
      <c r="CZ25">
        <f>IF('4. Heures nocturnes'!$C$3="Score",0,0)</f>
        <v>0</v>
      </c>
      <c r="DA25">
        <f>IF('4. Heures nocturnes'!$C$3="Score",0,0)</f>
        <v>0</v>
      </c>
    </row>
    <row r="26" spans="2:105" x14ac:dyDescent="0.35">
      <c r="B26" s="186" t="e">
        <f>#REF!</f>
        <v>#REF!</v>
      </c>
      <c r="C26" s="172">
        <v>1</v>
      </c>
      <c r="D26" s="207">
        <f t="shared" si="3"/>
        <v>3.9411764705882355</v>
      </c>
      <c r="E26" s="188">
        <f>IF('4. Heures nocturnes'!$C$3="Score",,)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IF('4. Heures nocturnes'!$C$3="Score",,)</f>
        <v>0</v>
      </c>
      <c r="Q26" s="187">
        <f>IF('4. Heures nocturnes'!$C$3="Score",,)</f>
        <v>0</v>
      </c>
      <c r="R26" s="187">
        <f>IF('4. Heures nocturnes'!$C$3="Score",,)</f>
        <v>0</v>
      </c>
      <c r="S26" s="188">
        <f>IF('4. Heures nocturnes'!$C$3="Score",,)</f>
        <v>0</v>
      </c>
      <c r="T26" s="188">
        <f>IF('4. Heures nocturnes'!$C$3="Score",,)</f>
        <v>0</v>
      </c>
      <c r="U26" s="172">
        <f>IF('4. Heures nocturnes'!$C$3="Score",1,8)</f>
        <v>8</v>
      </c>
      <c r="V26" s="172">
        <f>IF('4. Heures nocturnes'!$C$3="Score",1,8)</f>
        <v>8</v>
      </c>
      <c r="W26" s="172">
        <f>IF('4. Heures nocturnes'!$C$3="Score",1,8)</f>
        <v>8</v>
      </c>
      <c r="X26" s="172">
        <f>IF('4. Heures nocturnes'!$C$3="Score",1,8)</f>
        <v>8</v>
      </c>
      <c r="Y26" s="172">
        <f>IF('4. Heures nocturnes'!$C$3="Score",1,8)</f>
        <v>8</v>
      </c>
      <c r="Z26" s="172">
        <f>IF('4. Heures nocturnes'!$C$3="Score",1,8)</f>
        <v>8</v>
      </c>
      <c r="AA26" s="172">
        <f>IF('4. Heures nocturnes'!$C$3="Score",0,7)</f>
        <v>7</v>
      </c>
      <c r="AB26" s="172">
        <f>IF('4. Heures nocturnes'!$C$3="Score",0,0)</f>
        <v>0</v>
      </c>
      <c r="AC26" s="172">
        <f>IF('4. Heures nocturnes'!$C$3="Score",0,0)</f>
        <v>0</v>
      </c>
      <c r="AD26" s="172">
        <f>IF('4. Heures nocturnes'!$C$3="Score",0,0)</f>
        <v>0</v>
      </c>
      <c r="AE26" s="172">
        <f>IF('4. Heures nocturnes'!$C$3="Score",0,0)</f>
        <v>0</v>
      </c>
      <c r="AF26" s="172">
        <f>IF('4. Heures nocturnes'!$C$3="Score",0,1)</f>
        <v>1</v>
      </c>
      <c r="AG26" s="172">
        <f>IF('4. Heures nocturnes'!$C$3="Score",1,8)</f>
        <v>8</v>
      </c>
      <c r="AH26" s="172">
        <f>IF('4. Heures nocturnes'!$C$3="Score",1,8)</f>
        <v>8</v>
      </c>
      <c r="AI26" s="172">
        <f>IF('4. Heures nocturnes'!$C$3="Score",1,8)</f>
        <v>8</v>
      </c>
      <c r="AJ26" s="172">
        <f>IF('4. Heures nocturnes'!$C$3="Score",1,8)</f>
        <v>8</v>
      </c>
      <c r="AK26" s="172">
        <f>IF('4. Heures nocturnes'!$C$3="Score",1,8)</f>
        <v>8</v>
      </c>
      <c r="AL26" s="172">
        <f>IF('4. Heures nocturnes'!$C$3="Score",1,8)</f>
        <v>8</v>
      </c>
      <c r="AM26" s="172">
        <f>IF('4. Heures nocturnes'!$C$3="Score",0,7)</f>
        <v>7</v>
      </c>
      <c r="AN26" s="172">
        <f>IF('4. Heures nocturnes'!$C$3="Score",0,1)</f>
        <v>1</v>
      </c>
      <c r="AO26" s="172">
        <f>IF('4. Heures nocturnes'!$C$3="Score",1,8)</f>
        <v>8</v>
      </c>
      <c r="AP26" s="172">
        <f>IF('4. Heures nocturnes'!$C$3="Score",1,8)</f>
        <v>8</v>
      </c>
      <c r="AQ26" s="172">
        <f>IF('4. Heures nocturnes'!$C$3="Score",1,8)</f>
        <v>8</v>
      </c>
      <c r="AR26" s="172">
        <f>IF('4. Heures nocturnes'!$C$3="Score",1,8)</f>
        <v>8</v>
      </c>
      <c r="AS26" s="189">
        <f>IF('4. Heures nocturnes'!$C$3="Score",1,8)</f>
        <v>8</v>
      </c>
      <c r="AT26" s="4">
        <f>IF('4. Heures nocturnes'!$C$3="Score",1,8)</f>
        <v>8</v>
      </c>
      <c r="AU26" s="4">
        <f>IF('4. Heures nocturnes'!$C$3="Score",0,7)</f>
        <v>7</v>
      </c>
      <c r="AV26" s="4">
        <f>IF('4. Heures nocturnes'!$C$3="Score",0,0)</f>
        <v>0</v>
      </c>
      <c r="AW26" s="4">
        <f>IF('4. Heures nocturnes'!$C$3="Score",0,0)</f>
        <v>0</v>
      </c>
      <c r="AX26" s="4">
        <f>IF('4. Heures nocturnes'!$C$3="Score",0,0)</f>
        <v>0</v>
      </c>
      <c r="AY26" s="4">
        <f>IF('4. Heures nocturnes'!$C$3="Score",0,0)</f>
        <v>0</v>
      </c>
      <c r="AZ26" s="4">
        <f>IF('4. Heures nocturnes'!$C$3="Score",0,0)</f>
        <v>0</v>
      </c>
      <c r="BA26" s="4">
        <f>IF('4. Heures nocturnes'!$C$3="Score",0,0)</f>
        <v>0</v>
      </c>
      <c r="BB26" s="4">
        <f>IF('4. Heures nocturnes'!$C$3="Score",0,0)</f>
        <v>0</v>
      </c>
      <c r="BC26" s="4">
        <f>IF('4. Heures nocturnes'!$C$3="Score",0,0)</f>
        <v>0</v>
      </c>
      <c r="BD26" s="4">
        <f>IF('4. Heures nocturnes'!$C$3="Score",0,1)</f>
        <v>1</v>
      </c>
      <c r="BE26" s="4">
        <f>IF('4. Heures nocturnes'!$C$3="Score",1,8)</f>
        <v>8</v>
      </c>
      <c r="BF26" s="4">
        <f>IF('4. Heures nocturnes'!$C$3="Score",1,8)</f>
        <v>8</v>
      </c>
      <c r="BG26" s="4">
        <f>IF('4. Heures nocturnes'!$C$3="Score",1,8)</f>
        <v>8</v>
      </c>
      <c r="BH26" s="4">
        <f>IF('4. Heures nocturnes'!$C$3="Score",1,8)</f>
        <v>8</v>
      </c>
      <c r="BI26" s="4">
        <f>IF('4. Heures nocturnes'!$C$3="Score",1,8)</f>
        <v>8</v>
      </c>
      <c r="BJ26" s="4">
        <f>IF('4. Heures nocturnes'!$C$3="Score",1,8)</f>
        <v>8</v>
      </c>
      <c r="BK26" s="4">
        <f>IF('4. Heures nocturnes'!$C$3="Score",0,7)</f>
        <v>7</v>
      </c>
      <c r="BL26" s="4">
        <f>IF('4. Heures nocturnes'!$C$3="Score",0,0)</f>
        <v>0</v>
      </c>
      <c r="BM26" s="4">
        <f>IF('4. Heures nocturnes'!$C$3="Score",0,0)</f>
        <v>0</v>
      </c>
      <c r="BN26" s="4">
        <f>IF('4. Heures nocturnes'!$C$3="Score",0,0)</f>
        <v>0</v>
      </c>
      <c r="BO26" s="4">
        <f>IF('4. Heures nocturnes'!$C$3="Score",0,0)</f>
        <v>0</v>
      </c>
      <c r="BP26" s="4">
        <f>IF('4. Heures nocturnes'!$C$3="Score",0,0)</f>
        <v>0</v>
      </c>
      <c r="BQ26" s="4">
        <f>IF('4. Heures nocturnes'!$C$3="Score",0,0)</f>
        <v>0</v>
      </c>
      <c r="BR26" s="4">
        <f>IF('4. Heures nocturnes'!$C$3="Score",0,0)</f>
        <v>0</v>
      </c>
      <c r="BS26" s="4">
        <f>IF('4. Heures nocturnes'!$C$3="Score",0,0)</f>
        <v>0</v>
      </c>
      <c r="BT26" s="4">
        <f>IF('4. Heures nocturnes'!$C$3="Score",0,0)</f>
        <v>0</v>
      </c>
      <c r="BU26" s="4">
        <f>IF('4. Heures nocturnes'!$C$3="Score",0,0)</f>
        <v>0</v>
      </c>
      <c r="BV26" s="4">
        <f>IF('4. Heures nocturnes'!$C$3="Score",0,0)</f>
        <v>0</v>
      </c>
      <c r="BW26" s="4">
        <f>IF('4. Heures nocturnes'!$C$3="Score",0,1)</f>
        <v>1</v>
      </c>
      <c r="BX26" s="4">
        <f>IF('4. Heures nocturnes'!$C$3="Score",1,8)</f>
        <v>8</v>
      </c>
      <c r="BY26">
        <f>IF('4. Heures nocturnes'!$C$3="Score",1,8)</f>
        <v>8</v>
      </c>
      <c r="BZ26">
        <f>IF('4. Heures nocturnes'!$C$3="Score",1,8)</f>
        <v>8</v>
      </c>
      <c r="CA26">
        <f>IF('4. Heures nocturnes'!$C$3="Score",1,8)</f>
        <v>8</v>
      </c>
      <c r="CB26">
        <f>IF('4. Heures nocturnes'!$C$3="Score",1,8)</f>
        <v>8</v>
      </c>
      <c r="CC26">
        <f>IF('4. Heures nocturnes'!$C$3="Score",1,8)</f>
        <v>8</v>
      </c>
      <c r="CD26">
        <f>IF('4. Heures nocturnes'!$C$3="Score",0,7)</f>
        <v>7</v>
      </c>
      <c r="CE26">
        <f>IF('4. Heures nocturnes'!$C$3="Score",0,0)</f>
        <v>0</v>
      </c>
      <c r="CF26">
        <f>IF('4. Heures nocturnes'!$C$3="Score",0,0)</f>
        <v>0</v>
      </c>
      <c r="CG26">
        <f>IF('4. Heures nocturnes'!$C$3="Score",0,0)</f>
        <v>0</v>
      </c>
      <c r="CH26">
        <f>IF('4. Heures nocturnes'!$C$3="Score",0,0)</f>
        <v>0</v>
      </c>
      <c r="CI26">
        <f>IF('4. Heures nocturnes'!$C$3="Score",0,0)</f>
        <v>0</v>
      </c>
      <c r="CJ26">
        <f>IF('4. Heures nocturnes'!$C$3="Score",0,0)</f>
        <v>0</v>
      </c>
      <c r="CK26">
        <f>IF('4. Heures nocturnes'!$C$3="Score",0,0)</f>
        <v>0</v>
      </c>
      <c r="CL26">
        <f>IF('4. Heures nocturnes'!$C$3="Score",0,0)</f>
        <v>0</v>
      </c>
      <c r="CM26">
        <f>IF('4. Heures nocturnes'!$C$3="Score",0,0)</f>
        <v>0</v>
      </c>
      <c r="CN26">
        <f>IF('4. Heures nocturnes'!$C$3="Score",0,0)</f>
        <v>0</v>
      </c>
      <c r="CO26">
        <f>IF('4. Heures nocturnes'!$C$3="Score",0,0)</f>
        <v>0</v>
      </c>
      <c r="CP26">
        <f>IF('4. Heures nocturnes'!$C$3="Score",0,0)</f>
        <v>0</v>
      </c>
      <c r="CQ26">
        <f>IF('4. Heures nocturnes'!$C$3="Score",0,0)</f>
        <v>0</v>
      </c>
      <c r="CR26">
        <f>IF('4. Heures nocturnes'!$C$3="Score",0,0)</f>
        <v>0</v>
      </c>
      <c r="CS26">
        <f>IF('4. Heures nocturnes'!$C$3="Score",0,1)</f>
        <v>1</v>
      </c>
      <c r="CT26">
        <f>IF('4. Heures nocturnes'!$C$3="Score",1,8)</f>
        <v>8</v>
      </c>
      <c r="CU26">
        <f>IF('4. Heures nocturnes'!$C$3="Score",1,8)</f>
        <v>8</v>
      </c>
      <c r="CV26">
        <f>IF('4. Heures nocturnes'!$C$3="Score",1,8)</f>
        <v>8</v>
      </c>
      <c r="CW26">
        <f>IF('4. Heures nocturnes'!$C$3="Score",1,8)</f>
        <v>8</v>
      </c>
      <c r="CX26">
        <f>IF('4. Heures nocturnes'!$C$3="Score",1,8)</f>
        <v>8</v>
      </c>
      <c r="CY26">
        <f>IF('4. Heures nocturnes'!$C$3="Score",1,8)</f>
        <v>8</v>
      </c>
      <c r="CZ26">
        <f>IF('4. Heures nocturnes'!$C$3="Score",0,7)</f>
        <v>7</v>
      </c>
      <c r="DA26">
        <f>IF('4. Heures nocturnes'!$C$3="Score",0,0)</f>
        <v>0</v>
      </c>
    </row>
    <row r="27" spans="2:105" ht="15" thickBot="1" x14ac:dyDescent="0.4">
      <c r="B27" s="186" t="e">
        <f>#REF!</f>
        <v>#REF!</v>
      </c>
      <c r="C27" s="191">
        <v>1</v>
      </c>
      <c r="D27" s="208">
        <f t="shared" si="3"/>
        <v>9.5058823529411764</v>
      </c>
      <c r="E27" s="191">
        <f>IF('4. Heures nocturnes'!$C$3="Score",,)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IF('4. Heures nocturnes'!$C$3="Score",,)</f>
        <v>0</v>
      </c>
      <c r="Q27" s="191">
        <f>IF('4. Heures nocturnes'!$C$3="Score",,)</f>
        <v>0</v>
      </c>
      <c r="R27" s="191">
        <f>IF('4. Heures nocturnes'!$C$3="Score",,)</f>
        <v>0</v>
      </c>
      <c r="S27" s="191">
        <f>IF('4. Heures nocturnes'!$C$3="Score",,)</f>
        <v>0</v>
      </c>
      <c r="T27" s="192">
        <f>IF('4. Heures nocturnes'!$C$3="Score",,)</f>
        <v>0</v>
      </c>
      <c r="U27" s="193">
        <f>IF('4. Heures nocturnes'!$C$3="Score",1,8)</f>
        <v>8</v>
      </c>
      <c r="V27" s="193">
        <f>IF('4. Heures nocturnes'!$C$3="Score",1,8)</f>
        <v>8</v>
      </c>
      <c r="W27" s="193">
        <f>IF('4. Heures nocturnes'!$C$3="Score",2,9)</f>
        <v>9</v>
      </c>
      <c r="X27" s="193">
        <f>IF('4. Heures nocturnes'!$C$3="Score",2,16)</f>
        <v>16</v>
      </c>
      <c r="Y27" s="193">
        <f>IF('4. Heures nocturnes'!$C$3="Score",2,15)</f>
        <v>15</v>
      </c>
      <c r="Z27" s="193">
        <f>IF('4. Heures nocturnes'!$C$3="Score",1,8)</f>
        <v>8</v>
      </c>
      <c r="AA27" s="193">
        <f>IF('4. Heures nocturnes'!$C$3="Score",1,8)</f>
        <v>8</v>
      </c>
      <c r="AB27" s="193">
        <f>IF('4. Heures nocturnes'!$C$3="Score",2,9)</f>
        <v>9</v>
      </c>
      <c r="AC27" s="193">
        <f>IF('4. Heures nocturnes'!$C$3="Score",2,16)</f>
        <v>16</v>
      </c>
      <c r="AD27" s="193">
        <f>IF('4. Heures nocturnes'!$C$3="Score",2,15)</f>
        <v>15</v>
      </c>
      <c r="AE27" s="193">
        <f>IF('4. Heures nocturnes'!$C$3="Score",1,8)</f>
        <v>8</v>
      </c>
      <c r="AF27" s="193">
        <f>IF('4. Heures nocturnes'!$C$3="Score",1,8)</f>
        <v>8</v>
      </c>
      <c r="AG27" s="193">
        <f>IF('4. Heures nocturnes'!$C$3="Score",1,8)</f>
        <v>8</v>
      </c>
      <c r="AH27" s="193">
        <f>IF('4. Heures nocturnes'!$C$3="Score",1,8)</f>
        <v>8</v>
      </c>
      <c r="AI27" s="193">
        <f>IF('4. Heures nocturnes'!$C$3="Score",0,7)</f>
        <v>7</v>
      </c>
      <c r="AJ27" s="193">
        <f>IF('4. Heures nocturnes'!$C$3="Score",0,0)</f>
        <v>0</v>
      </c>
      <c r="AK27" s="193">
        <f>IF('4. Heures nocturnes'!$C$3="Score",0,0)</f>
        <v>0</v>
      </c>
      <c r="AL27" s="193">
        <f>IF('4. Heures nocturnes'!$C$3="Score",0,0)</f>
        <v>0</v>
      </c>
      <c r="AM27" s="193">
        <f>IF('4. Heures nocturnes'!$C$3="Score",0,1)</f>
        <v>1</v>
      </c>
      <c r="AN27" s="193">
        <f>IF('4. Heures nocturnes'!$C$3="Score",1,8)</f>
        <v>8</v>
      </c>
      <c r="AO27" s="193">
        <f>IF('4. Heures nocturnes'!$C$3="Score",1,8)</f>
        <v>8</v>
      </c>
      <c r="AP27" s="193">
        <f>IF('4. Heures nocturnes'!$C$3="Score",1,8)</f>
        <v>8</v>
      </c>
      <c r="AQ27" s="193">
        <f>IF('4. Heures nocturnes'!$C$3="Score",1,8)</f>
        <v>8</v>
      </c>
      <c r="AR27" s="193">
        <f>IF('4. Heures nocturnes'!$C$3="Score",2,9)</f>
        <v>9</v>
      </c>
      <c r="AS27" s="195">
        <f>IF('4. Heures nocturnes'!$C$3="Score",2,16)</f>
        <v>16</v>
      </c>
      <c r="AT27" s="4">
        <f>IF('4. Heures nocturnes'!$C$3="Score",2,15)</f>
        <v>15</v>
      </c>
      <c r="AU27" s="4">
        <f>IF('4. Heures nocturnes'!$C$3="Score",1,8)</f>
        <v>8</v>
      </c>
      <c r="AV27" s="4">
        <f>IF('4. Heures nocturnes'!$C$3="Score",1,8)</f>
        <v>8</v>
      </c>
      <c r="AW27" s="4">
        <f>IF('4. Heures nocturnes'!$C$3="Score",2,9)</f>
        <v>9</v>
      </c>
      <c r="AX27" s="4">
        <f>IF('4. Heures nocturnes'!$C$3="Score",2,16)</f>
        <v>16</v>
      </c>
      <c r="AY27" s="4">
        <f>IF('4. Heures nocturnes'!$C$3="Score",2,15)</f>
        <v>15</v>
      </c>
      <c r="AZ27" s="4">
        <f>IF('4. Heures nocturnes'!$C$3="Score",1,8)</f>
        <v>8</v>
      </c>
      <c r="BA27" s="4">
        <f>IF('4. Heures nocturnes'!$C$3="Score",1,8)</f>
        <v>8</v>
      </c>
      <c r="BB27" s="4">
        <f>IF('4. Heures nocturnes'!$C$3="Score",2,9)</f>
        <v>9</v>
      </c>
      <c r="BC27" s="4">
        <f>IF('4. Heures nocturnes'!$C$3="Score",2,16)</f>
        <v>16</v>
      </c>
      <c r="BD27" s="4">
        <f>IF('4. Heures nocturnes'!$C$3="Score",2,15)</f>
        <v>15</v>
      </c>
      <c r="BE27" s="4">
        <f>IF('4. Heures nocturnes'!$C$3="Score",1,8)</f>
        <v>8</v>
      </c>
      <c r="BF27" s="4">
        <f>IF('4. Heures nocturnes'!$C$3="Score",1,8)</f>
        <v>8</v>
      </c>
      <c r="BG27" s="4">
        <f>IF('4. Heures nocturnes'!$C$3="Score",2,9)</f>
        <v>9</v>
      </c>
      <c r="BH27" s="4">
        <f>IF('4. Heures nocturnes'!$C$3="Score",2,16)</f>
        <v>16</v>
      </c>
      <c r="BI27" s="4">
        <f>IF('4. Heures nocturnes'!$C$3="Score",2,15)</f>
        <v>15</v>
      </c>
      <c r="BJ27" s="4">
        <f>IF('4. Heures nocturnes'!$C$3="Score",1,8)</f>
        <v>8</v>
      </c>
      <c r="BK27" s="4">
        <f>IF('4. Heures nocturnes'!$C$3="Score",1,8)</f>
        <v>8</v>
      </c>
      <c r="BL27" s="4">
        <f>IF('4. Heures nocturnes'!$C$3="Score",2,9)</f>
        <v>9</v>
      </c>
      <c r="BM27" s="4">
        <f>IF('4. Heures nocturnes'!$C$3="Score",2,16)</f>
        <v>16</v>
      </c>
      <c r="BN27" s="4">
        <f>IF('4. Heures nocturnes'!$C$3="Score",2,15)</f>
        <v>15</v>
      </c>
      <c r="BO27" s="4">
        <f>IF('4. Heures nocturnes'!$C$3="Score",1,8)</f>
        <v>8</v>
      </c>
      <c r="BP27" s="4">
        <f>IF('4. Heures nocturnes'!$C$3="Score",1,8)</f>
        <v>8</v>
      </c>
      <c r="BQ27" s="4">
        <f>IF('4. Heures nocturnes'!$C$3="Score",1,8)</f>
        <v>8</v>
      </c>
      <c r="BR27" s="4">
        <f>IF('4. Heures nocturnes'!$C$3="Score",1,8)</f>
        <v>8</v>
      </c>
      <c r="BS27" s="4">
        <f>IF('4. Heures nocturnes'!$C$3="Score",0,7)</f>
        <v>7</v>
      </c>
      <c r="BT27" s="4">
        <f>IF('4. Heures nocturnes'!$C$3="Score",0,0)</f>
        <v>0</v>
      </c>
      <c r="BU27" s="4">
        <f>IF('4. Heures nocturnes'!$C$3="Score",0,0)</f>
        <v>0</v>
      </c>
      <c r="BV27" s="4">
        <f>IF('4. Heures nocturnes'!$C$3="Score",0,0)</f>
        <v>0</v>
      </c>
      <c r="BW27" s="4">
        <f>IF('4. Heures nocturnes'!$C$3="Score",0,1)</f>
        <v>1</v>
      </c>
      <c r="BX27" s="4">
        <f>IF('4. Heures nocturnes'!$C$3="Score",1,8)</f>
        <v>8</v>
      </c>
      <c r="BY27">
        <f>IF('4. Heures nocturnes'!$C$3="Score",1,8)</f>
        <v>8</v>
      </c>
      <c r="BZ27">
        <f>IF('4. Heures nocturnes'!$C$3="Score",1,8)</f>
        <v>8</v>
      </c>
      <c r="CA27">
        <f>IF('4. Heures nocturnes'!$C$3="Score",1,8)</f>
        <v>8</v>
      </c>
      <c r="CB27">
        <f>IF('4. Heures nocturnes'!$C$3="Score",2,9)</f>
        <v>9</v>
      </c>
      <c r="CC27">
        <f>IF('4. Heures nocturnes'!$C$3="Score",2,16)</f>
        <v>16</v>
      </c>
      <c r="CD27">
        <f>IF('4. Heures nocturnes'!$C$3="Score",2,15)</f>
        <v>15</v>
      </c>
      <c r="CE27">
        <f>IF('4. Heures nocturnes'!$C$3="Score",1,8)</f>
        <v>8</v>
      </c>
      <c r="CF27">
        <f>IF('4. Heures nocturnes'!$C$3="Score",1,8)</f>
        <v>8</v>
      </c>
      <c r="CG27">
        <f>IF('4. Heures nocturnes'!$C$3="Score",2,9)</f>
        <v>9</v>
      </c>
      <c r="CH27">
        <f>IF('4. Heures nocturnes'!$C$3="Score",2,16)</f>
        <v>16</v>
      </c>
      <c r="CI27">
        <f>IF('4. Heures nocturnes'!$C$3="Score",2,15)</f>
        <v>15</v>
      </c>
      <c r="CJ27">
        <f>IF('4. Heures nocturnes'!$C$3="Score",1,8)</f>
        <v>8</v>
      </c>
      <c r="CK27">
        <f>IF('4. Heures nocturnes'!$C$3="Score",1,8)</f>
        <v>8</v>
      </c>
      <c r="CL27">
        <f>IF('4. Heures nocturnes'!$C$3="Score",2,9)</f>
        <v>9</v>
      </c>
      <c r="CM27">
        <f>IF('4. Heures nocturnes'!$C$3="Score",2,16)</f>
        <v>16</v>
      </c>
      <c r="CN27">
        <f>IF('4. Heures nocturnes'!$C$3="Score",2,15)</f>
        <v>15</v>
      </c>
      <c r="CO27">
        <f>IF('4. Heures nocturnes'!$C$3="Score",1,8)</f>
        <v>8</v>
      </c>
      <c r="CP27">
        <f>IF('4. Heures nocturnes'!$C$3="Score",1,8)</f>
        <v>8</v>
      </c>
      <c r="CQ27">
        <f>IF('4. Heures nocturnes'!$C$3="Score",2,9)</f>
        <v>9</v>
      </c>
      <c r="CR27">
        <f>IF('4. Heures nocturnes'!$C$3="Score",2,16)</f>
        <v>16</v>
      </c>
      <c r="CS27">
        <f>IF('4. Heures nocturnes'!$C$3="Score",2,15)</f>
        <v>15</v>
      </c>
      <c r="CT27">
        <f>IF('4. Heures nocturnes'!$C$3="Score",1,8)</f>
        <v>8</v>
      </c>
      <c r="CU27">
        <f>IF('4. Heures nocturnes'!$C$3="Score",1,8)</f>
        <v>8</v>
      </c>
      <c r="CV27">
        <f>IF('4. Heures nocturnes'!$C$3="Score",2,9)</f>
        <v>9</v>
      </c>
      <c r="CW27">
        <f>IF('4. Heures nocturnes'!$C$3="Score",2,16)</f>
        <v>16</v>
      </c>
      <c r="CX27">
        <f>IF('4. Heures nocturnes'!$C$3="Score",2,15)</f>
        <v>15</v>
      </c>
      <c r="CY27">
        <f>IF('4. Heures nocturnes'!$C$3="Score",1,8)</f>
        <v>8</v>
      </c>
      <c r="CZ27">
        <f>IF('4. Heures nocturnes'!$C$3="Score",1,8)</f>
        <v>8</v>
      </c>
      <c r="DA27">
        <f>IF('4. Heures nocturnes'!$C$3="Score",1,8)</f>
        <v>8</v>
      </c>
    </row>
    <row r="28" spans="2:105" x14ac:dyDescent="0.35">
      <c r="B28" s="182" t="s">
        <v>690</v>
      </c>
      <c r="C28" s="183">
        <v>1</v>
      </c>
      <c r="D28" s="206">
        <f t="shared" si="3"/>
        <v>5.9294117647058826</v>
      </c>
      <c r="E28" s="183">
        <f>IF('4. Heures nocturnes'!$C$3="Score",,)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IF('4. Heures nocturnes'!$C$3="Score",,)</f>
        <v>0</v>
      </c>
      <c r="Q28" s="184">
        <f>IF('4. Heures nocturnes'!$C$3="Score",,)</f>
        <v>0</v>
      </c>
      <c r="R28" s="183">
        <f>IF('4. Heures nocturnes'!$C$3="Score",,)</f>
        <v>0</v>
      </c>
      <c r="S28" s="184">
        <f>IF('4. Heures nocturnes'!$C$3="Score",,)</f>
        <v>0</v>
      </c>
      <c r="T28" s="183">
        <f>IF('4. Heures nocturnes'!$C$3="Score",,)</f>
        <v>0</v>
      </c>
      <c r="U28" s="185">
        <f>IF('4. Heures nocturnes'!$C$3="Score",0,0)</f>
        <v>0</v>
      </c>
      <c r="V28" s="185">
        <f>IF('4. Heures nocturnes'!$C$3="Score",0,0)</f>
        <v>0</v>
      </c>
      <c r="W28" s="185">
        <f>IF('4. Heures nocturnes'!$C$3="Score",0,0)</f>
        <v>0</v>
      </c>
      <c r="X28" s="185">
        <f>IF('4. Heures nocturnes'!$C$3="Score",0,0)</f>
        <v>0</v>
      </c>
      <c r="Y28" s="185">
        <f>IF('4. Heures nocturnes'!$C$3="Score",0,0)</f>
        <v>0</v>
      </c>
      <c r="Z28" s="185">
        <f>IF('4. Heures nocturnes'!$C$3="Score",0,0)</f>
        <v>0</v>
      </c>
      <c r="AA28" s="185">
        <f>IF('4. Heures nocturnes'!$C$3="Score",0,1)</f>
        <v>1</v>
      </c>
      <c r="AB28" s="185">
        <f>IF('4. Heures nocturnes'!$C$3="Score",1,8)</f>
        <v>8</v>
      </c>
      <c r="AC28" s="185">
        <f>IF('4. Heures nocturnes'!$C$3="Score",1,8)</f>
        <v>8</v>
      </c>
      <c r="AD28" s="185">
        <f>IF('4. Heures nocturnes'!$C$3="Score",2,9)</f>
        <v>9</v>
      </c>
      <c r="AE28" s="185">
        <f>IF('4. Heures nocturnes'!$C$3="Score",2,16)</f>
        <v>16</v>
      </c>
      <c r="AF28" s="185">
        <f>IF('4. Heures nocturnes'!$C$3="Score",2,16)</f>
        <v>16</v>
      </c>
      <c r="AG28" s="185">
        <f>IF('4. Heures nocturnes'!$C$3="Score",2,16)</f>
        <v>16</v>
      </c>
      <c r="AH28" s="185">
        <f>IF('4. Heures nocturnes'!$C$3="Score",2,15)</f>
        <v>15</v>
      </c>
      <c r="AI28" s="185">
        <f>IF('4. Heures nocturnes'!$C$3="Score",1,8)</f>
        <v>8</v>
      </c>
      <c r="AJ28" s="185">
        <f>IF('4. Heures nocturnes'!$C$3="Score",1,8)</f>
        <v>8</v>
      </c>
      <c r="AK28" s="185">
        <f>IF('4. Heures nocturnes'!$C$3="Score",0,7)</f>
        <v>7</v>
      </c>
      <c r="AL28" s="185">
        <f>IF('4. Heures nocturnes'!$C$3="Score",0,0)</f>
        <v>0</v>
      </c>
      <c r="AM28" s="185">
        <f>IF('4. Heures nocturnes'!$C$3="Score",0,0)</f>
        <v>0</v>
      </c>
      <c r="AN28" s="185">
        <f>IF('4. Heures nocturnes'!$C$3="Score",0,0)</f>
        <v>0</v>
      </c>
      <c r="AO28" s="185">
        <f>IF('4. Heures nocturnes'!$C$3="Score",0,0)</f>
        <v>0</v>
      </c>
      <c r="AP28" s="185">
        <f>IF('4. Heures nocturnes'!$C$3="Score",0,0)</f>
        <v>0</v>
      </c>
      <c r="AQ28" s="185">
        <f>IF('4. Heures nocturnes'!$C$3="Score",0,1)</f>
        <v>1</v>
      </c>
      <c r="AR28" s="185">
        <f>IF('4. Heures nocturnes'!$C$3="Score",1,8)</f>
        <v>8</v>
      </c>
      <c r="AS28" s="194">
        <f>IF('4. Heures nocturnes'!$C$3="Score",1,8)</f>
        <v>8</v>
      </c>
      <c r="AT28" s="4">
        <f>IF('4. Heures nocturnes'!$C$3="Score",1,8)</f>
        <v>8</v>
      </c>
      <c r="AU28" s="4">
        <f>IF('4. Heures nocturnes'!$C$3="Score",1,8)</f>
        <v>8</v>
      </c>
      <c r="AV28" s="4">
        <f>IF('4. Heures nocturnes'!$C$3="Score",1,8)</f>
        <v>8</v>
      </c>
      <c r="AW28" s="4">
        <f>IF('4. Heures nocturnes'!$C$3="Score",1,8)</f>
        <v>8</v>
      </c>
      <c r="AX28" s="4">
        <f>IF('4. Heures nocturnes'!$C$3="Score",0,7)</f>
        <v>7</v>
      </c>
      <c r="AY28" s="4">
        <f>IF('4. Heures nocturnes'!$C$3="Score",0,0)</f>
        <v>0</v>
      </c>
      <c r="AZ28" s="4">
        <f>IF('4. Heures nocturnes'!$C$3="Score",0,0)</f>
        <v>0</v>
      </c>
      <c r="BA28" s="4">
        <f>IF('4. Heures nocturnes'!$C$3="Score",0,0)</f>
        <v>0</v>
      </c>
      <c r="BB28" s="4">
        <f>IF('4. Heures nocturnes'!$C$3="Score",0,0)</f>
        <v>0</v>
      </c>
      <c r="BC28" s="4">
        <f>IF('4. Heures nocturnes'!$C$3="Score",0,0)</f>
        <v>0</v>
      </c>
      <c r="BD28" s="4">
        <f>IF('4. Heures nocturnes'!$C$3="Score",0,0)</f>
        <v>0</v>
      </c>
      <c r="BE28" s="4">
        <f>IF('4. Heures nocturnes'!$C$3="Score",0,1)</f>
        <v>1</v>
      </c>
      <c r="BF28" s="4">
        <f>IF('4. Heures nocturnes'!$C$3="Score",1,8)</f>
        <v>8</v>
      </c>
      <c r="BG28" s="4">
        <f>IF('4. Heures nocturnes'!$C$3="Score",1,8)</f>
        <v>8</v>
      </c>
      <c r="BH28" s="4">
        <f>IF('4. Heures nocturnes'!$C$3="Score",2,9)</f>
        <v>9</v>
      </c>
      <c r="BI28" s="4">
        <f>IF('4. Heures nocturnes'!$C$3="Score",2,16)</f>
        <v>16</v>
      </c>
      <c r="BJ28" s="4">
        <f>IF('4. Heures nocturnes'!$C$3="Score",2,16)</f>
        <v>16</v>
      </c>
      <c r="BK28" s="4">
        <f>IF('4. Heures nocturnes'!$C$3="Score",2,17)</f>
        <v>17</v>
      </c>
      <c r="BL28" s="4">
        <f>IF('4. Heures nocturnes'!$C$3="Score",2,23)</f>
        <v>23</v>
      </c>
      <c r="BM28" s="4">
        <f>IF('4. Heures nocturnes'!$C$3="Score",2,16)</f>
        <v>16</v>
      </c>
      <c r="BN28" s="4">
        <f>IF('4. Heures nocturnes'!$C$3="Score",2,16)</f>
        <v>16</v>
      </c>
      <c r="BO28" s="4">
        <f>IF('4. Heures nocturnes'!$C$3="Score",2,15)</f>
        <v>15</v>
      </c>
      <c r="BP28" s="4">
        <f>IF('4. Heures nocturnes'!$C$3="Score",1,8)</f>
        <v>8</v>
      </c>
      <c r="BQ28" s="4">
        <f>IF('4. Heures nocturnes'!$C$3="Score",2,9)</f>
        <v>9</v>
      </c>
      <c r="BR28" s="4">
        <f>IF('4. Heures nocturnes'!$C$3="Score",2,15)</f>
        <v>15</v>
      </c>
      <c r="BS28" s="4">
        <f>IF('4. Heures nocturnes'!$C$3="Score",1,8)</f>
        <v>8</v>
      </c>
      <c r="BT28" s="4">
        <f>IF('4. Heures nocturnes'!$C$3="Score",1,8)</f>
        <v>8</v>
      </c>
      <c r="BU28" s="4">
        <f>IF('4. Heures nocturnes'!$C$3="Score",2,9)</f>
        <v>9</v>
      </c>
      <c r="BV28" s="4">
        <f>IF('4. Heures nocturnes'!$C$3="Score",2,16)</f>
        <v>16</v>
      </c>
      <c r="BW28" s="4">
        <f>IF('4. Heures nocturnes'!$C$3="Score",2,16)</f>
        <v>16</v>
      </c>
      <c r="BX28" s="4">
        <f>IF('4. Heures nocturnes'!$C$3="Score",2,15)</f>
        <v>15</v>
      </c>
      <c r="BY28" s="4">
        <f>IF('4. Heures nocturnes'!$C$3="Score",1,8)</f>
        <v>8</v>
      </c>
      <c r="BZ28" s="4">
        <f>IF('4. Heures nocturnes'!$C$3="Score",1,8)</f>
        <v>8</v>
      </c>
      <c r="CA28" s="4">
        <f>IF('4. Heures nocturnes'!$C$3="Score",1,8)</f>
        <v>8</v>
      </c>
      <c r="CB28" s="4">
        <f>IF('4. Heures nocturnes'!$C$3="Score",0,7)</f>
        <v>7</v>
      </c>
      <c r="CC28" s="4">
        <f>IF('4. Heures nocturnes'!$C$3="Score",0,1)</f>
        <v>1</v>
      </c>
      <c r="CD28" s="4">
        <f>IF('4. Heures nocturnes'!$C$3="Score",1,8)</f>
        <v>8</v>
      </c>
      <c r="CE28" s="4">
        <f>IF('4. Heures nocturnes'!$C$3="Score",1,8)</f>
        <v>8</v>
      </c>
      <c r="CF28" s="4">
        <f>IF('4. Heures nocturnes'!$C$3="Score",1,8)</f>
        <v>8</v>
      </c>
      <c r="CG28" s="4">
        <f>IF('4. Heures nocturnes'!$C$3="Score",1,8)</f>
        <v>8</v>
      </c>
      <c r="CH28" s="4">
        <f>IF('4. Heures nocturnes'!$C$3="Score",1,8)</f>
        <v>8</v>
      </c>
      <c r="CI28" s="4">
        <f>IF('4. Heures nocturnes'!$C$3="Score",1,8)</f>
        <v>8</v>
      </c>
      <c r="CJ28" s="4">
        <f>IF('4. Heures nocturnes'!$C$3="Score",0,7)</f>
        <v>7</v>
      </c>
      <c r="CK28" s="4">
        <f>IF('4. Heures nocturnes'!$C$3="Score",0,0)</f>
        <v>0</v>
      </c>
      <c r="CL28" s="4">
        <f>IF('4. Heures nocturnes'!$C$3="Score",0,0)</f>
        <v>0</v>
      </c>
      <c r="CM28" s="4">
        <f>IF('4. Heures nocturnes'!$C$3="Score",0,0)</f>
        <v>0</v>
      </c>
      <c r="CN28" s="4">
        <f>IF('4. Heures nocturnes'!$C$3="Score",0,0)</f>
        <v>0</v>
      </c>
      <c r="CO28" s="4">
        <f>IF('4. Heures nocturnes'!$C$3="Score",0,0)</f>
        <v>0</v>
      </c>
      <c r="CP28" s="4">
        <f>IF('4. Heures nocturnes'!$C$3="Score",0,0)</f>
        <v>0</v>
      </c>
      <c r="CQ28" s="4">
        <f>IF('4. Heures nocturnes'!$C$3="Score",0,0)</f>
        <v>0</v>
      </c>
      <c r="CR28" s="4">
        <f>IF('4. Heures nocturnes'!$C$3="Score",0,0)</f>
        <v>0</v>
      </c>
      <c r="CS28" s="4">
        <f>IF('4. Heures nocturnes'!$C$3="Score",0,0)</f>
        <v>0</v>
      </c>
      <c r="CT28" s="4">
        <f>IF('4. Heures nocturnes'!$C$3="Score",0,0)</f>
        <v>0</v>
      </c>
      <c r="CU28" s="4">
        <f>IF('4. Heures nocturnes'!$C$3="Score",0,0)</f>
        <v>0</v>
      </c>
      <c r="CV28" s="4">
        <f>IF('4. Heures nocturnes'!$C$3="Score",0,0)</f>
        <v>0</v>
      </c>
      <c r="CW28" s="4">
        <f>IF('4. Heures nocturnes'!$C$3="Score",0,0)</f>
        <v>0</v>
      </c>
      <c r="CX28" s="4">
        <f>IF('4. Heures nocturnes'!$C$3="Score",0,0)</f>
        <v>0</v>
      </c>
      <c r="CY28" s="4">
        <f>IF('4. Heures nocturnes'!$C$3="Score",0,0)</f>
        <v>0</v>
      </c>
      <c r="CZ28" s="4">
        <f>IF('4. Heures nocturnes'!$C$3="Score",0,0)</f>
        <v>0</v>
      </c>
      <c r="DA28">
        <f>IF('4. Heures nocturnes'!$C$3="Score",0,0)</f>
        <v>0</v>
      </c>
    </row>
    <row r="29" spans="2:105" x14ac:dyDescent="0.35">
      <c r="B29" s="186" t="s">
        <v>691</v>
      </c>
      <c r="C29" s="187">
        <v>1</v>
      </c>
      <c r="D29" s="207">
        <f t="shared" si="3"/>
        <v>9.2117647058823522</v>
      </c>
      <c r="E29" s="187">
        <f>IF('4. Heures nocturnes'!$C$3="Score",,)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IF('4. Heures nocturnes'!$C$3="Score",,)</f>
        <v>0</v>
      </c>
      <c r="Q29" s="187">
        <f>IF('4. Heures nocturnes'!$C$3="Score",,)</f>
        <v>0</v>
      </c>
      <c r="R29" s="187">
        <f>IF('4. Heures nocturnes'!$C$3="Score",,)</f>
        <v>0</v>
      </c>
      <c r="S29" s="188">
        <f>IF('4. Heures nocturnes'!$C$3="Score",,)</f>
        <v>0</v>
      </c>
      <c r="T29" s="188">
        <f>IF('4. Heures nocturnes'!$C$3="Score",,)</f>
        <v>0</v>
      </c>
      <c r="U29" s="172">
        <f>IF('4. Heures nocturnes'!$C$3="Score",2,17)</f>
        <v>17</v>
      </c>
      <c r="V29" s="172">
        <f>IF('4. Heures nocturnes'!$C$3="Score",2,24)</f>
        <v>24</v>
      </c>
      <c r="W29" s="172">
        <f>IF('4. Heures nocturnes'!$C$3="Score",2,23)</f>
        <v>23</v>
      </c>
      <c r="X29" s="172">
        <f>IF('4. Heures nocturnes'!$C$3="Score",2,16)</f>
        <v>16</v>
      </c>
      <c r="Y29" s="172">
        <f>IF('4. Heures nocturnes'!$C$3="Score",2,16)</f>
        <v>16</v>
      </c>
      <c r="Z29" s="172">
        <f>IF('4. Heures nocturnes'!$C$3="Score",2,15)</f>
        <v>15</v>
      </c>
      <c r="AA29" s="172">
        <f>IF('4. Heures nocturnes'!$C$3="Score",1,8)</f>
        <v>8</v>
      </c>
      <c r="AB29" s="172">
        <f>IF('4. Heures nocturnes'!$C$3="Score",0,7)</f>
        <v>7</v>
      </c>
      <c r="AC29" s="172">
        <f>IF('4. Heures nocturnes'!$C$3="Score",0,1)</f>
        <v>1</v>
      </c>
      <c r="AD29" s="172">
        <f>IF('4. Heures nocturnes'!$C$3="Score",1,8)</f>
        <v>8</v>
      </c>
      <c r="AE29" s="172">
        <f>IF('4. Heures nocturnes'!$C$3="Score",1,8)</f>
        <v>8</v>
      </c>
      <c r="AF29" s="172">
        <f>IF('4. Heures nocturnes'!$C$3="Score",1,8)</f>
        <v>8</v>
      </c>
      <c r="AG29" s="172">
        <f>IF('4. Heures nocturnes'!$C$3="Score",1,8)</f>
        <v>8</v>
      </c>
      <c r="AH29" s="172">
        <f>IF('4. Heures nocturnes'!$C$3="Score",1,8)</f>
        <v>8</v>
      </c>
      <c r="AI29" s="172">
        <f>IF('4. Heures nocturnes'!$C$3="Score",1,8)</f>
        <v>8</v>
      </c>
      <c r="AJ29" s="172">
        <f>IF('4. Heures nocturnes'!$C$3="Score",0,7)</f>
        <v>7</v>
      </c>
      <c r="AK29" s="172">
        <f>IF('4. Heures nocturnes'!$C$3="Score",0,0)</f>
        <v>0</v>
      </c>
      <c r="AL29" s="172">
        <f>IF('4. Heures nocturnes'!$C$3="Score",0,0)</f>
        <v>0</v>
      </c>
      <c r="AM29" s="172">
        <f>IF('4. Heures nocturnes'!$C$3="Score",0,0)</f>
        <v>0</v>
      </c>
      <c r="AN29" s="172">
        <f>IF('4. Heures nocturnes'!$C$3="Score",0,0)</f>
        <v>0</v>
      </c>
      <c r="AO29" s="172">
        <f>IF('4. Heures nocturnes'!$C$3="Score",0,0)</f>
        <v>0</v>
      </c>
      <c r="AP29" s="172">
        <f>IF('4. Heures nocturnes'!$C$3="Score",0,0)</f>
        <v>0</v>
      </c>
      <c r="AQ29" s="172">
        <f>IF('4. Heures nocturnes'!$C$3="Score",0,0)</f>
        <v>0</v>
      </c>
      <c r="AR29" s="172">
        <f>IF('4. Heures nocturnes'!$C$3="Score",0,0)</f>
        <v>0</v>
      </c>
      <c r="AS29" s="189">
        <f>IF('4. Heures nocturnes'!$C$3="Score",0,0)</f>
        <v>0</v>
      </c>
      <c r="AT29" s="4">
        <f>IF('4. Heures nocturnes'!$C$3="Score",0,0)</f>
        <v>0</v>
      </c>
      <c r="AU29" s="4">
        <f>IF('4. Heures nocturnes'!$C$3="Score",0,0)</f>
        <v>0</v>
      </c>
      <c r="AV29" s="4">
        <f>IF('4. Heures nocturnes'!$C$3="Score",0,1)</f>
        <v>1</v>
      </c>
      <c r="AW29" s="4">
        <f>IF('4. Heures nocturnes'!$C$3="Score",1,8)</f>
        <v>8</v>
      </c>
      <c r="AX29" s="4">
        <f>IF('4. Heures nocturnes'!$C$3="Score",2,9)</f>
        <v>9</v>
      </c>
      <c r="AY29" s="4">
        <f>IF('4. Heures nocturnes'!$C$3="Score",2,16)</f>
        <v>16</v>
      </c>
      <c r="AZ29" s="4">
        <f>IF('4. Heures nocturnes'!$C$3="Score",2,16)</f>
        <v>16</v>
      </c>
      <c r="BA29" s="4">
        <f>IF('4. Heures nocturnes'!$C$3="Score",2,16)</f>
        <v>16</v>
      </c>
      <c r="BB29" s="4">
        <f>IF('4. Heures nocturnes'!$C$3="Score",2,17)</f>
        <v>17</v>
      </c>
      <c r="BC29" s="4">
        <f>IF('4. Heures nocturnes'!$C$3="Score",2,23)</f>
        <v>23</v>
      </c>
      <c r="BD29" s="4">
        <f>IF('4. Heures nocturnes'!$C$3="Score",2,17)</f>
        <v>17</v>
      </c>
      <c r="BE29" s="4">
        <f>IF('4. Heures nocturnes'!$C$3="Score",2,23)</f>
        <v>23</v>
      </c>
      <c r="BF29" s="4">
        <f>IF('4. Heures nocturnes'!$C$3="Score",2,17)</f>
        <v>17</v>
      </c>
      <c r="BG29" s="4">
        <f>IF('4. Heures nocturnes'!$C$3="Score",2,24)</f>
        <v>24</v>
      </c>
      <c r="BH29" s="4">
        <f>IF('4. Heures nocturnes'!$C$3="Score",2,24)</f>
        <v>24</v>
      </c>
      <c r="BI29" s="4">
        <f>IF('4. Heures nocturnes'!$C$3="Score",2,23)</f>
        <v>23</v>
      </c>
      <c r="BJ29" s="4">
        <f>IF('4. Heures nocturnes'!$C$3="Score",2,16)</f>
        <v>16</v>
      </c>
      <c r="BK29" s="4">
        <f>IF('4. Heures nocturnes'!$C$3="Score",2,15)</f>
        <v>15</v>
      </c>
      <c r="BL29" s="4">
        <f>IF('4. Heures nocturnes'!$C$3="Score",1,8)</f>
        <v>8</v>
      </c>
      <c r="BM29" s="4">
        <f>IF('4. Heures nocturnes'!$C$3="Score",0,7)</f>
        <v>7</v>
      </c>
      <c r="BN29" s="4">
        <f>IF('4. Heures nocturnes'!$C$3="Score",0,0)</f>
        <v>0</v>
      </c>
      <c r="BO29" s="4">
        <f>IF('4. Heures nocturnes'!$C$3="Score",0,0)</f>
        <v>0</v>
      </c>
      <c r="BP29" s="4">
        <f>IF('4. Heures nocturnes'!$C$3="Score",0,0)</f>
        <v>0</v>
      </c>
      <c r="BQ29" s="4">
        <f>IF('4. Heures nocturnes'!$C$3="Score",0,0)</f>
        <v>0</v>
      </c>
      <c r="BR29" s="4">
        <f>IF('4. Heures nocturnes'!$C$3="Score",0,0)</f>
        <v>0</v>
      </c>
      <c r="BS29" s="4">
        <f>IF('4. Heures nocturnes'!$C$3="Score",0,1)</f>
        <v>1</v>
      </c>
      <c r="BT29" s="4">
        <f>IF('4. Heures nocturnes'!$C$3="Score",1,8)</f>
        <v>8</v>
      </c>
      <c r="BU29" s="4">
        <f>IF('4. Heures nocturnes'!$C$3="Score",1,8)</f>
        <v>8</v>
      </c>
      <c r="BV29" s="4">
        <f>IF('4. Heures nocturnes'!$C$3="Score",1,8)</f>
        <v>8</v>
      </c>
      <c r="BW29" s="4">
        <f>IF('4. Heures nocturnes'!$C$3="Score",1,8)</f>
        <v>8</v>
      </c>
      <c r="BX29" s="4">
        <f>IF('4. Heures nocturnes'!$C$3="Score",1,8)</f>
        <v>8</v>
      </c>
      <c r="BY29" s="4">
        <f>IF('4. Heures nocturnes'!$C$3="Score",2,9)</f>
        <v>9</v>
      </c>
      <c r="BZ29" s="4">
        <f>IF('4. Heures nocturnes'!$C$3="Score",2,15)</f>
        <v>15</v>
      </c>
      <c r="CA29" s="4">
        <f>IF('4. Heures nocturnes'!$C$3="Score",1,8)</f>
        <v>8</v>
      </c>
      <c r="CB29" s="4">
        <f>IF('4. Heures nocturnes'!$C$3="Score",1,8)</f>
        <v>8</v>
      </c>
      <c r="CC29" s="4">
        <f>IF('4. Heures nocturnes'!$C$3="Score",1,8)</f>
        <v>8</v>
      </c>
      <c r="CD29" s="4">
        <f>IF('4. Heures nocturnes'!$C$3="Score",1,8)</f>
        <v>8</v>
      </c>
      <c r="CE29" s="4">
        <f>IF('4. Heures nocturnes'!$C$3="Score",2,9)</f>
        <v>9</v>
      </c>
      <c r="CF29" s="4">
        <f>IF('4. Heures nocturnes'!$C$3="Score",2,15)</f>
        <v>15</v>
      </c>
      <c r="CG29" s="4">
        <f>IF('4. Heures nocturnes'!$C$3="Score",1,8)</f>
        <v>8</v>
      </c>
      <c r="CH29" s="4">
        <f>IF('4. Heures nocturnes'!$C$3="Score",1,8)</f>
        <v>8</v>
      </c>
      <c r="CI29" s="4">
        <f>IF('4. Heures nocturnes'!$C$3="Score",1,8)</f>
        <v>8</v>
      </c>
      <c r="CJ29" s="4">
        <f>IF('4. Heures nocturnes'!$C$3="Score",1,8)</f>
        <v>8</v>
      </c>
      <c r="CK29" s="4">
        <f>IF('4. Heures nocturnes'!$C$3="Score",1,8)</f>
        <v>8</v>
      </c>
      <c r="CL29" s="4">
        <f>IF('4. Heures nocturnes'!$C$3="Score",0,7)</f>
        <v>7</v>
      </c>
      <c r="CM29" s="4">
        <f>IF('4. Heures nocturnes'!$C$3="Score",0,0)</f>
        <v>0</v>
      </c>
      <c r="CN29" s="4">
        <f>IF('4. Heures nocturnes'!$C$3="Score",0,1)</f>
        <v>1</v>
      </c>
      <c r="CO29" s="4">
        <f>IF('4. Heures nocturnes'!$C$3="Score",1,8)</f>
        <v>8</v>
      </c>
      <c r="CP29" s="4">
        <f>IF('4. Heures nocturnes'!$C$3="Score",1,8)</f>
        <v>8</v>
      </c>
      <c r="CQ29" s="4">
        <f>IF('4. Heures nocturnes'!$C$3="Score",2,9)</f>
        <v>9</v>
      </c>
      <c r="CR29" s="4">
        <f>IF('4. Heures nocturnes'!$C$3="Score",2,16)</f>
        <v>16</v>
      </c>
      <c r="CS29" s="4">
        <f>IF('4. Heures nocturnes'!$C$3="Score",2,16)</f>
        <v>16</v>
      </c>
      <c r="CT29" s="4">
        <f>IF('4. Heures nocturnes'!$C$3="Score",2,16)</f>
        <v>16</v>
      </c>
      <c r="CU29" s="4">
        <f>IF('4. Heures nocturnes'!$C$3="Score",2,15)</f>
        <v>15</v>
      </c>
      <c r="CV29" s="4">
        <f>IF('4. Heures nocturnes'!$C$3="Score",2,9)</f>
        <v>9</v>
      </c>
      <c r="CW29" s="4">
        <f>IF('4. Heures nocturnes'!$C$3="Score",2,16)</f>
        <v>16</v>
      </c>
      <c r="CX29" s="4">
        <f>IF('4. Heures nocturnes'!$C$3="Score",2,15)</f>
        <v>15</v>
      </c>
      <c r="CY29" s="4">
        <f>IF('4. Heures nocturnes'!$C$3="Score",1,8)</f>
        <v>8</v>
      </c>
      <c r="CZ29" s="4">
        <f>IF('4. Heures nocturnes'!$C$3="Score",1,8)</f>
        <v>8</v>
      </c>
      <c r="DA29">
        <f>IF('4. Heures nocturnes'!$C$3="Score",1,8)</f>
        <v>8</v>
      </c>
    </row>
    <row r="30" spans="2:105" x14ac:dyDescent="0.35">
      <c r="B30" s="186" t="s">
        <v>692</v>
      </c>
      <c r="C30" s="187">
        <v>1</v>
      </c>
      <c r="D30" s="207">
        <f t="shared" si="3"/>
        <v>8.1882352941176464</v>
      </c>
      <c r="E30" s="188">
        <f>IF('4. Heures nocturnes'!$C$3="Score",,)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IF('4. Heures nocturnes'!$C$3="Score",,)</f>
        <v>0</v>
      </c>
      <c r="Q30" s="187">
        <f>IF('4. Heures nocturnes'!$C$3="Score",,)</f>
        <v>0</v>
      </c>
      <c r="R30" s="187">
        <f>IF('4. Heures nocturnes'!$C$3="Score",,)</f>
        <v>0</v>
      </c>
      <c r="S30" s="187">
        <f>IF('4. Heures nocturnes'!$C$3="Score",,)</f>
        <v>0</v>
      </c>
      <c r="T30" s="187">
        <f>IF('4. Heures nocturnes'!$C$3="Score",,)</f>
        <v>0</v>
      </c>
      <c r="U30" s="172">
        <f>IF('4. Heures nocturnes'!$C$3="Score",1,8)</f>
        <v>8</v>
      </c>
      <c r="V30" s="172">
        <f>IF('4. Heures nocturnes'!$C$3="Score",1,8)</f>
        <v>8</v>
      </c>
      <c r="W30" s="172">
        <f>IF('4. Heures nocturnes'!$C$3="Score",1,8)</f>
        <v>8</v>
      </c>
      <c r="X30" s="172">
        <f>IF('4. Heures nocturnes'!$C$3="Score",0,7)</f>
        <v>7</v>
      </c>
      <c r="Y30" s="172">
        <f>IF('4. Heures nocturnes'!$C$3="Score",0,0)</f>
        <v>0</v>
      </c>
      <c r="Z30" s="172">
        <f>IF('4. Heures nocturnes'!$C$3="Score",0,0)</f>
        <v>0</v>
      </c>
      <c r="AA30" s="172">
        <f>IF('4. Heures nocturnes'!$C$3="Score",0,0)</f>
        <v>0</v>
      </c>
      <c r="AB30" s="172">
        <f>IF('4. Heures nocturnes'!$C$3="Score",0,0)</f>
        <v>0</v>
      </c>
      <c r="AC30" s="172">
        <f>IF('4. Heures nocturnes'!$C$3="Score",0,0)</f>
        <v>0</v>
      </c>
      <c r="AD30" s="172">
        <f>IF('4. Heures nocturnes'!$C$3="Score",0,0)</f>
        <v>0</v>
      </c>
      <c r="AE30" s="172">
        <f>IF('4. Heures nocturnes'!$C$3="Score",0,1)</f>
        <v>1</v>
      </c>
      <c r="AF30" s="172">
        <f>IF('4. Heures nocturnes'!$C$3="Score",1,8)</f>
        <v>8</v>
      </c>
      <c r="AG30" s="172">
        <f>IF('4. Heures nocturnes'!$C$3="Score",1,8)</f>
        <v>8</v>
      </c>
      <c r="AH30" s="172">
        <f>IF('4. Heures nocturnes'!$C$3="Score",2,9)</f>
        <v>9</v>
      </c>
      <c r="AI30" s="172">
        <f>IF('4. Heures nocturnes'!$C$3="Score",2,16)</f>
        <v>16</v>
      </c>
      <c r="AJ30" s="172">
        <f>IF('4. Heures nocturnes'!$C$3="Score",2,16)</f>
        <v>16</v>
      </c>
      <c r="AK30" s="172">
        <f>IF('4. Heures nocturnes'!$C$3="Score",2,16)</f>
        <v>16</v>
      </c>
      <c r="AL30" s="172">
        <f>IF('4. Heures nocturnes'!$C$3="Score",2,15)</f>
        <v>15</v>
      </c>
      <c r="AM30" s="172">
        <f>IF('4. Heures nocturnes'!$C$3="Score",2,9)</f>
        <v>9</v>
      </c>
      <c r="AN30" s="172">
        <f>IF('4. Heures nocturnes'!$C$3="Score",2,16)</f>
        <v>16</v>
      </c>
      <c r="AO30" s="172">
        <f>IF('4. Heures nocturnes'!$C$3="Score",2,15)</f>
        <v>15</v>
      </c>
      <c r="AP30" s="172">
        <f>IF('4. Heures nocturnes'!$C$3="Score",2,9)</f>
        <v>9</v>
      </c>
      <c r="AQ30" s="172">
        <f>IF('4. Heures nocturnes'!$C$3="Score",2,16)</f>
        <v>16</v>
      </c>
      <c r="AR30" s="172">
        <f>IF('4. Heures nocturnes'!$C$3="Score",2,16)</f>
        <v>16</v>
      </c>
      <c r="AS30" s="189">
        <f>IF('4. Heures nocturnes'!$C$3="Score",2,16)</f>
        <v>16</v>
      </c>
      <c r="AT30" s="4">
        <f>IF('4. Heures nocturnes'!$C$3="Score",2,15)</f>
        <v>15</v>
      </c>
      <c r="AU30" s="4">
        <f>IF('4. Heures nocturnes'!$C$3="Score",1,8)</f>
        <v>8</v>
      </c>
      <c r="AV30" s="4">
        <f>IF('4. Heures nocturnes'!$C$3="Score",1,8)</f>
        <v>8</v>
      </c>
      <c r="AW30" s="4">
        <f>IF('4. Heures nocturnes'!$C$3="Score",0,7)</f>
        <v>7</v>
      </c>
      <c r="AX30" s="4">
        <f>IF('4. Heures nocturnes'!$C$3="Score",0,0)</f>
        <v>0</v>
      </c>
      <c r="AY30" s="4">
        <f>IF('4. Heures nocturnes'!$C$3="Score",0,0)</f>
        <v>0</v>
      </c>
      <c r="AZ30" s="4">
        <f>IF('4. Heures nocturnes'!$C$3="Score",0,0)</f>
        <v>0</v>
      </c>
      <c r="BA30" s="4">
        <f>IF('4. Heures nocturnes'!$C$3="Score",0,1)</f>
        <v>1</v>
      </c>
      <c r="BB30" s="4">
        <f>IF('4. Heures nocturnes'!$C$3="Score",1,8)</f>
        <v>8</v>
      </c>
      <c r="BC30" s="4">
        <f>IF('4. Heures nocturnes'!$C$3="Score",1,8)</f>
        <v>8</v>
      </c>
      <c r="BD30" s="4">
        <f>IF('4. Heures nocturnes'!$C$3="Score",1,8)</f>
        <v>8</v>
      </c>
      <c r="BE30" s="4">
        <f>IF('4. Heures nocturnes'!$C$3="Score",1,8)</f>
        <v>8</v>
      </c>
      <c r="BF30" s="4">
        <f>IF('4. Heures nocturnes'!$C$3="Score",1,8)</f>
        <v>8</v>
      </c>
      <c r="BG30" s="4">
        <f>IF('4. Heures nocturnes'!$C$3="Score",1,8)</f>
        <v>8</v>
      </c>
      <c r="BH30" s="4">
        <f>IF('4. Heures nocturnes'!$C$3="Score",0,7)</f>
        <v>7</v>
      </c>
      <c r="BI30" s="4">
        <f>IF('4. Heures nocturnes'!$C$3="Score",0,0)</f>
        <v>0</v>
      </c>
      <c r="BJ30" s="4">
        <f>IF('4. Heures nocturnes'!$C$3="Score",0,0)</f>
        <v>0</v>
      </c>
      <c r="BK30" s="4">
        <f>IF('4. Heures nocturnes'!$C$3="Score",0,0)</f>
        <v>0</v>
      </c>
      <c r="BL30" s="4">
        <f>IF('4. Heures nocturnes'!$C$3="Score",0,1)</f>
        <v>1</v>
      </c>
      <c r="BM30" s="4">
        <f>IF('4. Heures nocturnes'!$C$3="Score",1,8)</f>
        <v>8</v>
      </c>
      <c r="BN30" s="4">
        <f>IF('4. Heures nocturnes'!$C$3="Score",1,8)</f>
        <v>8</v>
      </c>
      <c r="BO30" s="4">
        <f>IF('4. Heures nocturnes'!$C$3="Score",1,8)</f>
        <v>8</v>
      </c>
      <c r="BP30" s="4">
        <f>IF('4. Heures nocturnes'!$C$3="Score",2,9)</f>
        <v>9</v>
      </c>
      <c r="BQ30" s="4">
        <f>IF('4. Heures nocturnes'!$C$3="Score",2,16)</f>
        <v>16</v>
      </c>
      <c r="BR30" s="4">
        <f>IF('4. Heures nocturnes'!$C$3="Score",2,17)</f>
        <v>17</v>
      </c>
      <c r="BS30" s="4">
        <f>IF('4. Heures nocturnes'!$C$3="Score",2,23)</f>
        <v>23</v>
      </c>
      <c r="BT30" s="4">
        <f>IF('4. Heures nocturnes'!$C$3="Score",2,16)</f>
        <v>16</v>
      </c>
      <c r="BU30" s="4">
        <f>IF('4. Heures nocturnes'!$C$3="Score",2,16)</f>
        <v>16</v>
      </c>
      <c r="BV30" s="4">
        <f>IF('4. Heures nocturnes'!$C$3="Score",2,16)</f>
        <v>16</v>
      </c>
      <c r="BW30" s="4">
        <f>IF('4. Heures nocturnes'!$C$3="Score",2,15)</f>
        <v>15</v>
      </c>
      <c r="BX30" s="4">
        <f>IF('4. Heures nocturnes'!$C$3="Score",1,8)</f>
        <v>8</v>
      </c>
      <c r="BY30" s="4">
        <f>IF('4. Heures nocturnes'!$C$3="Score",0,7)</f>
        <v>7</v>
      </c>
      <c r="BZ30" s="4">
        <f>IF('4. Heures nocturnes'!$C$3="Score",0,0)</f>
        <v>0</v>
      </c>
      <c r="CA30" s="4">
        <f>IF('4. Heures nocturnes'!$C$3="Score",0,0)</f>
        <v>0</v>
      </c>
      <c r="CB30" s="4">
        <f>IF('4. Heures nocturnes'!$C$3="Score",0,0)</f>
        <v>0</v>
      </c>
      <c r="CC30" s="4">
        <f>IF('4. Heures nocturnes'!$C$3="Score",0,0)</f>
        <v>0</v>
      </c>
      <c r="CD30" s="4">
        <f>IF('4. Heures nocturnes'!$C$3="Score",0,0)</f>
        <v>0</v>
      </c>
      <c r="CE30" s="4">
        <f>IF('4. Heures nocturnes'!$C$3="Score",0,0)</f>
        <v>0</v>
      </c>
      <c r="CF30" s="4">
        <f>IF('4. Heures nocturnes'!$C$3="Score",0,1)</f>
        <v>1</v>
      </c>
      <c r="CG30" s="4">
        <f>IF('4. Heures nocturnes'!$C$3="Score",1,8)</f>
        <v>8</v>
      </c>
      <c r="CH30" s="4">
        <f>IF('4. Heures nocturnes'!$C$3="Score",1,8)</f>
        <v>8</v>
      </c>
      <c r="CI30" s="4">
        <f>IF('4. Heures nocturnes'!$C$3="Score",1,8)</f>
        <v>8</v>
      </c>
      <c r="CJ30" s="4">
        <f>IF('4. Heures nocturnes'!$C$3="Score",1,8)</f>
        <v>8</v>
      </c>
      <c r="CK30" s="4">
        <f>IF('4. Heures nocturnes'!$C$3="Score",2,9)</f>
        <v>9</v>
      </c>
      <c r="CL30" s="4">
        <f>IF('4. Heures nocturnes'!$C$3="Score",2,16)</f>
        <v>16</v>
      </c>
      <c r="CM30" s="4">
        <f>IF('4. Heures nocturnes'!$C$3="Score",2,16)</f>
        <v>16</v>
      </c>
      <c r="CN30" s="4">
        <f>IF('4. Heures nocturnes'!$C$3="Score",2,16)</f>
        <v>16</v>
      </c>
      <c r="CO30" s="4">
        <f>IF('4. Heures nocturnes'!$C$3="Score",2,16)</f>
        <v>16</v>
      </c>
      <c r="CP30" s="4">
        <f>IF('4. Heures nocturnes'!$C$3="Score",2,16)</f>
        <v>16</v>
      </c>
      <c r="CQ30" s="4">
        <f>IF('4. Heures nocturnes'!$C$3="Score",2,16)</f>
        <v>16</v>
      </c>
      <c r="CR30" s="4">
        <f>IF('4. Heures nocturnes'!$C$3="Score",2,15)</f>
        <v>15</v>
      </c>
      <c r="CS30" s="4">
        <f>IF('4. Heures nocturnes'!$C$3="Score",1,8)</f>
        <v>8</v>
      </c>
      <c r="CT30" s="4">
        <f>IF('4. Heures nocturnes'!$C$3="Score",0,7)</f>
        <v>7</v>
      </c>
      <c r="CU30" s="4">
        <f>IF('4. Heures nocturnes'!$C$3="Score",0,1)</f>
        <v>1</v>
      </c>
      <c r="CV30" s="4">
        <f>IF('4. Heures nocturnes'!$C$3="Score",1,8)</f>
        <v>8</v>
      </c>
      <c r="CW30" s="4">
        <f>IF('4. Heures nocturnes'!$C$3="Score",1,8)</f>
        <v>8</v>
      </c>
      <c r="CX30" s="4">
        <f>IF('4. Heures nocturnes'!$C$3="Score",1,8)</f>
        <v>8</v>
      </c>
      <c r="CY30" s="4">
        <f>IF('4. Heures nocturnes'!$C$3="Score",1,8)</f>
        <v>8</v>
      </c>
      <c r="CZ30" s="4">
        <f>IF('4. Heures nocturnes'!$C$3="Score",1,8)</f>
        <v>8</v>
      </c>
      <c r="DA30">
        <f>IF('4. Heures nocturnes'!$C$3="Score",1,8)</f>
        <v>8</v>
      </c>
    </row>
    <row r="31" spans="2:105" x14ac:dyDescent="0.35">
      <c r="B31" s="186" t="s">
        <v>693</v>
      </c>
      <c r="C31" s="172">
        <v>1</v>
      </c>
      <c r="D31" s="207">
        <f t="shared" si="3"/>
        <v>9.6470588235294112</v>
      </c>
      <c r="E31" s="188">
        <f>IF('4. Heures nocturnes'!$C$3="Score",,)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IF('4. Heures nocturnes'!$C$3="Score",,)</f>
        <v>0</v>
      </c>
      <c r="Q31" s="187">
        <f>IF('4. Heures nocturnes'!$C$3="Score",,)</f>
        <v>0</v>
      </c>
      <c r="R31" s="187">
        <f>IF('4. Heures nocturnes'!$C$3="Score",,)</f>
        <v>0</v>
      </c>
      <c r="S31" s="188">
        <f>IF('4. Heures nocturnes'!$C$3="Score",,)</f>
        <v>0</v>
      </c>
      <c r="T31" s="188">
        <f>IF('4. Heures nocturnes'!$C$3="Score",,)</f>
        <v>0</v>
      </c>
      <c r="U31" s="172">
        <f>IF('4. Heures nocturnes'!$C$3="Score",1,8)</f>
        <v>8</v>
      </c>
      <c r="V31" s="172">
        <f>IF('4. Heures nocturnes'!$C$3="Score",0,7)</f>
        <v>7</v>
      </c>
      <c r="W31" s="172">
        <f>IF('4. Heures nocturnes'!$C$3="Score",0,1)</f>
        <v>1</v>
      </c>
      <c r="X31" s="172">
        <f>IF('4. Heures nocturnes'!$C$3="Score",1,8)</f>
        <v>8</v>
      </c>
      <c r="Y31" s="172">
        <f>IF('4. Heures nocturnes'!$C$3="Score",1,8)</f>
        <v>8</v>
      </c>
      <c r="Z31" s="172">
        <f>IF('4. Heures nocturnes'!$C$3="Score",1,8)</f>
        <v>8</v>
      </c>
      <c r="AA31" s="172">
        <f>IF('4. Heures nocturnes'!$C$3="Score",1,8)</f>
        <v>8</v>
      </c>
      <c r="AB31" s="172">
        <f>IF('4. Heures nocturnes'!$C$3="Score",1,8)</f>
        <v>8</v>
      </c>
      <c r="AC31" s="172">
        <f>IF('4. Heures nocturnes'!$C$3="Score",2,9)</f>
        <v>9</v>
      </c>
      <c r="AD31" s="172">
        <f>IF('4. Heures nocturnes'!$C$3="Score",2,15)</f>
        <v>15</v>
      </c>
      <c r="AE31" s="172">
        <f>IF('4. Heures nocturnes'!$C$3="Score",1,8)</f>
        <v>8</v>
      </c>
      <c r="AF31" s="172">
        <f>IF('4. Heures nocturnes'!$C$3="Score",1,8)</f>
        <v>8</v>
      </c>
      <c r="AG31" s="172">
        <f>IF('4. Heures nocturnes'!$C$3="Score",1,8)</f>
        <v>8</v>
      </c>
      <c r="AH31" s="172">
        <f>IF('4. Heures nocturnes'!$C$3="Score",1,8)</f>
        <v>8</v>
      </c>
      <c r="AI31" s="172">
        <f>IF('4. Heures nocturnes'!$C$3="Score",2,9)</f>
        <v>9</v>
      </c>
      <c r="AJ31" s="172">
        <f>IF('4. Heures nocturnes'!$C$3="Score",2,15)</f>
        <v>15</v>
      </c>
      <c r="AK31" s="172">
        <f>IF('4. Heures nocturnes'!$C$3="Score",1,8)</f>
        <v>8</v>
      </c>
      <c r="AL31" s="172">
        <f>IF('4. Heures nocturnes'!$C$3="Score",1,8)</f>
        <v>8</v>
      </c>
      <c r="AM31" s="172">
        <f>IF('4. Heures nocturnes'!$C$3="Score",1,8)</f>
        <v>8</v>
      </c>
      <c r="AN31" s="172">
        <f>IF('4. Heures nocturnes'!$C$3="Score",2,9)</f>
        <v>9</v>
      </c>
      <c r="AO31" s="172">
        <f>IF('4. Heures nocturnes'!$C$3="Score",2,9)</f>
        <v>9</v>
      </c>
      <c r="AP31" s="172">
        <f>IF('4. Heures nocturnes'!$C$3="Score",1,8)</f>
        <v>8</v>
      </c>
      <c r="AQ31" s="172">
        <f>IF('4. Heures nocturnes'!$C$3="Score",0,1)</f>
        <v>1</v>
      </c>
      <c r="AR31" s="172">
        <f>IF('4. Heures nocturnes'!$C$3="Score",0,1)</f>
        <v>1</v>
      </c>
      <c r="AS31" s="189">
        <f>IF('4. Heures nocturnes'!$C$3="Score",0,1)</f>
        <v>1</v>
      </c>
      <c r="AT31" s="4">
        <f>IF('4. Heures nocturnes'!$C$3="Score",0,2)</f>
        <v>2</v>
      </c>
      <c r="AU31" s="4">
        <f>IF('4. Heures nocturnes'!$C$3="Score",0,2)</f>
        <v>2</v>
      </c>
      <c r="AV31" s="4">
        <f>IF('4. Heures nocturnes'!$C$3="Score",0,2)</f>
        <v>2</v>
      </c>
      <c r="AW31" s="4">
        <f>IF('4. Heures nocturnes'!$C$3="Score",0,2)</f>
        <v>2</v>
      </c>
      <c r="AX31" s="4">
        <f>IF('4. Heures nocturnes'!$C$3="Score",0,2)</f>
        <v>2</v>
      </c>
      <c r="AY31" s="4">
        <f>IF('4. Heures nocturnes'!$C$3="Score",0,2)</f>
        <v>2</v>
      </c>
      <c r="AZ31" s="4">
        <f>IF('4. Heures nocturnes'!$C$3="Score",0,3)</f>
        <v>3</v>
      </c>
      <c r="BA31" s="4">
        <f>IF('4. Heures nocturnes'!$C$3="Score",2,9)</f>
        <v>9</v>
      </c>
      <c r="BB31" s="4">
        <f>IF('4. Heures nocturnes'!$C$3="Score",1,8)</f>
        <v>8</v>
      </c>
      <c r="BC31" s="4">
        <f>IF('4. Heures nocturnes'!$C$3="Score",2,9)</f>
        <v>9</v>
      </c>
      <c r="BD31" s="4">
        <f>IF('4. Heures nocturnes'!$C$3="Score",2,16)</f>
        <v>16</v>
      </c>
      <c r="BE31" s="4">
        <f>IF('4. Heures nocturnes'!$C$3="Score",2,16)</f>
        <v>16</v>
      </c>
      <c r="BF31" s="4">
        <f>IF('4. Heures nocturnes'!$C$3="Score",2,16)</f>
        <v>16</v>
      </c>
      <c r="BG31" s="4">
        <f>IF('4. Heures nocturnes'!$C$3="Score",2,15)</f>
        <v>15</v>
      </c>
      <c r="BH31" s="4">
        <f>IF('4. Heures nocturnes'!$C$3="Score",2,9)</f>
        <v>9</v>
      </c>
      <c r="BI31" s="4">
        <f>IF('4. Heures nocturnes'!$C$3="Score",2,16)</f>
        <v>16</v>
      </c>
      <c r="BJ31" s="4">
        <f>IF('4. Heures nocturnes'!$C$3="Score",2,15)</f>
        <v>15</v>
      </c>
      <c r="BK31" s="4">
        <f>IF('4. Heures nocturnes'!$C$3="Score",1,8)</f>
        <v>8</v>
      </c>
      <c r="BL31" s="4">
        <f>IF('4. Heures nocturnes'!$C$3="Score",1,8)</f>
        <v>8</v>
      </c>
      <c r="BM31" s="4">
        <f>IF('4. Heures nocturnes'!$C$3="Score",1,8)</f>
        <v>8</v>
      </c>
      <c r="BN31" s="4">
        <f>IF('4. Heures nocturnes'!$C$3="Score",1,8)</f>
        <v>8</v>
      </c>
      <c r="BO31" s="4">
        <f>IF('4. Heures nocturnes'!$C$3="Score",0,7)</f>
        <v>7</v>
      </c>
      <c r="BP31" s="4">
        <f>IF('4. Heures nocturnes'!$C$3="Score",0,0)</f>
        <v>0</v>
      </c>
      <c r="BQ31" s="4">
        <f>IF('4. Heures nocturnes'!$C$3="Score",0,0)</f>
        <v>0</v>
      </c>
      <c r="BR31" s="4">
        <f>IF('4. Heures nocturnes'!$C$3="Score",0,1)</f>
        <v>1</v>
      </c>
      <c r="BS31" s="4">
        <f>IF('4. Heures nocturnes'!$C$3="Score",1,8)</f>
        <v>8</v>
      </c>
      <c r="BT31" s="4">
        <f>IF('4. Heures nocturnes'!$C$3="Score",1,8)</f>
        <v>8</v>
      </c>
      <c r="BU31" s="4">
        <f>IF('4. Heures nocturnes'!$C$3="Score",2,9)</f>
        <v>9</v>
      </c>
      <c r="BV31" s="4">
        <f>IF('4. Heures nocturnes'!$C$3="Score",2,16)</f>
        <v>16</v>
      </c>
      <c r="BW31" s="4">
        <f>IF('4. Heures nocturnes'!$C$3="Score",2,16)</f>
        <v>16</v>
      </c>
      <c r="BX31" s="4">
        <f>IF('4. Heures nocturnes'!$C$3="Score",2,16)</f>
        <v>16</v>
      </c>
      <c r="BY31" s="4">
        <f>IF('4. Heures nocturnes'!$C$3="Score",2,15)</f>
        <v>15</v>
      </c>
      <c r="BZ31" s="4">
        <f>IF('4. Heures nocturnes'!$C$3="Score",1,8)</f>
        <v>8</v>
      </c>
      <c r="CA31" s="4">
        <f>IF('4. Heures nocturnes'!$C$3="Score",1,8)</f>
        <v>8</v>
      </c>
      <c r="CB31" s="4">
        <f>IF('4. Heures nocturnes'!$C$3="Score",0,7)</f>
        <v>7</v>
      </c>
      <c r="CC31" s="4">
        <f>IF('4. Heures nocturnes'!$C$3="Score",0,0)</f>
        <v>0</v>
      </c>
      <c r="CD31" s="4">
        <f>IF('4. Heures nocturnes'!$C$3="Score",0,1)</f>
        <v>1</v>
      </c>
      <c r="CE31" s="4">
        <f>IF('4. Heures nocturnes'!$C$3="Score",1,8)</f>
        <v>8</v>
      </c>
      <c r="CF31" s="4">
        <f>IF('4. Heures nocturnes'!$C$3="Score",2,9)</f>
        <v>9</v>
      </c>
      <c r="CG31" s="4">
        <f>IF('4. Heures nocturnes'!$C$3="Score",2,16)</f>
        <v>16</v>
      </c>
      <c r="CH31" s="4">
        <f>IF('4. Heures nocturnes'!$C$3="Score",2,17)</f>
        <v>17</v>
      </c>
      <c r="CI31" s="4">
        <f>IF('4. Heures nocturnes'!$C$3="Score",2,24)</f>
        <v>24</v>
      </c>
      <c r="CJ31" s="4">
        <f>IF('4. Heures nocturnes'!$C$3="Score",2,25)</f>
        <v>25</v>
      </c>
      <c r="CK31" s="4">
        <f>IF('4. Heures nocturnes'!$C$3="Score",2,31)</f>
        <v>31</v>
      </c>
      <c r="CL31" s="4">
        <f>IF('4. Heures nocturnes'!$C$3="Score",2,24)</f>
        <v>24</v>
      </c>
      <c r="CM31" s="4">
        <f>IF('4. Heures nocturnes'!$C$3="Score",2,23)</f>
        <v>23</v>
      </c>
      <c r="CN31" s="4">
        <f>IF('4. Heures nocturnes'!$C$3="Score",2,16)</f>
        <v>16</v>
      </c>
      <c r="CO31" s="4">
        <f>IF('4. Heures nocturnes'!$C$3="Score",2,16)</f>
        <v>16</v>
      </c>
      <c r="CP31" s="4">
        <f>IF('4. Heures nocturnes'!$C$3="Score",2,16)</f>
        <v>16</v>
      </c>
      <c r="CQ31" s="4">
        <f>IF('4. Heures nocturnes'!$C$3="Score",2,15)</f>
        <v>15</v>
      </c>
      <c r="CR31" s="4">
        <f>IF('4. Heures nocturnes'!$C$3="Score",1,8)</f>
        <v>8</v>
      </c>
      <c r="CS31" s="4">
        <f>IF('4. Heures nocturnes'!$C$3="Score",2,9)</f>
        <v>9</v>
      </c>
      <c r="CT31" s="4">
        <f>IF('4. Heures nocturnes'!$C$3="Score",2,16)</f>
        <v>16</v>
      </c>
      <c r="CU31" s="4">
        <f>IF('4. Heures nocturnes'!$C$3="Score",2,16)</f>
        <v>16</v>
      </c>
      <c r="CV31" s="4">
        <f>IF('4. Heures nocturnes'!$C$3="Score",2,15)</f>
        <v>15</v>
      </c>
      <c r="CW31" s="4">
        <f>IF('4. Heures nocturnes'!$C$3="Score",1,8)</f>
        <v>8</v>
      </c>
      <c r="CX31" s="4">
        <f>IF('4. Heures nocturnes'!$C$3="Score",1,8)</f>
        <v>8</v>
      </c>
      <c r="CY31" s="4">
        <f>IF('4. Heures nocturnes'!$C$3="Score",1,8)</f>
        <v>8</v>
      </c>
      <c r="CZ31" s="4">
        <f>IF('4. Heures nocturnes'!$C$3="Score",0,7)</f>
        <v>7</v>
      </c>
      <c r="DA31">
        <f>IF('4. Heures nocturnes'!$C$3="Score",0,0)</f>
        <v>0</v>
      </c>
    </row>
    <row r="32" spans="2:105" x14ac:dyDescent="0.35">
      <c r="B32" s="186" t="s">
        <v>694</v>
      </c>
      <c r="C32" s="172">
        <v>1</v>
      </c>
      <c r="D32" s="207">
        <f>AVERAGE($U32:$DA32)</f>
        <v>7.4352941176470591</v>
      </c>
      <c r="E32" s="187">
        <f>IF('4. Heures nocturnes'!$C$3="Score",,)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IF('4. Heures nocturnes'!$C$3="Score",,)</f>
        <v>0</v>
      </c>
      <c r="Q32" s="187">
        <f>IF('4. Heures nocturnes'!$C$3="Score",,)</f>
        <v>0</v>
      </c>
      <c r="R32" s="188">
        <f>IF('4. Heures nocturnes'!$C$3="Score",,)</f>
        <v>0</v>
      </c>
      <c r="S32" s="187">
        <f>IF('4. Heures nocturnes'!$C$3="Score",,)</f>
        <v>0</v>
      </c>
      <c r="T32" s="188">
        <f>IF('4. Heures nocturnes'!$C$3="Score",,)</f>
        <v>0</v>
      </c>
      <c r="U32" s="172">
        <f>IF('4. Heures nocturnes'!$C$3="Score",1,8)</f>
        <v>8</v>
      </c>
      <c r="V32" s="172">
        <f>IF('4. Heures nocturnes'!$C$3="Score",1,8)</f>
        <v>8</v>
      </c>
      <c r="W32" s="172">
        <f>IF('4. Heures nocturnes'!$C$3="Score",1,8)</f>
        <v>8</v>
      </c>
      <c r="X32" s="172">
        <f>IF('4. Heures nocturnes'!$C$3="Score",1,8)</f>
        <v>8</v>
      </c>
      <c r="Y32" s="172">
        <f>IF('4. Heures nocturnes'!$C$3="Score",0,7)</f>
        <v>7</v>
      </c>
      <c r="Z32" s="172">
        <f>IF('4. Heures nocturnes'!$C$3="Score",0,0)</f>
        <v>0</v>
      </c>
      <c r="AA32" s="172">
        <f>IF('4. Heures nocturnes'!$C$3="Score",0,0)</f>
        <v>0</v>
      </c>
      <c r="AB32" s="172">
        <f>IF('4. Heures nocturnes'!$C$3="Score",0,1)</f>
        <v>1</v>
      </c>
      <c r="AC32" s="172">
        <f>IF('4. Heures nocturnes'!$C$3="Score",1,8)</f>
        <v>8</v>
      </c>
      <c r="AD32" s="172">
        <f>IF('4. Heures nocturnes'!$C$3="Score",1,8)</f>
        <v>8</v>
      </c>
      <c r="AE32" s="172">
        <f>IF('4. Heures nocturnes'!$C$3="Score",1,8)</f>
        <v>8</v>
      </c>
      <c r="AF32" s="172">
        <f>IF('4. Heures nocturnes'!$C$3="Score",1,8)</f>
        <v>8</v>
      </c>
      <c r="AG32" s="172">
        <f>IF('4. Heures nocturnes'!$C$3="Score",1,8)</f>
        <v>8</v>
      </c>
      <c r="AH32" s="172">
        <f>IF('4. Heures nocturnes'!$C$3="Score",1,8)</f>
        <v>8</v>
      </c>
      <c r="AI32" s="172">
        <f>IF('4. Heures nocturnes'!$C$3="Score",0,7)</f>
        <v>7</v>
      </c>
      <c r="AJ32" s="172">
        <f>IF('4. Heures nocturnes'!$C$3="Score",0,0)</f>
        <v>0</v>
      </c>
      <c r="AK32" s="172">
        <f>IF('4. Heures nocturnes'!$C$3="Score",0,0)</f>
        <v>0</v>
      </c>
      <c r="AL32" s="172">
        <f>IF('4. Heures nocturnes'!$C$3="Score",0,1)</f>
        <v>1</v>
      </c>
      <c r="AM32" s="172">
        <f>IF('4. Heures nocturnes'!$C$3="Score",1,8)</f>
        <v>8</v>
      </c>
      <c r="AN32" s="172">
        <f>IF('4. Heures nocturnes'!$C$3="Score",1,8)</f>
        <v>8</v>
      </c>
      <c r="AO32" s="172">
        <f>IF('4. Heures nocturnes'!$C$3="Score",1,8)</f>
        <v>8</v>
      </c>
      <c r="AP32" s="172">
        <f>IF('4. Heures nocturnes'!$C$3="Score",1,8)</f>
        <v>8</v>
      </c>
      <c r="AQ32" s="172">
        <f>IF('4. Heures nocturnes'!$C$3="Score",1,8)</f>
        <v>8</v>
      </c>
      <c r="AR32" s="172">
        <f>IF('4. Heures nocturnes'!$C$3="Score",1,8)</f>
        <v>8</v>
      </c>
      <c r="AS32" s="189">
        <f>IF('4. Heures nocturnes'!$C$3="Score",0,7)</f>
        <v>7</v>
      </c>
      <c r="AT32" s="4">
        <f>IF('4. Heures nocturnes'!$C$3="Score",0,0)</f>
        <v>0</v>
      </c>
      <c r="AU32" s="4">
        <f>IF('4. Heures nocturnes'!$C$3="Score",0,0)</f>
        <v>0</v>
      </c>
      <c r="AV32" s="4">
        <f>IF('4. Heures nocturnes'!$C$3="Score",0,0)</f>
        <v>0</v>
      </c>
      <c r="AW32" s="4">
        <f>IF('4. Heures nocturnes'!$C$3="Score",0,1)</f>
        <v>1</v>
      </c>
      <c r="AX32" s="4">
        <f>IF('4. Heures nocturnes'!$C$3="Score",1,8)</f>
        <v>8</v>
      </c>
      <c r="AY32" s="4">
        <f>IF('4. Heures nocturnes'!$C$3="Score",1,8)</f>
        <v>8</v>
      </c>
      <c r="AZ32" s="4">
        <f>IF('4. Heures nocturnes'!$C$3="Score",1,8)</f>
        <v>8</v>
      </c>
      <c r="BA32" s="4">
        <f>IF('4. Heures nocturnes'!$C$3="Score",2,9)</f>
        <v>9</v>
      </c>
      <c r="BB32" s="4">
        <f>IF('4. Heures nocturnes'!$C$3="Score",2,16)</f>
        <v>16</v>
      </c>
      <c r="BC32" s="4">
        <f>IF('4. Heures nocturnes'!$C$3="Score",2,16)</f>
        <v>16</v>
      </c>
      <c r="BD32" s="4">
        <f>IF('4. Heures nocturnes'!$C$3="Score",2,15)</f>
        <v>15</v>
      </c>
      <c r="BE32" s="4">
        <f>IF('4. Heures nocturnes'!$C$3="Score",1,8)</f>
        <v>8</v>
      </c>
      <c r="BF32" s="4">
        <f>IF('4. Heures nocturnes'!$C$3="Score",1,8)</f>
        <v>8</v>
      </c>
      <c r="BG32" s="4">
        <f>IF('4. Heures nocturnes'!$C$3="Score",1,8)</f>
        <v>8</v>
      </c>
      <c r="BH32" s="4">
        <f>IF('4. Heures nocturnes'!$C$3="Score",0,7)</f>
        <v>7</v>
      </c>
      <c r="BI32" s="4">
        <f>IF('4. Heures nocturnes'!$C$3="Score",0,0)</f>
        <v>0</v>
      </c>
      <c r="BJ32" s="4">
        <f>IF('4. Heures nocturnes'!$C$3="Score",0,0)</f>
        <v>0</v>
      </c>
      <c r="BK32" s="4">
        <f>IF('4. Heures nocturnes'!$C$3="Score",0,1)</f>
        <v>1</v>
      </c>
      <c r="BL32" s="4">
        <f>IF('4. Heures nocturnes'!$C$3="Score",1,8)</f>
        <v>8</v>
      </c>
      <c r="BM32" s="4">
        <f>IF('4. Heures nocturnes'!$C$3="Score",1,8)</f>
        <v>8</v>
      </c>
      <c r="BN32" s="4">
        <f>IF('4. Heures nocturnes'!$C$3="Score",2,9)</f>
        <v>9</v>
      </c>
      <c r="BO32" s="4">
        <f>IF('4. Heures nocturnes'!$C$3="Score",2,16)</f>
        <v>16</v>
      </c>
      <c r="BP32" s="4">
        <f>IF('4. Heures nocturnes'!$C$3="Score",2,16)</f>
        <v>16</v>
      </c>
      <c r="BQ32" s="4">
        <f>IF('4. Heures nocturnes'!$C$3="Score",2,16)</f>
        <v>16</v>
      </c>
      <c r="BR32" s="4">
        <f>IF('4. Heures nocturnes'!$C$3="Score",2,15)</f>
        <v>15</v>
      </c>
      <c r="BS32" s="4">
        <f>IF('4. Heures nocturnes'!$C$3="Score",1,8)</f>
        <v>8</v>
      </c>
      <c r="BT32" s="4">
        <f>IF('4. Heures nocturnes'!$C$3="Score",1,8)</f>
        <v>8</v>
      </c>
      <c r="BU32" s="4">
        <f>IF('4. Heures nocturnes'!$C$3="Score",1,8)</f>
        <v>8</v>
      </c>
      <c r="BV32" s="4">
        <f>IF('4. Heures nocturnes'!$C$3="Score",1,8)</f>
        <v>8</v>
      </c>
      <c r="BW32" s="4">
        <f>IF('4. Heures nocturnes'!$C$3="Score",1,8)</f>
        <v>8</v>
      </c>
      <c r="BX32" s="4">
        <f>IF('4. Heures nocturnes'!$C$3="Score",1,8)</f>
        <v>8</v>
      </c>
      <c r="BY32" s="4">
        <f>IF('4. Heures nocturnes'!$C$3="Score",1,8)</f>
        <v>8</v>
      </c>
      <c r="BZ32" s="4">
        <f>IF('4. Heures nocturnes'!$C$3="Score",1,8)</f>
        <v>8</v>
      </c>
      <c r="CA32" s="4">
        <f>IF('4. Heures nocturnes'!$C$3="Score",1,8)</f>
        <v>8</v>
      </c>
      <c r="CB32" s="4">
        <f>IF('4. Heures nocturnes'!$C$3="Score",0,7)</f>
        <v>7</v>
      </c>
      <c r="CC32" s="4">
        <f>IF('4. Heures nocturnes'!$C$3="Score",0,1)</f>
        <v>1</v>
      </c>
      <c r="CD32" s="4">
        <f>IF('4. Heures nocturnes'!$C$3="Score",1,8)</f>
        <v>8</v>
      </c>
      <c r="CE32" s="4">
        <f>IF('4. Heures nocturnes'!$C$3="Score",1,8)</f>
        <v>8</v>
      </c>
      <c r="CF32" s="4">
        <f>IF('4. Heures nocturnes'!$C$3="Score",1,8)</f>
        <v>8</v>
      </c>
      <c r="CG32" s="4">
        <f>IF('4. Heures nocturnes'!$C$3="Score",1,8)</f>
        <v>8</v>
      </c>
      <c r="CH32" s="4">
        <f>IF('4. Heures nocturnes'!$C$3="Score",1,8)</f>
        <v>8</v>
      </c>
      <c r="CI32" s="4">
        <f>IF('4. Heures nocturnes'!$C$3="Score",1,8)</f>
        <v>8</v>
      </c>
      <c r="CJ32" s="4">
        <f>IF('4. Heures nocturnes'!$C$3="Score",0,7)</f>
        <v>7</v>
      </c>
      <c r="CK32" s="4">
        <f>IF('4. Heures nocturnes'!$C$3="Score",0,0)</f>
        <v>0</v>
      </c>
      <c r="CL32" s="4">
        <f>IF('4. Heures nocturnes'!$C$3="Score",0,0)</f>
        <v>0</v>
      </c>
      <c r="CM32" s="4">
        <f>IF('4. Heures nocturnes'!$C$3="Score",0,1)</f>
        <v>1</v>
      </c>
      <c r="CN32" s="4">
        <f>IF('4. Heures nocturnes'!$C$3="Score",1,8)</f>
        <v>8</v>
      </c>
      <c r="CO32" s="4">
        <f>IF('4. Heures nocturnes'!$C$3="Score",1,8)</f>
        <v>8</v>
      </c>
      <c r="CP32" s="4">
        <f>IF('4. Heures nocturnes'!$C$3="Score",2,9)</f>
        <v>9</v>
      </c>
      <c r="CQ32" s="4">
        <f>IF('4. Heures nocturnes'!$C$3="Score",2,16)</f>
        <v>16</v>
      </c>
      <c r="CR32" s="4">
        <f>IF('4. Heures nocturnes'!$C$3="Score",2,16)</f>
        <v>16</v>
      </c>
      <c r="CS32" s="4">
        <f>IF('4. Heures nocturnes'!$C$3="Score",2,16)</f>
        <v>16</v>
      </c>
      <c r="CT32" s="4">
        <f>IF('4. Heures nocturnes'!$C$3="Score",2,15)</f>
        <v>15</v>
      </c>
      <c r="CU32" s="4">
        <f>IF('4. Heures nocturnes'!$C$3="Score",1,8)</f>
        <v>8</v>
      </c>
      <c r="CV32" s="4">
        <f>IF('4. Heures nocturnes'!$C$3="Score",1,8)</f>
        <v>8</v>
      </c>
      <c r="CW32" s="4">
        <f>IF('4. Heures nocturnes'!$C$3="Score",1,8)</f>
        <v>8</v>
      </c>
      <c r="CX32" s="4">
        <f>IF('4. Heures nocturnes'!$C$3="Score",1,8)</f>
        <v>8</v>
      </c>
      <c r="CY32" s="4">
        <f>IF('4. Heures nocturnes'!$C$3="Score",1,8)</f>
        <v>8</v>
      </c>
      <c r="CZ32" s="4">
        <f>IF('4. Heures nocturnes'!$C$3="Score",1,8)</f>
        <v>8</v>
      </c>
      <c r="DA32">
        <f>IF('4. Heures nocturnes'!$C$3="Score",1,8)</f>
        <v>8</v>
      </c>
    </row>
    <row r="33" spans="2:105" x14ac:dyDescent="0.35">
      <c r="B33" s="186" t="s">
        <v>695</v>
      </c>
      <c r="C33" s="172">
        <v>1</v>
      </c>
      <c r="D33" s="207">
        <f t="shared" si="3"/>
        <v>9.0235294117647058</v>
      </c>
      <c r="E33" s="187">
        <f>IF('4. Heures nocturnes'!$C$3="Score",,)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IF('4. Heures nocturnes'!$C$3="Score",,)</f>
        <v>0</v>
      </c>
      <c r="Q33" s="188">
        <f>IF('4. Heures nocturnes'!$C$3="Score",,)</f>
        <v>0</v>
      </c>
      <c r="R33" s="188">
        <f>IF('4. Heures nocturnes'!$C$3="Score",,)</f>
        <v>0</v>
      </c>
      <c r="S33" s="188">
        <f>IF('4. Heures nocturnes'!$C$3="Score",,)</f>
        <v>0</v>
      </c>
      <c r="T33" s="188">
        <f>IF('4. Heures nocturnes'!$C$3="Score",,)</f>
        <v>0</v>
      </c>
      <c r="U33" s="172">
        <f>IF('4. Heures nocturnes'!$C$3="Score",0,0)</f>
        <v>0</v>
      </c>
      <c r="V33" s="172">
        <f>IF('4. Heures nocturnes'!$C$3="Score",0,1)</f>
        <v>1</v>
      </c>
      <c r="W33" s="172">
        <f>IF('4. Heures nocturnes'!$C$3="Score",0,2)</f>
        <v>2</v>
      </c>
      <c r="X33" s="172">
        <f>IF('4. Heures nocturnes'!$C$3="Score",0,2)</f>
        <v>2</v>
      </c>
      <c r="Y33" s="172">
        <f>IF('4. Heures nocturnes'!$C$3="Score",0,3)</f>
        <v>3</v>
      </c>
      <c r="Z33" s="172">
        <f>IF('4. Heures nocturnes'!$C$3="Score",2,10)</f>
        <v>10</v>
      </c>
      <c r="AA33" s="172">
        <f>IF('4. Heures nocturnes'!$C$3="Score",2,10)</f>
        <v>10</v>
      </c>
      <c r="AB33" s="172">
        <f>IF('4. Heures nocturnes'!$C$3="Score",2,10)</f>
        <v>10</v>
      </c>
      <c r="AC33" s="172">
        <f>IF('4. Heures nocturnes'!$C$3="Score",2,9)</f>
        <v>9</v>
      </c>
      <c r="AD33" s="172">
        <f>IF('4. Heures nocturnes'!$C$3="Score",1,8)</f>
        <v>8</v>
      </c>
      <c r="AE33" s="172">
        <f>IF('4. Heures nocturnes'!$C$3="Score",1,8)</f>
        <v>8</v>
      </c>
      <c r="AF33" s="172">
        <f>IF('4. Heures nocturnes'!$C$3="Score",0,7)</f>
        <v>7</v>
      </c>
      <c r="AG33" s="172">
        <f>IF('4. Heures nocturnes'!$C$3="Score",0,0)</f>
        <v>0</v>
      </c>
      <c r="AH33" s="172">
        <f>IF('4. Heures nocturnes'!$C$3="Score",0,0)</f>
        <v>0</v>
      </c>
      <c r="AI33" s="172">
        <f>IF('4. Heures nocturnes'!$C$3="Score",0,0)</f>
        <v>0</v>
      </c>
      <c r="AJ33" s="172">
        <f>IF('4. Heures nocturnes'!$C$3="Score",0,1)</f>
        <v>1</v>
      </c>
      <c r="AK33" s="172">
        <f>IF('4. Heures nocturnes'!$C$3="Score",1,8)</f>
        <v>8</v>
      </c>
      <c r="AL33" s="172">
        <f>IF('4. Heures nocturnes'!$C$3="Score",1,8)</f>
        <v>8</v>
      </c>
      <c r="AM33" s="172">
        <f>IF('4. Heures nocturnes'!$C$3="Score",1,8)</f>
        <v>8</v>
      </c>
      <c r="AN33" s="172">
        <f>IF('4. Heures nocturnes'!$C$3="Score",1,8)</f>
        <v>8</v>
      </c>
      <c r="AO33" s="172">
        <f>IF('4. Heures nocturnes'!$C$3="Score",1,8)</f>
        <v>8</v>
      </c>
      <c r="AP33" s="172">
        <f>IF('4. Heures nocturnes'!$C$3="Score",2,9)</f>
        <v>9</v>
      </c>
      <c r="AQ33" s="172">
        <f>IF('4. Heures nocturnes'!$C$3="Score",2,15)</f>
        <v>15</v>
      </c>
      <c r="AR33" s="172">
        <f>IF('4. Heures nocturnes'!$C$3="Score",1,8)</f>
        <v>8</v>
      </c>
      <c r="AS33" s="189">
        <f>IF('4. Heures nocturnes'!$C$3="Score",1,8)</f>
        <v>8</v>
      </c>
      <c r="AT33" s="4">
        <f>IF('4. Heures nocturnes'!$C$3="Score",1,8)</f>
        <v>8</v>
      </c>
      <c r="AU33" s="4">
        <f>IF('4. Heures nocturnes'!$C$3="Score",2,9)</f>
        <v>9</v>
      </c>
      <c r="AV33" s="4">
        <f>IF('4. Heures nocturnes'!$C$3="Score",2,16)</f>
        <v>16</v>
      </c>
      <c r="AW33" s="4">
        <f>IF('4. Heures nocturnes'!$C$3="Score",2,16)</f>
        <v>16</v>
      </c>
      <c r="AX33" s="4">
        <f>IF('4. Heures nocturnes'!$C$3="Score",2,16)</f>
        <v>16</v>
      </c>
      <c r="AY33" s="4">
        <f>IF('4. Heures nocturnes'!$C$3="Score",2,16)</f>
        <v>16</v>
      </c>
      <c r="AZ33" s="4">
        <f>IF('4. Heures nocturnes'!$C$3="Score",2,16)</f>
        <v>16</v>
      </c>
      <c r="BA33" s="4">
        <f>IF('4. Heures nocturnes'!$C$3="Score",2,16)</f>
        <v>16</v>
      </c>
      <c r="BB33" s="4">
        <f>IF('4. Heures nocturnes'!$C$3="Score",2,15)</f>
        <v>15</v>
      </c>
      <c r="BC33" s="4">
        <f>IF('4. Heures nocturnes'!$C$3="Score",1,8)</f>
        <v>8</v>
      </c>
      <c r="BD33" s="4">
        <f>IF('4. Heures nocturnes'!$C$3="Score",0,7)</f>
        <v>7</v>
      </c>
      <c r="BE33" s="4">
        <f>IF('4. Heures nocturnes'!$C$3="Score",0,1)</f>
        <v>1</v>
      </c>
      <c r="BF33" s="4">
        <f>IF('4. Heures nocturnes'!$C$3="Score",1,8)</f>
        <v>8</v>
      </c>
      <c r="BG33" s="4">
        <f>IF('4. Heures nocturnes'!$C$3="Score",1,8)</f>
        <v>8</v>
      </c>
      <c r="BH33" s="4">
        <f>IF('4. Heures nocturnes'!$C$3="Score",1,8)</f>
        <v>8</v>
      </c>
      <c r="BI33" s="4">
        <f>IF('4. Heures nocturnes'!$C$3="Score",1,8)</f>
        <v>8</v>
      </c>
      <c r="BJ33" s="4">
        <f>IF('4. Heures nocturnes'!$C$3="Score",2,9)</f>
        <v>9</v>
      </c>
      <c r="BK33" s="4">
        <f>IF('4. Heures nocturnes'!$C$3="Score",2,16)</f>
        <v>16</v>
      </c>
      <c r="BL33" s="4">
        <f>IF('4. Heures nocturnes'!$C$3="Score",2,16)</f>
        <v>16</v>
      </c>
      <c r="BM33" s="4">
        <f>IF('4. Heures nocturnes'!$C$3="Score",2,16)</f>
        <v>16</v>
      </c>
      <c r="BN33" s="4">
        <f>IF('4. Heures nocturnes'!$C$3="Score",2,16)</f>
        <v>16</v>
      </c>
      <c r="BO33" s="4">
        <f>IF('4. Heures nocturnes'!$C$3="Score",2,16)</f>
        <v>16</v>
      </c>
      <c r="BP33" s="4">
        <f>IF('4. Heures nocturnes'!$C$3="Score",2,16)</f>
        <v>16</v>
      </c>
      <c r="BQ33" s="4">
        <f>IF('4. Heures nocturnes'!$C$3="Score",2,15)</f>
        <v>15</v>
      </c>
      <c r="BR33" s="4">
        <f>IF('4. Heures nocturnes'!$C$3="Score",1,8)</f>
        <v>8</v>
      </c>
      <c r="BS33" s="4">
        <f>IF('4. Heures nocturnes'!$C$3="Score",1,8)</f>
        <v>8</v>
      </c>
      <c r="BT33" s="4">
        <f>IF('4. Heures nocturnes'!$C$3="Score",1,8)</f>
        <v>8</v>
      </c>
      <c r="BU33" s="4">
        <f>IF('4. Heures nocturnes'!$C$3="Score",1,8)</f>
        <v>8</v>
      </c>
      <c r="BV33" s="4">
        <f>IF('4. Heures nocturnes'!$C$3="Score",1,8)</f>
        <v>8</v>
      </c>
      <c r="BW33" s="4">
        <f>IF('4. Heures nocturnes'!$C$3="Score",1,8)</f>
        <v>8</v>
      </c>
      <c r="BX33" s="4">
        <f>IF('4. Heures nocturnes'!$C$3="Score",1,8)</f>
        <v>8</v>
      </c>
      <c r="BY33" s="4">
        <f>IF('4. Heures nocturnes'!$C$3="Score",1,8)</f>
        <v>8</v>
      </c>
      <c r="BZ33" s="4">
        <f>IF('4. Heures nocturnes'!$C$3="Score",0,7)</f>
        <v>7</v>
      </c>
      <c r="CA33" s="4">
        <f>IF('4. Heures nocturnes'!$C$3="Score",0,0)</f>
        <v>0</v>
      </c>
      <c r="CB33" s="4">
        <f>IF('4. Heures nocturnes'!$C$3="Score",0,0)</f>
        <v>0</v>
      </c>
      <c r="CC33" s="4">
        <f>IF('4. Heures nocturnes'!$C$3="Score",0,0)</f>
        <v>0</v>
      </c>
      <c r="CD33" s="4">
        <f>IF('4. Heures nocturnes'!$C$3="Score",0,0)</f>
        <v>0</v>
      </c>
      <c r="CE33" s="4">
        <f>IF('4. Heures nocturnes'!$C$3="Score",0,1)</f>
        <v>1</v>
      </c>
      <c r="CF33" s="4">
        <f>IF('4. Heures nocturnes'!$C$3="Score",1,8)</f>
        <v>8</v>
      </c>
      <c r="CG33" s="4">
        <f>IF('4. Heures nocturnes'!$C$3="Score",1,8)</f>
        <v>8</v>
      </c>
      <c r="CH33" s="4">
        <f>IF('4. Heures nocturnes'!$C$3="Score",2,9)</f>
        <v>9</v>
      </c>
      <c r="CI33" s="4">
        <f>IF('4. Heures nocturnes'!$C$3="Score",2,16)</f>
        <v>16</v>
      </c>
      <c r="CJ33" s="4">
        <f>IF('4. Heures nocturnes'!$C$3="Score",2,16)</f>
        <v>16</v>
      </c>
      <c r="CK33" s="4">
        <f>IF('4. Heures nocturnes'!$C$3="Score",2,16)</f>
        <v>16</v>
      </c>
      <c r="CL33" s="4">
        <f>IF('4. Heures nocturnes'!$C$3="Score",2,15)</f>
        <v>15</v>
      </c>
      <c r="CM33" s="4">
        <f>IF('4. Heures nocturnes'!$C$3="Score",1,8)</f>
        <v>8</v>
      </c>
      <c r="CN33" s="4">
        <f>IF('4. Heures nocturnes'!$C$3="Score",1,8)</f>
        <v>8</v>
      </c>
      <c r="CO33" s="4">
        <f>IF('4. Heures nocturnes'!$C$3="Score",0,7)</f>
        <v>7</v>
      </c>
      <c r="CP33" s="4">
        <f>IF('4. Heures nocturnes'!$C$3="Score",0,1)</f>
        <v>1</v>
      </c>
      <c r="CQ33" s="4">
        <f>IF('4. Heures nocturnes'!$C$3="Score",1,8)</f>
        <v>8</v>
      </c>
      <c r="CR33" s="4">
        <f>IF('4. Heures nocturnes'!$C$3="Score",2,9)</f>
        <v>9</v>
      </c>
      <c r="CS33" s="4">
        <f>IF('4. Heures nocturnes'!$C$3="Score",2,16)</f>
        <v>16</v>
      </c>
      <c r="CT33" s="4">
        <f>IF('4. Heures nocturnes'!$C$3="Score",2,16)</f>
        <v>16</v>
      </c>
      <c r="CU33" s="4">
        <f>IF('4. Heures nocturnes'!$C$3="Score",2,16)</f>
        <v>16</v>
      </c>
      <c r="CV33" s="4">
        <f>IF('4. Heures nocturnes'!$C$3="Score",2,16)</f>
        <v>16</v>
      </c>
      <c r="CW33" s="4">
        <f>IF('4. Heures nocturnes'!$C$3="Score",2,15)</f>
        <v>15</v>
      </c>
      <c r="CX33" s="4">
        <f>IF('4. Heures nocturnes'!$C$3="Score",2,9)</f>
        <v>9</v>
      </c>
      <c r="CY33" s="4">
        <f>IF('4. Heures nocturnes'!$C$3="Score",2,15)</f>
        <v>15</v>
      </c>
      <c r="CZ33" s="4">
        <f>IF('4. Heures nocturnes'!$C$3="Score",1,8)</f>
        <v>8</v>
      </c>
      <c r="DA33">
        <f>IF('4. Heures nocturnes'!$C$3="Score",1,8)</f>
        <v>8</v>
      </c>
    </row>
    <row r="34" spans="2:105" x14ac:dyDescent="0.35">
      <c r="B34" s="186" t="s">
        <v>696</v>
      </c>
      <c r="C34" s="172">
        <v>1</v>
      </c>
      <c r="D34" s="207">
        <f t="shared" si="3"/>
        <v>8.9294117647058826</v>
      </c>
      <c r="E34" s="188">
        <f>IF('4. Heures nocturnes'!$C$3="Score",,)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IF('4. Heures nocturnes'!$C$3="Score",,)</f>
        <v>0</v>
      </c>
      <c r="Q34" s="187">
        <f>IF('4. Heures nocturnes'!$C$3="Score",,)</f>
        <v>0</v>
      </c>
      <c r="R34" s="187">
        <f>IF('4. Heures nocturnes'!$C$3="Score",,)</f>
        <v>0</v>
      </c>
      <c r="S34" s="188">
        <f>IF('4. Heures nocturnes'!$C$3="Score",,)</f>
        <v>0</v>
      </c>
      <c r="T34" s="188">
        <f>IF('4. Heures nocturnes'!$C$3="Score",,)</f>
        <v>0</v>
      </c>
      <c r="U34" s="172">
        <f>IF('4. Heures nocturnes'!$C$3="Score",0,1)</f>
        <v>1</v>
      </c>
      <c r="V34" s="172">
        <f>IF('4. Heures nocturnes'!$C$3="Score",1,8)</f>
        <v>8</v>
      </c>
      <c r="W34" s="172">
        <f>IF('4. Heures nocturnes'!$C$3="Score",1,8)</f>
        <v>8</v>
      </c>
      <c r="X34" s="172">
        <f>IF('4. Heures nocturnes'!$C$3="Score",2,9)</f>
        <v>9</v>
      </c>
      <c r="Y34" s="172">
        <f>IF('4. Heures nocturnes'!$C$3="Score",2,16)</f>
        <v>16</v>
      </c>
      <c r="Z34" s="172">
        <f>IF('4. Heures nocturnes'!$C$3="Score",2,17)</f>
        <v>17</v>
      </c>
      <c r="AA34" s="172">
        <f>IF('4. Heures nocturnes'!$C$3="Score",2,24)</f>
        <v>24</v>
      </c>
      <c r="AB34" s="172">
        <f>IF('4. Heures nocturnes'!$C$3="Score",2,23)</f>
        <v>23</v>
      </c>
      <c r="AC34" s="172">
        <f>IF('4. Heures nocturnes'!$C$3="Score",2,16)</f>
        <v>16</v>
      </c>
      <c r="AD34" s="172">
        <f>IF('4. Heures nocturnes'!$C$3="Score",2,16)</f>
        <v>16</v>
      </c>
      <c r="AE34" s="172">
        <f>IF('4. Heures nocturnes'!$C$3="Score",2,16)</f>
        <v>16</v>
      </c>
      <c r="AF34" s="172">
        <f>IF('4. Heures nocturnes'!$C$3="Score",2,16)</f>
        <v>16</v>
      </c>
      <c r="AG34" s="172">
        <f>IF('4. Heures nocturnes'!$C$3="Score",2,16)</f>
        <v>16</v>
      </c>
      <c r="AH34" s="172">
        <f>IF('4. Heures nocturnes'!$C$3="Score",2,16)</f>
        <v>16</v>
      </c>
      <c r="AI34" s="172">
        <f>IF('4. Heures nocturnes'!$C$3="Score",2,16)</f>
        <v>16</v>
      </c>
      <c r="AJ34" s="172">
        <f>IF('4. Heures nocturnes'!$C$3="Score",2,16)</f>
        <v>16</v>
      </c>
      <c r="AK34" s="172">
        <f>IF('4. Heures nocturnes'!$C$3="Score",2,16)</f>
        <v>16</v>
      </c>
      <c r="AL34" s="172">
        <f>IF('4. Heures nocturnes'!$C$3="Score",2,15)</f>
        <v>15</v>
      </c>
      <c r="AM34" s="172">
        <f>IF('4. Heures nocturnes'!$C$3="Score",1,8)</f>
        <v>8</v>
      </c>
      <c r="AN34" s="172">
        <f>IF('4. Heures nocturnes'!$C$3="Score",0,7)</f>
        <v>7</v>
      </c>
      <c r="AO34" s="172">
        <f>IF('4. Heures nocturnes'!$C$3="Score",0,0)</f>
        <v>0</v>
      </c>
      <c r="AP34" s="172">
        <f>IF('4. Heures nocturnes'!$C$3="Score",0,0)</f>
        <v>0</v>
      </c>
      <c r="AQ34" s="172">
        <f>IF('4. Heures nocturnes'!$C$3="Score",0,0)</f>
        <v>0</v>
      </c>
      <c r="AR34" s="172">
        <f>IF('4. Heures nocturnes'!$C$3="Score",0,0)</f>
        <v>0</v>
      </c>
      <c r="AS34" s="189">
        <f>IF('4. Heures nocturnes'!$C$3="Score",0,1)</f>
        <v>1</v>
      </c>
      <c r="AT34" s="4">
        <f>IF('4. Heures nocturnes'!$C$3="Score",0,2)</f>
        <v>2</v>
      </c>
      <c r="AU34" s="4">
        <f>IF('4. Heures nocturnes'!$C$3="Score",0,2)</f>
        <v>2</v>
      </c>
      <c r="AV34" s="4">
        <f>IF('4. Heures nocturnes'!$C$3="Score",0,3)</f>
        <v>3</v>
      </c>
      <c r="AW34" s="4">
        <f>IF('4. Heures nocturnes'!$C$3="Score",2,10)</f>
        <v>10</v>
      </c>
      <c r="AX34" s="4">
        <f>IF('4. Heures nocturnes'!$C$3="Score",2,10)</f>
        <v>10</v>
      </c>
      <c r="AY34" s="4">
        <f>IF('4. Heures nocturnes'!$C$3="Score",2,11)</f>
        <v>11</v>
      </c>
      <c r="AZ34" s="4">
        <f>IF('4. Heures nocturnes'!$C$3="Score",2,17)</f>
        <v>17</v>
      </c>
      <c r="BA34" s="4">
        <f>IF('4. Heures nocturnes'!$C$3="Score",2,16)</f>
        <v>16</v>
      </c>
      <c r="BB34" s="4">
        <f>IF('4. Heures nocturnes'!$C$3="Score",2,17)</f>
        <v>17</v>
      </c>
      <c r="BC34" s="4">
        <f>IF('4. Heures nocturnes'!$C$3="Score",2,23)</f>
        <v>23</v>
      </c>
      <c r="BD34" s="4">
        <f>IF('4. Heures nocturnes'!$C$3="Score",2,16)</f>
        <v>16</v>
      </c>
      <c r="BE34" s="4">
        <f>IF('4. Heures nocturnes'!$C$3="Score",2,16)</f>
        <v>16</v>
      </c>
      <c r="BF34" s="4">
        <f>IF('4. Heures nocturnes'!$C$3="Score",2,15)</f>
        <v>15</v>
      </c>
      <c r="BG34" s="4">
        <f>IF('4. Heures nocturnes'!$C$3="Score",1,8)</f>
        <v>8</v>
      </c>
      <c r="BH34" s="4">
        <f>IF('4. Heures nocturnes'!$C$3="Score",2,9)</f>
        <v>9</v>
      </c>
      <c r="BI34" s="4">
        <f>IF('4. Heures nocturnes'!$C$3="Score",2,15)</f>
        <v>15</v>
      </c>
      <c r="BJ34" s="4">
        <f>IF('4. Heures nocturnes'!$C$3="Score",1,8)</f>
        <v>8</v>
      </c>
      <c r="BK34" s="4">
        <f>IF('4. Heures nocturnes'!$C$3="Score",1,8)</f>
        <v>8</v>
      </c>
      <c r="BL34" s="4">
        <f>IF('4. Heures nocturnes'!$C$3="Score",1,8)</f>
        <v>8</v>
      </c>
      <c r="BM34" s="4">
        <f>IF('4. Heures nocturnes'!$C$3="Score",1,8)</f>
        <v>8</v>
      </c>
      <c r="BN34" s="4">
        <f>IF('4. Heures nocturnes'!$C$3="Score",1,8)</f>
        <v>8</v>
      </c>
      <c r="BO34" s="4">
        <f>IF('4. Heures nocturnes'!$C$3="Score",0,7)</f>
        <v>7</v>
      </c>
      <c r="BP34" s="4">
        <f>IF('4. Heures nocturnes'!$C$3="Score",0,0)</f>
        <v>0</v>
      </c>
      <c r="BQ34" s="4">
        <f>IF('4. Heures nocturnes'!$C$3="Score",0,0)</f>
        <v>0</v>
      </c>
      <c r="BR34" s="4">
        <f>IF('4. Heures nocturnes'!$C$3="Score",0,0)</f>
        <v>0</v>
      </c>
      <c r="BS34" s="4">
        <f>IF('4. Heures nocturnes'!$C$3="Score",0,0)</f>
        <v>0</v>
      </c>
      <c r="BT34" s="4">
        <f>IF('4. Heures nocturnes'!$C$3="Score",0,0)</f>
        <v>0</v>
      </c>
      <c r="BU34" s="4">
        <f>IF('4. Heures nocturnes'!$C$3="Score",0,0)</f>
        <v>0</v>
      </c>
      <c r="BV34" s="4">
        <f>IF('4. Heures nocturnes'!$C$3="Score",0,0)</f>
        <v>0</v>
      </c>
      <c r="BW34" s="4">
        <f>IF('4. Heures nocturnes'!$C$3="Score",0,0)</f>
        <v>0</v>
      </c>
      <c r="BX34" s="4">
        <f>IF('4. Heures nocturnes'!$C$3="Score",0,1)</f>
        <v>1</v>
      </c>
      <c r="BY34" s="4">
        <f>IF('4. Heures nocturnes'!$C$3="Score",1,8)</f>
        <v>8</v>
      </c>
      <c r="BZ34" s="4">
        <f>IF('4. Heures nocturnes'!$C$3="Score",1,8)</f>
        <v>8</v>
      </c>
      <c r="CA34" s="4">
        <f>IF('4. Heures nocturnes'!$C$3="Score",1,8)</f>
        <v>8</v>
      </c>
      <c r="CB34" s="4">
        <f>IF('4. Heures nocturnes'!$C$3="Score",1,8)</f>
        <v>8</v>
      </c>
      <c r="CC34" s="4">
        <f>IF('4. Heures nocturnes'!$C$3="Score",1,8)</f>
        <v>8</v>
      </c>
      <c r="CD34" s="4">
        <f>IF('4. Heures nocturnes'!$C$3="Score",1,8)</f>
        <v>8</v>
      </c>
      <c r="CE34" s="4">
        <f>IF('4. Heures nocturnes'!$C$3="Score",0,7)</f>
        <v>7</v>
      </c>
      <c r="CF34" s="4">
        <f>IF('4. Heures nocturnes'!$C$3="Score",0,0)</f>
        <v>0</v>
      </c>
      <c r="CG34" s="4">
        <f>IF('4. Heures nocturnes'!$C$3="Score",0,0)</f>
        <v>0</v>
      </c>
      <c r="CH34" s="4">
        <f>IF('4. Heures nocturnes'!$C$3="Score",0,0)</f>
        <v>0</v>
      </c>
      <c r="CI34" s="4">
        <f>IF('4. Heures nocturnes'!$C$3="Score",0,0)</f>
        <v>0</v>
      </c>
      <c r="CJ34" s="4">
        <f>IF('4. Heures nocturnes'!$C$3="Score",0,0)</f>
        <v>0</v>
      </c>
      <c r="CK34" s="4">
        <f>IF('4. Heures nocturnes'!$C$3="Score",0,0)</f>
        <v>0</v>
      </c>
      <c r="CL34" s="4">
        <f>IF('4. Heures nocturnes'!$C$3="Score",0,1)</f>
        <v>1</v>
      </c>
      <c r="CM34" s="4">
        <f>IF('4. Heures nocturnes'!$C$3="Score",1,8)</f>
        <v>8</v>
      </c>
      <c r="CN34" s="4">
        <f>IF('4. Heures nocturnes'!$C$3="Score",1,8)</f>
        <v>8</v>
      </c>
      <c r="CO34" s="4">
        <f>IF('4. Heures nocturnes'!$C$3="Score",1,8)</f>
        <v>8</v>
      </c>
      <c r="CP34" s="4">
        <f>IF('4. Heures nocturnes'!$C$3="Score",2,9)</f>
        <v>9</v>
      </c>
      <c r="CQ34" s="4">
        <f>IF('4. Heures nocturnes'!$C$3="Score",2,16)</f>
        <v>16</v>
      </c>
      <c r="CR34" s="4">
        <f>IF('4. Heures nocturnes'!$C$3="Score",2,17)</f>
        <v>17</v>
      </c>
      <c r="CS34" s="4">
        <f>IF('4. Heures nocturnes'!$C$3="Score",2,23)</f>
        <v>23</v>
      </c>
      <c r="CT34" s="4">
        <f>IF('4. Heures nocturnes'!$C$3="Score",2,16)</f>
        <v>16</v>
      </c>
      <c r="CU34" s="4">
        <f>IF('4. Heures nocturnes'!$C$3="Score",2,16)</f>
        <v>16</v>
      </c>
      <c r="CV34" s="4">
        <f>IF('4. Heures nocturnes'!$C$3="Score",2,16)</f>
        <v>16</v>
      </c>
      <c r="CW34" s="4">
        <f>IF('4. Heures nocturnes'!$C$3="Score",2,15)</f>
        <v>15</v>
      </c>
      <c r="CX34" s="4">
        <f>IF('4. Heures nocturnes'!$C$3="Score",1,8)</f>
        <v>8</v>
      </c>
      <c r="CY34" s="4">
        <f>IF('4. Heures nocturnes'!$C$3="Score",1,8)</f>
        <v>8</v>
      </c>
      <c r="CZ34" s="4">
        <f>IF('4. Heures nocturnes'!$C$3="Score",1,8)</f>
        <v>8</v>
      </c>
      <c r="DA34">
        <f>IF('4. Heures nocturnes'!$C$3="Score",1,8)</f>
        <v>8</v>
      </c>
    </row>
    <row r="35" spans="2:105" x14ac:dyDescent="0.35">
      <c r="B35" s="186" t="s">
        <v>697</v>
      </c>
      <c r="C35" s="172">
        <v>1</v>
      </c>
      <c r="D35" s="207">
        <f t="shared" si="3"/>
        <v>9.4352941176470591</v>
      </c>
      <c r="E35" s="188">
        <f>IF('4. Heures nocturnes'!$C$3="Score",,)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IF('4. Heures nocturnes'!$C$3="Score",,)</f>
        <v>0</v>
      </c>
      <c r="Q35" s="188">
        <f>IF('4. Heures nocturnes'!$C$3="Score",,)</f>
        <v>0</v>
      </c>
      <c r="R35" s="188">
        <f>IF('4. Heures nocturnes'!$C$3="Score",,)</f>
        <v>0</v>
      </c>
      <c r="S35" s="187">
        <f>IF('4. Heures nocturnes'!$C$3="Score",,)</f>
        <v>0</v>
      </c>
      <c r="T35" s="187">
        <f>IF('4. Heures nocturnes'!$C$3="Score",,)</f>
        <v>0</v>
      </c>
      <c r="U35" s="172">
        <f>IF('4. Heures nocturnes'!$C$3="Score",1,8)</f>
        <v>8</v>
      </c>
      <c r="V35" s="172">
        <f>IF('4. Heures nocturnes'!$C$3="Score",2,9)</f>
        <v>9</v>
      </c>
      <c r="W35" s="172">
        <f>IF('4. Heures nocturnes'!$C$3="Score",2,10)</f>
        <v>10</v>
      </c>
      <c r="X35" s="172">
        <f>IF('4. Heures nocturnes'!$C$3="Score",2,10)</f>
        <v>10</v>
      </c>
      <c r="Y35" s="172">
        <f>IF('4. Heures nocturnes'!$C$3="Score",2,9)</f>
        <v>9</v>
      </c>
      <c r="Z35" s="172">
        <f>IF('4. Heures nocturnes'!$C$3="Score",0,3)</f>
        <v>3</v>
      </c>
      <c r="AA35" s="172">
        <f>IF('4. Heures nocturnes'!$C$3="Score",2,10)</f>
        <v>10</v>
      </c>
      <c r="AB35" s="172">
        <f>IF('4. Heures nocturnes'!$C$3="Score",2,11)</f>
        <v>11</v>
      </c>
      <c r="AC35" s="172">
        <f>IF('4. Heures nocturnes'!$C$3="Score",2,17)</f>
        <v>17</v>
      </c>
      <c r="AD35" s="172">
        <f>IF('4. Heures nocturnes'!$C$3="Score",2,16)</f>
        <v>16</v>
      </c>
      <c r="AE35" s="172">
        <f>IF('4. Heures nocturnes'!$C$3="Score",2,16)</f>
        <v>16</v>
      </c>
      <c r="AF35" s="172">
        <f>IF('4. Heures nocturnes'!$C$3="Score",2,17)</f>
        <v>17</v>
      </c>
      <c r="AG35" s="172">
        <f>IF('4. Heures nocturnes'!$C$3="Score",2,23)</f>
        <v>23</v>
      </c>
      <c r="AH35" s="172">
        <f>IF('4. Heures nocturnes'!$C$3="Score",2,17)</f>
        <v>17</v>
      </c>
      <c r="AI35" s="172">
        <f>IF('4. Heures nocturnes'!$C$3="Score",2,23)</f>
        <v>23</v>
      </c>
      <c r="AJ35" s="172">
        <f>IF('4. Heures nocturnes'!$C$3="Score",2,16)</f>
        <v>16</v>
      </c>
      <c r="AK35" s="172">
        <f>IF('4. Heures nocturnes'!$C$3="Score",2,16)</f>
        <v>16</v>
      </c>
      <c r="AL35" s="172">
        <f>IF('4. Heures nocturnes'!$C$3="Score",2,17)</f>
        <v>17</v>
      </c>
      <c r="AM35" s="172">
        <f>IF('4. Heures nocturnes'!$C$3="Score",2,23)</f>
        <v>23</v>
      </c>
      <c r="AN35" s="172">
        <f>IF('4. Heures nocturnes'!$C$3="Score",2,16)</f>
        <v>16</v>
      </c>
      <c r="AO35" s="172">
        <f>IF('4. Heures nocturnes'!$C$3="Score",2,15)</f>
        <v>15</v>
      </c>
      <c r="AP35" s="172">
        <f>IF('4. Heures nocturnes'!$C$3="Score",1,8)</f>
        <v>8</v>
      </c>
      <c r="AQ35" s="172">
        <f>IF('4. Heures nocturnes'!$C$3="Score",1,8)</f>
        <v>8</v>
      </c>
      <c r="AR35" s="172">
        <f>IF('4. Heures nocturnes'!$C$3="Score",1,8)</f>
        <v>8</v>
      </c>
      <c r="AS35" s="189">
        <f>IF('4. Heures nocturnes'!$C$3="Score",0,7)</f>
        <v>7</v>
      </c>
      <c r="AT35" s="4">
        <f>IF('4. Heures nocturnes'!$C$3="Score",0,0)</f>
        <v>0</v>
      </c>
      <c r="AU35" s="4">
        <f>IF('4. Heures nocturnes'!$C$3="Score",0,0)</f>
        <v>0</v>
      </c>
      <c r="AV35" s="4">
        <f>IF('4. Heures nocturnes'!$C$3="Score",0,0)</f>
        <v>0</v>
      </c>
      <c r="AW35" s="4">
        <f>IF('4. Heures nocturnes'!$C$3="Score",0,0)</f>
        <v>0</v>
      </c>
      <c r="AX35" s="4">
        <f>IF('4. Heures nocturnes'!$C$3="Score",0,0)</f>
        <v>0</v>
      </c>
      <c r="AY35" s="4">
        <f>IF('4. Heures nocturnes'!$C$3="Score",0,1)</f>
        <v>1</v>
      </c>
      <c r="AZ35" s="4">
        <f>IF('4. Heures nocturnes'!$C$3="Score",1,8)</f>
        <v>8</v>
      </c>
      <c r="BA35" s="4">
        <f>IF('4. Heures nocturnes'!$C$3="Score",2,9)</f>
        <v>9</v>
      </c>
      <c r="BB35" s="4">
        <f>IF('4. Heures nocturnes'!$C$3="Score",2,16)</f>
        <v>16</v>
      </c>
      <c r="BC35" s="4">
        <f>IF('4. Heures nocturnes'!$C$3="Score",2,16)</f>
        <v>16</v>
      </c>
      <c r="BD35" s="4">
        <f>IF('4. Heures nocturnes'!$C$3="Score",2,17)</f>
        <v>17</v>
      </c>
      <c r="BE35" s="4">
        <f>IF('4. Heures nocturnes'!$C$3="Score",2,24)</f>
        <v>24</v>
      </c>
      <c r="BF35" s="4">
        <f>IF('4. Heures nocturnes'!$C$3="Score",2,24)</f>
        <v>24</v>
      </c>
      <c r="BG35" s="4">
        <f>IF('4. Heures nocturnes'!$C$3="Score",2,24)</f>
        <v>24</v>
      </c>
      <c r="BH35" s="4">
        <f>IF('4. Heures nocturnes'!$C$3="Score",2,23)</f>
        <v>23</v>
      </c>
      <c r="BI35" s="4">
        <f>IF('4. Heures nocturnes'!$C$3="Score",2,16)</f>
        <v>16</v>
      </c>
      <c r="BJ35" s="4">
        <f>IF('4. Heures nocturnes'!$C$3="Score",2,16)</f>
        <v>16</v>
      </c>
      <c r="BK35" s="4">
        <f>IF('4. Heures nocturnes'!$C$3="Score",2,15)</f>
        <v>15</v>
      </c>
      <c r="BL35" s="4">
        <f>IF('4. Heures nocturnes'!$C$3="Score",2,9)</f>
        <v>9</v>
      </c>
      <c r="BM35" s="4">
        <f>IF('4. Heures nocturnes'!$C$3="Score",2,9)</f>
        <v>9</v>
      </c>
      <c r="BN35" s="4">
        <f>IF('4. Heures nocturnes'!$C$3="Score",0,3)</f>
        <v>3</v>
      </c>
      <c r="BO35" s="4">
        <f>IF('4. Heures nocturnes'!$C$3="Score",2,10)</f>
        <v>10</v>
      </c>
      <c r="BP35" s="4">
        <f>IF('4. Heures nocturnes'!$C$3="Score",2,10)</f>
        <v>10</v>
      </c>
      <c r="BQ35" s="4">
        <f>IF('4. Heures nocturnes'!$C$3="Score",2,10)</f>
        <v>10</v>
      </c>
      <c r="BR35" s="4">
        <f>IF('4. Heures nocturnes'!$C$3="Score",2,10)</f>
        <v>10</v>
      </c>
      <c r="BS35" s="4">
        <f>IF('4. Heures nocturnes'!$C$3="Score",2,10)</f>
        <v>10</v>
      </c>
      <c r="BT35" s="4">
        <f>IF('4. Heures nocturnes'!$C$3="Score",2,16)</f>
        <v>16</v>
      </c>
      <c r="BU35" s="4">
        <f>IF('4. Heures nocturnes'!$C$3="Score",2,15)</f>
        <v>15</v>
      </c>
      <c r="BV35" s="4">
        <f>IF('4. Heures nocturnes'!$C$3="Score",1,8)</f>
        <v>8</v>
      </c>
      <c r="BW35" s="4">
        <f>IF('4. Heures nocturnes'!$C$3="Score",1,8)</f>
        <v>8</v>
      </c>
      <c r="BX35" s="4">
        <f>IF('4. Heures nocturnes'!$C$3="Score",1,8)</f>
        <v>8</v>
      </c>
      <c r="BY35" s="4">
        <f>IF('4. Heures nocturnes'!$C$3="Score",1,8)</f>
        <v>8</v>
      </c>
      <c r="BZ35" s="4">
        <f>IF('4. Heures nocturnes'!$C$3="Score",0,7)</f>
        <v>7</v>
      </c>
      <c r="CA35" s="4">
        <f>IF('4. Heures nocturnes'!$C$3="Score",0,0)</f>
        <v>0</v>
      </c>
      <c r="CB35" s="4">
        <f>IF('4. Heures nocturnes'!$C$3="Score",0,0)</f>
        <v>0</v>
      </c>
      <c r="CC35" s="4">
        <f>IF('4. Heures nocturnes'!$C$3="Score",0,0)</f>
        <v>0</v>
      </c>
      <c r="CD35" s="4">
        <f>IF('4. Heures nocturnes'!$C$3="Score",0,1)</f>
        <v>1</v>
      </c>
      <c r="CE35" s="4">
        <f>IF('4. Heures nocturnes'!$C$3="Score",0,1)</f>
        <v>1</v>
      </c>
      <c r="CF35" s="4">
        <f>IF('4. Heures nocturnes'!$C$3="Score",0,1)</f>
        <v>1</v>
      </c>
      <c r="CG35" s="4">
        <f>IF('4. Heures nocturnes'!$C$3="Score",0,1)</f>
        <v>1</v>
      </c>
      <c r="CH35" s="4">
        <f>IF('4. Heures nocturnes'!$C$3="Score",0,1)</f>
        <v>1</v>
      </c>
      <c r="CI35" s="4">
        <f>IF('4. Heures nocturnes'!$C$3="Score",0,1)</f>
        <v>1</v>
      </c>
      <c r="CJ35" s="4">
        <f>IF('4. Heures nocturnes'!$C$3="Score",0,1)</f>
        <v>1</v>
      </c>
      <c r="CK35" s="4">
        <f>IF('4. Heures nocturnes'!$C$3="Score",0,0)</f>
        <v>0</v>
      </c>
      <c r="CL35" s="4">
        <f>IF('4. Heures nocturnes'!$C$3="Score",0,0)</f>
        <v>0</v>
      </c>
      <c r="CM35" s="4">
        <f>IF('4. Heures nocturnes'!$C$3="Score",0,0)</f>
        <v>0</v>
      </c>
      <c r="CN35" s="4">
        <f>IF('4. Heures nocturnes'!$C$3="Score",0,0)</f>
        <v>0</v>
      </c>
      <c r="CO35" s="4">
        <f>IF('4. Heures nocturnes'!$C$3="Score",0,0)</f>
        <v>0</v>
      </c>
      <c r="CP35" s="4">
        <f>IF('4. Heures nocturnes'!$C$3="Score",0,0)</f>
        <v>0</v>
      </c>
      <c r="CQ35" s="4">
        <f>IF('4. Heures nocturnes'!$C$3="Score",0,0)</f>
        <v>0</v>
      </c>
      <c r="CR35" s="4">
        <f>IF('4. Heures nocturnes'!$C$3="Score",0,1)</f>
        <v>1</v>
      </c>
      <c r="CS35" s="4">
        <f>IF('4. Heures nocturnes'!$C$3="Score",1,8)</f>
        <v>8</v>
      </c>
      <c r="CT35" s="4">
        <f>IF('4. Heures nocturnes'!$C$3="Score",2,9)</f>
        <v>9</v>
      </c>
      <c r="CU35" s="4">
        <f>IF('4. Heures nocturnes'!$C$3="Score",2,16)</f>
        <v>16</v>
      </c>
      <c r="CV35" s="4">
        <f>IF('4. Heures nocturnes'!$C$3="Score",2,16)</f>
        <v>16</v>
      </c>
      <c r="CW35" s="4">
        <f>IF('4. Heures nocturnes'!$C$3="Score",2,16)</f>
        <v>16</v>
      </c>
      <c r="CX35" s="4">
        <f>IF('4. Heures nocturnes'!$C$3="Score",2,16)</f>
        <v>16</v>
      </c>
      <c r="CY35" s="4">
        <f>IF('4. Heures nocturnes'!$C$3="Score",2,15)</f>
        <v>15</v>
      </c>
      <c r="CZ35" s="4">
        <f>IF('4. Heures nocturnes'!$C$3="Score",1,8)</f>
        <v>8</v>
      </c>
      <c r="DA35">
        <f>IF('4. Heures nocturnes'!$C$3="Score",0,7)</f>
        <v>7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12.247058823529411</v>
      </c>
      <c r="E36" s="187">
        <f>IF('4. Heures nocturnes'!$C$3="Score",,)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IF('4. Heures nocturnes'!$C$3="Score",,)</f>
        <v>0</v>
      </c>
      <c r="Q36" s="187">
        <f>IF('4. Heures nocturnes'!$C$3="Score",,)</f>
        <v>0</v>
      </c>
      <c r="R36" s="187">
        <f>IF('4. Heures nocturnes'!$C$3="Score",,)</f>
        <v>0</v>
      </c>
      <c r="S36" s="188">
        <f>IF('4. Heures nocturnes'!$C$3="Score",,)</f>
        <v>0</v>
      </c>
      <c r="T36" s="187">
        <f>IF('4. Heures nocturnes'!$C$3="Score",,)</f>
        <v>0</v>
      </c>
      <c r="U36" s="172">
        <f>IF('4. Heures nocturnes'!$C$3="Score",0,0)</f>
        <v>0</v>
      </c>
      <c r="V36" s="172">
        <f>IF('4. Heures nocturnes'!$C$3="Score",0,0)</f>
        <v>0</v>
      </c>
      <c r="W36" s="172">
        <f>IF('4. Heures nocturnes'!$C$3="Score",0,0)</f>
        <v>0</v>
      </c>
      <c r="X36" s="172">
        <f>IF('4. Heures nocturnes'!$C$3="Score",0,0)</f>
        <v>0</v>
      </c>
      <c r="Y36" s="172">
        <f>IF('4. Heures nocturnes'!$C$3="Score",0,0)</f>
        <v>0</v>
      </c>
      <c r="Z36" s="172">
        <f>IF('4. Heures nocturnes'!$C$3="Score",0,0)</f>
        <v>0</v>
      </c>
      <c r="AA36" s="172">
        <f>IF('4. Heures nocturnes'!$C$3="Score",0,1)</f>
        <v>1</v>
      </c>
      <c r="AB36" s="172">
        <f>IF('4. Heures nocturnes'!$C$3="Score",1,8)</f>
        <v>8</v>
      </c>
      <c r="AC36" s="172">
        <f>IF('4. Heures nocturnes'!$C$3="Score",2,9)</f>
        <v>9</v>
      </c>
      <c r="AD36" s="172">
        <f>IF('4. Heures nocturnes'!$C$3="Score",2,10)</f>
        <v>10</v>
      </c>
      <c r="AE36" s="172">
        <f>IF('4. Heures nocturnes'!$C$3="Score",2,10)</f>
        <v>10</v>
      </c>
      <c r="AF36" s="172">
        <f>IF('4. Heures nocturnes'!$C$3="Score",2,11)</f>
        <v>11</v>
      </c>
      <c r="AG36" s="172">
        <f>IF('4. Heures nocturnes'!$C$3="Score",2,18)</f>
        <v>18</v>
      </c>
      <c r="AH36" s="172">
        <f>IF('4. Heures nocturnes'!$C$3="Score",2,17)</f>
        <v>17</v>
      </c>
      <c r="AI36" s="172">
        <f>IF('4. Heures nocturnes'!$C$3="Score",2,10)</f>
        <v>10</v>
      </c>
      <c r="AJ36" s="172">
        <f>IF('4. Heures nocturnes'!$C$3="Score",2,10)</f>
        <v>10</v>
      </c>
      <c r="AK36" s="172">
        <f>IF('4. Heures nocturnes'!$C$3="Score",2,16)</f>
        <v>16</v>
      </c>
      <c r="AL36" s="172">
        <f>IF('4. Heures nocturnes'!$C$3="Score",2,17)</f>
        <v>17</v>
      </c>
      <c r="AM36" s="172">
        <f>IF('4. Heures nocturnes'!$C$3="Score",2,23)</f>
        <v>23</v>
      </c>
      <c r="AN36" s="172">
        <f>IF('4. Heures nocturnes'!$C$3="Score",2,16)</f>
        <v>16</v>
      </c>
      <c r="AO36" s="172">
        <f>IF('4. Heures nocturnes'!$C$3="Score",2,17)</f>
        <v>17</v>
      </c>
      <c r="AP36" s="172">
        <f>IF('4. Heures nocturnes'!$C$3="Score",2,19)</f>
        <v>19</v>
      </c>
      <c r="AQ36" s="172">
        <f>IF('4. Heures nocturnes'!$C$3="Score",2,25)</f>
        <v>25</v>
      </c>
      <c r="AR36" s="172">
        <f>IF('4. Heures nocturnes'!$C$3="Score",2,19)</f>
        <v>19</v>
      </c>
      <c r="AS36" s="189">
        <f>IF('4. Heures nocturnes'!$C$3="Score",2,25)</f>
        <v>25</v>
      </c>
      <c r="AT36" s="4">
        <f>IF('4. Heures nocturnes'!$C$3="Score",2,18)</f>
        <v>18</v>
      </c>
      <c r="AU36" s="4">
        <f>IF('4. Heures nocturnes'!$C$3="Score",2,19)</f>
        <v>19</v>
      </c>
      <c r="AV36" s="4">
        <f>IF('4. Heures nocturnes'!$C$3="Score",2,25)</f>
        <v>25</v>
      </c>
      <c r="AW36" s="4">
        <f>IF('4. Heures nocturnes'!$C$3="Score",2,24)</f>
        <v>24</v>
      </c>
      <c r="AX36" s="4">
        <f>IF('4. Heures nocturnes'!$C$3="Score",2,18)</f>
        <v>18</v>
      </c>
      <c r="AY36" s="4">
        <f>IF('4. Heures nocturnes'!$C$3="Score",2,17)</f>
        <v>17</v>
      </c>
      <c r="AZ36" s="4">
        <f>IF('4. Heures nocturnes'!$C$3="Score",2,10)</f>
        <v>10</v>
      </c>
      <c r="BA36" s="4">
        <f>IF('4. Heures nocturnes'!$C$3="Score",2,11)</f>
        <v>11</v>
      </c>
      <c r="BB36" s="4">
        <f>IF('4. Heures nocturnes'!$C$3="Score",2,17)</f>
        <v>17</v>
      </c>
      <c r="BC36" s="4">
        <f>IF('4. Heures nocturnes'!$C$3="Score",2,10)</f>
        <v>10</v>
      </c>
      <c r="BD36" s="4">
        <f>IF('4. Heures nocturnes'!$C$3="Score",2,9)</f>
        <v>9</v>
      </c>
      <c r="BE36" s="4">
        <f>IF('4. Heures nocturnes'!$C$3="Score",1,8)</f>
        <v>8</v>
      </c>
      <c r="BF36" s="4">
        <f>IF('4. Heures nocturnes'!$C$3="Score",1,8)</f>
        <v>8</v>
      </c>
      <c r="BG36" s="4">
        <f>IF('4. Heures nocturnes'!$C$3="Score",1,8)</f>
        <v>8</v>
      </c>
      <c r="BH36" s="4">
        <f>IF('4. Heures nocturnes'!$C$3="Score",0,7)</f>
        <v>7</v>
      </c>
      <c r="BI36" s="4">
        <f>IF('4. Heures nocturnes'!$C$3="Score",0,0)</f>
        <v>0</v>
      </c>
      <c r="BJ36" s="4">
        <f>IF('4. Heures nocturnes'!$C$3="Score",0,1)</f>
        <v>1</v>
      </c>
      <c r="BK36" s="4">
        <f>IF('4. Heures nocturnes'!$C$3="Score",1,8)</f>
        <v>8</v>
      </c>
      <c r="BL36" s="4">
        <f>IF('4. Heures nocturnes'!$C$3="Score",1,8)</f>
        <v>8</v>
      </c>
      <c r="BM36" s="4">
        <f>IF('4. Heures nocturnes'!$C$3="Score",1,8)</f>
        <v>8</v>
      </c>
      <c r="BN36" s="4">
        <f>IF('4. Heures nocturnes'!$C$3="Score",2,9)</f>
        <v>9</v>
      </c>
      <c r="BO36" s="4">
        <f>IF('4. Heures nocturnes'!$C$3="Score",2,17)</f>
        <v>17</v>
      </c>
      <c r="BP36" s="4">
        <f>IF('4. Heures nocturnes'!$C$3="Score",2,24)</f>
        <v>24</v>
      </c>
      <c r="BQ36" s="4">
        <f>IF('4. Heures nocturnes'!$C$3="Score",2,23)</f>
        <v>23</v>
      </c>
      <c r="BR36" s="4">
        <f>IF('4. Heures nocturnes'!$C$3="Score",2,16)</f>
        <v>16</v>
      </c>
      <c r="BS36" s="4">
        <f>IF('4. Heures nocturnes'!$C$3="Score",2,17)</f>
        <v>17</v>
      </c>
      <c r="BT36" s="4">
        <f>IF('4. Heures nocturnes'!$C$3="Score",2,18)</f>
        <v>18</v>
      </c>
      <c r="BU36" s="4">
        <f>IF('4. Heures nocturnes'!$C$3="Score",2,18)</f>
        <v>18</v>
      </c>
      <c r="BV36" s="4">
        <f>IF('4. Heures nocturnes'!$C$3="Score",2,17)</f>
        <v>17</v>
      </c>
      <c r="BW36" s="4">
        <f>IF('4. Heures nocturnes'!$C$3="Score",2,10)</f>
        <v>10</v>
      </c>
      <c r="BX36" s="4">
        <f>IF('4. Heures nocturnes'!$C$3="Score",2,11)</f>
        <v>11</v>
      </c>
      <c r="BY36" s="4">
        <f>IF('4. Heures nocturnes'!$C$3="Score",2,18)</f>
        <v>18</v>
      </c>
      <c r="BZ36" s="4">
        <f>IF('4. Heures nocturnes'!$C$3="Score",2,17)</f>
        <v>17</v>
      </c>
      <c r="CA36" s="4">
        <f>IF('4. Heures nocturnes'!$C$3="Score",2,16)</f>
        <v>16</v>
      </c>
      <c r="CB36" s="4">
        <f>IF('4. Heures nocturnes'!$C$3="Score",2,15)</f>
        <v>15</v>
      </c>
      <c r="CC36" s="4">
        <f>IF('4. Heures nocturnes'!$C$3="Score",1,8)</f>
        <v>8</v>
      </c>
      <c r="CD36" s="4">
        <f>IF('4. Heures nocturnes'!$C$3="Score",1,8)</f>
        <v>8</v>
      </c>
      <c r="CE36" s="4">
        <f>IF('4. Heures nocturnes'!$C$3="Score",0,7)</f>
        <v>7</v>
      </c>
      <c r="CF36" s="4">
        <f>IF('4. Heures nocturnes'!$C$3="Score",0,0)</f>
        <v>0</v>
      </c>
      <c r="CG36" s="4">
        <f>IF('4. Heures nocturnes'!$C$3="Score",0,0)</f>
        <v>0</v>
      </c>
      <c r="CH36" s="4">
        <f>IF('4. Heures nocturnes'!$C$3="Score",0,1)</f>
        <v>1</v>
      </c>
      <c r="CI36" s="4">
        <f>IF('4. Heures nocturnes'!$C$3="Score",1,8)</f>
        <v>8</v>
      </c>
      <c r="CJ36" s="4">
        <f>IF('4. Heures nocturnes'!$C$3="Score",2,9)</f>
        <v>9</v>
      </c>
      <c r="CK36" s="4">
        <f>IF('4. Heures nocturnes'!$C$3="Score",2,16)</f>
        <v>16</v>
      </c>
      <c r="CL36" s="4">
        <f>IF('4. Heures nocturnes'!$C$3="Score",2,16)</f>
        <v>16</v>
      </c>
      <c r="CM36" s="4">
        <f>IF('4. Heures nocturnes'!$C$3="Score",2,16)</f>
        <v>16</v>
      </c>
      <c r="CN36" s="4">
        <f>IF('4. Heures nocturnes'!$C$3="Score",2,16)</f>
        <v>16</v>
      </c>
      <c r="CO36" s="4">
        <f>IF('4. Heures nocturnes'!$C$3="Score",2,15)</f>
        <v>15</v>
      </c>
      <c r="CP36" s="4">
        <f>IF('4. Heures nocturnes'!$C$3="Score",2,9)</f>
        <v>9</v>
      </c>
      <c r="CQ36" s="4">
        <f>IF('4. Heures nocturnes'!$C$3="Score",2,15)</f>
        <v>15</v>
      </c>
      <c r="CR36" s="4">
        <f>IF('4. Heures nocturnes'!$C$3="Score",2,9)</f>
        <v>9</v>
      </c>
      <c r="CS36" s="4">
        <f>IF('4. Heures nocturnes'!$C$3="Score",2,16)</f>
        <v>16</v>
      </c>
      <c r="CT36" s="4">
        <f>IF('4. Heures nocturnes'!$C$3="Score",2,16)</f>
        <v>16</v>
      </c>
      <c r="CU36" s="4">
        <f>IF('4. Heures nocturnes'!$C$3="Score",2,16)</f>
        <v>16</v>
      </c>
      <c r="CV36" s="4">
        <f>IF('4. Heures nocturnes'!$C$3="Score",2,16)</f>
        <v>16</v>
      </c>
      <c r="CW36" s="4">
        <f>IF('4. Heures nocturnes'!$C$3="Score",2,16)</f>
        <v>16</v>
      </c>
      <c r="CX36" s="4">
        <f>IF('4. Heures nocturnes'!$C$3="Score",2,16)</f>
        <v>16</v>
      </c>
      <c r="CY36" s="4">
        <f>IF('4. Heures nocturnes'!$C$3="Score",2,15)</f>
        <v>15</v>
      </c>
      <c r="CZ36" s="4">
        <f>IF('4. Heures nocturnes'!$C$3="Score",1,8)</f>
        <v>8</v>
      </c>
      <c r="DA36">
        <f>IF('4. Heures nocturnes'!$C$3="Score",1,8)</f>
        <v>8</v>
      </c>
    </row>
    <row r="37" spans="2:105" x14ac:dyDescent="0.35">
      <c r="B37" s="186" t="s">
        <v>699</v>
      </c>
      <c r="C37" s="183"/>
      <c r="D37" s="206">
        <f t="shared" si="3"/>
        <v>9.1411764705882348</v>
      </c>
      <c r="E37" s="183">
        <f>IF('4. Heures nocturnes'!$C$3="Score",,)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IF('4. Heures nocturnes'!$C$3="Score",,)</f>
        <v>0</v>
      </c>
      <c r="Q37" s="183">
        <f>IF('4. Heures nocturnes'!$C$3="Score",,)</f>
        <v>0</v>
      </c>
      <c r="R37" s="184">
        <f>IF('4. Heures nocturnes'!$C$3="Score",,)</f>
        <v>0</v>
      </c>
      <c r="S37" s="183">
        <f>IF('4. Heures nocturnes'!$C$3="Score",,)</f>
        <v>0</v>
      </c>
      <c r="T37" s="183">
        <f>IF('4. Heures nocturnes'!$C$3="Score",,)</f>
        <v>0</v>
      </c>
      <c r="U37" s="185">
        <f>IF('4. Heures nocturnes'!$C$3="Score",0,0)</f>
        <v>0</v>
      </c>
      <c r="V37" s="185">
        <f>IF('4. Heures nocturnes'!$C$3="Score",0,0)</f>
        <v>0</v>
      </c>
      <c r="W37" s="185">
        <f>IF('4. Heures nocturnes'!$C$3="Score",0,0)</f>
        <v>0</v>
      </c>
      <c r="X37" s="185">
        <f>IF('4. Heures nocturnes'!$C$3="Score",0,1)</f>
        <v>1</v>
      </c>
      <c r="Y37" s="185">
        <f>IF('4. Heures nocturnes'!$C$3="Score",1,8)</f>
        <v>8</v>
      </c>
      <c r="Z37" s="185">
        <f>IF('4. Heures nocturnes'!$C$3="Score",1,8)</f>
        <v>8</v>
      </c>
      <c r="AA37" s="185">
        <f>IF('4. Heures nocturnes'!$C$3="Score",1,8)</f>
        <v>8</v>
      </c>
      <c r="AB37" s="185">
        <f>IF('4. Heures nocturnes'!$C$3="Score",2,9)</f>
        <v>9</v>
      </c>
      <c r="AC37" s="185">
        <f>IF('4. Heures nocturnes'!$C$3="Score",2,16)</f>
        <v>16</v>
      </c>
      <c r="AD37" s="185">
        <f>IF('4. Heures nocturnes'!$C$3="Score",2,17)</f>
        <v>17</v>
      </c>
      <c r="AE37" s="185">
        <f>IF('4. Heures nocturnes'!$C$3="Score",2,23)</f>
        <v>23</v>
      </c>
      <c r="AF37" s="185">
        <f>IF('4. Heures nocturnes'!$C$3="Score",2,16)</f>
        <v>16</v>
      </c>
      <c r="AG37" s="185">
        <f>IF('4. Heures nocturnes'!$C$3="Score",2,16)</f>
        <v>16</v>
      </c>
      <c r="AH37" s="185">
        <f>IF('4. Heures nocturnes'!$C$3="Score",2,16)</f>
        <v>16</v>
      </c>
      <c r="AI37" s="185">
        <f>IF('4. Heures nocturnes'!$C$3="Score",2,15)</f>
        <v>15</v>
      </c>
      <c r="AJ37" s="185">
        <f>IF('4. Heures nocturnes'!$C$3="Score",1,8)</f>
        <v>8</v>
      </c>
      <c r="AK37" s="185">
        <f>IF('4. Heures nocturnes'!$C$3="Score",0,7)</f>
        <v>7</v>
      </c>
      <c r="AL37" s="185">
        <f>IF('4. Heures nocturnes'!$C$3="Score",0,0)</f>
        <v>0</v>
      </c>
      <c r="AM37" s="185">
        <f>IF('4. Heures nocturnes'!$C$3="Score",0,0)</f>
        <v>0</v>
      </c>
      <c r="AN37" s="185">
        <f>IF('4. Heures nocturnes'!$C$3="Score",0,1)</f>
        <v>1</v>
      </c>
      <c r="AO37" s="185">
        <f>IF('4. Heures nocturnes'!$C$3="Score",1,8)</f>
        <v>8</v>
      </c>
      <c r="AP37" s="185">
        <f>IF('4. Heures nocturnes'!$C$3="Score",1,8)</f>
        <v>8</v>
      </c>
      <c r="AQ37" s="185">
        <f>IF('4. Heures nocturnes'!$C$3="Score",1,8)</f>
        <v>8</v>
      </c>
      <c r="AR37" s="185">
        <f>IF('4. Heures nocturnes'!$C$3="Score",1,8)</f>
        <v>8</v>
      </c>
      <c r="AS37" s="194">
        <f>IF('4. Heures nocturnes'!$C$3="Score",1,8)</f>
        <v>8</v>
      </c>
      <c r="AT37" s="4">
        <f>IF('4. Heures nocturnes'!$C$3="Score",1,8)</f>
        <v>8</v>
      </c>
      <c r="AU37" s="4">
        <f>IF('4. Heures nocturnes'!$C$3="Score",0,7)</f>
        <v>7</v>
      </c>
      <c r="AV37" s="4">
        <f>IF('4. Heures nocturnes'!$C$3="Score",0,0)</f>
        <v>0</v>
      </c>
      <c r="AW37" s="4">
        <f>IF('4. Heures nocturnes'!$C$3="Score",0,0)</f>
        <v>0</v>
      </c>
      <c r="AX37" s="4">
        <f>IF('4. Heures nocturnes'!$C$3="Score",0,0)</f>
        <v>0</v>
      </c>
      <c r="AY37" s="4">
        <f>IF('4. Heures nocturnes'!$C$3="Score",0,0)</f>
        <v>0</v>
      </c>
      <c r="AZ37" s="4">
        <f>IF('4. Heures nocturnes'!$C$3="Score",0,0)</f>
        <v>0</v>
      </c>
      <c r="BA37" s="4">
        <f>IF('4. Heures nocturnes'!$C$3="Score",0,0)</f>
        <v>0</v>
      </c>
      <c r="BB37" s="4">
        <f>IF('4. Heures nocturnes'!$C$3="Score",0,0)</f>
        <v>0</v>
      </c>
      <c r="BC37" s="4">
        <f>IF('4. Heures nocturnes'!$C$3="Score",0,0)</f>
        <v>0</v>
      </c>
      <c r="BD37" s="4">
        <f>IF('4. Heures nocturnes'!$C$3="Score",0,0)</f>
        <v>0</v>
      </c>
      <c r="BE37" s="4">
        <f>IF('4. Heures nocturnes'!$C$3="Score",0,0)</f>
        <v>0</v>
      </c>
      <c r="BF37" s="4">
        <f>IF('4. Heures nocturnes'!$C$3="Score",0,0)</f>
        <v>0</v>
      </c>
      <c r="BG37" s="4">
        <f>IF('4. Heures nocturnes'!$C$3="Score",0,0)</f>
        <v>0</v>
      </c>
      <c r="BH37" s="4">
        <f>IF('4. Heures nocturnes'!$C$3="Score",0,0)</f>
        <v>0</v>
      </c>
      <c r="BI37" s="4">
        <f>IF('4. Heures nocturnes'!$C$3="Score",0,0)</f>
        <v>0</v>
      </c>
      <c r="BJ37" s="4">
        <f>IF('4. Heures nocturnes'!$C$3="Score",0,0)</f>
        <v>0</v>
      </c>
      <c r="BK37" s="4">
        <f>IF('4. Heures nocturnes'!$C$3="Score",0,1)</f>
        <v>1</v>
      </c>
      <c r="BL37" s="4">
        <f>IF('4. Heures nocturnes'!$C$3="Score",1,8)</f>
        <v>8</v>
      </c>
      <c r="BM37" s="4">
        <f>IF('4. Heures nocturnes'!$C$3="Score",2,9)</f>
        <v>9</v>
      </c>
      <c r="BN37" s="4">
        <f>IF('4. Heures nocturnes'!$C$3="Score",2,16)</f>
        <v>16</v>
      </c>
      <c r="BO37" s="4">
        <f>IF('4. Heures nocturnes'!$C$3="Score",2,16)</f>
        <v>16</v>
      </c>
      <c r="BP37" s="4">
        <f>IF('4. Heures nocturnes'!$C$3="Score",2,17)</f>
        <v>17</v>
      </c>
      <c r="BQ37" s="4">
        <f>IF('4. Heures nocturnes'!$C$3="Score",2,24)</f>
        <v>24</v>
      </c>
      <c r="BR37" s="4">
        <f>IF('4. Heures nocturnes'!$C$3="Score",2,23)</f>
        <v>23</v>
      </c>
      <c r="BS37" s="4">
        <f>IF('4. Heures nocturnes'!$C$3="Score",2,16)</f>
        <v>16</v>
      </c>
      <c r="BT37" s="4">
        <f>IF('4. Heures nocturnes'!$C$3="Score",2,15)</f>
        <v>15</v>
      </c>
      <c r="BU37" s="4">
        <f>IF('4. Heures nocturnes'!$C$3="Score",1,8)</f>
        <v>8</v>
      </c>
      <c r="BV37" s="4">
        <f>IF('4. Heures nocturnes'!$C$3="Score",1,8)</f>
        <v>8</v>
      </c>
      <c r="BW37" s="4">
        <f>IF('4. Heures nocturnes'!$C$3="Score",0,7)</f>
        <v>7</v>
      </c>
      <c r="BX37" s="4">
        <f>IF('4. Heures nocturnes'!$C$3="Score",0,1)</f>
        <v>1</v>
      </c>
      <c r="BY37" s="4">
        <f>IF('4. Heures nocturnes'!$C$3="Score",1,8)</f>
        <v>8</v>
      </c>
      <c r="BZ37" s="4">
        <f>IF('4. Heures nocturnes'!$C$3="Score",2,9)</f>
        <v>9</v>
      </c>
      <c r="CA37" s="4">
        <f>IF('4. Heures nocturnes'!$C$3="Score",2,16)</f>
        <v>16</v>
      </c>
      <c r="CB37" s="4">
        <f>IF('4. Heures nocturnes'!$C$3="Score",2,16)</f>
        <v>16</v>
      </c>
      <c r="CC37" s="4">
        <f>IF('4. Heures nocturnes'!$C$3="Score",2,17)</f>
        <v>17</v>
      </c>
      <c r="CD37" s="4">
        <f>IF('4. Heures nocturnes'!$C$3="Score",2,24)</f>
        <v>24</v>
      </c>
      <c r="CE37" s="4">
        <f>IF('4. Heures nocturnes'!$C$3="Score",2,23)</f>
        <v>23</v>
      </c>
      <c r="CF37" s="4">
        <f>IF('4. Heures nocturnes'!$C$3="Score",2,16)</f>
        <v>16</v>
      </c>
      <c r="CG37" s="4">
        <f>IF('4. Heures nocturnes'!$C$3="Score",2,15)</f>
        <v>15</v>
      </c>
      <c r="CH37" s="4">
        <f>IF('4. Heures nocturnes'!$C$3="Score",1,8)</f>
        <v>8</v>
      </c>
      <c r="CI37" s="4">
        <f>IF('4. Heures nocturnes'!$C$3="Score",1,8)</f>
        <v>8</v>
      </c>
      <c r="CJ37" s="4">
        <f>IF('4. Heures nocturnes'!$C$3="Score",0,7)</f>
        <v>7</v>
      </c>
      <c r="CK37" s="4">
        <f>IF('4. Heures nocturnes'!$C$3="Score",0,0)</f>
        <v>0</v>
      </c>
      <c r="CL37" s="4">
        <f>IF('4. Heures nocturnes'!$C$3="Score",0,0)</f>
        <v>0</v>
      </c>
      <c r="CM37" s="4">
        <f>IF('4. Heures nocturnes'!$C$3="Score",0,0)</f>
        <v>0</v>
      </c>
      <c r="CN37" s="4">
        <f>IF('4. Heures nocturnes'!$C$3="Score",0,1)</f>
        <v>1</v>
      </c>
      <c r="CO37" s="4">
        <f>IF('4. Heures nocturnes'!$C$3="Score",1,8)</f>
        <v>8</v>
      </c>
      <c r="CP37" s="4">
        <f>IF('4. Heures nocturnes'!$C$3="Score",2,9)</f>
        <v>9</v>
      </c>
      <c r="CQ37" s="4">
        <f>IF('4. Heures nocturnes'!$C$3="Score",2,16)</f>
        <v>16</v>
      </c>
      <c r="CR37" s="4">
        <f>IF('4. Heures nocturnes'!$C$3="Score",2,16)</f>
        <v>16</v>
      </c>
      <c r="CS37" s="4">
        <f>IF('4. Heures nocturnes'!$C$3="Score",2,17)</f>
        <v>17</v>
      </c>
      <c r="CT37" s="4">
        <f>IF('4. Heures nocturnes'!$C$3="Score",2,24)</f>
        <v>24</v>
      </c>
      <c r="CU37" s="4">
        <f>IF('4. Heures nocturnes'!$C$3="Score",2,24)</f>
        <v>24</v>
      </c>
      <c r="CV37" s="4">
        <f>IF('4. Heures nocturnes'!$C$3="Score",2,24)</f>
        <v>24</v>
      </c>
      <c r="CW37" s="4">
        <f>IF('4. Heures nocturnes'!$C$3="Score",2,23)</f>
        <v>23</v>
      </c>
      <c r="CX37" s="4">
        <f>IF('4. Heures nocturnes'!$C$3="Score",2,16)</f>
        <v>16</v>
      </c>
      <c r="CY37" s="4">
        <f>IF('4. Heures nocturnes'!$C$3="Score",2,16)</f>
        <v>16</v>
      </c>
      <c r="CZ37" s="4">
        <f>IF('4. Heures nocturnes'!$C$3="Score",2,15)</f>
        <v>15</v>
      </c>
      <c r="DA37" s="4">
        <f>IF('4. Heures nocturnes'!$C$3="Score",1,8)</f>
        <v>8</v>
      </c>
    </row>
    <row r="38" spans="2:105" x14ac:dyDescent="0.35">
      <c r="B38" s="186" t="s">
        <v>700</v>
      </c>
      <c r="C38" s="187"/>
      <c r="D38" s="207">
        <f t="shared" si="3"/>
        <v>10.08235294117647</v>
      </c>
      <c r="E38" s="187">
        <f>IF('4. Heures nocturnes'!$C$3="Score",,)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IF('4. Heures nocturnes'!$C$3="Score",,)</f>
        <v>0</v>
      </c>
      <c r="Q38" s="187">
        <f>IF('4. Heures nocturnes'!$C$3="Score",,)</f>
        <v>0</v>
      </c>
      <c r="R38" s="187">
        <f>IF('4. Heures nocturnes'!$C$3="Score",,)</f>
        <v>0</v>
      </c>
      <c r="S38" s="188">
        <f>IF('4. Heures nocturnes'!$C$3="Score",,)</f>
        <v>0</v>
      </c>
      <c r="T38" s="187">
        <f>IF('4. Heures nocturnes'!$C$3="Score",,)</f>
        <v>0</v>
      </c>
      <c r="U38" s="172">
        <f>IF('4. Heures nocturnes'!$C$3="Score",0,0)</f>
        <v>0</v>
      </c>
      <c r="V38" s="172">
        <f>IF('4. Heures nocturnes'!$C$3="Score",0,1)</f>
        <v>1</v>
      </c>
      <c r="W38" s="172">
        <f>IF('4. Heures nocturnes'!$C$3="Score",1,8)</f>
        <v>8</v>
      </c>
      <c r="X38" s="172">
        <f>IF('4. Heures nocturnes'!$C$3="Score",1,8)</f>
        <v>8</v>
      </c>
      <c r="Y38" s="172">
        <f>IF('4. Heures nocturnes'!$C$3="Score",1,8)</f>
        <v>8</v>
      </c>
      <c r="Z38" s="172">
        <f>IF('4. Heures nocturnes'!$C$3="Score",1,8)</f>
        <v>8</v>
      </c>
      <c r="AA38" s="172">
        <f>IF('4. Heures nocturnes'!$C$3="Score",1,8)</f>
        <v>8</v>
      </c>
      <c r="AB38" s="172">
        <f>IF('4. Heures nocturnes'!$C$3="Score",1,8)</f>
        <v>8</v>
      </c>
      <c r="AC38" s="172">
        <f>IF('4. Heures nocturnes'!$C$3="Score",0,7)</f>
        <v>7</v>
      </c>
      <c r="AD38" s="172">
        <f>IF('4. Heures nocturnes'!$C$3="Score",0,0)</f>
        <v>0</v>
      </c>
      <c r="AE38" s="172">
        <f>IF('4. Heures nocturnes'!$C$3="Score",0,0)</f>
        <v>0</v>
      </c>
      <c r="AF38" s="172">
        <f>IF('4. Heures nocturnes'!$C$3="Score",0,1)</f>
        <v>1</v>
      </c>
      <c r="AG38" s="172">
        <f>IF('4. Heures nocturnes'!$C$3="Score",1,8)</f>
        <v>8</v>
      </c>
      <c r="AH38" s="172">
        <f>IF('4. Heures nocturnes'!$C$3="Score",1,8)</f>
        <v>8</v>
      </c>
      <c r="AI38" s="172">
        <f>IF('4. Heures nocturnes'!$C$3="Score",1,8)</f>
        <v>8</v>
      </c>
      <c r="AJ38" s="172">
        <f>IF('4. Heures nocturnes'!$C$3="Score",2,9)</f>
        <v>9</v>
      </c>
      <c r="AK38" s="172">
        <f>IF('4. Heures nocturnes'!$C$3="Score",2,16)</f>
        <v>16</v>
      </c>
      <c r="AL38" s="172">
        <f>IF('4. Heures nocturnes'!$C$3="Score",2,16)</f>
        <v>16</v>
      </c>
      <c r="AM38" s="172">
        <f>IF('4. Heures nocturnes'!$C$3="Score",2,16)</f>
        <v>16</v>
      </c>
      <c r="AN38" s="172">
        <f>IF('4. Heures nocturnes'!$C$3="Score",2,17)</f>
        <v>17</v>
      </c>
      <c r="AO38" s="172">
        <f>IF('4. Heures nocturnes'!$C$3="Score",2,24)</f>
        <v>24</v>
      </c>
      <c r="AP38" s="172">
        <f>IF('4. Heures nocturnes'!$C$3="Score",2,24)</f>
        <v>24</v>
      </c>
      <c r="AQ38" s="172">
        <f>IF('4. Heures nocturnes'!$C$3="Score",2,24)</f>
        <v>24</v>
      </c>
      <c r="AR38" s="172">
        <f>IF('4. Heures nocturnes'!$C$3="Score",2,24)</f>
        <v>24</v>
      </c>
      <c r="AS38" s="189">
        <f>IF('4. Heures nocturnes'!$C$3="Score",2,25)</f>
        <v>25</v>
      </c>
      <c r="AT38" s="4">
        <f>IF('4. Heures nocturnes'!$C$3="Score",2,31)</f>
        <v>31</v>
      </c>
      <c r="AU38" s="4">
        <f>IF('4. Heures nocturnes'!$C$3="Score",2,23)</f>
        <v>23</v>
      </c>
      <c r="AV38" s="4">
        <f>IF('4. Heures nocturnes'!$C$3="Score",2,16)</f>
        <v>16</v>
      </c>
      <c r="AW38" s="4">
        <f>IF('4. Heures nocturnes'!$C$3="Score",2,16)</f>
        <v>16</v>
      </c>
      <c r="AX38" s="4">
        <f>IF('4. Heures nocturnes'!$C$3="Score",2,16)</f>
        <v>16</v>
      </c>
      <c r="AY38" s="4">
        <f>IF('4. Heures nocturnes'!$C$3="Score",2,16)</f>
        <v>16</v>
      </c>
      <c r="AZ38" s="4">
        <f>IF('4. Heures nocturnes'!$C$3="Score",2,15)</f>
        <v>15</v>
      </c>
      <c r="BA38" s="4">
        <f>IF('4. Heures nocturnes'!$C$3="Score",1,8)</f>
        <v>8</v>
      </c>
      <c r="BB38" s="4">
        <f>IF('4. Heures nocturnes'!$C$3="Score",1,8)</f>
        <v>8</v>
      </c>
      <c r="BC38" s="4">
        <f>IF('4. Heures nocturnes'!$C$3="Score",1,8)</f>
        <v>8</v>
      </c>
      <c r="BD38" s="4">
        <f>IF('4. Heures nocturnes'!$C$3="Score",1,8)</f>
        <v>8</v>
      </c>
      <c r="BE38" s="4">
        <f>IF('4. Heures nocturnes'!$C$3="Score",0,7)</f>
        <v>7</v>
      </c>
      <c r="BF38" s="4">
        <f>IF('4. Heures nocturnes'!$C$3="Score",0,0)</f>
        <v>0</v>
      </c>
      <c r="BG38" s="4">
        <f>IF('4. Heures nocturnes'!$C$3="Score",0,1)</f>
        <v>1</v>
      </c>
      <c r="BH38" s="4">
        <f>IF('4. Heures nocturnes'!$C$3="Score",2,9)</f>
        <v>9</v>
      </c>
      <c r="BI38" s="4">
        <f>IF('4. Heures nocturnes'!$C$3="Score",2,16)</f>
        <v>16</v>
      </c>
      <c r="BJ38" s="4">
        <f>IF('4. Heures nocturnes'!$C$3="Score",2,16)</f>
        <v>16</v>
      </c>
      <c r="BK38" s="4">
        <f>IF('4. Heures nocturnes'!$C$3="Score",2,16)</f>
        <v>16</v>
      </c>
      <c r="BL38" s="4">
        <f>IF('4. Heures nocturnes'!$C$3="Score",2,16)</f>
        <v>16</v>
      </c>
      <c r="BM38" s="4">
        <f>IF('4. Heures nocturnes'!$C$3="Score",2,16)</f>
        <v>16</v>
      </c>
      <c r="BN38" s="4">
        <f>IF('4. Heures nocturnes'!$C$3="Score",2,15)</f>
        <v>15</v>
      </c>
      <c r="BO38" s="4">
        <f>IF('4. Heures nocturnes'!$C$3="Score",0,7)</f>
        <v>7</v>
      </c>
      <c r="BP38" s="4">
        <f>IF('4. Heures nocturnes'!$C$3="Score",0,0)</f>
        <v>0</v>
      </c>
      <c r="BQ38" s="4">
        <f>IF('4. Heures nocturnes'!$C$3="Score",0,0)</f>
        <v>0</v>
      </c>
      <c r="BR38" s="4">
        <f>IF('4. Heures nocturnes'!$C$3="Score",0,0)</f>
        <v>0</v>
      </c>
      <c r="BS38" s="4">
        <f>IF('4. Heures nocturnes'!$C$3="Score",0,0)</f>
        <v>0</v>
      </c>
      <c r="BT38" s="4">
        <f>IF('4. Heures nocturnes'!$C$3="Score",0,0)</f>
        <v>0</v>
      </c>
      <c r="BU38" s="4">
        <f>IF('4. Heures nocturnes'!$C$3="Score",0,0)</f>
        <v>0</v>
      </c>
      <c r="BV38" s="4">
        <f>IF('4. Heures nocturnes'!$C$3="Score",0,0)</f>
        <v>0</v>
      </c>
      <c r="BW38" s="4">
        <f>IF('4. Heures nocturnes'!$C$3="Score",0,0)</f>
        <v>0</v>
      </c>
      <c r="BX38" s="4">
        <f>IF('4. Heures nocturnes'!$C$3="Score",0,1)</f>
        <v>1</v>
      </c>
      <c r="BY38" s="4">
        <f>IF('4. Heures nocturnes'!$C$3="Score",1,8)</f>
        <v>8</v>
      </c>
      <c r="BZ38" s="4">
        <f>IF('4. Heures nocturnes'!$C$3="Score",2,9)</f>
        <v>9</v>
      </c>
      <c r="CA38" s="4">
        <f>IF('4. Heures nocturnes'!$C$3="Score",2,16)</f>
        <v>16</v>
      </c>
      <c r="CB38" s="4">
        <f>IF('4. Heures nocturnes'!$C$3="Score",2,16)</f>
        <v>16</v>
      </c>
      <c r="CC38" s="4">
        <f>IF('4. Heures nocturnes'!$C$3="Score",2,16)</f>
        <v>16</v>
      </c>
      <c r="CD38" s="4">
        <f>IF('4. Heures nocturnes'!$C$3="Score",2,16)</f>
        <v>16</v>
      </c>
      <c r="CE38" s="4">
        <f>IF('4. Heures nocturnes'!$C$3="Score",2,15)</f>
        <v>15</v>
      </c>
      <c r="CF38" s="4">
        <f>IF('4. Heures nocturnes'!$C$3="Score",1,8)</f>
        <v>8</v>
      </c>
      <c r="CG38" s="4">
        <f>IF('4. Heures nocturnes'!$C$3="Score",0,7)</f>
        <v>7</v>
      </c>
      <c r="CH38" s="4">
        <f>IF('4. Heures nocturnes'!$C$3="Score",0,0)</f>
        <v>0</v>
      </c>
      <c r="CI38" s="4">
        <f>IF('4. Heures nocturnes'!$C$3="Score",0,0)</f>
        <v>0</v>
      </c>
      <c r="CJ38" s="4">
        <f>IF('4. Heures nocturnes'!$C$3="Score",0,1)</f>
        <v>1</v>
      </c>
      <c r="CK38" s="4">
        <f>IF('4. Heures nocturnes'!$C$3="Score",1,8)</f>
        <v>8</v>
      </c>
      <c r="CL38" s="4">
        <f>IF('4. Heures nocturnes'!$C$3="Score",2,9)</f>
        <v>9</v>
      </c>
      <c r="CM38" s="4">
        <f>IF('4. Heures nocturnes'!$C$3="Score",2,16)</f>
        <v>16</v>
      </c>
      <c r="CN38" s="4">
        <f>IF('4. Heures nocturnes'!$C$3="Score",2,16)</f>
        <v>16</v>
      </c>
      <c r="CO38" s="4">
        <f>IF('4. Heures nocturnes'!$C$3="Score",2,16)</f>
        <v>16</v>
      </c>
      <c r="CP38" s="4">
        <f>IF('4. Heures nocturnes'!$C$3="Score",2,17)</f>
        <v>17</v>
      </c>
      <c r="CQ38" s="4">
        <f>IF('4. Heures nocturnes'!$C$3="Score",2,23)</f>
        <v>23</v>
      </c>
      <c r="CR38" s="4">
        <f>IF('4. Heures nocturnes'!$C$3="Score",2,16)</f>
        <v>16</v>
      </c>
      <c r="CS38" s="4">
        <f>IF('4. Heures nocturnes'!$C$3="Score",2,15)</f>
        <v>15</v>
      </c>
      <c r="CT38" s="4">
        <f>IF('4. Heures nocturnes'!$C$3="Score",1,8)</f>
        <v>8</v>
      </c>
      <c r="CU38" s="4">
        <f>IF('4. Heures nocturnes'!$C$3="Score",1,8)</f>
        <v>8</v>
      </c>
      <c r="CV38" s="4">
        <f>IF('4. Heures nocturnes'!$C$3="Score",1,8)</f>
        <v>8</v>
      </c>
      <c r="CW38" s="4">
        <f>IF('4. Heures nocturnes'!$C$3="Score",0,7)</f>
        <v>7</v>
      </c>
      <c r="CX38" s="4">
        <f>IF('4. Heures nocturnes'!$C$3="Score",0,0)</f>
        <v>0</v>
      </c>
      <c r="CY38" s="4">
        <f>IF('4. Heures nocturnes'!$C$3="Score",0,1)</f>
        <v>1</v>
      </c>
      <c r="CZ38" s="4">
        <f>IF('4. Heures nocturnes'!$C$3="Score",1,8)</f>
        <v>8</v>
      </c>
      <c r="DA38" s="4">
        <f>IF('4. Heures nocturnes'!$C$3="Score",1,8)</f>
        <v>8</v>
      </c>
    </row>
    <row r="39" spans="2:105" x14ac:dyDescent="0.35">
      <c r="B39" s="186" t="s">
        <v>701</v>
      </c>
      <c r="C39" s="187"/>
      <c r="D39" s="207">
        <f t="shared" si="3"/>
        <v>6.6941176470588237</v>
      </c>
      <c r="E39" s="188">
        <f>IF('4. Heures nocturnes'!$C$3="Score",,)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IF('4. Heures nocturnes'!$C$3="Score",,)</f>
        <v>0</v>
      </c>
      <c r="Q39" s="188">
        <f>IF('4. Heures nocturnes'!$C$3="Score",,)</f>
        <v>0</v>
      </c>
      <c r="R39" s="187">
        <f>IF('4. Heures nocturnes'!$C$3="Score",,)</f>
        <v>0</v>
      </c>
      <c r="S39" s="187">
        <f>IF('4. Heures nocturnes'!$C$3="Score",,)</f>
        <v>0</v>
      </c>
      <c r="T39" s="188">
        <f>IF('4. Heures nocturnes'!$C$3="Score",,)</f>
        <v>0</v>
      </c>
      <c r="U39" s="172">
        <f>IF('4. Heures nocturnes'!$C$3="Score",1,8)</f>
        <v>8</v>
      </c>
      <c r="V39" s="172">
        <f>IF('4. Heures nocturnes'!$C$3="Score",0,7)</f>
        <v>7</v>
      </c>
      <c r="W39" s="172">
        <f>IF('4. Heures nocturnes'!$C$3="Score",0,0)</f>
        <v>0</v>
      </c>
      <c r="X39" s="172">
        <f>IF('4. Heures nocturnes'!$C$3="Score",0,0)</f>
        <v>0</v>
      </c>
      <c r="Y39" s="172">
        <f>IF('4. Heures nocturnes'!$C$3="Score",0,0)</f>
        <v>0</v>
      </c>
      <c r="Z39" s="172">
        <f>IF('4. Heures nocturnes'!$C$3="Score",0,1)</f>
        <v>1</v>
      </c>
      <c r="AA39" s="172">
        <f>IF('4. Heures nocturnes'!$C$3="Score",1,8)</f>
        <v>8</v>
      </c>
      <c r="AB39" s="172">
        <f>IF('4. Heures nocturnes'!$C$3="Score",2,9)</f>
        <v>9</v>
      </c>
      <c r="AC39" s="172">
        <f>IF('4. Heures nocturnes'!$C$3="Score",2,16)</f>
        <v>16</v>
      </c>
      <c r="AD39" s="172">
        <f>IF('4. Heures nocturnes'!$C$3="Score",2,16)</f>
        <v>16</v>
      </c>
      <c r="AE39" s="172">
        <f>IF('4. Heures nocturnes'!$C$3="Score",2,16)</f>
        <v>16</v>
      </c>
      <c r="AF39" s="172">
        <f>IF('4. Heures nocturnes'!$C$3="Score",2,16)</f>
        <v>16</v>
      </c>
      <c r="AG39" s="172">
        <f>IF('4. Heures nocturnes'!$C$3="Score",2,15)</f>
        <v>15</v>
      </c>
      <c r="AH39" s="172">
        <f>IF('4. Heures nocturnes'!$C$3="Score",1,8)</f>
        <v>8</v>
      </c>
      <c r="AI39" s="172">
        <f>IF('4. Heures nocturnes'!$C$3="Score",0,7)</f>
        <v>7</v>
      </c>
      <c r="AJ39" s="172">
        <f>IF('4. Heures nocturnes'!$C$3="Score",0,1)</f>
        <v>1</v>
      </c>
      <c r="AK39" s="172">
        <f>IF('4. Heures nocturnes'!$C$3="Score",1,8)</f>
        <v>8</v>
      </c>
      <c r="AL39" s="172">
        <f>IF('4. Heures nocturnes'!$C$3="Score",1,8)</f>
        <v>8</v>
      </c>
      <c r="AM39" s="172">
        <f>IF('4. Heures nocturnes'!$C$3="Score",1,8)</f>
        <v>8</v>
      </c>
      <c r="AN39" s="172">
        <f>IF('4. Heures nocturnes'!$C$3="Score",1,8)</f>
        <v>8</v>
      </c>
      <c r="AO39" s="172">
        <f>IF('4. Heures nocturnes'!$C$3="Score",1,8)</f>
        <v>8</v>
      </c>
      <c r="AP39" s="172">
        <f>IF('4. Heures nocturnes'!$C$3="Score",1,8)</f>
        <v>8</v>
      </c>
      <c r="AQ39" s="172">
        <f>IF('4. Heures nocturnes'!$C$3="Score",0,7)</f>
        <v>7</v>
      </c>
      <c r="AR39" s="172">
        <f>IF('4. Heures nocturnes'!$C$3="Score",0,0)</f>
        <v>0</v>
      </c>
      <c r="AS39" s="189">
        <f>IF('4. Heures nocturnes'!$C$3="Score",0,0)</f>
        <v>0</v>
      </c>
      <c r="AT39" s="4">
        <f>IF('4. Heures nocturnes'!$C$3="Score",0,0)</f>
        <v>0</v>
      </c>
      <c r="AU39" s="4">
        <f>IF('4. Heures nocturnes'!$C$3="Score",0,0)</f>
        <v>0</v>
      </c>
      <c r="AV39" s="4">
        <f>IF('4. Heures nocturnes'!$C$3="Score",0,0)</f>
        <v>0</v>
      </c>
      <c r="AW39" s="4">
        <f>IF('4. Heures nocturnes'!$C$3="Score",0,0)</f>
        <v>0</v>
      </c>
      <c r="AX39" s="4">
        <f>IF('4. Heures nocturnes'!$C$3="Score",0,0)</f>
        <v>0</v>
      </c>
      <c r="AY39" s="4">
        <f>IF('4. Heures nocturnes'!$C$3="Score",0,0)</f>
        <v>0</v>
      </c>
      <c r="AZ39" s="4">
        <f>IF('4. Heures nocturnes'!$C$3="Score",0,0)</f>
        <v>0</v>
      </c>
      <c r="BA39" s="4">
        <f>IF('4. Heures nocturnes'!$C$3="Score",0,0)</f>
        <v>0</v>
      </c>
      <c r="BB39" s="4">
        <f>IF('4. Heures nocturnes'!$C$3="Score",0,0)</f>
        <v>0</v>
      </c>
      <c r="BC39" s="4">
        <f>IF('4. Heures nocturnes'!$C$3="Score",0,0)</f>
        <v>0</v>
      </c>
      <c r="BD39" s="4">
        <f>IF('4. Heures nocturnes'!$C$3="Score",0,0)</f>
        <v>0</v>
      </c>
      <c r="BE39" s="4">
        <f>IF('4. Heures nocturnes'!$C$3="Score",0,0)</f>
        <v>0</v>
      </c>
      <c r="BF39" s="4">
        <f>IF('4. Heures nocturnes'!$C$3="Score",0,0)</f>
        <v>0</v>
      </c>
      <c r="BG39" s="4">
        <f>IF('4. Heures nocturnes'!$C$3="Score",0,1)</f>
        <v>1</v>
      </c>
      <c r="BH39" s="4">
        <f>IF('4. Heures nocturnes'!$C$3="Score",1,8)</f>
        <v>8</v>
      </c>
      <c r="BI39" s="4">
        <f>IF('4. Heures nocturnes'!$C$3="Score",1,8)</f>
        <v>8</v>
      </c>
      <c r="BJ39" s="4">
        <f>IF('4. Heures nocturnes'!$C$3="Score",1,8)</f>
        <v>8</v>
      </c>
      <c r="BK39" s="4">
        <f>IF('4. Heures nocturnes'!$C$3="Score",1,8)</f>
        <v>8</v>
      </c>
      <c r="BL39" s="4">
        <f>IF('4. Heures nocturnes'!$C$3="Score",1,8)</f>
        <v>8</v>
      </c>
      <c r="BM39" s="4">
        <f>IF('4. Heures nocturnes'!$C$3="Score",1,8)</f>
        <v>8</v>
      </c>
      <c r="BN39" s="4">
        <f>IF('4. Heures nocturnes'!$C$3="Score",0,7)</f>
        <v>7</v>
      </c>
      <c r="BO39" s="4">
        <f>IF('4. Heures nocturnes'!$C$3="Score",0,0)</f>
        <v>0</v>
      </c>
      <c r="BP39" s="4">
        <f>IF('4. Heures nocturnes'!$C$3="Score",0,0)</f>
        <v>0</v>
      </c>
      <c r="BQ39" s="4">
        <f>IF('4. Heures nocturnes'!$C$3="Score",0,1)</f>
        <v>1</v>
      </c>
      <c r="BR39" s="4">
        <f>IF('4. Heures nocturnes'!$C$3="Score",1,8)</f>
        <v>8</v>
      </c>
      <c r="BS39" s="4">
        <f>IF('4. Heures nocturnes'!$C$3="Score",1,8)</f>
        <v>8</v>
      </c>
      <c r="BT39" s="4">
        <f>IF('4. Heures nocturnes'!$C$3="Score",1,8)</f>
        <v>8</v>
      </c>
      <c r="BU39" s="4">
        <f>IF('4. Heures nocturnes'!$C$3="Score",1,8)</f>
        <v>8</v>
      </c>
      <c r="BV39" s="4">
        <f>IF('4. Heures nocturnes'!$C$3="Score",2,9)</f>
        <v>9</v>
      </c>
      <c r="BW39" s="4">
        <f>IF('4. Heures nocturnes'!$C$3="Score",2,16)</f>
        <v>16</v>
      </c>
      <c r="BX39" s="4">
        <f>IF('4. Heures nocturnes'!$C$3="Score",2,15)</f>
        <v>15</v>
      </c>
      <c r="BY39" s="4">
        <f>IF('4. Heures nocturnes'!$C$3="Score",1,8)</f>
        <v>8</v>
      </c>
      <c r="BZ39" s="4">
        <f>IF('4. Heures nocturnes'!$C$3="Score",1,8)</f>
        <v>8</v>
      </c>
      <c r="CA39" s="4">
        <f>IF('4. Heures nocturnes'!$C$3="Score",1,8)</f>
        <v>8</v>
      </c>
      <c r="CB39" s="4">
        <f>IF('4. Heures nocturnes'!$C$3="Score",1,8)</f>
        <v>8</v>
      </c>
      <c r="CC39" s="4">
        <f>IF('4. Heures nocturnes'!$C$3="Score",1,8)</f>
        <v>8</v>
      </c>
      <c r="CD39" s="4">
        <f>IF('4. Heures nocturnes'!$C$3="Score",1,8)</f>
        <v>8</v>
      </c>
      <c r="CE39" s="4">
        <f>IF('4. Heures nocturnes'!$C$3="Score",2,9)</f>
        <v>9</v>
      </c>
      <c r="CF39" s="4">
        <f>IF('4. Heures nocturnes'!$C$3="Score",2,16)</f>
        <v>16</v>
      </c>
      <c r="CG39" s="4">
        <f>IF('4. Heures nocturnes'!$C$3="Score",2,17)</f>
        <v>17</v>
      </c>
      <c r="CH39" s="4">
        <f>IF('4. Heures nocturnes'!$C$3="Score",2,24)</f>
        <v>24</v>
      </c>
      <c r="CI39" s="4">
        <f>IF('4. Heures nocturnes'!$C$3="Score",2,24)</f>
        <v>24</v>
      </c>
      <c r="CJ39" s="4">
        <f>IF('4. Heures nocturnes'!$C$3="Score",2,23)</f>
        <v>23</v>
      </c>
      <c r="CK39" s="4">
        <f>IF('4. Heures nocturnes'!$C$3="Score",2,16)</f>
        <v>16</v>
      </c>
      <c r="CL39" s="4">
        <f>IF('4. Heures nocturnes'!$C$3="Score",2,15)</f>
        <v>15</v>
      </c>
      <c r="CM39" s="4">
        <f>IF('4. Heures nocturnes'!$C$3="Score",1,8)</f>
        <v>8</v>
      </c>
      <c r="CN39" s="4">
        <f>IF('4. Heures nocturnes'!$C$3="Score",0,7)</f>
        <v>7</v>
      </c>
      <c r="CO39" s="4">
        <f>IF('4. Heures nocturnes'!$C$3="Score",0,0)</f>
        <v>0</v>
      </c>
      <c r="CP39" s="4">
        <f>IF('4. Heures nocturnes'!$C$3="Score",0,0)</f>
        <v>0</v>
      </c>
      <c r="CQ39" s="4">
        <f>IF('4. Heures nocturnes'!$C$3="Score",0,0)</f>
        <v>0</v>
      </c>
      <c r="CR39" s="4">
        <f>IF('4. Heures nocturnes'!$C$3="Score",0,0)</f>
        <v>0</v>
      </c>
      <c r="CS39" s="4">
        <f>IF('4. Heures nocturnes'!$C$3="Score",0,0)</f>
        <v>0</v>
      </c>
      <c r="CT39" s="4">
        <f>IF('4. Heures nocturnes'!$C$3="Score",0,0)</f>
        <v>0</v>
      </c>
      <c r="CU39" s="4">
        <f>IF('4. Heures nocturnes'!$C$3="Score",0,1)</f>
        <v>1</v>
      </c>
      <c r="CV39" s="4">
        <f>IF('4. Heures nocturnes'!$C$3="Score",1,8)</f>
        <v>8</v>
      </c>
      <c r="CW39" s="4">
        <f>IF('4. Heures nocturnes'!$C$3="Score",2,9)</f>
        <v>9</v>
      </c>
      <c r="CX39" s="4">
        <f>IF('4. Heures nocturnes'!$C$3="Score",2,16)</f>
        <v>16</v>
      </c>
      <c r="CY39" s="4">
        <f>IF('4. Heures nocturnes'!$C$3="Score",2,16)</f>
        <v>16</v>
      </c>
      <c r="CZ39" s="4">
        <f>IF('4. Heures nocturnes'!$C$3="Score",0,0)</f>
        <v>0</v>
      </c>
      <c r="DA39" s="4">
        <f>IF('4. Heures nocturnes'!$C$3="Score",0,0)</f>
        <v>0</v>
      </c>
    </row>
    <row r="40" spans="2:105" x14ac:dyDescent="0.35">
      <c r="B40" s="186" t="s">
        <v>1197</v>
      </c>
      <c r="C40" s="187"/>
      <c r="D40" s="207">
        <f t="shared" si="3"/>
        <v>8.7764705882352949</v>
      </c>
      <c r="E40" s="187">
        <f>IF('4. Heures nocturnes'!$C$3="Score",,)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IF('4. Heures nocturnes'!$C$3="Score",,)</f>
        <v>0</v>
      </c>
      <c r="Q40" s="187">
        <f>IF('4. Heures nocturnes'!$C$3="Score",,)</f>
        <v>0</v>
      </c>
      <c r="R40" s="188">
        <f>IF('4. Heures nocturnes'!$C$3="Score",,)</f>
        <v>0</v>
      </c>
      <c r="S40" s="187">
        <f>IF('4. Heures nocturnes'!$C$3="Score",,)</f>
        <v>0</v>
      </c>
      <c r="T40" s="187">
        <f>IF('4. Heures nocturnes'!$C$3="Score",,)</f>
        <v>0</v>
      </c>
      <c r="U40" s="172">
        <f>IF('4. Heures nocturnes'!$C$3="Score",1,8)</f>
        <v>8</v>
      </c>
      <c r="V40" s="172">
        <f>IF('4. Heures nocturnes'!$C$3="Score",2,9)</f>
        <v>9</v>
      </c>
      <c r="W40" s="172">
        <f>IF('4. Heures nocturnes'!$C$3="Score",2,16)</f>
        <v>16</v>
      </c>
      <c r="X40" s="172">
        <f>IF('4. Heures nocturnes'!$C$3="Score",2,16)</f>
        <v>16</v>
      </c>
      <c r="Y40" s="172">
        <f>IF('4. Heures nocturnes'!$C$3="Score",2,15)</f>
        <v>15</v>
      </c>
      <c r="Z40" s="172">
        <f>IF('4. Heures nocturnes'!$C$3="Score",2,9)</f>
        <v>9</v>
      </c>
      <c r="AA40" s="172">
        <f>IF('4. Heures nocturnes'!$C$3="Score",2,17)</f>
        <v>17</v>
      </c>
      <c r="AB40" s="172">
        <f>IF('4. Heures nocturnes'!$C$3="Score",2,24)</f>
        <v>24</v>
      </c>
      <c r="AC40" s="172">
        <f>IF('4. Heures nocturnes'!$C$3="Score",2,23)</f>
        <v>23</v>
      </c>
      <c r="AD40" s="172">
        <f>IF('4. Heures nocturnes'!$C$3="Score",2,16)</f>
        <v>16</v>
      </c>
      <c r="AE40" s="172">
        <f>IF('4. Heures nocturnes'!$C$3="Score",2,16)</f>
        <v>16</v>
      </c>
      <c r="AF40" s="172">
        <f>IF('4. Heures nocturnes'!$C$3="Score",2,16)</f>
        <v>16</v>
      </c>
      <c r="AG40" s="172">
        <f>IF('4. Heures nocturnes'!$C$3="Score",2,15)</f>
        <v>15</v>
      </c>
      <c r="AH40" s="172">
        <f>IF('4. Heures nocturnes'!$C$3="Score",0,7)</f>
        <v>7</v>
      </c>
      <c r="AI40" s="172">
        <f>IF('4. Heures nocturnes'!$C$3="Score",0,0)</f>
        <v>0</v>
      </c>
      <c r="AJ40" s="172">
        <f>IF('4. Heures nocturnes'!$C$3="Score",0,0)</f>
        <v>0</v>
      </c>
      <c r="AK40" s="172">
        <f>IF('4. Heures nocturnes'!$C$3="Score",0,0)</f>
        <v>0</v>
      </c>
      <c r="AL40" s="172">
        <f>IF('4. Heures nocturnes'!$C$3="Score",0,0)</f>
        <v>0</v>
      </c>
      <c r="AM40" s="172">
        <f>IF('4. Heures nocturnes'!$C$3="Score",0,0)</f>
        <v>0</v>
      </c>
      <c r="AN40" s="172">
        <f>IF('4. Heures nocturnes'!$C$3="Score",0,0)</f>
        <v>0</v>
      </c>
      <c r="AO40" s="172">
        <f>IF('4. Heures nocturnes'!$C$3="Score",0,0)</f>
        <v>0</v>
      </c>
      <c r="AP40" s="172">
        <f>IF('4. Heures nocturnes'!$C$3="Score",0,0)</f>
        <v>0</v>
      </c>
      <c r="AQ40" s="172">
        <f>IF('4. Heures nocturnes'!$C$3="Score",0,1)</f>
        <v>1</v>
      </c>
      <c r="AR40" s="172">
        <f>IF('4. Heures nocturnes'!$C$3="Score",2,9)</f>
        <v>9</v>
      </c>
      <c r="AS40" s="189">
        <f>IF('4. Heures nocturnes'!$C$3="Score",2,16)</f>
        <v>16</v>
      </c>
      <c r="AT40" s="4">
        <f>IF('4. Heures nocturnes'!$C$3="Score",2,16)</f>
        <v>16</v>
      </c>
      <c r="AU40" s="4">
        <f>IF('4. Heures nocturnes'!$C$3="Score",2,16)</f>
        <v>16</v>
      </c>
      <c r="AV40" s="4">
        <f>IF('4. Heures nocturnes'!$C$3="Score",2,16)</f>
        <v>16</v>
      </c>
      <c r="AW40" s="4">
        <f>IF('4. Heures nocturnes'!$C$3="Score",2,16)</f>
        <v>16</v>
      </c>
      <c r="AX40" s="4">
        <f>IF('4. Heures nocturnes'!$C$3="Score",2,15)</f>
        <v>15</v>
      </c>
      <c r="AY40" s="4">
        <f>IF('4. Heures nocturnes'!$C$3="Score",1,8)</f>
        <v>8</v>
      </c>
      <c r="AZ40" s="4">
        <f>IF('4. Heures nocturnes'!$C$3="Score",1,8)</f>
        <v>8</v>
      </c>
      <c r="BA40" s="4">
        <f>IF('4. Heures nocturnes'!$C$3="Score",2,9)</f>
        <v>9</v>
      </c>
      <c r="BB40" s="4">
        <f>IF('4. Heures nocturnes'!$C$3="Score",2,16)</f>
        <v>16</v>
      </c>
      <c r="BC40" s="4">
        <f>IF('4. Heures nocturnes'!$C$3="Score",2,16)</f>
        <v>16</v>
      </c>
      <c r="BD40" s="4">
        <f>IF('4. Heures nocturnes'!$C$3="Score",2,16)</f>
        <v>16</v>
      </c>
      <c r="BE40" s="4">
        <f>IF('4. Heures nocturnes'!$C$3="Score",2,16)</f>
        <v>16</v>
      </c>
      <c r="BF40" s="4">
        <f>IF('4. Heures nocturnes'!$C$3="Score",2,15)</f>
        <v>15</v>
      </c>
      <c r="BG40" s="4">
        <f>IF('4. Heures nocturnes'!$C$3="Score",1,8)</f>
        <v>8</v>
      </c>
      <c r="BH40" s="4">
        <f>IF('4. Heures nocturnes'!$C$3="Score",0,7)</f>
        <v>7</v>
      </c>
      <c r="BI40" s="4">
        <f>IF('4. Heures nocturnes'!$C$3="Score",0,0)</f>
        <v>0</v>
      </c>
      <c r="BJ40" s="4">
        <f>IF('4. Heures nocturnes'!$C$3="Score",0,0)</f>
        <v>0</v>
      </c>
      <c r="BK40" s="4">
        <f>IF('4. Heures nocturnes'!$C$3="Score",0,0)</f>
        <v>0</v>
      </c>
      <c r="BL40" s="4">
        <f>IF('4. Heures nocturnes'!$C$3="Score",0,1)</f>
        <v>1</v>
      </c>
      <c r="BM40" s="4">
        <f>IF('4. Heures nocturnes'!$C$3="Score",1,8)</f>
        <v>8</v>
      </c>
      <c r="BN40" s="4">
        <f>IF('4. Heures nocturnes'!$C$3="Score",1,8)</f>
        <v>8</v>
      </c>
      <c r="BO40" s="4">
        <f>IF('4. Heures nocturnes'!$C$3="Score",1,8)</f>
        <v>8</v>
      </c>
      <c r="BP40" s="4">
        <f>IF('4. Heures nocturnes'!$C$3="Score",1,8)</f>
        <v>8</v>
      </c>
      <c r="BQ40" s="4">
        <f>IF('4. Heures nocturnes'!$C$3="Score",1,8)</f>
        <v>8</v>
      </c>
      <c r="BR40" s="4">
        <f>IF('4. Heures nocturnes'!$C$3="Score",1,8)</f>
        <v>8</v>
      </c>
      <c r="BS40" s="4">
        <f>IF('4. Heures nocturnes'!$C$3="Score",0,7)</f>
        <v>7</v>
      </c>
      <c r="BT40" s="4">
        <f>IF('4. Heures nocturnes'!$C$3="Score",0,0)</f>
        <v>0</v>
      </c>
      <c r="BU40" s="4">
        <f>IF('4. Heures nocturnes'!$C$3="Score",0,0)</f>
        <v>0</v>
      </c>
      <c r="BV40" s="4">
        <f>IF('4. Heures nocturnes'!$C$3="Score",0,0)</f>
        <v>0</v>
      </c>
      <c r="BW40" s="4">
        <f>IF('4. Heures nocturnes'!$C$3="Score",0,0)</f>
        <v>0</v>
      </c>
      <c r="BX40" s="4">
        <f>IF('4. Heures nocturnes'!$C$3="Score",0,0)</f>
        <v>0</v>
      </c>
      <c r="BY40" s="4">
        <f>IF('4. Heures nocturnes'!$C$3="Score",0,0)</f>
        <v>0</v>
      </c>
      <c r="BZ40" s="4">
        <f>IF('4. Heures nocturnes'!$C$3="Score",0,0)</f>
        <v>0</v>
      </c>
      <c r="CA40" s="4">
        <f>IF('4. Heures nocturnes'!$C$3="Score",0,0)</f>
        <v>0</v>
      </c>
      <c r="CB40" s="4">
        <f>IF('4. Heures nocturnes'!$C$3="Score",0,0)</f>
        <v>0</v>
      </c>
      <c r="CC40" s="4">
        <f>IF('4. Heures nocturnes'!$C$3="Score",0,0)</f>
        <v>0</v>
      </c>
      <c r="CD40" s="4">
        <f>IF('4. Heures nocturnes'!$C$3="Score",0,0)</f>
        <v>0</v>
      </c>
      <c r="CE40" s="4">
        <f>IF('4. Heures nocturnes'!$C$3="Score",0,1)</f>
        <v>1</v>
      </c>
      <c r="CF40" s="4">
        <f>IF('4. Heures nocturnes'!$C$3="Score",2,9)</f>
        <v>9</v>
      </c>
      <c r="CG40" s="4">
        <f>IF('4. Heures nocturnes'!$C$3="Score",2,16)</f>
        <v>16</v>
      </c>
      <c r="CH40" s="4">
        <f>IF('4. Heures nocturnes'!$C$3="Score",2,16)</f>
        <v>16</v>
      </c>
      <c r="CI40" s="4">
        <f>IF('4. Heures nocturnes'!$C$3="Score",2,16)</f>
        <v>16</v>
      </c>
      <c r="CJ40" s="4">
        <f>IF('4. Heures nocturnes'!$C$3="Score",2,16)</f>
        <v>16</v>
      </c>
      <c r="CK40" s="4">
        <f>IF('4. Heures nocturnes'!$C$3="Score",2,16)</f>
        <v>16</v>
      </c>
      <c r="CL40" s="4">
        <f>IF('4. Heures nocturnes'!$C$3="Score",2,15)</f>
        <v>15</v>
      </c>
      <c r="CM40" s="4">
        <f>IF('4. Heures nocturnes'!$C$3="Score",0,7)</f>
        <v>7</v>
      </c>
      <c r="CN40" s="4">
        <f>IF('4. Heures nocturnes'!$C$3="Score",0,0)</f>
        <v>0</v>
      </c>
      <c r="CO40" s="4">
        <f>IF('4. Heures nocturnes'!$C$3="Score",0,1)</f>
        <v>1</v>
      </c>
      <c r="CP40" s="4">
        <f>IF('4. Heures nocturnes'!$C$3="Score",1,8)</f>
        <v>8</v>
      </c>
      <c r="CQ40" s="4">
        <f>IF('4. Heures nocturnes'!$C$3="Score",1,8)</f>
        <v>8</v>
      </c>
      <c r="CR40" s="4">
        <f>IF('4. Heures nocturnes'!$C$3="Score",1,8)</f>
        <v>8</v>
      </c>
      <c r="CS40" s="4">
        <f>IF('4. Heures nocturnes'!$C$3="Score",1,8)</f>
        <v>8</v>
      </c>
      <c r="CT40" s="4">
        <f>IF('4. Heures nocturnes'!$C$3="Score",1,8)</f>
        <v>8</v>
      </c>
      <c r="CU40" s="4">
        <f>IF('4. Heures nocturnes'!$C$3="Score",2,9)</f>
        <v>9</v>
      </c>
      <c r="CV40" s="4">
        <f>IF('4. Heures nocturnes'!$C$3="Score",2,15)</f>
        <v>15</v>
      </c>
      <c r="CW40" s="4">
        <f>IF('4. Heures nocturnes'!$C$3="Score",1,8)</f>
        <v>8</v>
      </c>
      <c r="CX40" s="4">
        <f>IF('4. Heures nocturnes'!$C$3="Score",2,9)</f>
        <v>9</v>
      </c>
      <c r="CY40" s="4">
        <f>IF('4. Heures nocturnes'!$C$3="Score",2,17)</f>
        <v>17</v>
      </c>
      <c r="CZ40" s="4">
        <f>IF('4. Heures nocturnes'!$C$3="Score",2,24)</f>
        <v>24</v>
      </c>
      <c r="DA40" s="4">
        <f>IF('4. Heures nocturnes'!$C$3="Score",2,24)</f>
        <v>24</v>
      </c>
    </row>
    <row r="41" spans="2:105" x14ac:dyDescent="0.35">
      <c r="B41" s="186" t="s">
        <v>1198</v>
      </c>
      <c r="C41" s="187"/>
      <c r="D41" s="207">
        <f t="shared" si="3"/>
        <v>2.2705882352941176</v>
      </c>
      <c r="E41" s="187">
        <f>IF('4. Heures nocturnes'!$C$3="Score",,)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IF('4. Heures nocturnes'!$C$3="Score",,)</f>
        <v>0</v>
      </c>
      <c r="Q41" s="187">
        <f>IF('4. Heures nocturnes'!$C$3="Score",,)</f>
        <v>0</v>
      </c>
      <c r="R41" s="187">
        <f>IF('4. Heures nocturnes'!$C$3="Score",,)</f>
        <v>0</v>
      </c>
      <c r="S41" s="187">
        <f>IF('4. Heures nocturnes'!$C$3="Score",,)</f>
        <v>0</v>
      </c>
      <c r="T41" s="188">
        <f>IF('4. Heures nocturnes'!$C$3="Score",,)</f>
        <v>0</v>
      </c>
      <c r="U41" s="172">
        <f>IF('4. Heures nocturnes'!$C$3="Score",0,0)</f>
        <v>0</v>
      </c>
      <c r="V41" s="172">
        <f>IF('4. Heures nocturnes'!$C$3="Score",0,0)</f>
        <v>0</v>
      </c>
      <c r="W41" s="172">
        <f>IF('4. Heures nocturnes'!$C$3="Score",0,0)</f>
        <v>0</v>
      </c>
      <c r="X41" s="172">
        <f>IF('4. Heures nocturnes'!$C$3="Score",0,0)</f>
        <v>0</v>
      </c>
      <c r="Y41" s="172">
        <f>IF('4. Heures nocturnes'!$C$3="Score",0,0)</f>
        <v>0</v>
      </c>
      <c r="Z41" s="172">
        <f>IF('4. Heures nocturnes'!$C$3="Score",0,0)</f>
        <v>0</v>
      </c>
      <c r="AA41" s="172">
        <f>IF('4. Heures nocturnes'!$C$3="Score",0,0)</f>
        <v>0</v>
      </c>
      <c r="AB41" s="172">
        <f>IF('4. Heures nocturnes'!$C$3="Score",0,0)</f>
        <v>0</v>
      </c>
      <c r="AC41" s="172">
        <f>IF('4. Heures nocturnes'!$C$3="Score",0,0)</f>
        <v>0</v>
      </c>
      <c r="AD41" s="172">
        <f>IF('4. Heures nocturnes'!$C$3="Score",0,0)</f>
        <v>0</v>
      </c>
      <c r="AE41" s="172">
        <f>IF('4. Heures nocturnes'!$C$3="Score",0,0)</f>
        <v>0</v>
      </c>
      <c r="AF41" s="172">
        <f>IF('4. Heures nocturnes'!$C$3="Score",0,0)</f>
        <v>0</v>
      </c>
      <c r="AG41" s="172">
        <f>IF('4. Heures nocturnes'!$C$3="Score",0,0)</f>
        <v>0</v>
      </c>
      <c r="AH41" s="172">
        <f>IF('4. Heures nocturnes'!$C$3="Score",0,0)</f>
        <v>0</v>
      </c>
      <c r="AI41" s="172">
        <f>IF('4. Heures nocturnes'!$C$3="Score",0,0)</f>
        <v>0</v>
      </c>
      <c r="AJ41" s="172">
        <f>IF('4. Heures nocturnes'!$C$3="Score",0,0)</f>
        <v>0</v>
      </c>
      <c r="AK41" s="172">
        <f>IF('4. Heures nocturnes'!$C$3="Score",0,0)</f>
        <v>0</v>
      </c>
      <c r="AL41" s="172">
        <f>IF('4. Heures nocturnes'!$C$3="Score",0,0)</f>
        <v>0</v>
      </c>
      <c r="AM41" s="172">
        <f>IF('4. Heures nocturnes'!$C$3="Score",0,0)</f>
        <v>0</v>
      </c>
      <c r="AN41" s="172">
        <f>IF('4. Heures nocturnes'!$C$3="Score",0,0)</f>
        <v>0</v>
      </c>
      <c r="AO41" s="172">
        <f>IF('4. Heures nocturnes'!$C$3="Score",0,0)</f>
        <v>0</v>
      </c>
      <c r="AP41" s="172">
        <f>IF('4. Heures nocturnes'!$C$3="Score",0,0)</f>
        <v>0</v>
      </c>
      <c r="AQ41" s="172">
        <f>IF('4. Heures nocturnes'!$C$3="Score",0,0)</f>
        <v>0</v>
      </c>
      <c r="AR41" s="172">
        <f>IF('4. Heures nocturnes'!$C$3="Score",0,0)</f>
        <v>0</v>
      </c>
      <c r="AS41" s="189">
        <f>IF('4. Heures nocturnes'!$C$3="Score",0,0)</f>
        <v>0</v>
      </c>
      <c r="AT41" s="4">
        <f>IF('4. Heures nocturnes'!$C$3="Score",0,0)</f>
        <v>0</v>
      </c>
      <c r="AU41" s="4">
        <f>IF('4. Heures nocturnes'!$C$3="Score",0,0)</f>
        <v>0</v>
      </c>
      <c r="AV41" s="4">
        <f>IF('4. Heures nocturnes'!$C$3="Score",0,0)</f>
        <v>0</v>
      </c>
      <c r="AW41" s="4">
        <f>IF('4. Heures nocturnes'!$C$3="Score",0,0)</f>
        <v>0</v>
      </c>
      <c r="AX41" s="4">
        <f>IF('4. Heures nocturnes'!$C$3="Score",0,0)</f>
        <v>0</v>
      </c>
      <c r="AY41" s="4">
        <f>IF('4. Heures nocturnes'!$C$3="Score",0,0)</f>
        <v>0</v>
      </c>
      <c r="AZ41" s="4">
        <f>IF('4. Heures nocturnes'!$C$3="Score",0,0)</f>
        <v>0</v>
      </c>
      <c r="BA41" s="4">
        <f>IF('4. Heures nocturnes'!$C$3="Score",0,1)</f>
        <v>1</v>
      </c>
      <c r="BB41" s="4">
        <f>IF('4. Heures nocturnes'!$C$3="Score",1,8)</f>
        <v>8</v>
      </c>
      <c r="BC41" s="4">
        <f>IF('4. Heures nocturnes'!$C$3="Score",1,8)</f>
        <v>8</v>
      </c>
      <c r="BD41" s="4">
        <f>IF('4. Heures nocturnes'!$C$3="Score",1,8)</f>
        <v>8</v>
      </c>
      <c r="BE41" s="4">
        <f>IF('4. Heures nocturnes'!$C$3="Score",1,8)</f>
        <v>8</v>
      </c>
      <c r="BF41" s="4">
        <f>IF('4. Heures nocturnes'!$C$3="Score",1,8)</f>
        <v>8</v>
      </c>
      <c r="BG41" s="4">
        <f>IF('4. Heures nocturnes'!$C$3="Score",1,8)</f>
        <v>8</v>
      </c>
      <c r="BH41" s="4">
        <f>IF('4. Heures nocturnes'!$C$3="Score",0,7)</f>
        <v>7</v>
      </c>
      <c r="BI41" s="4">
        <f>IF('4. Heures nocturnes'!$C$3="Score",0,0)</f>
        <v>0</v>
      </c>
      <c r="BJ41" s="4">
        <f>IF('4. Heures nocturnes'!$C$3="Score",0,0)</f>
        <v>0</v>
      </c>
      <c r="BK41" s="4">
        <f>IF('4. Heures nocturnes'!$C$3="Score",0,0)</f>
        <v>0</v>
      </c>
      <c r="BL41" s="4">
        <f>IF('4. Heures nocturnes'!$C$3="Score",0,0)</f>
        <v>0</v>
      </c>
      <c r="BM41" s="4">
        <f>IF('4. Heures nocturnes'!$C$3="Score",0,0)</f>
        <v>0</v>
      </c>
      <c r="BN41" s="4">
        <f>IF('4. Heures nocturnes'!$C$3="Score",0,0)</f>
        <v>0</v>
      </c>
      <c r="BO41" s="4">
        <f>IF('4. Heures nocturnes'!$C$3="Score",0,0)</f>
        <v>0</v>
      </c>
      <c r="BP41" s="4">
        <f>IF('4. Heures nocturnes'!$C$3="Score",0,0)</f>
        <v>0</v>
      </c>
      <c r="BQ41" s="4">
        <f>IF('4. Heures nocturnes'!$C$3="Score",0,1)</f>
        <v>1</v>
      </c>
      <c r="BR41" s="4">
        <f>IF('4. Heures nocturnes'!$C$3="Score",1,8)</f>
        <v>8</v>
      </c>
      <c r="BS41" s="4">
        <f>IF('4. Heures nocturnes'!$C$3="Score",1,8)</f>
        <v>8</v>
      </c>
      <c r="BT41" s="4">
        <f>IF('4. Heures nocturnes'!$C$3="Score",1,8)</f>
        <v>8</v>
      </c>
      <c r="BU41" s="4">
        <f>IF('4. Heures nocturnes'!$C$3="Score",1,8)</f>
        <v>8</v>
      </c>
      <c r="BV41" s="4">
        <f>IF('4. Heures nocturnes'!$C$3="Score",1,8)</f>
        <v>8</v>
      </c>
      <c r="BW41" s="4">
        <f>IF('4. Heures nocturnes'!$C$3="Score",1,8)</f>
        <v>8</v>
      </c>
      <c r="BX41" s="4">
        <f>IF('4. Heures nocturnes'!$C$3="Score",0,7)</f>
        <v>7</v>
      </c>
      <c r="BY41" s="4">
        <f>IF('4. Heures nocturnes'!$C$3="Score",0,0)</f>
        <v>0</v>
      </c>
      <c r="BZ41" s="4">
        <f>IF('4. Heures nocturnes'!$C$3="Score",0,0)</f>
        <v>0</v>
      </c>
      <c r="CA41" s="4">
        <f>IF('4. Heures nocturnes'!$C$3="Score",0,0)</f>
        <v>0</v>
      </c>
      <c r="CB41" s="4">
        <f>IF('4. Heures nocturnes'!$C$3="Score",0,0)</f>
        <v>0</v>
      </c>
      <c r="CC41" s="4">
        <f>IF('4. Heures nocturnes'!$C$3="Score",0,0)</f>
        <v>0</v>
      </c>
      <c r="CD41" s="4">
        <f>IF('4. Heures nocturnes'!$C$3="Score",0,0)</f>
        <v>0</v>
      </c>
      <c r="CE41" s="4">
        <f>IF('4. Heures nocturnes'!$C$3="Score",0,1)</f>
        <v>1</v>
      </c>
      <c r="CF41" s="4">
        <f>IF('4. Heures nocturnes'!$C$3="Score",1,8)</f>
        <v>8</v>
      </c>
      <c r="CG41" s="4">
        <f>IF('4. Heures nocturnes'!$C$3="Score",1,8)</f>
        <v>8</v>
      </c>
      <c r="CH41" s="4">
        <f>IF('4. Heures nocturnes'!$C$3="Score",1,8)</f>
        <v>8</v>
      </c>
      <c r="CI41" s="4">
        <f>IF('4. Heures nocturnes'!$C$3="Score",1,8)</f>
        <v>8</v>
      </c>
      <c r="CJ41" s="4">
        <f>IF('4. Heures nocturnes'!$C$3="Score",1,8)</f>
        <v>8</v>
      </c>
      <c r="CK41" s="4">
        <f>IF('4. Heures nocturnes'!$C$3="Score",1,8)</f>
        <v>8</v>
      </c>
      <c r="CL41" s="4">
        <f>IF('4. Heures nocturnes'!$C$3="Score",0,7)</f>
        <v>7</v>
      </c>
      <c r="CM41" s="4">
        <f>IF('4. Heures nocturnes'!$C$3="Score",0,0)</f>
        <v>0</v>
      </c>
      <c r="CN41" s="4">
        <f>IF('4. Heures nocturnes'!$C$3="Score",0,0)</f>
        <v>0</v>
      </c>
      <c r="CO41" s="4">
        <f>IF('4. Heures nocturnes'!$C$3="Score",0,0)</f>
        <v>0</v>
      </c>
      <c r="CP41" s="4">
        <f>IF('4. Heures nocturnes'!$C$3="Score",0,0)</f>
        <v>0</v>
      </c>
      <c r="CQ41" s="4">
        <f>IF('4. Heures nocturnes'!$C$3="Score",0,0)</f>
        <v>0</v>
      </c>
      <c r="CR41" s="4">
        <f>IF('4. Heures nocturnes'!$C$3="Score",0,0)</f>
        <v>0</v>
      </c>
      <c r="CS41" s="4">
        <f>IF('4. Heures nocturnes'!$C$3="Score",0,0)</f>
        <v>0</v>
      </c>
      <c r="CT41" s="4">
        <f>IF('4. Heures nocturnes'!$C$3="Score",0,0)</f>
        <v>0</v>
      </c>
      <c r="CU41" s="4">
        <f>IF('4. Heures nocturnes'!$C$3="Score",0,0)</f>
        <v>0</v>
      </c>
      <c r="CV41" s="4">
        <f>IF('4. Heures nocturnes'!$C$3="Score",0,0)</f>
        <v>0</v>
      </c>
      <c r="CW41" s="4">
        <f>IF('4. Heures nocturnes'!$C$3="Score",0,0)</f>
        <v>0</v>
      </c>
      <c r="CX41" s="4">
        <f>IF('4. Heures nocturnes'!$C$3="Score",0,1)</f>
        <v>1</v>
      </c>
      <c r="CY41" s="4">
        <f>IF('4. Heures nocturnes'!$C$3="Score",1,8)</f>
        <v>8</v>
      </c>
      <c r="CZ41" s="4">
        <f>IF('4. Heures nocturnes'!$C$3="Score",1,8)</f>
        <v>8</v>
      </c>
      <c r="DA41" s="4">
        <f>IF('4. Heures nocturnes'!$C$3="Score",1,8)</f>
        <v>8</v>
      </c>
    </row>
    <row r="42" spans="2:105" x14ac:dyDescent="0.35">
      <c r="B42" s="186" t="s">
        <v>1199</v>
      </c>
      <c r="C42" s="187"/>
      <c r="D42" s="207">
        <f t="shared" si="3"/>
        <v>9.8470588235294123</v>
      </c>
      <c r="E42" s="188">
        <f>IF('4. Heures nocturnes'!$C$3="Score",,)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IF('4. Heures nocturnes'!$C$3="Score",,)</f>
        <v>0</v>
      </c>
      <c r="Q42" s="188">
        <f>IF('4. Heures nocturnes'!$C$3="Score",,)</f>
        <v>0</v>
      </c>
      <c r="R42" s="188">
        <f>IF('4. Heures nocturnes'!$C$3="Score",,)</f>
        <v>0</v>
      </c>
      <c r="S42" s="187">
        <f>IF('4. Heures nocturnes'!$C$3="Score",,)</f>
        <v>0</v>
      </c>
      <c r="T42" s="188">
        <f>IF('4. Heures nocturnes'!$C$3="Score",,)</f>
        <v>0</v>
      </c>
      <c r="U42" s="172">
        <f>IF('4. Heures nocturnes'!$C$3="Score",2,16)</f>
        <v>16</v>
      </c>
      <c r="V42" s="172">
        <f>IF('4. Heures nocturnes'!$C$3="Score",2,16)</f>
        <v>16</v>
      </c>
      <c r="W42" s="172">
        <f>IF('4. Heures nocturnes'!$C$3="Score",2,16)</f>
        <v>16</v>
      </c>
      <c r="X42" s="172">
        <f>IF('4. Heures nocturnes'!$C$3="Score",2,15)</f>
        <v>15</v>
      </c>
      <c r="Y42" s="172">
        <f>IF('4. Heures nocturnes'!$C$3="Score",0,7)</f>
        <v>7</v>
      </c>
      <c r="Z42" s="172">
        <f>IF('4. Heures nocturnes'!$C$3="Score",0,0)</f>
        <v>0</v>
      </c>
      <c r="AA42" s="172">
        <f>IF('4. Heures nocturnes'!$C$3="Score",0,0)</f>
        <v>0</v>
      </c>
      <c r="AB42" s="172">
        <f>IF('4. Heures nocturnes'!$C$3="Score",0,0)</f>
        <v>0</v>
      </c>
      <c r="AC42" s="172">
        <f>IF('4. Heures nocturnes'!$C$3="Score",0,1)</f>
        <v>1</v>
      </c>
      <c r="AD42" s="172">
        <f>IF('4. Heures nocturnes'!$C$3="Score",1,8)</f>
        <v>8</v>
      </c>
      <c r="AE42" s="172">
        <f>IF('4. Heures nocturnes'!$C$3="Score",1,8)</f>
        <v>8</v>
      </c>
      <c r="AF42" s="172">
        <f>IF('4. Heures nocturnes'!$C$3="Score",1,8)</f>
        <v>8</v>
      </c>
      <c r="AG42" s="172">
        <f>IF('4. Heures nocturnes'!$C$3="Score",1,8)</f>
        <v>8</v>
      </c>
      <c r="AH42" s="172">
        <f>IF('4. Heures nocturnes'!$C$3="Score",1,8)</f>
        <v>8</v>
      </c>
      <c r="AI42" s="172">
        <f>IF('4. Heures nocturnes'!$C$3="Score",1,8)</f>
        <v>8</v>
      </c>
      <c r="AJ42" s="172">
        <f>IF('4. Heures nocturnes'!$C$3="Score",0,7)</f>
        <v>7</v>
      </c>
      <c r="AK42" s="172">
        <f>IF('4. Heures nocturnes'!$C$3="Score",0,0)</f>
        <v>0</v>
      </c>
      <c r="AL42" s="172">
        <f>IF('4. Heures nocturnes'!$C$3="Score",0,1)</f>
        <v>1</v>
      </c>
      <c r="AM42" s="172">
        <f>IF('4. Heures nocturnes'!$C$3="Score",1,8)</f>
        <v>8</v>
      </c>
      <c r="AN42" s="172">
        <f>IF('4. Heures nocturnes'!$C$3="Score",1,8)</f>
        <v>8</v>
      </c>
      <c r="AO42" s="172">
        <f>IF('4. Heures nocturnes'!$C$3="Score",2,9)</f>
        <v>9</v>
      </c>
      <c r="AP42" s="172">
        <f>IF('4. Heures nocturnes'!$C$3="Score",2,16)</f>
        <v>16</v>
      </c>
      <c r="AQ42" s="172">
        <f>IF('4. Heures nocturnes'!$C$3="Score",2,17)</f>
        <v>17</v>
      </c>
      <c r="AR42" s="172">
        <f>IF('4. Heures nocturnes'!$C$3="Score",2,24)</f>
        <v>24</v>
      </c>
      <c r="AS42" s="189">
        <f>IF('4. Heures nocturnes'!$C$3="Score",2,23)</f>
        <v>23</v>
      </c>
      <c r="AT42" s="4">
        <f>IF('4. Heures nocturnes'!$C$3="Score",2,16)</f>
        <v>16</v>
      </c>
      <c r="AU42" s="4">
        <f>IF('4. Heures nocturnes'!$C$3="Score",2,16)</f>
        <v>16</v>
      </c>
      <c r="AV42" s="4">
        <f>IF('4. Heures nocturnes'!$C$3="Score",2,15)</f>
        <v>15</v>
      </c>
      <c r="AW42" s="4">
        <f>IF('4. Heures nocturnes'!$C$3="Score",1,8)</f>
        <v>8</v>
      </c>
      <c r="AX42" s="4">
        <f>IF('4. Heures nocturnes'!$C$3="Score",0,7)</f>
        <v>7</v>
      </c>
      <c r="AY42" s="4">
        <f>IF('4. Heures nocturnes'!$C$3="Score",0,0)</f>
        <v>0</v>
      </c>
      <c r="AZ42" s="4">
        <f>IF('4. Heures nocturnes'!$C$3="Score",0,0)</f>
        <v>0</v>
      </c>
      <c r="BA42" s="4">
        <f>IF('4. Heures nocturnes'!$C$3="Score",0,0)</f>
        <v>0</v>
      </c>
      <c r="BB42" s="4">
        <f>IF('4. Heures nocturnes'!$C$3="Score",0,0)</f>
        <v>0</v>
      </c>
      <c r="BC42" s="4">
        <f>IF('4. Heures nocturnes'!$C$3="Score",0,0)</f>
        <v>0</v>
      </c>
      <c r="BD42" s="4">
        <f>IF('4. Heures nocturnes'!$C$3="Score",0,1)</f>
        <v>1</v>
      </c>
      <c r="BE42" s="4">
        <f>IF('4. Heures nocturnes'!$C$3="Score",1,8)</f>
        <v>8</v>
      </c>
      <c r="BF42" s="4">
        <f>IF('4. Heures nocturnes'!$C$3="Score",1,8)</f>
        <v>8</v>
      </c>
      <c r="BG42" s="4">
        <f>IF('4. Heures nocturnes'!$C$3="Score",1,8)</f>
        <v>8</v>
      </c>
      <c r="BH42" s="4">
        <f>IF('4. Heures nocturnes'!$C$3="Score",2,9)</f>
        <v>9</v>
      </c>
      <c r="BI42" s="4">
        <f>IF('4. Heures nocturnes'!$C$3="Score",2,16)</f>
        <v>16</v>
      </c>
      <c r="BJ42" s="4">
        <f>IF('4. Heures nocturnes'!$C$3="Score",2,16)</f>
        <v>16</v>
      </c>
      <c r="BK42" s="4">
        <f>IF('4. Heures nocturnes'!$C$3="Score",2,15)</f>
        <v>15</v>
      </c>
      <c r="BL42" s="4">
        <f>IF('4. Heures nocturnes'!$C$3="Score",1,8)</f>
        <v>8</v>
      </c>
      <c r="BM42" s="4">
        <f>IF('4. Heures nocturnes'!$C$3="Score",2,9)</f>
        <v>9</v>
      </c>
      <c r="BN42" s="4">
        <f>IF('4. Heures nocturnes'!$C$3="Score",2,16)</f>
        <v>16</v>
      </c>
      <c r="BO42" s="4">
        <f>IF('4. Heures nocturnes'!$C$3="Score",2,15)</f>
        <v>15</v>
      </c>
      <c r="BP42" s="4">
        <f>IF('4. Heures nocturnes'!$C$3="Score",1,8)</f>
        <v>8</v>
      </c>
      <c r="BQ42" s="4">
        <f>IF('4. Heures nocturnes'!$C$3="Score",1,8)</f>
        <v>8</v>
      </c>
      <c r="BR42" s="4">
        <f>IF('4. Heures nocturnes'!$C$3="Score",2,9)</f>
        <v>9</v>
      </c>
      <c r="BS42" s="4">
        <f>IF('4. Heures nocturnes'!$C$3="Score",2,11)</f>
        <v>11</v>
      </c>
      <c r="BT42" s="4">
        <f>IF('4. Heures nocturnes'!$C$3="Score",2,17)</f>
        <v>17</v>
      </c>
      <c r="BU42" s="4">
        <f>IF('4. Heures nocturnes'!$C$3="Score",2,10)</f>
        <v>10</v>
      </c>
      <c r="BV42" s="4">
        <f>IF('4. Heures nocturnes'!$C$3="Score",2,11)</f>
        <v>11</v>
      </c>
      <c r="BW42" s="4">
        <f>IF('4. Heures nocturnes'!$C$3="Score",2,18)</f>
        <v>18</v>
      </c>
      <c r="BX42" s="4">
        <f>IF('4. Heures nocturnes'!$C$3="Score",2,18)</f>
        <v>18</v>
      </c>
      <c r="BY42" s="4">
        <f>IF('4. Heures nocturnes'!$C$3="Score",2,17)</f>
        <v>17</v>
      </c>
      <c r="BZ42" s="4">
        <f>IF('4. Heures nocturnes'!$C$3="Score",2,15)</f>
        <v>15</v>
      </c>
      <c r="CA42" s="4">
        <f>IF('4. Heures nocturnes'!$C$3="Score",1,8)</f>
        <v>8</v>
      </c>
      <c r="CB42" s="4">
        <f>IF('4. Heures nocturnes'!$C$3="Score",1,8)</f>
        <v>8</v>
      </c>
      <c r="CC42" s="4">
        <f>IF('4. Heures nocturnes'!$C$3="Score",0,7)</f>
        <v>7</v>
      </c>
      <c r="CD42" s="4">
        <f>IF('4. Heures nocturnes'!$C$3="Score",0,0)</f>
        <v>0</v>
      </c>
      <c r="CE42" s="4">
        <f>IF('4. Heures nocturnes'!$C$3="Score",0,1)</f>
        <v>1</v>
      </c>
      <c r="CF42" s="4">
        <f>IF('4. Heures nocturnes'!$C$3="Score",1,8)</f>
        <v>8</v>
      </c>
      <c r="CG42" s="4">
        <f>IF('4. Heures nocturnes'!$C$3="Score",1,8)</f>
        <v>8</v>
      </c>
      <c r="CH42" s="4">
        <f>IF('4. Heures nocturnes'!$C$3="Score",1,8)</f>
        <v>8</v>
      </c>
      <c r="CI42" s="4">
        <f>IF('4. Heures nocturnes'!$C$3="Score",2,9)</f>
        <v>9</v>
      </c>
      <c r="CJ42" s="4">
        <f>IF('4. Heures nocturnes'!$C$3="Score",2,16)</f>
        <v>16</v>
      </c>
      <c r="CK42" s="4">
        <f>IF('4. Heures nocturnes'!$C$3="Score",2,16)</f>
        <v>16</v>
      </c>
      <c r="CL42" s="4">
        <f>IF('4. Heures nocturnes'!$C$3="Score",2,15)</f>
        <v>15</v>
      </c>
      <c r="CM42" s="4">
        <f>IF('4. Heures nocturnes'!$C$3="Score",1,8)</f>
        <v>8</v>
      </c>
      <c r="CN42" s="4">
        <f>IF('4. Heures nocturnes'!$C$3="Score",1,8)</f>
        <v>8</v>
      </c>
      <c r="CO42" s="4">
        <f>IF('4. Heures nocturnes'!$C$3="Score",1,8)</f>
        <v>8</v>
      </c>
      <c r="CP42" s="4">
        <f>IF('4. Heures nocturnes'!$C$3="Score",1,8)</f>
        <v>8</v>
      </c>
      <c r="CQ42" s="4">
        <f>IF('4. Heures nocturnes'!$C$3="Score",1,8)</f>
        <v>8</v>
      </c>
      <c r="CR42" s="4">
        <f>IF('4. Heures nocturnes'!$C$3="Score",1,8)</f>
        <v>8</v>
      </c>
      <c r="CS42" s="4">
        <f>IF('4. Heures nocturnes'!$C$3="Score",2,9)</f>
        <v>9</v>
      </c>
      <c r="CT42" s="4">
        <f>IF('4. Heures nocturnes'!$C$3="Score",2,16)</f>
        <v>16</v>
      </c>
      <c r="CU42" s="4">
        <f>IF('4. Heures nocturnes'!$C$3="Score",2,16)</f>
        <v>16</v>
      </c>
      <c r="CV42" s="4">
        <f>IF('4. Heures nocturnes'!$C$3="Score",2,16)</f>
        <v>16</v>
      </c>
      <c r="CW42" s="4">
        <f>IF('4. Heures nocturnes'!$C$3="Score",2,15)</f>
        <v>15</v>
      </c>
      <c r="CX42" s="4">
        <f>IF('4. Heures nocturnes'!$C$3="Score",2,9)</f>
        <v>9</v>
      </c>
      <c r="CY42" s="4">
        <f>IF('4. Heures nocturnes'!$C$3="Score",2,16)</f>
        <v>16</v>
      </c>
      <c r="CZ42" s="4">
        <f>IF('4. Heures nocturnes'!$C$3="Score",2,15)</f>
        <v>15</v>
      </c>
      <c r="DA42" s="4">
        <f>IF('4. Heures nocturnes'!$C$3="Score",1,8)</f>
        <v>8</v>
      </c>
    </row>
    <row r="43" spans="2:105" x14ac:dyDescent="0.35">
      <c r="B43" s="186" t="s">
        <v>1200</v>
      </c>
      <c r="C43" s="187"/>
      <c r="D43" s="207">
        <f t="shared" si="3"/>
        <v>11.482352941176471</v>
      </c>
      <c r="E43" s="187">
        <f>IF('4. Heures nocturnes'!$C$3="Score",,)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IF('4. Heures nocturnes'!$C$3="Score",,)</f>
        <v>0</v>
      </c>
      <c r="Q43" s="187">
        <f>IF('4. Heures nocturnes'!$C$3="Score",,)</f>
        <v>0</v>
      </c>
      <c r="R43" s="187">
        <f>IF('4. Heures nocturnes'!$C$3="Score",,)</f>
        <v>0</v>
      </c>
      <c r="S43" s="188">
        <f>IF('4. Heures nocturnes'!$C$3="Score",,)</f>
        <v>0</v>
      </c>
      <c r="T43" s="187">
        <f>IF('4. Heures nocturnes'!$C$3="Score",,)</f>
        <v>0</v>
      </c>
      <c r="U43" s="172">
        <f>IF('4. Heures nocturnes'!$C$3="Score",0,1)</f>
        <v>1</v>
      </c>
      <c r="V43" s="172">
        <f>IF('4. Heures nocturnes'!$C$3="Score",1,8)</f>
        <v>8</v>
      </c>
      <c r="W43" s="172">
        <f>IF('4. Heures nocturnes'!$C$3="Score",1,8)</f>
        <v>8</v>
      </c>
      <c r="X43" s="172">
        <f>IF('4. Heures nocturnes'!$C$3="Score",2,9)</f>
        <v>9</v>
      </c>
      <c r="Y43" s="172">
        <f>IF('4. Heures nocturnes'!$C$3="Score",2,16)</f>
        <v>16</v>
      </c>
      <c r="Z43" s="172">
        <f>IF('4. Heures nocturnes'!$C$3="Score",2,16)</f>
        <v>16</v>
      </c>
      <c r="AA43" s="172">
        <f>IF('4. Heures nocturnes'!$C$3="Score",2,16)</f>
        <v>16</v>
      </c>
      <c r="AB43" s="172">
        <f>IF('4. Heures nocturnes'!$C$3="Score",2,15)</f>
        <v>15</v>
      </c>
      <c r="AC43" s="172">
        <f>IF('4. Heures nocturnes'!$C$3="Score",1,8)</f>
        <v>8</v>
      </c>
      <c r="AD43" s="172">
        <f>IF('4. Heures nocturnes'!$C$3="Score",1,8)</f>
        <v>8</v>
      </c>
      <c r="AE43" s="172">
        <f>IF('4. Heures nocturnes'!$C$3="Score",0,7)</f>
        <v>7</v>
      </c>
      <c r="AF43" s="172">
        <f>IF('4. Heures nocturnes'!$C$3="Score",0,0)</f>
        <v>0</v>
      </c>
      <c r="AG43" s="172">
        <f>IF('4. Heures nocturnes'!$C$3="Score",0,0)</f>
        <v>0</v>
      </c>
      <c r="AH43" s="172">
        <f>IF('4. Heures nocturnes'!$C$3="Score",0,0)</f>
        <v>0</v>
      </c>
      <c r="AI43" s="172">
        <f>IF('4. Heures nocturnes'!$C$3="Score",0,0)</f>
        <v>0</v>
      </c>
      <c r="AJ43" s="172">
        <f>IF('4. Heures nocturnes'!$C$3="Score",0,1)</f>
        <v>1</v>
      </c>
      <c r="AK43" s="172">
        <f>IF('4. Heures nocturnes'!$C$3="Score",1,8)</f>
        <v>8</v>
      </c>
      <c r="AL43" s="172">
        <f>IF('4. Heures nocturnes'!$C$3="Score",1,8)</f>
        <v>8</v>
      </c>
      <c r="AM43" s="172">
        <f>IF('4. Heures nocturnes'!$C$3="Score",1,8)</f>
        <v>8</v>
      </c>
      <c r="AN43" s="172">
        <f>IF('4. Heures nocturnes'!$C$3="Score",2,9)</f>
        <v>9</v>
      </c>
      <c r="AO43" s="172">
        <f>IF('4. Heures nocturnes'!$C$3="Score",2,16)</f>
        <v>16</v>
      </c>
      <c r="AP43" s="172">
        <f>IF('4. Heures nocturnes'!$C$3="Score",2,17)</f>
        <v>17</v>
      </c>
      <c r="AQ43" s="172">
        <f>IF('4. Heures nocturnes'!$C$3="Score",2,23)</f>
        <v>23</v>
      </c>
      <c r="AR43" s="172">
        <f>IF('4. Heures nocturnes'!$C$3="Score",2,17)</f>
        <v>17</v>
      </c>
      <c r="AS43" s="189">
        <f>IF('4. Heures nocturnes'!$C$3="Score",2,24)</f>
        <v>24</v>
      </c>
      <c r="AT43" s="4">
        <f>IF('4. Heures nocturnes'!$C$3="Score",2,24)</f>
        <v>24</v>
      </c>
      <c r="AU43" s="4">
        <f>IF('4. Heures nocturnes'!$C$3="Score",2,23)</f>
        <v>23</v>
      </c>
      <c r="AV43" s="4">
        <f>IF('4. Heures nocturnes'!$C$3="Score",2,17)</f>
        <v>17</v>
      </c>
      <c r="AW43" s="4">
        <f>IF('4. Heures nocturnes'!$C$3="Score",2,23)</f>
        <v>23</v>
      </c>
      <c r="AX43" s="4">
        <f>IF('4. Heures nocturnes'!$C$3="Score",2,16)</f>
        <v>16</v>
      </c>
      <c r="AY43" s="4">
        <f>IF('4. Heures nocturnes'!$C$3="Score",2,16)</f>
        <v>16</v>
      </c>
      <c r="AZ43" s="4">
        <f>IF('4. Heures nocturnes'!$C$3="Score",2,16)</f>
        <v>16</v>
      </c>
      <c r="BA43" s="4">
        <f>IF('4. Heures nocturnes'!$C$3="Score",2,16)</f>
        <v>16</v>
      </c>
      <c r="BB43" s="4">
        <f>IF('4. Heures nocturnes'!$C$3="Score",2,16)</f>
        <v>16</v>
      </c>
      <c r="BC43" s="4">
        <f>IF('4. Heures nocturnes'!$C$3="Score",2,15)</f>
        <v>15</v>
      </c>
      <c r="BD43" s="4">
        <f>IF('4. Heures nocturnes'!$C$3="Score",1,8)</f>
        <v>8</v>
      </c>
      <c r="BE43" s="4">
        <f>IF('4. Heures nocturnes'!$C$3="Score",1,8)</f>
        <v>8</v>
      </c>
      <c r="BF43" s="4">
        <f>IF('4. Heures nocturnes'!$C$3="Score",0,7)</f>
        <v>7</v>
      </c>
      <c r="BG43" s="4">
        <f>IF('4. Heures nocturnes'!$C$3="Score",0,0)</f>
        <v>0</v>
      </c>
      <c r="BH43" s="4">
        <f>IF('4. Heures nocturnes'!$C$3="Score",0,0)</f>
        <v>0</v>
      </c>
      <c r="BI43" s="4">
        <f>IF('4. Heures nocturnes'!$C$3="Score",0,0)</f>
        <v>0</v>
      </c>
      <c r="BJ43" s="4">
        <f>IF('4. Heures nocturnes'!$C$3="Score",0,0)</f>
        <v>0</v>
      </c>
      <c r="BK43" s="4">
        <f>IF('4. Heures nocturnes'!$C$3="Score",0,1)</f>
        <v>1</v>
      </c>
      <c r="BL43" s="4">
        <f>IF('4. Heures nocturnes'!$C$3="Score",1,8)</f>
        <v>8</v>
      </c>
      <c r="BM43" s="4">
        <f>IF('4. Heures nocturnes'!$C$3="Score",2,9)</f>
        <v>9</v>
      </c>
      <c r="BN43" s="4">
        <f>IF('4. Heures nocturnes'!$C$3="Score",2,16)</f>
        <v>16</v>
      </c>
      <c r="BO43" s="4">
        <f>IF('4. Heures nocturnes'!$C$3="Score",2,17)</f>
        <v>17</v>
      </c>
      <c r="BP43" s="4">
        <f>IF('4. Heures nocturnes'!$C$3="Score",2,24)</f>
        <v>24</v>
      </c>
      <c r="BQ43" s="4">
        <f>IF('4. Heures nocturnes'!$C$3="Score",2,24)</f>
        <v>24</v>
      </c>
      <c r="BR43" s="4">
        <f>IF('4. Heures nocturnes'!$C$3="Score",2,23)</f>
        <v>23</v>
      </c>
      <c r="BS43" s="4">
        <f>IF('4. Heures nocturnes'!$C$3="Score",2,17)</f>
        <v>17</v>
      </c>
      <c r="BT43" s="4">
        <f>IF('4. Heures nocturnes'!$C$3="Score",2,18)</f>
        <v>18</v>
      </c>
      <c r="BU43" s="4">
        <f>IF('4. Heures nocturnes'!$C$3="Score",2,18)</f>
        <v>18</v>
      </c>
      <c r="BV43" s="4">
        <f>IF('4. Heures nocturnes'!$C$3="Score",2,17)</f>
        <v>17</v>
      </c>
      <c r="BW43" s="4">
        <f>IF('4. Heures nocturnes'!$C$3="Score",2,10)</f>
        <v>10</v>
      </c>
      <c r="BX43" s="4">
        <f>IF('4. Heures nocturnes'!$C$3="Score",2,11)</f>
        <v>11</v>
      </c>
      <c r="BY43" s="4">
        <f>IF('4. Heures nocturnes'!$C$3="Score",2,18)</f>
        <v>18</v>
      </c>
      <c r="BZ43" s="4">
        <f>IF('4. Heures nocturnes'!$C$3="Score",2,18)</f>
        <v>18</v>
      </c>
      <c r="CA43" s="4">
        <f>IF('4. Heures nocturnes'!$C$3="Score",2,24)</f>
        <v>24</v>
      </c>
      <c r="CB43" s="4">
        <f>IF('4. Heures nocturnes'!$C$3="Score",2,24)</f>
        <v>24</v>
      </c>
      <c r="CC43" s="4">
        <f>IF('4. Heures nocturnes'!$C$3="Score",2,24)</f>
        <v>24</v>
      </c>
      <c r="CD43" s="4">
        <f>IF('4. Heures nocturnes'!$C$3="Score",2,24)</f>
        <v>24</v>
      </c>
      <c r="CE43" s="4">
        <f>IF('4. Heures nocturnes'!$C$3="Score",2,23)</f>
        <v>23</v>
      </c>
      <c r="CF43" s="4">
        <f>IF('4. Heures nocturnes'!$C$3="Score",2,16)</f>
        <v>16</v>
      </c>
      <c r="CG43" s="4">
        <f>IF('4. Heures nocturnes'!$C$3="Score",2,15)</f>
        <v>15</v>
      </c>
      <c r="CH43" s="4">
        <f>IF('4. Heures nocturnes'!$C$3="Score",0,7)</f>
        <v>7</v>
      </c>
      <c r="CI43" s="4">
        <f>IF('4. Heures nocturnes'!$C$3="Score",0,0)</f>
        <v>0</v>
      </c>
      <c r="CJ43" s="4">
        <f>IF('4. Heures nocturnes'!$C$3="Score",0,0)</f>
        <v>0</v>
      </c>
      <c r="CK43" s="4">
        <f>IF('4. Heures nocturnes'!$C$3="Score",0,0)</f>
        <v>0</v>
      </c>
      <c r="CL43" s="4">
        <f>IF('4. Heures nocturnes'!$C$3="Score",0,0)</f>
        <v>0</v>
      </c>
      <c r="CM43" s="4">
        <f>IF('4. Heures nocturnes'!$C$3="Score",0,0)</f>
        <v>0</v>
      </c>
      <c r="CN43" s="4">
        <f>IF('4. Heures nocturnes'!$C$3="Score",0,1)</f>
        <v>1</v>
      </c>
      <c r="CO43" s="4">
        <f>IF('4. Heures nocturnes'!$C$3="Score",1,8)</f>
        <v>8</v>
      </c>
      <c r="CP43" s="4">
        <f>IF('4. Heures nocturnes'!$C$3="Score",1,8)</f>
        <v>8</v>
      </c>
      <c r="CQ43" s="4">
        <f>IF('4. Heures nocturnes'!$C$3="Score",1,8)</f>
        <v>8</v>
      </c>
      <c r="CR43" s="4">
        <f>IF('4. Heures nocturnes'!$C$3="Score",1,8)</f>
        <v>8</v>
      </c>
      <c r="CS43" s="4">
        <f>IF('4. Heures nocturnes'!$C$3="Score",1,8)</f>
        <v>8</v>
      </c>
      <c r="CT43" s="4">
        <f>IF('4. Heures nocturnes'!$C$3="Score",1,8)</f>
        <v>8</v>
      </c>
      <c r="CU43" s="4">
        <f>IF('4. Heures nocturnes'!$C$3="Score",0,7)</f>
        <v>7</v>
      </c>
      <c r="CV43" s="4">
        <f>IF('4. Heures nocturnes'!$C$3="Score",0,1)</f>
        <v>1</v>
      </c>
      <c r="CW43" s="4">
        <f>IF('4. Heures nocturnes'!$C$3="Score",1,8)</f>
        <v>8</v>
      </c>
      <c r="CX43" s="4">
        <f>IF('4. Heures nocturnes'!$C$3="Score",2,9)</f>
        <v>9</v>
      </c>
      <c r="CY43" s="4">
        <f>IF('4. Heures nocturnes'!$C$3="Score",2,16)</f>
        <v>16</v>
      </c>
      <c r="CZ43" s="4">
        <f>IF('4. Heures nocturnes'!$C$3="Score",2,16)</f>
        <v>16</v>
      </c>
      <c r="DA43" s="4">
        <f>IF('4. Heures nocturnes'!$C$3="Score",2,16)</f>
        <v>16</v>
      </c>
    </row>
    <row r="44" spans="2:105" x14ac:dyDescent="0.35">
      <c r="B44" s="186" t="s">
        <v>1201</v>
      </c>
      <c r="C44" s="187"/>
      <c r="D44" s="207">
        <f t="shared" si="3"/>
        <v>10.647058823529411</v>
      </c>
      <c r="E44" s="187">
        <f>IF('4. Heures nocturnes'!$C$3="Score",,)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IF('4. Heures nocturnes'!$C$3="Score",,)</f>
        <v>0</v>
      </c>
      <c r="Q44" s="188">
        <f>IF('4. Heures nocturnes'!$C$3="Score",,)</f>
        <v>0</v>
      </c>
      <c r="R44" s="187">
        <f>IF('4. Heures nocturnes'!$C$3="Score",,)</f>
        <v>0</v>
      </c>
      <c r="S44" s="188">
        <f>IF('4. Heures nocturnes'!$C$3="Score",,)</f>
        <v>0</v>
      </c>
      <c r="T44" s="187">
        <f>IF('4. Heures nocturnes'!$C$3="Score",,)</f>
        <v>0</v>
      </c>
      <c r="U44" s="172">
        <f>IF('4. Heures nocturnes'!$C$3="Score",2,16)</f>
        <v>16</v>
      </c>
      <c r="V44" s="172">
        <f>IF('4. Heures nocturnes'!$C$3="Score",2,16)</f>
        <v>16</v>
      </c>
      <c r="W44" s="172">
        <f>IF('4. Heures nocturnes'!$C$3="Score",2,15)</f>
        <v>15</v>
      </c>
      <c r="X44" s="172">
        <f>IF('4. Heures nocturnes'!$C$3="Score",1,8)</f>
        <v>8</v>
      </c>
      <c r="Y44" s="172">
        <f>IF('4. Heures nocturnes'!$C$3="Score",2,9)</f>
        <v>9</v>
      </c>
      <c r="Z44" s="172">
        <f>IF('4. Heures nocturnes'!$C$3="Score",2,15)</f>
        <v>15</v>
      </c>
      <c r="AA44" s="172">
        <f>IF('4. Heures nocturnes'!$C$3="Score",2,9)</f>
        <v>9</v>
      </c>
      <c r="AB44" s="172">
        <f>IF('4. Heures nocturnes'!$C$3="Score",2,11)</f>
        <v>11</v>
      </c>
      <c r="AC44" s="172">
        <f>IF('4. Heures nocturnes'!$C$3="Score",2,18)</f>
        <v>18</v>
      </c>
      <c r="AD44" s="172">
        <f>IF('4. Heures nocturnes'!$C$3="Score",2,18)</f>
        <v>18</v>
      </c>
      <c r="AE44" s="172">
        <f>IF('4. Heures nocturnes'!$C$3="Score",2,18)</f>
        <v>18</v>
      </c>
      <c r="AF44" s="172">
        <f>IF('4. Heures nocturnes'!$C$3="Score",2,17)</f>
        <v>17</v>
      </c>
      <c r="AG44" s="172">
        <f>IF('4. Heures nocturnes'!$C$3="Score",2,10)</f>
        <v>10</v>
      </c>
      <c r="AH44" s="172">
        <f>IF('4. Heures nocturnes'!$C$3="Score",2,9)</f>
        <v>9</v>
      </c>
      <c r="AI44" s="172">
        <f>IF('4. Heures nocturnes'!$C$3="Score",0,7)</f>
        <v>7</v>
      </c>
      <c r="AJ44" s="172">
        <f>IF('4. Heures nocturnes'!$C$3="Score",0,0)</f>
        <v>0</v>
      </c>
      <c r="AK44" s="172">
        <f>IF('4. Heures nocturnes'!$C$3="Score",0,0)</f>
        <v>0</v>
      </c>
      <c r="AL44" s="172">
        <f>IF('4. Heures nocturnes'!$C$3="Score",0,0)</f>
        <v>0</v>
      </c>
      <c r="AM44" s="172">
        <f>IF('4. Heures nocturnes'!$C$3="Score",0,0)</f>
        <v>0</v>
      </c>
      <c r="AN44" s="172">
        <f>IF('4. Heures nocturnes'!$C$3="Score",0,0)</f>
        <v>0</v>
      </c>
      <c r="AO44" s="172">
        <f>IF('4. Heures nocturnes'!$C$3="Score",0,0)</f>
        <v>0</v>
      </c>
      <c r="AP44" s="172">
        <f>IF('4. Heures nocturnes'!$C$3="Score",0,0)</f>
        <v>0</v>
      </c>
      <c r="AQ44" s="172">
        <f>IF('4. Heures nocturnes'!$C$3="Score",0,0)</f>
        <v>0</v>
      </c>
      <c r="AR44" s="172">
        <f>IF('4. Heures nocturnes'!$C$3="Score",0,0)</f>
        <v>0</v>
      </c>
      <c r="AS44" s="189">
        <f>IF('4. Heures nocturnes'!$C$3="Score",0,1)</f>
        <v>1</v>
      </c>
      <c r="AT44" s="4">
        <f>IF('4. Heures nocturnes'!$C$3="Score",1,8)</f>
        <v>8</v>
      </c>
      <c r="AU44" s="4">
        <f>IF('4. Heures nocturnes'!$C$3="Score",1,8)</f>
        <v>8</v>
      </c>
      <c r="AV44" s="4">
        <f>IF('4. Heures nocturnes'!$C$3="Score",1,8)</f>
        <v>8</v>
      </c>
      <c r="AW44" s="4">
        <f>IF('4. Heures nocturnes'!$C$3="Score",1,8)</f>
        <v>8</v>
      </c>
      <c r="AX44" s="4">
        <f>IF('4. Heures nocturnes'!$C$3="Score",1,8)</f>
        <v>8</v>
      </c>
      <c r="AY44" s="4">
        <f>IF('4. Heures nocturnes'!$C$3="Score",1,8)</f>
        <v>8</v>
      </c>
      <c r="AZ44" s="4">
        <f>IF('4. Heures nocturnes'!$C$3="Score",1,8)</f>
        <v>8</v>
      </c>
      <c r="BA44" s="4">
        <f>IF('4. Heures nocturnes'!$C$3="Score",1,8)</f>
        <v>8</v>
      </c>
      <c r="BB44" s="4">
        <f>IF('4. Heures nocturnes'!$C$3="Score",2,9)</f>
        <v>9</v>
      </c>
      <c r="BC44" s="4">
        <f>IF('4. Heures nocturnes'!$C$3="Score",2,11)</f>
        <v>11</v>
      </c>
      <c r="BD44" s="4">
        <f>IF('4. Heures nocturnes'!$C$3="Score",2,18)</f>
        <v>18</v>
      </c>
      <c r="BE44" s="4">
        <f>IF('4. Heures nocturnes'!$C$3="Score",2,18)</f>
        <v>18</v>
      </c>
      <c r="BF44" s="4">
        <f>IF('4. Heures nocturnes'!$C$3="Score",2,19)</f>
        <v>19</v>
      </c>
      <c r="BG44" s="4">
        <f>IF('4. Heures nocturnes'!$C$3="Score",2,25)</f>
        <v>25</v>
      </c>
      <c r="BH44" s="4">
        <f>IF('4. Heures nocturnes'!$C$3="Score",2,18)</f>
        <v>18</v>
      </c>
      <c r="BI44" s="4">
        <f>IF('4. Heures nocturnes'!$C$3="Score",2,17)</f>
        <v>17</v>
      </c>
      <c r="BJ44" s="4">
        <f>IF('4. Heures nocturnes'!$C$3="Score",2,15)</f>
        <v>15</v>
      </c>
      <c r="BK44" s="4">
        <f>IF('4. Heures nocturnes'!$C$3="Score",2,9)</f>
        <v>9</v>
      </c>
      <c r="BL44" s="4">
        <f>IF('4. Heures nocturnes'!$C$3="Score",2,16)</f>
        <v>16</v>
      </c>
      <c r="BM44" s="4">
        <f>IF('4. Heures nocturnes'!$C$3="Score",2,15)</f>
        <v>15</v>
      </c>
      <c r="BN44" s="4">
        <f>IF('4. Heures nocturnes'!$C$3="Score",1,8)</f>
        <v>8</v>
      </c>
      <c r="BO44" s="4">
        <f>IF('4. Heures nocturnes'!$C$3="Score",2,9)</f>
        <v>9</v>
      </c>
      <c r="BP44" s="4">
        <f>IF('4. Heures nocturnes'!$C$3="Score",2,16)</f>
        <v>16</v>
      </c>
      <c r="BQ44" s="4">
        <f>IF('4. Heures nocturnes'!$C$3="Score",2,16)</f>
        <v>16</v>
      </c>
      <c r="BR44" s="4">
        <f>IF('4. Heures nocturnes'!$C$3="Score",2,15)</f>
        <v>15</v>
      </c>
      <c r="BS44" s="4">
        <f>IF('4. Heures nocturnes'!$C$3="Score",2,9)</f>
        <v>9</v>
      </c>
      <c r="BT44" s="4">
        <f>IF('4. Heures nocturnes'!$C$3="Score",2,10)</f>
        <v>10</v>
      </c>
      <c r="BU44" s="4">
        <f>IF('4. Heures nocturnes'!$C$3="Score",2,17)</f>
        <v>17</v>
      </c>
      <c r="BV44" s="4">
        <f>IF('4. Heures nocturnes'!$C$3="Score",2,16)</f>
        <v>16</v>
      </c>
      <c r="BW44" s="4">
        <f>IF('4. Heures nocturnes'!$C$3="Score",2,10)</f>
        <v>10</v>
      </c>
      <c r="BX44" s="4">
        <f>IF('4. Heures nocturnes'!$C$3="Score",2,17)</f>
        <v>17</v>
      </c>
      <c r="BY44" s="4">
        <f>IF('4. Heures nocturnes'!$C$3="Score",2,17)</f>
        <v>17</v>
      </c>
      <c r="BZ44" s="4">
        <f>IF('4. Heures nocturnes'!$C$3="Score",2,16)</f>
        <v>16</v>
      </c>
      <c r="CA44" s="4">
        <f>IF('4. Heures nocturnes'!$C$3="Score",2,16)</f>
        <v>16</v>
      </c>
      <c r="CB44" s="4">
        <f>IF('4. Heures nocturnes'!$C$3="Score",2,16)</f>
        <v>16</v>
      </c>
      <c r="CC44" s="4">
        <f>IF('4. Heures nocturnes'!$C$3="Score",2,16)</f>
        <v>16</v>
      </c>
      <c r="CD44" s="4">
        <f>IF('4. Heures nocturnes'!$C$3="Score",2,15)</f>
        <v>15</v>
      </c>
      <c r="CE44" s="4">
        <f>IF('4. Heures nocturnes'!$C$3="Score",1,8)</f>
        <v>8</v>
      </c>
      <c r="CF44" s="4">
        <f>IF('4. Heures nocturnes'!$C$3="Score",1,8)</f>
        <v>8</v>
      </c>
      <c r="CG44" s="4">
        <f>IF('4. Heures nocturnes'!$C$3="Score",1,8)</f>
        <v>8</v>
      </c>
      <c r="CH44" s="4">
        <f>IF('4. Heures nocturnes'!$C$3="Score",0,7)</f>
        <v>7</v>
      </c>
      <c r="CI44" s="4">
        <f>IF('4. Heures nocturnes'!$C$3="Score",0,1)</f>
        <v>1</v>
      </c>
      <c r="CJ44" s="4">
        <f>IF('4. Heures nocturnes'!$C$3="Score",1,8)</f>
        <v>8</v>
      </c>
      <c r="CK44" s="4">
        <f>IF('4. Heures nocturnes'!$C$3="Score",1,8)</f>
        <v>8</v>
      </c>
      <c r="CL44" s="4">
        <f>IF('4. Heures nocturnes'!$C$3="Score",1,8)</f>
        <v>8</v>
      </c>
      <c r="CM44" s="4">
        <f>IF('4. Heures nocturnes'!$C$3="Score",1,8)</f>
        <v>8</v>
      </c>
      <c r="CN44" s="4">
        <f>IF('4. Heures nocturnes'!$C$3="Score",1,8)</f>
        <v>8</v>
      </c>
      <c r="CO44" s="4">
        <f>IF('4. Heures nocturnes'!$C$3="Score",1,8)</f>
        <v>8</v>
      </c>
      <c r="CP44" s="4">
        <f>IF('4. Heures nocturnes'!$C$3="Score",0,7)</f>
        <v>7</v>
      </c>
      <c r="CQ44" s="4">
        <f>IF('4. Heures nocturnes'!$C$3="Score",0,1)</f>
        <v>1</v>
      </c>
      <c r="CR44" s="4">
        <f>IF('4. Heures nocturnes'!$C$3="Score",1,8)</f>
        <v>8</v>
      </c>
      <c r="CS44" s="4">
        <f>IF('4. Heures nocturnes'!$C$3="Score",1,8)</f>
        <v>8</v>
      </c>
      <c r="CT44" s="4">
        <f>IF('4. Heures nocturnes'!$C$3="Score",2,9)</f>
        <v>9</v>
      </c>
      <c r="CU44" s="4">
        <f>IF('4. Heures nocturnes'!$C$3="Score",2,10)</f>
        <v>10</v>
      </c>
      <c r="CV44" s="4">
        <f>IF('4. Heures nocturnes'!$C$3="Score",2,11)</f>
        <v>11</v>
      </c>
      <c r="CW44" s="4">
        <f>IF('4. Heures nocturnes'!$C$3="Score",2,18)</f>
        <v>18</v>
      </c>
      <c r="CX44" s="4">
        <f>IF('4. Heures nocturnes'!$C$3="Score",2,17)</f>
        <v>17</v>
      </c>
      <c r="CY44" s="4">
        <f>IF('4. Heures nocturnes'!$C$3="Score",2,11)</f>
        <v>11</v>
      </c>
      <c r="CZ44" s="4">
        <f>IF('4. Heures nocturnes'!$C$3="Score",2,18)</f>
        <v>18</v>
      </c>
      <c r="DA44" s="4">
        <f>IF('4. Heures nocturnes'!$C$3="Score",2,17)</f>
        <v>17</v>
      </c>
    </row>
    <row r="45" spans="2:105" x14ac:dyDescent="0.35">
      <c r="B45" s="186" t="s">
        <v>1202</v>
      </c>
      <c r="C45" s="187"/>
      <c r="D45" s="207">
        <f t="shared" si="3"/>
        <v>0.9882352941176471</v>
      </c>
      <c r="E45" s="187">
        <f>IF('4. Heures nocturnes'!$C$3="Score",,)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IF('4. Heures nocturnes'!$C$3="Score",,)</f>
        <v>0</v>
      </c>
      <c r="Q45" s="187">
        <f>IF('4. Heures nocturnes'!$C$3="Score",,)</f>
        <v>0</v>
      </c>
      <c r="R45" s="187">
        <f>IF('4. Heures nocturnes'!$C$3="Score",,)</f>
        <v>0</v>
      </c>
      <c r="S45" s="187">
        <f>IF('4. Heures nocturnes'!$C$3="Score",,)</f>
        <v>0</v>
      </c>
      <c r="T45" s="188">
        <f>IF('4. Heures nocturnes'!$C$3="Score",,)</f>
        <v>0</v>
      </c>
      <c r="U45" s="172">
        <f>IF('4. Heures nocturnes'!$C$3="Score",0,0)</f>
        <v>0</v>
      </c>
      <c r="V45" s="172">
        <f>IF('4. Heures nocturnes'!$C$3="Score",0,0)</f>
        <v>0</v>
      </c>
      <c r="W45" s="172">
        <f>IF('4. Heures nocturnes'!$C$3="Score",0,1)</f>
        <v>1</v>
      </c>
      <c r="X45" s="172">
        <f>IF('4. Heures nocturnes'!$C$3="Score",0,1)</f>
        <v>1</v>
      </c>
      <c r="Y45" s="172">
        <f>IF('4. Heures nocturnes'!$C$3="Score",0,2)</f>
        <v>2</v>
      </c>
      <c r="Z45" s="172">
        <f>IF('4. Heures nocturnes'!$C$3="Score",0,2)</f>
        <v>2</v>
      </c>
      <c r="AA45" s="172">
        <f>IF('4. Heures nocturnes'!$C$3="Score",0,2)</f>
        <v>2</v>
      </c>
      <c r="AB45" s="172">
        <f>IF('4. Heures nocturnes'!$C$3="Score",0,2)</f>
        <v>2</v>
      </c>
      <c r="AC45" s="172">
        <f>IF('4. Heures nocturnes'!$C$3="Score",0,2)</f>
        <v>2</v>
      </c>
      <c r="AD45" s="172">
        <f>IF('4. Heures nocturnes'!$C$3="Score",0,1)</f>
        <v>1</v>
      </c>
      <c r="AE45" s="172">
        <f>IF('4. Heures nocturnes'!$C$3="Score",0,2)</f>
        <v>2</v>
      </c>
      <c r="AF45" s="172">
        <f>IF('4. Heures nocturnes'!$C$3="Score",0,1)</f>
        <v>1</v>
      </c>
      <c r="AG45" s="172">
        <f>IF('4. Heures nocturnes'!$C$3="Score",0,1)</f>
        <v>1</v>
      </c>
      <c r="AH45" s="172">
        <f>IF('4. Heures nocturnes'!$C$3="Score",0,1)</f>
        <v>1</v>
      </c>
      <c r="AI45" s="172">
        <f>IF('4. Heures nocturnes'!$C$3="Score",0,1)</f>
        <v>1</v>
      </c>
      <c r="AJ45" s="172">
        <f>IF('4. Heures nocturnes'!$C$3="Score",0,1)</f>
        <v>1</v>
      </c>
      <c r="AK45" s="172">
        <f>IF('4. Heures nocturnes'!$C$3="Score",0,1)</f>
        <v>1</v>
      </c>
      <c r="AL45" s="172">
        <f>IF('4. Heures nocturnes'!$C$3="Score",0,0)</f>
        <v>0</v>
      </c>
      <c r="AM45" s="172">
        <f>IF('4. Heures nocturnes'!$C$3="Score",0,0)</f>
        <v>0</v>
      </c>
      <c r="AN45" s="172">
        <f>IF('4. Heures nocturnes'!$C$3="Score",0,0)</f>
        <v>0</v>
      </c>
      <c r="AO45" s="172">
        <f>IF('4. Heures nocturnes'!$C$3="Score",0,0)</f>
        <v>0</v>
      </c>
      <c r="AP45" s="172">
        <f>IF('4. Heures nocturnes'!$C$3="Score",0,0)</f>
        <v>0</v>
      </c>
      <c r="AQ45" s="172">
        <f>IF('4. Heures nocturnes'!$C$3="Score",0,0)</f>
        <v>0</v>
      </c>
      <c r="AR45" s="172">
        <f>IF('4. Heures nocturnes'!$C$3="Score",0,1)</f>
        <v>1</v>
      </c>
      <c r="AS45" s="189">
        <f>IF('4. Heures nocturnes'!$C$3="Score",0,1)</f>
        <v>1</v>
      </c>
      <c r="AT45" s="4">
        <f>IF('4. Heures nocturnes'!$C$3="Score",0,1)</f>
        <v>1</v>
      </c>
      <c r="AU45" s="4">
        <f>IF('4. Heures nocturnes'!$C$3="Score",0,1)</f>
        <v>1</v>
      </c>
      <c r="AV45" s="4">
        <f>IF('4. Heures nocturnes'!$C$3="Score",0,1)</f>
        <v>1</v>
      </c>
      <c r="AW45" s="4">
        <f>IF('4. Heures nocturnes'!$C$3="Score",0,1)</f>
        <v>1</v>
      </c>
      <c r="AX45" s="4">
        <f>IF('4. Heures nocturnes'!$C$3="Score",0,1)</f>
        <v>1</v>
      </c>
      <c r="AY45" s="4">
        <f>IF('4. Heures nocturnes'!$C$3="Score",0,1)</f>
        <v>1</v>
      </c>
      <c r="AZ45" s="4">
        <f>IF('4. Heures nocturnes'!$C$3="Score",0,2)</f>
        <v>2</v>
      </c>
      <c r="BA45" s="4">
        <f>IF('4. Heures nocturnes'!$C$3="Score",0,2)</f>
        <v>2</v>
      </c>
      <c r="BB45" s="4">
        <f>IF('4. Heures nocturnes'!$C$3="Score",0,3)</f>
        <v>3</v>
      </c>
      <c r="BC45" s="4">
        <f>IF('4. Heures nocturnes'!$C$3="Score",0,3)</f>
        <v>3</v>
      </c>
      <c r="BD45" s="4">
        <f>IF('4. Heures nocturnes'!$C$3="Score",0,3)</f>
        <v>3</v>
      </c>
      <c r="BE45" s="4">
        <f>IF('4. Heures nocturnes'!$C$3="Score",0,4)</f>
        <v>4</v>
      </c>
      <c r="BF45" s="4">
        <f>IF('4. Heures nocturnes'!$C$3="Score",0,3)</f>
        <v>3</v>
      </c>
      <c r="BG45" s="4">
        <f>IF('4. Heures nocturnes'!$C$3="Score",0,2)</f>
        <v>2</v>
      </c>
      <c r="BH45" s="4">
        <f>IF('4. Heures nocturnes'!$C$3="Score",0,2)</f>
        <v>2</v>
      </c>
      <c r="BI45" s="4">
        <f>IF('4. Heures nocturnes'!$C$3="Score",0,2)</f>
        <v>2</v>
      </c>
      <c r="BJ45" s="4">
        <f>IF('4. Heures nocturnes'!$C$3="Score",0,2)</f>
        <v>2</v>
      </c>
      <c r="BK45" s="4">
        <f>IF('4. Heures nocturnes'!$C$3="Score",0,2)</f>
        <v>2</v>
      </c>
      <c r="BL45" s="4">
        <f>IF('4. Heures nocturnes'!$C$3="Score",0,1)</f>
        <v>1</v>
      </c>
      <c r="BM45" s="4">
        <f>IF('4. Heures nocturnes'!$C$3="Score",0,1)</f>
        <v>1</v>
      </c>
      <c r="BN45" s="4">
        <f>IF('4. Heures nocturnes'!$C$3="Score",0,1)</f>
        <v>1</v>
      </c>
      <c r="BO45" s="4">
        <f>IF('4. Heures nocturnes'!$C$3="Score",0,1)</f>
        <v>1</v>
      </c>
      <c r="BP45" s="4">
        <f>IF('4. Heures nocturnes'!$C$3="Score",0,0)</f>
        <v>0</v>
      </c>
      <c r="BQ45" s="4">
        <f>IF('4. Heures nocturnes'!$C$3="Score",0,0)</f>
        <v>0</v>
      </c>
      <c r="BR45" s="4">
        <f>IF('4. Heures nocturnes'!$C$3="Score",0,0)</f>
        <v>0</v>
      </c>
      <c r="BS45" s="4">
        <f>IF('4. Heures nocturnes'!$C$3="Score",0,0)</f>
        <v>0</v>
      </c>
      <c r="BT45" s="4">
        <f>IF('4. Heures nocturnes'!$C$3="Score",0,1)</f>
        <v>1</v>
      </c>
      <c r="BU45" s="4">
        <f>IF('4. Heures nocturnes'!$C$3="Score",0,1)</f>
        <v>1</v>
      </c>
      <c r="BV45" s="4">
        <f>IF('4. Heures nocturnes'!$C$3="Score",0,2)</f>
        <v>2</v>
      </c>
      <c r="BW45" s="4">
        <f>IF('4. Heures nocturnes'!$C$3="Score",0,2)</f>
        <v>2</v>
      </c>
      <c r="BX45" s="4">
        <f>IF('4. Heures nocturnes'!$C$3="Score",0,2)</f>
        <v>2</v>
      </c>
      <c r="BY45" s="4">
        <f>IF('4. Heures nocturnes'!$C$3="Score",0,2)</f>
        <v>2</v>
      </c>
      <c r="BZ45" s="4">
        <f>IF('4. Heures nocturnes'!$C$3="Score",0,2)</f>
        <v>2</v>
      </c>
      <c r="CA45" s="4">
        <f>IF('4. Heures nocturnes'!$C$3="Score",0,1)</f>
        <v>1</v>
      </c>
      <c r="CB45" s="4">
        <f>IF('4. Heures nocturnes'!$C$3="Score",0,1)</f>
        <v>1</v>
      </c>
      <c r="CC45" s="4">
        <f>IF('4. Heures nocturnes'!$C$3="Score",0,0)</f>
        <v>0</v>
      </c>
      <c r="CD45" s="4">
        <f>IF('4. Heures nocturnes'!$C$3="Score",0,0)</f>
        <v>0</v>
      </c>
      <c r="CE45" s="4">
        <f>IF('4. Heures nocturnes'!$C$3="Score",0,0)</f>
        <v>0</v>
      </c>
      <c r="CF45" s="4">
        <f>IF('4. Heures nocturnes'!$C$3="Score",0,0)</f>
        <v>0</v>
      </c>
      <c r="CG45" s="4">
        <f>IF('4. Heures nocturnes'!$C$3="Score",0,0)</f>
        <v>0</v>
      </c>
      <c r="CH45" s="4">
        <f>IF('4. Heures nocturnes'!$C$3="Score",0,0)</f>
        <v>0</v>
      </c>
      <c r="CI45" s="4">
        <f>IF('4. Heures nocturnes'!$C$3="Score",0,1)</f>
        <v>1</v>
      </c>
      <c r="CJ45" s="4">
        <f>IF('4. Heures nocturnes'!$C$3="Score",0,1)</f>
        <v>1</v>
      </c>
      <c r="CK45" s="4">
        <f>IF('4. Heures nocturnes'!$C$3="Score",0,1)</f>
        <v>1</v>
      </c>
      <c r="CL45" s="4">
        <f>IF('4. Heures nocturnes'!$C$3="Score",0,1)</f>
        <v>1</v>
      </c>
      <c r="CM45" s="4">
        <f>IF('4. Heures nocturnes'!$C$3="Score",0,1)</f>
        <v>1</v>
      </c>
      <c r="CN45" s="4">
        <f>IF('4. Heures nocturnes'!$C$3="Score",0,1)</f>
        <v>1</v>
      </c>
      <c r="CO45" s="4">
        <f>IF('4. Heures nocturnes'!$C$3="Score",0,1)</f>
        <v>1</v>
      </c>
      <c r="CP45" s="4">
        <f>IF('4. Heures nocturnes'!$C$3="Score",0,0)</f>
        <v>0</v>
      </c>
      <c r="CQ45" s="4">
        <f>IF('4. Heures nocturnes'!$C$3="Score",0,0)</f>
        <v>0</v>
      </c>
      <c r="CR45" s="4">
        <f>IF('4. Heures nocturnes'!$C$3="Score",0,0)</f>
        <v>0</v>
      </c>
      <c r="CS45" s="4">
        <f>IF('4. Heures nocturnes'!$C$3="Score",0,0)</f>
        <v>0</v>
      </c>
      <c r="CT45" s="4">
        <f>IF('4. Heures nocturnes'!$C$3="Score",0,0)</f>
        <v>0</v>
      </c>
      <c r="CU45" s="4">
        <f>IF('4. Heures nocturnes'!$C$3="Score",0,0)</f>
        <v>0</v>
      </c>
      <c r="CV45" s="4">
        <f>IF('4. Heures nocturnes'!$C$3="Score",0,0)</f>
        <v>0</v>
      </c>
      <c r="CW45" s="4">
        <f>IF('4. Heures nocturnes'!$C$3="Score",0,0)</f>
        <v>0</v>
      </c>
      <c r="CX45" s="4">
        <f>IF('4. Heures nocturnes'!$C$3="Score",0,0)</f>
        <v>0</v>
      </c>
      <c r="CY45" s="4">
        <f>IF('4. Heures nocturnes'!$C$3="Score",0,0)</f>
        <v>0</v>
      </c>
      <c r="CZ45" s="4">
        <f>IF('4. Heures nocturnes'!$C$3="Score",0,0)</f>
        <v>0</v>
      </c>
      <c r="DA45" s="4">
        <f>IF('4. Heures nocturnes'!$C$3="Score",0,0)</f>
        <v>0</v>
      </c>
    </row>
    <row r="46" spans="2:105" x14ac:dyDescent="0.35">
      <c r="B46" s="186" t="s">
        <v>1245</v>
      </c>
      <c r="C46" s="187"/>
      <c r="D46" s="207">
        <f t="shared" si="3"/>
        <v>14.705882352941176</v>
      </c>
      <c r="E46" s="188">
        <f>IF('4. Heures nocturnes'!$C$3="Score",,)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IF('4. Heures nocturnes'!$C$3="Score",,)</f>
        <v>0</v>
      </c>
      <c r="Q46" s="188">
        <f>IF('4. Heures nocturnes'!$C$3="Score",,)</f>
        <v>0</v>
      </c>
      <c r="R46" s="188">
        <f>IF('4. Heures nocturnes'!$C$3="Score",,)</f>
        <v>0</v>
      </c>
      <c r="S46" s="187">
        <f>IF('4. Heures nocturnes'!$C$3="Score",,)</f>
        <v>0</v>
      </c>
      <c r="T46" s="187">
        <f>IF('4. Heures nocturnes'!$C$3="Score",,)</f>
        <v>0</v>
      </c>
      <c r="U46" s="172">
        <f>IF('4. Heures nocturnes'!$C$3="Score",1,8)</f>
        <v>8</v>
      </c>
      <c r="V46" s="172">
        <f>IF('4. Heures nocturnes'!$C$3="Score",2,9)</f>
        <v>9</v>
      </c>
      <c r="W46" s="172">
        <f>IF('4. Heures nocturnes'!$C$3="Score",2,16)</f>
        <v>16</v>
      </c>
      <c r="X46" s="172">
        <f>IF('4. Heures nocturnes'!$C$3="Score",2,17)</f>
        <v>17</v>
      </c>
      <c r="Y46" s="172">
        <f>IF('4. Heures nocturnes'!$C$3="Score",2,19)</f>
        <v>19</v>
      </c>
      <c r="Z46" s="172">
        <f>IF('4. Heures nocturnes'!$C$3="Score",2,26)</f>
        <v>26</v>
      </c>
      <c r="AA46" s="172">
        <f>IF('4. Heures nocturnes'!$C$3="Score",2,26)</f>
        <v>26</v>
      </c>
      <c r="AB46" s="172">
        <f>IF('4. Heures nocturnes'!$C$3="Score",2,26)</f>
        <v>26</v>
      </c>
      <c r="AC46" s="172">
        <f>IF('4. Heures nocturnes'!$C$3="Score",2,26)</f>
        <v>26</v>
      </c>
      <c r="AD46" s="172">
        <f>IF('4. Heures nocturnes'!$C$3="Score",2,20)</f>
        <v>20</v>
      </c>
      <c r="AE46" s="172">
        <f>IF('4. Heures nocturnes'!$C$3="Score",2,19)</f>
        <v>19</v>
      </c>
      <c r="AF46" s="172">
        <f>IF('4. Heures nocturnes'!$C$3="Score",2,18)</f>
        <v>18</v>
      </c>
      <c r="AG46" s="172">
        <f>IF('4. Heures nocturnes'!$C$3="Score",2,18)</f>
        <v>18</v>
      </c>
      <c r="AH46" s="172">
        <f>IF('4. Heures nocturnes'!$C$3="Score",2,17)</f>
        <v>17</v>
      </c>
      <c r="AI46" s="172">
        <f>IF('4. Heures nocturnes'!$C$3="Score",2,10)</f>
        <v>10</v>
      </c>
      <c r="AJ46" s="172">
        <f>IF('4. Heures nocturnes'!$C$3="Score",2,9)</f>
        <v>9</v>
      </c>
      <c r="AK46" s="172">
        <f>IF('4. Heures nocturnes'!$C$3="Score",2,9)</f>
        <v>9</v>
      </c>
      <c r="AL46" s="172">
        <f>IF('4. Heures nocturnes'!$C$3="Score",2,16)</f>
        <v>16</v>
      </c>
      <c r="AM46" s="172">
        <f>IF('4. Heures nocturnes'!$C$3="Score",2,15)</f>
        <v>15</v>
      </c>
      <c r="AN46" s="172">
        <f>IF('4. Heures nocturnes'!$C$3="Score",1,8)</f>
        <v>8</v>
      </c>
      <c r="AO46" s="172">
        <f>IF('4. Heures nocturnes'!$C$3="Score",1,8)</f>
        <v>8</v>
      </c>
      <c r="AP46" s="172">
        <f>IF('4. Heures nocturnes'!$C$3="Score",2,9)</f>
        <v>9</v>
      </c>
      <c r="AQ46" s="172">
        <f>IF('4. Heures nocturnes'!$C$3="Score",2,10)</f>
        <v>10</v>
      </c>
      <c r="AR46" s="172">
        <f>IF('4. Heures nocturnes'!$C$3="Score",2,9)</f>
        <v>9</v>
      </c>
      <c r="AS46" s="189">
        <f>IF('4. Heures nocturnes'!$C$3="Score",0,2)</f>
        <v>2</v>
      </c>
      <c r="AT46" s="4">
        <f>IF('4. Heures nocturnes'!$C$3="Score",0,2)</f>
        <v>2</v>
      </c>
      <c r="AU46" s="4">
        <f>IF('4. Heures nocturnes'!$C$3="Score",0,3)</f>
        <v>3</v>
      </c>
      <c r="AV46" s="4">
        <f>IF('4. Heures nocturnes'!$C$3="Score",2,10)</f>
        <v>10</v>
      </c>
      <c r="AW46" s="4">
        <f>IF('4. Heures nocturnes'!$C$3="Score",2,9)</f>
        <v>9</v>
      </c>
      <c r="AX46" s="4">
        <f>IF('4. Heures nocturnes'!$C$3="Score",2,9)</f>
        <v>9</v>
      </c>
      <c r="AY46" s="4">
        <f>IF('4. Heures nocturnes'!$C$3="Score",2,9)</f>
        <v>9</v>
      </c>
      <c r="AZ46" s="4">
        <f>IF('4. Heures nocturnes'!$C$3="Score",2,10)</f>
        <v>10</v>
      </c>
      <c r="BA46" s="4">
        <f>IF('4. Heures nocturnes'!$C$3="Score",2,17)</f>
        <v>17</v>
      </c>
      <c r="BB46" s="4">
        <f>IF('4. Heures nocturnes'!$C$3="Score",2,16)</f>
        <v>16</v>
      </c>
      <c r="BC46" s="4">
        <f>IF('4. Heures nocturnes'!$C$3="Score",2,10)</f>
        <v>10</v>
      </c>
      <c r="BD46" s="4">
        <f>IF('4. Heures nocturnes'!$C$3="Score",2,17)</f>
        <v>17</v>
      </c>
      <c r="BE46" s="4">
        <f>IF('4. Heures nocturnes'!$C$3="Score",2,17)</f>
        <v>17</v>
      </c>
      <c r="BF46" s="4">
        <f>IF('4. Heures nocturnes'!$C$3="Score",2,24)</f>
        <v>24</v>
      </c>
      <c r="BG46" s="4">
        <f>IF('4. Heures nocturnes'!$C$3="Score",2,24)</f>
        <v>24</v>
      </c>
      <c r="BH46" s="4">
        <f>IF('4. Heures nocturnes'!$C$3="Score",2,24)</f>
        <v>24</v>
      </c>
      <c r="BI46" s="4">
        <f>IF('4. Heures nocturnes'!$C$3="Score",2,25)</f>
        <v>25</v>
      </c>
      <c r="BJ46" s="4">
        <f>IF('4. Heures nocturnes'!$C$3="Score",2,31)</f>
        <v>31</v>
      </c>
      <c r="BK46" s="4">
        <f>IF('4. Heures nocturnes'!$C$3="Score",2,24)</f>
        <v>24</v>
      </c>
      <c r="BL46" s="4">
        <f>IF('4. Heures nocturnes'!$C$3="Score",2,24)</f>
        <v>24</v>
      </c>
      <c r="BM46" s="4">
        <f>IF('4. Heures nocturnes'!$C$3="Score",2,24)</f>
        <v>24</v>
      </c>
      <c r="BN46" s="4">
        <f>IF('4. Heures nocturnes'!$C$3="Score",2,23)</f>
        <v>23</v>
      </c>
      <c r="BO46" s="4">
        <f>IF('4. Heures nocturnes'!$C$3="Score",2,16)</f>
        <v>16</v>
      </c>
      <c r="BP46" s="4">
        <f>IF('4. Heures nocturnes'!$C$3="Score",2,16)</f>
        <v>16</v>
      </c>
      <c r="BQ46" s="4">
        <f>IF('4. Heures nocturnes'!$C$3="Score",2,16)</f>
        <v>16</v>
      </c>
      <c r="BR46" s="4">
        <f>IF('4. Heures nocturnes'!$C$3="Score",2,16)</f>
        <v>16</v>
      </c>
      <c r="BS46" s="4">
        <f>IF('4. Heures nocturnes'!$C$3="Score",2,15)</f>
        <v>15</v>
      </c>
      <c r="BT46" s="4">
        <f>IF('4. Heures nocturnes'!$C$3="Score",1,8)</f>
        <v>8</v>
      </c>
      <c r="BU46" s="4">
        <f>IF('4. Heures nocturnes'!$C$3="Score",2,9)</f>
        <v>9</v>
      </c>
      <c r="BV46" s="4">
        <f>IF('4. Heures nocturnes'!$C$3="Score",2,16)</f>
        <v>16</v>
      </c>
      <c r="BW46" s="4">
        <f>IF('4. Heures nocturnes'!$C$3="Score",2,16)</f>
        <v>16</v>
      </c>
      <c r="BX46" s="4">
        <f>IF('4. Heures nocturnes'!$C$3="Score",2,16)</f>
        <v>16</v>
      </c>
      <c r="BY46" s="4">
        <f>IF('4. Heures nocturnes'!$C$3="Score",2,17)</f>
        <v>17</v>
      </c>
      <c r="BZ46" s="4">
        <f>IF('4. Heures nocturnes'!$C$3="Score",2,24)</f>
        <v>24</v>
      </c>
      <c r="CA46" s="4">
        <f>IF('4. Heures nocturnes'!$C$3="Score",2,24)</f>
        <v>24</v>
      </c>
      <c r="CB46" s="4">
        <f>IF('4. Heures nocturnes'!$C$3="Score",2,23)</f>
        <v>23</v>
      </c>
      <c r="CC46" s="4">
        <f>IF('4. Heures nocturnes'!$C$3="Score",2,16)</f>
        <v>16</v>
      </c>
      <c r="CD46" s="4">
        <f>IF('4. Heures nocturnes'!$C$3="Score",2,15)</f>
        <v>15</v>
      </c>
      <c r="CE46" s="4">
        <f>IF('4. Heures nocturnes'!$C$3="Score",1,8)</f>
        <v>8</v>
      </c>
      <c r="CF46" s="4">
        <f>IF('4. Heures nocturnes'!$C$3="Score",0,7)</f>
        <v>7</v>
      </c>
      <c r="CG46" s="4">
        <f>IF('4. Heures nocturnes'!$C$3="Score",0,0)</f>
        <v>0</v>
      </c>
      <c r="CH46" s="4">
        <f>IF('4. Heures nocturnes'!$C$3="Score",0,0)</f>
        <v>0</v>
      </c>
      <c r="CI46" s="4">
        <f>IF('4. Heures nocturnes'!$C$3="Score",0,0)</f>
        <v>0</v>
      </c>
      <c r="CJ46" s="4">
        <f>IF('4. Heures nocturnes'!$C$3="Score",0,1)</f>
        <v>1</v>
      </c>
      <c r="CK46" s="4">
        <f>IF('4. Heures nocturnes'!$C$3="Score",1,8)</f>
        <v>8</v>
      </c>
      <c r="CL46" s="4">
        <f>IF('4. Heures nocturnes'!$C$3="Score",1,8)</f>
        <v>8</v>
      </c>
      <c r="CM46" s="4">
        <f>IF('4. Heures nocturnes'!$C$3="Score",2,9)</f>
        <v>9</v>
      </c>
      <c r="CN46" s="4">
        <f>IF('4. Heures nocturnes'!$C$3="Score",2,16)</f>
        <v>16</v>
      </c>
      <c r="CO46" s="4">
        <f>IF('4. Heures nocturnes'!$C$3="Score",2,16)</f>
        <v>16</v>
      </c>
      <c r="CP46" s="4">
        <f>IF('4. Heures nocturnes'!$C$3="Score",2,17)</f>
        <v>17</v>
      </c>
      <c r="CQ46" s="4">
        <f>IF('4. Heures nocturnes'!$C$3="Score",2,23)</f>
        <v>23</v>
      </c>
      <c r="CR46" s="4">
        <f>IF('4. Heures nocturnes'!$C$3="Score",2,16)</f>
        <v>16</v>
      </c>
      <c r="CS46" s="4">
        <f>IF('4. Heures nocturnes'!$C$3="Score",2,16)</f>
        <v>16</v>
      </c>
      <c r="CT46" s="4">
        <f>IF('4. Heures nocturnes'!$C$3="Score",2,15)</f>
        <v>15</v>
      </c>
      <c r="CU46" s="4">
        <f>IF('4. Heures nocturnes'!$C$3="Score",2,9)</f>
        <v>9</v>
      </c>
      <c r="CV46" s="4">
        <f>IF('4. Heures nocturnes'!$C$3="Score",2,16)</f>
        <v>16</v>
      </c>
      <c r="CW46" s="4">
        <f>IF('4. Heures nocturnes'!$C$3="Score",2,16)</f>
        <v>16</v>
      </c>
      <c r="CX46" s="4">
        <f>IF('4. Heures nocturnes'!$C$3="Score",2,16)</f>
        <v>16</v>
      </c>
      <c r="CY46" s="4">
        <f>IF('4. Heures nocturnes'!$C$3="Score",2,16)</f>
        <v>16</v>
      </c>
      <c r="CZ46" s="4">
        <f>IF('4. Heures nocturnes'!$C$3="Score",2,16)</f>
        <v>16</v>
      </c>
      <c r="DA46" s="4">
        <f>IF('4. Heures nocturnes'!$C$3="Score",2,16)</f>
        <v>16</v>
      </c>
    </row>
    <row r="47" spans="2:105" x14ac:dyDescent="0.35">
      <c r="B47" s="186" t="s">
        <v>1246</v>
      </c>
      <c r="C47" s="187"/>
      <c r="D47" s="207">
        <f t="shared" si="3"/>
        <v>0.16470588235294117</v>
      </c>
      <c r="E47" s="188">
        <f>IF('4. Heures nocturnes'!$C$3="Score",,)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IF('4. Heures nocturnes'!$C$3="Score",,)</f>
        <v>0</v>
      </c>
      <c r="Q47" s="188">
        <f>IF('4. Heures nocturnes'!$C$3="Score",,)</f>
        <v>0</v>
      </c>
      <c r="R47" s="187">
        <f>IF('4. Heures nocturnes'!$C$3="Score",,)</f>
        <v>0</v>
      </c>
      <c r="S47" s="188">
        <f>IF('4. Heures nocturnes'!$C$3="Score",,)</f>
        <v>0</v>
      </c>
      <c r="T47" s="188">
        <f>IF('4. Heures nocturnes'!$C$3="Score",,)</f>
        <v>0</v>
      </c>
      <c r="U47" s="172">
        <f>IF('4. Heures nocturnes'!$C$3="Score",0,0)</f>
        <v>0</v>
      </c>
      <c r="V47" s="172">
        <f>IF('4. Heures nocturnes'!$C$3="Score",0,0)</f>
        <v>0</v>
      </c>
      <c r="W47" s="172">
        <f>IF('4. Heures nocturnes'!$C$3="Score",0,0)</f>
        <v>0</v>
      </c>
      <c r="X47" s="172">
        <f>IF('4. Heures nocturnes'!$C$3="Score",0,0)</f>
        <v>0</v>
      </c>
      <c r="Y47" s="172">
        <f>IF('4. Heures nocturnes'!$C$3="Score",0,0)</f>
        <v>0</v>
      </c>
      <c r="Z47" s="172">
        <f>IF('4. Heures nocturnes'!$C$3="Score",0,0)</f>
        <v>0</v>
      </c>
      <c r="AA47" s="172">
        <f>IF('4. Heures nocturnes'!$C$3="Score",0,0)</f>
        <v>0</v>
      </c>
      <c r="AB47" s="172">
        <f>IF('4. Heures nocturnes'!$C$3="Score",0,0)</f>
        <v>0</v>
      </c>
      <c r="AC47" s="172">
        <f>IF('4. Heures nocturnes'!$C$3="Score",0,0)</f>
        <v>0</v>
      </c>
      <c r="AD47" s="172">
        <f>IF('4. Heures nocturnes'!$C$3="Score",0,0)</f>
        <v>0</v>
      </c>
      <c r="AE47" s="172">
        <f>IF('4. Heures nocturnes'!$C$3="Score",0,0)</f>
        <v>0</v>
      </c>
      <c r="AF47" s="172">
        <f>IF('4. Heures nocturnes'!$C$3="Score",0,0)</f>
        <v>0</v>
      </c>
      <c r="AG47" s="172">
        <f>IF('4. Heures nocturnes'!$C$3="Score",0,0)</f>
        <v>0</v>
      </c>
      <c r="AH47" s="172">
        <f>IF('4. Heures nocturnes'!$C$3="Score",0,0)</f>
        <v>0</v>
      </c>
      <c r="AI47" s="172">
        <f>IF('4. Heures nocturnes'!$C$3="Score",0,0)</f>
        <v>0</v>
      </c>
      <c r="AJ47" s="172">
        <f>IF('4. Heures nocturnes'!$C$3="Score",0,0)</f>
        <v>0</v>
      </c>
      <c r="AK47" s="172">
        <f>IF('4. Heures nocturnes'!$C$3="Score",0,0)</f>
        <v>0</v>
      </c>
      <c r="AL47" s="172">
        <f>IF('4. Heures nocturnes'!$C$3="Score",0,0)</f>
        <v>0</v>
      </c>
      <c r="AM47" s="172">
        <f>IF('4. Heures nocturnes'!$C$3="Score",0,0)</f>
        <v>0</v>
      </c>
      <c r="AN47" s="172">
        <f>IF('4. Heures nocturnes'!$C$3="Score",0,0)</f>
        <v>0</v>
      </c>
      <c r="AO47" s="172">
        <f>IF('4. Heures nocturnes'!$C$3="Score",0,0)</f>
        <v>0</v>
      </c>
      <c r="AP47" s="172">
        <f>IF('4. Heures nocturnes'!$C$3="Score",0,0)</f>
        <v>0</v>
      </c>
      <c r="AQ47" s="172">
        <f>IF('4. Heures nocturnes'!$C$3="Score",0,0)</f>
        <v>0</v>
      </c>
      <c r="AR47" s="172">
        <f>IF('4. Heures nocturnes'!$C$3="Score",0,0)</f>
        <v>0</v>
      </c>
      <c r="AS47" s="189">
        <f>IF('4. Heures nocturnes'!$C$3="Score",0,0)</f>
        <v>0</v>
      </c>
      <c r="AT47" s="4">
        <f>IF('4. Heures nocturnes'!$C$3="Score",0,0)</f>
        <v>0</v>
      </c>
      <c r="AU47" s="4">
        <f>IF('4. Heures nocturnes'!$C$3="Score",0,0)</f>
        <v>0</v>
      </c>
      <c r="AV47" s="4">
        <f>IF('4. Heures nocturnes'!$C$3="Score",0,0)</f>
        <v>0</v>
      </c>
      <c r="AW47" s="4">
        <f>IF('4. Heures nocturnes'!$C$3="Score",0,0)</f>
        <v>0</v>
      </c>
      <c r="AX47" s="4">
        <f>IF('4. Heures nocturnes'!$C$3="Score",0,0)</f>
        <v>0</v>
      </c>
      <c r="AY47" s="4">
        <f>IF('4. Heures nocturnes'!$C$3="Score",0,0)</f>
        <v>0</v>
      </c>
      <c r="AZ47" s="4">
        <f>IF('4. Heures nocturnes'!$C$3="Score",0,0)</f>
        <v>0</v>
      </c>
      <c r="BA47" s="4">
        <f>IF('4. Heures nocturnes'!$C$3="Score",0,0)</f>
        <v>0</v>
      </c>
      <c r="BB47" s="4">
        <f>IF('4. Heures nocturnes'!$C$3="Score",0,0)</f>
        <v>0</v>
      </c>
      <c r="BC47" s="4">
        <f>IF('4. Heures nocturnes'!$C$3="Score",0,0)</f>
        <v>0</v>
      </c>
      <c r="BD47" s="4">
        <f>IF('4. Heures nocturnes'!$C$3="Score",0,0)</f>
        <v>0</v>
      </c>
      <c r="BE47" s="4">
        <f>IF('4. Heures nocturnes'!$C$3="Score",0,0)</f>
        <v>0</v>
      </c>
      <c r="BF47" s="4">
        <f>IF('4. Heures nocturnes'!$C$3="Score",0,0)</f>
        <v>0</v>
      </c>
      <c r="BG47" s="4">
        <f>IF('4. Heures nocturnes'!$C$3="Score",0,0)</f>
        <v>0</v>
      </c>
      <c r="BH47" s="4">
        <f>IF('4. Heures nocturnes'!$C$3="Score",0,0)</f>
        <v>0</v>
      </c>
      <c r="BI47" s="4">
        <f>IF('4. Heures nocturnes'!$C$3="Score",0,0)</f>
        <v>0</v>
      </c>
      <c r="BJ47" s="4">
        <f>IF('4. Heures nocturnes'!$C$3="Score",0,0)</f>
        <v>0</v>
      </c>
      <c r="BK47" s="4">
        <f>IF('4. Heures nocturnes'!$C$3="Score",0,0)</f>
        <v>0</v>
      </c>
      <c r="BL47" s="4">
        <f>IF('4. Heures nocturnes'!$C$3="Score",0,0)</f>
        <v>0</v>
      </c>
      <c r="BM47" s="4">
        <f>IF('4. Heures nocturnes'!$C$3="Score",0,0)</f>
        <v>0</v>
      </c>
      <c r="BN47" s="4">
        <f>IF('4. Heures nocturnes'!$C$3="Score",0,0)</f>
        <v>0</v>
      </c>
      <c r="BO47" s="4">
        <f>IF('4. Heures nocturnes'!$C$3="Score",0,0)</f>
        <v>0</v>
      </c>
      <c r="BP47" s="4">
        <f>IF('4. Heures nocturnes'!$C$3="Score",0,0)</f>
        <v>0</v>
      </c>
      <c r="BQ47" s="4">
        <f>IF('4. Heures nocturnes'!$C$3="Score",0,0)</f>
        <v>0</v>
      </c>
      <c r="BR47" s="4">
        <f>IF('4. Heures nocturnes'!$C$3="Score",0,0)</f>
        <v>0</v>
      </c>
      <c r="BS47" s="4">
        <f>IF('4. Heures nocturnes'!$C$3="Score",0,0)</f>
        <v>0</v>
      </c>
      <c r="BT47" s="4">
        <f>IF('4. Heures nocturnes'!$C$3="Score",0,0)</f>
        <v>0</v>
      </c>
      <c r="BU47" s="4">
        <f>IF('4. Heures nocturnes'!$C$3="Score",0,0)</f>
        <v>0</v>
      </c>
      <c r="BV47" s="4">
        <f>IF('4. Heures nocturnes'!$C$3="Score",0,0)</f>
        <v>0</v>
      </c>
      <c r="BW47" s="4">
        <f>IF('4. Heures nocturnes'!$C$3="Score",0,0)</f>
        <v>0</v>
      </c>
      <c r="BX47" s="4">
        <f>IF('4. Heures nocturnes'!$C$3="Score",0,0)</f>
        <v>0</v>
      </c>
      <c r="BY47" s="4">
        <f>IF('4. Heures nocturnes'!$C$3="Score",0,0)</f>
        <v>0</v>
      </c>
      <c r="BZ47" s="4">
        <f>IF('4. Heures nocturnes'!$C$3="Score",0,0)</f>
        <v>0</v>
      </c>
      <c r="CA47" s="4">
        <f>IF('4. Heures nocturnes'!$C$3="Score",0,0)</f>
        <v>0</v>
      </c>
      <c r="CB47" s="4">
        <f>IF('4. Heures nocturnes'!$C$3="Score",0,0)</f>
        <v>0</v>
      </c>
      <c r="CC47" s="4">
        <f>IF('4. Heures nocturnes'!$C$3="Score",0,1)</f>
        <v>1</v>
      </c>
      <c r="CD47" s="4">
        <f>IF('4. Heures nocturnes'!$C$3="Score",0,2)</f>
        <v>2</v>
      </c>
      <c r="CE47" s="4">
        <f>IF('4. Heures nocturnes'!$C$3="Score",0,2)</f>
        <v>2</v>
      </c>
      <c r="CF47" s="4">
        <f>IF('4. Heures nocturnes'!$C$3="Score",0,2)</f>
        <v>2</v>
      </c>
      <c r="CG47" s="4">
        <f>IF('4. Heures nocturnes'!$C$3="Score",0,2)</f>
        <v>2</v>
      </c>
      <c r="CH47" s="4">
        <f>IF('4. Heures nocturnes'!$C$3="Score",0,2)</f>
        <v>2</v>
      </c>
      <c r="CI47" s="4">
        <f>IF('4. Heures nocturnes'!$C$3="Score",0,2)</f>
        <v>2</v>
      </c>
      <c r="CJ47" s="4">
        <f>IF('4. Heures nocturnes'!$C$3="Score",0,1)</f>
        <v>1</v>
      </c>
      <c r="CK47" s="4">
        <f>IF('4. Heures nocturnes'!$C$3="Score",0,0)</f>
        <v>0</v>
      </c>
      <c r="CL47" s="4">
        <f>IF('4. Heures nocturnes'!$C$3="Score",0,0)</f>
        <v>0</v>
      </c>
      <c r="CM47" s="4">
        <f>IF('4. Heures nocturnes'!$C$3="Score",0,0)</f>
        <v>0</v>
      </c>
      <c r="CN47" s="4">
        <f>IF('4. Heures nocturnes'!$C$3="Score",0,0)</f>
        <v>0</v>
      </c>
      <c r="CO47" s="4">
        <f>IF('4. Heures nocturnes'!$C$3="Score",0,0)</f>
        <v>0</v>
      </c>
      <c r="CP47" s="4">
        <f>IF('4. Heures nocturnes'!$C$3="Score",0,0)</f>
        <v>0</v>
      </c>
      <c r="CQ47" s="4">
        <f>IF('4. Heures nocturnes'!$C$3="Score",0,0)</f>
        <v>0</v>
      </c>
      <c r="CR47" s="4">
        <f>IF('4. Heures nocturnes'!$C$3="Score",0,0)</f>
        <v>0</v>
      </c>
      <c r="CS47" s="4">
        <f>IF('4. Heures nocturnes'!$C$3="Score",0,0)</f>
        <v>0</v>
      </c>
      <c r="CT47" s="4">
        <f>IF('4. Heures nocturnes'!$C$3="Score",0,0)</f>
        <v>0</v>
      </c>
      <c r="CU47" s="4">
        <f>IF('4. Heures nocturnes'!$C$3="Score",0,0)</f>
        <v>0</v>
      </c>
      <c r="CV47" s="4">
        <f>IF('4. Heures nocturnes'!$C$3="Score",0,0)</f>
        <v>0</v>
      </c>
      <c r="CW47" s="4">
        <f>IF('4. Heures nocturnes'!$C$3="Score",0,0)</f>
        <v>0</v>
      </c>
      <c r="CX47" s="4">
        <f>IF('4. Heures nocturnes'!$C$3="Score",0,0)</f>
        <v>0</v>
      </c>
      <c r="CY47" s="4">
        <f>IF('4. Heures nocturnes'!$C$3="Score",0,0)</f>
        <v>0</v>
      </c>
      <c r="CZ47" s="4">
        <f>IF('4. Heures nocturnes'!$C$3="Score",0,0)</f>
        <v>0</v>
      </c>
      <c r="DA47" s="4">
        <f>IF('4. Heures nocturnes'!$C$3="Score",0,0)</f>
        <v>0</v>
      </c>
    </row>
    <row r="48" spans="2:105" x14ac:dyDescent="0.35">
      <c r="B48" s="186" t="s">
        <v>1247</v>
      </c>
      <c r="D48" s="207">
        <f t="shared" si="3"/>
        <v>1.4823529411764707</v>
      </c>
      <c r="E48">
        <f>IF('4. Heures nocturnes'!$C$3="Score",,)</f>
        <v>0</v>
      </c>
      <c r="P48">
        <f>IF('4. Heures nocturnes'!$C$3="Score",,)</f>
        <v>0</v>
      </c>
      <c r="Q48">
        <f>IF('4. Heures nocturnes'!$C$3="Score",,)</f>
        <v>0</v>
      </c>
      <c r="R48">
        <f>IF('4. Heures nocturnes'!$C$3="Score",,)</f>
        <v>0</v>
      </c>
      <c r="S48">
        <f>IF('4. Heures nocturnes'!$C$3="Score",,)</f>
        <v>0</v>
      </c>
      <c r="T48">
        <f>IF('4. Heures nocturnes'!$C$3="Score",,)</f>
        <v>0</v>
      </c>
      <c r="U48" s="4">
        <f>IF('4. Heures nocturnes'!$C$3="Score",0,0)</f>
        <v>0</v>
      </c>
      <c r="V48" s="4">
        <f>IF('4. Heures nocturnes'!$C$3="Score",0,0)</f>
        <v>0</v>
      </c>
      <c r="W48" s="4">
        <f>IF('4. Heures nocturnes'!$C$3="Score",0,0)</f>
        <v>0</v>
      </c>
      <c r="X48" s="4">
        <f>IF('4. Heures nocturnes'!$C$3="Score",0,0)</f>
        <v>0</v>
      </c>
      <c r="Y48" s="4">
        <f>IF('4. Heures nocturnes'!$C$3="Score",0,0)</f>
        <v>0</v>
      </c>
      <c r="Z48" s="4">
        <f>IF('4. Heures nocturnes'!$C$3="Score",0,0)</f>
        <v>0</v>
      </c>
      <c r="AA48" s="4">
        <f>IF('4. Heures nocturnes'!$C$3="Score",0,0)</f>
        <v>0</v>
      </c>
      <c r="AB48" s="4">
        <f>IF('4. Heures nocturnes'!$C$3="Score",0,0)</f>
        <v>0</v>
      </c>
      <c r="AC48" s="4">
        <f>IF('4. Heures nocturnes'!$C$3="Score",0,0)</f>
        <v>0</v>
      </c>
      <c r="AD48" s="4">
        <f>IF('4. Heures nocturnes'!$C$3="Score",0,0)</f>
        <v>0</v>
      </c>
      <c r="AE48" s="4">
        <f>IF('4. Heures nocturnes'!$C$3="Score",0,0)</f>
        <v>0</v>
      </c>
      <c r="AF48" s="4">
        <f>IF('4. Heures nocturnes'!$C$3="Score",0,0)</f>
        <v>0</v>
      </c>
      <c r="AG48" s="4">
        <f>IF('4. Heures nocturnes'!$C$3="Score",0,0)</f>
        <v>0</v>
      </c>
      <c r="AH48" s="4">
        <f>IF('4. Heures nocturnes'!$C$3="Score",0,1)</f>
        <v>1</v>
      </c>
      <c r="AI48" s="4">
        <f>IF('4. Heures nocturnes'!$C$3="Score",1,8)</f>
        <v>8</v>
      </c>
      <c r="AJ48" s="4">
        <f>IF('4. Heures nocturnes'!$C$3="Score",1,8)</f>
        <v>8</v>
      </c>
      <c r="AK48" s="4">
        <f>IF('4. Heures nocturnes'!$C$3="Score",1,8)</f>
        <v>8</v>
      </c>
      <c r="AL48" s="4">
        <f>IF('4. Heures nocturnes'!$C$3="Score",1,8)</f>
        <v>8</v>
      </c>
      <c r="AM48" s="4">
        <f>IF('4. Heures nocturnes'!$C$3="Score",1,8)</f>
        <v>8</v>
      </c>
      <c r="AN48" s="4">
        <f>IF('4. Heures nocturnes'!$C$3="Score",1,8)</f>
        <v>8</v>
      </c>
      <c r="AO48" s="4">
        <f>IF('4. Heures nocturnes'!$C$3="Score",0,7)</f>
        <v>7</v>
      </c>
      <c r="AP48" s="4">
        <f>IF('4. Heures nocturnes'!$C$3="Score",0,0)</f>
        <v>0</v>
      </c>
      <c r="AQ48" s="4">
        <f>IF('4. Heures nocturnes'!$C$3="Score",0,0)</f>
        <v>0</v>
      </c>
      <c r="AR48" s="4">
        <f>IF('4. Heures nocturnes'!$C$3="Score",0,0)</f>
        <v>0</v>
      </c>
      <c r="AS48" s="4">
        <f>IF('4. Heures nocturnes'!$C$3="Score",0,0)</f>
        <v>0</v>
      </c>
      <c r="AT48">
        <f>IF('4. Heures nocturnes'!$C$3="Score",0,0)</f>
        <v>0</v>
      </c>
      <c r="AU48">
        <f>IF('4. Heures nocturnes'!$C$3="Score",0,0)</f>
        <v>0</v>
      </c>
      <c r="AV48">
        <f>IF('4. Heures nocturnes'!$C$3="Score",0,0)</f>
        <v>0</v>
      </c>
      <c r="AW48">
        <f>IF('4. Heures nocturnes'!$C$3="Score",0,0)</f>
        <v>0</v>
      </c>
      <c r="AX48">
        <f>IF('4. Heures nocturnes'!$C$3="Score",0,0)</f>
        <v>0</v>
      </c>
      <c r="AY48">
        <f>IF('4. Heures nocturnes'!$C$3="Score",0,0)</f>
        <v>0</v>
      </c>
      <c r="AZ48">
        <f>IF('4. Heures nocturnes'!$C$3="Score",0,0)</f>
        <v>0</v>
      </c>
      <c r="BA48">
        <f>IF('4. Heures nocturnes'!$C$3="Score",0,0)</f>
        <v>0</v>
      </c>
      <c r="BB48">
        <f>IF('4. Heures nocturnes'!$C$3="Score",0,0)</f>
        <v>0</v>
      </c>
      <c r="BC48">
        <f>IF('4. Heures nocturnes'!$C$3="Score",0,0)</f>
        <v>0</v>
      </c>
      <c r="BD48">
        <f>IF('4. Heures nocturnes'!$C$3="Score",0,0)</f>
        <v>0</v>
      </c>
      <c r="BE48">
        <f>IF('4. Heures nocturnes'!$C$3="Score",0,0)</f>
        <v>0</v>
      </c>
      <c r="BF48">
        <f>IF('4. Heures nocturnes'!$C$3="Score",0,0)</f>
        <v>0</v>
      </c>
      <c r="BG48">
        <f>IF('4. Heures nocturnes'!$C$3="Score",0,0)</f>
        <v>0</v>
      </c>
      <c r="BH48">
        <f>IF('4. Heures nocturnes'!$C$3="Score",0,0)</f>
        <v>0</v>
      </c>
      <c r="BI48">
        <f>IF('4. Heures nocturnes'!$C$3="Score",0,0)</f>
        <v>0</v>
      </c>
      <c r="BJ48">
        <f>IF('4. Heures nocturnes'!$C$3="Score",0,0)</f>
        <v>0</v>
      </c>
      <c r="BK48">
        <f>IF('4. Heures nocturnes'!$C$3="Score",0,0)</f>
        <v>0</v>
      </c>
      <c r="BL48">
        <f>IF('4. Heures nocturnes'!$C$3="Score",0,1)</f>
        <v>1</v>
      </c>
      <c r="BM48">
        <f>IF('4. Heures nocturnes'!$C$3="Score",0,2)</f>
        <v>2</v>
      </c>
      <c r="BN48">
        <f>IF('4. Heures nocturnes'!$C$3="Score",0,2)</f>
        <v>2</v>
      </c>
      <c r="BO48">
        <f>IF('4. Heures nocturnes'!$C$3="Score",0,2)</f>
        <v>2</v>
      </c>
      <c r="BP48">
        <f>IF('4. Heures nocturnes'!$C$3="Score",0,2)</f>
        <v>2</v>
      </c>
      <c r="BQ48">
        <f>IF('4. Heures nocturnes'!$C$3="Score",0,2)</f>
        <v>2</v>
      </c>
      <c r="BR48">
        <f>IF('4. Heures nocturnes'!$C$3="Score",0,2)</f>
        <v>2</v>
      </c>
      <c r="BS48">
        <f>IF('4. Heures nocturnes'!$C$3="Score",0,1)</f>
        <v>1</v>
      </c>
      <c r="BT48">
        <f>IF('4. Heures nocturnes'!$C$3="Score",0,0)</f>
        <v>0</v>
      </c>
      <c r="BU48">
        <f>IF('4. Heures nocturnes'!$C$3="Score",0,0)</f>
        <v>0</v>
      </c>
      <c r="BV48">
        <f>IF('4. Heures nocturnes'!$C$3="Score",0,0)</f>
        <v>0</v>
      </c>
      <c r="BW48">
        <f>IF('4. Heures nocturnes'!$C$3="Score",0,0)</f>
        <v>0</v>
      </c>
      <c r="BX48">
        <f>IF('4. Heures nocturnes'!$C$3="Score",0,0)</f>
        <v>0</v>
      </c>
      <c r="BY48">
        <f>IF('4. Heures nocturnes'!$C$3="Score",0,0)</f>
        <v>0</v>
      </c>
      <c r="BZ48">
        <f>IF('4. Heures nocturnes'!$C$3="Score",0,1)</f>
        <v>1</v>
      </c>
      <c r="CA48">
        <f>IF('4. Heures nocturnes'!$C$3="Score",1,8)</f>
        <v>8</v>
      </c>
      <c r="CB48">
        <f>IF('4. Heures nocturnes'!$C$3="Score",1,8)</f>
        <v>8</v>
      </c>
      <c r="CC48">
        <f>IF('4. Heures nocturnes'!$C$3="Score",1,8)</f>
        <v>8</v>
      </c>
      <c r="CD48">
        <f>IF('4. Heures nocturnes'!$C$3="Score",1,8)</f>
        <v>8</v>
      </c>
      <c r="CE48">
        <f>IF('4. Heures nocturnes'!$C$3="Score",1,8)</f>
        <v>8</v>
      </c>
      <c r="CF48">
        <f>IF('4. Heures nocturnes'!$C$3="Score",1,8)</f>
        <v>8</v>
      </c>
      <c r="CG48">
        <f>IF('4. Heures nocturnes'!$C$3="Score",0,7)</f>
        <v>7</v>
      </c>
      <c r="CH48">
        <f>IF('4. Heures nocturnes'!$C$3="Score",0,0)</f>
        <v>0</v>
      </c>
      <c r="CI48">
        <f>IF('4. Heures nocturnes'!$C$3="Score",0,0)</f>
        <v>0</v>
      </c>
      <c r="CJ48">
        <f>IF('4. Heures nocturnes'!$C$3="Score",0,0)</f>
        <v>0</v>
      </c>
      <c r="CK48">
        <f>IF('4. Heures nocturnes'!$C$3="Score",0,0)</f>
        <v>0</v>
      </c>
      <c r="CL48">
        <f>IF('4. Heures nocturnes'!$C$3="Score",0,0)</f>
        <v>0</v>
      </c>
      <c r="CM48">
        <f>IF('4. Heures nocturnes'!$C$3="Score",0,0)</f>
        <v>0</v>
      </c>
      <c r="CN48">
        <f>IF('4. Heures nocturnes'!$C$3="Score",0,0)</f>
        <v>0</v>
      </c>
      <c r="CO48">
        <f>IF('4. Heures nocturnes'!$C$3="Score",0,0)</f>
        <v>0</v>
      </c>
      <c r="CP48">
        <f>IF('4. Heures nocturnes'!$C$3="Score",0,0)</f>
        <v>0</v>
      </c>
      <c r="CQ48">
        <f>IF('4. Heures nocturnes'!$C$3="Score",0,0)</f>
        <v>0</v>
      </c>
      <c r="CR48">
        <f>IF('4. Heures nocturnes'!$C$3="Score",0,0)</f>
        <v>0</v>
      </c>
      <c r="CS48">
        <f>IF('4. Heures nocturnes'!$C$3="Score",0,0)</f>
        <v>0</v>
      </c>
      <c r="CT48">
        <f>IF('4. Heures nocturnes'!$C$3="Score",0,0)</f>
        <v>0</v>
      </c>
      <c r="CU48">
        <f>IF('4. Heures nocturnes'!$C$3="Score",0,0)</f>
        <v>0</v>
      </c>
      <c r="CV48">
        <f>IF('4. Heures nocturnes'!$C$3="Score",0,0)</f>
        <v>0</v>
      </c>
      <c r="CW48">
        <f>IF('4. Heures nocturnes'!$C$3="Score",0,0)</f>
        <v>0</v>
      </c>
      <c r="CX48">
        <f>IF('4. Heures nocturnes'!$C$3="Score",0,0)</f>
        <v>0</v>
      </c>
      <c r="CY48">
        <f>IF('4. Heures nocturnes'!$C$3="Score",0,0)</f>
        <v>0</v>
      </c>
      <c r="CZ48">
        <f>IF('4. Heures nocturnes'!$C$3="Score",0,0)</f>
        <v>0</v>
      </c>
      <c r="DA48">
        <f>IF('4. Heures nocturnes'!$C$3="Score",0,0)</f>
        <v>0</v>
      </c>
    </row>
    <row r="49" spans="2:301" x14ac:dyDescent="0.35">
      <c r="B49" s="186" t="s">
        <v>1248</v>
      </c>
      <c r="D49" s="207">
        <f t="shared" si="3"/>
        <v>8.2352941176470587E-2</v>
      </c>
      <c r="E49">
        <f>IF('4. Heures nocturnes'!$C$3="Score",,)</f>
        <v>0</v>
      </c>
      <c r="P49">
        <f>IF('4. Heures nocturnes'!$C$3="Score",,)</f>
        <v>0</v>
      </c>
      <c r="Q49">
        <f>IF('4. Heures nocturnes'!$C$3="Score",,)</f>
        <v>0</v>
      </c>
      <c r="R49">
        <f>IF('4. Heures nocturnes'!$C$3="Score",,)</f>
        <v>0</v>
      </c>
      <c r="S49">
        <f>IF('4. Heures nocturnes'!$C$3="Score",,)</f>
        <v>0</v>
      </c>
      <c r="T49">
        <f>IF('4. Heures nocturnes'!$C$3="Score",,)</f>
        <v>0</v>
      </c>
      <c r="U49">
        <f>IF('4. Heures nocturnes'!$C$3="Score",0,0)</f>
        <v>0</v>
      </c>
      <c r="V49">
        <f>IF('4. Heures nocturnes'!$C$3="Score",0,0)</f>
        <v>0</v>
      </c>
      <c r="W49">
        <f>IF('4. Heures nocturnes'!$C$3="Score",0,0)</f>
        <v>0</v>
      </c>
      <c r="X49">
        <f>IF('4. Heures nocturnes'!$C$3="Score",0,0)</f>
        <v>0</v>
      </c>
      <c r="Y49">
        <f>IF('4. Heures nocturnes'!$C$3="Score",0,0)</f>
        <v>0</v>
      </c>
      <c r="Z49">
        <f>IF('4. Heures nocturnes'!$C$3="Score",0,0)</f>
        <v>0</v>
      </c>
      <c r="AA49">
        <f>IF('4. Heures nocturnes'!$C$3="Score",0,0)</f>
        <v>0</v>
      </c>
      <c r="AB49">
        <f>IF('4. Heures nocturnes'!$C$3="Score",0,0)</f>
        <v>0</v>
      </c>
      <c r="AC49">
        <f>IF('4. Heures nocturnes'!$C$3="Score",0,0)</f>
        <v>0</v>
      </c>
      <c r="AD49">
        <f>IF('4. Heures nocturnes'!$C$3="Score",0,0)</f>
        <v>0</v>
      </c>
      <c r="AE49">
        <f>IF('4. Heures nocturnes'!$C$3="Score",0,0)</f>
        <v>0</v>
      </c>
      <c r="AF49">
        <f>IF('4. Heures nocturnes'!$C$3="Score",0,0)</f>
        <v>0</v>
      </c>
      <c r="AG49">
        <f>IF('4. Heures nocturnes'!$C$3="Score",0,0)</f>
        <v>0</v>
      </c>
      <c r="AH49">
        <f>IF('4. Heures nocturnes'!$C$3="Score",0,0)</f>
        <v>0</v>
      </c>
      <c r="AI49">
        <f>IF('4. Heures nocturnes'!$C$3="Score",0,0)</f>
        <v>0</v>
      </c>
      <c r="AJ49">
        <f>IF('4. Heures nocturnes'!$C$3="Score",0,0)</f>
        <v>0</v>
      </c>
      <c r="AK49">
        <f>IF('4. Heures nocturnes'!$C$3="Score",0,0)</f>
        <v>0</v>
      </c>
      <c r="AL49">
        <f>IF('4. Heures nocturnes'!$C$3="Score",0,0)</f>
        <v>0</v>
      </c>
      <c r="AM49">
        <f>IF('4. Heures nocturnes'!$C$3="Score",0,0)</f>
        <v>0</v>
      </c>
      <c r="AN49">
        <f>IF('4. Heures nocturnes'!$C$3="Score",0,0)</f>
        <v>0</v>
      </c>
      <c r="AO49">
        <f>IF('4. Heures nocturnes'!$C$3="Score",0,0)</f>
        <v>0</v>
      </c>
      <c r="AP49">
        <f>IF('4. Heures nocturnes'!$C$3="Score",0,0)</f>
        <v>0</v>
      </c>
      <c r="AQ49">
        <f>IF('4. Heures nocturnes'!$C$3="Score",0,0)</f>
        <v>0</v>
      </c>
      <c r="AR49">
        <f>IF('4. Heures nocturnes'!$C$3="Score",0,0)</f>
        <v>0</v>
      </c>
      <c r="AS49">
        <f>IF('4. Heures nocturnes'!$C$3="Score",0,0)</f>
        <v>0</v>
      </c>
      <c r="AT49">
        <f>IF('4. Heures nocturnes'!$C$3="Score",0,0)</f>
        <v>0</v>
      </c>
      <c r="AU49">
        <f>IF('4. Heures nocturnes'!$C$3="Score",0,0)</f>
        <v>0</v>
      </c>
      <c r="AV49">
        <f>IF('4. Heures nocturnes'!$C$3="Score",0,0)</f>
        <v>0</v>
      </c>
      <c r="AW49">
        <f>IF('4. Heures nocturnes'!$C$3="Score",0,0)</f>
        <v>0</v>
      </c>
      <c r="AX49">
        <f>IF('4. Heures nocturnes'!$C$3="Score",0,0)</f>
        <v>0</v>
      </c>
      <c r="AY49">
        <f>IF('4. Heures nocturnes'!$C$3="Score",0,0)</f>
        <v>0</v>
      </c>
      <c r="AZ49">
        <f>IF('4. Heures nocturnes'!$C$3="Score",0,0)</f>
        <v>0</v>
      </c>
      <c r="BA49">
        <f>IF('4. Heures nocturnes'!$C$3="Score",0,0)</f>
        <v>0</v>
      </c>
      <c r="BB49">
        <f>IF('4. Heures nocturnes'!$C$3="Score",0,0)</f>
        <v>0</v>
      </c>
      <c r="BC49">
        <f>IF('4. Heures nocturnes'!$C$3="Score",0,0)</f>
        <v>0</v>
      </c>
      <c r="BD49">
        <f>IF('4. Heures nocturnes'!$C$3="Score",0,0)</f>
        <v>0</v>
      </c>
      <c r="BE49">
        <f>IF('4. Heures nocturnes'!$C$3="Score",0,0)</f>
        <v>0</v>
      </c>
      <c r="BF49">
        <f>IF('4. Heures nocturnes'!$C$3="Score",0,0)</f>
        <v>0</v>
      </c>
      <c r="BG49">
        <f>IF('4. Heures nocturnes'!$C$3="Score",0,0)</f>
        <v>0</v>
      </c>
      <c r="BH49">
        <f>IF('4. Heures nocturnes'!$C$3="Score",0,0)</f>
        <v>0</v>
      </c>
      <c r="BI49">
        <f>IF('4. Heures nocturnes'!$C$3="Score",0,0)</f>
        <v>0</v>
      </c>
      <c r="BJ49">
        <f>IF('4. Heures nocturnes'!$C$3="Score",0,0)</f>
        <v>0</v>
      </c>
      <c r="BK49">
        <f>IF('4. Heures nocturnes'!$C$3="Score",0,0)</f>
        <v>0</v>
      </c>
      <c r="BL49">
        <f>IF('4. Heures nocturnes'!$C$3="Score",0,0)</f>
        <v>0</v>
      </c>
      <c r="BM49">
        <f>IF('4. Heures nocturnes'!$C$3="Score",0,0)</f>
        <v>0</v>
      </c>
      <c r="BN49">
        <f>IF('4. Heures nocturnes'!$C$3="Score",0,0)</f>
        <v>0</v>
      </c>
      <c r="BO49">
        <f>IF('4. Heures nocturnes'!$C$3="Score",0,0)</f>
        <v>0</v>
      </c>
      <c r="BP49">
        <f>IF('4. Heures nocturnes'!$C$3="Score",0,0)</f>
        <v>0</v>
      </c>
      <c r="BQ49">
        <f>IF('4. Heures nocturnes'!$C$3="Score",0,0)</f>
        <v>0</v>
      </c>
      <c r="BR49">
        <f>IF('4. Heures nocturnes'!$C$3="Score",0,0)</f>
        <v>0</v>
      </c>
      <c r="BS49">
        <f>IF('4. Heures nocturnes'!$C$3="Score",0,0)</f>
        <v>0</v>
      </c>
      <c r="BT49">
        <f>IF('4. Heures nocturnes'!$C$3="Score",0,0)</f>
        <v>0</v>
      </c>
      <c r="BU49">
        <f>IF('4. Heures nocturnes'!$C$3="Score",0,0)</f>
        <v>0</v>
      </c>
      <c r="BV49">
        <f>IF('4. Heures nocturnes'!$C$3="Score",0,0)</f>
        <v>0</v>
      </c>
      <c r="BW49">
        <f>IF('4. Heures nocturnes'!$C$3="Score",0,0)</f>
        <v>0</v>
      </c>
      <c r="BX49">
        <f>IF('4. Heures nocturnes'!$C$3="Score",0,0)</f>
        <v>0</v>
      </c>
      <c r="BY49">
        <f>IF('4. Heures nocturnes'!$C$3="Score",0,0)</f>
        <v>0</v>
      </c>
      <c r="BZ49">
        <f>IF('4. Heures nocturnes'!$C$3="Score",0,0)</f>
        <v>0</v>
      </c>
      <c r="CA49">
        <f>IF('4. Heures nocturnes'!$C$3="Score",0,0)</f>
        <v>0</v>
      </c>
      <c r="CB49">
        <f>IF('4. Heures nocturnes'!$C$3="Score",0,0)</f>
        <v>0</v>
      </c>
      <c r="CC49">
        <f>IF('4. Heures nocturnes'!$C$3="Score",0,0)</f>
        <v>0</v>
      </c>
      <c r="CD49">
        <f>IF('4. Heures nocturnes'!$C$3="Score",0,0)</f>
        <v>0</v>
      </c>
      <c r="CE49">
        <f>IF('4. Heures nocturnes'!$C$3="Score",0,0)</f>
        <v>0</v>
      </c>
      <c r="CF49">
        <f>IF('4. Heures nocturnes'!$C$3="Score",0,0)</f>
        <v>0</v>
      </c>
      <c r="CG49">
        <f>IF('4. Heures nocturnes'!$C$3="Score",0,0)</f>
        <v>0</v>
      </c>
      <c r="CH49">
        <f>IF('4. Heures nocturnes'!$C$3="Score",0,0)</f>
        <v>0</v>
      </c>
      <c r="CI49">
        <f>IF('4. Heures nocturnes'!$C$3="Score",0,0)</f>
        <v>0</v>
      </c>
      <c r="CJ49">
        <f>IF('4. Heures nocturnes'!$C$3="Score",0,0)</f>
        <v>0</v>
      </c>
      <c r="CK49">
        <f>IF('4. Heures nocturnes'!$C$3="Score",0,0)</f>
        <v>0</v>
      </c>
      <c r="CL49">
        <f>IF('4. Heures nocturnes'!$C$3="Score",0,0)</f>
        <v>0</v>
      </c>
      <c r="CM49">
        <f>IF('4. Heures nocturnes'!$C$3="Score",0,0)</f>
        <v>0</v>
      </c>
      <c r="CN49">
        <f>IF('4. Heures nocturnes'!$C$3="Score",0,0)</f>
        <v>0</v>
      </c>
      <c r="CO49">
        <f>IF('4. Heures nocturnes'!$C$3="Score",0,0)</f>
        <v>0</v>
      </c>
      <c r="CP49">
        <f>IF('4. Heures nocturnes'!$C$3="Score",0,0)</f>
        <v>0</v>
      </c>
      <c r="CQ49">
        <f>IF('4. Heures nocturnes'!$C$3="Score",0,0)</f>
        <v>0</v>
      </c>
      <c r="CR49">
        <f>IF('4. Heures nocturnes'!$C$3="Score",0,0)</f>
        <v>0</v>
      </c>
      <c r="CS49">
        <f>IF('4. Heures nocturnes'!$C$3="Score",0,0)</f>
        <v>0</v>
      </c>
      <c r="CT49">
        <f>IF('4. Heures nocturnes'!$C$3="Score",0,0)</f>
        <v>0</v>
      </c>
      <c r="CU49">
        <f>IF('4. Heures nocturnes'!$C$3="Score",0,0)</f>
        <v>0</v>
      </c>
      <c r="CV49">
        <f>IF('4. Heures nocturnes'!$C$3="Score",0,0)</f>
        <v>0</v>
      </c>
      <c r="CW49">
        <f>IF('4. Heures nocturnes'!$C$3="Score",0,0)</f>
        <v>0</v>
      </c>
      <c r="CX49">
        <f>IF('4. Heures nocturnes'!$C$3="Score",0,1)</f>
        <v>1</v>
      </c>
      <c r="CY49">
        <f>IF('4. Heures nocturnes'!$C$3="Score",0,2)</f>
        <v>2</v>
      </c>
      <c r="CZ49">
        <f>IF('4. Heures nocturnes'!$C$3="Score",0,2)</f>
        <v>2</v>
      </c>
      <c r="DA49">
        <f>IF('4. Heures nocturnes'!$C$3="Score",0,2)</f>
        <v>2</v>
      </c>
    </row>
    <row r="50" spans="2:301" ht="15" thickBot="1" x14ac:dyDescent="0.4">
      <c r="B50" s="186" t="s">
        <v>1249</v>
      </c>
      <c r="D50" s="207">
        <f t="shared" si="3"/>
        <v>4.6117647058823525</v>
      </c>
      <c r="E50">
        <f>IF('4. Heures nocturnes'!$C$3="Score",,)</f>
        <v>0</v>
      </c>
      <c r="P50">
        <f>IF('4. Heures nocturnes'!$C$3="Score",,)</f>
        <v>0</v>
      </c>
      <c r="Q50">
        <f>IF('4. Heures nocturnes'!$C$3="Score",,)</f>
        <v>0</v>
      </c>
      <c r="R50">
        <f>IF('4. Heures nocturnes'!$C$3="Score",,)</f>
        <v>0</v>
      </c>
      <c r="S50">
        <f>IF('4. Heures nocturnes'!$C$3="Score",,)</f>
        <v>0</v>
      </c>
      <c r="T50">
        <f>IF('4. Heures nocturnes'!$C$3="Score",,)</f>
        <v>0</v>
      </c>
      <c r="U50">
        <f>IF('4. Heures nocturnes'!$C$3="Score",0,0)</f>
        <v>0</v>
      </c>
      <c r="V50">
        <f>IF('4. Heures nocturnes'!$C$3="Score",0,0)</f>
        <v>0</v>
      </c>
      <c r="W50">
        <f>IF('4. Heures nocturnes'!$C$3="Score",0,0)</f>
        <v>0</v>
      </c>
      <c r="X50">
        <f>IF('4. Heures nocturnes'!$C$3="Score",0,0)</f>
        <v>0</v>
      </c>
      <c r="Y50">
        <f>IF('4. Heures nocturnes'!$C$3="Score",0,0)</f>
        <v>0</v>
      </c>
      <c r="Z50">
        <f>IF('4. Heures nocturnes'!$C$3="Score",0,0)</f>
        <v>0</v>
      </c>
      <c r="AA50">
        <f>IF('4. Heures nocturnes'!$C$3="Score",0,1)</f>
        <v>1</v>
      </c>
      <c r="AB50">
        <f>IF('4. Heures nocturnes'!$C$3="Score",1,8)</f>
        <v>8</v>
      </c>
      <c r="AC50">
        <f>IF('4. Heures nocturnes'!$C$3="Score",1,8)</f>
        <v>8</v>
      </c>
      <c r="AD50">
        <f>IF('4. Heures nocturnes'!$C$3="Score",1,8)</f>
        <v>8</v>
      </c>
      <c r="AE50">
        <f>IF('4. Heures nocturnes'!$C$3="Score",1,8)</f>
        <v>8</v>
      </c>
      <c r="AF50">
        <f>IF('4. Heures nocturnes'!$C$3="Score",2,9)</f>
        <v>9</v>
      </c>
      <c r="AG50">
        <f>IF('4. Heures nocturnes'!$C$3="Score",2,10)</f>
        <v>10</v>
      </c>
      <c r="AH50">
        <f>IF('4. Heures nocturnes'!$C$3="Score",2,9)</f>
        <v>9</v>
      </c>
      <c r="AI50">
        <f>IF('4. Heures nocturnes'!$C$3="Score",0,2)</f>
        <v>2</v>
      </c>
      <c r="AJ50">
        <f>IF('4. Heures nocturnes'!$C$3="Score",0,2)</f>
        <v>2</v>
      </c>
      <c r="AK50">
        <f>IF('4. Heures nocturnes'!$C$3="Score",0,2)</f>
        <v>2</v>
      </c>
      <c r="AL50">
        <f>IF('4. Heures nocturnes'!$C$3="Score",0,2)</f>
        <v>2</v>
      </c>
      <c r="AM50">
        <f>IF('4. Heures nocturnes'!$C$3="Score",0,1)</f>
        <v>1</v>
      </c>
      <c r="AN50">
        <f>IF('4. Heures nocturnes'!$C$3="Score",0,0)</f>
        <v>0</v>
      </c>
      <c r="AO50">
        <f>IF('4. Heures nocturnes'!$C$3="Score",0,0)</f>
        <v>0</v>
      </c>
      <c r="AP50">
        <f>IF('4. Heures nocturnes'!$C$3="Score",0,0)</f>
        <v>0</v>
      </c>
      <c r="AQ50">
        <f>IF('4. Heures nocturnes'!$C$3="Score",0,0)</f>
        <v>0</v>
      </c>
      <c r="AR50">
        <f>IF('4. Heures nocturnes'!$C$3="Score",0,0)</f>
        <v>0</v>
      </c>
      <c r="AS50">
        <f>IF('4. Heures nocturnes'!$C$3="Score",0,0)</f>
        <v>0</v>
      </c>
      <c r="AT50">
        <f>IF('4. Heures nocturnes'!$C$3="Score",0,0)</f>
        <v>0</v>
      </c>
      <c r="AU50">
        <f>IF('4. Heures nocturnes'!$C$3="Score",0,0)</f>
        <v>0</v>
      </c>
      <c r="AV50">
        <f>IF('4. Heures nocturnes'!$C$3="Score",0,0)</f>
        <v>0</v>
      </c>
      <c r="AW50">
        <f>IF('4. Heures nocturnes'!$C$3="Score",0,0)</f>
        <v>0</v>
      </c>
      <c r="AX50">
        <f>IF('4. Heures nocturnes'!$C$3="Score",0,1)</f>
        <v>1</v>
      </c>
      <c r="AY50">
        <f>IF('4. Heures nocturnes'!$C$3="Score",0,2)</f>
        <v>2</v>
      </c>
      <c r="AZ50">
        <f>IF('4. Heures nocturnes'!$C$3="Score",0,2)</f>
        <v>2</v>
      </c>
      <c r="BA50">
        <f>IF('4. Heures nocturnes'!$C$3="Score",0,2)</f>
        <v>2</v>
      </c>
      <c r="BB50">
        <f>IF('4. Heures nocturnes'!$C$3="Score",0,2)</f>
        <v>2</v>
      </c>
      <c r="BC50">
        <f>IF('4. Heures nocturnes'!$C$3="Score",0,2)</f>
        <v>2</v>
      </c>
      <c r="BD50">
        <f>IF('4. Heures nocturnes'!$C$3="Score",0,2)</f>
        <v>2</v>
      </c>
      <c r="BE50">
        <f>IF('4. Heures nocturnes'!$C$3="Score",0,1)</f>
        <v>1</v>
      </c>
      <c r="BF50">
        <f>IF('4. Heures nocturnes'!$C$3="Score",0,0)</f>
        <v>0</v>
      </c>
      <c r="BG50">
        <f>IF('4. Heures nocturnes'!$C$3="Score",0,0)</f>
        <v>0</v>
      </c>
      <c r="BH50">
        <f>IF('4. Heures nocturnes'!$C$3="Score",0,1)</f>
        <v>1</v>
      </c>
      <c r="BI50">
        <f>IF('4. Heures nocturnes'!$C$3="Score",0,3)</f>
        <v>3</v>
      </c>
      <c r="BJ50">
        <f>IF('4. Heures nocturnes'!$C$3="Score",2,10)</f>
        <v>10</v>
      </c>
      <c r="BK50">
        <f>IF('4. Heures nocturnes'!$C$3="Score",2,10)</f>
        <v>10</v>
      </c>
      <c r="BL50">
        <f>IF('4. Heures nocturnes'!$C$3="Score",2,10)</f>
        <v>10</v>
      </c>
      <c r="BM50">
        <f>IF('4. Heures nocturnes'!$C$3="Score",2,10)</f>
        <v>10</v>
      </c>
      <c r="BN50">
        <f>IF('4. Heures nocturnes'!$C$3="Score",2,10)</f>
        <v>10</v>
      </c>
      <c r="BO50">
        <f>IF('4. Heures nocturnes'!$C$3="Score",2,9)</f>
        <v>9</v>
      </c>
      <c r="BP50">
        <f>IF('4. Heures nocturnes'!$C$3="Score",0,7)</f>
        <v>7</v>
      </c>
      <c r="BQ50">
        <f>IF('4. Heures nocturnes'!$C$3="Score",0,0)</f>
        <v>0</v>
      </c>
      <c r="BR50">
        <f>IF('4. Heures nocturnes'!$C$3="Score",0,1)</f>
        <v>1</v>
      </c>
      <c r="BS50">
        <f>IF('4. Heures nocturnes'!$C$3="Score",1,8)</f>
        <v>8</v>
      </c>
      <c r="BT50">
        <f>IF('4. Heures nocturnes'!$C$3="Score",1,8)</f>
        <v>8</v>
      </c>
      <c r="BU50">
        <f>IF('4. Heures nocturnes'!$C$3="Score",2,9)</f>
        <v>9</v>
      </c>
      <c r="BV50">
        <f>IF('4. Heures nocturnes'!$C$3="Score",2,10)</f>
        <v>10</v>
      </c>
      <c r="BW50">
        <f>IF('4. Heures nocturnes'!$C$3="Score",2,11)</f>
        <v>11</v>
      </c>
      <c r="BX50">
        <f>IF('4. Heures nocturnes'!$C$3="Score",2,18)</f>
        <v>18</v>
      </c>
      <c r="BY50">
        <f>IF('4. Heures nocturnes'!$C$3="Score",2,17)</f>
        <v>17</v>
      </c>
      <c r="BZ50">
        <f>IF('4. Heures nocturnes'!$C$3="Score",2,10)</f>
        <v>10</v>
      </c>
      <c r="CA50">
        <f>IF('4. Heures nocturnes'!$C$3="Score",2,10)</f>
        <v>10</v>
      </c>
      <c r="CB50">
        <f>IF('4. Heures nocturnes'!$C$3="Score",2,9)</f>
        <v>9</v>
      </c>
      <c r="CC50">
        <f>IF('4. Heures nocturnes'!$C$3="Score",1,8)</f>
        <v>8</v>
      </c>
      <c r="CD50">
        <f>IF('4. Heures nocturnes'!$C$3="Score",0,7)</f>
        <v>7</v>
      </c>
      <c r="CE50">
        <f>IF('4. Heures nocturnes'!$C$3="Score",0,0)</f>
        <v>0</v>
      </c>
      <c r="CF50">
        <f>IF('4. Heures nocturnes'!$C$3="Score",0,0)</f>
        <v>0</v>
      </c>
      <c r="CG50">
        <f>IF('4. Heures nocturnes'!$C$3="Score",0,1)</f>
        <v>1</v>
      </c>
      <c r="CH50">
        <f>IF('4. Heures nocturnes'!$C$3="Score",1,8)</f>
        <v>8</v>
      </c>
      <c r="CI50">
        <f>IF('4. Heures nocturnes'!$C$3="Score",1,8)</f>
        <v>8</v>
      </c>
      <c r="CJ50">
        <f>IF('4. Heures nocturnes'!$C$3="Score",1,8)</f>
        <v>8</v>
      </c>
      <c r="CK50">
        <f>IF('4. Heures nocturnes'!$C$3="Score",1,8)</f>
        <v>8</v>
      </c>
      <c r="CL50">
        <f>IF('4. Heures nocturnes'!$C$3="Score",2,9)</f>
        <v>9</v>
      </c>
      <c r="CM50">
        <f>IF('4. Heures nocturnes'!$C$3="Score",2,16)</f>
        <v>16</v>
      </c>
      <c r="CN50">
        <f>IF('4. Heures nocturnes'!$C$3="Score",2,15)</f>
        <v>15</v>
      </c>
      <c r="CO50">
        <f>IF('4. Heures nocturnes'!$C$3="Score",1,8)</f>
        <v>8</v>
      </c>
      <c r="CP50">
        <f>IF('4. Heures nocturnes'!$C$3="Score",1,8)</f>
        <v>8</v>
      </c>
      <c r="CQ50">
        <f>IF('4. Heures nocturnes'!$C$3="Score",1,8)</f>
        <v>8</v>
      </c>
      <c r="CR50">
        <f>IF('4. Heures nocturnes'!$C$3="Score",1,8)</f>
        <v>8</v>
      </c>
      <c r="CS50">
        <f>IF('4. Heures nocturnes'!$C$3="Score",0,7)</f>
        <v>7</v>
      </c>
      <c r="CT50">
        <f>IF('4. Heures nocturnes'!$C$3="Score",0,0)</f>
        <v>0</v>
      </c>
      <c r="CU50">
        <f>IF('4. Heures nocturnes'!$C$3="Score",0,0)</f>
        <v>0</v>
      </c>
      <c r="CV50">
        <f>IF('4. Heures nocturnes'!$C$3="Score",0,0)</f>
        <v>0</v>
      </c>
      <c r="CW50">
        <f>IF('4. Heures nocturnes'!$C$3="Score",0,0)</f>
        <v>0</v>
      </c>
      <c r="CX50">
        <f>IF('4. Heures nocturnes'!$C$3="Score",0,0)</f>
        <v>0</v>
      </c>
      <c r="CY50">
        <f>IF('4. Heures nocturnes'!$C$3="Score",0,0)</f>
        <v>0</v>
      </c>
      <c r="CZ50">
        <f>IF('4. Heures nocturnes'!$C$3="Score",0,0)</f>
        <v>0</v>
      </c>
      <c r="DA50">
        <f>IF('4. Heures nocturnes'!$C$3="Score",0,0)</f>
        <v>0</v>
      </c>
    </row>
    <row r="51" spans="2:301" x14ac:dyDescent="0.35">
      <c r="B51" s="182" t="s">
        <v>653</v>
      </c>
      <c r="D51" s="207">
        <f t="shared" si="3"/>
        <v>8.5764705882352938</v>
      </c>
      <c r="E51">
        <f>IF('4. Heures nocturnes'!$C$3="Score",,)</f>
        <v>0</v>
      </c>
      <c r="P51">
        <f>IF('4. Heures nocturnes'!$C$3="Score",,)</f>
        <v>0</v>
      </c>
      <c r="Q51">
        <f>IF('4. Heures nocturnes'!$C$3="Score",,)</f>
        <v>0</v>
      </c>
      <c r="R51">
        <f>IF('4. Heures nocturnes'!$C$3="Score",,)</f>
        <v>0</v>
      </c>
      <c r="S51">
        <f>IF('4. Heures nocturnes'!$C$3="Score",,)</f>
        <v>0</v>
      </c>
      <c r="T51">
        <f>IF('4. Heures nocturnes'!$C$3="Score",,)</f>
        <v>0</v>
      </c>
      <c r="U51">
        <f>IF('4. Heures nocturnes'!$C$3="Score",0,0)</f>
        <v>0</v>
      </c>
      <c r="V51">
        <f>IF('4. Heures nocturnes'!$C$3="Score",0,0)</f>
        <v>0</v>
      </c>
      <c r="W51">
        <f>IF('4. Heures nocturnes'!$C$3="Score",0,0)</f>
        <v>0</v>
      </c>
      <c r="X51">
        <f>IF('4. Heures nocturnes'!$C$3="Score",0,1)</f>
        <v>1</v>
      </c>
      <c r="Y51">
        <f>IF('4. Heures nocturnes'!$C$3="Score",1,8)</f>
        <v>8</v>
      </c>
      <c r="Z51">
        <f>IF('4. Heures nocturnes'!$C$3="Score",1,8)</f>
        <v>8</v>
      </c>
      <c r="AA51">
        <f>IF('4. Heures nocturnes'!$C$3="Score",1,8)</f>
        <v>8</v>
      </c>
      <c r="AB51">
        <f>IF('4. Heures nocturnes'!$C$3="Score",1,8)</f>
        <v>8</v>
      </c>
      <c r="AC51">
        <f>IF('4. Heures nocturnes'!$C$3="Score",1,8)</f>
        <v>8</v>
      </c>
      <c r="AD51">
        <f>IF('4. Heures nocturnes'!$C$3="Score",1,8)</f>
        <v>8</v>
      </c>
      <c r="AE51">
        <f>IF('4. Heures nocturnes'!$C$3="Score",0,7)</f>
        <v>7</v>
      </c>
      <c r="AF51">
        <f>IF('4. Heures nocturnes'!$C$3="Score",0,1)</f>
        <v>1</v>
      </c>
      <c r="AG51">
        <f>IF('4. Heures nocturnes'!$C$3="Score",1,8)</f>
        <v>8</v>
      </c>
      <c r="AH51">
        <f>IF('4. Heures nocturnes'!$C$3="Score",2,9)</f>
        <v>9</v>
      </c>
      <c r="AI51">
        <f>IF('4. Heures nocturnes'!$C$3="Score",2,16)</f>
        <v>16</v>
      </c>
      <c r="AJ51">
        <f>IF('4. Heures nocturnes'!$C$3="Score",2,17)</f>
        <v>17</v>
      </c>
      <c r="AK51">
        <f>IF('4. Heures nocturnes'!$C$3="Score",2,24)</f>
        <v>24</v>
      </c>
      <c r="AL51">
        <f>IF('4. Heures nocturnes'!$C$3="Score",2,24)</f>
        <v>24</v>
      </c>
      <c r="AM51">
        <f>IF('4. Heures nocturnes'!$C$3="Score",2,23)</f>
        <v>23</v>
      </c>
      <c r="AN51">
        <f>IF('4. Heures nocturnes'!$C$3="Score",2,16)</f>
        <v>16</v>
      </c>
      <c r="AO51">
        <f>IF('4. Heures nocturnes'!$C$3="Score",2,16)</f>
        <v>16</v>
      </c>
      <c r="AP51">
        <f>IF('4. Heures nocturnes'!$C$3="Score",2,16)</f>
        <v>16</v>
      </c>
      <c r="AQ51">
        <f>IF('4. Heures nocturnes'!$C$3="Score",2,15)</f>
        <v>15</v>
      </c>
      <c r="AR51">
        <f>IF('4. Heures nocturnes'!$C$3="Score",1,8)</f>
        <v>8</v>
      </c>
      <c r="AS51">
        <f>IF('4. Heures nocturnes'!$C$3="Score",1,8)</f>
        <v>8</v>
      </c>
      <c r="AT51">
        <f>IF('4. Heures nocturnes'!$C$3="Score",1,8)</f>
        <v>8</v>
      </c>
      <c r="AU51">
        <f>IF('4. Heures nocturnes'!$C$3="Score",1,8)</f>
        <v>8</v>
      </c>
      <c r="AV51">
        <f>IF('4. Heures nocturnes'!$C$3="Score",0,7)</f>
        <v>7</v>
      </c>
      <c r="AW51">
        <f>IF('4. Heures nocturnes'!$C$3="Score",0,0)</f>
        <v>0</v>
      </c>
      <c r="AX51">
        <f>IF('4. Heures nocturnes'!$C$3="Score",0,0)</f>
        <v>0</v>
      </c>
      <c r="AY51">
        <f>IF('4. Heures nocturnes'!$C$3="Score",0,0)</f>
        <v>0</v>
      </c>
      <c r="AZ51">
        <f>IF('4. Heures nocturnes'!$C$3="Score",0,0)</f>
        <v>0</v>
      </c>
      <c r="BA51">
        <f>IF('4. Heures nocturnes'!$C$3="Score",0,0)</f>
        <v>0</v>
      </c>
      <c r="BB51">
        <f>IF('4. Heures nocturnes'!$C$3="Score",0,0)</f>
        <v>0</v>
      </c>
      <c r="BC51">
        <f>IF('4. Heures nocturnes'!$C$3="Score",0,0)</f>
        <v>0</v>
      </c>
      <c r="BD51">
        <f>IF('4. Heures nocturnes'!$C$3="Score",0,0)</f>
        <v>0</v>
      </c>
      <c r="BE51">
        <f>IF('4. Heures nocturnes'!$C$3="Score",0,1)</f>
        <v>1</v>
      </c>
      <c r="BF51">
        <f>IF('4. Heures nocturnes'!$C$3="Score",1,8)</f>
        <v>8</v>
      </c>
      <c r="BG51">
        <f>IF('4. Heures nocturnes'!$C$3="Score",1,8)</f>
        <v>8</v>
      </c>
      <c r="BH51">
        <f>IF('4. Heures nocturnes'!$C$3="Score",2,9)</f>
        <v>9</v>
      </c>
      <c r="BI51">
        <f>IF('4. Heures nocturnes'!$C$3="Score",2,16)</f>
        <v>16</v>
      </c>
      <c r="BJ51">
        <f>IF('4. Heures nocturnes'!$C$3="Score",2,16)</f>
        <v>16</v>
      </c>
      <c r="BK51">
        <f>IF('4. Heures nocturnes'!$C$3="Score",2,16)</f>
        <v>16</v>
      </c>
      <c r="BL51">
        <f>IF('4. Heures nocturnes'!$C$3="Score",2,15)</f>
        <v>15</v>
      </c>
      <c r="BM51">
        <f>IF('4. Heures nocturnes'!$C$3="Score",1,8)</f>
        <v>8</v>
      </c>
      <c r="BN51">
        <f>IF('4. Heures nocturnes'!$C$3="Score",1,8)</f>
        <v>8</v>
      </c>
      <c r="BO51">
        <f>IF('4. Heures nocturnes'!$C$3="Score",0,7)</f>
        <v>7</v>
      </c>
      <c r="BP51">
        <f>IF('4. Heures nocturnes'!$C$3="Score",0,0)</f>
        <v>0</v>
      </c>
      <c r="BQ51">
        <f>IF('4. Heures nocturnes'!$C$3="Score",0,0)</f>
        <v>0</v>
      </c>
      <c r="BR51">
        <f>IF('4. Heures nocturnes'!$C$3="Score",0,1)</f>
        <v>1</v>
      </c>
      <c r="BS51">
        <f>IF('4. Heures nocturnes'!$C$3="Score",1,8)</f>
        <v>8</v>
      </c>
      <c r="BT51">
        <f>IF('4. Heures nocturnes'!$C$3="Score",1,8)</f>
        <v>8</v>
      </c>
      <c r="BU51">
        <f>IF('4. Heures nocturnes'!$C$3="Score",1,8)</f>
        <v>8</v>
      </c>
      <c r="BV51">
        <f>IF('4. Heures nocturnes'!$C$3="Score",1,8)</f>
        <v>8</v>
      </c>
      <c r="BW51">
        <f>IF('4. Heures nocturnes'!$C$3="Score",2,9)</f>
        <v>9</v>
      </c>
      <c r="BX51">
        <f>IF('4. Heures nocturnes'!$C$3="Score",2,16)</f>
        <v>16</v>
      </c>
      <c r="BY51">
        <f>IF('4. Heures nocturnes'!$C$3="Score",2,15)</f>
        <v>15</v>
      </c>
      <c r="BZ51">
        <f>IF('4. Heures nocturnes'!$C$3="Score",1,8)</f>
        <v>8</v>
      </c>
      <c r="CA51">
        <f>IF('4. Heures nocturnes'!$C$3="Score",1,8)</f>
        <v>8</v>
      </c>
      <c r="CB51">
        <f>IF('4. Heures nocturnes'!$C$3="Score",1,8)</f>
        <v>8</v>
      </c>
      <c r="CC51">
        <f>IF('4. Heures nocturnes'!$C$3="Score",1,8)</f>
        <v>8</v>
      </c>
      <c r="CD51">
        <f>IF('4. Heures nocturnes'!$C$3="Score",0,7)</f>
        <v>7</v>
      </c>
      <c r="CE51">
        <f>IF('4. Heures nocturnes'!$C$3="Score",0,0)</f>
        <v>0</v>
      </c>
      <c r="CF51">
        <f>IF('4. Heures nocturnes'!$C$3="Score",0,0)</f>
        <v>0</v>
      </c>
      <c r="CG51">
        <f>IF('4. Heures nocturnes'!$C$3="Score",0,0)</f>
        <v>0</v>
      </c>
      <c r="CH51">
        <f>IF('4. Heures nocturnes'!$C$3="Score",0,1)</f>
        <v>1</v>
      </c>
      <c r="CI51">
        <f>IF('4. Heures nocturnes'!$C$3="Score",1,8)</f>
        <v>8</v>
      </c>
      <c r="CJ51">
        <f>IF('4. Heures nocturnes'!$C$3="Score",1,8)</f>
        <v>8</v>
      </c>
      <c r="CK51">
        <f>IF('4. Heures nocturnes'!$C$3="Score",1,8)</f>
        <v>8</v>
      </c>
      <c r="CL51">
        <f>IF('4. Heures nocturnes'!$C$3="Score",2,9)</f>
        <v>9</v>
      </c>
      <c r="CM51">
        <f>IF('4. Heures nocturnes'!$C$3="Score",2,16)</f>
        <v>16</v>
      </c>
      <c r="CN51">
        <f>IF('4. Heures nocturnes'!$C$3="Score",2,16)</f>
        <v>16</v>
      </c>
      <c r="CO51">
        <f>IF('4. Heures nocturnes'!$C$3="Score",2,16)</f>
        <v>16</v>
      </c>
      <c r="CP51">
        <f>IF('4. Heures nocturnes'!$C$3="Score",2,16)</f>
        <v>16</v>
      </c>
      <c r="CQ51">
        <f>IF('4. Heures nocturnes'!$C$3="Score",2,17)</f>
        <v>17</v>
      </c>
      <c r="CR51">
        <f>IF('4. Heures nocturnes'!$C$3="Score",2,24)</f>
        <v>24</v>
      </c>
      <c r="CS51">
        <f>IF('4. Heures nocturnes'!$C$3="Score",2,23)</f>
        <v>23</v>
      </c>
      <c r="CT51">
        <f>IF('4. Heures nocturnes'!$C$3="Score",2,16)</f>
        <v>16</v>
      </c>
      <c r="CU51">
        <f>IF('4. Heures nocturnes'!$C$3="Score",2,16)</f>
        <v>16</v>
      </c>
      <c r="CV51">
        <f>IF('4. Heures nocturnes'!$C$3="Score",2,15)</f>
        <v>15</v>
      </c>
      <c r="CW51">
        <f>IF('4. Heures nocturnes'!$C$3="Score",1,8)</f>
        <v>8</v>
      </c>
      <c r="CX51">
        <f>IF('4. Heures nocturnes'!$C$3="Score",0,7)</f>
        <v>7</v>
      </c>
      <c r="CY51">
        <f>IF('4. Heures nocturnes'!$C$3="Score",0,0)</f>
        <v>0</v>
      </c>
      <c r="CZ51">
        <f>IF('4. Heures nocturnes'!$C$3="Score",0,0)</f>
        <v>0</v>
      </c>
      <c r="DA51">
        <f>IF('4. Heures nocturnes'!$C$3="Score",0,1)</f>
        <v>1</v>
      </c>
    </row>
    <row r="52" spans="2:301" x14ac:dyDescent="0.35">
      <c r="B52" s="186" t="s">
        <v>654</v>
      </c>
      <c r="D52" s="207">
        <f t="shared" si="3"/>
        <v>6.6117647058823525</v>
      </c>
      <c r="E52">
        <f>IF('4. Heures nocturnes'!$C$3="Score",,)</f>
        <v>0</v>
      </c>
      <c r="P52">
        <f>IF('4. Heures nocturnes'!$C$3="Score",,)</f>
        <v>0</v>
      </c>
      <c r="Q52">
        <f>IF('4. Heures nocturnes'!$C$3="Score",,)</f>
        <v>0</v>
      </c>
      <c r="R52">
        <f>IF('4. Heures nocturnes'!$C$3="Score",,)</f>
        <v>0</v>
      </c>
      <c r="S52">
        <f>IF('4. Heures nocturnes'!$C$3="Score",,)</f>
        <v>0</v>
      </c>
      <c r="T52">
        <f>IF('4. Heures nocturnes'!$C$3="Score",,)</f>
        <v>0</v>
      </c>
      <c r="U52">
        <f>IF('4. Heures nocturnes'!$C$3="Score",0,0)</f>
        <v>0</v>
      </c>
      <c r="V52">
        <f>IF('4. Heures nocturnes'!$C$3="Score",0,0)</f>
        <v>0</v>
      </c>
      <c r="W52">
        <f>IF('4. Heures nocturnes'!$C$3="Score",0,0)</f>
        <v>0</v>
      </c>
      <c r="X52">
        <f>IF('4. Heures nocturnes'!$C$3="Score",0,0)</f>
        <v>0</v>
      </c>
      <c r="Y52">
        <f>IF('4. Heures nocturnes'!$C$3="Score",0,0)</f>
        <v>0</v>
      </c>
      <c r="Z52">
        <f>IF('4. Heures nocturnes'!$C$3="Score",0,0)</f>
        <v>0</v>
      </c>
      <c r="AA52">
        <f>IF('4. Heures nocturnes'!$C$3="Score",0,0)</f>
        <v>0</v>
      </c>
      <c r="AB52">
        <f>IF('4. Heures nocturnes'!$C$3="Score",0,0)</f>
        <v>0</v>
      </c>
      <c r="AC52">
        <f>IF('4. Heures nocturnes'!$C$3="Score",0,0)</f>
        <v>0</v>
      </c>
      <c r="AD52">
        <f>IF('4. Heures nocturnes'!$C$3="Score",0,0)</f>
        <v>0</v>
      </c>
      <c r="AE52">
        <f>IF('4. Heures nocturnes'!$C$3="Score",0,0)</f>
        <v>0</v>
      </c>
      <c r="AF52">
        <f>IF('4. Heures nocturnes'!$C$3="Score",0,0)</f>
        <v>0</v>
      </c>
      <c r="AG52">
        <f>IF('4. Heures nocturnes'!$C$3="Score",0,0)</f>
        <v>0</v>
      </c>
      <c r="AH52">
        <f>IF('4. Heures nocturnes'!$C$3="Score",0,1)</f>
        <v>1</v>
      </c>
      <c r="AI52">
        <f>IF('4. Heures nocturnes'!$C$3="Score",1,8)</f>
        <v>8</v>
      </c>
      <c r="AJ52">
        <f>IF('4. Heures nocturnes'!$C$3="Score",1,8)</f>
        <v>8</v>
      </c>
      <c r="AK52">
        <f>IF('4. Heures nocturnes'!$C$3="Score",1,8)</f>
        <v>8</v>
      </c>
      <c r="AL52">
        <f>IF('4. Heures nocturnes'!$C$3="Score",2,9)</f>
        <v>9</v>
      </c>
      <c r="AM52">
        <f>IF('4. Heures nocturnes'!$C$3="Score",2,16)</f>
        <v>16</v>
      </c>
      <c r="AN52">
        <f>IF('4. Heures nocturnes'!$C$3="Score",2,16)</f>
        <v>16</v>
      </c>
      <c r="AO52">
        <f>IF('4. Heures nocturnes'!$C$3="Score",2,15)</f>
        <v>15</v>
      </c>
      <c r="AP52">
        <f>IF('4. Heures nocturnes'!$C$3="Score",2,9)</f>
        <v>9</v>
      </c>
      <c r="AQ52">
        <f>IF('4. Heures nocturnes'!$C$3="Score",2,16)</f>
        <v>16</v>
      </c>
      <c r="AR52">
        <f>IF('4. Heures nocturnes'!$C$3="Score",2,16)</f>
        <v>16</v>
      </c>
      <c r="AS52">
        <f>IF('4. Heures nocturnes'!$C$3="Score",2,15)</f>
        <v>15</v>
      </c>
      <c r="AT52">
        <f>IF('4. Heures nocturnes'!$C$3="Score",1,8)</f>
        <v>8</v>
      </c>
      <c r="AU52">
        <f>IF('4. Heures nocturnes'!$C$3="Score",1,8)</f>
        <v>8</v>
      </c>
      <c r="AV52">
        <f>IF('4. Heures nocturnes'!$C$3="Score",1,8)</f>
        <v>8</v>
      </c>
      <c r="AW52">
        <f>IF('4. Heures nocturnes'!$C$3="Score",0,7)</f>
        <v>7</v>
      </c>
      <c r="AX52">
        <f>IF('4. Heures nocturnes'!$C$3="Score",0,0)</f>
        <v>0</v>
      </c>
      <c r="AY52">
        <f>IF('4. Heures nocturnes'!$C$3="Score",0,0)</f>
        <v>0</v>
      </c>
      <c r="AZ52">
        <f>IF('4. Heures nocturnes'!$C$3="Score",0,0)</f>
        <v>0</v>
      </c>
      <c r="BA52">
        <f>IF('4. Heures nocturnes'!$C$3="Score",0,1)</f>
        <v>1</v>
      </c>
      <c r="BB52">
        <f>IF('4. Heures nocturnes'!$C$3="Score",1,8)</f>
        <v>8</v>
      </c>
      <c r="BC52">
        <f>IF('4. Heures nocturnes'!$C$3="Score",1,8)</f>
        <v>8</v>
      </c>
      <c r="BD52">
        <f>IF('4. Heures nocturnes'!$C$3="Score",1,8)</f>
        <v>8</v>
      </c>
      <c r="BE52">
        <f>IF('4. Heures nocturnes'!$C$3="Score",1,8)</f>
        <v>8</v>
      </c>
      <c r="BF52">
        <f>IF('4. Heures nocturnes'!$C$3="Score",1,8)</f>
        <v>8</v>
      </c>
      <c r="BG52">
        <f>IF('4. Heures nocturnes'!$C$3="Score",2,9)</f>
        <v>9</v>
      </c>
      <c r="BH52">
        <f>IF('4. Heures nocturnes'!$C$3="Score",2,15)</f>
        <v>15</v>
      </c>
      <c r="BI52">
        <f>IF('4. Heures nocturnes'!$C$3="Score",1,8)</f>
        <v>8</v>
      </c>
      <c r="BJ52">
        <f>IF('4. Heures nocturnes'!$C$3="Score",1,8)</f>
        <v>8</v>
      </c>
      <c r="BK52">
        <f>IF('4. Heures nocturnes'!$C$3="Score",1,8)</f>
        <v>8</v>
      </c>
      <c r="BL52">
        <f>IF('4. Heures nocturnes'!$C$3="Score",1,8)</f>
        <v>8</v>
      </c>
      <c r="BM52">
        <f>IF('4. Heures nocturnes'!$C$3="Score",1,8)</f>
        <v>8</v>
      </c>
      <c r="BN52">
        <f>IF('4. Heures nocturnes'!$C$3="Score",0,7)</f>
        <v>7</v>
      </c>
      <c r="BO52">
        <f>IF('4. Heures nocturnes'!$C$3="Score",0,0)</f>
        <v>0</v>
      </c>
      <c r="BP52">
        <f>IF('4. Heures nocturnes'!$C$3="Score",0,0)</f>
        <v>0</v>
      </c>
      <c r="BQ52">
        <f>IF('4. Heures nocturnes'!$C$3="Score",0,0)</f>
        <v>0</v>
      </c>
      <c r="BR52">
        <f>IF('4. Heures nocturnes'!$C$3="Score",0,0)</f>
        <v>0</v>
      </c>
      <c r="BS52">
        <f>IF('4. Heures nocturnes'!$C$3="Score",0,0)</f>
        <v>0</v>
      </c>
      <c r="BT52">
        <f>IF('4. Heures nocturnes'!$C$3="Score",0,1)</f>
        <v>1</v>
      </c>
      <c r="BU52">
        <f>IF('4. Heures nocturnes'!$C$3="Score",1,8)</f>
        <v>8</v>
      </c>
      <c r="BV52">
        <f>IF('4. Heures nocturnes'!$C$3="Score",1,8)</f>
        <v>8</v>
      </c>
      <c r="BW52">
        <f>IF('4. Heures nocturnes'!$C$3="Score",2,9)</f>
        <v>9</v>
      </c>
      <c r="BX52">
        <f>IF('4. Heures nocturnes'!$C$3="Score",2,16)</f>
        <v>16</v>
      </c>
      <c r="BY52">
        <f>IF('4. Heures nocturnes'!$C$3="Score",2,16)</f>
        <v>16</v>
      </c>
      <c r="BZ52">
        <f>IF('4. Heures nocturnes'!$C$3="Score",2,16)</f>
        <v>16</v>
      </c>
      <c r="CA52">
        <f>IF('4. Heures nocturnes'!$C$3="Score",2,15)</f>
        <v>15</v>
      </c>
      <c r="CB52">
        <f>IF('4. Heures nocturnes'!$C$3="Score",1,8)</f>
        <v>8</v>
      </c>
      <c r="CC52">
        <f>IF('4. Heures nocturnes'!$C$3="Score",1,8)</f>
        <v>8</v>
      </c>
      <c r="CD52">
        <f>IF('4. Heures nocturnes'!$C$3="Score",0,7)</f>
        <v>7</v>
      </c>
      <c r="CE52">
        <f>IF('4. Heures nocturnes'!$C$3="Score",0,0)</f>
        <v>0</v>
      </c>
      <c r="CF52">
        <f>IF('4. Heures nocturnes'!$C$3="Score",0,0)</f>
        <v>0</v>
      </c>
      <c r="CG52">
        <f>IF('4. Heures nocturnes'!$C$3="Score",0,0)</f>
        <v>0</v>
      </c>
      <c r="CH52">
        <f>IF('4. Heures nocturnes'!$C$3="Score",0,0)</f>
        <v>0</v>
      </c>
      <c r="CI52">
        <f>IF('4. Heures nocturnes'!$C$3="Score",0,0)</f>
        <v>0</v>
      </c>
      <c r="CJ52">
        <f>IF('4. Heures nocturnes'!$C$3="Score",0,0)</f>
        <v>0</v>
      </c>
      <c r="CK52">
        <f>IF('4. Heures nocturnes'!$C$3="Score",0,0)</f>
        <v>0</v>
      </c>
      <c r="CL52">
        <f>IF('4. Heures nocturnes'!$C$3="Score",0,0)</f>
        <v>0</v>
      </c>
      <c r="CM52">
        <f>IF('4. Heures nocturnes'!$C$3="Score",0,0)</f>
        <v>0</v>
      </c>
      <c r="CN52">
        <f>IF('4. Heures nocturnes'!$C$3="Score",0,1)</f>
        <v>1</v>
      </c>
      <c r="CO52">
        <f>IF('4. Heures nocturnes'!$C$3="Score",1,8)</f>
        <v>8</v>
      </c>
      <c r="CP52">
        <f>IF('4. Heures nocturnes'!$C$3="Score",1,8)</f>
        <v>8</v>
      </c>
      <c r="CQ52">
        <f>IF('4. Heures nocturnes'!$C$3="Score",1,8)</f>
        <v>8</v>
      </c>
      <c r="CR52">
        <f>IF('4. Heures nocturnes'!$C$3="Score",1,8)</f>
        <v>8</v>
      </c>
      <c r="CS52">
        <f>IF('4. Heures nocturnes'!$C$3="Score",2,9)</f>
        <v>9</v>
      </c>
      <c r="CT52">
        <f>IF('4. Heures nocturnes'!$C$3="Score",2,16)</f>
        <v>16</v>
      </c>
      <c r="CU52">
        <f>IF('4. Heures nocturnes'!$C$3="Score",2,16)</f>
        <v>16</v>
      </c>
      <c r="CV52">
        <f>IF('4. Heures nocturnes'!$C$3="Score",2,16)</f>
        <v>16</v>
      </c>
      <c r="CW52">
        <f>IF('4. Heures nocturnes'!$C$3="Score",2,16)</f>
        <v>16</v>
      </c>
      <c r="CX52">
        <f>IF('4. Heures nocturnes'!$C$3="Score",2,16)</f>
        <v>16</v>
      </c>
      <c r="CY52">
        <f>IF('4. Heures nocturnes'!$C$3="Score",2,16)</f>
        <v>16</v>
      </c>
      <c r="CZ52">
        <f>IF('4. Heures nocturnes'!$C$3="Score",2,16)</f>
        <v>16</v>
      </c>
      <c r="DA52">
        <f>IF('4. Heures nocturnes'!$C$3="Score",2,16)</f>
        <v>16</v>
      </c>
    </row>
    <row r="53" spans="2:301" x14ac:dyDescent="0.35">
      <c r="B53" s="186" t="s">
        <v>655</v>
      </c>
      <c r="D53" s="207">
        <f t="shared" si="3"/>
        <v>7.8352941176470585</v>
      </c>
      <c r="E53">
        <f>IF('4. Heures nocturnes'!$C$3="Score",,)</f>
        <v>0</v>
      </c>
      <c r="P53">
        <f>IF('4. Heures nocturnes'!$C$3="Score",,)</f>
        <v>0</v>
      </c>
      <c r="Q53">
        <f>IF('4. Heures nocturnes'!$C$3="Score",,)</f>
        <v>0</v>
      </c>
      <c r="R53">
        <f>IF('4. Heures nocturnes'!$C$3="Score",,)</f>
        <v>0</v>
      </c>
      <c r="S53">
        <f>IF('4. Heures nocturnes'!$C$3="Score",,)</f>
        <v>0</v>
      </c>
      <c r="T53">
        <f>IF('4. Heures nocturnes'!$C$3="Score",,)</f>
        <v>0</v>
      </c>
      <c r="U53">
        <f>IF('4. Heures nocturnes'!$C$3="Score",0,0)</f>
        <v>0</v>
      </c>
      <c r="V53">
        <f>IF('4. Heures nocturnes'!$C$3="Score",0,0)</f>
        <v>0</v>
      </c>
      <c r="W53">
        <f>IF('4. Heures nocturnes'!$C$3="Score",0,1)</f>
        <v>1</v>
      </c>
      <c r="X53">
        <f>IF('4. Heures nocturnes'!$C$3="Score",1,8)</f>
        <v>8</v>
      </c>
      <c r="Y53">
        <f>IF('4. Heures nocturnes'!$C$3="Score",1,8)</f>
        <v>8</v>
      </c>
      <c r="Z53">
        <f>IF('4. Heures nocturnes'!$C$3="Score",1,8)</f>
        <v>8</v>
      </c>
      <c r="AA53">
        <f>IF('4. Heures nocturnes'!$C$3="Score",1,8)</f>
        <v>8</v>
      </c>
      <c r="AB53">
        <f>IF('4. Heures nocturnes'!$C$3="Score",1,8)</f>
        <v>8</v>
      </c>
      <c r="AC53">
        <f>IF('4. Heures nocturnes'!$C$3="Score",1,8)</f>
        <v>8</v>
      </c>
      <c r="AD53">
        <f>IF('4. Heures nocturnes'!$C$3="Score",0,7)</f>
        <v>7</v>
      </c>
      <c r="AE53">
        <f>IF('4. Heures nocturnes'!$C$3="Score",0,1)</f>
        <v>1</v>
      </c>
      <c r="AF53">
        <f>IF('4. Heures nocturnes'!$C$3="Score",1,8)</f>
        <v>8</v>
      </c>
      <c r="AG53">
        <f>IF('4. Heures nocturnes'!$C$3="Score",1,8)</f>
        <v>8</v>
      </c>
      <c r="AH53">
        <f>IF('4. Heures nocturnes'!$C$3="Score",1,8)</f>
        <v>8</v>
      </c>
      <c r="AI53">
        <f>IF('4. Heures nocturnes'!$C$3="Score",1,8)</f>
        <v>8</v>
      </c>
      <c r="AJ53">
        <f>IF('4. Heures nocturnes'!$C$3="Score",1,8)</f>
        <v>8</v>
      </c>
      <c r="AK53">
        <f>IF('4. Heures nocturnes'!$C$3="Score",1,8)</f>
        <v>8</v>
      </c>
      <c r="AL53">
        <f>IF('4. Heures nocturnes'!$C$3="Score",0,7)</f>
        <v>7</v>
      </c>
      <c r="AM53">
        <f>IF('4. Heures nocturnes'!$C$3="Score",0,0)</f>
        <v>0</v>
      </c>
      <c r="AN53">
        <f>IF('4. Heures nocturnes'!$C$3="Score",0,0)</f>
        <v>0</v>
      </c>
      <c r="AO53">
        <f>IF('4. Heures nocturnes'!$C$3="Score",0,0)</f>
        <v>0</v>
      </c>
      <c r="AP53">
        <f>IF('4. Heures nocturnes'!$C$3="Score",0,0)</f>
        <v>0</v>
      </c>
      <c r="AQ53">
        <f>IF('4. Heures nocturnes'!$C$3="Score",0,1)</f>
        <v>1</v>
      </c>
      <c r="AR53">
        <f>IF('4. Heures nocturnes'!$C$3="Score",1,8)</f>
        <v>8</v>
      </c>
      <c r="AS53">
        <f>IF('4. Heures nocturnes'!$C$3="Score",1,8)</f>
        <v>8</v>
      </c>
      <c r="AT53">
        <f>IF('4. Heures nocturnes'!$C$3="Score",1,8)</f>
        <v>8</v>
      </c>
      <c r="AU53">
        <f>IF('4. Heures nocturnes'!$C$3="Score",1,8)</f>
        <v>8</v>
      </c>
      <c r="AV53">
        <f>IF('4. Heures nocturnes'!$C$3="Score",1,8)</f>
        <v>8</v>
      </c>
      <c r="AW53">
        <f>IF('4. Heures nocturnes'!$C$3="Score",1,8)</f>
        <v>8</v>
      </c>
      <c r="AX53">
        <f>IF('4. Heures nocturnes'!$C$3="Score",0,7)</f>
        <v>7</v>
      </c>
      <c r="AY53">
        <f>IF('4. Heures nocturnes'!$C$3="Score",0,0)</f>
        <v>0</v>
      </c>
      <c r="AZ53">
        <f>IF('4. Heures nocturnes'!$C$3="Score",0,0)</f>
        <v>0</v>
      </c>
      <c r="BA53">
        <f>IF('4. Heures nocturnes'!$C$3="Score",0,0)</f>
        <v>0</v>
      </c>
      <c r="BB53">
        <f>IF('4. Heures nocturnes'!$C$3="Score",0,0)</f>
        <v>0</v>
      </c>
      <c r="BC53">
        <f>IF('4. Heures nocturnes'!$C$3="Score",0,0)</f>
        <v>0</v>
      </c>
      <c r="BD53">
        <f>IF('4. Heures nocturnes'!$C$3="Score",0,0)</f>
        <v>0</v>
      </c>
      <c r="BE53">
        <f>IF('4. Heures nocturnes'!$C$3="Score",0,0)</f>
        <v>0</v>
      </c>
      <c r="BF53">
        <f>IF('4. Heures nocturnes'!$C$3="Score",0,0)</f>
        <v>0</v>
      </c>
      <c r="BG53">
        <f>IF('4. Heures nocturnes'!$C$3="Score",0,0)</f>
        <v>0</v>
      </c>
      <c r="BH53">
        <f>IF('4. Heures nocturnes'!$C$3="Score",0,0)</f>
        <v>0</v>
      </c>
      <c r="BI53">
        <f>IF('4. Heures nocturnes'!$C$3="Score",0,0)</f>
        <v>0</v>
      </c>
      <c r="BJ53">
        <f>IF('4. Heures nocturnes'!$C$3="Score",0,1)</f>
        <v>1</v>
      </c>
      <c r="BK53">
        <f>IF('4. Heures nocturnes'!$C$3="Score",1,8)</f>
        <v>8</v>
      </c>
      <c r="BL53">
        <f>IF('4. Heures nocturnes'!$C$3="Score",1,8)</f>
        <v>8</v>
      </c>
      <c r="BM53">
        <f>IF('4. Heures nocturnes'!$C$3="Score",2,9)</f>
        <v>9</v>
      </c>
      <c r="BN53">
        <f>IF('4. Heures nocturnes'!$C$3="Score",2,16)</f>
        <v>16</v>
      </c>
      <c r="BO53">
        <f>IF('4. Heures nocturnes'!$C$3="Score",2,16)</f>
        <v>16</v>
      </c>
      <c r="BP53">
        <f>IF('4. Heures nocturnes'!$C$3="Score",2,16)</f>
        <v>16</v>
      </c>
      <c r="BQ53">
        <f>IF('4. Heures nocturnes'!$C$3="Score",2,16)</f>
        <v>16</v>
      </c>
      <c r="BR53">
        <f>IF('4. Heures nocturnes'!$C$3="Score",2,16)</f>
        <v>16</v>
      </c>
      <c r="BS53">
        <f>IF('4. Heures nocturnes'!$C$3="Score",2,17)</f>
        <v>17</v>
      </c>
      <c r="BT53">
        <f>IF('4. Heures nocturnes'!$C$3="Score",2,23)</f>
        <v>23</v>
      </c>
      <c r="BU53">
        <f>IF('4. Heures nocturnes'!$C$3="Score",2,16)</f>
        <v>16</v>
      </c>
      <c r="BV53">
        <f>IF('4. Heures nocturnes'!$C$3="Score",2,16)</f>
        <v>16</v>
      </c>
      <c r="BW53">
        <f>IF('4. Heures nocturnes'!$C$3="Score",2,16)</f>
        <v>16</v>
      </c>
      <c r="BX53">
        <f>IF('4. Heures nocturnes'!$C$3="Score",2,15)</f>
        <v>15</v>
      </c>
      <c r="BY53">
        <f>IF('4. Heures nocturnes'!$C$3="Score",2,9)</f>
        <v>9</v>
      </c>
      <c r="BZ53">
        <f>IF('4. Heures nocturnes'!$C$3="Score",2,15)</f>
        <v>15</v>
      </c>
      <c r="CA53">
        <f>IF('4. Heures nocturnes'!$C$3="Score",1,8)</f>
        <v>8</v>
      </c>
      <c r="CB53">
        <f>IF('4. Heures nocturnes'!$C$3="Score",1,8)</f>
        <v>8</v>
      </c>
      <c r="CC53">
        <f>IF('4. Heures nocturnes'!$C$3="Score",1,8)</f>
        <v>8</v>
      </c>
      <c r="CD53">
        <f>IF('4. Heures nocturnes'!$C$3="Score",1,8)</f>
        <v>8</v>
      </c>
      <c r="CE53">
        <f>IF('4. Heures nocturnes'!$C$3="Score",1,8)</f>
        <v>8</v>
      </c>
      <c r="CF53">
        <f>IF('4. Heures nocturnes'!$C$3="Score",0,7)</f>
        <v>7</v>
      </c>
      <c r="CG53">
        <f>IF('4. Heures nocturnes'!$C$3="Score",0,0)</f>
        <v>0</v>
      </c>
      <c r="CH53">
        <f>IF('4. Heures nocturnes'!$C$3="Score",0,0)</f>
        <v>0</v>
      </c>
      <c r="CI53">
        <f>IF('4. Heures nocturnes'!$C$3="Score",0,0)</f>
        <v>0</v>
      </c>
      <c r="CJ53">
        <f>IF('4. Heures nocturnes'!$C$3="Score",0,1)</f>
        <v>1</v>
      </c>
      <c r="CK53">
        <f>IF('4. Heures nocturnes'!$C$3="Score",1,8)</f>
        <v>8</v>
      </c>
      <c r="CL53">
        <f>IF('4. Heures nocturnes'!$C$3="Score",1,8)</f>
        <v>8</v>
      </c>
      <c r="CM53">
        <f>IF('4. Heures nocturnes'!$C$3="Score",1,8)</f>
        <v>8</v>
      </c>
      <c r="CN53">
        <f>IF('4. Heures nocturnes'!$C$3="Score",2,9)</f>
        <v>9</v>
      </c>
      <c r="CO53">
        <f>IF('4. Heures nocturnes'!$C$3="Score",2,16)</f>
        <v>16</v>
      </c>
      <c r="CP53">
        <f>IF('4. Heures nocturnes'!$C$3="Score",2,16)</f>
        <v>16</v>
      </c>
      <c r="CQ53">
        <f>IF('4. Heures nocturnes'!$C$3="Score",2,15)</f>
        <v>15</v>
      </c>
      <c r="CR53">
        <f>IF('4. Heures nocturnes'!$C$3="Score",1,8)</f>
        <v>8</v>
      </c>
      <c r="CS53">
        <f>IF('4. Heures nocturnes'!$C$3="Score",1,8)</f>
        <v>8</v>
      </c>
      <c r="CT53">
        <f>IF('4. Heures nocturnes'!$C$3="Score",2,9)</f>
        <v>9</v>
      </c>
      <c r="CU53">
        <f>IF('4. Heures nocturnes'!$C$3="Score",2,15)</f>
        <v>15</v>
      </c>
      <c r="CV53">
        <f>IF('4. Heures nocturnes'!$C$3="Score",1,8)</f>
        <v>8</v>
      </c>
      <c r="CW53">
        <f>IF('4. Heures nocturnes'!$C$3="Score",2,9)</f>
        <v>9</v>
      </c>
      <c r="CX53">
        <f>IF('4. Heures nocturnes'!$C$3="Score",2,16)</f>
        <v>16</v>
      </c>
      <c r="CY53">
        <f>IF('4. Heures nocturnes'!$C$3="Score",2,17)</f>
        <v>17</v>
      </c>
      <c r="CZ53">
        <f>IF('4. Heures nocturnes'!$C$3="Score",2,24)</f>
        <v>24</v>
      </c>
      <c r="DA53">
        <f>IF('4. Heures nocturnes'!$C$3="Score",2,23)</f>
        <v>23</v>
      </c>
    </row>
    <row r="54" spans="2:301" x14ac:dyDescent="0.35">
      <c r="B54" s="186" t="s">
        <v>657</v>
      </c>
      <c r="D54" s="207">
        <f t="shared" si="3"/>
        <v>6.5882352941176467</v>
      </c>
      <c r="E54">
        <f>IF('4. Heures nocturnes'!$C$3="Score",,)</f>
        <v>0</v>
      </c>
      <c r="P54">
        <f>IF('4. Heures nocturnes'!$C$3="Score",,)</f>
        <v>0</v>
      </c>
      <c r="Q54">
        <f>IF('4. Heures nocturnes'!$C$3="Score",,)</f>
        <v>0</v>
      </c>
      <c r="R54">
        <f>IF('4. Heures nocturnes'!$C$3="Score",,)</f>
        <v>0</v>
      </c>
      <c r="S54">
        <f>IF('4. Heures nocturnes'!$C$3="Score",,)</f>
        <v>0</v>
      </c>
      <c r="T54">
        <f>IF('4. Heures nocturnes'!$C$3="Score",,)</f>
        <v>0</v>
      </c>
      <c r="U54">
        <f>IF('4. Heures nocturnes'!$C$3="Score",0,0)</f>
        <v>0</v>
      </c>
      <c r="V54">
        <f>IF('4. Heures nocturnes'!$C$3="Score",0,1)</f>
        <v>1</v>
      </c>
      <c r="W54">
        <f>IF('4. Heures nocturnes'!$C$3="Score",1,8)</f>
        <v>8</v>
      </c>
      <c r="X54">
        <f>IF('4. Heures nocturnes'!$C$3="Score",1,8)</f>
        <v>8</v>
      </c>
      <c r="Y54">
        <f>IF('4. Heures nocturnes'!$C$3="Score",1,8)</f>
        <v>8</v>
      </c>
      <c r="Z54">
        <f>IF('4. Heures nocturnes'!$C$3="Score",1,8)</f>
        <v>8</v>
      </c>
      <c r="AA54">
        <f>IF('4. Heures nocturnes'!$C$3="Score",1,8)</f>
        <v>8</v>
      </c>
      <c r="AB54">
        <f>IF('4. Heures nocturnes'!$C$3="Score",1,8)</f>
        <v>8</v>
      </c>
      <c r="AC54">
        <f>IF('4. Heures nocturnes'!$C$3="Score",0,7)</f>
        <v>7</v>
      </c>
      <c r="AD54">
        <f>IF('4. Heures nocturnes'!$C$3="Score",0,1)</f>
        <v>1</v>
      </c>
      <c r="AE54">
        <f>IF('4. Heures nocturnes'!$C$3="Score",1,8)</f>
        <v>8</v>
      </c>
      <c r="AF54">
        <f>IF('4. Heures nocturnes'!$C$3="Score",1,8)</f>
        <v>8</v>
      </c>
      <c r="AG54">
        <f>IF('4. Heures nocturnes'!$C$3="Score",2,9)</f>
        <v>9</v>
      </c>
      <c r="AH54">
        <f>IF('4. Heures nocturnes'!$C$3="Score",2,16)</f>
        <v>16</v>
      </c>
      <c r="AI54">
        <f>IF('4. Heures nocturnes'!$C$3="Score",2,16)</f>
        <v>16</v>
      </c>
      <c r="AJ54">
        <f>IF('4. Heures nocturnes'!$C$3="Score",2,16)</f>
        <v>16</v>
      </c>
      <c r="AK54">
        <f>IF('4. Heures nocturnes'!$C$3="Score",2,15)</f>
        <v>15</v>
      </c>
      <c r="AL54">
        <f>IF('4. Heures nocturnes'!$C$3="Score",1,8)</f>
        <v>8</v>
      </c>
      <c r="AM54">
        <f>IF('4. Heures nocturnes'!$C$3="Score",1,8)</f>
        <v>8</v>
      </c>
      <c r="AN54">
        <f>IF('4. Heures nocturnes'!$C$3="Score",0,7)</f>
        <v>7</v>
      </c>
      <c r="AO54">
        <f>IF('4. Heures nocturnes'!$C$3="Score",0,0)</f>
        <v>0</v>
      </c>
      <c r="AP54">
        <f>IF('4. Heures nocturnes'!$C$3="Score",0,0)</f>
        <v>0</v>
      </c>
      <c r="AQ54">
        <f>IF('4. Heures nocturnes'!$C$3="Score",0,0)</f>
        <v>0</v>
      </c>
      <c r="AR54">
        <f>IF('4. Heures nocturnes'!$C$3="Score",0,0)</f>
        <v>0</v>
      </c>
      <c r="AS54">
        <f>IF('4. Heures nocturnes'!$C$3="Score",0,0)</f>
        <v>0</v>
      </c>
      <c r="AT54">
        <f>IF('4. Heures nocturnes'!$C$3="Score",0,0)</f>
        <v>0</v>
      </c>
      <c r="AU54">
        <f>IF('4. Heures nocturnes'!$C$3="Score",0,0)</f>
        <v>0</v>
      </c>
      <c r="AV54">
        <f>IF('4. Heures nocturnes'!$C$3="Score",0,0)</f>
        <v>0</v>
      </c>
      <c r="AW54">
        <f>IF('4. Heures nocturnes'!$C$3="Score",0,0)</f>
        <v>0</v>
      </c>
      <c r="AX54">
        <f>IF('4. Heures nocturnes'!$C$3="Score",0,0)</f>
        <v>0</v>
      </c>
      <c r="AY54">
        <f>IF('4. Heures nocturnes'!$C$3="Score",0,0)</f>
        <v>0</v>
      </c>
      <c r="AZ54">
        <f>IF('4. Heures nocturnes'!$C$3="Score",0,0)</f>
        <v>0</v>
      </c>
      <c r="BA54">
        <f>IF('4. Heures nocturnes'!$C$3="Score",0,0)</f>
        <v>0</v>
      </c>
      <c r="BB54">
        <f>IF('4. Heures nocturnes'!$C$3="Score",0,1)</f>
        <v>1</v>
      </c>
      <c r="BC54">
        <f>IF('4. Heures nocturnes'!$C$3="Score",1,8)</f>
        <v>8</v>
      </c>
      <c r="BD54">
        <f>IF('4. Heures nocturnes'!$C$3="Score",2,9)</f>
        <v>9</v>
      </c>
      <c r="BE54">
        <f>IF('4. Heures nocturnes'!$C$3="Score",2,16)</f>
        <v>16</v>
      </c>
      <c r="BF54">
        <f>IF('4. Heures nocturnes'!$C$3="Score",2,16)</f>
        <v>16</v>
      </c>
      <c r="BG54">
        <f>IF('4. Heures nocturnes'!$C$3="Score",2,16)</f>
        <v>16</v>
      </c>
      <c r="BH54">
        <f>IF('4. Heures nocturnes'!$C$3="Score",2,16)</f>
        <v>16</v>
      </c>
      <c r="BI54">
        <f>IF('4. Heures nocturnes'!$C$3="Score",2,16)</f>
        <v>16</v>
      </c>
      <c r="BJ54">
        <f>IF('4. Heures nocturnes'!$C$3="Score",2,16)</f>
        <v>16</v>
      </c>
      <c r="BK54">
        <f>IF('4. Heures nocturnes'!$C$3="Score",2,16)</f>
        <v>16</v>
      </c>
      <c r="BL54">
        <f>IF('4. Heures nocturnes'!$C$3="Score",2,16)</f>
        <v>16</v>
      </c>
      <c r="BM54">
        <f>IF('4. Heures nocturnes'!$C$3="Score",2,16)</f>
        <v>16</v>
      </c>
      <c r="BN54">
        <f>IF('4. Heures nocturnes'!$C$3="Score",2,16)</f>
        <v>16</v>
      </c>
      <c r="BO54">
        <f>IF('4. Heures nocturnes'!$C$3="Score",2,16)</f>
        <v>16</v>
      </c>
      <c r="BP54">
        <f>IF('4. Heures nocturnes'!$C$3="Score",2,15)</f>
        <v>15</v>
      </c>
      <c r="BQ54">
        <f>IF('4. Heures nocturnes'!$C$3="Score",1,8)</f>
        <v>8</v>
      </c>
      <c r="BR54">
        <f>IF('4. Heures nocturnes'!$C$3="Score",0,7)</f>
        <v>7</v>
      </c>
      <c r="BS54">
        <f>IF('4. Heures nocturnes'!$C$3="Score",0,0)</f>
        <v>0</v>
      </c>
      <c r="BT54">
        <f>IF('4. Heures nocturnes'!$C$3="Score",0,0)</f>
        <v>0</v>
      </c>
      <c r="BU54">
        <f>IF('4. Heures nocturnes'!$C$3="Score",0,0)</f>
        <v>0</v>
      </c>
      <c r="BV54">
        <f>IF('4. Heures nocturnes'!$C$3="Score",0,1)</f>
        <v>1</v>
      </c>
      <c r="BW54">
        <f>IF('4. Heures nocturnes'!$C$3="Score",1,8)</f>
        <v>8</v>
      </c>
      <c r="BX54">
        <f>IF('4. Heures nocturnes'!$C$3="Score",1,8)</f>
        <v>8</v>
      </c>
      <c r="BY54">
        <f>IF('4. Heures nocturnes'!$C$3="Score",1,8)</f>
        <v>8</v>
      </c>
      <c r="BZ54">
        <f>IF('4. Heures nocturnes'!$C$3="Score",2,9)</f>
        <v>9</v>
      </c>
      <c r="CA54">
        <f>IF('4. Heures nocturnes'!$C$3="Score",2,16)</f>
        <v>16</v>
      </c>
      <c r="CB54">
        <f>IF('4. Heures nocturnes'!$C$3="Score",2,16)</f>
        <v>16</v>
      </c>
      <c r="CC54">
        <f>IF('4. Heures nocturnes'!$C$3="Score",2,15)</f>
        <v>15</v>
      </c>
      <c r="CD54">
        <f>IF('4. Heures nocturnes'!$C$3="Score",1,8)</f>
        <v>8</v>
      </c>
      <c r="CE54">
        <f>IF('4. Heures nocturnes'!$C$3="Score",2,9)</f>
        <v>9</v>
      </c>
      <c r="CF54">
        <f>IF('4. Heures nocturnes'!$C$3="Score",2,16)</f>
        <v>16</v>
      </c>
      <c r="CG54">
        <f>IF('4. Heures nocturnes'!$C$3="Score",2,15)</f>
        <v>15</v>
      </c>
      <c r="CH54">
        <f>IF('4. Heures nocturnes'!$C$3="Score",1,8)</f>
        <v>8</v>
      </c>
      <c r="CI54">
        <f>IF('4. Heures nocturnes'!$C$3="Score",1,8)</f>
        <v>8</v>
      </c>
      <c r="CJ54">
        <f>IF('4. Heures nocturnes'!$C$3="Score",1,8)</f>
        <v>8</v>
      </c>
      <c r="CK54">
        <f>IF('4. Heures nocturnes'!$C$3="Score",1,8)</f>
        <v>8</v>
      </c>
      <c r="CL54">
        <f>IF('4. Heures nocturnes'!$C$3="Score",0,7)</f>
        <v>7</v>
      </c>
      <c r="CM54">
        <f>IF('4. Heures nocturnes'!$C$3="Score",0,0)</f>
        <v>0</v>
      </c>
      <c r="CN54">
        <f>IF('4. Heures nocturnes'!$C$3="Score",0,0)</f>
        <v>0</v>
      </c>
      <c r="CO54">
        <f>IF('4. Heures nocturnes'!$C$3="Score",0,0)</f>
        <v>0</v>
      </c>
      <c r="CP54">
        <f>IF('4. Heures nocturnes'!$C$3="Score",0,0)</f>
        <v>0</v>
      </c>
      <c r="CQ54">
        <f>IF('4. Heures nocturnes'!$C$3="Score",0,0)</f>
        <v>0</v>
      </c>
      <c r="CR54">
        <f>IF('4. Heures nocturnes'!$C$3="Score",0,0)</f>
        <v>0</v>
      </c>
      <c r="CS54">
        <f>IF('4. Heures nocturnes'!$C$3="Score",0,0)</f>
        <v>0</v>
      </c>
      <c r="CT54">
        <f>IF('4. Heures nocturnes'!$C$3="Score",0,0)</f>
        <v>0</v>
      </c>
      <c r="CU54">
        <f>IF('4. Heures nocturnes'!$C$3="Score",0,0)</f>
        <v>0</v>
      </c>
      <c r="CV54">
        <f>IF('4. Heures nocturnes'!$C$3="Score",0,0)</f>
        <v>0</v>
      </c>
      <c r="CW54">
        <f>IF('4. Heures nocturnes'!$C$3="Score",0,0)</f>
        <v>0</v>
      </c>
      <c r="CX54">
        <f>IF('4. Heures nocturnes'!$C$3="Score",0,0)</f>
        <v>0</v>
      </c>
      <c r="CY54">
        <f>IF('4. Heures nocturnes'!$C$3="Score",0,0)</f>
        <v>0</v>
      </c>
      <c r="CZ54">
        <f>IF('4. Heures nocturnes'!$C$3="Score",0,0)</f>
        <v>0</v>
      </c>
      <c r="DA54">
        <f>IF('4. Heures nocturnes'!$C$3="Score",0,0)</f>
        <v>0</v>
      </c>
      <c r="DB54">
        <f>IF('4. Heures nocturnes'!$C$3="Score",0,0)</f>
        <v>0</v>
      </c>
      <c r="DC54">
        <f>IF('4. Heures nocturnes'!$C$3="Score",0,0)</f>
        <v>0</v>
      </c>
      <c r="DD54">
        <f>IF('4. Heures nocturnes'!$C$3="Score",0,0)</f>
        <v>0</v>
      </c>
      <c r="DE54">
        <f>IF('4. Heures nocturnes'!$C$3="Score",0,0)</f>
        <v>0</v>
      </c>
      <c r="DF54">
        <f>IF('4. Heures nocturnes'!$C$3="Score",0,0)</f>
        <v>0</v>
      </c>
      <c r="DG54">
        <f>IF('4. Heures nocturnes'!$C$3="Score",0,0)</f>
        <v>0</v>
      </c>
      <c r="DH54">
        <f>IF('4. Heures nocturnes'!$C$3="Score",0,0)</f>
        <v>0</v>
      </c>
      <c r="DI54">
        <f>IF('4. Heures nocturnes'!$C$3="Score",0,0)</f>
        <v>0</v>
      </c>
      <c r="DJ54">
        <f>IF('4. Heures nocturnes'!$C$3="Score",0,0)</f>
        <v>0</v>
      </c>
      <c r="DK54">
        <f>IF('4. Heures nocturnes'!$C$3="Score",0,0)</f>
        <v>0</v>
      </c>
      <c r="DL54">
        <f>IF('4. Heures nocturnes'!$C$3="Score",0,0)</f>
        <v>0</v>
      </c>
      <c r="DM54">
        <f>IF('4. Heures nocturnes'!$C$3="Score",0,0)</f>
        <v>0</v>
      </c>
      <c r="DN54">
        <f>IF('4. Heures nocturnes'!$C$3="Score",0,0)</f>
        <v>0</v>
      </c>
      <c r="DO54">
        <f>IF('4. Heures nocturnes'!$C$3="Score",0,0)</f>
        <v>0</v>
      </c>
      <c r="DP54">
        <f>IF('4. Heures nocturnes'!$C$3="Score",0,0)</f>
        <v>0</v>
      </c>
      <c r="DQ54">
        <f>IF('4. Heures nocturnes'!$C$3="Score",0,0)</f>
        <v>0</v>
      </c>
      <c r="DR54">
        <f>IF('4. Heures nocturnes'!$C$3="Score",0,0)</f>
        <v>0</v>
      </c>
      <c r="DS54">
        <f>IF('4. Heures nocturnes'!$C$3="Score",0,0)</f>
        <v>0</v>
      </c>
      <c r="DT54">
        <f>IF('4. Heures nocturnes'!$C$3="Score",0,0)</f>
        <v>0</v>
      </c>
      <c r="DU54">
        <f>IF('4. Heures nocturnes'!$C$3="Score",0,0)</f>
        <v>0</v>
      </c>
      <c r="DV54">
        <f>IF('4. Heures nocturnes'!$C$3="Score",0,0)</f>
        <v>0</v>
      </c>
      <c r="DW54">
        <f>IF('4. Heures nocturnes'!$C$3="Score",0,0)</f>
        <v>0</v>
      </c>
      <c r="DX54">
        <f>IF('4. Heures nocturnes'!$C$3="Score",0,0)</f>
        <v>0</v>
      </c>
      <c r="DY54">
        <f>IF('4. Heures nocturnes'!$C$3="Score",0,0)</f>
        <v>0</v>
      </c>
      <c r="DZ54">
        <f>IF('4. Heures nocturnes'!$C$3="Score",0,0)</f>
        <v>0</v>
      </c>
      <c r="EA54">
        <f>IF('4. Heures nocturnes'!$C$3="Score",0,0)</f>
        <v>0</v>
      </c>
      <c r="EB54">
        <f>IF('4. Heures nocturnes'!$C$3="Score",0,0)</f>
        <v>0</v>
      </c>
      <c r="EC54">
        <f>IF('4. Heures nocturnes'!$C$3="Score",0,0)</f>
        <v>0</v>
      </c>
      <c r="ED54">
        <f>IF('4. Heures nocturnes'!$C$3="Score",0,0)</f>
        <v>0</v>
      </c>
      <c r="EE54">
        <f>IF('4. Heures nocturnes'!$C$3="Score",0,0)</f>
        <v>0</v>
      </c>
      <c r="EF54">
        <f>IF('4. Heures nocturnes'!$C$3="Score",0,0)</f>
        <v>0</v>
      </c>
      <c r="EG54">
        <f>IF('4. Heures nocturnes'!$C$3="Score",0,0)</f>
        <v>0</v>
      </c>
      <c r="EH54">
        <f>IF('4. Heures nocturnes'!$C$3="Score",0,0)</f>
        <v>0</v>
      </c>
      <c r="EI54">
        <f>IF('4. Heures nocturnes'!$C$3="Score",0,0)</f>
        <v>0</v>
      </c>
      <c r="EJ54">
        <f>IF('4. Heures nocturnes'!$C$3="Score",0,0)</f>
        <v>0</v>
      </c>
      <c r="EK54">
        <f>IF('4. Heures nocturnes'!$C$3="Score",0,0)</f>
        <v>0</v>
      </c>
      <c r="EL54">
        <f>IF('4. Heures nocturnes'!$C$3="Score",0,0)</f>
        <v>0</v>
      </c>
      <c r="EM54">
        <f>IF('4. Heures nocturnes'!$C$3="Score",0,0)</f>
        <v>0</v>
      </c>
      <c r="EN54">
        <f>IF('4. Heures nocturnes'!$C$3="Score",0,0)</f>
        <v>0</v>
      </c>
      <c r="EO54">
        <f>IF('4. Heures nocturnes'!$C$3="Score",0,0)</f>
        <v>0</v>
      </c>
      <c r="EP54">
        <f>IF('4. Heures nocturnes'!$C$3="Score",0,0)</f>
        <v>0</v>
      </c>
      <c r="EQ54">
        <f>IF('4. Heures nocturnes'!$C$3="Score",0,0)</f>
        <v>0</v>
      </c>
      <c r="ER54">
        <f>IF('4. Heures nocturnes'!$C$3="Score",0,0)</f>
        <v>0</v>
      </c>
      <c r="ES54">
        <f>IF('4. Heures nocturnes'!$C$3="Score",0,0)</f>
        <v>0</v>
      </c>
      <c r="ET54">
        <f>IF('4. Heures nocturnes'!$C$3="Score",0,0)</f>
        <v>0</v>
      </c>
      <c r="EU54">
        <f>IF('4. Heures nocturnes'!$C$3="Score",0,0)</f>
        <v>0</v>
      </c>
      <c r="EV54">
        <f>IF('4. Heures nocturnes'!$C$3="Score",0,0)</f>
        <v>0</v>
      </c>
      <c r="EW54">
        <f>IF('4. Heures nocturnes'!$C$3="Score",0,0)</f>
        <v>0</v>
      </c>
      <c r="EX54">
        <f>IF('4. Heures nocturnes'!$C$3="Score",0,0)</f>
        <v>0</v>
      </c>
      <c r="EY54">
        <f>IF('4. Heures nocturnes'!$C$3="Score",0,0)</f>
        <v>0</v>
      </c>
      <c r="EZ54">
        <f>IF('4. Heures nocturnes'!$C$3="Score",0,0)</f>
        <v>0</v>
      </c>
      <c r="FA54">
        <f>IF('4. Heures nocturnes'!$C$3="Score",0,0)</f>
        <v>0</v>
      </c>
      <c r="FB54">
        <f>IF('4. Heures nocturnes'!$C$3="Score",0,0)</f>
        <v>0</v>
      </c>
      <c r="FC54">
        <f>IF('4. Heures nocturnes'!$C$3="Score",0,0)</f>
        <v>0</v>
      </c>
      <c r="FD54">
        <f>IF('4. Heures nocturnes'!$C$3="Score",0,0)</f>
        <v>0</v>
      </c>
      <c r="FE54">
        <f>IF('4. Heures nocturnes'!$C$3="Score",0,0)</f>
        <v>0</v>
      </c>
      <c r="FF54">
        <f>IF('4. Heures nocturnes'!$C$3="Score",0,0)</f>
        <v>0</v>
      </c>
      <c r="FG54">
        <f>IF('4. Heures nocturnes'!$C$3="Score",0,0)</f>
        <v>0</v>
      </c>
      <c r="FH54">
        <f>IF('4. Heures nocturnes'!$C$3="Score",0,0)</f>
        <v>0</v>
      </c>
      <c r="FI54">
        <f>IF('4. Heures nocturnes'!$C$3="Score",0,0)</f>
        <v>0</v>
      </c>
      <c r="FJ54">
        <f>IF('4. Heures nocturnes'!$C$3="Score",0,0)</f>
        <v>0</v>
      </c>
      <c r="FK54">
        <f>IF('4. Heures nocturnes'!$C$3="Score",0,0)</f>
        <v>0</v>
      </c>
      <c r="FL54">
        <f>IF('4. Heures nocturnes'!$C$3="Score",0,0)</f>
        <v>0</v>
      </c>
      <c r="FM54">
        <f>IF('4. Heures nocturnes'!$C$3="Score",0,0)</f>
        <v>0</v>
      </c>
      <c r="FN54">
        <f>IF('4. Heures nocturnes'!$C$3="Score",0,0)</f>
        <v>0</v>
      </c>
      <c r="FO54">
        <f>IF('4. Heures nocturnes'!$C$3="Score",0,0)</f>
        <v>0</v>
      </c>
      <c r="FP54">
        <f>IF('4. Heures nocturnes'!$C$3="Score",0,0)</f>
        <v>0</v>
      </c>
      <c r="FQ54">
        <f>IF('4. Heures nocturnes'!$C$3="Score",0,0)</f>
        <v>0</v>
      </c>
      <c r="FR54">
        <f>IF('4. Heures nocturnes'!$C$3="Score",0,0)</f>
        <v>0</v>
      </c>
      <c r="FS54">
        <f>IF('4. Heures nocturnes'!$C$3="Score",0,0)</f>
        <v>0</v>
      </c>
      <c r="FT54">
        <f>IF('4. Heures nocturnes'!$C$3="Score",0,0)</f>
        <v>0</v>
      </c>
      <c r="FU54">
        <f>IF('4. Heures nocturnes'!$C$3="Score",,)</f>
        <v>0</v>
      </c>
      <c r="FV54">
        <f>IF('4. Heures nocturnes'!$C$3="Score",,)</f>
        <v>0</v>
      </c>
      <c r="FW54">
        <f>IF('4. Heures nocturnes'!$C$3="Score",,)</f>
        <v>0</v>
      </c>
      <c r="FX54">
        <f>IF('4. Heures nocturnes'!$C$3="Score",,)</f>
        <v>0</v>
      </c>
      <c r="FY54">
        <f>IF('4. Heures nocturnes'!$C$3="Score",,)</f>
        <v>0</v>
      </c>
      <c r="FZ54">
        <f>IF('4. Heures nocturnes'!$C$3="Score",,)</f>
        <v>0</v>
      </c>
      <c r="GA54">
        <f>IF('4. Heures nocturnes'!$C$3="Score",,)</f>
        <v>0</v>
      </c>
      <c r="GB54">
        <f>IF('4. Heures nocturnes'!$C$3="Score",,)</f>
        <v>0</v>
      </c>
      <c r="GC54">
        <f>IF('4. Heures nocturnes'!$C$3="Score",,)</f>
        <v>0</v>
      </c>
      <c r="GD54">
        <f>IF('4. Heures nocturnes'!$C$3="Score",,)</f>
        <v>0</v>
      </c>
      <c r="GE54">
        <f>IF('4. Heures nocturnes'!$C$3="Score",,)</f>
        <v>0</v>
      </c>
      <c r="GF54">
        <f>IF('4. Heures nocturnes'!$C$3="Score",,)</f>
        <v>0</v>
      </c>
      <c r="GG54">
        <f>IF('4. Heures nocturnes'!$C$3="Score",,)</f>
        <v>0</v>
      </c>
      <c r="GH54">
        <f>IF('4. Heures nocturnes'!$C$3="Score",,)</f>
        <v>0</v>
      </c>
      <c r="GI54">
        <f>IF('4. Heures nocturnes'!$C$3="Score",,)</f>
        <v>0</v>
      </c>
      <c r="GJ54">
        <f>IF('4. Heures nocturnes'!$C$3="Score",,)</f>
        <v>0</v>
      </c>
      <c r="GK54">
        <f>IF('4. Heures nocturnes'!$C$3="Score",,)</f>
        <v>0</v>
      </c>
      <c r="GL54">
        <f>IF('4. Heures nocturnes'!$C$3="Score",,)</f>
        <v>0</v>
      </c>
      <c r="GM54">
        <f>IF('4. Heures nocturnes'!$C$3="Score",,)</f>
        <v>0</v>
      </c>
      <c r="GN54">
        <f>IF('4. Heures nocturnes'!$C$3="Score",,)</f>
        <v>0</v>
      </c>
      <c r="GO54">
        <f>IF('4. Heures nocturnes'!$C$3="Score",,)</f>
        <v>0</v>
      </c>
      <c r="GP54">
        <f>IF('4. Heures nocturnes'!$C$3="Score",,)</f>
        <v>0</v>
      </c>
      <c r="GQ54">
        <f>IF('4. Heures nocturnes'!$C$3="Score",,)</f>
        <v>0</v>
      </c>
      <c r="GR54">
        <f>IF('4. Heures nocturnes'!$C$3="Score",,)</f>
        <v>0</v>
      </c>
      <c r="GS54">
        <f>IF('4. Heures nocturnes'!$C$3="Score",,)</f>
        <v>0</v>
      </c>
      <c r="GT54">
        <f>IF('4. Heures nocturnes'!$C$3="Score",,)</f>
        <v>0</v>
      </c>
      <c r="GU54">
        <f>IF('4. Heures nocturnes'!$C$3="Score",,)</f>
        <v>0</v>
      </c>
      <c r="GV54">
        <f>IF('4. Heures nocturnes'!$C$3="Score",,)</f>
        <v>0</v>
      </c>
      <c r="GW54">
        <f>IF('4. Heures nocturnes'!$C$3="Score",,)</f>
        <v>0</v>
      </c>
      <c r="GX54">
        <f>IF('4. Heures nocturnes'!$C$3="Score",,)</f>
        <v>0</v>
      </c>
      <c r="GY54">
        <f>IF('4. Heures nocturnes'!$C$3="Score",,)</f>
        <v>0</v>
      </c>
      <c r="GZ54">
        <f>IF('4. Heures nocturnes'!$C$3="Score",,)</f>
        <v>0</v>
      </c>
      <c r="HA54">
        <f>IF('4. Heures nocturnes'!$C$3="Score",,)</f>
        <v>0</v>
      </c>
      <c r="HB54">
        <f>IF('4. Heures nocturnes'!$C$3="Score",,)</f>
        <v>0</v>
      </c>
      <c r="HC54">
        <f>IF('4. Heures nocturnes'!$C$3="Score",,)</f>
        <v>0</v>
      </c>
      <c r="HD54">
        <f>IF('4. Heures nocturnes'!$C$3="Score",,)</f>
        <v>0</v>
      </c>
      <c r="HE54">
        <f>IF('4. Heures nocturnes'!$C$3="Score",,)</f>
        <v>0</v>
      </c>
      <c r="HF54">
        <f>IF('4. Heures nocturnes'!$C$3="Score",,)</f>
        <v>0</v>
      </c>
      <c r="HG54">
        <f>IF('4. Heures nocturnes'!$C$3="Score",,)</f>
        <v>0</v>
      </c>
      <c r="HH54">
        <f>IF('4. Heures nocturnes'!$C$3="Score",,)</f>
        <v>0</v>
      </c>
      <c r="HI54">
        <f>IF('4. Heures nocturnes'!$C$3="Score",,)</f>
        <v>0</v>
      </c>
      <c r="HJ54">
        <f>IF('4. Heures nocturnes'!$C$3="Score",,)</f>
        <v>0</v>
      </c>
      <c r="HK54">
        <f>IF('4. Heures nocturnes'!$C$3="Score",,)</f>
        <v>0</v>
      </c>
      <c r="HL54">
        <f>IF('4. Heures nocturnes'!$C$3="Score",,)</f>
        <v>0</v>
      </c>
      <c r="HM54">
        <f>IF('4. Heures nocturnes'!$C$3="Score",,)</f>
        <v>0</v>
      </c>
      <c r="HN54">
        <f>IF('4. Heures nocturnes'!$C$3="Score",,)</f>
        <v>0</v>
      </c>
      <c r="HO54">
        <f>IF('4. Heures nocturnes'!$C$3="Score",,)</f>
        <v>0</v>
      </c>
      <c r="HP54">
        <f>IF('4. Heures nocturnes'!$C$3="Score",,)</f>
        <v>0</v>
      </c>
      <c r="HQ54">
        <f>IF('4. Heures nocturnes'!$C$3="Score",,)</f>
        <v>0</v>
      </c>
      <c r="HR54">
        <f>IF('4. Heures nocturnes'!$C$3="Score",,)</f>
        <v>0</v>
      </c>
      <c r="HS54">
        <f>IF('4. Heures nocturnes'!$C$3="Score",,)</f>
        <v>0</v>
      </c>
      <c r="HT54">
        <f>IF('4. Heures nocturnes'!$C$3="Score",,)</f>
        <v>0</v>
      </c>
      <c r="HU54">
        <f>IF('4. Heures nocturnes'!$C$3="Score",,)</f>
        <v>0</v>
      </c>
      <c r="HV54">
        <f>IF('4. Heures nocturnes'!$C$3="Score",,)</f>
        <v>0</v>
      </c>
      <c r="HW54">
        <f>IF('4. Heures nocturnes'!$C$3="Score",,)</f>
        <v>0</v>
      </c>
      <c r="HX54">
        <f>IF('4. Heures nocturnes'!$C$3="Score",,)</f>
        <v>0</v>
      </c>
      <c r="HY54">
        <f>IF('4. Heures nocturnes'!$C$3="Score",,)</f>
        <v>0</v>
      </c>
      <c r="HZ54">
        <f>IF('4. Heures nocturnes'!$C$3="Score",,)</f>
        <v>0</v>
      </c>
      <c r="IA54">
        <f>IF('4. Heures nocturnes'!$C$3="Score",,)</f>
        <v>0</v>
      </c>
      <c r="IB54">
        <f>IF('4. Heures nocturnes'!$C$3="Score",,)</f>
        <v>0</v>
      </c>
      <c r="IC54">
        <f>IF('4. Heures nocturnes'!$C$3="Score",,)</f>
        <v>0</v>
      </c>
      <c r="ID54">
        <f>IF('4. Heures nocturnes'!$C$3="Score",,)</f>
        <v>0</v>
      </c>
      <c r="IE54">
        <f>IF('4. Heures nocturnes'!$C$3="Score",,)</f>
        <v>0</v>
      </c>
      <c r="IF54">
        <f>IF('4. Heures nocturnes'!$C$3="Score",,)</f>
        <v>0</v>
      </c>
      <c r="IG54">
        <f>IF('4. Heures nocturnes'!$C$3="Score",,)</f>
        <v>0</v>
      </c>
      <c r="IH54">
        <f>IF('4. Heures nocturnes'!$C$3="Score",,)</f>
        <v>0</v>
      </c>
      <c r="II54">
        <f>IF('4. Heures nocturnes'!$C$3="Score",,)</f>
        <v>0</v>
      </c>
      <c r="IJ54">
        <f>IF('4. Heures nocturnes'!$C$3="Score",,)</f>
        <v>0</v>
      </c>
      <c r="IK54">
        <f>IF('4. Heures nocturnes'!$C$3="Score",,)</f>
        <v>0</v>
      </c>
      <c r="IL54">
        <f>IF('4. Heures nocturnes'!$C$3="Score",,)</f>
        <v>0</v>
      </c>
      <c r="IM54">
        <f>IF('4. Heures nocturnes'!$C$3="Score",,)</f>
        <v>0</v>
      </c>
      <c r="IN54">
        <f>IF('4. Heures nocturnes'!$C$3="Score",,)</f>
        <v>0</v>
      </c>
      <c r="IO54">
        <f>IF('4. Heures nocturnes'!$C$3="Score",,)</f>
        <v>0</v>
      </c>
      <c r="IP54">
        <f>IF('4. Heures nocturnes'!$C$3="Score",,)</f>
        <v>0</v>
      </c>
      <c r="IQ54">
        <f>IF('4. Heures nocturnes'!$C$3="Score",,)</f>
        <v>0</v>
      </c>
      <c r="IR54">
        <f>IF('4. Heures nocturnes'!$C$3="Score",,)</f>
        <v>0</v>
      </c>
      <c r="IS54">
        <f>IF('4. Heures nocturnes'!$C$3="Score",,)</f>
        <v>0</v>
      </c>
      <c r="IT54">
        <f>IF('4. Heures nocturnes'!$C$3="Score",,)</f>
        <v>0</v>
      </c>
      <c r="IU54">
        <f>IF('4. Heures nocturnes'!$C$3="Score",,)</f>
        <v>0</v>
      </c>
      <c r="IV54">
        <f>IF('4. Heures nocturnes'!$C$3="Score",,)</f>
        <v>0</v>
      </c>
      <c r="IW54">
        <f>IF('4. Heures nocturnes'!$C$3="Score",,)</f>
        <v>0</v>
      </c>
      <c r="IX54">
        <f>IF('4. Heures nocturnes'!$C$3="Score",,)</f>
        <v>0</v>
      </c>
      <c r="IY54">
        <f>IF('4. Heures nocturnes'!$C$3="Score",,)</f>
        <v>0</v>
      </c>
      <c r="IZ54">
        <f>IF('4. Heures nocturnes'!$C$3="Score",,)</f>
        <v>0</v>
      </c>
      <c r="JA54">
        <f>IF('4. Heures nocturnes'!$C$3="Score",,)</f>
        <v>0</v>
      </c>
      <c r="JB54">
        <f>IF('4. Heures nocturnes'!$C$3="Score",,)</f>
        <v>0</v>
      </c>
      <c r="JC54">
        <f>IF('4. Heures nocturnes'!$C$3="Score",,)</f>
        <v>0</v>
      </c>
      <c r="JD54">
        <f>IF('4. Heures nocturnes'!$C$3="Score",,)</f>
        <v>0</v>
      </c>
      <c r="JE54">
        <f>IF('4. Heures nocturnes'!$C$3="Score",,)</f>
        <v>0</v>
      </c>
      <c r="JF54">
        <f>IF('4. Heures nocturnes'!$C$3="Score",,)</f>
        <v>0</v>
      </c>
      <c r="JG54">
        <f>IF('4. Heures nocturnes'!$C$3="Score",,)</f>
        <v>0</v>
      </c>
      <c r="JH54">
        <f>IF('4. Heures nocturnes'!$C$3="Score",,)</f>
        <v>0</v>
      </c>
      <c r="JI54">
        <f>IF('4. Heures nocturnes'!$C$3="Score",,)</f>
        <v>0</v>
      </c>
      <c r="JJ54">
        <f>IF('4. Heures nocturnes'!$C$3="Score",,)</f>
        <v>0</v>
      </c>
      <c r="JK54">
        <f>IF('4. Heures nocturnes'!$C$3="Score",,)</f>
        <v>0</v>
      </c>
      <c r="JL54">
        <f>IF('4. Heures nocturnes'!$C$3="Score",,)</f>
        <v>0</v>
      </c>
      <c r="JM54">
        <f>IF('4. Heures nocturnes'!$C$3="Score",,)</f>
        <v>0</v>
      </c>
      <c r="JN54">
        <f>IF('4. Heures nocturnes'!$C$3="Score",,)</f>
        <v>0</v>
      </c>
      <c r="JO54">
        <f>IF('4. Heures nocturnes'!$C$3="Score",,)</f>
        <v>0</v>
      </c>
      <c r="JP54">
        <f>IF('4. Heures nocturnes'!$C$3="Score",,)</f>
        <v>0</v>
      </c>
      <c r="JQ54">
        <f>IF('4. Heures nocturnes'!$C$3="Score",,)</f>
        <v>0</v>
      </c>
      <c r="JR54">
        <f>IF('4. Heures nocturnes'!$C$3="Score",,)</f>
        <v>0</v>
      </c>
      <c r="JS54">
        <f>IF('4. Heures nocturnes'!$C$3="Score",,)</f>
        <v>0</v>
      </c>
      <c r="JT54">
        <f>IF('4. Heures nocturnes'!$C$3="Score",,)</f>
        <v>0</v>
      </c>
      <c r="JU54">
        <f>IF('4. Heures nocturnes'!$C$3="Score",,)</f>
        <v>0</v>
      </c>
      <c r="JV54">
        <f>IF('4. Heures nocturnes'!$C$3="Score",,)</f>
        <v>0</v>
      </c>
      <c r="JW54">
        <f>IF('4. Heures nocturnes'!$C$3="Score",,)</f>
        <v>0</v>
      </c>
      <c r="JX54">
        <f>IF('4. Heures nocturnes'!$C$3="Score",,)</f>
        <v>0</v>
      </c>
      <c r="JY54">
        <f>IF('4. Heures nocturnes'!$C$3="Score",,)</f>
        <v>0</v>
      </c>
      <c r="JZ54">
        <f>IF('4. Heures nocturnes'!$C$3="Score",,)</f>
        <v>0</v>
      </c>
      <c r="KA54">
        <f>IF('4. Heures nocturnes'!$C$3="Score",,)</f>
        <v>0</v>
      </c>
      <c r="KB54">
        <f>IF('4. Heures nocturnes'!$C$3="Score",,)</f>
        <v>0</v>
      </c>
      <c r="KC54">
        <f>IF('4. Heures nocturnes'!$C$3="Score",,)</f>
        <v>0</v>
      </c>
      <c r="KD54">
        <f>IF('4. Heures nocturnes'!$C$3="Score",,)</f>
        <v>0</v>
      </c>
      <c r="KE54">
        <f>IF('4. Heures nocturnes'!$C$3="Score",,)</f>
        <v>0</v>
      </c>
      <c r="KF54">
        <f>IF('4. Heures nocturnes'!$C$3="Score",,)</f>
        <v>0</v>
      </c>
      <c r="KG54">
        <f>IF('4. Heures nocturnes'!$C$3="Score",,)</f>
        <v>0</v>
      </c>
      <c r="KH54">
        <f>IF('4. Heures nocturnes'!$C$3="Score",,)</f>
        <v>0</v>
      </c>
      <c r="KI54">
        <f>IF('4. Heures nocturnes'!$C$3="Score",,)</f>
        <v>0</v>
      </c>
      <c r="KJ54">
        <f>IF('4. Heures nocturnes'!$C$3="Score",,)</f>
        <v>0</v>
      </c>
      <c r="KK54">
        <f>IF('4. Heures nocturnes'!$C$3="Score",,)</f>
        <v>0</v>
      </c>
      <c r="KL54">
        <f>IF('4. Heures nocturnes'!$C$3="Score",,)</f>
        <v>0</v>
      </c>
      <c r="KM54">
        <f>IF('4. Heures nocturnes'!$C$3="Score",,)</f>
        <v>0</v>
      </c>
      <c r="KN54">
        <f>IF('4. Heures nocturnes'!$C$3="Score",,)</f>
        <v>0</v>
      </c>
      <c r="KO54">
        <f>IF('4. Heures nocturnes'!$C$3="Score",,)</f>
        <v>0</v>
      </c>
    </row>
    <row r="55" spans="2:301" x14ac:dyDescent="0.35">
      <c r="B55" s="186" t="s">
        <v>659</v>
      </c>
      <c r="D55" s="207">
        <f t="shared" si="3"/>
        <v>6.5176470588235293</v>
      </c>
      <c r="E55">
        <f>IF('4. Heures nocturnes'!$C$3="Score",,)</f>
        <v>0</v>
      </c>
      <c r="P55">
        <f>IF('4. Heures nocturnes'!$C$3="Score",,)</f>
        <v>0</v>
      </c>
      <c r="Q55">
        <f>IF('4. Heures nocturnes'!$C$3="Score",,)</f>
        <v>0</v>
      </c>
      <c r="R55">
        <f>IF('4. Heures nocturnes'!$C$3="Score",,)</f>
        <v>0</v>
      </c>
      <c r="S55">
        <f>IF('4. Heures nocturnes'!$C$3="Score",,)</f>
        <v>0</v>
      </c>
      <c r="T55">
        <f>IF('4. Heures nocturnes'!$C$3="Score",,)</f>
        <v>0</v>
      </c>
      <c r="U55">
        <f>IF('4. Heures nocturnes'!$C$3="Score",0,0)</f>
        <v>0</v>
      </c>
      <c r="V55">
        <f>IF('4. Heures nocturnes'!$C$3="Score",0,0)</f>
        <v>0</v>
      </c>
      <c r="W55">
        <f>IF('4. Heures nocturnes'!$C$3="Score",0,0)</f>
        <v>0</v>
      </c>
      <c r="X55">
        <f>IF('4. Heures nocturnes'!$C$3="Score",0,0)</f>
        <v>0</v>
      </c>
      <c r="Y55">
        <f>IF('4. Heures nocturnes'!$C$3="Score",0,0)</f>
        <v>0</v>
      </c>
      <c r="Z55">
        <f>IF('4. Heures nocturnes'!$C$3="Score",0,1)</f>
        <v>1</v>
      </c>
      <c r="AA55">
        <f>IF('4. Heures nocturnes'!$C$3="Score",1,8)</f>
        <v>8</v>
      </c>
      <c r="AB55">
        <f>IF('4. Heures nocturnes'!$C$3="Score",1,8)</f>
        <v>8</v>
      </c>
      <c r="AC55">
        <f>IF('4. Heures nocturnes'!$C$3="Score",1,8)</f>
        <v>8</v>
      </c>
      <c r="AD55">
        <f>IF('4. Heures nocturnes'!$C$3="Score",2,9)</f>
        <v>9</v>
      </c>
      <c r="AE55">
        <f>IF('4. Heures nocturnes'!$C$3="Score",2,16)</f>
        <v>16</v>
      </c>
      <c r="AF55">
        <f>IF('4. Heures nocturnes'!$C$3="Score",2,16)</f>
        <v>16</v>
      </c>
      <c r="AG55">
        <f>IF('4. Heures nocturnes'!$C$3="Score",2,15)</f>
        <v>15</v>
      </c>
      <c r="AH55">
        <f>IF('4. Heures nocturnes'!$C$3="Score",1,8)</f>
        <v>8</v>
      </c>
      <c r="AI55">
        <f>IF('4. Heures nocturnes'!$C$3="Score",1,8)</f>
        <v>8</v>
      </c>
      <c r="AJ55">
        <f>IF('4. Heures nocturnes'!$C$3="Score",2,9)</f>
        <v>9</v>
      </c>
      <c r="AK55">
        <f>IF('4. Heures nocturnes'!$C$3="Score",2,15)</f>
        <v>15</v>
      </c>
      <c r="AL55">
        <f>IF('4. Heures nocturnes'!$C$3="Score",1,8)</f>
        <v>8</v>
      </c>
      <c r="AM55">
        <f>IF('4. Heures nocturnes'!$C$3="Score",1,8)</f>
        <v>8</v>
      </c>
      <c r="AN55">
        <f>IF('4. Heures nocturnes'!$C$3="Score",1,8)</f>
        <v>8</v>
      </c>
      <c r="AO55">
        <f>IF('4. Heures nocturnes'!$C$3="Score",2,9)</f>
        <v>9</v>
      </c>
      <c r="AP55">
        <f>IF('4. Heures nocturnes'!$C$3="Score",2,16)</f>
        <v>16</v>
      </c>
      <c r="AQ55">
        <f>IF('4. Heures nocturnes'!$C$3="Score",2,15)</f>
        <v>15</v>
      </c>
      <c r="AR55">
        <f>IF('4. Heures nocturnes'!$C$3="Score",1,8)</f>
        <v>8</v>
      </c>
      <c r="AS55">
        <f>IF('4. Heures nocturnes'!$C$3="Score",1,8)</f>
        <v>8</v>
      </c>
      <c r="AT55">
        <f>IF('4. Heures nocturnes'!$C$3="Score",1,8)</f>
        <v>8</v>
      </c>
      <c r="AU55">
        <f>IF('4. Heures nocturnes'!$C$3="Score",2,9)</f>
        <v>9</v>
      </c>
      <c r="AV55">
        <f>IF('4. Heures nocturnes'!$C$3="Score",2,15)</f>
        <v>15</v>
      </c>
      <c r="AW55">
        <f>IF('4. Heures nocturnes'!$C$3="Score",1,8)</f>
        <v>8</v>
      </c>
      <c r="AX55">
        <f>IF('4. Heures nocturnes'!$C$3="Score",1,8)</f>
        <v>8</v>
      </c>
      <c r="AY55">
        <f>IF('4. Heures nocturnes'!$C$3="Score",1,8)</f>
        <v>8</v>
      </c>
      <c r="AZ55">
        <f>IF('4. Heures nocturnes'!$C$3="Score",1,8)</f>
        <v>8</v>
      </c>
      <c r="BA55">
        <f>IF('4. Heures nocturnes'!$C$3="Score",1,8)</f>
        <v>8</v>
      </c>
      <c r="BB55">
        <f>IF('4. Heures nocturnes'!$C$3="Score",0,7)</f>
        <v>7</v>
      </c>
      <c r="BC55">
        <f>IF('4. Heures nocturnes'!$C$3="Score",0,0)</f>
        <v>0</v>
      </c>
      <c r="BD55">
        <f>IF('4. Heures nocturnes'!$C$3="Score",0,0)</f>
        <v>0</v>
      </c>
      <c r="BE55">
        <f>IF('4. Heures nocturnes'!$C$3="Score",0,0)</f>
        <v>0</v>
      </c>
      <c r="BF55">
        <f>IF('4. Heures nocturnes'!$C$3="Score",0,0)</f>
        <v>0</v>
      </c>
      <c r="BG55">
        <f>IF('4. Heures nocturnes'!$C$3="Score",0,0)</f>
        <v>0</v>
      </c>
      <c r="BH55">
        <f>IF('4. Heures nocturnes'!$C$3="Score",0,0)</f>
        <v>0</v>
      </c>
      <c r="BI55">
        <f>IF('4. Heures nocturnes'!$C$3="Score",0,0)</f>
        <v>0</v>
      </c>
      <c r="BJ55">
        <f>IF('4. Heures nocturnes'!$C$3="Score",0,0)</f>
        <v>0</v>
      </c>
      <c r="BK55">
        <f>IF('4. Heures nocturnes'!$C$3="Score",0,1)</f>
        <v>1</v>
      </c>
      <c r="BL55">
        <f>IF('4. Heures nocturnes'!$C$3="Score",1,8)</f>
        <v>8</v>
      </c>
      <c r="BM55">
        <f>IF('4. Heures nocturnes'!$C$3="Score",1,8)</f>
        <v>8</v>
      </c>
      <c r="BN55">
        <f>IF('4. Heures nocturnes'!$C$3="Score",2,9)</f>
        <v>9</v>
      </c>
      <c r="BO55">
        <f>IF('4. Heures nocturnes'!$C$3="Score",2,16)</f>
        <v>16</v>
      </c>
      <c r="BP55">
        <f>IF('4. Heures nocturnes'!$C$3="Score",2,16)</f>
        <v>16</v>
      </c>
      <c r="BQ55">
        <f>IF('4. Heures nocturnes'!$C$3="Score",2,16)</f>
        <v>16</v>
      </c>
      <c r="BR55">
        <f>IF('4. Heures nocturnes'!$C$3="Score",2,15)</f>
        <v>15</v>
      </c>
      <c r="BS55">
        <f>IF('4. Heures nocturnes'!$C$3="Score",1,8)</f>
        <v>8</v>
      </c>
      <c r="BT55">
        <f>IF('4. Heures nocturnes'!$C$3="Score",1,8)</f>
        <v>8</v>
      </c>
      <c r="BU55">
        <f>IF('4. Heures nocturnes'!$C$3="Score",0,7)</f>
        <v>7</v>
      </c>
      <c r="BV55">
        <f>IF('4. Heures nocturnes'!$C$3="Score",0,0)</f>
        <v>0</v>
      </c>
      <c r="BW55">
        <f>IF('4. Heures nocturnes'!$C$3="Score",0,0)</f>
        <v>0</v>
      </c>
      <c r="BX55">
        <f>IF('4. Heures nocturnes'!$C$3="Score",0,0)</f>
        <v>0</v>
      </c>
      <c r="BY55">
        <f>IF('4. Heures nocturnes'!$C$3="Score",0,0)</f>
        <v>0</v>
      </c>
      <c r="BZ55">
        <f>IF('4. Heures nocturnes'!$C$3="Score",0,0)</f>
        <v>0</v>
      </c>
      <c r="CA55">
        <f>IF('4. Heures nocturnes'!$C$3="Score",0,0)</f>
        <v>0</v>
      </c>
      <c r="CB55">
        <f>IF('4. Heures nocturnes'!$C$3="Score",0,0)</f>
        <v>0</v>
      </c>
      <c r="CC55">
        <f>IF('4. Heures nocturnes'!$C$3="Score",0,0)</f>
        <v>0</v>
      </c>
      <c r="CD55">
        <f>IF('4. Heures nocturnes'!$C$3="Score",0,0)</f>
        <v>0</v>
      </c>
      <c r="CE55">
        <f>IF('4. Heures nocturnes'!$C$3="Score",0,0)</f>
        <v>0</v>
      </c>
      <c r="CF55">
        <f>IF('4. Heures nocturnes'!$C$3="Score",0,0)</f>
        <v>0</v>
      </c>
      <c r="CG55">
        <f>IF('4. Heures nocturnes'!$C$3="Score",0,1)</f>
        <v>1</v>
      </c>
      <c r="CH55">
        <f>IF('4. Heures nocturnes'!$C$3="Score",1,8)</f>
        <v>8</v>
      </c>
      <c r="CI55">
        <f>IF('4. Heures nocturnes'!$C$3="Score",1,8)</f>
        <v>8</v>
      </c>
      <c r="CJ55">
        <f>IF('4. Heures nocturnes'!$C$3="Score",1,8)</f>
        <v>8</v>
      </c>
      <c r="CK55">
        <f>IF('4. Heures nocturnes'!$C$3="Score",1,8)</f>
        <v>8</v>
      </c>
      <c r="CL55">
        <f>IF('4. Heures nocturnes'!$C$3="Score",1,8)</f>
        <v>8</v>
      </c>
      <c r="CM55">
        <f>IF('4. Heures nocturnes'!$C$3="Score",2,9)</f>
        <v>9</v>
      </c>
      <c r="CN55">
        <f>IF('4. Heures nocturnes'!$C$3="Score",2,15)</f>
        <v>15</v>
      </c>
      <c r="CO55">
        <f>IF('4. Heures nocturnes'!$C$3="Score",1,8)</f>
        <v>8</v>
      </c>
      <c r="CP55">
        <f>IF('4. Heures nocturnes'!$C$3="Score",1,8)</f>
        <v>8</v>
      </c>
      <c r="CQ55">
        <f>IF('4. Heures nocturnes'!$C$3="Score",1,8)</f>
        <v>8</v>
      </c>
      <c r="CR55">
        <f>IF('4. Heures nocturnes'!$C$3="Score",1,8)</f>
        <v>8</v>
      </c>
      <c r="CS55">
        <f>IF('4. Heures nocturnes'!$C$3="Score",1,8)</f>
        <v>8</v>
      </c>
      <c r="CT55">
        <f>IF('4. Heures nocturnes'!$C$3="Score",1,8)</f>
        <v>8</v>
      </c>
      <c r="CU55">
        <f>IF('4. Heures nocturnes'!$C$3="Score",1,8)</f>
        <v>8</v>
      </c>
      <c r="CV55">
        <f>IF('4. Heures nocturnes'!$C$3="Score",1,8)</f>
        <v>8</v>
      </c>
      <c r="CW55">
        <f>IF('4. Heures nocturnes'!$C$3="Score",1,8)</f>
        <v>8</v>
      </c>
      <c r="CX55">
        <f>IF('4. Heures nocturnes'!$C$3="Score",2,9)</f>
        <v>9</v>
      </c>
      <c r="CY55">
        <f>IF('4. Heures nocturnes'!$C$3="Score",2,16)</f>
        <v>16</v>
      </c>
      <c r="CZ55">
        <f>IF('4. Heures nocturnes'!$C$3="Score",0,0)</f>
        <v>0</v>
      </c>
      <c r="DA55">
        <f>IF('4. Heures nocturnes'!$C$3="Score",0,0)</f>
        <v>0</v>
      </c>
    </row>
    <row r="56" spans="2:301" x14ac:dyDescent="0.35">
      <c r="B56" s="186" t="s">
        <v>660</v>
      </c>
      <c r="D56" s="207">
        <f t="shared" si="3"/>
        <v>5.0705882352941174</v>
      </c>
      <c r="E56">
        <f>IF('4. Heures nocturnes'!$C$3="Score",,)</f>
        <v>0</v>
      </c>
      <c r="P56">
        <f>IF('4. Heures nocturnes'!$C$3="Score",,)</f>
        <v>0</v>
      </c>
      <c r="Q56">
        <f>IF('4. Heures nocturnes'!$C$3="Score",,)</f>
        <v>0</v>
      </c>
      <c r="R56">
        <f>IF('4. Heures nocturnes'!$C$3="Score",,)</f>
        <v>0</v>
      </c>
      <c r="S56">
        <f>IF('4. Heures nocturnes'!$C$3="Score",,)</f>
        <v>0</v>
      </c>
      <c r="T56">
        <f>IF('4. Heures nocturnes'!$C$3="Score",,)</f>
        <v>0</v>
      </c>
      <c r="U56">
        <f>IF('4. Heures nocturnes'!$C$3="Score",1,8)</f>
        <v>8</v>
      </c>
      <c r="V56">
        <f>IF('4. Heures nocturnes'!$C$3="Score",1,8)</f>
        <v>8</v>
      </c>
      <c r="W56">
        <f>IF('4. Heures nocturnes'!$C$3="Score",0,7)</f>
        <v>7</v>
      </c>
      <c r="X56">
        <f>IF('4. Heures nocturnes'!$C$3="Score",0,0)</f>
        <v>0</v>
      </c>
      <c r="Y56">
        <f>IF('4. Heures nocturnes'!$C$3="Score",0,1)</f>
        <v>1</v>
      </c>
      <c r="Z56">
        <f>IF('4. Heures nocturnes'!$C$3="Score",1,8)</f>
        <v>8</v>
      </c>
      <c r="AA56">
        <f>IF('4. Heures nocturnes'!$C$3="Score",1,8)</f>
        <v>8</v>
      </c>
      <c r="AB56">
        <f>IF('4. Heures nocturnes'!$C$3="Score",1,8)</f>
        <v>8</v>
      </c>
      <c r="AC56">
        <f>IF('4. Heures nocturnes'!$C$3="Score",1,8)</f>
        <v>8</v>
      </c>
      <c r="AD56">
        <f>IF('4. Heures nocturnes'!$C$3="Score",1,8)</f>
        <v>8</v>
      </c>
      <c r="AE56">
        <f>IF('4. Heures nocturnes'!$C$3="Score",1,8)</f>
        <v>8</v>
      </c>
      <c r="AF56">
        <f>IF('4. Heures nocturnes'!$C$3="Score",0,7)</f>
        <v>7</v>
      </c>
      <c r="AG56">
        <f>IF('4. Heures nocturnes'!$C$3="Score",0,0)</f>
        <v>0</v>
      </c>
      <c r="AH56">
        <f>IF('4. Heures nocturnes'!$C$3="Score",0,0)</f>
        <v>0</v>
      </c>
      <c r="AI56">
        <f>IF('4. Heures nocturnes'!$C$3="Score",0,0)</f>
        <v>0</v>
      </c>
      <c r="AJ56">
        <f>IF('4. Heures nocturnes'!$C$3="Score",0,0)</f>
        <v>0</v>
      </c>
      <c r="AK56">
        <f>IF('4. Heures nocturnes'!$C$3="Score",0,0)</f>
        <v>0</v>
      </c>
      <c r="AL56">
        <f>IF('4. Heures nocturnes'!$C$3="Score",0,0)</f>
        <v>0</v>
      </c>
      <c r="AM56">
        <f>IF('4. Heures nocturnes'!$C$3="Score",0,0)</f>
        <v>0</v>
      </c>
      <c r="AN56">
        <f>IF('4. Heures nocturnes'!$C$3="Score",0,0)</f>
        <v>0</v>
      </c>
      <c r="AO56">
        <f>IF('4. Heures nocturnes'!$C$3="Score",0,0)</f>
        <v>0</v>
      </c>
      <c r="AP56">
        <f>IF('4. Heures nocturnes'!$C$3="Score",0,0)</f>
        <v>0</v>
      </c>
      <c r="AQ56">
        <f>IF('4. Heures nocturnes'!$C$3="Score",0,0)</f>
        <v>0</v>
      </c>
      <c r="AR56">
        <f>IF('4. Heures nocturnes'!$C$3="Score",0,0)</f>
        <v>0</v>
      </c>
      <c r="AS56">
        <f>IF('4. Heures nocturnes'!$C$3="Score",0,0)</f>
        <v>0</v>
      </c>
      <c r="AT56">
        <f>IF('4. Heures nocturnes'!$C$3="Score",0,0)</f>
        <v>0</v>
      </c>
      <c r="AU56">
        <f>IF('4. Heures nocturnes'!$C$3="Score",0,0)</f>
        <v>0</v>
      </c>
      <c r="AV56">
        <f>IF('4. Heures nocturnes'!$C$3="Score",0,1)</f>
        <v>1</v>
      </c>
      <c r="AW56">
        <f>IF('4. Heures nocturnes'!$C$3="Score",1,8)</f>
        <v>8</v>
      </c>
      <c r="AX56">
        <f>IF('4. Heures nocturnes'!$C$3="Score",1,8)</f>
        <v>8</v>
      </c>
      <c r="AY56">
        <f>IF('4. Heures nocturnes'!$C$3="Score",2,9)</f>
        <v>9</v>
      </c>
      <c r="AZ56">
        <f>IF('4. Heures nocturnes'!$C$3="Score",2,16)</f>
        <v>16</v>
      </c>
      <c r="BA56">
        <f>IF('4. Heures nocturnes'!$C$3="Score",2,16)</f>
        <v>16</v>
      </c>
      <c r="BB56">
        <f>IF('4. Heures nocturnes'!$C$3="Score",2,16)</f>
        <v>16</v>
      </c>
      <c r="BC56">
        <f>IF('4. Heures nocturnes'!$C$3="Score",2,15)</f>
        <v>15</v>
      </c>
      <c r="BD56">
        <f>IF('4. Heures nocturnes'!$C$3="Score",1,8)</f>
        <v>8</v>
      </c>
      <c r="BE56">
        <f>IF('4. Heures nocturnes'!$C$3="Score",1,8)</f>
        <v>8</v>
      </c>
      <c r="BF56">
        <f>IF('4. Heures nocturnes'!$C$3="Score",0,7)</f>
        <v>7</v>
      </c>
      <c r="BG56">
        <f>IF('4. Heures nocturnes'!$C$3="Score",0,0)</f>
        <v>0</v>
      </c>
      <c r="BH56">
        <f>IF('4. Heures nocturnes'!$C$3="Score",0,0)</f>
        <v>0</v>
      </c>
      <c r="BI56">
        <f>IF('4. Heures nocturnes'!$C$3="Score",0,0)</f>
        <v>0</v>
      </c>
      <c r="BJ56">
        <f>IF('4. Heures nocturnes'!$C$3="Score",0,1)</f>
        <v>1</v>
      </c>
      <c r="BK56">
        <f>IF('4. Heures nocturnes'!$C$3="Score",1,8)</f>
        <v>8</v>
      </c>
      <c r="BL56">
        <f>IF('4. Heures nocturnes'!$C$3="Score",1,8)</f>
        <v>8</v>
      </c>
      <c r="BM56">
        <f>IF('4. Heures nocturnes'!$C$3="Score",1,8)</f>
        <v>8</v>
      </c>
      <c r="BN56">
        <f>IF('4. Heures nocturnes'!$C$3="Score",1,8)</f>
        <v>8</v>
      </c>
      <c r="BO56">
        <f>IF('4. Heures nocturnes'!$C$3="Score",1,8)</f>
        <v>8</v>
      </c>
      <c r="BP56">
        <f>IF('4. Heures nocturnes'!$C$3="Score",1,8)</f>
        <v>8</v>
      </c>
      <c r="BQ56">
        <f>IF('4. Heures nocturnes'!$C$3="Score",0,7)</f>
        <v>7</v>
      </c>
      <c r="BR56">
        <f>IF('4. Heures nocturnes'!$C$3="Score",0,0)</f>
        <v>0</v>
      </c>
      <c r="BS56">
        <f>IF('4. Heures nocturnes'!$C$3="Score",0,0)</f>
        <v>0</v>
      </c>
      <c r="BT56">
        <f>IF('4. Heures nocturnes'!$C$3="Score",0,0)</f>
        <v>0</v>
      </c>
      <c r="BU56">
        <f>IF('4. Heures nocturnes'!$C$3="Score",0,0)</f>
        <v>0</v>
      </c>
      <c r="BV56">
        <f>IF('4. Heures nocturnes'!$C$3="Score",0,0)</f>
        <v>0</v>
      </c>
      <c r="BW56">
        <f>IF('4. Heures nocturnes'!$C$3="Score",0,0)</f>
        <v>0</v>
      </c>
      <c r="BX56">
        <f>IF('4. Heures nocturnes'!$C$3="Score",0,0)</f>
        <v>0</v>
      </c>
      <c r="BY56">
        <f>IF('4. Heures nocturnes'!$C$3="Score",0,0)</f>
        <v>0</v>
      </c>
      <c r="BZ56">
        <f>IF('4. Heures nocturnes'!$C$3="Score",0,0)</f>
        <v>0</v>
      </c>
      <c r="CA56">
        <f>IF('4. Heures nocturnes'!$C$3="Score",0,0)</f>
        <v>0</v>
      </c>
      <c r="CB56">
        <f>IF('4. Heures nocturnes'!$C$3="Score",0,1)</f>
        <v>1</v>
      </c>
      <c r="CC56">
        <f>IF('4. Heures nocturnes'!$C$3="Score",1,8)</f>
        <v>8</v>
      </c>
      <c r="CD56">
        <f>IF('4. Heures nocturnes'!$C$3="Score",1,8)</f>
        <v>8</v>
      </c>
      <c r="CE56">
        <f>IF('4. Heures nocturnes'!$C$3="Score",1,8)</f>
        <v>8</v>
      </c>
      <c r="CF56">
        <f>IF('4. Heures nocturnes'!$C$3="Score",1,8)</f>
        <v>8</v>
      </c>
      <c r="CG56">
        <f>IF('4. Heures nocturnes'!$C$3="Score",1,8)</f>
        <v>8</v>
      </c>
      <c r="CH56">
        <f>IF('4. Heures nocturnes'!$C$3="Score",1,8)</f>
        <v>8</v>
      </c>
      <c r="CI56">
        <f>IF('4. Heures nocturnes'!$C$3="Score",0,7)</f>
        <v>7</v>
      </c>
      <c r="CJ56">
        <f>IF('4. Heures nocturnes'!$C$3="Score",0,0)</f>
        <v>0</v>
      </c>
      <c r="CK56">
        <f>IF('4. Heures nocturnes'!$C$3="Score",0,0)</f>
        <v>0</v>
      </c>
      <c r="CL56">
        <f>IF('4. Heures nocturnes'!$C$3="Score",0,1)</f>
        <v>1</v>
      </c>
      <c r="CM56">
        <f>IF('4. Heures nocturnes'!$C$3="Score",1,8)</f>
        <v>8</v>
      </c>
      <c r="CN56">
        <f>IF('4. Heures nocturnes'!$C$3="Score",1,8)</f>
        <v>8</v>
      </c>
      <c r="CO56">
        <f>IF('4. Heures nocturnes'!$C$3="Score",1,8)</f>
        <v>8</v>
      </c>
      <c r="CP56">
        <f>IF('4. Heures nocturnes'!$C$3="Score",1,8)</f>
        <v>8</v>
      </c>
      <c r="CQ56">
        <f>IF('4. Heures nocturnes'!$C$3="Score",1,8)</f>
        <v>8</v>
      </c>
      <c r="CR56">
        <f>IF('4. Heures nocturnes'!$C$3="Score",2,9)</f>
        <v>9</v>
      </c>
      <c r="CS56">
        <f>IF('4. Heures nocturnes'!$C$3="Score",2,15)</f>
        <v>15</v>
      </c>
      <c r="CT56">
        <f>IF('4. Heures nocturnes'!$C$3="Score",1,8)</f>
        <v>8</v>
      </c>
      <c r="CU56">
        <f>IF('4. Heures nocturnes'!$C$3="Score",1,8)</f>
        <v>8</v>
      </c>
      <c r="CV56">
        <f>IF('4. Heures nocturnes'!$C$3="Score",1,8)</f>
        <v>8</v>
      </c>
      <c r="CW56">
        <f>IF('4. Heures nocturnes'!$C$3="Score",1,8)</f>
        <v>8</v>
      </c>
      <c r="CX56">
        <f>IF('4. Heures nocturnes'!$C$3="Score",1,8)</f>
        <v>8</v>
      </c>
      <c r="CY56">
        <f>IF('4. Heures nocturnes'!$C$3="Score",0,7)</f>
        <v>7</v>
      </c>
      <c r="CZ56">
        <f>IF('4. Heures nocturnes'!$C$3="Score",1,8)</f>
        <v>8</v>
      </c>
      <c r="DA56">
        <f>IF('4. Heures nocturnes'!$C$3="Score",1,8)</f>
        <v>8</v>
      </c>
    </row>
    <row r="57" spans="2:301" x14ac:dyDescent="0.35">
      <c r="B57" s="186" t="s">
        <v>661</v>
      </c>
      <c r="D57" s="207">
        <f t="shared" si="3"/>
        <v>6.3058823529411763</v>
      </c>
      <c r="E57">
        <f>IF('4. Heures nocturnes'!$C$3="Score",,)</f>
        <v>0</v>
      </c>
      <c r="P57">
        <f>IF('4. Heures nocturnes'!$C$3="Score",,)</f>
        <v>0</v>
      </c>
      <c r="Q57">
        <f>IF('4. Heures nocturnes'!$C$3="Score",,)</f>
        <v>0</v>
      </c>
      <c r="R57">
        <f>IF('4. Heures nocturnes'!$C$3="Score",,)</f>
        <v>0</v>
      </c>
      <c r="S57">
        <f>IF('4. Heures nocturnes'!$C$3="Score",,)</f>
        <v>0</v>
      </c>
      <c r="T57">
        <f>IF('4. Heures nocturnes'!$C$3="Score",,)</f>
        <v>0</v>
      </c>
      <c r="U57">
        <f>IF('4. Heures nocturnes'!$C$3="Score",0,0)</f>
        <v>0</v>
      </c>
      <c r="V57">
        <f>IF('4. Heures nocturnes'!$C$3="Score",0,0)</f>
        <v>0</v>
      </c>
      <c r="W57">
        <f>IF('4. Heures nocturnes'!$C$3="Score",0,1)</f>
        <v>1</v>
      </c>
      <c r="X57">
        <f>IF('4. Heures nocturnes'!$C$3="Score",1,8)</f>
        <v>8</v>
      </c>
      <c r="Y57">
        <f>IF('4. Heures nocturnes'!$C$3="Score",1,8)</f>
        <v>8</v>
      </c>
      <c r="Z57">
        <f>IF('4. Heures nocturnes'!$C$3="Score",1,8)</f>
        <v>8</v>
      </c>
      <c r="AA57">
        <f>IF('4. Heures nocturnes'!$C$3="Score",1,8)</f>
        <v>8</v>
      </c>
      <c r="AB57">
        <f>IF('4. Heures nocturnes'!$C$3="Score",1,8)</f>
        <v>8</v>
      </c>
      <c r="AC57">
        <f>IF('4. Heures nocturnes'!$C$3="Score",1,8)</f>
        <v>8</v>
      </c>
      <c r="AD57">
        <f>IF('4. Heures nocturnes'!$C$3="Score",0,7)</f>
        <v>7</v>
      </c>
      <c r="AE57">
        <f>IF('4. Heures nocturnes'!$C$3="Score",0,0)</f>
        <v>0</v>
      </c>
      <c r="AF57">
        <f>IF('4. Heures nocturnes'!$C$3="Score",0,0)</f>
        <v>0</v>
      </c>
      <c r="AG57">
        <f>IF('4. Heures nocturnes'!$C$3="Score",0,0)</f>
        <v>0</v>
      </c>
      <c r="AH57">
        <f>IF('4. Heures nocturnes'!$C$3="Score",0,0)</f>
        <v>0</v>
      </c>
      <c r="AI57">
        <f>IF('4. Heures nocturnes'!$C$3="Score",0,0)</f>
        <v>0</v>
      </c>
      <c r="AJ57">
        <f>IF('4. Heures nocturnes'!$C$3="Score",0,0)</f>
        <v>0</v>
      </c>
      <c r="AK57">
        <f>IF('4. Heures nocturnes'!$C$3="Score",0,0)</f>
        <v>0</v>
      </c>
      <c r="AL57">
        <f>IF('4. Heures nocturnes'!$C$3="Score",0,0)</f>
        <v>0</v>
      </c>
      <c r="AM57">
        <f>IF('4. Heures nocturnes'!$C$3="Score",0,1)</f>
        <v>1</v>
      </c>
      <c r="AN57">
        <f>IF('4. Heures nocturnes'!$C$3="Score",1,8)</f>
        <v>8</v>
      </c>
      <c r="AO57">
        <f>IF('4. Heures nocturnes'!$C$3="Score",1,8)</f>
        <v>8</v>
      </c>
      <c r="AP57">
        <f>IF('4. Heures nocturnes'!$C$3="Score",1,8)</f>
        <v>8</v>
      </c>
      <c r="AQ57">
        <f>IF('4. Heures nocturnes'!$C$3="Score",1,8)</f>
        <v>8</v>
      </c>
      <c r="AR57">
        <f>IF('4. Heures nocturnes'!$C$3="Score",1,8)</f>
        <v>8</v>
      </c>
      <c r="AS57">
        <f>IF('4. Heures nocturnes'!$C$3="Score",1,8)</f>
        <v>8</v>
      </c>
      <c r="AT57">
        <f>IF('4. Heures nocturnes'!$C$3="Score",1,8)</f>
        <v>8</v>
      </c>
      <c r="AU57">
        <f>IF('4. Heures nocturnes'!$C$3="Score",1,8)</f>
        <v>8</v>
      </c>
      <c r="AV57">
        <f>IF('4. Heures nocturnes'!$C$3="Score",1,8)</f>
        <v>8</v>
      </c>
      <c r="AW57">
        <f>IF('4. Heures nocturnes'!$C$3="Score",1,8)</f>
        <v>8</v>
      </c>
      <c r="AX57">
        <f>IF('4. Heures nocturnes'!$C$3="Score",2,9)</f>
        <v>9</v>
      </c>
      <c r="AY57">
        <f>IF('4. Heures nocturnes'!$C$3="Score",2,16)</f>
        <v>16</v>
      </c>
      <c r="AZ57">
        <f>IF('4. Heures nocturnes'!$C$3="Score",2,16)</f>
        <v>16</v>
      </c>
      <c r="BA57">
        <f>IF('4. Heures nocturnes'!$C$3="Score",2,15)</f>
        <v>15</v>
      </c>
      <c r="BB57">
        <f>IF('4. Heures nocturnes'!$C$3="Score",1,8)</f>
        <v>8</v>
      </c>
      <c r="BC57">
        <f>IF('4. Heures nocturnes'!$C$3="Score",2,9)</f>
        <v>9</v>
      </c>
      <c r="BD57">
        <f>IF('4. Heures nocturnes'!$C$3="Score",2,16)</f>
        <v>16</v>
      </c>
      <c r="BE57">
        <f>IF('4. Heures nocturnes'!$C$3="Score",2,15)</f>
        <v>15</v>
      </c>
      <c r="BF57">
        <f>IF('4. Heures nocturnes'!$C$3="Score",2,9)</f>
        <v>9</v>
      </c>
      <c r="BG57">
        <f>IF('4. Heures nocturnes'!$C$3="Score",2,16)</f>
        <v>16</v>
      </c>
      <c r="BH57">
        <f>IF('4. Heures nocturnes'!$C$3="Score",2,17)</f>
        <v>17</v>
      </c>
      <c r="BI57">
        <f>IF('4. Heures nocturnes'!$C$3="Score",2,24)</f>
        <v>24</v>
      </c>
      <c r="BJ57">
        <f>IF('4. Heures nocturnes'!$C$3="Score",2,23)</f>
        <v>23</v>
      </c>
      <c r="BK57">
        <f>IF('4. Heures nocturnes'!$C$3="Score",2,16)</f>
        <v>16</v>
      </c>
      <c r="BL57">
        <f>IF('4. Heures nocturnes'!$C$3="Score",2,16)</f>
        <v>16</v>
      </c>
      <c r="BM57">
        <f>IF('4. Heures nocturnes'!$C$3="Score",2,15)</f>
        <v>15</v>
      </c>
      <c r="BN57">
        <f>IF('4. Heures nocturnes'!$C$3="Score",1,8)</f>
        <v>8</v>
      </c>
      <c r="BO57">
        <f>IF('4. Heures nocturnes'!$C$3="Score",0,7)</f>
        <v>7</v>
      </c>
      <c r="BP57">
        <f>IF('4. Heures nocturnes'!$C$3="Score",0,0)</f>
        <v>0</v>
      </c>
      <c r="BQ57">
        <f>IF('4. Heures nocturnes'!$C$3="Score",0,1)</f>
        <v>1</v>
      </c>
      <c r="BR57">
        <f>IF('4. Heures nocturnes'!$C$3="Score",1,8)</f>
        <v>8</v>
      </c>
      <c r="BS57">
        <f>IF('4. Heures nocturnes'!$C$3="Score",1,8)</f>
        <v>8</v>
      </c>
      <c r="BT57">
        <f>IF('4. Heures nocturnes'!$C$3="Score",1,8)</f>
        <v>8</v>
      </c>
      <c r="BU57">
        <f>IF('4. Heures nocturnes'!$C$3="Score",1,8)</f>
        <v>8</v>
      </c>
      <c r="BV57">
        <f>IF('4. Heures nocturnes'!$C$3="Score",1,8)</f>
        <v>8</v>
      </c>
      <c r="BW57">
        <f>IF('4. Heures nocturnes'!$C$3="Score",1,8)</f>
        <v>8</v>
      </c>
      <c r="BX57">
        <f>IF('4. Heures nocturnes'!$C$3="Score",0,7)</f>
        <v>7</v>
      </c>
      <c r="BY57">
        <f>IF('4. Heures nocturnes'!$C$3="Score",0,0)</f>
        <v>0</v>
      </c>
      <c r="BZ57">
        <f>IF('4. Heures nocturnes'!$C$3="Score",0,0)</f>
        <v>0</v>
      </c>
      <c r="CA57">
        <f>IF('4. Heures nocturnes'!$C$3="Score",0,0)</f>
        <v>0</v>
      </c>
      <c r="CB57">
        <f>IF('4. Heures nocturnes'!$C$3="Score",0,0)</f>
        <v>0</v>
      </c>
      <c r="CC57">
        <f>IF('4. Heures nocturnes'!$C$3="Score",0,0)</f>
        <v>0</v>
      </c>
      <c r="CD57">
        <f>IF('4. Heures nocturnes'!$C$3="Score",0,0)</f>
        <v>0</v>
      </c>
      <c r="CE57">
        <f>IF('4. Heures nocturnes'!$C$3="Score",0,0)</f>
        <v>0</v>
      </c>
      <c r="CF57">
        <f>IF('4. Heures nocturnes'!$C$3="Score",0,0)</f>
        <v>0</v>
      </c>
      <c r="CG57">
        <f>IF('4. Heures nocturnes'!$C$3="Score",0,0)</f>
        <v>0</v>
      </c>
      <c r="CH57">
        <f>IF('4. Heures nocturnes'!$C$3="Score",0,0)</f>
        <v>0</v>
      </c>
      <c r="CI57">
        <f>IF('4. Heures nocturnes'!$C$3="Score",0,0)</f>
        <v>0</v>
      </c>
      <c r="CJ57">
        <f>IF('4. Heures nocturnes'!$C$3="Score",0,0)</f>
        <v>0</v>
      </c>
      <c r="CK57">
        <f>IF('4. Heures nocturnes'!$C$3="Score",0,0)</f>
        <v>0</v>
      </c>
      <c r="CL57">
        <f>IF('4. Heures nocturnes'!$C$3="Score",0,0)</f>
        <v>0</v>
      </c>
      <c r="CM57">
        <f>IF('4. Heures nocturnes'!$C$3="Score",0,0)</f>
        <v>0</v>
      </c>
      <c r="CN57">
        <f>IF('4. Heures nocturnes'!$C$3="Score",0,0)</f>
        <v>0</v>
      </c>
      <c r="CO57">
        <f>IF('4. Heures nocturnes'!$C$3="Score",0,1)</f>
        <v>1</v>
      </c>
      <c r="CP57">
        <f>IF('4. Heures nocturnes'!$C$3="Score",1,8)</f>
        <v>8</v>
      </c>
      <c r="CQ57">
        <f>IF('4. Heures nocturnes'!$C$3="Score",1,8)</f>
        <v>8</v>
      </c>
      <c r="CR57">
        <f>IF('4. Heures nocturnes'!$C$3="Score",1,8)</f>
        <v>8</v>
      </c>
      <c r="CS57">
        <f>IF('4. Heures nocturnes'!$C$3="Score",1,8)</f>
        <v>8</v>
      </c>
      <c r="CT57">
        <f>IF('4. Heures nocturnes'!$C$3="Score",1,8)</f>
        <v>8</v>
      </c>
      <c r="CU57">
        <f>IF('4. Heures nocturnes'!$C$3="Score",1,8)</f>
        <v>8</v>
      </c>
      <c r="CV57">
        <f>IF('4. Heures nocturnes'!$C$3="Score",0,7)</f>
        <v>7</v>
      </c>
      <c r="CW57">
        <f>IF('4. Heures nocturnes'!$C$3="Score",0,0)</f>
        <v>0</v>
      </c>
      <c r="CX57">
        <f>IF('4. Heures nocturnes'!$C$3="Score",0,0)</f>
        <v>0</v>
      </c>
      <c r="CY57">
        <f>IF('4. Heures nocturnes'!$C$3="Score",0,0)</f>
        <v>0</v>
      </c>
      <c r="CZ57">
        <f>IF('4. Heures nocturnes'!$C$3="Score",2,16)</f>
        <v>16</v>
      </c>
      <c r="DA57">
        <f>IF('4. Heures nocturnes'!$C$3="Score",2,16)</f>
        <v>16</v>
      </c>
    </row>
    <row r="58" spans="2:301" x14ac:dyDescent="0.35">
      <c r="B58" s="186" t="s">
        <v>662</v>
      </c>
      <c r="D58" s="207">
        <f t="shared" si="3"/>
        <v>8.8352941176470594</v>
      </c>
      <c r="E58">
        <f>IF('4. Heures nocturnes'!$C$3="Score",,)</f>
        <v>0</v>
      </c>
      <c r="P58">
        <f>IF('4. Heures nocturnes'!$C$3="Score",,)</f>
        <v>0</v>
      </c>
      <c r="Q58">
        <f>IF('4. Heures nocturnes'!$C$3="Score",,)</f>
        <v>0</v>
      </c>
      <c r="R58">
        <f>IF('4. Heures nocturnes'!$C$3="Score",,)</f>
        <v>0</v>
      </c>
      <c r="S58">
        <f>IF('4. Heures nocturnes'!$C$3="Score",,)</f>
        <v>0</v>
      </c>
      <c r="T58">
        <f>IF('4. Heures nocturnes'!$C$3="Score",,)</f>
        <v>0</v>
      </c>
      <c r="U58">
        <f>IF('4. Heures nocturnes'!$C$3="Score",2,24)</f>
        <v>24</v>
      </c>
      <c r="V58">
        <f>IF('4. Heures nocturnes'!$C$3="Score",2,24)</f>
        <v>24</v>
      </c>
      <c r="W58">
        <f>IF('4. Heures nocturnes'!$C$3="Score",2,23)</f>
        <v>23</v>
      </c>
      <c r="X58">
        <f>IF('4. Heures nocturnes'!$C$3="Score",2,16)</f>
        <v>16</v>
      </c>
      <c r="Y58">
        <f>IF('4. Heures nocturnes'!$C$3="Score",2,15)</f>
        <v>15</v>
      </c>
      <c r="Z58">
        <f>IF('4. Heures nocturnes'!$C$3="Score",1,8)</f>
        <v>8</v>
      </c>
      <c r="AA58">
        <f>IF('4. Heures nocturnes'!$C$3="Score",0,7)</f>
        <v>7</v>
      </c>
      <c r="AB58">
        <f>IF('4. Heures nocturnes'!$C$3="Score",0,0)</f>
        <v>0</v>
      </c>
      <c r="AC58">
        <f>IF('4. Heures nocturnes'!$C$3="Score",0,0)</f>
        <v>0</v>
      </c>
      <c r="AD58">
        <f>IF('4. Heures nocturnes'!$C$3="Score",0,0)</f>
        <v>0</v>
      </c>
      <c r="AE58">
        <f>IF('4. Heures nocturnes'!$C$3="Score",0,0)</f>
        <v>0</v>
      </c>
      <c r="AF58">
        <f>IF('4. Heures nocturnes'!$C$3="Score",0,0)</f>
        <v>0</v>
      </c>
      <c r="AG58">
        <f>IF('4. Heures nocturnes'!$C$3="Score",0,0)</f>
        <v>0</v>
      </c>
      <c r="AH58">
        <f>IF('4. Heures nocturnes'!$C$3="Score",0,0)</f>
        <v>0</v>
      </c>
      <c r="AI58">
        <f>IF('4. Heures nocturnes'!$C$3="Score",0,0)</f>
        <v>0</v>
      </c>
      <c r="AJ58">
        <f>IF('4. Heures nocturnes'!$C$3="Score",0,0)</f>
        <v>0</v>
      </c>
      <c r="AK58">
        <f>IF('4. Heures nocturnes'!$C$3="Score",0,0)</f>
        <v>0</v>
      </c>
      <c r="AL58">
        <f>IF('4. Heures nocturnes'!$C$3="Score",0,1)</f>
        <v>1</v>
      </c>
      <c r="AM58">
        <f>IF('4. Heures nocturnes'!$C$3="Score",1,8)</f>
        <v>8</v>
      </c>
      <c r="AN58">
        <f>IF('4. Heures nocturnes'!$C$3="Score",1,8)</f>
        <v>8</v>
      </c>
      <c r="AO58">
        <f>IF('4. Heures nocturnes'!$C$3="Score",1,8)</f>
        <v>8</v>
      </c>
      <c r="AP58">
        <f>IF('4. Heures nocturnes'!$C$3="Score",2,9)</f>
        <v>9</v>
      </c>
      <c r="AQ58">
        <f>IF('4. Heures nocturnes'!$C$3="Score",2,16)</f>
        <v>16</v>
      </c>
      <c r="AR58">
        <f>IF('4. Heures nocturnes'!$C$3="Score",2,16)</f>
        <v>16</v>
      </c>
      <c r="AS58">
        <f>IF('4. Heures nocturnes'!$C$3="Score",2,16)</f>
        <v>16</v>
      </c>
      <c r="AT58">
        <f>IF('4. Heures nocturnes'!$C$3="Score",2,16)</f>
        <v>16</v>
      </c>
      <c r="AU58">
        <f>IF('4. Heures nocturnes'!$C$3="Score",2,16)</f>
        <v>16</v>
      </c>
      <c r="AV58">
        <f>IF('4. Heures nocturnes'!$C$3="Score",2,16)</f>
        <v>16</v>
      </c>
      <c r="AW58">
        <f>IF('4. Heures nocturnes'!$C$3="Score",2,16)</f>
        <v>16</v>
      </c>
      <c r="AX58">
        <f>IF('4. Heures nocturnes'!$C$3="Score",2,16)</f>
        <v>16</v>
      </c>
      <c r="AY58">
        <f>IF('4. Heures nocturnes'!$C$3="Score",2,17)</f>
        <v>17</v>
      </c>
      <c r="AZ58">
        <f>IF('4. Heures nocturnes'!$C$3="Score",2,23)</f>
        <v>23</v>
      </c>
      <c r="BA58">
        <f>IF('4. Heures nocturnes'!$C$3="Score",2,16)</f>
        <v>16</v>
      </c>
      <c r="BB58">
        <f>IF('4. Heures nocturnes'!$C$3="Score",2,17)</f>
        <v>17</v>
      </c>
      <c r="BC58">
        <f>IF('4. Heures nocturnes'!$C$3="Score",2,24)</f>
        <v>24</v>
      </c>
      <c r="BD58">
        <f>IF('4. Heures nocturnes'!$C$3="Score",2,23)</f>
        <v>23</v>
      </c>
      <c r="BE58">
        <f>IF('4. Heures nocturnes'!$C$3="Score",2,16)</f>
        <v>16</v>
      </c>
      <c r="BF58">
        <f>IF('4. Heures nocturnes'!$C$3="Score",2,15)</f>
        <v>15</v>
      </c>
      <c r="BG58">
        <f>IF('4. Heures nocturnes'!$C$3="Score",1,8)</f>
        <v>8</v>
      </c>
      <c r="BH58">
        <f>IF('4. Heures nocturnes'!$C$3="Score",1,8)</f>
        <v>8</v>
      </c>
      <c r="BI58">
        <f>IF('4. Heures nocturnes'!$C$3="Score",0,7)</f>
        <v>7</v>
      </c>
      <c r="BJ58">
        <f>IF('4. Heures nocturnes'!$C$3="Score",0,0)</f>
        <v>0</v>
      </c>
      <c r="BK58">
        <f>IF('4. Heures nocturnes'!$C$3="Score",0,0)</f>
        <v>0</v>
      </c>
      <c r="BL58">
        <f>IF('4. Heures nocturnes'!$C$3="Score",0,0)</f>
        <v>0</v>
      </c>
      <c r="BM58">
        <f>IF('4. Heures nocturnes'!$C$3="Score",0,0)</f>
        <v>0</v>
      </c>
      <c r="BN58">
        <f>IF('4. Heures nocturnes'!$C$3="Score",0,0)</f>
        <v>0</v>
      </c>
      <c r="BO58">
        <f>IF('4. Heures nocturnes'!$C$3="Score",0,0)</f>
        <v>0</v>
      </c>
      <c r="BP58">
        <f>IF('4. Heures nocturnes'!$C$3="Score",0,1)</f>
        <v>1</v>
      </c>
      <c r="BQ58">
        <f>IF('4. Heures nocturnes'!$C$3="Score",1,8)</f>
        <v>8</v>
      </c>
      <c r="BR58">
        <f>IF('4. Heures nocturnes'!$C$3="Score",1,8)</f>
        <v>8</v>
      </c>
      <c r="BS58">
        <f>IF('4. Heures nocturnes'!$C$3="Score",1,8)</f>
        <v>8</v>
      </c>
      <c r="BT58">
        <f>IF('4. Heures nocturnes'!$C$3="Score",1,8)</f>
        <v>8</v>
      </c>
      <c r="BU58">
        <f>IF('4. Heures nocturnes'!$C$3="Score",1,8)</f>
        <v>8</v>
      </c>
      <c r="BV58">
        <f>IF('4. Heures nocturnes'!$C$3="Score",1,8)</f>
        <v>8</v>
      </c>
      <c r="BW58">
        <f>IF('4. Heures nocturnes'!$C$3="Score",0,7)</f>
        <v>7</v>
      </c>
      <c r="BX58">
        <f>IF('4. Heures nocturnes'!$C$3="Score",0,0)</f>
        <v>0</v>
      </c>
      <c r="BY58">
        <f>IF('4. Heures nocturnes'!$C$3="Score",0,0)</f>
        <v>0</v>
      </c>
      <c r="BZ58">
        <f>IF('4. Heures nocturnes'!$C$3="Score",0,1)</f>
        <v>1</v>
      </c>
      <c r="CA58">
        <f>IF('4. Heures nocturnes'!$C$3="Score",1,8)</f>
        <v>8</v>
      </c>
      <c r="CB58">
        <f>IF('4. Heures nocturnes'!$C$3="Score",1,8)</f>
        <v>8</v>
      </c>
      <c r="CC58">
        <f>IF('4. Heures nocturnes'!$C$3="Score",1,8)</f>
        <v>8</v>
      </c>
      <c r="CD58">
        <f>IF('4. Heures nocturnes'!$C$3="Score",1,8)</f>
        <v>8</v>
      </c>
      <c r="CE58">
        <f>IF('4. Heures nocturnes'!$C$3="Score",1,8)</f>
        <v>8</v>
      </c>
      <c r="CF58">
        <f>IF('4. Heures nocturnes'!$C$3="Score",1,8)</f>
        <v>8</v>
      </c>
      <c r="CG58">
        <f>IF('4. Heures nocturnes'!$C$3="Score",0,7)</f>
        <v>7</v>
      </c>
      <c r="CH58">
        <f>IF('4. Heures nocturnes'!$C$3="Score",0,0)</f>
        <v>0</v>
      </c>
      <c r="CI58">
        <f>IF('4. Heures nocturnes'!$C$3="Score",0,0)</f>
        <v>0</v>
      </c>
      <c r="CJ58">
        <f>IF('4. Heures nocturnes'!$C$3="Score",0,0)</f>
        <v>0</v>
      </c>
      <c r="CK58">
        <f>IF('4. Heures nocturnes'!$C$3="Score",0,1)</f>
        <v>1</v>
      </c>
      <c r="CL58">
        <f>IF('4. Heures nocturnes'!$C$3="Score",1,8)</f>
        <v>8</v>
      </c>
      <c r="CM58">
        <f>IF('4. Heures nocturnes'!$C$3="Score",1,8)</f>
        <v>8</v>
      </c>
      <c r="CN58">
        <f>IF('4. Heures nocturnes'!$C$3="Score",1,8)</f>
        <v>8</v>
      </c>
      <c r="CO58">
        <f>IF('4. Heures nocturnes'!$C$3="Score",1,8)</f>
        <v>8</v>
      </c>
      <c r="CP58">
        <f>IF('4. Heures nocturnes'!$C$3="Score",2,9)</f>
        <v>9</v>
      </c>
      <c r="CQ58">
        <f>IF('4. Heures nocturnes'!$C$3="Score",2,16)</f>
        <v>16</v>
      </c>
      <c r="CR58">
        <f>IF('4. Heures nocturnes'!$C$3="Score",2,15)</f>
        <v>15</v>
      </c>
      <c r="CS58">
        <f>IF('4. Heures nocturnes'!$C$3="Score",2,9)</f>
        <v>9</v>
      </c>
      <c r="CT58">
        <f>IF('4. Heures nocturnes'!$C$3="Score",2,16)</f>
        <v>16</v>
      </c>
      <c r="CU58">
        <f>IF('4. Heures nocturnes'!$C$3="Score",2,16)</f>
        <v>16</v>
      </c>
      <c r="CV58">
        <f>IF('4. Heures nocturnes'!$C$3="Score",2,17)</f>
        <v>17</v>
      </c>
      <c r="CW58">
        <f>IF('4. Heures nocturnes'!$C$3="Score",2,23)</f>
        <v>23</v>
      </c>
      <c r="CX58">
        <f>IF('4. Heures nocturnes'!$C$3="Score",2,16)</f>
        <v>16</v>
      </c>
      <c r="CY58">
        <f>IF('4. Heures nocturnes'!$C$3="Score",2,16)</f>
        <v>16</v>
      </c>
      <c r="CZ58">
        <f>IF('4. Heures nocturnes'!$C$3="Score",0,0)</f>
        <v>0</v>
      </c>
      <c r="DA58">
        <f>IF('4. Heures nocturnes'!$C$3="Score",0,0)</f>
        <v>0</v>
      </c>
    </row>
    <row r="59" spans="2:301" x14ac:dyDescent="0.35">
      <c r="B59" s="186" t="s">
        <v>663</v>
      </c>
      <c r="D59" s="207">
        <f t="shared" si="3"/>
        <v>8.3529411764705888</v>
      </c>
      <c r="E59">
        <f>IF('4. Heures nocturnes'!$C$3="Score",,)</f>
        <v>0</v>
      </c>
      <c r="P59">
        <f>IF('4. Heures nocturnes'!$C$3="Score",,)</f>
        <v>0</v>
      </c>
      <c r="Q59">
        <f>IF('4. Heures nocturnes'!$C$3="Score",,)</f>
        <v>0</v>
      </c>
      <c r="R59">
        <f>IF('4. Heures nocturnes'!$C$3="Score",,)</f>
        <v>0</v>
      </c>
      <c r="S59">
        <f>IF('4. Heures nocturnes'!$C$3="Score",,)</f>
        <v>0</v>
      </c>
      <c r="T59">
        <f>IF('4. Heures nocturnes'!$C$3="Score",,)</f>
        <v>0</v>
      </c>
      <c r="U59">
        <f>IF('4. Heures nocturnes'!$C$3="Score",2,17)</f>
        <v>17</v>
      </c>
      <c r="V59">
        <f>IF('4. Heures nocturnes'!$C$3="Score",2,24)</f>
        <v>24</v>
      </c>
      <c r="W59">
        <f>IF('4. Heures nocturnes'!$C$3="Score",2,24)</f>
        <v>24</v>
      </c>
      <c r="X59">
        <f>IF('4. Heures nocturnes'!$C$3="Score",2,23)</f>
        <v>23</v>
      </c>
      <c r="Y59">
        <f>IF('4. Heures nocturnes'!$C$3="Score",2,16)</f>
        <v>16</v>
      </c>
      <c r="Z59">
        <f>IF('4. Heures nocturnes'!$C$3="Score",2,15)</f>
        <v>15</v>
      </c>
      <c r="AA59">
        <f>IF('4. Heures nocturnes'!$C$3="Score",2,9)</f>
        <v>9</v>
      </c>
      <c r="AB59">
        <f>IF('4. Heures nocturnes'!$C$3="Score",2,15)</f>
        <v>15</v>
      </c>
      <c r="AC59">
        <f>IF('4. Heures nocturnes'!$C$3="Score",1,8)</f>
        <v>8</v>
      </c>
      <c r="AD59">
        <f>IF('4. Heures nocturnes'!$C$3="Score",1,8)</f>
        <v>8</v>
      </c>
      <c r="AE59">
        <f>IF('4. Heures nocturnes'!$C$3="Score",1,8)</f>
        <v>8</v>
      </c>
      <c r="AF59">
        <f>IF('4. Heures nocturnes'!$C$3="Score",1,8)</f>
        <v>8</v>
      </c>
      <c r="AG59">
        <f>IF('4. Heures nocturnes'!$C$3="Score",1,8)</f>
        <v>8</v>
      </c>
      <c r="AH59">
        <f>IF('4. Heures nocturnes'!$C$3="Score",0,7)</f>
        <v>7</v>
      </c>
      <c r="AI59">
        <f>IF('4. Heures nocturnes'!$C$3="Score",0,0)</f>
        <v>0</v>
      </c>
      <c r="AJ59">
        <f>IF('4. Heures nocturnes'!$C$3="Score",0,0)</f>
        <v>0</v>
      </c>
      <c r="AK59">
        <f>IF('4. Heures nocturnes'!$C$3="Score",0,1)</f>
        <v>1</v>
      </c>
      <c r="AL59">
        <f>IF('4. Heures nocturnes'!$C$3="Score",1,8)</f>
        <v>8</v>
      </c>
      <c r="AM59">
        <f>IF('4. Heures nocturnes'!$C$3="Score",1,8)</f>
        <v>8</v>
      </c>
      <c r="AN59">
        <f>IF('4. Heures nocturnes'!$C$3="Score",1,8)</f>
        <v>8</v>
      </c>
      <c r="AO59">
        <f>IF('4. Heures nocturnes'!$C$3="Score",1,8)</f>
        <v>8</v>
      </c>
      <c r="AP59">
        <f>IF('4. Heures nocturnes'!$C$3="Score",1,8)</f>
        <v>8</v>
      </c>
      <c r="AQ59">
        <f>IF('4. Heures nocturnes'!$C$3="Score",1,8)</f>
        <v>8</v>
      </c>
      <c r="AR59">
        <f>IF('4. Heures nocturnes'!$C$3="Score",1,8)</f>
        <v>8</v>
      </c>
      <c r="AS59">
        <f>IF('4. Heures nocturnes'!$C$3="Score",1,8)</f>
        <v>8</v>
      </c>
      <c r="AT59">
        <f>IF('4. Heures nocturnes'!$C$3="Score",1,8)</f>
        <v>8</v>
      </c>
      <c r="AU59">
        <f>IF('4. Heures nocturnes'!$C$3="Score",1,8)</f>
        <v>8</v>
      </c>
      <c r="AV59">
        <f>IF('4. Heures nocturnes'!$C$3="Score",1,8)</f>
        <v>8</v>
      </c>
      <c r="AW59">
        <f>IF('4. Heures nocturnes'!$C$3="Score",1,8)</f>
        <v>8</v>
      </c>
      <c r="AX59">
        <f>IF('4. Heures nocturnes'!$C$3="Score",1,8)</f>
        <v>8</v>
      </c>
      <c r="AY59">
        <f>IF('4. Heures nocturnes'!$C$3="Score",0,7)</f>
        <v>7</v>
      </c>
      <c r="AZ59">
        <f>IF('4. Heures nocturnes'!$C$3="Score",0,1)</f>
        <v>1</v>
      </c>
      <c r="BA59">
        <f>IF('4. Heures nocturnes'!$C$3="Score",1,8)</f>
        <v>8</v>
      </c>
      <c r="BB59">
        <f>IF('4. Heures nocturnes'!$C$3="Score",1,8)</f>
        <v>8</v>
      </c>
      <c r="BC59">
        <f>IF('4. Heures nocturnes'!$C$3="Score",1,8)</f>
        <v>8</v>
      </c>
      <c r="BD59">
        <f>IF('4. Heures nocturnes'!$C$3="Score",1,8)</f>
        <v>8</v>
      </c>
      <c r="BE59">
        <f>IF('4. Heures nocturnes'!$C$3="Score",2,9)</f>
        <v>9</v>
      </c>
      <c r="BF59">
        <f>IF('4. Heures nocturnes'!$C$3="Score",2,16)</f>
        <v>16</v>
      </c>
      <c r="BG59">
        <f>IF('4. Heures nocturnes'!$C$3="Score",2,15)</f>
        <v>15</v>
      </c>
      <c r="BH59">
        <f>IF('4. Heures nocturnes'!$C$3="Score",1,8)</f>
        <v>8</v>
      </c>
      <c r="BI59">
        <f>IF('4. Heures nocturnes'!$C$3="Score",1,8)</f>
        <v>8</v>
      </c>
      <c r="BJ59">
        <f>IF('4. Heures nocturnes'!$C$3="Score",1,8)</f>
        <v>8</v>
      </c>
      <c r="BK59">
        <f>IF('4. Heures nocturnes'!$C$3="Score",1,8)</f>
        <v>8</v>
      </c>
      <c r="BL59">
        <f>IF('4. Heures nocturnes'!$C$3="Score",0,7)</f>
        <v>7</v>
      </c>
      <c r="BM59">
        <f>IF('4. Heures nocturnes'!$C$3="Score",0,0)</f>
        <v>0</v>
      </c>
      <c r="BN59">
        <f>IF('4. Heures nocturnes'!$C$3="Score",0,0)</f>
        <v>0</v>
      </c>
      <c r="BO59">
        <f>IF('4. Heures nocturnes'!$C$3="Score",0,0)</f>
        <v>0</v>
      </c>
      <c r="BP59">
        <f>IF('4. Heures nocturnes'!$C$3="Score",0,0)</f>
        <v>0</v>
      </c>
      <c r="BQ59">
        <f>IF('4. Heures nocturnes'!$C$3="Score",0,0)</f>
        <v>0</v>
      </c>
      <c r="BR59">
        <f>IF('4. Heures nocturnes'!$C$3="Score",0,0)</f>
        <v>0</v>
      </c>
      <c r="BS59">
        <f>IF('4. Heures nocturnes'!$C$3="Score",0,0)</f>
        <v>0</v>
      </c>
      <c r="BT59">
        <f>IF('4. Heures nocturnes'!$C$3="Score",0,1)</f>
        <v>1</v>
      </c>
      <c r="BU59">
        <f>IF('4. Heures nocturnes'!$C$3="Score",1,8)</f>
        <v>8</v>
      </c>
      <c r="BV59">
        <f>IF('4. Heures nocturnes'!$C$3="Score",1,8)</f>
        <v>8</v>
      </c>
      <c r="BW59">
        <f>IF('4. Heures nocturnes'!$C$3="Score",1,8)</f>
        <v>8</v>
      </c>
      <c r="BX59">
        <f>IF('4. Heures nocturnes'!$C$3="Score",1,8)</f>
        <v>8</v>
      </c>
      <c r="BY59">
        <f>IF('4. Heures nocturnes'!$C$3="Score",1,8)</f>
        <v>8</v>
      </c>
      <c r="BZ59">
        <f>IF('4. Heures nocturnes'!$C$3="Score",1,8)</f>
        <v>8</v>
      </c>
      <c r="CA59">
        <f>IF('4. Heures nocturnes'!$C$3="Score",0,7)</f>
        <v>7</v>
      </c>
      <c r="CB59">
        <f>IF('4. Heures nocturnes'!$C$3="Score",0,0)</f>
        <v>0</v>
      </c>
      <c r="CC59">
        <f>IF('4. Heures nocturnes'!$C$3="Score",0,1)</f>
        <v>1</v>
      </c>
      <c r="CD59">
        <f>IF('4. Heures nocturnes'!$C$3="Score",1,8)</f>
        <v>8</v>
      </c>
      <c r="CE59">
        <f>IF('4. Heures nocturnes'!$C$3="Score",1,8)</f>
        <v>8</v>
      </c>
      <c r="CF59">
        <f>IF('4. Heures nocturnes'!$C$3="Score",1,8)</f>
        <v>8</v>
      </c>
      <c r="CG59">
        <f>IF('4. Heures nocturnes'!$C$3="Score",2,9)</f>
        <v>9</v>
      </c>
      <c r="CH59">
        <f>IF('4. Heures nocturnes'!$C$3="Score",2,16)</f>
        <v>16</v>
      </c>
      <c r="CI59">
        <f>IF('4. Heures nocturnes'!$C$3="Score",2,16)</f>
        <v>16</v>
      </c>
      <c r="CJ59">
        <f>IF('4. Heures nocturnes'!$C$3="Score",2,15)</f>
        <v>15</v>
      </c>
      <c r="CK59">
        <f>IF('4. Heures nocturnes'!$C$3="Score",1,8)</f>
        <v>8</v>
      </c>
      <c r="CL59">
        <f>IF('4. Heures nocturnes'!$C$3="Score",1,8)</f>
        <v>8</v>
      </c>
      <c r="CM59">
        <f>IF('4. Heures nocturnes'!$C$3="Score",2,9)</f>
        <v>9</v>
      </c>
      <c r="CN59">
        <f>IF('4. Heures nocturnes'!$C$3="Score",2,15)</f>
        <v>15</v>
      </c>
      <c r="CO59">
        <f>IF('4. Heures nocturnes'!$C$3="Score",1,8)</f>
        <v>8</v>
      </c>
      <c r="CP59">
        <f>IF('4. Heures nocturnes'!$C$3="Score",1,8)</f>
        <v>8</v>
      </c>
      <c r="CQ59">
        <f>IF('4. Heures nocturnes'!$C$3="Score",1,8)</f>
        <v>8</v>
      </c>
      <c r="CR59">
        <f>IF('4. Heures nocturnes'!$C$3="Score",2,9)</f>
        <v>9</v>
      </c>
      <c r="CS59">
        <f>IF('4. Heures nocturnes'!$C$3="Score",2,16)</f>
        <v>16</v>
      </c>
      <c r="CT59">
        <f>IF('4. Heures nocturnes'!$C$3="Score",2,15)</f>
        <v>15</v>
      </c>
      <c r="CU59">
        <f>IF('4. Heures nocturnes'!$C$3="Score",1,8)</f>
        <v>8</v>
      </c>
      <c r="CV59">
        <f>IF('4. Heures nocturnes'!$C$3="Score",1,8)</f>
        <v>8</v>
      </c>
      <c r="CW59">
        <f>IF('4. Heures nocturnes'!$C$3="Score",1,8)</f>
        <v>8</v>
      </c>
      <c r="CX59">
        <f>IF('4. Heures nocturnes'!$C$3="Score",1,8)</f>
        <v>8</v>
      </c>
      <c r="CY59">
        <f>IF('4. Heures nocturnes'!$C$3="Score",0,7)</f>
        <v>7</v>
      </c>
      <c r="CZ59">
        <f>IF('4. Heures nocturnes'!$C$3="Score",1,8)</f>
        <v>8</v>
      </c>
      <c r="DA59">
        <f>IF('4. Heures nocturnes'!$C$3="Score",1,8)</f>
        <v>8</v>
      </c>
    </row>
    <row r="60" spans="2:301" x14ac:dyDescent="0.35">
      <c r="B60" s="186" t="s">
        <v>664</v>
      </c>
      <c r="D60" s="207">
        <f t="shared" si="3"/>
        <v>7.3058823529411763</v>
      </c>
      <c r="E60">
        <f>IF('4. Heures nocturnes'!$C$3="Score",,)</f>
        <v>0</v>
      </c>
      <c r="P60">
        <f>IF('4. Heures nocturnes'!$C$3="Score",,)</f>
        <v>0</v>
      </c>
      <c r="Q60">
        <f>IF('4. Heures nocturnes'!$C$3="Score",,)</f>
        <v>0</v>
      </c>
      <c r="R60">
        <f>IF('4. Heures nocturnes'!$C$3="Score",,)</f>
        <v>0</v>
      </c>
      <c r="S60">
        <f>IF('4. Heures nocturnes'!$C$3="Score",,)</f>
        <v>0</v>
      </c>
      <c r="T60">
        <f>IF('4. Heures nocturnes'!$C$3="Score",,)</f>
        <v>0</v>
      </c>
      <c r="U60">
        <f>IF('4. Heures nocturnes'!$C$3="Score",2,9)</f>
        <v>9</v>
      </c>
      <c r="V60">
        <f>IF('4. Heures nocturnes'!$C$3="Score",2,16)</f>
        <v>16</v>
      </c>
      <c r="W60">
        <f>IF('4. Heures nocturnes'!$C$3="Score",2,16)</f>
        <v>16</v>
      </c>
      <c r="X60">
        <f>IF('4. Heures nocturnes'!$C$3="Score",2,16)</f>
        <v>16</v>
      </c>
      <c r="Y60">
        <f>IF('4. Heures nocturnes'!$C$3="Score",2,15)</f>
        <v>15</v>
      </c>
      <c r="Z60">
        <f>IF('4. Heures nocturnes'!$C$3="Score",1,8)</f>
        <v>8</v>
      </c>
      <c r="AA60">
        <f>IF('4. Heures nocturnes'!$C$3="Score",1,8)</f>
        <v>8</v>
      </c>
      <c r="AB60">
        <f>IF('4. Heures nocturnes'!$C$3="Score",0,7)</f>
        <v>7</v>
      </c>
      <c r="AC60">
        <f>IF('4. Heures nocturnes'!$C$3="Score",0,1)</f>
        <v>1</v>
      </c>
      <c r="AD60">
        <f>IF('4. Heures nocturnes'!$C$3="Score",1,8)</f>
        <v>8</v>
      </c>
      <c r="AE60">
        <f>IF('4. Heures nocturnes'!$C$3="Score",1,8)</f>
        <v>8</v>
      </c>
      <c r="AF60">
        <f>IF('4. Heures nocturnes'!$C$3="Score",1,8)</f>
        <v>8</v>
      </c>
      <c r="AG60">
        <f>IF('4. Heures nocturnes'!$C$3="Score",1,8)</f>
        <v>8</v>
      </c>
      <c r="AH60">
        <f>IF('4. Heures nocturnes'!$C$3="Score",1,8)</f>
        <v>8</v>
      </c>
      <c r="AI60">
        <f>IF('4. Heures nocturnes'!$C$3="Score",1,8)</f>
        <v>8</v>
      </c>
      <c r="AJ60">
        <f>IF('4. Heures nocturnes'!$C$3="Score",0,7)</f>
        <v>7</v>
      </c>
      <c r="AK60">
        <f>IF('4. Heures nocturnes'!$C$3="Score",0,1)</f>
        <v>1</v>
      </c>
      <c r="AL60">
        <f>IF('4. Heures nocturnes'!$C$3="Score",1,8)</f>
        <v>8</v>
      </c>
      <c r="AM60">
        <f>IF('4. Heures nocturnes'!$C$3="Score",1,8)</f>
        <v>8</v>
      </c>
      <c r="AN60">
        <f>IF('4. Heures nocturnes'!$C$3="Score",1,8)</f>
        <v>8</v>
      </c>
      <c r="AO60">
        <f>IF('4. Heures nocturnes'!$C$3="Score",1,8)</f>
        <v>8</v>
      </c>
      <c r="AP60">
        <f>IF('4. Heures nocturnes'!$C$3="Score",1,8)</f>
        <v>8</v>
      </c>
      <c r="AQ60">
        <f>IF('4. Heures nocturnes'!$C$3="Score",1,8)</f>
        <v>8</v>
      </c>
      <c r="AR60">
        <f>IF('4. Heures nocturnes'!$C$3="Score",0,7)</f>
        <v>7</v>
      </c>
      <c r="AS60">
        <f>IF('4. Heures nocturnes'!$C$3="Score",0,1)</f>
        <v>1</v>
      </c>
      <c r="AT60">
        <f>IF('4. Heures nocturnes'!$C$3="Score",1,8)</f>
        <v>8</v>
      </c>
      <c r="AU60">
        <f>IF('4. Heures nocturnes'!$C$3="Score",2,9)</f>
        <v>9</v>
      </c>
      <c r="AV60">
        <f>IF('4. Heures nocturnes'!$C$3="Score",2,16)</f>
        <v>16</v>
      </c>
      <c r="AW60">
        <f>IF('4. Heures nocturnes'!$C$3="Score",2,17)</f>
        <v>17</v>
      </c>
      <c r="AX60">
        <f>IF('4. Heures nocturnes'!$C$3="Score",2,24)</f>
        <v>24</v>
      </c>
      <c r="AY60">
        <f>IF('4. Heures nocturnes'!$C$3="Score",2,24)</f>
        <v>24</v>
      </c>
      <c r="AZ60">
        <f>IF('4. Heures nocturnes'!$C$3="Score",2,23)</f>
        <v>23</v>
      </c>
      <c r="BA60">
        <f>IF('4. Heures nocturnes'!$C$3="Score",2,17)</f>
        <v>17</v>
      </c>
      <c r="BB60">
        <f>IF('4. Heures nocturnes'!$C$3="Score",2,23)</f>
        <v>23</v>
      </c>
      <c r="BC60">
        <f>IF('4. Heures nocturnes'!$C$3="Score",2,17)</f>
        <v>17</v>
      </c>
      <c r="BD60">
        <f>IF('4. Heures nocturnes'!$C$3="Score",2,23)</f>
        <v>23</v>
      </c>
      <c r="BE60">
        <f>IF('4. Heures nocturnes'!$C$3="Score",2,16)</f>
        <v>16</v>
      </c>
      <c r="BF60">
        <f>IF('4. Heures nocturnes'!$C$3="Score",2,16)</f>
        <v>16</v>
      </c>
      <c r="BG60">
        <f>IF('4. Heures nocturnes'!$C$3="Score",2,16)</f>
        <v>16</v>
      </c>
      <c r="BH60">
        <f>IF('4. Heures nocturnes'!$C$3="Score",2,15)</f>
        <v>15</v>
      </c>
      <c r="BI60">
        <f>IF('4. Heures nocturnes'!$C$3="Score",1,8)</f>
        <v>8</v>
      </c>
      <c r="BJ60">
        <f>IF('4. Heures nocturnes'!$C$3="Score",0,7)</f>
        <v>7</v>
      </c>
      <c r="BK60">
        <f>IF('4. Heures nocturnes'!$C$3="Score",0,0)</f>
        <v>0</v>
      </c>
      <c r="BL60">
        <f>IF('4. Heures nocturnes'!$C$3="Score",0,0)</f>
        <v>0</v>
      </c>
      <c r="BM60">
        <f>IF('4. Heures nocturnes'!$C$3="Score",0,0)</f>
        <v>0</v>
      </c>
      <c r="BN60">
        <f>IF('4. Heures nocturnes'!$C$3="Score",0,1)</f>
        <v>1</v>
      </c>
      <c r="BO60">
        <f>IF('4. Heures nocturnes'!$C$3="Score",1,8)</f>
        <v>8</v>
      </c>
      <c r="BP60">
        <f>IF('4. Heures nocturnes'!$C$3="Score",1,8)</f>
        <v>8</v>
      </c>
      <c r="BQ60">
        <f>IF('4. Heures nocturnes'!$C$3="Score",1,8)</f>
        <v>8</v>
      </c>
      <c r="BR60">
        <f>IF('4. Heures nocturnes'!$C$3="Score",1,8)</f>
        <v>8</v>
      </c>
      <c r="BS60">
        <f>IF('4. Heures nocturnes'!$C$3="Score",1,8)</f>
        <v>8</v>
      </c>
      <c r="BT60">
        <f>IF('4. Heures nocturnes'!$C$3="Score",1,8)</f>
        <v>8</v>
      </c>
      <c r="BU60">
        <f>IF('4. Heures nocturnes'!$C$3="Score",0,7)</f>
        <v>7</v>
      </c>
      <c r="BV60">
        <f>IF('4. Heures nocturnes'!$C$3="Score",0,0)</f>
        <v>0</v>
      </c>
      <c r="BW60">
        <f>IF('4. Heures nocturnes'!$C$3="Score",0,0)</f>
        <v>0</v>
      </c>
      <c r="BX60">
        <f>IF('4. Heures nocturnes'!$C$3="Score",0,0)</f>
        <v>0</v>
      </c>
      <c r="BY60">
        <f>IF('4. Heures nocturnes'!$C$3="Score",0,0)</f>
        <v>0</v>
      </c>
      <c r="BZ60">
        <f>IF('4. Heures nocturnes'!$C$3="Score",0,0)</f>
        <v>0</v>
      </c>
      <c r="CA60">
        <f>IF('4. Heures nocturnes'!$C$3="Score",0,0)</f>
        <v>0</v>
      </c>
      <c r="CB60">
        <f>IF('4. Heures nocturnes'!$C$3="Score",0,0)</f>
        <v>0</v>
      </c>
      <c r="CC60">
        <f>IF('4. Heures nocturnes'!$C$3="Score",0,0)</f>
        <v>0</v>
      </c>
      <c r="CD60">
        <f>IF('4. Heures nocturnes'!$C$3="Score",0,1)</f>
        <v>1</v>
      </c>
      <c r="CE60">
        <f>IF('4. Heures nocturnes'!$C$3="Score",1,8)</f>
        <v>8</v>
      </c>
      <c r="CF60">
        <f>IF('4. Heures nocturnes'!$C$3="Score",1,8)</f>
        <v>8</v>
      </c>
      <c r="CG60">
        <f>IF('4. Heures nocturnes'!$C$3="Score",1,8)</f>
        <v>8</v>
      </c>
      <c r="CH60">
        <f>IF('4. Heures nocturnes'!$C$3="Score",1,8)</f>
        <v>8</v>
      </c>
      <c r="CI60">
        <f>IF('4. Heures nocturnes'!$C$3="Score",1,8)</f>
        <v>8</v>
      </c>
      <c r="CJ60">
        <f>IF('4. Heures nocturnes'!$C$3="Score",1,8)</f>
        <v>8</v>
      </c>
      <c r="CK60">
        <f>IF('4. Heures nocturnes'!$C$3="Score",0,7)</f>
        <v>7</v>
      </c>
      <c r="CL60">
        <f>IF('4. Heures nocturnes'!$C$3="Score",0,0)</f>
        <v>0</v>
      </c>
      <c r="CM60">
        <f>IF('4. Heures nocturnes'!$C$3="Score",0,0)</f>
        <v>0</v>
      </c>
      <c r="CN60">
        <f>IF('4. Heures nocturnes'!$C$3="Score",0,0)</f>
        <v>0</v>
      </c>
      <c r="CO60">
        <f>IF('4. Heures nocturnes'!$C$3="Score",0,0)</f>
        <v>0</v>
      </c>
      <c r="CP60">
        <f>IF('4. Heures nocturnes'!$C$3="Score",0,0)</f>
        <v>0</v>
      </c>
      <c r="CQ60">
        <f>IF('4. Heures nocturnes'!$C$3="Score",0,0)</f>
        <v>0</v>
      </c>
      <c r="CR60">
        <f>IF('4. Heures nocturnes'!$C$3="Score",0,0)</f>
        <v>0</v>
      </c>
      <c r="CS60">
        <f>IF('4. Heures nocturnes'!$C$3="Score",0,0)</f>
        <v>0</v>
      </c>
      <c r="CT60">
        <f>IF('4. Heures nocturnes'!$C$3="Score",0,0)</f>
        <v>0</v>
      </c>
      <c r="CU60">
        <f>IF('4. Heures nocturnes'!$C$3="Score",0,0)</f>
        <v>0</v>
      </c>
      <c r="CV60">
        <f>IF('4. Heures nocturnes'!$C$3="Score",0,0)</f>
        <v>0</v>
      </c>
      <c r="CW60">
        <f>IF('4. Heures nocturnes'!$C$3="Score",0,0)</f>
        <v>0</v>
      </c>
      <c r="CX60">
        <f>IF('4. Heures nocturnes'!$C$3="Score",0,0)</f>
        <v>0</v>
      </c>
      <c r="CY60">
        <f>IF('4. Heures nocturnes'!$C$3="Score",0,0)</f>
        <v>0</v>
      </c>
      <c r="CZ60">
        <f>IF('4. Heures nocturnes'!$C$3="Score",2,15)</f>
        <v>15</v>
      </c>
      <c r="DA60">
        <f>IF('4. Heures nocturnes'!$C$3="Score",0,7)</f>
        <v>7</v>
      </c>
    </row>
    <row r="61" spans="2:301" ht="15" thickBot="1" x14ac:dyDescent="0.4">
      <c r="B61" s="190" t="s">
        <v>665</v>
      </c>
      <c r="D61" s="207">
        <f t="shared" si="3"/>
        <v>7.2352941176470589</v>
      </c>
      <c r="E61">
        <f>IF('4. Heures nocturnes'!$C$3="Score",,)</f>
        <v>0</v>
      </c>
      <c r="P61">
        <f>IF('4. Heures nocturnes'!$C$3="Score",,)</f>
        <v>0</v>
      </c>
      <c r="Q61">
        <f>IF('4. Heures nocturnes'!$C$3="Score",,)</f>
        <v>0</v>
      </c>
      <c r="R61">
        <f>IF('4. Heures nocturnes'!$C$3="Score",,)</f>
        <v>0</v>
      </c>
      <c r="S61">
        <f>IF('4. Heures nocturnes'!$C$3="Score",,)</f>
        <v>0</v>
      </c>
      <c r="T61">
        <f>IF('4. Heures nocturnes'!$C$3="Score",,)</f>
        <v>0</v>
      </c>
      <c r="U61">
        <f>IF('4. Heures nocturnes'!$C$3="Score",0,0)</f>
        <v>0</v>
      </c>
      <c r="V61">
        <f>IF('4. Heures nocturnes'!$C$3="Score",0,0)</f>
        <v>0</v>
      </c>
      <c r="W61">
        <f>IF('4. Heures nocturnes'!$C$3="Score",0,0)</f>
        <v>0</v>
      </c>
      <c r="X61">
        <f>IF('4. Heures nocturnes'!$C$3="Score",0,0)</f>
        <v>0</v>
      </c>
      <c r="Y61">
        <f>IF('4. Heures nocturnes'!$C$3="Score",0,0)</f>
        <v>0</v>
      </c>
      <c r="Z61">
        <f>IF('4. Heures nocturnes'!$C$3="Score",0,0)</f>
        <v>0</v>
      </c>
      <c r="AA61">
        <f>IF('4. Heures nocturnes'!$C$3="Score",0,0)</f>
        <v>0</v>
      </c>
      <c r="AB61">
        <f>IF('4. Heures nocturnes'!$C$3="Score",0,0)</f>
        <v>0</v>
      </c>
      <c r="AC61">
        <f>IF('4. Heures nocturnes'!$C$3="Score",0,0)</f>
        <v>0</v>
      </c>
      <c r="AD61">
        <f>IF('4. Heures nocturnes'!$C$3="Score",0,0)</f>
        <v>0</v>
      </c>
      <c r="AE61">
        <f>IF('4. Heures nocturnes'!$C$3="Score",0,0)</f>
        <v>0</v>
      </c>
      <c r="AF61">
        <f>IF('4. Heures nocturnes'!$C$3="Score",0,0)</f>
        <v>0</v>
      </c>
      <c r="AG61">
        <f>IF('4. Heures nocturnes'!$C$3="Score",0,0)</f>
        <v>0</v>
      </c>
      <c r="AH61">
        <f>IF('4. Heures nocturnes'!$C$3="Score",0,0)</f>
        <v>0</v>
      </c>
      <c r="AI61">
        <f>IF('4. Heures nocturnes'!$C$3="Score",0,0)</f>
        <v>0</v>
      </c>
      <c r="AJ61">
        <f>IF('4. Heures nocturnes'!$C$3="Score",0,0)</f>
        <v>0</v>
      </c>
      <c r="AK61">
        <f>IF('4. Heures nocturnes'!$C$3="Score",0,0)</f>
        <v>0</v>
      </c>
      <c r="AL61">
        <f>IF('4. Heures nocturnes'!$C$3="Score",0,0)</f>
        <v>0</v>
      </c>
      <c r="AM61">
        <f>IF('4. Heures nocturnes'!$C$3="Score",0,0)</f>
        <v>0</v>
      </c>
      <c r="AN61">
        <f>IF('4. Heures nocturnes'!$C$3="Score",0,0)</f>
        <v>0</v>
      </c>
      <c r="AO61">
        <f>IF('4. Heures nocturnes'!$C$3="Score",0,0)</f>
        <v>0</v>
      </c>
      <c r="AP61">
        <f>IF('4. Heures nocturnes'!$C$3="Score",0,0)</f>
        <v>0</v>
      </c>
      <c r="AQ61">
        <f>IF('4. Heures nocturnes'!$C$3="Score",0,0)</f>
        <v>0</v>
      </c>
      <c r="AR61">
        <f>IF('4. Heures nocturnes'!$C$3="Score",0,0)</f>
        <v>0</v>
      </c>
      <c r="AS61">
        <f>IF('4. Heures nocturnes'!$C$3="Score",2,16)</f>
        <v>16</v>
      </c>
      <c r="AT61">
        <f>IF('4. Heures nocturnes'!$C$3="Score",2,16)</f>
        <v>16</v>
      </c>
      <c r="AU61">
        <f>IF('4. Heures nocturnes'!$C$3="Score",2,15)</f>
        <v>15</v>
      </c>
      <c r="AV61">
        <f>IF('4. Heures nocturnes'!$C$3="Score",2,9)</f>
        <v>9</v>
      </c>
      <c r="AW61">
        <f>IF('4. Heures nocturnes'!$C$3="Score",2,16)</f>
        <v>16</v>
      </c>
      <c r="AX61">
        <f>IF('4. Heures nocturnes'!$C$3="Score",2,16)</f>
        <v>16</v>
      </c>
      <c r="AY61">
        <f>IF('4. Heures nocturnes'!$C$3="Score",2,15)</f>
        <v>15</v>
      </c>
      <c r="AZ61">
        <f>IF('4. Heures nocturnes'!$C$3="Score",2,9)</f>
        <v>9</v>
      </c>
      <c r="BA61">
        <f>IF('4. Heures nocturnes'!$C$3="Score",2,16)</f>
        <v>16</v>
      </c>
      <c r="BB61">
        <f>IF('4. Heures nocturnes'!$C$3="Score",2,16)</f>
        <v>16</v>
      </c>
      <c r="BC61">
        <f>IF('4. Heures nocturnes'!$C$3="Score",2,15)</f>
        <v>15</v>
      </c>
      <c r="BD61">
        <f>IF('4. Heures nocturnes'!$C$3="Score",1,8)</f>
        <v>8</v>
      </c>
      <c r="BE61">
        <f>IF('4. Heures nocturnes'!$C$3="Score",1,8)</f>
        <v>8</v>
      </c>
      <c r="BF61">
        <f>IF('4. Heures nocturnes'!$C$3="Score",2,9)</f>
        <v>9</v>
      </c>
      <c r="BG61">
        <f>IF('4. Heures nocturnes'!$C$3="Score",2,15)</f>
        <v>15</v>
      </c>
      <c r="BH61">
        <f>IF('4. Heures nocturnes'!$C$3="Score",1,8)</f>
        <v>8</v>
      </c>
      <c r="BI61">
        <f>IF('4. Heures nocturnes'!$C$3="Score",2,9)</f>
        <v>9</v>
      </c>
      <c r="BJ61">
        <f>IF('4. Heures nocturnes'!$C$3="Score",2,16)</f>
        <v>16</v>
      </c>
      <c r="BK61">
        <f>IF('4. Heures nocturnes'!$C$3="Score",2,16)</f>
        <v>16</v>
      </c>
      <c r="BL61">
        <f>IF('4. Heures nocturnes'!$C$3="Score",2,16)</f>
        <v>16</v>
      </c>
      <c r="BM61">
        <f>IF('4. Heures nocturnes'!$C$3="Score",2,15)</f>
        <v>15</v>
      </c>
      <c r="BN61">
        <f>IF('4. Heures nocturnes'!$C$3="Score",1,8)</f>
        <v>8</v>
      </c>
      <c r="BO61">
        <f>IF('4. Heures nocturnes'!$C$3="Score",2,9)</f>
        <v>9</v>
      </c>
      <c r="BP61">
        <f>IF('4. Heures nocturnes'!$C$3="Score",2,15)</f>
        <v>15</v>
      </c>
      <c r="BQ61">
        <f>IF('4. Heures nocturnes'!$C$3="Score",1,8)</f>
        <v>8</v>
      </c>
      <c r="BR61">
        <f>IF('4. Heures nocturnes'!$C$3="Score",1,8)</f>
        <v>8</v>
      </c>
      <c r="BS61">
        <f>IF('4. Heures nocturnes'!$C$3="Score",1,8)</f>
        <v>8</v>
      </c>
      <c r="BT61">
        <f>IF('4. Heures nocturnes'!$C$3="Score",1,8)</f>
        <v>8</v>
      </c>
      <c r="BU61">
        <f>IF('4. Heures nocturnes'!$C$3="Score",1,8)</f>
        <v>8</v>
      </c>
      <c r="BV61">
        <f>IF('4. Heures nocturnes'!$C$3="Score",1,8)</f>
        <v>8</v>
      </c>
      <c r="BW61">
        <f>IF('4. Heures nocturnes'!$C$3="Score",1,8)</f>
        <v>8</v>
      </c>
      <c r="BX61">
        <f>IF('4. Heures nocturnes'!$C$3="Score",1,8)</f>
        <v>8</v>
      </c>
      <c r="BY61">
        <f>IF('4. Heures nocturnes'!$C$3="Score",1,8)</f>
        <v>8</v>
      </c>
      <c r="BZ61">
        <f>IF('4. Heures nocturnes'!$C$3="Score",1,8)</f>
        <v>8</v>
      </c>
      <c r="CA61">
        <f>IF('4. Heures nocturnes'!$C$3="Score",1,8)</f>
        <v>8</v>
      </c>
      <c r="CB61">
        <f>IF('4. Heures nocturnes'!$C$3="Score",1,8)</f>
        <v>8</v>
      </c>
      <c r="CC61">
        <f>IF('4. Heures nocturnes'!$C$3="Score",1,8)</f>
        <v>8</v>
      </c>
      <c r="CD61">
        <f>IF('4. Heures nocturnes'!$C$3="Score",1,8)</f>
        <v>8</v>
      </c>
      <c r="CE61">
        <f>IF('4. Heures nocturnes'!$C$3="Score",1,8)</f>
        <v>8</v>
      </c>
      <c r="CF61">
        <f>IF('4. Heures nocturnes'!$C$3="Score",2,9)</f>
        <v>9</v>
      </c>
      <c r="CG61">
        <f>IF('4. Heures nocturnes'!$C$3="Score",2,16)</f>
        <v>16</v>
      </c>
      <c r="CH61">
        <f>IF('4. Heures nocturnes'!$C$3="Score",2,16)</f>
        <v>16</v>
      </c>
      <c r="CI61">
        <f>IF('4. Heures nocturnes'!$C$3="Score",2,17)</f>
        <v>17</v>
      </c>
      <c r="CJ61">
        <f>IF('4. Heures nocturnes'!$C$3="Score",2,23)</f>
        <v>23</v>
      </c>
      <c r="CK61">
        <f>IF('4. Heures nocturnes'!$C$3="Score",2,16)</f>
        <v>16</v>
      </c>
      <c r="CL61">
        <f>IF('4. Heures nocturnes'!$C$3="Score",2,16)</f>
        <v>16</v>
      </c>
      <c r="CM61">
        <f>IF('4. Heures nocturnes'!$C$3="Score",2,15)</f>
        <v>15</v>
      </c>
      <c r="CN61">
        <f>IF('4. Heures nocturnes'!$C$3="Score",1,8)</f>
        <v>8</v>
      </c>
      <c r="CO61">
        <f>IF('4. Heures nocturnes'!$C$3="Score",1,8)</f>
        <v>8</v>
      </c>
      <c r="CP61">
        <f>IF('4. Heures nocturnes'!$C$3="Score",0,7)</f>
        <v>7</v>
      </c>
      <c r="CQ61">
        <f>IF('4. Heures nocturnes'!$C$3="Score",0,0)</f>
        <v>0</v>
      </c>
      <c r="CR61">
        <f>IF('4. Heures nocturnes'!$C$3="Score",0,0)</f>
        <v>0</v>
      </c>
      <c r="CS61">
        <f>IF('4. Heures nocturnes'!$C$3="Score",0,0)</f>
        <v>0</v>
      </c>
      <c r="CT61">
        <f>IF('4. Heures nocturnes'!$C$3="Score",0,0)</f>
        <v>0</v>
      </c>
      <c r="CU61">
        <f>IF('4. Heures nocturnes'!$C$3="Score",0,0)</f>
        <v>0</v>
      </c>
      <c r="CV61">
        <f>IF('4. Heures nocturnes'!$C$3="Score",0,0)</f>
        <v>0</v>
      </c>
      <c r="CW61">
        <f>IF('4. Heures nocturnes'!$C$3="Score",0,1)</f>
        <v>1</v>
      </c>
      <c r="CX61">
        <f>IF('4. Heures nocturnes'!$C$3="Score",1,8)</f>
        <v>8</v>
      </c>
      <c r="CY61">
        <f>IF('4. Heures nocturnes'!$C$3="Score",1,8)</f>
        <v>8</v>
      </c>
      <c r="CZ61">
        <f>IF('4. Heures nocturnes'!$C$3="Score",1,8)</f>
        <v>8</v>
      </c>
      <c r="DA61">
        <f>IF('4. Heures nocturnes'!$C$3="Score",1,8)</f>
        <v>8</v>
      </c>
    </row>
    <row r="62" spans="2:301" x14ac:dyDescent="0.35">
      <c r="B62" s="186" t="s">
        <v>1105</v>
      </c>
      <c r="D62" s="207">
        <f t="shared" si="3"/>
        <v>6.5058823529411764</v>
      </c>
      <c r="E62">
        <f>IF('4. Heures nocturnes'!$C$3="Score",,)</f>
        <v>0</v>
      </c>
      <c r="P62">
        <f>IF('4. Heures nocturnes'!$C$3="Score",,)</f>
        <v>0</v>
      </c>
      <c r="Q62">
        <f>IF('4. Heures nocturnes'!$C$3="Score",,)</f>
        <v>0</v>
      </c>
      <c r="R62">
        <f>IF('4. Heures nocturnes'!$C$3="Score",,)</f>
        <v>0</v>
      </c>
      <c r="S62">
        <f>IF('4. Heures nocturnes'!$C$3="Score",,)</f>
        <v>0</v>
      </c>
      <c r="T62">
        <f>IF('4. Heures nocturnes'!$C$3="Score",,)</f>
        <v>0</v>
      </c>
      <c r="U62">
        <f>IF('4. Heures nocturnes'!$C$3="Score",2,17)</f>
        <v>17</v>
      </c>
      <c r="V62">
        <f>IF('4. Heures nocturnes'!$C$3="Score",2,23)</f>
        <v>23</v>
      </c>
      <c r="W62">
        <f>IF('4. Heures nocturnes'!$C$3="Score",2,16)</f>
        <v>16</v>
      </c>
      <c r="X62">
        <f>IF('4. Heures nocturnes'!$C$3="Score",2,16)</f>
        <v>16</v>
      </c>
      <c r="Y62">
        <f>IF('4. Heures nocturnes'!$C$3="Score",2,17)</f>
        <v>17</v>
      </c>
      <c r="Z62">
        <f>IF('4. Heures nocturnes'!$C$3="Score",2,18)</f>
        <v>18</v>
      </c>
      <c r="AA62">
        <f>IF('4. Heures nocturnes'!$C$3="Score",2,17)</f>
        <v>17</v>
      </c>
      <c r="AB62">
        <f>IF('4. Heures nocturnes'!$C$3="Score",2,9)</f>
        <v>9</v>
      </c>
      <c r="AC62">
        <f>IF('4. Heures nocturnes'!$C$3="Score",0,2)</f>
        <v>2</v>
      </c>
      <c r="AD62">
        <f>IF('4. Heures nocturnes'!$C$3="Score",0,3)</f>
        <v>3</v>
      </c>
      <c r="AE62">
        <f>IF('4. Heures nocturnes'!$C$3="Score",0,4)</f>
        <v>4</v>
      </c>
      <c r="AF62">
        <f>IF('4. Heures nocturnes'!$C$3="Score",2,11)</f>
        <v>11</v>
      </c>
      <c r="AG62">
        <f>IF('4. Heures nocturnes'!$C$3="Score",2,17)</f>
        <v>17</v>
      </c>
      <c r="AH62">
        <f>IF('4. Heures nocturnes'!$C$3="Score",2,17)</f>
        <v>17</v>
      </c>
      <c r="AI62">
        <f>IF('4. Heures nocturnes'!$C$3="Score",2,17)</f>
        <v>17</v>
      </c>
      <c r="AJ62">
        <f>IF('4. Heures nocturnes'!$C$3="Score",2,17)</f>
        <v>17</v>
      </c>
      <c r="AK62">
        <f>IF('4. Heures nocturnes'!$C$3="Score",2,16)</f>
        <v>16</v>
      </c>
      <c r="AL62">
        <f>IF('4. Heures nocturnes'!$C$3="Score",2,15)</f>
        <v>15</v>
      </c>
      <c r="AM62">
        <f>IF('4. Heures nocturnes'!$C$3="Score",0,7)</f>
        <v>7</v>
      </c>
      <c r="AN62">
        <f>IF('4. Heures nocturnes'!$C$3="Score",0,1)</f>
        <v>1</v>
      </c>
      <c r="AO62">
        <f>IF('4. Heures nocturnes'!$C$3="Score",0,2)</f>
        <v>2</v>
      </c>
      <c r="AP62">
        <f>IF('4. Heures nocturnes'!$C$3="Score",0,3)</f>
        <v>3</v>
      </c>
      <c r="AQ62">
        <f>IF('4. Heures nocturnes'!$C$3="Score",0,3)</f>
        <v>3</v>
      </c>
      <c r="AR62">
        <f>IF('4. Heures nocturnes'!$C$3="Score",0,3)</f>
        <v>3</v>
      </c>
      <c r="AS62">
        <f>IF('4. Heures nocturnes'!$C$3="Score",0,3)</f>
        <v>3</v>
      </c>
      <c r="AT62">
        <f>IF('4. Heures nocturnes'!$C$3="Score",0,3)</f>
        <v>3</v>
      </c>
      <c r="AU62">
        <f>IF('4. Heures nocturnes'!$C$3="Score",0,2)</f>
        <v>2</v>
      </c>
      <c r="AV62">
        <f>IF('4. Heures nocturnes'!$C$3="Score",0,2)</f>
        <v>2</v>
      </c>
      <c r="AW62">
        <f>IF('4. Heures nocturnes'!$C$3="Score",2,9)</f>
        <v>9</v>
      </c>
      <c r="AX62">
        <f>IF('4. Heures nocturnes'!$C$3="Score",2,16)</f>
        <v>16</v>
      </c>
      <c r="AY62">
        <f>IF('4. Heures nocturnes'!$C$3="Score",2,16)</f>
        <v>16</v>
      </c>
      <c r="AZ62">
        <f>IF('4. Heures nocturnes'!$C$3="Score",2,16)</f>
        <v>16</v>
      </c>
      <c r="BA62">
        <f>IF('4. Heures nocturnes'!$C$3="Score",2,17)</f>
        <v>17</v>
      </c>
      <c r="BB62">
        <f>IF('4. Heures nocturnes'!$C$3="Score",2,18)</f>
        <v>18</v>
      </c>
      <c r="BC62">
        <f>IF('4. Heures nocturnes'!$C$3="Score",2,17)</f>
        <v>17</v>
      </c>
      <c r="BD62">
        <f>IF('4. Heures nocturnes'!$C$3="Score",2,9)</f>
        <v>9</v>
      </c>
      <c r="BE62">
        <f>IF('4. Heures nocturnes'!$C$3="Score",0,2)</f>
        <v>2</v>
      </c>
      <c r="BF62">
        <f>IF('4. Heures nocturnes'!$C$3="Score",0,2)</f>
        <v>2</v>
      </c>
      <c r="BG62">
        <f>IF('4. Heures nocturnes'!$C$3="Score",0,3)</f>
        <v>3</v>
      </c>
      <c r="BH62">
        <f>IF('4. Heures nocturnes'!$C$3="Score",0,3)</f>
        <v>3</v>
      </c>
      <c r="BI62">
        <f>IF('4. Heures nocturnes'!$C$3="Score",2,10)</f>
        <v>10</v>
      </c>
      <c r="BJ62">
        <f>IF('4. Heures nocturnes'!$C$3="Score",2,17)</f>
        <v>17</v>
      </c>
      <c r="BK62">
        <f>IF('4. Heures nocturnes'!$C$3="Score",2,17)</f>
        <v>17</v>
      </c>
      <c r="BL62">
        <f>IF('4. Heures nocturnes'!$C$3="Score",2,17)</f>
        <v>17</v>
      </c>
      <c r="BM62">
        <f>IF('4. Heures nocturnes'!$C$3="Score",2,17)</f>
        <v>17</v>
      </c>
      <c r="BN62">
        <f>IF('4. Heures nocturnes'!$C$3="Score",2,17)</f>
        <v>17</v>
      </c>
      <c r="BO62">
        <f>IF('4. Heures nocturnes'!$C$3="Score",2,17)</f>
        <v>17</v>
      </c>
      <c r="BP62">
        <f>IF('4. Heures nocturnes'!$C$3="Score",2,9)</f>
        <v>9</v>
      </c>
      <c r="BQ62">
        <f>IF('4. Heures nocturnes'!$C$3="Score",0,2)</f>
        <v>2</v>
      </c>
      <c r="BR62">
        <f>IF('4. Heures nocturnes'!$C$3="Score",0,2)</f>
        <v>2</v>
      </c>
      <c r="BS62">
        <f>IF('4. Heures nocturnes'!$C$3="Score",0,3)</f>
        <v>3</v>
      </c>
      <c r="BT62">
        <f>IF('4. Heures nocturnes'!$C$3="Score",0,4)</f>
        <v>4</v>
      </c>
      <c r="BU62">
        <f>IF('4. Heures nocturnes'!$C$3="Score",0,3)</f>
        <v>3</v>
      </c>
      <c r="BV62">
        <f>IF('4. Heures nocturnes'!$C$3="Score",0,2)</f>
        <v>2</v>
      </c>
      <c r="BW62">
        <f>IF('4. Heures nocturnes'!$C$3="Score",0,2)</f>
        <v>2</v>
      </c>
      <c r="BX62">
        <f>IF('4. Heures nocturnes'!$C$3="Score",0,2)</f>
        <v>2</v>
      </c>
      <c r="BY62">
        <f>IF('4. Heures nocturnes'!$C$3="Score",0,2)</f>
        <v>2</v>
      </c>
      <c r="BZ62">
        <f>IF('4. Heures nocturnes'!$C$3="Score",0,1)</f>
        <v>1</v>
      </c>
      <c r="CA62">
        <f>IF('4. Heures nocturnes'!$C$3="Score",0,0)</f>
        <v>0</v>
      </c>
      <c r="CB62">
        <f>IF('4. Heures nocturnes'!$C$3="Score",0,0)</f>
        <v>0</v>
      </c>
      <c r="CC62">
        <f>IF('4. Heures nocturnes'!$C$3="Score",0,0)</f>
        <v>0</v>
      </c>
      <c r="CD62">
        <f>IF('4. Heures nocturnes'!$C$3="Score",0,0)</f>
        <v>0</v>
      </c>
      <c r="CE62">
        <f>IF('4. Heures nocturnes'!$C$3="Score",0,0)</f>
        <v>0</v>
      </c>
      <c r="CF62">
        <f>IF('4. Heures nocturnes'!$C$3="Score",0,0)</f>
        <v>0</v>
      </c>
      <c r="CG62">
        <f>IF('4. Heures nocturnes'!$C$3="Score",0,0)</f>
        <v>0</v>
      </c>
      <c r="CH62">
        <f>IF('4. Heures nocturnes'!$C$3="Score",0,0)</f>
        <v>0</v>
      </c>
      <c r="CI62">
        <f>IF('4. Heures nocturnes'!$C$3="Score",0,0)</f>
        <v>0</v>
      </c>
      <c r="CJ62">
        <f>IF('4. Heures nocturnes'!$C$3="Score",0,0)</f>
        <v>0</v>
      </c>
      <c r="CK62">
        <f>IF('4. Heures nocturnes'!$C$3="Score",0,0)</f>
        <v>0</v>
      </c>
      <c r="CL62">
        <f>IF('4. Heures nocturnes'!$C$3="Score",0,0)</f>
        <v>0</v>
      </c>
      <c r="CM62">
        <f>IF('4. Heures nocturnes'!$C$3="Score",0,0)</f>
        <v>0</v>
      </c>
      <c r="CN62">
        <f>IF('4. Heures nocturnes'!$C$3="Score",0,0)</f>
        <v>0</v>
      </c>
      <c r="CO62">
        <f>IF('4. Heures nocturnes'!$C$3="Score",0,0)</f>
        <v>0</v>
      </c>
      <c r="CP62">
        <f>IF('4. Heures nocturnes'!$C$3="Score",0,0)</f>
        <v>0</v>
      </c>
      <c r="CQ62">
        <f>IF('4. Heures nocturnes'!$C$3="Score",0,0)</f>
        <v>0</v>
      </c>
      <c r="CR62">
        <f>IF('4. Heures nocturnes'!$C$3="Score",0,0)</f>
        <v>0</v>
      </c>
      <c r="CS62">
        <f>IF('4. Heures nocturnes'!$C$3="Score",0,0)</f>
        <v>0</v>
      </c>
      <c r="CT62">
        <f>IF('4. Heures nocturnes'!$C$3="Score",0,0)</f>
        <v>0</v>
      </c>
      <c r="CU62">
        <f>IF('4. Heures nocturnes'!$C$3="Score",0,0)</f>
        <v>0</v>
      </c>
      <c r="CV62">
        <f>IF('4. Heures nocturnes'!$C$3="Score",0,0)</f>
        <v>0</v>
      </c>
      <c r="CW62">
        <f>IF('4. Heures nocturnes'!$C$3="Score",0,0)</f>
        <v>0</v>
      </c>
      <c r="CX62">
        <f>IF('4. Heures nocturnes'!$C$3="Score",0,0)</f>
        <v>0</v>
      </c>
      <c r="CY62">
        <f>IF('4. Heures nocturnes'!$C$3="Score",0,0)</f>
        <v>0</v>
      </c>
      <c r="CZ62">
        <f>IF('4. Heures nocturnes'!$C$3="Score",0,0)</f>
        <v>0</v>
      </c>
      <c r="DA62">
        <f>IF('4. Heures nocturnes'!$C$3="Score",0,0)</f>
        <v>0</v>
      </c>
    </row>
    <row r="63" spans="2:301" x14ac:dyDescent="0.35">
      <c r="B63" s="186" t="s">
        <v>1106</v>
      </c>
      <c r="D63" s="207">
        <f t="shared" si="3"/>
        <v>10.91764705882353</v>
      </c>
      <c r="E63">
        <f>IF('4. Heures nocturnes'!$C$3="Score",,)</f>
        <v>0</v>
      </c>
      <c r="P63">
        <f>IF('4. Heures nocturnes'!$C$3="Score",,)</f>
        <v>0</v>
      </c>
      <c r="Q63">
        <f>IF('4. Heures nocturnes'!$C$3="Score",,)</f>
        <v>0</v>
      </c>
      <c r="R63">
        <f>IF('4. Heures nocturnes'!$C$3="Score",,)</f>
        <v>0</v>
      </c>
      <c r="S63">
        <f>IF('4. Heures nocturnes'!$C$3="Score",,)</f>
        <v>0</v>
      </c>
      <c r="T63">
        <f>IF('4. Heures nocturnes'!$C$3="Score",,)</f>
        <v>0</v>
      </c>
      <c r="U63">
        <f>IF('4. Heures nocturnes'!$C$3="Score",2,17)</f>
        <v>17</v>
      </c>
      <c r="V63">
        <f>IF('4. Heures nocturnes'!$C$3="Score",2,17)</f>
        <v>17</v>
      </c>
      <c r="W63">
        <f>IF('4. Heures nocturnes'!$C$3="Score",2,16)</f>
        <v>16</v>
      </c>
      <c r="X63">
        <f>IF('4. Heures nocturnes'!$C$3="Score",2,9)</f>
        <v>9</v>
      </c>
      <c r="Y63">
        <f>IF('4. Heures nocturnes'!$C$3="Score",2,9)</f>
        <v>9</v>
      </c>
      <c r="Z63">
        <f>IF('4. Heures nocturnes'!$C$3="Score",2,9)</f>
        <v>9</v>
      </c>
      <c r="AA63">
        <f>IF('4. Heures nocturnes'!$C$3="Score",2,10)</f>
        <v>10</v>
      </c>
      <c r="AB63">
        <f>IF('4. Heures nocturnes'!$C$3="Score",2,17)</f>
        <v>17</v>
      </c>
      <c r="AC63">
        <f>IF('4. Heures nocturnes'!$C$3="Score",2,23)</f>
        <v>23</v>
      </c>
      <c r="AD63">
        <f>IF('4. Heures nocturnes'!$C$3="Score",2,16)</f>
        <v>16</v>
      </c>
      <c r="AE63">
        <f>IF('4. Heures nocturnes'!$C$3="Score",2,16)</f>
        <v>16</v>
      </c>
      <c r="AF63">
        <f>IF('4. Heures nocturnes'!$C$3="Score",2,17)</f>
        <v>17</v>
      </c>
      <c r="AG63">
        <f>IF('4. Heures nocturnes'!$C$3="Score",2,18)</f>
        <v>18</v>
      </c>
      <c r="AH63">
        <f>IF('4. Heures nocturnes'!$C$3="Score",2,17)</f>
        <v>17</v>
      </c>
      <c r="AI63">
        <f>IF('4. Heures nocturnes'!$C$3="Score",2,9)</f>
        <v>9</v>
      </c>
      <c r="AJ63">
        <f>IF('4. Heures nocturnes'!$C$3="Score",0,2)</f>
        <v>2</v>
      </c>
      <c r="AK63">
        <f>IF('4. Heures nocturnes'!$C$3="Score",0,3)</f>
        <v>3</v>
      </c>
      <c r="AL63">
        <f>IF('4. Heures nocturnes'!$C$3="Score",0,4)</f>
        <v>4</v>
      </c>
      <c r="AM63">
        <f>IF('4. Heures nocturnes'!$C$3="Score",2,11)</f>
        <v>11</v>
      </c>
      <c r="AN63">
        <f>IF('4. Heures nocturnes'!$C$3="Score",2,17)</f>
        <v>17</v>
      </c>
      <c r="AO63">
        <f>IF('4. Heures nocturnes'!$C$3="Score",2,17)</f>
        <v>17</v>
      </c>
      <c r="AP63">
        <f>IF('4. Heures nocturnes'!$C$3="Score",2,17)</f>
        <v>17</v>
      </c>
      <c r="AQ63">
        <f>IF('4. Heures nocturnes'!$C$3="Score",2,17)</f>
        <v>17</v>
      </c>
      <c r="AR63">
        <f>IF('4. Heures nocturnes'!$C$3="Score",2,16)</f>
        <v>16</v>
      </c>
      <c r="AS63">
        <f>IF('4. Heures nocturnes'!$C$3="Score",2,15)</f>
        <v>15</v>
      </c>
      <c r="AT63">
        <f>IF('4. Heures nocturnes'!$C$3="Score",0,7)</f>
        <v>7</v>
      </c>
      <c r="AU63">
        <f>IF('4. Heures nocturnes'!$C$3="Score",0,1)</f>
        <v>1</v>
      </c>
      <c r="AV63">
        <f>IF('4. Heures nocturnes'!$C$3="Score",0,2)</f>
        <v>2</v>
      </c>
      <c r="AW63">
        <f>IF('4. Heures nocturnes'!$C$3="Score",0,3)</f>
        <v>3</v>
      </c>
      <c r="AX63">
        <f>IF('4. Heures nocturnes'!$C$3="Score",0,3)</f>
        <v>3</v>
      </c>
      <c r="AY63">
        <f>IF('4. Heures nocturnes'!$C$3="Score",0,3)</f>
        <v>3</v>
      </c>
      <c r="AZ63">
        <f>IF('4. Heures nocturnes'!$C$3="Score",0,3)</f>
        <v>3</v>
      </c>
      <c r="BA63">
        <f>IF('4. Heures nocturnes'!$C$3="Score",0,3)</f>
        <v>3</v>
      </c>
      <c r="BB63">
        <f>IF('4. Heures nocturnes'!$C$3="Score",0,2)</f>
        <v>2</v>
      </c>
      <c r="BC63">
        <f>IF('4. Heures nocturnes'!$C$3="Score",0,2)</f>
        <v>2</v>
      </c>
      <c r="BD63">
        <f>IF('4. Heures nocturnes'!$C$3="Score",2,9)</f>
        <v>9</v>
      </c>
      <c r="BE63">
        <f>IF('4. Heures nocturnes'!$C$3="Score",2,16)</f>
        <v>16</v>
      </c>
      <c r="BF63">
        <f>IF('4. Heures nocturnes'!$C$3="Score",2,16)</f>
        <v>16</v>
      </c>
      <c r="BG63">
        <f>IF('4. Heures nocturnes'!$C$3="Score",2,16)</f>
        <v>16</v>
      </c>
      <c r="BH63">
        <f>IF('4. Heures nocturnes'!$C$3="Score",2,17)</f>
        <v>17</v>
      </c>
      <c r="BI63">
        <f>IF('4. Heures nocturnes'!$C$3="Score",2,18)</f>
        <v>18</v>
      </c>
      <c r="BJ63">
        <f>IF('4. Heures nocturnes'!$C$3="Score",2,17)</f>
        <v>17</v>
      </c>
      <c r="BK63">
        <f>IF('4. Heures nocturnes'!$C$3="Score",2,9)</f>
        <v>9</v>
      </c>
      <c r="BL63">
        <f>IF('4. Heures nocturnes'!$C$3="Score",0,2)</f>
        <v>2</v>
      </c>
      <c r="BM63">
        <f>IF('4. Heures nocturnes'!$C$3="Score",0,2)</f>
        <v>2</v>
      </c>
      <c r="BN63">
        <f>IF('4. Heures nocturnes'!$C$3="Score",0,3)</f>
        <v>3</v>
      </c>
      <c r="BO63">
        <f>IF('4. Heures nocturnes'!$C$3="Score",0,3)</f>
        <v>3</v>
      </c>
      <c r="BP63">
        <f>IF('4. Heures nocturnes'!$C$3="Score",2,10)</f>
        <v>10</v>
      </c>
      <c r="BQ63">
        <f>IF('4. Heures nocturnes'!$C$3="Score",2,17)</f>
        <v>17</v>
      </c>
      <c r="BR63">
        <f>IF('4. Heures nocturnes'!$C$3="Score",2,17)</f>
        <v>17</v>
      </c>
      <c r="BS63">
        <f>IF('4. Heures nocturnes'!$C$3="Score",2,17)</f>
        <v>17</v>
      </c>
      <c r="BT63">
        <f>IF('4. Heures nocturnes'!$C$3="Score",2,17)</f>
        <v>17</v>
      </c>
      <c r="BU63">
        <f>IF('4. Heures nocturnes'!$C$3="Score",2,17)</f>
        <v>17</v>
      </c>
      <c r="BV63">
        <f>IF('4. Heures nocturnes'!$C$3="Score",2,16)</f>
        <v>16</v>
      </c>
      <c r="BW63">
        <f>IF('4. Heures nocturnes'!$C$3="Score",1,8)</f>
        <v>8</v>
      </c>
      <c r="BX63">
        <f>IF('4. Heures nocturnes'!$C$3="Score",0,2)</f>
        <v>2</v>
      </c>
      <c r="BY63">
        <f>IF('4. Heures nocturnes'!$C$3="Score",2,10)</f>
        <v>10</v>
      </c>
      <c r="BZ63">
        <f>IF('4. Heures nocturnes'!$C$3="Score",2,17)</f>
        <v>17</v>
      </c>
      <c r="CA63">
        <f>IF('4. Heures nocturnes'!$C$3="Score",2,18)</f>
        <v>18</v>
      </c>
      <c r="CB63">
        <f>IF('4. Heures nocturnes'!$C$3="Score",2,24)</f>
        <v>24</v>
      </c>
      <c r="CC63">
        <f>IF('4. Heures nocturnes'!$C$3="Score",2,24)</f>
        <v>24</v>
      </c>
      <c r="CD63">
        <f>IF('4. Heures nocturnes'!$C$3="Score",2,24)</f>
        <v>24</v>
      </c>
      <c r="CE63">
        <f>IF('4. Heures nocturnes'!$C$3="Score",2,24)</f>
        <v>24</v>
      </c>
      <c r="CF63">
        <f>IF('4. Heures nocturnes'!$C$3="Score",2,17)</f>
        <v>17</v>
      </c>
      <c r="CG63">
        <f>IF('4. Heures nocturnes'!$C$3="Score",2,11)</f>
        <v>11</v>
      </c>
      <c r="CH63">
        <f>IF('4. Heures nocturnes'!$C$3="Score",2,17)</f>
        <v>17</v>
      </c>
      <c r="CI63">
        <f>IF('4. Heures nocturnes'!$C$3="Score",2,10)</f>
        <v>10</v>
      </c>
      <c r="CJ63">
        <f>IF('4. Heures nocturnes'!$C$3="Score",2,10)</f>
        <v>10</v>
      </c>
      <c r="CK63">
        <f>IF('4. Heures nocturnes'!$C$3="Score",2,10)</f>
        <v>10</v>
      </c>
      <c r="CL63">
        <f>IF('4. Heures nocturnes'!$C$3="Score",2,9)</f>
        <v>9</v>
      </c>
      <c r="CM63">
        <f>IF('4. Heures nocturnes'!$C$3="Score",1,8)</f>
        <v>8</v>
      </c>
      <c r="CN63">
        <f>IF('4. Heures nocturnes'!$C$3="Score",1,8)</f>
        <v>8</v>
      </c>
      <c r="CO63">
        <f>IF('4. Heures nocturnes'!$C$3="Score",1,8)</f>
        <v>8</v>
      </c>
      <c r="CP63">
        <f>IF('4. Heures nocturnes'!$C$3="Score",1,8)</f>
        <v>8</v>
      </c>
      <c r="CQ63">
        <f>IF('4. Heures nocturnes'!$C$3="Score",2,9)</f>
        <v>9</v>
      </c>
      <c r="CR63">
        <f>IF('4. Heures nocturnes'!$C$3="Score",2,10)</f>
        <v>10</v>
      </c>
      <c r="CS63">
        <f>IF('4. Heures nocturnes'!$C$3="Score",2,10)</f>
        <v>10</v>
      </c>
      <c r="CT63">
        <f>IF('4. Heures nocturnes'!$C$3="Score",2,10)</f>
        <v>10</v>
      </c>
      <c r="CU63">
        <f>IF('4. Heures nocturnes'!$C$3="Score",2,9)</f>
        <v>9</v>
      </c>
      <c r="CV63">
        <f>IF('4. Heures nocturnes'!$C$3="Score",0,2)</f>
        <v>2</v>
      </c>
      <c r="CW63">
        <f>IF('4. Heures nocturnes'!$C$3="Score",0,2)</f>
        <v>2</v>
      </c>
      <c r="CX63">
        <f>IF('4. Heures nocturnes'!$C$3="Score",0,1)</f>
        <v>1</v>
      </c>
      <c r="CY63">
        <f>IF('4. Heures nocturnes'!$C$3="Score",0,1)</f>
        <v>1</v>
      </c>
      <c r="CZ63">
        <f>IF('4. Heures nocturnes'!$C$3="Score",0,0)</f>
        <v>0</v>
      </c>
      <c r="DA63">
        <f>IF('4. Heures nocturnes'!$C$3="Score",0,0)</f>
        <v>0</v>
      </c>
    </row>
    <row r="64" spans="2:301" x14ac:dyDescent="0.35">
      <c r="B64" s="186" t="s">
        <v>1107</v>
      </c>
      <c r="D64" s="207">
        <f t="shared" si="3"/>
        <v>9.2941176470588243</v>
      </c>
      <c r="E64">
        <f>IF('4. Heures nocturnes'!$C$3="Score",,)</f>
        <v>0</v>
      </c>
      <c r="P64">
        <f>IF('4. Heures nocturnes'!$C$3="Score",,)</f>
        <v>0</v>
      </c>
      <c r="Q64">
        <f>IF('4. Heures nocturnes'!$C$3="Score",,)</f>
        <v>0</v>
      </c>
      <c r="R64">
        <f>IF('4. Heures nocturnes'!$C$3="Score",,)</f>
        <v>0</v>
      </c>
      <c r="S64">
        <f>IF('4. Heures nocturnes'!$C$3="Score",,)</f>
        <v>0</v>
      </c>
      <c r="T64">
        <f>IF('4. Heures nocturnes'!$C$3="Score",,)</f>
        <v>0</v>
      </c>
      <c r="U64">
        <f>IF('4. Heures nocturnes'!$C$3="Score",2,16)</f>
        <v>16</v>
      </c>
      <c r="V64">
        <f>IF('4. Heures nocturnes'!$C$3="Score",2,16)</f>
        <v>16</v>
      </c>
      <c r="W64">
        <f>IF('4. Heures nocturnes'!$C$3="Score",2,17)</f>
        <v>17</v>
      </c>
      <c r="X64">
        <f>IF('4. Heures nocturnes'!$C$3="Score",2,17)</f>
        <v>17</v>
      </c>
      <c r="Y64">
        <f>IF('4. Heures nocturnes'!$C$3="Score",2,9)</f>
        <v>9</v>
      </c>
      <c r="Z64">
        <f>IF('4. Heures nocturnes'!$C$3="Score",0,2)</f>
        <v>2</v>
      </c>
      <c r="AA64">
        <f>IF('4. Heures nocturnes'!$C$3="Score",0,2)</f>
        <v>2</v>
      </c>
      <c r="AB64">
        <f>IF('4. Heures nocturnes'!$C$3="Score",0,2)</f>
        <v>2</v>
      </c>
      <c r="AC64">
        <f>IF('4. Heures nocturnes'!$C$3="Score",0,2)</f>
        <v>2</v>
      </c>
      <c r="AD64">
        <f>IF('4. Heures nocturnes'!$C$3="Score",0,1)</f>
        <v>1</v>
      </c>
      <c r="AE64">
        <f>IF('4. Heures nocturnes'!$C$3="Score",0,0)</f>
        <v>0</v>
      </c>
      <c r="AF64">
        <f>IF('4. Heures nocturnes'!$C$3="Score",0,0)</f>
        <v>0</v>
      </c>
      <c r="AG64">
        <f>IF('4. Heures nocturnes'!$C$3="Score",0,0)</f>
        <v>0</v>
      </c>
      <c r="AH64">
        <f>IF('4. Heures nocturnes'!$C$3="Score",0,0)</f>
        <v>0</v>
      </c>
      <c r="AI64">
        <f>IF('4. Heures nocturnes'!$C$3="Score",0,0)</f>
        <v>0</v>
      </c>
      <c r="AJ64">
        <f>IF('4. Heures nocturnes'!$C$3="Score",0,1)</f>
        <v>1</v>
      </c>
      <c r="AK64">
        <f>IF('4. Heures nocturnes'!$C$3="Score",0,2)</f>
        <v>2</v>
      </c>
      <c r="AL64">
        <f>IF('4. Heures nocturnes'!$C$3="Score",0,2)</f>
        <v>2</v>
      </c>
      <c r="AM64">
        <f>IF('4. Heures nocturnes'!$C$3="Score",0,2)</f>
        <v>2</v>
      </c>
      <c r="AN64">
        <f>IF('4. Heures nocturnes'!$C$3="Score",0,2)</f>
        <v>2</v>
      </c>
      <c r="AO64">
        <f>IF('4. Heures nocturnes'!$C$3="Score",0,3)</f>
        <v>3</v>
      </c>
      <c r="AP64">
        <f>IF('4. Heures nocturnes'!$C$3="Score",0,4)</f>
        <v>4</v>
      </c>
      <c r="AQ64">
        <f>IF('4. Heures nocturnes'!$C$3="Score",0,4)</f>
        <v>4</v>
      </c>
      <c r="AR64">
        <f>IF('4. Heures nocturnes'!$C$3="Score",2,10)</f>
        <v>10</v>
      </c>
      <c r="AS64">
        <f>IF('4. Heures nocturnes'!$C$3="Score",2,10)</f>
        <v>10</v>
      </c>
      <c r="AT64">
        <f>IF('4. Heures nocturnes'!$C$3="Score",2,10)</f>
        <v>10</v>
      </c>
      <c r="AU64">
        <f>IF('4. Heures nocturnes'!$C$3="Score",2,10)</f>
        <v>10</v>
      </c>
      <c r="AV64">
        <f>IF('4. Heures nocturnes'!$C$3="Score",2,9)</f>
        <v>9</v>
      </c>
      <c r="AW64">
        <f>IF('4. Heures nocturnes'!$C$3="Score",1,8)</f>
        <v>8</v>
      </c>
      <c r="AX64">
        <f>IF('4. Heures nocturnes'!$C$3="Score",1,8)</f>
        <v>8</v>
      </c>
      <c r="AY64">
        <f>IF('4. Heures nocturnes'!$C$3="Score",0,2)</f>
        <v>2</v>
      </c>
      <c r="AZ64">
        <f>IF('4. Heures nocturnes'!$C$3="Score",0,3)</f>
        <v>3</v>
      </c>
      <c r="BA64">
        <f>IF('4. Heures nocturnes'!$C$3="Score",0,3)</f>
        <v>3</v>
      </c>
      <c r="BB64">
        <f>IF('4. Heures nocturnes'!$C$3="Score",0,3)</f>
        <v>3</v>
      </c>
      <c r="BC64">
        <f>IF('4. Heures nocturnes'!$C$3="Score",0,3)</f>
        <v>3</v>
      </c>
      <c r="BD64">
        <f>IF('4. Heures nocturnes'!$C$3="Score",0,4)</f>
        <v>4</v>
      </c>
      <c r="BE64">
        <f>IF('4. Heures nocturnes'!$C$3="Score",0,4)</f>
        <v>4</v>
      </c>
      <c r="BF64">
        <f>IF('4. Heures nocturnes'!$C$3="Score",0,4)</f>
        <v>4</v>
      </c>
      <c r="BG64">
        <f>IF('4. Heures nocturnes'!$C$3="Score",2,11)</f>
        <v>11</v>
      </c>
      <c r="BH64">
        <f>IF('4. Heures nocturnes'!$C$3="Score",2,18)</f>
        <v>18</v>
      </c>
      <c r="BI64">
        <f>IF('4. Heures nocturnes'!$C$3="Score",2,18)</f>
        <v>18</v>
      </c>
      <c r="BJ64">
        <f>IF('4. Heures nocturnes'!$C$3="Score",2,18)</f>
        <v>18</v>
      </c>
      <c r="BK64">
        <f>IF('4. Heures nocturnes'!$C$3="Score",2,17)</f>
        <v>17</v>
      </c>
      <c r="BL64">
        <f>IF('4. Heures nocturnes'!$C$3="Score",2,16)</f>
        <v>16</v>
      </c>
      <c r="BM64">
        <f>IF('4. Heures nocturnes'!$C$3="Score",2,15)</f>
        <v>15</v>
      </c>
      <c r="BN64">
        <f>IF('4. Heures nocturnes'!$C$3="Score",0,7)</f>
        <v>7</v>
      </c>
      <c r="BO64">
        <f>IF('4. Heures nocturnes'!$C$3="Score",0,0)</f>
        <v>0</v>
      </c>
      <c r="BP64">
        <f>IF('4. Heures nocturnes'!$C$3="Score",0,1)</f>
        <v>1</v>
      </c>
      <c r="BQ64">
        <f>IF('4. Heures nocturnes'!$C$3="Score",0,2)</f>
        <v>2</v>
      </c>
      <c r="BR64">
        <f>IF('4. Heures nocturnes'!$C$3="Score",2,10)</f>
        <v>10</v>
      </c>
      <c r="BS64">
        <f>IF('4. Heures nocturnes'!$C$3="Score",2,17)</f>
        <v>17</v>
      </c>
      <c r="BT64">
        <f>IF('4. Heures nocturnes'!$C$3="Score",2,17)</f>
        <v>17</v>
      </c>
      <c r="BU64">
        <f>IF('4. Heures nocturnes'!$C$3="Score",2,18)</f>
        <v>18</v>
      </c>
      <c r="BV64">
        <f>IF('4. Heures nocturnes'!$C$3="Score",2,26)</f>
        <v>26</v>
      </c>
      <c r="BW64">
        <f>IF('4. Heures nocturnes'!$C$3="Score",2,33)</f>
        <v>33</v>
      </c>
      <c r="BX64">
        <f>IF('4. Heures nocturnes'!$C$3="Score",2,39)</f>
        <v>39</v>
      </c>
      <c r="BY64">
        <f>IF('4. Heures nocturnes'!$C$3="Score",2,31)</f>
        <v>31</v>
      </c>
      <c r="BZ64">
        <f>IF('4. Heures nocturnes'!$C$3="Score",2,24)</f>
        <v>24</v>
      </c>
      <c r="CA64">
        <f>IF('4. Heures nocturnes'!$C$3="Score",2,24)</f>
        <v>24</v>
      </c>
      <c r="CB64">
        <f>IF('4. Heures nocturnes'!$C$3="Score",2,24)</f>
        <v>24</v>
      </c>
      <c r="CC64">
        <f>IF('4. Heures nocturnes'!$C$3="Score",2,17)</f>
        <v>17</v>
      </c>
      <c r="CD64">
        <f>IF('4. Heures nocturnes'!$C$3="Score",2,10)</f>
        <v>10</v>
      </c>
      <c r="CE64">
        <f>IF('4. Heures nocturnes'!$C$3="Score",2,10)</f>
        <v>10</v>
      </c>
      <c r="CF64">
        <f>IF('4. Heures nocturnes'!$C$3="Score",2,10)</f>
        <v>10</v>
      </c>
      <c r="CG64">
        <f>IF('4. Heures nocturnes'!$C$3="Score",2,10)</f>
        <v>10</v>
      </c>
      <c r="CH64">
        <f>IF('4. Heures nocturnes'!$C$3="Score",2,10)</f>
        <v>10</v>
      </c>
      <c r="CI64">
        <f>IF('4. Heures nocturnes'!$C$3="Score",2,10)</f>
        <v>10</v>
      </c>
      <c r="CJ64">
        <f>IF('4. Heures nocturnes'!$C$3="Score",2,17)</f>
        <v>17</v>
      </c>
      <c r="CK64">
        <f>IF('4. Heures nocturnes'!$C$3="Score",2,23)</f>
        <v>23</v>
      </c>
      <c r="CL64">
        <f>IF('4. Heures nocturnes'!$C$3="Score",2,16)</f>
        <v>16</v>
      </c>
      <c r="CM64">
        <f>IF('4. Heures nocturnes'!$C$3="Score",2,16)</f>
        <v>16</v>
      </c>
      <c r="CN64">
        <f>IF('4. Heures nocturnes'!$C$3="Score",2,16)</f>
        <v>16</v>
      </c>
      <c r="CO64">
        <f>IF('4. Heures nocturnes'!$C$3="Score",2,16)</f>
        <v>16</v>
      </c>
      <c r="CP64">
        <f>IF('4. Heures nocturnes'!$C$3="Score",2,15)</f>
        <v>15</v>
      </c>
      <c r="CQ64">
        <f>IF('4. Heures nocturnes'!$C$3="Score",0,7)</f>
        <v>7</v>
      </c>
      <c r="CR64">
        <f>IF('4. Heures nocturnes'!$C$3="Score",0,0)</f>
        <v>0</v>
      </c>
      <c r="CS64">
        <f>IF('4. Heures nocturnes'!$C$3="Score",0,0)</f>
        <v>0</v>
      </c>
      <c r="CT64">
        <f>IF('4. Heures nocturnes'!$C$3="Score",0,0)</f>
        <v>0</v>
      </c>
      <c r="CU64">
        <f>IF('4. Heures nocturnes'!$C$3="Score",0,1)</f>
        <v>1</v>
      </c>
      <c r="CV64">
        <f>IF('4. Heures nocturnes'!$C$3="Score",0,1)</f>
        <v>1</v>
      </c>
      <c r="CW64">
        <f>IF('4. Heures nocturnes'!$C$3="Score",0,1)</f>
        <v>1</v>
      </c>
      <c r="CX64">
        <f>IF('4. Heures nocturnes'!$C$3="Score",0,1)</f>
        <v>1</v>
      </c>
      <c r="CY64">
        <f>IF('4. Heures nocturnes'!$C$3="Score",0,2)</f>
        <v>2</v>
      </c>
      <c r="CZ64">
        <f>IF('4. Heures nocturnes'!$C$3="Score",0,0)</f>
        <v>0</v>
      </c>
      <c r="DA64">
        <f>IF('4. Heures nocturnes'!$C$3="Score",0,0)</f>
        <v>0</v>
      </c>
    </row>
    <row r="65" spans="2:105" x14ac:dyDescent="0.35">
      <c r="B65" s="186" t="s">
        <v>1108</v>
      </c>
      <c r="D65" s="207">
        <f t="shared" si="3"/>
        <v>12.341176470588236</v>
      </c>
      <c r="E65">
        <f>IF('4. Heures nocturnes'!$C$3="Score",,)</f>
        <v>0</v>
      </c>
      <c r="P65">
        <f>IF('4. Heures nocturnes'!$C$3="Score",,)</f>
        <v>0</v>
      </c>
      <c r="Q65">
        <f>IF('4. Heures nocturnes'!$C$3="Score",,)</f>
        <v>0</v>
      </c>
      <c r="R65">
        <f>IF('4. Heures nocturnes'!$C$3="Score",,)</f>
        <v>0</v>
      </c>
      <c r="S65">
        <f>IF('4. Heures nocturnes'!$C$3="Score",,)</f>
        <v>0</v>
      </c>
      <c r="T65">
        <f>IF('4. Heures nocturnes'!$C$3="Score",,)</f>
        <v>0</v>
      </c>
      <c r="U65">
        <f>IF('4. Heures nocturnes'!$C$3="Score",0,0)</f>
        <v>0</v>
      </c>
      <c r="V65">
        <f>IF('4. Heures nocturnes'!$C$3="Score",0,1)</f>
        <v>1</v>
      </c>
      <c r="W65">
        <f>IF('4. Heures nocturnes'!$C$3="Score",1,8)</f>
        <v>8</v>
      </c>
      <c r="X65">
        <f>IF('4. Heures nocturnes'!$C$3="Score",2,9)</f>
        <v>9</v>
      </c>
      <c r="Y65">
        <f>IF('4. Heures nocturnes'!$C$3="Score",2,17)</f>
        <v>17</v>
      </c>
      <c r="Z65">
        <f>IF('4. Heures nocturnes'!$C$3="Score",2,24)</f>
        <v>24</v>
      </c>
      <c r="AA65">
        <f>IF('4. Heures nocturnes'!$C$3="Score",2,24)</f>
        <v>24</v>
      </c>
      <c r="AB65">
        <f>IF('4. Heures nocturnes'!$C$3="Score",2,24)</f>
        <v>24</v>
      </c>
      <c r="AC65">
        <f>IF('4. Heures nocturnes'!$C$3="Score",2,24)</f>
        <v>24</v>
      </c>
      <c r="AD65">
        <f>IF('4. Heures nocturnes'!$C$3="Score",2,18)</f>
        <v>18</v>
      </c>
      <c r="AE65">
        <f>IF('4. Heures nocturnes'!$C$3="Score",2,24)</f>
        <v>24</v>
      </c>
      <c r="AF65">
        <f>IF('4. Heures nocturnes'!$C$3="Score",2,16)</f>
        <v>16</v>
      </c>
      <c r="AG65">
        <f>IF('4. Heures nocturnes'!$C$3="Score",2,9)</f>
        <v>9</v>
      </c>
      <c r="AH65">
        <f>IF('4. Heures nocturnes'!$C$3="Score",2,9)</f>
        <v>9</v>
      </c>
      <c r="AI65">
        <f>IF('4. Heures nocturnes'!$C$3="Score",2,9)</f>
        <v>9</v>
      </c>
      <c r="AJ65">
        <f>IF('4. Heures nocturnes'!$C$3="Score",2,9)</f>
        <v>9</v>
      </c>
      <c r="AK65">
        <f>IF('4. Heures nocturnes'!$C$3="Score",2,16)</f>
        <v>16</v>
      </c>
      <c r="AL65">
        <f>IF('4. Heures nocturnes'!$C$3="Score",2,16)</f>
        <v>16</v>
      </c>
      <c r="AM65">
        <f>IF('4. Heures nocturnes'!$C$3="Score",2,16)</f>
        <v>16</v>
      </c>
      <c r="AN65">
        <f>IF('4. Heures nocturnes'!$C$3="Score",2,16)</f>
        <v>16</v>
      </c>
      <c r="AO65">
        <f>IF('4. Heures nocturnes'!$C$3="Score",2,17)</f>
        <v>17</v>
      </c>
      <c r="AP65">
        <f>IF('4. Heures nocturnes'!$C$3="Score",2,18)</f>
        <v>18</v>
      </c>
      <c r="AQ65">
        <f>IF('4. Heures nocturnes'!$C$3="Score",2,18)</f>
        <v>18</v>
      </c>
      <c r="AR65">
        <f>IF('4. Heures nocturnes'!$C$3="Score",2,17)</f>
        <v>17</v>
      </c>
      <c r="AS65">
        <f>IF('4. Heures nocturnes'!$C$3="Score",2,10)</f>
        <v>10</v>
      </c>
      <c r="AT65">
        <f>IF('4. Heures nocturnes'!$C$3="Score",2,11)</f>
        <v>11</v>
      </c>
      <c r="AU65">
        <f>IF('4. Heures nocturnes'!$C$3="Score",2,18)</f>
        <v>18</v>
      </c>
      <c r="AV65">
        <f>IF('4. Heures nocturnes'!$C$3="Score",2,18)</f>
        <v>18</v>
      </c>
      <c r="AW65">
        <f>IF('4. Heures nocturnes'!$C$3="Score",2,25)</f>
        <v>25</v>
      </c>
      <c r="AX65">
        <f>IF('4. Heures nocturnes'!$C$3="Score",2,31)</f>
        <v>31</v>
      </c>
      <c r="AY65">
        <f>IF('4. Heures nocturnes'!$C$3="Score",2,24)</f>
        <v>24</v>
      </c>
      <c r="AZ65">
        <f>IF('4. Heures nocturnes'!$C$3="Score",2,24)</f>
        <v>24</v>
      </c>
      <c r="BA65">
        <f>IF('4. Heures nocturnes'!$C$3="Score",2,24)</f>
        <v>24</v>
      </c>
      <c r="BB65">
        <f>IF('4. Heures nocturnes'!$C$3="Score",2,18)</f>
        <v>18</v>
      </c>
      <c r="BC65">
        <f>IF('4. Heures nocturnes'!$C$3="Score",2,17)</f>
        <v>17</v>
      </c>
      <c r="BD65">
        <f>IF('4. Heures nocturnes'!$C$3="Score",2,9)</f>
        <v>9</v>
      </c>
      <c r="BE65">
        <f>IF('4. Heures nocturnes'!$C$3="Score",0,2)</f>
        <v>2</v>
      </c>
      <c r="BF65">
        <f>IF('4. Heures nocturnes'!$C$3="Score",0,3)</f>
        <v>3</v>
      </c>
      <c r="BG65">
        <f>IF('4. Heures nocturnes'!$C$3="Score",0,4)</f>
        <v>4</v>
      </c>
      <c r="BH65">
        <f>IF('4. Heures nocturnes'!$C$3="Score",2,11)</f>
        <v>11</v>
      </c>
      <c r="BI65">
        <f>IF('4. Heures nocturnes'!$C$3="Score",2,17)</f>
        <v>17</v>
      </c>
      <c r="BJ65">
        <f>IF('4. Heures nocturnes'!$C$3="Score",2,17)</f>
        <v>17</v>
      </c>
      <c r="BK65">
        <f>IF('4. Heures nocturnes'!$C$3="Score",2,18)</f>
        <v>18</v>
      </c>
      <c r="BL65">
        <f>IF('4. Heures nocturnes'!$C$3="Score",2,25)</f>
        <v>25</v>
      </c>
      <c r="BM65">
        <f>IF('4. Heures nocturnes'!$C$3="Score",2,24)</f>
        <v>24</v>
      </c>
      <c r="BN65">
        <f>IF('4. Heures nocturnes'!$C$3="Score",2,23)</f>
        <v>23</v>
      </c>
      <c r="BO65">
        <f>IF('4. Heures nocturnes'!$C$3="Score",2,15)</f>
        <v>15</v>
      </c>
      <c r="BP65">
        <f>IF('4. Heures nocturnes'!$C$3="Score",2,9)</f>
        <v>9</v>
      </c>
      <c r="BQ65">
        <f>IF('4. Heures nocturnes'!$C$3="Score",2,10)</f>
        <v>10</v>
      </c>
      <c r="BR65">
        <f>IF('4. Heures nocturnes'!$C$3="Score",2,10)</f>
        <v>10</v>
      </c>
      <c r="BS65">
        <f>IF('4. Heures nocturnes'!$C$3="Score",0,3)</f>
        <v>3</v>
      </c>
      <c r="BT65">
        <f>IF('4. Heures nocturnes'!$C$3="Score",0,3)</f>
        <v>3</v>
      </c>
      <c r="BU65">
        <f>IF('4. Heures nocturnes'!$C$3="Score",0,3)</f>
        <v>3</v>
      </c>
      <c r="BV65">
        <f>IF('4. Heures nocturnes'!$C$3="Score",0,3)</f>
        <v>3</v>
      </c>
      <c r="BW65">
        <f>IF('4. Heures nocturnes'!$C$3="Score",0,2)</f>
        <v>2</v>
      </c>
      <c r="BX65">
        <f>IF('4. Heures nocturnes'!$C$3="Score",0,2)</f>
        <v>2</v>
      </c>
      <c r="BY65">
        <f>IF('4. Heures nocturnes'!$C$3="Score",2,9)</f>
        <v>9</v>
      </c>
      <c r="BZ65">
        <f>IF('4. Heures nocturnes'!$C$3="Score",2,17)</f>
        <v>17</v>
      </c>
      <c r="CA65">
        <f>IF('4. Heures nocturnes'!$C$3="Score",2,24)</f>
        <v>24</v>
      </c>
      <c r="CB65">
        <f>IF('4. Heures nocturnes'!$C$3="Score",2,24)</f>
        <v>24</v>
      </c>
      <c r="CC65">
        <f>IF('4. Heures nocturnes'!$C$3="Score",2,24)</f>
        <v>24</v>
      </c>
      <c r="CD65">
        <f>IF('4. Heures nocturnes'!$C$3="Score",2,24)</f>
        <v>24</v>
      </c>
      <c r="CE65">
        <f>IF('4. Heures nocturnes'!$C$3="Score",2,23)</f>
        <v>23</v>
      </c>
      <c r="CF65">
        <f>IF('4. Heures nocturnes'!$C$3="Score",2,15)</f>
        <v>15</v>
      </c>
      <c r="CG65">
        <f>IF('4. Heures nocturnes'!$C$3="Score",0,7)</f>
        <v>7</v>
      </c>
      <c r="CH65">
        <f>IF('4. Heures nocturnes'!$C$3="Score",0,0)</f>
        <v>0</v>
      </c>
      <c r="CI65">
        <f>IF('4. Heures nocturnes'!$C$3="Score",0,0)</f>
        <v>0</v>
      </c>
      <c r="CJ65">
        <f>IF('4. Heures nocturnes'!$C$3="Score",0,0)</f>
        <v>0</v>
      </c>
      <c r="CK65">
        <f>IF('4. Heures nocturnes'!$C$3="Score",0,0)</f>
        <v>0</v>
      </c>
      <c r="CL65">
        <f>IF('4. Heures nocturnes'!$C$3="Score",0,0)</f>
        <v>0</v>
      </c>
      <c r="CM65">
        <f>IF('4. Heures nocturnes'!$C$3="Score",0,0)</f>
        <v>0</v>
      </c>
      <c r="CN65">
        <f>IF('4. Heures nocturnes'!$C$3="Score",0,0)</f>
        <v>0</v>
      </c>
      <c r="CO65">
        <f>IF('4. Heures nocturnes'!$C$3="Score",0,0)</f>
        <v>0</v>
      </c>
      <c r="CP65">
        <f>IF('4. Heures nocturnes'!$C$3="Score",0,0)</f>
        <v>0</v>
      </c>
      <c r="CQ65">
        <f>IF('4. Heures nocturnes'!$C$3="Score",0,0)</f>
        <v>0</v>
      </c>
      <c r="CR65">
        <f>IF('4. Heures nocturnes'!$C$3="Score",0,0)</f>
        <v>0</v>
      </c>
      <c r="CS65">
        <f>IF('4. Heures nocturnes'!$C$3="Score",0,0)</f>
        <v>0</v>
      </c>
      <c r="CT65">
        <f>IF('4. Heures nocturnes'!$C$3="Score",0,0)</f>
        <v>0</v>
      </c>
      <c r="CU65">
        <f>IF('4. Heures nocturnes'!$C$3="Score",0,1)</f>
        <v>1</v>
      </c>
      <c r="CV65">
        <f>IF('4. Heures nocturnes'!$C$3="Score",2,9)</f>
        <v>9</v>
      </c>
      <c r="CW65">
        <f>IF('4. Heures nocturnes'!$C$3="Score",2,16)</f>
        <v>16</v>
      </c>
      <c r="CX65">
        <f>IF('4. Heures nocturnes'!$C$3="Score",2,16)</f>
        <v>16</v>
      </c>
      <c r="CY65">
        <f>IF('4. Heures nocturnes'!$C$3="Score",2,16)</f>
        <v>16</v>
      </c>
      <c r="CZ65">
        <f>IF('4. Heures nocturnes'!$C$3="Score",2,16)</f>
        <v>16</v>
      </c>
      <c r="DA65">
        <f>IF('4. Heures nocturnes'!$C$3="Score",2,16)</f>
        <v>16</v>
      </c>
    </row>
    <row r="66" spans="2:105" x14ac:dyDescent="0.35">
      <c r="B66" s="186" t="s">
        <v>1109</v>
      </c>
      <c r="D66" s="207">
        <f t="shared" si="3"/>
        <v>18.2</v>
      </c>
      <c r="E66">
        <f>IF('4. Heures nocturnes'!$C$3="Score",,)</f>
        <v>0</v>
      </c>
      <c r="P66">
        <f>IF('4. Heures nocturnes'!$C$3="Score",,)</f>
        <v>0</v>
      </c>
      <c r="Q66">
        <f>IF('4. Heures nocturnes'!$C$3="Score",,)</f>
        <v>0</v>
      </c>
      <c r="R66">
        <f>IF('4. Heures nocturnes'!$C$3="Score",,)</f>
        <v>0</v>
      </c>
      <c r="S66">
        <f>IF('4. Heures nocturnes'!$C$3="Score",,)</f>
        <v>0</v>
      </c>
      <c r="T66">
        <f>IF('4. Heures nocturnes'!$C$3="Score",,)</f>
        <v>0</v>
      </c>
      <c r="U66">
        <f>IF('4. Heures nocturnes'!$C$3="Score",2,17)</f>
        <v>17</v>
      </c>
      <c r="V66">
        <f>IF('4. Heures nocturnes'!$C$3="Score",2,24)</f>
        <v>24</v>
      </c>
      <c r="W66">
        <f>IF('4. Heures nocturnes'!$C$3="Score",2,23)</f>
        <v>23</v>
      </c>
      <c r="X66">
        <f>IF('4. Heures nocturnes'!$C$3="Score",2,16)</f>
        <v>16</v>
      </c>
      <c r="Y66">
        <f>IF('4. Heures nocturnes'!$C$3="Score",2,17)</f>
        <v>17</v>
      </c>
      <c r="Z66">
        <f>IF('4. Heures nocturnes'!$C$3="Score",2,25)</f>
        <v>25</v>
      </c>
      <c r="AA66">
        <f>IF('4. Heures nocturnes'!$C$3="Score",2,31)</f>
        <v>31</v>
      </c>
      <c r="AB66">
        <f>IF('4. Heures nocturnes'!$C$3="Score",2,23)</f>
        <v>23</v>
      </c>
      <c r="AC66">
        <f>IF('4. Heures nocturnes'!$C$3="Score",2,16)</f>
        <v>16</v>
      </c>
      <c r="AD66">
        <f>IF('4. Heures nocturnes'!$C$3="Score",2,16)</f>
        <v>16</v>
      </c>
      <c r="AE66">
        <f>IF('4. Heures nocturnes'!$C$3="Score",2,17)</f>
        <v>17</v>
      </c>
      <c r="AF66">
        <f>IF('4. Heures nocturnes'!$C$3="Score",2,24)</f>
        <v>24</v>
      </c>
      <c r="AG66">
        <f>IF('4. Heures nocturnes'!$C$3="Score",2,24)</f>
        <v>24</v>
      </c>
      <c r="AH66">
        <f>IF('4. Heures nocturnes'!$C$3="Score",2,24)</f>
        <v>24</v>
      </c>
      <c r="AI66">
        <f>IF('4. Heures nocturnes'!$C$3="Score",2,24)</f>
        <v>24</v>
      </c>
      <c r="AJ66">
        <f>IF('4. Heures nocturnes'!$C$3="Score",2,24)</f>
        <v>24</v>
      </c>
      <c r="AK66">
        <f>IF('4. Heures nocturnes'!$C$3="Score",2,24)</f>
        <v>24</v>
      </c>
      <c r="AL66">
        <f>IF('4. Heures nocturnes'!$C$3="Score",2,24)</f>
        <v>24</v>
      </c>
      <c r="AM66">
        <f>IF('4. Heures nocturnes'!$C$3="Score",2,24)</f>
        <v>24</v>
      </c>
      <c r="AN66">
        <f>IF('4. Heures nocturnes'!$C$3="Score",2,23)</f>
        <v>23</v>
      </c>
      <c r="AO66">
        <f>IF('4. Heures nocturnes'!$C$3="Score",2,16)</f>
        <v>16</v>
      </c>
      <c r="AP66">
        <f>IF('4. Heures nocturnes'!$C$3="Score",2,16)</f>
        <v>16</v>
      </c>
      <c r="AQ66">
        <f>IF('4. Heures nocturnes'!$C$3="Score",2,17)</f>
        <v>17</v>
      </c>
      <c r="AR66">
        <f>IF('4. Heures nocturnes'!$C$3="Score",2,25)</f>
        <v>25</v>
      </c>
      <c r="AS66">
        <f>IF('4. Heures nocturnes'!$C$3="Score",2,31)</f>
        <v>31</v>
      </c>
      <c r="AT66">
        <f>IF('4. Heures nocturnes'!$C$3="Score",2,23)</f>
        <v>23</v>
      </c>
      <c r="AU66">
        <f>IF('4. Heures nocturnes'!$C$3="Score",2,16)</f>
        <v>16</v>
      </c>
      <c r="AV66">
        <f>IF('4. Heures nocturnes'!$C$3="Score",2,17)</f>
        <v>17</v>
      </c>
      <c r="AW66">
        <f>IF('4. Heures nocturnes'!$C$3="Score",2,18)</f>
        <v>18</v>
      </c>
      <c r="AX66">
        <f>IF('4. Heures nocturnes'!$C$3="Score",2,18)</f>
        <v>18</v>
      </c>
      <c r="AY66">
        <f>IF('4. Heures nocturnes'!$C$3="Score",2,17)</f>
        <v>17</v>
      </c>
      <c r="AZ66">
        <f>IF('4. Heures nocturnes'!$C$3="Score",2,10)</f>
        <v>10</v>
      </c>
      <c r="BA66">
        <f>IF('4. Heures nocturnes'!$C$3="Score",2,10)</f>
        <v>10</v>
      </c>
      <c r="BB66">
        <f>IF('4. Heures nocturnes'!$C$3="Score",2,11)</f>
        <v>11</v>
      </c>
      <c r="BC66">
        <f>IF('4. Heures nocturnes'!$C$3="Score",2,18)</f>
        <v>18</v>
      </c>
      <c r="BD66">
        <f>IF('4. Heures nocturnes'!$C$3="Score",2,25)</f>
        <v>25</v>
      </c>
      <c r="BE66">
        <f>IF('4. Heures nocturnes'!$C$3="Score",2,31)</f>
        <v>31</v>
      </c>
      <c r="BF66">
        <f>IF('4. Heures nocturnes'!$C$3="Score",2,24)</f>
        <v>24</v>
      </c>
      <c r="BG66">
        <f>IF('4. Heures nocturnes'!$C$3="Score",2,24)</f>
        <v>24</v>
      </c>
      <c r="BH66">
        <f>IF('4. Heures nocturnes'!$C$3="Score",2,25)</f>
        <v>25</v>
      </c>
      <c r="BI66">
        <f>IF('4. Heures nocturnes'!$C$3="Score",2,32)</f>
        <v>32</v>
      </c>
      <c r="BJ66">
        <f>IF('4. Heures nocturnes'!$C$3="Score",2,31)</f>
        <v>31</v>
      </c>
      <c r="BK66">
        <f>IF('4. Heures nocturnes'!$C$3="Score",2,23)</f>
        <v>23</v>
      </c>
      <c r="BL66">
        <f>IF('4. Heures nocturnes'!$C$3="Score",2,17)</f>
        <v>17</v>
      </c>
      <c r="BM66">
        <f>IF('4. Heures nocturnes'!$C$3="Score",2,18)</f>
        <v>18</v>
      </c>
      <c r="BN66">
        <f>IF('4. Heures nocturnes'!$C$3="Score",2,18)</f>
        <v>18</v>
      </c>
      <c r="BO66">
        <f>IF('4. Heures nocturnes'!$C$3="Score",2,18)</f>
        <v>18</v>
      </c>
      <c r="BP66">
        <f>IF('4. Heures nocturnes'!$C$3="Score",2,17)</f>
        <v>17</v>
      </c>
      <c r="BQ66">
        <f>IF('4. Heures nocturnes'!$C$3="Score",2,10)</f>
        <v>10</v>
      </c>
      <c r="BR66">
        <f>IF('4. Heures nocturnes'!$C$3="Score",2,10)</f>
        <v>10</v>
      </c>
      <c r="BS66">
        <f>IF('4. Heures nocturnes'!$C$3="Score",2,10)</f>
        <v>10</v>
      </c>
      <c r="BT66">
        <f>IF('4. Heures nocturnes'!$C$3="Score",2,10)</f>
        <v>10</v>
      </c>
      <c r="BU66">
        <f>IF('4. Heures nocturnes'!$C$3="Score",2,18)</f>
        <v>18</v>
      </c>
      <c r="BV66">
        <f>IF('4. Heures nocturnes'!$C$3="Score",2,24)</f>
        <v>24</v>
      </c>
      <c r="BW66">
        <f>IF('4. Heures nocturnes'!$C$3="Score",2,17)</f>
        <v>17</v>
      </c>
      <c r="BX66">
        <f>IF('4. Heures nocturnes'!$C$3="Score",2,17)</f>
        <v>17</v>
      </c>
      <c r="BY66">
        <f>IF('4. Heures nocturnes'!$C$3="Score",2,17)</f>
        <v>17</v>
      </c>
      <c r="BZ66">
        <f>IF('4. Heures nocturnes'!$C$3="Score",2,17)</f>
        <v>17</v>
      </c>
      <c r="CA66">
        <f>IF('4. Heures nocturnes'!$C$3="Score",2,24)</f>
        <v>24</v>
      </c>
      <c r="CB66">
        <f>IF('4. Heures nocturnes'!$C$3="Score",2,23)</f>
        <v>23</v>
      </c>
      <c r="CC66">
        <f>IF('4. Heures nocturnes'!$C$3="Score",2,16)</f>
        <v>16</v>
      </c>
      <c r="CD66">
        <f>IF('4. Heures nocturnes'!$C$3="Score",2,16)</f>
        <v>16</v>
      </c>
      <c r="CE66">
        <f>IF('4. Heures nocturnes'!$C$3="Score",2,17)</f>
        <v>17</v>
      </c>
      <c r="CF66">
        <f>IF('4. Heures nocturnes'!$C$3="Score",2,18)</f>
        <v>18</v>
      </c>
      <c r="CG66">
        <f>IF('4. Heures nocturnes'!$C$3="Score",2,18)</f>
        <v>18</v>
      </c>
      <c r="CH66">
        <f>IF('4. Heures nocturnes'!$C$3="Score",2,17)</f>
        <v>17</v>
      </c>
      <c r="CI66">
        <f>IF('4. Heures nocturnes'!$C$3="Score",2,10)</f>
        <v>10</v>
      </c>
      <c r="CJ66">
        <f>IF('4. Heures nocturnes'!$C$3="Score",2,10)</f>
        <v>10</v>
      </c>
      <c r="CK66">
        <f>IF('4. Heures nocturnes'!$C$3="Score",2,10)</f>
        <v>10</v>
      </c>
      <c r="CL66">
        <f>IF('4. Heures nocturnes'!$C$3="Score",2,10)</f>
        <v>10</v>
      </c>
      <c r="CM66">
        <f>IF('4. Heures nocturnes'!$C$3="Score",2,17)</f>
        <v>17</v>
      </c>
      <c r="CN66">
        <f>IF('4. Heures nocturnes'!$C$3="Score",2,23)</f>
        <v>23</v>
      </c>
      <c r="CO66">
        <f>IF('4. Heures nocturnes'!$C$3="Score",2,16)</f>
        <v>16</v>
      </c>
      <c r="CP66">
        <f>IF('4. Heures nocturnes'!$C$3="Score",2,16)</f>
        <v>16</v>
      </c>
      <c r="CQ66">
        <f>IF('4. Heures nocturnes'!$C$3="Score",2,17)</f>
        <v>17</v>
      </c>
      <c r="CR66">
        <f>IF('4. Heures nocturnes'!$C$3="Score",2,18)</f>
        <v>18</v>
      </c>
      <c r="CS66">
        <f>IF('4. Heures nocturnes'!$C$3="Score",2,17)</f>
        <v>17</v>
      </c>
      <c r="CT66">
        <f>IF('4. Heures nocturnes'!$C$3="Score",2,9)</f>
        <v>9</v>
      </c>
      <c r="CU66">
        <f>IF('4. Heures nocturnes'!$C$3="Score",0,2)</f>
        <v>2</v>
      </c>
      <c r="CV66">
        <f>IF('4. Heures nocturnes'!$C$3="Score",0,3)</f>
        <v>3</v>
      </c>
      <c r="CW66">
        <f>IF('4. Heures nocturnes'!$C$3="Score",0,4)</f>
        <v>4</v>
      </c>
      <c r="CX66">
        <f>IF('4. Heures nocturnes'!$C$3="Score",2,11)</f>
        <v>11</v>
      </c>
      <c r="CY66">
        <f>IF('4. Heures nocturnes'!$C$3="Score",2,17)</f>
        <v>17</v>
      </c>
      <c r="CZ66">
        <f>IF('4. Heures nocturnes'!$C$3="Score",2,16)</f>
        <v>16</v>
      </c>
      <c r="DA66">
        <f>IF('4. Heures nocturnes'!$C$3="Score",2,16)</f>
        <v>16</v>
      </c>
    </row>
    <row r="67" spans="2:105" x14ac:dyDescent="0.35">
      <c r="B67" s="186" t="s">
        <v>1110</v>
      </c>
      <c r="D67" s="207">
        <f t="shared" si="3"/>
        <v>9.0117647058823529</v>
      </c>
      <c r="E67">
        <f>IF('4. Heures nocturnes'!$C$3="Score",,)</f>
        <v>0</v>
      </c>
      <c r="P67">
        <f>IF('4. Heures nocturnes'!$C$3="Score",,)</f>
        <v>0</v>
      </c>
      <c r="Q67">
        <f>IF('4. Heures nocturnes'!$C$3="Score",,)</f>
        <v>0</v>
      </c>
      <c r="R67">
        <f>IF('4. Heures nocturnes'!$C$3="Score",,)</f>
        <v>0</v>
      </c>
      <c r="S67">
        <f>IF('4. Heures nocturnes'!$C$3="Score",,)</f>
        <v>0</v>
      </c>
      <c r="T67">
        <f>IF('4. Heures nocturnes'!$C$3="Score",,)</f>
        <v>0</v>
      </c>
      <c r="U67">
        <f>IF('4. Heures nocturnes'!$C$3="Score",2,16)</f>
        <v>16</v>
      </c>
      <c r="V67">
        <f>IF('4. Heures nocturnes'!$C$3="Score",2,16)</f>
        <v>16</v>
      </c>
      <c r="W67">
        <f>IF('4. Heures nocturnes'!$C$3="Score",2,16)</f>
        <v>16</v>
      </c>
      <c r="X67">
        <f>IF('4. Heures nocturnes'!$C$3="Score",2,17)</f>
        <v>17</v>
      </c>
      <c r="Y67">
        <f>IF('4. Heures nocturnes'!$C$3="Score",2,17)</f>
        <v>17</v>
      </c>
      <c r="Z67">
        <f>IF('4. Heures nocturnes'!$C$3="Score",2,10)</f>
        <v>10</v>
      </c>
      <c r="AA67">
        <f>IF('4. Heures nocturnes'!$C$3="Score",0,3)</f>
        <v>3</v>
      </c>
      <c r="AB67">
        <f>IF('4. Heures nocturnes'!$C$3="Score",0,3)</f>
        <v>3</v>
      </c>
      <c r="AC67">
        <f>IF('4. Heures nocturnes'!$C$3="Score",0,3)</f>
        <v>3</v>
      </c>
      <c r="AD67">
        <f>IF('4. Heures nocturnes'!$C$3="Score",0,4)</f>
        <v>4</v>
      </c>
      <c r="AE67">
        <f>IF('4. Heures nocturnes'!$C$3="Score",0,4)</f>
        <v>4</v>
      </c>
      <c r="AF67">
        <f>IF('4. Heures nocturnes'!$C$3="Score",2,10)</f>
        <v>10</v>
      </c>
      <c r="AG67">
        <f>IF('4. Heures nocturnes'!$C$3="Score",2,9)</f>
        <v>9</v>
      </c>
      <c r="AH67">
        <f>IF('4. Heures nocturnes'!$C$3="Score",2,9)</f>
        <v>9</v>
      </c>
      <c r="AI67">
        <f>IF('4. Heures nocturnes'!$C$3="Score",2,9)</f>
        <v>9</v>
      </c>
      <c r="AJ67">
        <f>IF('4. Heures nocturnes'!$C$3="Score",2,9)</f>
        <v>9</v>
      </c>
      <c r="AK67">
        <f>IF('4. Heures nocturnes'!$C$3="Score",2,9)</f>
        <v>9</v>
      </c>
      <c r="AL67">
        <f>IF('4. Heures nocturnes'!$C$3="Score",2,9)</f>
        <v>9</v>
      </c>
      <c r="AM67">
        <f>IF('4. Heures nocturnes'!$C$3="Score",0,2)</f>
        <v>2</v>
      </c>
      <c r="AN67">
        <f>IF('4. Heures nocturnes'!$C$3="Score",0,2)</f>
        <v>2</v>
      </c>
      <c r="AO67">
        <f>IF('4. Heures nocturnes'!$C$3="Score",0,3)</f>
        <v>3</v>
      </c>
      <c r="AP67">
        <f>IF('4. Heures nocturnes'!$C$3="Score",0,4)</f>
        <v>4</v>
      </c>
      <c r="AQ67">
        <f>IF('4. Heures nocturnes'!$C$3="Score",0,5)</f>
        <v>5</v>
      </c>
      <c r="AR67">
        <f>IF('4. Heures nocturnes'!$C$3="Score",0,4)</f>
        <v>4</v>
      </c>
      <c r="AS67">
        <f>IF('4. Heures nocturnes'!$C$3="Score",0,3)</f>
        <v>3</v>
      </c>
      <c r="AT67">
        <f>IF('4. Heures nocturnes'!$C$3="Score",0,3)</f>
        <v>3</v>
      </c>
      <c r="AU67">
        <f>IF('4. Heures nocturnes'!$C$3="Score",0,3)</f>
        <v>3</v>
      </c>
      <c r="AV67">
        <f>IF('4. Heures nocturnes'!$C$3="Score",0,3)</f>
        <v>3</v>
      </c>
      <c r="AW67">
        <f>IF('4. Heures nocturnes'!$C$3="Score",2,10)</f>
        <v>10</v>
      </c>
      <c r="AX67">
        <f>IF('4. Heures nocturnes'!$C$3="Score",2,16)</f>
        <v>16</v>
      </c>
      <c r="AY67">
        <f>IF('4. Heures nocturnes'!$C$3="Score",2,16)</f>
        <v>16</v>
      </c>
      <c r="AZ67">
        <f>IF('4. Heures nocturnes'!$C$3="Score",2,16)</f>
        <v>16</v>
      </c>
      <c r="BA67">
        <f>IF('4. Heures nocturnes'!$C$3="Score",2,17)</f>
        <v>17</v>
      </c>
      <c r="BB67">
        <f>IF('4. Heures nocturnes'!$C$3="Score",2,18)</f>
        <v>18</v>
      </c>
      <c r="BC67">
        <f>IF('4. Heures nocturnes'!$C$3="Score",2,17)</f>
        <v>17</v>
      </c>
      <c r="BD67">
        <f>IF('4. Heures nocturnes'!$C$3="Score",2,9)</f>
        <v>9</v>
      </c>
      <c r="BE67">
        <f>IF('4. Heures nocturnes'!$C$3="Score",0,2)</f>
        <v>2</v>
      </c>
      <c r="BF67">
        <f>IF('4. Heures nocturnes'!$C$3="Score",0,3)</f>
        <v>3</v>
      </c>
      <c r="BG67">
        <f>IF('4. Heures nocturnes'!$C$3="Score",0,4)</f>
        <v>4</v>
      </c>
      <c r="BH67">
        <f>IF('4. Heures nocturnes'!$C$3="Score",0,3)</f>
        <v>3</v>
      </c>
      <c r="BI67">
        <f>IF('4. Heures nocturnes'!$C$3="Score",0,2)</f>
        <v>2</v>
      </c>
      <c r="BJ67">
        <f>IF('4. Heures nocturnes'!$C$3="Score",0,2)</f>
        <v>2</v>
      </c>
      <c r="BK67">
        <f>IF('4. Heures nocturnes'!$C$3="Score",0,2)</f>
        <v>2</v>
      </c>
      <c r="BL67">
        <f>IF('4. Heures nocturnes'!$C$3="Score",0,3)</f>
        <v>3</v>
      </c>
      <c r="BM67">
        <f>IF('4. Heures nocturnes'!$C$3="Score",0,3)</f>
        <v>3</v>
      </c>
      <c r="BN67">
        <f>IF('4. Heures nocturnes'!$C$3="Score",2,10)</f>
        <v>10</v>
      </c>
      <c r="BO67">
        <f>IF('4. Heures nocturnes'!$C$3="Score",2,17)</f>
        <v>17</v>
      </c>
      <c r="BP67">
        <f>IF('4. Heures nocturnes'!$C$3="Score",2,17)</f>
        <v>17</v>
      </c>
      <c r="BQ67">
        <f>IF('4. Heures nocturnes'!$C$3="Score",2,17)</f>
        <v>17</v>
      </c>
      <c r="BR67">
        <f>IF('4. Heures nocturnes'!$C$3="Score",2,17)</f>
        <v>17</v>
      </c>
      <c r="BS67">
        <f>IF('4. Heures nocturnes'!$C$3="Score",2,16)</f>
        <v>16</v>
      </c>
      <c r="BT67">
        <f>IF('4. Heures nocturnes'!$C$3="Score",2,16)</f>
        <v>16</v>
      </c>
      <c r="BU67">
        <f>IF('4. Heures nocturnes'!$C$3="Score",2,15)</f>
        <v>15</v>
      </c>
      <c r="BV67">
        <f>IF('4. Heures nocturnes'!$C$3="Score",1,8)</f>
        <v>8</v>
      </c>
      <c r="BW67">
        <f>IF('4. Heures nocturnes'!$C$3="Score",1,8)</f>
        <v>8</v>
      </c>
      <c r="BX67">
        <f>IF('4. Heures nocturnes'!$C$3="Score",2,9)</f>
        <v>9</v>
      </c>
      <c r="BY67">
        <f>IF('4. Heures nocturnes'!$C$3="Score",2,10)</f>
        <v>10</v>
      </c>
      <c r="BZ67">
        <f>IF('4. Heures nocturnes'!$C$3="Score",2,11)</f>
        <v>11</v>
      </c>
      <c r="CA67">
        <f>IF('4. Heures nocturnes'!$C$3="Score",2,17)</f>
        <v>17</v>
      </c>
      <c r="CB67">
        <f>IF('4. Heures nocturnes'!$C$3="Score",2,10)</f>
        <v>10</v>
      </c>
      <c r="CC67">
        <f>IF('4. Heures nocturnes'!$C$3="Score",2,10)</f>
        <v>10</v>
      </c>
      <c r="CD67">
        <f>IF('4. Heures nocturnes'!$C$3="Score",2,10)</f>
        <v>10</v>
      </c>
      <c r="CE67">
        <f>IF('4. Heures nocturnes'!$C$3="Score",2,10)</f>
        <v>10</v>
      </c>
      <c r="CF67">
        <f>IF('4. Heures nocturnes'!$C$3="Score",2,17)</f>
        <v>17</v>
      </c>
      <c r="CG67">
        <f>IF('4. Heures nocturnes'!$C$3="Score",2,23)</f>
        <v>23</v>
      </c>
      <c r="CH67">
        <f>IF('4. Heures nocturnes'!$C$3="Score",2,16)</f>
        <v>16</v>
      </c>
      <c r="CI67">
        <f>IF('4. Heures nocturnes'!$C$3="Score",2,16)</f>
        <v>16</v>
      </c>
      <c r="CJ67">
        <f>IF('4. Heures nocturnes'!$C$3="Score",2,17)</f>
        <v>17</v>
      </c>
      <c r="CK67">
        <f>IF('4. Heures nocturnes'!$C$3="Score",2,18)</f>
        <v>18</v>
      </c>
      <c r="CL67">
        <f>IF('4. Heures nocturnes'!$C$3="Score",2,24)</f>
        <v>24</v>
      </c>
      <c r="CM67">
        <f>IF('4. Heures nocturnes'!$C$3="Score",2,16)</f>
        <v>16</v>
      </c>
      <c r="CN67">
        <f>IF('4. Heures nocturnes'!$C$3="Score",2,9)</f>
        <v>9</v>
      </c>
      <c r="CO67">
        <f>IF('4. Heures nocturnes'!$C$3="Score",2,9)</f>
        <v>9</v>
      </c>
      <c r="CP67">
        <f>IF('4. Heures nocturnes'!$C$3="Score",2,9)</f>
        <v>9</v>
      </c>
      <c r="CQ67">
        <f>IF('4. Heures nocturnes'!$C$3="Score",1,8)</f>
        <v>8</v>
      </c>
      <c r="CR67">
        <f>IF('4. Heures nocturnes'!$C$3="Score",0,7)</f>
        <v>7</v>
      </c>
      <c r="CS67">
        <f>IF('4. Heures nocturnes'!$C$3="Score",0,0)</f>
        <v>0</v>
      </c>
      <c r="CT67">
        <f>IF('4. Heures nocturnes'!$C$3="Score",0,0)</f>
        <v>0</v>
      </c>
      <c r="CU67">
        <f>IF('4. Heures nocturnes'!$C$3="Score",0,0)</f>
        <v>0</v>
      </c>
      <c r="CV67">
        <f>IF('4. Heures nocturnes'!$C$3="Score",0,0)</f>
        <v>0</v>
      </c>
      <c r="CW67">
        <f>IF('4. Heures nocturnes'!$C$3="Score",0,0)</f>
        <v>0</v>
      </c>
      <c r="CX67">
        <f>IF('4. Heures nocturnes'!$C$3="Score",0,0)</f>
        <v>0</v>
      </c>
      <c r="CY67">
        <f>IF('4. Heures nocturnes'!$C$3="Score",0,1)</f>
        <v>1</v>
      </c>
      <c r="CZ67">
        <f>IF('4. Heures nocturnes'!$C$3="Score",0,0)</f>
        <v>0</v>
      </c>
      <c r="DA67">
        <f>IF('4. Heures nocturnes'!$C$3="Score",0,0)</f>
        <v>0</v>
      </c>
    </row>
    <row r="68" spans="2:105" x14ac:dyDescent="0.35">
      <c r="B68" s="186" t="s">
        <v>1111</v>
      </c>
      <c r="D68" s="207">
        <f t="shared" si="3"/>
        <v>10.623529411764705</v>
      </c>
      <c r="E68">
        <f>IF('4. Heures nocturnes'!$C$3="Score",,)</f>
        <v>0</v>
      </c>
      <c r="P68">
        <f>IF('4. Heures nocturnes'!$C$3="Score",,)</f>
        <v>0</v>
      </c>
      <c r="Q68">
        <f>IF('4. Heures nocturnes'!$C$3="Score",,)</f>
        <v>0</v>
      </c>
      <c r="R68">
        <f>IF('4. Heures nocturnes'!$C$3="Score",,)</f>
        <v>0</v>
      </c>
      <c r="S68">
        <f>IF('4. Heures nocturnes'!$C$3="Score",,)</f>
        <v>0</v>
      </c>
      <c r="T68">
        <f>IF('4. Heures nocturnes'!$C$3="Score",,)</f>
        <v>0</v>
      </c>
      <c r="U68">
        <f>IF('4. Heures nocturnes'!$C$3="Score",0,1)</f>
        <v>1</v>
      </c>
      <c r="V68">
        <f>IF('4. Heures nocturnes'!$C$3="Score",0,1)</f>
        <v>1</v>
      </c>
      <c r="W68">
        <f>IF('4. Heures nocturnes'!$C$3="Score",0,1)</f>
        <v>1</v>
      </c>
      <c r="X68">
        <f>IF('4. Heures nocturnes'!$C$3="Score",0,1)</f>
        <v>1</v>
      </c>
      <c r="Y68">
        <f>IF('4. Heures nocturnes'!$C$3="Score",0,2)</f>
        <v>2</v>
      </c>
      <c r="Z68">
        <f>IF('4. Heures nocturnes'!$C$3="Score",2,10)</f>
        <v>10</v>
      </c>
      <c r="AA68">
        <f>IF('4. Heures nocturnes'!$C$3="Score",2,17)</f>
        <v>17</v>
      </c>
      <c r="AB68">
        <f>IF('4. Heures nocturnes'!$C$3="Score",2,16)</f>
        <v>16</v>
      </c>
      <c r="AC68">
        <f>IF('4. Heures nocturnes'!$C$3="Score",2,16)</f>
        <v>16</v>
      </c>
      <c r="AD68">
        <f>IF('4. Heures nocturnes'!$C$3="Score",2,16)</f>
        <v>16</v>
      </c>
      <c r="AE68">
        <f>IF('4. Heures nocturnes'!$C$3="Score",2,17)</f>
        <v>17</v>
      </c>
      <c r="AF68">
        <f>IF('4. Heures nocturnes'!$C$3="Score",2,17)</f>
        <v>17</v>
      </c>
      <c r="AG68">
        <f>IF('4. Heures nocturnes'!$C$3="Score",2,10)</f>
        <v>10</v>
      </c>
      <c r="AH68">
        <f>IF('4. Heures nocturnes'!$C$3="Score",0,3)</f>
        <v>3</v>
      </c>
      <c r="AI68">
        <f>IF('4. Heures nocturnes'!$C$3="Score",0,3)</f>
        <v>3</v>
      </c>
      <c r="AJ68">
        <f>IF('4. Heures nocturnes'!$C$3="Score",0,3)</f>
        <v>3</v>
      </c>
      <c r="AK68">
        <f>IF('4. Heures nocturnes'!$C$3="Score",0,4)</f>
        <v>4</v>
      </c>
      <c r="AL68">
        <f>IF('4. Heures nocturnes'!$C$3="Score",0,4)</f>
        <v>4</v>
      </c>
      <c r="AM68">
        <f>IF('4. Heures nocturnes'!$C$3="Score",0,3)</f>
        <v>3</v>
      </c>
      <c r="AN68">
        <f>IF('4. Heures nocturnes'!$C$3="Score",0,2)</f>
        <v>2</v>
      </c>
      <c r="AO68">
        <f>IF('4. Heures nocturnes'!$C$3="Score",0,2)</f>
        <v>2</v>
      </c>
      <c r="AP68">
        <f>IF('4. Heures nocturnes'!$C$3="Score",0,2)</f>
        <v>2</v>
      </c>
      <c r="AQ68">
        <f>IF('4. Heures nocturnes'!$C$3="Score",0,3)</f>
        <v>3</v>
      </c>
      <c r="AR68">
        <f>IF('4. Heures nocturnes'!$C$3="Score",0,3)</f>
        <v>3</v>
      </c>
      <c r="AS68">
        <f>IF('4. Heures nocturnes'!$C$3="Score",2,9)</f>
        <v>9</v>
      </c>
      <c r="AT68">
        <f>IF('4. Heures nocturnes'!$C$3="Score",2,9)</f>
        <v>9</v>
      </c>
      <c r="AU68">
        <f>IF('4. Heures nocturnes'!$C$3="Score",2,9)</f>
        <v>9</v>
      </c>
      <c r="AV68">
        <f>IF('4. Heures nocturnes'!$C$3="Score",2,10)</f>
        <v>10</v>
      </c>
      <c r="AW68">
        <f>IF('4. Heures nocturnes'!$C$3="Score",2,11)</f>
        <v>11</v>
      </c>
      <c r="AX68">
        <f>IF('4. Heures nocturnes'!$C$3="Score",2,11)</f>
        <v>11</v>
      </c>
      <c r="AY68">
        <f>IF('4. Heures nocturnes'!$C$3="Score",2,17)</f>
        <v>17</v>
      </c>
      <c r="AZ68">
        <f>IF('4. Heures nocturnes'!$C$3="Score",2,10)</f>
        <v>10</v>
      </c>
      <c r="BA68">
        <f>IF('4. Heures nocturnes'!$C$3="Score",2,10)</f>
        <v>10</v>
      </c>
      <c r="BB68">
        <f>IF('4. Heures nocturnes'!$C$3="Score",2,10)</f>
        <v>10</v>
      </c>
      <c r="BC68">
        <f>IF('4. Heures nocturnes'!$C$3="Score",2,10)</f>
        <v>10</v>
      </c>
      <c r="BD68">
        <f>IF('4. Heures nocturnes'!$C$3="Score",2,17)</f>
        <v>17</v>
      </c>
      <c r="BE68">
        <f>IF('4. Heures nocturnes'!$C$3="Score",2,23)</f>
        <v>23</v>
      </c>
      <c r="BF68">
        <f>IF('4. Heures nocturnes'!$C$3="Score",2,16)</f>
        <v>16</v>
      </c>
      <c r="BG68">
        <f>IF('4. Heures nocturnes'!$C$3="Score",2,16)</f>
        <v>16</v>
      </c>
      <c r="BH68">
        <f>IF('4. Heures nocturnes'!$C$3="Score",2,17)</f>
        <v>17</v>
      </c>
      <c r="BI68">
        <f>IF('4. Heures nocturnes'!$C$3="Score",2,25)</f>
        <v>25</v>
      </c>
      <c r="BJ68">
        <f>IF('4. Heures nocturnes'!$C$3="Score",2,31)</f>
        <v>31</v>
      </c>
      <c r="BK68">
        <f>IF('4. Heures nocturnes'!$C$3="Score",2,23)</f>
        <v>23</v>
      </c>
      <c r="BL68">
        <f>IF('4. Heures nocturnes'!$C$3="Score",2,16)</f>
        <v>16</v>
      </c>
      <c r="BM68">
        <f>IF('4. Heures nocturnes'!$C$3="Score",2,16)</f>
        <v>16</v>
      </c>
      <c r="BN68">
        <f>IF('4. Heures nocturnes'!$C$3="Score",2,17)</f>
        <v>17</v>
      </c>
      <c r="BO68">
        <f>IF('4. Heures nocturnes'!$C$3="Score",2,17)</f>
        <v>17</v>
      </c>
      <c r="BP68">
        <f>IF('4. Heures nocturnes'!$C$3="Score",2,9)</f>
        <v>9</v>
      </c>
      <c r="BQ68">
        <f>IF('4. Heures nocturnes'!$C$3="Score",0,2)</f>
        <v>2</v>
      </c>
      <c r="BR68">
        <f>IF('4. Heures nocturnes'!$C$3="Score",0,2)</f>
        <v>2</v>
      </c>
      <c r="BS68">
        <f>IF('4. Heures nocturnes'!$C$3="Score",0,3)</f>
        <v>3</v>
      </c>
      <c r="BT68">
        <f>IF('4. Heures nocturnes'!$C$3="Score",0,4)</f>
        <v>4</v>
      </c>
      <c r="BU68">
        <f>IF('4. Heures nocturnes'!$C$3="Score",2,11)</f>
        <v>11</v>
      </c>
      <c r="BV68">
        <f>IF('4. Heures nocturnes'!$C$3="Score",2,17)</f>
        <v>17</v>
      </c>
      <c r="BW68">
        <f>IF('4. Heures nocturnes'!$C$3="Score",2,17)</f>
        <v>17</v>
      </c>
      <c r="BX68">
        <f>IF('4. Heures nocturnes'!$C$3="Score",2,17)</f>
        <v>17</v>
      </c>
      <c r="BY68">
        <f>IF('4. Heures nocturnes'!$C$3="Score",2,17)</f>
        <v>17</v>
      </c>
      <c r="BZ68">
        <f>IF('4. Heures nocturnes'!$C$3="Score",2,16)</f>
        <v>16</v>
      </c>
      <c r="CA68">
        <f>IF('4. Heures nocturnes'!$C$3="Score",2,16)</f>
        <v>16</v>
      </c>
      <c r="CB68">
        <f>IF('4. Heures nocturnes'!$C$3="Score",2,9)</f>
        <v>9</v>
      </c>
      <c r="CC68">
        <f>IF('4. Heures nocturnes'!$C$3="Score",0,3)</f>
        <v>3</v>
      </c>
      <c r="CD68">
        <f>IF('4. Heures nocturnes'!$C$3="Score",0,3)</f>
        <v>3</v>
      </c>
      <c r="CE68">
        <f>IF('4. Heures nocturnes'!$C$3="Score",0,3)</f>
        <v>3</v>
      </c>
      <c r="CF68">
        <f>IF('4. Heures nocturnes'!$C$3="Score",0,3)</f>
        <v>3</v>
      </c>
      <c r="CG68">
        <f>IF('4. Heures nocturnes'!$C$3="Score",0,4)</f>
        <v>4</v>
      </c>
      <c r="CH68">
        <f>IF('4. Heures nocturnes'!$C$3="Score",0,4)</f>
        <v>4</v>
      </c>
      <c r="CI68">
        <f>IF('4. Heures nocturnes'!$C$3="Score",2,11)</f>
        <v>11</v>
      </c>
      <c r="CJ68">
        <f>IF('4. Heures nocturnes'!$C$3="Score",2,17)</f>
        <v>17</v>
      </c>
      <c r="CK68">
        <f>IF('4. Heures nocturnes'!$C$3="Score",2,17)</f>
        <v>17</v>
      </c>
      <c r="CL68">
        <f>IF('4. Heures nocturnes'!$C$3="Score",2,17)</f>
        <v>17</v>
      </c>
      <c r="CM68">
        <f>IF('4. Heures nocturnes'!$C$3="Score",2,17)</f>
        <v>17</v>
      </c>
      <c r="CN68">
        <f>IF('4. Heures nocturnes'!$C$3="Score",2,16)</f>
        <v>16</v>
      </c>
      <c r="CO68">
        <f>IF('4. Heures nocturnes'!$C$3="Score",2,15)</f>
        <v>15</v>
      </c>
      <c r="CP68">
        <f>IF('4. Heures nocturnes'!$C$3="Score",0,7)</f>
        <v>7</v>
      </c>
      <c r="CQ68">
        <f>IF('4. Heures nocturnes'!$C$3="Score",0,0)</f>
        <v>0</v>
      </c>
      <c r="CR68">
        <f>IF('4. Heures nocturnes'!$C$3="Score",0,1)</f>
        <v>1</v>
      </c>
      <c r="CS68">
        <f>IF('4. Heures nocturnes'!$C$3="Score",0,2)</f>
        <v>2</v>
      </c>
      <c r="CT68">
        <f>IF('4. Heures nocturnes'!$C$3="Score",2,10)</f>
        <v>10</v>
      </c>
      <c r="CU68">
        <f>IF('4. Heures nocturnes'!$C$3="Score",2,17)</f>
        <v>17</v>
      </c>
      <c r="CV68">
        <f>IF('4. Heures nocturnes'!$C$3="Score",2,17)</f>
        <v>17</v>
      </c>
      <c r="CW68">
        <f>IF('4. Heures nocturnes'!$C$3="Score",2,17)</f>
        <v>17</v>
      </c>
      <c r="CX68">
        <f>IF('4. Heures nocturnes'!$C$3="Score",2,17)</f>
        <v>17</v>
      </c>
      <c r="CY68">
        <f>IF('4. Heures nocturnes'!$C$3="Score",2,16)</f>
        <v>16</v>
      </c>
      <c r="CZ68">
        <f>IF('4. Heures nocturnes'!$C$3="Score",2,15)</f>
        <v>15</v>
      </c>
      <c r="DA68">
        <f>IF('4. Heures nocturnes'!$C$3="Score",0,7)</f>
        <v>7</v>
      </c>
    </row>
    <row r="69" spans="2:105" x14ac:dyDescent="0.35">
      <c r="B69" s="186" t="s">
        <v>1112</v>
      </c>
      <c r="D69" s="207">
        <f t="shared" si="3"/>
        <v>9.4941176470588236</v>
      </c>
      <c r="E69">
        <f>IF('4. Heures nocturnes'!$C$3="Score",,)</f>
        <v>0</v>
      </c>
      <c r="P69">
        <f>IF('4. Heures nocturnes'!$C$3="Score",,)</f>
        <v>0</v>
      </c>
      <c r="Q69">
        <f>IF('4. Heures nocturnes'!$C$3="Score",,)</f>
        <v>0</v>
      </c>
      <c r="R69">
        <f>IF('4. Heures nocturnes'!$C$3="Score",,)</f>
        <v>0</v>
      </c>
      <c r="S69">
        <f>IF('4. Heures nocturnes'!$C$3="Score",,)</f>
        <v>0</v>
      </c>
      <c r="T69">
        <f>IF('4. Heures nocturnes'!$C$3="Score",,)</f>
        <v>0</v>
      </c>
      <c r="U69">
        <f>IF('4. Heures nocturnes'!$C$3="Score",0,0)</f>
        <v>0</v>
      </c>
      <c r="V69">
        <f>IF('4. Heures nocturnes'!$C$3="Score",0,0)</f>
        <v>0</v>
      </c>
      <c r="W69">
        <f>IF('4. Heures nocturnes'!$C$3="Score",0,1)</f>
        <v>1</v>
      </c>
      <c r="X69">
        <f>IF('4. Heures nocturnes'!$C$3="Score",0,2)</f>
        <v>2</v>
      </c>
      <c r="Y69">
        <f>IF('4. Heures nocturnes'!$C$3="Score",0,2)</f>
        <v>2</v>
      </c>
      <c r="Z69">
        <f>IF('4. Heures nocturnes'!$C$3="Score",0,2)</f>
        <v>2</v>
      </c>
      <c r="AA69">
        <f>IF('4. Heures nocturnes'!$C$3="Score",0,2)</f>
        <v>2</v>
      </c>
      <c r="AB69">
        <f>IF('4. Heures nocturnes'!$C$3="Score",0,2)</f>
        <v>2</v>
      </c>
      <c r="AC69">
        <f>IF('4. Heures nocturnes'!$C$3="Score",0,3)</f>
        <v>3</v>
      </c>
      <c r="AD69">
        <f>IF('4. Heures nocturnes'!$C$3="Score",0,3)</f>
        <v>3</v>
      </c>
      <c r="AE69">
        <f>IF('4. Heures nocturnes'!$C$3="Score",2,9)</f>
        <v>9</v>
      </c>
      <c r="AF69">
        <f>IF('4. Heures nocturnes'!$C$3="Score",2,9)</f>
        <v>9</v>
      </c>
      <c r="AG69">
        <f>IF('4. Heures nocturnes'!$C$3="Score",2,9)</f>
        <v>9</v>
      </c>
      <c r="AH69">
        <f>IF('4. Heures nocturnes'!$C$3="Score",2,10)</f>
        <v>10</v>
      </c>
      <c r="AI69">
        <f>IF('4. Heures nocturnes'!$C$3="Score",2,11)</f>
        <v>11</v>
      </c>
      <c r="AJ69">
        <f>IF('4. Heures nocturnes'!$C$3="Score",2,11)</f>
        <v>11</v>
      </c>
      <c r="AK69">
        <f>IF('4. Heures nocturnes'!$C$3="Score",2,17)</f>
        <v>17</v>
      </c>
      <c r="AL69">
        <f>IF('4. Heures nocturnes'!$C$3="Score",2,10)</f>
        <v>10</v>
      </c>
      <c r="AM69">
        <f>IF('4. Heures nocturnes'!$C$3="Score",2,10)</f>
        <v>10</v>
      </c>
      <c r="AN69">
        <f>IF('4. Heures nocturnes'!$C$3="Score",2,10)</f>
        <v>10</v>
      </c>
      <c r="AO69">
        <f>IF('4. Heures nocturnes'!$C$3="Score",2,10)</f>
        <v>10</v>
      </c>
      <c r="AP69">
        <f>IF('4. Heures nocturnes'!$C$3="Score",2,17)</f>
        <v>17</v>
      </c>
      <c r="AQ69">
        <f>IF('4. Heures nocturnes'!$C$3="Score",2,23)</f>
        <v>23</v>
      </c>
      <c r="AR69">
        <f>IF('4. Heures nocturnes'!$C$3="Score",2,16)</f>
        <v>16</v>
      </c>
      <c r="AS69">
        <f>IF('4. Heures nocturnes'!$C$3="Score",2,16)</f>
        <v>16</v>
      </c>
      <c r="AT69">
        <f>IF('4. Heures nocturnes'!$C$3="Score",2,17)</f>
        <v>17</v>
      </c>
      <c r="AU69">
        <f>IF('4. Heures nocturnes'!$C$3="Score",2,25)</f>
        <v>25</v>
      </c>
      <c r="AV69">
        <f>IF('4. Heures nocturnes'!$C$3="Score",2,31)</f>
        <v>31</v>
      </c>
      <c r="AW69">
        <f>IF('4. Heures nocturnes'!$C$3="Score",2,23)</f>
        <v>23</v>
      </c>
      <c r="AX69">
        <f>IF('4. Heures nocturnes'!$C$3="Score",2,16)</f>
        <v>16</v>
      </c>
      <c r="AY69">
        <f>IF('4. Heures nocturnes'!$C$3="Score",2,16)</f>
        <v>16</v>
      </c>
      <c r="AZ69">
        <f>IF('4. Heures nocturnes'!$C$3="Score",2,17)</f>
        <v>17</v>
      </c>
      <c r="BA69">
        <f>IF('4. Heures nocturnes'!$C$3="Score",2,17)</f>
        <v>17</v>
      </c>
      <c r="BB69">
        <f>IF('4. Heures nocturnes'!$C$3="Score",2,9)</f>
        <v>9</v>
      </c>
      <c r="BC69">
        <f>IF('4. Heures nocturnes'!$C$3="Score",0,2)</f>
        <v>2</v>
      </c>
      <c r="BD69">
        <f>IF('4. Heures nocturnes'!$C$3="Score",0,2)</f>
        <v>2</v>
      </c>
      <c r="BE69">
        <f>IF('4. Heures nocturnes'!$C$3="Score",0,3)</f>
        <v>3</v>
      </c>
      <c r="BF69">
        <f>IF('4. Heures nocturnes'!$C$3="Score",0,4)</f>
        <v>4</v>
      </c>
      <c r="BG69">
        <f>IF('4. Heures nocturnes'!$C$3="Score",2,11)</f>
        <v>11</v>
      </c>
      <c r="BH69">
        <f>IF('4. Heures nocturnes'!$C$3="Score",2,17)</f>
        <v>17</v>
      </c>
      <c r="BI69">
        <f>IF('4. Heures nocturnes'!$C$3="Score",2,17)</f>
        <v>17</v>
      </c>
      <c r="BJ69">
        <f>IF('4. Heures nocturnes'!$C$3="Score",2,17)</f>
        <v>17</v>
      </c>
      <c r="BK69">
        <f>IF('4. Heures nocturnes'!$C$3="Score",2,17)</f>
        <v>17</v>
      </c>
      <c r="BL69">
        <f>IF('4. Heures nocturnes'!$C$3="Score",2,17)</f>
        <v>17</v>
      </c>
      <c r="BM69">
        <f>IF('4. Heures nocturnes'!$C$3="Score",2,17)</f>
        <v>17</v>
      </c>
      <c r="BN69">
        <f>IF('4. Heures nocturnes'!$C$3="Score",2,9)</f>
        <v>9</v>
      </c>
      <c r="BO69">
        <f>IF('4. Heures nocturnes'!$C$3="Score",0,2)</f>
        <v>2</v>
      </c>
      <c r="BP69">
        <f>IF('4. Heures nocturnes'!$C$3="Score",0,2)</f>
        <v>2</v>
      </c>
      <c r="BQ69">
        <f>IF('4. Heures nocturnes'!$C$3="Score",0,3)</f>
        <v>3</v>
      </c>
      <c r="BR69">
        <f>IF('4. Heures nocturnes'!$C$3="Score",0,4)</f>
        <v>4</v>
      </c>
      <c r="BS69">
        <f>IF('4. Heures nocturnes'!$C$3="Score",0,4)</f>
        <v>4</v>
      </c>
      <c r="BT69">
        <f>IF('4. Heures nocturnes'!$C$3="Score",2,10)</f>
        <v>10</v>
      </c>
      <c r="BU69">
        <f>IF('4. Heures nocturnes'!$C$3="Score",2,10)</f>
        <v>10</v>
      </c>
      <c r="BV69">
        <f>IF('4. Heures nocturnes'!$C$3="Score",2,11)</f>
        <v>11</v>
      </c>
      <c r="BW69">
        <f>IF('4. Heures nocturnes'!$C$3="Score",2,11)</f>
        <v>11</v>
      </c>
      <c r="BX69">
        <f>IF('4. Heures nocturnes'!$C$3="Score",2,10)</f>
        <v>10</v>
      </c>
      <c r="BY69">
        <f>IF('4. Heures nocturnes'!$C$3="Score",2,9)</f>
        <v>9</v>
      </c>
      <c r="BZ69">
        <f>IF('4. Heures nocturnes'!$C$3="Score",2,9)</f>
        <v>9</v>
      </c>
      <c r="CA69">
        <f>IF('4. Heures nocturnes'!$C$3="Score",0,3)</f>
        <v>3</v>
      </c>
      <c r="CB69">
        <f>IF('4. Heures nocturnes'!$C$3="Score",2,11)</f>
        <v>11</v>
      </c>
      <c r="CC69">
        <f>IF('4. Heures nocturnes'!$C$3="Score",2,17)</f>
        <v>17</v>
      </c>
      <c r="CD69">
        <f>IF('4. Heures nocturnes'!$C$3="Score",2,17)</f>
        <v>17</v>
      </c>
      <c r="CE69">
        <f>IF('4. Heures nocturnes'!$C$3="Score",2,17)</f>
        <v>17</v>
      </c>
      <c r="CF69">
        <f>IF('4. Heures nocturnes'!$C$3="Score",2,17)</f>
        <v>17</v>
      </c>
      <c r="CG69">
        <f>IF('4. Heures nocturnes'!$C$3="Score",2,17)</f>
        <v>17</v>
      </c>
      <c r="CH69">
        <f>IF('4. Heures nocturnes'!$C$3="Score",2,17)</f>
        <v>17</v>
      </c>
      <c r="CI69">
        <f>IF('4. Heures nocturnes'!$C$3="Score",2,9)</f>
        <v>9</v>
      </c>
      <c r="CJ69">
        <f>IF('4. Heures nocturnes'!$C$3="Score",0,2)</f>
        <v>2</v>
      </c>
      <c r="CK69">
        <f>IF('4. Heures nocturnes'!$C$3="Score",0,2)</f>
        <v>2</v>
      </c>
      <c r="CL69">
        <f>IF('4. Heures nocturnes'!$C$3="Score",0,3)</f>
        <v>3</v>
      </c>
      <c r="CM69">
        <f>IF('4. Heures nocturnes'!$C$3="Score",0,4)</f>
        <v>4</v>
      </c>
      <c r="CN69">
        <f>IF('4. Heures nocturnes'!$C$3="Score",0,4)</f>
        <v>4</v>
      </c>
      <c r="CO69">
        <f>IF('4. Heures nocturnes'!$C$3="Score",2,10)</f>
        <v>10</v>
      </c>
      <c r="CP69">
        <f>IF('4. Heures nocturnes'!$C$3="Score",2,10)</f>
        <v>10</v>
      </c>
      <c r="CQ69">
        <f>IF('4. Heures nocturnes'!$C$3="Score",2,10)</f>
        <v>10</v>
      </c>
      <c r="CR69">
        <f>IF('4. Heures nocturnes'!$C$3="Score",2,10)</f>
        <v>10</v>
      </c>
      <c r="CS69">
        <f>IF('4. Heures nocturnes'!$C$3="Score",2,9)</f>
        <v>9</v>
      </c>
      <c r="CT69">
        <f>IF('4. Heures nocturnes'!$C$3="Score",1,8)</f>
        <v>8</v>
      </c>
      <c r="CU69">
        <f>IF('4. Heures nocturnes'!$C$3="Score",0,7)</f>
        <v>7</v>
      </c>
      <c r="CV69">
        <f>IF('4. Heures nocturnes'!$C$3="Score",0,1)</f>
        <v>1</v>
      </c>
      <c r="CW69">
        <f>IF('4. Heures nocturnes'!$C$3="Score",0,2)</f>
        <v>2</v>
      </c>
      <c r="CX69">
        <f>IF('4. Heures nocturnes'!$C$3="Score",0,3)</f>
        <v>3</v>
      </c>
      <c r="CY69">
        <f>IF('4. Heures nocturnes'!$C$3="Score",0,3)</f>
        <v>3</v>
      </c>
      <c r="CZ69">
        <f>IF('4. Heures nocturnes'!$C$3="Score",0,0)</f>
        <v>0</v>
      </c>
      <c r="DA69">
        <f>IF('4. Heures nocturnes'!$C$3="Score",0,0)</f>
        <v>0</v>
      </c>
    </row>
    <row r="70" spans="2:105" x14ac:dyDescent="0.35">
      <c r="B70" s="186" t="s">
        <v>1113</v>
      </c>
      <c r="D70" s="207">
        <f t="shared" si="3"/>
        <v>7.6</v>
      </c>
      <c r="E70">
        <f>IF('4. Heures nocturnes'!$C$3="Score",,)</f>
        <v>0</v>
      </c>
      <c r="P70">
        <f>IF('4. Heures nocturnes'!$C$3="Score",,)</f>
        <v>0</v>
      </c>
      <c r="Q70">
        <f>IF('4. Heures nocturnes'!$C$3="Score",,)</f>
        <v>0</v>
      </c>
      <c r="R70">
        <f>IF('4. Heures nocturnes'!$C$3="Score",,)</f>
        <v>0</v>
      </c>
      <c r="S70">
        <f>IF('4. Heures nocturnes'!$C$3="Score",,)</f>
        <v>0</v>
      </c>
      <c r="T70">
        <f>IF('4. Heures nocturnes'!$C$3="Score",,)</f>
        <v>0</v>
      </c>
      <c r="U70">
        <f>IF('4. Heures nocturnes'!$C$3="Score",2,16)</f>
        <v>16</v>
      </c>
      <c r="V70">
        <f>IF('4. Heures nocturnes'!$C$3="Score",2,16)</f>
        <v>16</v>
      </c>
      <c r="W70">
        <f>IF('4. Heures nocturnes'!$C$3="Score",2,15)</f>
        <v>15</v>
      </c>
      <c r="X70">
        <f>IF('4. Heures nocturnes'!$C$3="Score",0,7)</f>
        <v>7</v>
      </c>
      <c r="Y70">
        <f>IF('4. Heures nocturnes'!$C$3="Score",0,0)</f>
        <v>0</v>
      </c>
      <c r="Z70">
        <f>IF('4. Heures nocturnes'!$C$3="Score",0,1)</f>
        <v>1</v>
      </c>
      <c r="AA70">
        <f>IF('4. Heures nocturnes'!$C$3="Score",0,2)</f>
        <v>2</v>
      </c>
      <c r="AB70">
        <f>IF('4. Heures nocturnes'!$C$3="Score",2,10)</f>
        <v>10</v>
      </c>
      <c r="AC70">
        <f>IF('4. Heures nocturnes'!$C$3="Score",2,17)</f>
        <v>17</v>
      </c>
      <c r="AD70">
        <f>IF('4. Heures nocturnes'!$C$3="Score",2,17)</f>
        <v>17</v>
      </c>
      <c r="AE70">
        <f>IF('4. Heures nocturnes'!$C$3="Score",2,17)</f>
        <v>17</v>
      </c>
      <c r="AF70">
        <f>IF('4. Heures nocturnes'!$C$3="Score",2,18)</f>
        <v>18</v>
      </c>
      <c r="AG70">
        <f>IF('4. Heures nocturnes'!$C$3="Score",2,25)</f>
        <v>25</v>
      </c>
      <c r="AH70">
        <f>IF('4. Heures nocturnes'!$C$3="Score",2,31)</f>
        <v>31</v>
      </c>
      <c r="AI70">
        <f>IF('4. Heures nocturnes'!$C$3="Score",2,23)</f>
        <v>23</v>
      </c>
      <c r="AJ70">
        <f>IF('4. Heures nocturnes'!$C$3="Score",2,16)</f>
        <v>16</v>
      </c>
      <c r="AK70">
        <f>IF('4. Heures nocturnes'!$C$3="Score",2,16)</f>
        <v>16</v>
      </c>
      <c r="AL70">
        <f>IF('4. Heures nocturnes'!$C$3="Score",2,17)</f>
        <v>17</v>
      </c>
      <c r="AM70">
        <f>IF('4. Heures nocturnes'!$C$3="Score",2,17)</f>
        <v>17</v>
      </c>
      <c r="AN70">
        <f>IF('4. Heures nocturnes'!$C$3="Score",2,10)</f>
        <v>10</v>
      </c>
      <c r="AO70">
        <f>IF('4. Heures nocturnes'!$C$3="Score",2,10)</f>
        <v>10</v>
      </c>
      <c r="AP70">
        <f>IF('4. Heures nocturnes'!$C$3="Score",2,10)</f>
        <v>10</v>
      </c>
      <c r="AQ70">
        <f>IF('4. Heures nocturnes'!$C$3="Score",2,10)</f>
        <v>10</v>
      </c>
      <c r="AR70">
        <f>IF('4. Heures nocturnes'!$C$3="Score",2,10)</f>
        <v>10</v>
      </c>
      <c r="AS70">
        <f>IF('4. Heures nocturnes'!$C$3="Score",2,9)</f>
        <v>9</v>
      </c>
      <c r="AT70">
        <f>IF('4. Heures nocturnes'!$C$3="Score",1,8)</f>
        <v>8</v>
      </c>
      <c r="AU70">
        <f>IF('4. Heures nocturnes'!$C$3="Score",0,7)</f>
        <v>7</v>
      </c>
      <c r="AV70">
        <f>IF('4. Heures nocturnes'!$C$3="Score",0,0)</f>
        <v>0</v>
      </c>
      <c r="AW70">
        <f>IF('4. Heures nocturnes'!$C$3="Score",0,0)</f>
        <v>0</v>
      </c>
      <c r="AX70">
        <f>IF('4. Heures nocturnes'!$C$3="Score",0,0)</f>
        <v>0</v>
      </c>
      <c r="AY70">
        <f>IF('4. Heures nocturnes'!$C$3="Score",0,0)</f>
        <v>0</v>
      </c>
      <c r="AZ70">
        <f>IF('4. Heures nocturnes'!$C$3="Score",0,0)</f>
        <v>0</v>
      </c>
      <c r="BA70">
        <f>IF('4. Heures nocturnes'!$C$3="Score",0,0)</f>
        <v>0</v>
      </c>
      <c r="BB70">
        <f>IF('4. Heures nocturnes'!$C$3="Score",0,0)</f>
        <v>0</v>
      </c>
      <c r="BC70">
        <f>IF('4. Heures nocturnes'!$C$3="Score",0,0)</f>
        <v>0</v>
      </c>
      <c r="BD70">
        <f>IF('4. Heures nocturnes'!$C$3="Score",0,0)</f>
        <v>0</v>
      </c>
      <c r="BE70">
        <f>IF('4. Heures nocturnes'!$C$3="Score",0,0)</f>
        <v>0</v>
      </c>
      <c r="BF70">
        <f>IF('4. Heures nocturnes'!$C$3="Score",0,0)</f>
        <v>0</v>
      </c>
      <c r="BG70">
        <f>IF('4. Heures nocturnes'!$C$3="Score",0,0)</f>
        <v>0</v>
      </c>
      <c r="BH70">
        <f>IF('4. Heures nocturnes'!$C$3="Score",0,0)</f>
        <v>0</v>
      </c>
      <c r="BI70">
        <f>IF('4. Heures nocturnes'!$C$3="Score",0,0)</f>
        <v>0</v>
      </c>
      <c r="BJ70">
        <f>IF('4. Heures nocturnes'!$C$3="Score",0,0)</f>
        <v>0</v>
      </c>
      <c r="BK70">
        <f>IF('4. Heures nocturnes'!$C$3="Score",0,0)</f>
        <v>0</v>
      </c>
      <c r="BL70">
        <f>IF('4. Heures nocturnes'!$C$3="Score",0,0)</f>
        <v>0</v>
      </c>
      <c r="BM70">
        <f>IF('4. Heures nocturnes'!$C$3="Score",0,0)</f>
        <v>0</v>
      </c>
      <c r="BN70">
        <f>IF('4. Heures nocturnes'!$C$3="Score",0,0)</f>
        <v>0</v>
      </c>
      <c r="BO70">
        <f>IF('4. Heures nocturnes'!$C$3="Score",0,0)</f>
        <v>0</v>
      </c>
      <c r="BP70">
        <f>IF('4. Heures nocturnes'!$C$3="Score",0,0)</f>
        <v>0</v>
      </c>
      <c r="BQ70">
        <f>IF('4. Heures nocturnes'!$C$3="Score",0,0)</f>
        <v>0</v>
      </c>
      <c r="BR70">
        <f>IF('4. Heures nocturnes'!$C$3="Score",0,0)</f>
        <v>0</v>
      </c>
      <c r="BS70">
        <f>IF('4. Heures nocturnes'!$C$3="Score",0,0)</f>
        <v>0</v>
      </c>
      <c r="BT70">
        <f>IF('4. Heures nocturnes'!$C$3="Score",0,0)</f>
        <v>0</v>
      </c>
      <c r="BU70">
        <f>IF('4. Heures nocturnes'!$C$3="Score",0,0)</f>
        <v>0</v>
      </c>
      <c r="BV70">
        <f>IF('4. Heures nocturnes'!$C$3="Score",0,0)</f>
        <v>0</v>
      </c>
      <c r="BW70">
        <f>IF('4. Heures nocturnes'!$C$3="Score",0,0)</f>
        <v>0</v>
      </c>
      <c r="BX70">
        <f>IF('4. Heures nocturnes'!$C$3="Score",0,0)</f>
        <v>0</v>
      </c>
      <c r="BY70">
        <f>IF('4. Heures nocturnes'!$C$3="Score",0,0)</f>
        <v>0</v>
      </c>
      <c r="BZ70">
        <f>IF('4. Heures nocturnes'!$C$3="Score",0,1)</f>
        <v>1</v>
      </c>
      <c r="CA70">
        <f>IF('4. Heures nocturnes'!$C$3="Score",0,1)</f>
        <v>1</v>
      </c>
      <c r="CB70">
        <f>IF('4. Heures nocturnes'!$C$3="Score",0,1)</f>
        <v>1</v>
      </c>
      <c r="CC70">
        <f>IF('4. Heures nocturnes'!$C$3="Score",0,1)</f>
        <v>1</v>
      </c>
      <c r="CD70">
        <f>IF('4. Heures nocturnes'!$C$3="Score",0,2)</f>
        <v>2</v>
      </c>
      <c r="CE70">
        <f>IF('4. Heures nocturnes'!$C$3="Score",0,3)</f>
        <v>3</v>
      </c>
      <c r="CF70">
        <f>IF('4. Heures nocturnes'!$C$3="Score",2,11)</f>
        <v>11</v>
      </c>
      <c r="CG70">
        <f>IF('4. Heures nocturnes'!$C$3="Score",2,17)</f>
        <v>17</v>
      </c>
      <c r="CH70">
        <f>IF('4. Heures nocturnes'!$C$3="Score",2,17)</f>
        <v>17</v>
      </c>
      <c r="CI70">
        <f>IF('4. Heures nocturnes'!$C$3="Score",2,17)</f>
        <v>17</v>
      </c>
      <c r="CJ70">
        <f>IF('4. Heures nocturnes'!$C$3="Score",2,17)</f>
        <v>17</v>
      </c>
      <c r="CK70">
        <f>IF('4. Heures nocturnes'!$C$3="Score",2,16)</f>
        <v>16</v>
      </c>
      <c r="CL70">
        <f>IF('4. Heures nocturnes'!$C$3="Score",2,16)</f>
        <v>16</v>
      </c>
      <c r="CM70">
        <f>IF('4. Heures nocturnes'!$C$3="Score",2,9)</f>
        <v>9</v>
      </c>
      <c r="CN70">
        <f>IF('4. Heures nocturnes'!$C$3="Score",0,2)</f>
        <v>2</v>
      </c>
      <c r="CO70">
        <f>IF('4. Heures nocturnes'!$C$3="Score",0,2)</f>
        <v>2</v>
      </c>
      <c r="CP70">
        <f>IF('4. Heures nocturnes'!$C$3="Score",0,3)</f>
        <v>3</v>
      </c>
      <c r="CQ70">
        <f>IF('4. Heures nocturnes'!$C$3="Score",0,4)</f>
        <v>4</v>
      </c>
      <c r="CR70">
        <f>IF('4. Heures nocturnes'!$C$3="Score",2,12)</f>
        <v>12</v>
      </c>
      <c r="CS70">
        <f>IF('4. Heures nocturnes'!$C$3="Score",2,18)</f>
        <v>18</v>
      </c>
      <c r="CT70">
        <f>IF('4. Heures nocturnes'!$C$3="Score",2,17)</f>
        <v>17</v>
      </c>
      <c r="CU70">
        <f>IF('4. Heures nocturnes'!$C$3="Score",2,17)</f>
        <v>17</v>
      </c>
      <c r="CV70">
        <f>IF('4. Heures nocturnes'!$C$3="Score",2,18)</f>
        <v>18</v>
      </c>
      <c r="CW70">
        <f>IF('4. Heures nocturnes'!$C$3="Score",2,18)</f>
        <v>18</v>
      </c>
      <c r="CX70">
        <f>IF('4. Heures nocturnes'!$C$3="Score",2,18)</f>
        <v>18</v>
      </c>
      <c r="CY70">
        <f>IF('4. Heures nocturnes'!$C$3="Score",2,17)</f>
        <v>17</v>
      </c>
      <c r="CZ70">
        <f>IF('4. Heures nocturnes'!$C$3="Score",1,8)</f>
        <v>8</v>
      </c>
      <c r="DA70">
        <f>IF('4. Heures nocturnes'!$C$3="Score",1,8)</f>
        <v>8</v>
      </c>
    </row>
    <row r="71" spans="2:105" x14ac:dyDescent="0.35">
      <c r="B71" s="186" t="s">
        <v>1119</v>
      </c>
      <c r="D71" s="207">
        <f t="shared" si="3"/>
        <v>7.2705882352941176</v>
      </c>
      <c r="E71">
        <f>IF('4. Heures nocturnes'!$C$3="Score",,)</f>
        <v>0</v>
      </c>
      <c r="P71">
        <f>IF('4. Heures nocturnes'!$C$3="Score",,)</f>
        <v>0</v>
      </c>
      <c r="Q71">
        <f>IF('4. Heures nocturnes'!$C$3="Score",,)</f>
        <v>0</v>
      </c>
      <c r="R71">
        <f>IF('4. Heures nocturnes'!$C$3="Score",,)</f>
        <v>0</v>
      </c>
      <c r="S71">
        <f>IF('4. Heures nocturnes'!$C$3="Score",,)</f>
        <v>0</v>
      </c>
      <c r="T71">
        <f>IF('4. Heures nocturnes'!$C$3="Score",,)</f>
        <v>0</v>
      </c>
      <c r="U71">
        <f>IF('4. Heures nocturnes'!$C$3="Score",0,0)</f>
        <v>0</v>
      </c>
      <c r="V71">
        <f>IF('4. Heures nocturnes'!$C$3="Score",0,0)</f>
        <v>0</v>
      </c>
      <c r="W71">
        <f>IF('4. Heures nocturnes'!$C$3="Score",0,0)</f>
        <v>0</v>
      </c>
      <c r="X71">
        <f>IF('4. Heures nocturnes'!$C$3="Score",0,0)</f>
        <v>0</v>
      </c>
      <c r="Y71">
        <f>IF('4. Heures nocturnes'!$C$3="Score",0,0)</f>
        <v>0</v>
      </c>
      <c r="Z71">
        <f>IF('4. Heures nocturnes'!$C$3="Score",0,1)</f>
        <v>1</v>
      </c>
      <c r="AA71">
        <f>IF('4. Heures nocturnes'!$C$3="Score",0,2)</f>
        <v>2</v>
      </c>
      <c r="AB71">
        <f>IF('4. Heures nocturnes'!$C$3="Score",0,3)</f>
        <v>3</v>
      </c>
      <c r="AC71">
        <f>IF('4. Heures nocturnes'!$C$3="Score",0,3)</f>
        <v>3</v>
      </c>
      <c r="AD71">
        <f>IF('4. Heures nocturnes'!$C$3="Score",0,3)</f>
        <v>3</v>
      </c>
      <c r="AE71">
        <f>IF('4. Heures nocturnes'!$C$3="Score",0,3)</f>
        <v>3</v>
      </c>
      <c r="AF71">
        <f>IF('4. Heures nocturnes'!$C$3="Score",0,4)</f>
        <v>4</v>
      </c>
      <c r="AG71">
        <f>IF('4. Heures nocturnes'!$C$3="Score",2,11)</f>
        <v>11</v>
      </c>
      <c r="AH71">
        <f>IF('4. Heures nocturnes'!$C$3="Score",2,17)</f>
        <v>17</v>
      </c>
      <c r="AI71">
        <f>IF('4. Heures nocturnes'!$C$3="Score",2,16)</f>
        <v>16</v>
      </c>
      <c r="AJ71">
        <f>IF('4. Heures nocturnes'!$C$3="Score",2,16)</f>
        <v>16</v>
      </c>
      <c r="AK71">
        <f>IF('4. Heures nocturnes'!$C$3="Score",2,16)</f>
        <v>16</v>
      </c>
      <c r="AL71">
        <f>IF('4. Heures nocturnes'!$C$3="Score",2,17)</f>
        <v>17</v>
      </c>
      <c r="AM71">
        <f>IF('4. Heures nocturnes'!$C$3="Score",2,17)</f>
        <v>17</v>
      </c>
      <c r="AN71">
        <f>IF('4. Heures nocturnes'!$C$3="Score",2,10)</f>
        <v>10</v>
      </c>
      <c r="AO71">
        <f>IF('4. Heures nocturnes'!$C$3="Score",0,3)</f>
        <v>3</v>
      </c>
      <c r="AP71">
        <f>IF('4. Heures nocturnes'!$C$3="Score",0,3)</f>
        <v>3</v>
      </c>
      <c r="AQ71">
        <f>IF('4. Heures nocturnes'!$C$3="Score",0,3)</f>
        <v>3</v>
      </c>
      <c r="AR71">
        <f>IF('4. Heures nocturnes'!$C$3="Score",0,3)</f>
        <v>3</v>
      </c>
      <c r="AS71">
        <f>IF('4. Heures nocturnes'!$C$3="Score",0,2)</f>
        <v>2</v>
      </c>
      <c r="AT71">
        <f>IF('4. Heures nocturnes'!$C$3="Score",0,1)</f>
        <v>1</v>
      </c>
      <c r="AU71">
        <f>IF('4. Heures nocturnes'!$C$3="Score",0,0)</f>
        <v>0</v>
      </c>
      <c r="AV71">
        <f>IF('4. Heures nocturnes'!$C$3="Score",0,0)</f>
        <v>0</v>
      </c>
      <c r="AW71">
        <f>IF('4. Heures nocturnes'!$C$3="Score",0,0)</f>
        <v>0</v>
      </c>
      <c r="AX71">
        <f>IF('4. Heures nocturnes'!$C$3="Score",0,1)</f>
        <v>1</v>
      </c>
      <c r="AY71">
        <f>IF('4. Heures nocturnes'!$C$3="Score",0,2)</f>
        <v>2</v>
      </c>
      <c r="AZ71">
        <f>IF('4. Heures nocturnes'!$C$3="Score",2,9)</f>
        <v>9</v>
      </c>
      <c r="BA71">
        <f>IF('4. Heures nocturnes'!$C$3="Score",2,9)</f>
        <v>9</v>
      </c>
      <c r="BB71">
        <f>IF('4. Heures nocturnes'!$C$3="Score",2,9)</f>
        <v>9</v>
      </c>
      <c r="BC71">
        <f>IF('4. Heures nocturnes'!$C$3="Score",2,10)</f>
        <v>10</v>
      </c>
      <c r="BD71">
        <f>IF('4. Heures nocturnes'!$C$3="Score",2,11)</f>
        <v>11</v>
      </c>
      <c r="BE71">
        <f>IF('4. Heures nocturnes'!$C$3="Score",2,11)</f>
        <v>11</v>
      </c>
      <c r="BF71">
        <f>IF('4. Heures nocturnes'!$C$3="Score",2,17)</f>
        <v>17</v>
      </c>
      <c r="BG71">
        <f>IF('4. Heures nocturnes'!$C$3="Score",2,10)</f>
        <v>10</v>
      </c>
      <c r="BH71">
        <f>IF('4. Heures nocturnes'!$C$3="Score",2,10)</f>
        <v>10</v>
      </c>
      <c r="BI71">
        <f>IF('4. Heures nocturnes'!$C$3="Score",2,10)</f>
        <v>10</v>
      </c>
      <c r="BJ71">
        <f>IF('4. Heures nocturnes'!$C$3="Score",2,10)</f>
        <v>10</v>
      </c>
      <c r="BK71">
        <f>IF('4. Heures nocturnes'!$C$3="Score",2,17)</f>
        <v>17</v>
      </c>
      <c r="BL71">
        <f>IF('4. Heures nocturnes'!$C$3="Score",2,23)</f>
        <v>23</v>
      </c>
      <c r="BM71">
        <f>IF('4. Heures nocturnes'!$C$3="Score",2,16)</f>
        <v>16</v>
      </c>
      <c r="BN71">
        <f>IF('4. Heures nocturnes'!$C$3="Score",2,16)</f>
        <v>16</v>
      </c>
      <c r="BO71">
        <f>IF('4. Heures nocturnes'!$C$3="Score",2,17)</f>
        <v>17</v>
      </c>
      <c r="BP71">
        <f>IF('4. Heures nocturnes'!$C$3="Score",2,18)</f>
        <v>18</v>
      </c>
      <c r="BQ71">
        <f>IF('4. Heures nocturnes'!$C$3="Score",2,24)</f>
        <v>24</v>
      </c>
      <c r="BR71">
        <f>IF('4. Heures nocturnes'!$C$3="Score",2,16)</f>
        <v>16</v>
      </c>
      <c r="BS71">
        <f>IF('4. Heures nocturnes'!$C$3="Score",2,9)</f>
        <v>9</v>
      </c>
      <c r="BT71">
        <f>IF('4. Heures nocturnes'!$C$3="Score",2,9)</f>
        <v>9</v>
      </c>
      <c r="BU71">
        <f>IF('4. Heures nocturnes'!$C$3="Score",2,9)</f>
        <v>9</v>
      </c>
      <c r="BV71">
        <f>IF('4. Heures nocturnes'!$C$3="Score",1,8)</f>
        <v>8</v>
      </c>
      <c r="BW71">
        <f>IF('4. Heures nocturnes'!$C$3="Score",0,7)</f>
        <v>7</v>
      </c>
      <c r="BX71">
        <f>IF('4. Heures nocturnes'!$C$3="Score",0,0)</f>
        <v>0</v>
      </c>
      <c r="BY71">
        <f>IF('4. Heures nocturnes'!$C$3="Score",0,0)</f>
        <v>0</v>
      </c>
      <c r="BZ71">
        <f>IF('4. Heures nocturnes'!$C$3="Score",0,0)</f>
        <v>0</v>
      </c>
      <c r="CA71">
        <f>IF('4. Heures nocturnes'!$C$3="Score",0,0)</f>
        <v>0</v>
      </c>
      <c r="CB71">
        <f>IF('4. Heures nocturnes'!$C$3="Score",0,0)</f>
        <v>0</v>
      </c>
      <c r="CC71">
        <f>IF('4. Heures nocturnes'!$C$3="Score",0,0)</f>
        <v>0</v>
      </c>
      <c r="CD71">
        <f>IF('4. Heures nocturnes'!$C$3="Score",0,0)</f>
        <v>0</v>
      </c>
      <c r="CE71">
        <f>IF('4. Heures nocturnes'!$C$3="Score",0,0)</f>
        <v>0</v>
      </c>
      <c r="CF71">
        <f>IF('4. Heures nocturnes'!$C$3="Score",0,0)</f>
        <v>0</v>
      </c>
      <c r="CG71">
        <f>IF('4. Heures nocturnes'!$C$3="Score",0,1)</f>
        <v>1</v>
      </c>
      <c r="CH71">
        <f>IF('4. Heures nocturnes'!$C$3="Score",1,8)</f>
        <v>8</v>
      </c>
      <c r="CI71">
        <f>IF('4. Heures nocturnes'!$C$3="Score",1,8)</f>
        <v>8</v>
      </c>
      <c r="CJ71">
        <f>IF('4. Heures nocturnes'!$C$3="Score",1,8)</f>
        <v>8</v>
      </c>
      <c r="CK71">
        <f>IF('4. Heures nocturnes'!$C$3="Score",1,8)</f>
        <v>8</v>
      </c>
      <c r="CL71">
        <f>IF('4. Heures nocturnes'!$C$3="Score",1,8)</f>
        <v>8</v>
      </c>
      <c r="CM71">
        <f>IF('4. Heures nocturnes'!$C$3="Score",1,8)</f>
        <v>8</v>
      </c>
      <c r="CN71">
        <f>IF('4. Heures nocturnes'!$C$3="Score",1,8)</f>
        <v>8</v>
      </c>
      <c r="CO71">
        <f>IF('4. Heures nocturnes'!$C$3="Score",0,2)</f>
        <v>2</v>
      </c>
      <c r="CP71">
        <f>IF('4. Heures nocturnes'!$C$3="Score",0,3)</f>
        <v>3</v>
      </c>
      <c r="CQ71">
        <f>IF('4. Heures nocturnes'!$C$3="Score",0,3)</f>
        <v>3</v>
      </c>
      <c r="CR71">
        <f>IF('4. Heures nocturnes'!$C$3="Score",0,3)</f>
        <v>3</v>
      </c>
      <c r="CS71">
        <f>IF('4. Heures nocturnes'!$C$3="Score",0,3)</f>
        <v>3</v>
      </c>
      <c r="CT71">
        <f>IF('4. Heures nocturnes'!$C$3="Score",0,3)</f>
        <v>3</v>
      </c>
      <c r="CU71">
        <f>IF('4. Heures nocturnes'!$C$3="Score",0,3)</f>
        <v>3</v>
      </c>
      <c r="CV71">
        <f>IF('4. Heures nocturnes'!$C$3="Score",0,3)</f>
        <v>3</v>
      </c>
      <c r="CW71">
        <f>IF('4. Heures nocturnes'!$C$3="Score",2,10)</f>
        <v>10</v>
      </c>
      <c r="CX71">
        <f>IF('4. Heures nocturnes'!$C$3="Score",2,17)</f>
        <v>17</v>
      </c>
      <c r="CY71">
        <f>IF('4. Heures nocturnes'!$C$3="Score",2,17)</f>
        <v>17</v>
      </c>
      <c r="CZ71">
        <f>IF('4. Heures nocturnes'!$C$3="Score",2,16)</f>
        <v>16</v>
      </c>
      <c r="DA71">
        <f>IF('4. Heures nocturnes'!$C$3="Score",2,16)</f>
        <v>16</v>
      </c>
    </row>
    <row r="72" spans="2:105" x14ac:dyDescent="0.35">
      <c r="B72" s="186" t="s">
        <v>1167</v>
      </c>
      <c r="D72" s="207">
        <f t="shared" si="3"/>
        <v>4.1764705882352944</v>
      </c>
      <c r="E72">
        <f>IF('4. Heures nocturnes'!$C$3="Score",,)</f>
        <v>0</v>
      </c>
      <c r="P72">
        <f>IF('4. Heures nocturnes'!$C$3="Score",,)</f>
        <v>0</v>
      </c>
      <c r="Q72">
        <f>IF('4. Heures nocturnes'!$C$3="Score",,)</f>
        <v>0</v>
      </c>
      <c r="R72">
        <f>IF('4. Heures nocturnes'!$C$3="Score",,)</f>
        <v>0</v>
      </c>
      <c r="S72">
        <f>IF('4. Heures nocturnes'!$C$3="Score",,)</f>
        <v>0</v>
      </c>
      <c r="T72">
        <f>IF('4. Heures nocturnes'!$C$3="Score",,)</f>
        <v>0</v>
      </c>
      <c r="U72">
        <f>IF('4. Heures nocturnes'!$C$3="Score",2,16)</f>
        <v>16</v>
      </c>
      <c r="V72">
        <f>IF('4. Heures nocturnes'!$C$3="Score",2,16)</f>
        <v>16</v>
      </c>
      <c r="W72">
        <f>IF('4. Heures nocturnes'!$C$3="Score",2,15)</f>
        <v>15</v>
      </c>
      <c r="X72">
        <f>IF('4. Heures nocturnes'!$C$3="Score",0,7)</f>
        <v>7</v>
      </c>
      <c r="Y72">
        <f>IF('4. Heures nocturnes'!$C$3="Score",0,0)</f>
        <v>0</v>
      </c>
      <c r="Z72">
        <f>IF('4. Heures nocturnes'!$C$3="Score",0,0)</f>
        <v>0</v>
      </c>
      <c r="AA72">
        <f>IF('4. Heures nocturnes'!$C$3="Score",0,1)</f>
        <v>1</v>
      </c>
      <c r="AB72">
        <f>IF('4. Heures nocturnes'!$C$3="Score",0,2)</f>
        <v>2</v>
      </c>
      <c r="AC72">
        <f>IF('4. Heures nocturnes'!$C$3="Score",0,3)</f>
        <v>3</v>
      </c>
      <c r="AD72">
        <f>IF('4. Heures nocturnes'!$C$3="Score",0,3)</f>
        <v>3</v>
      </c>
      <c r="AE72">
        <f>IF('4. Heures nocturnes'!$C$3="Score",0,3)</f>
        <v>3</v>
      </c>
      <c r="AF72">
        <f>IF('4. Heures nocturnes'!$C$3="Score",0,3)</f>
        <v>3</v>
      </c>
      <c r="AG72">
        <f>IF('4. Heures nocturnes'!$C$3="Score",0,3)</f>
        <v>3</v>
      </c>
      <c r="AH72">
        <f>IF('4. Heures nocturnes'!$C$3="Score",0,2)</f>
        <v>2</v>
      </c>
      <c r="AI72">
        <f>IF('4. Heures nocturnes'!$C$3="Score",0,1)</f>
        <v>1</v>
      </c>
      <c r="AJ72">
        <f>IF('4. Heures nocturnes'!$C$3="Score",0,0)</f>
        <v>0</v>
      </c>
      <c r="AK72">
        <f>IF('4. Heures nocturnes'!$C$3="Score",0,1)</f>
        <v>1</v>
      </c>
      <c r="AL72">
        <f>IF('4. Heures nocturnes'!$C$3="Score",0,2)</f>
        <v>2</v>
      </c>
      <c r="AM72">
        <f>IF('4. Heures nocturnes'!$C$3="Score",0,3)</f>
        <v>3</v>
      </c>
      <c r="AN72">
        <f>IF('4. Heures nocturnes'!$C$3="Score",0,3)</f>
        <v>3</v>
      </c>
      <c r="AO72">
        <f>IF('4. Heures nocturnes'!$C$3="Score",0,3)</f>
        <v>3</v>
      </c>
      <c r="AP72">
        <f>IF('4. Heures nocturnes'!$C$3="Score",0,3)</f>
        <v>3</v>
      </c>
      <c r="AQ72">
        <f>IF('4. Heures nocturnes'!$C$3="Score",0,4)</f>
        <v>4</v>
      </c>
      <c r="AR72">
        <f>IF('4. Heures nocturnes'!$C$3="Score",0,4)</f>
        <v>4</v>
      </c>
      <c r="AS72">
        <f>IF('4. Heures nocturnes'!$C$3="Score",0,4)</f>
        <v>4</v>
      </c>
      <c r="AT72">
        <f>IF('4. Heures nocturnes'!$C$3="Score",0,3)</f>
        <v>3</v>
      </c>
      <c r="AU72">
        <f>IF('4. Heures nocturnes'!$C$3="Score",0,3)</f>
        <v>3</v>
      </c>
      <c r="AV72">
        <f>IF('4. Heures nocturnes'!$C$3="Score",0,3)</f>
        <v>3</v>
      </c>
      <c r="AW72">
        <f>IF('4. Heures nocturnes'!$C$3="Score",0,3)</f>
        <v>3</v>
      </c>
      <c r="AX72">
        <f>IF('4. Heures nocturnes'!$C$3="Score",0,2)</f>
        <v>2</v>
      </c>
      <c r="AY72">
        <f>IF('4. Heures nocturnes'!$C$3="Score",0,1)</f>
        <v>1</v>
      </c>
      <c r="AZ72">
        <f>IF('4. Heures nocturnes'!$C$3="Score",0,0)</f>
        <v>0</v>
      </c>
      <c r="BA72">
        <f>IF('4. Heures nocturnes'!$C$3="Score",0,0)</f>
        <v>0</v>
      </c>
      <c r="BB72">
        <f>IF('4. Heures nocturnes'!$C$3="Score",0,1)</f>
        <v>1</v>
      </c>
      <c r="BC72">
        <f>IF('4. Heures nocturnes'!$C$3="Score",0,2)</f>
        <v>2</v>
      </c>
      <c r="BD72">
        <f>IF('4. Heures nocturnes'!$C$3="Score",2,10)</f>
        <v>10</v>
      </c>
      <c r="BE72">
        <f>IF('4. Heures nocturnes'!$C$3="Score",2,17)</f>
        <v>17</v>
      </c>
      <c r="BF72">
        <f>IF('4. Heures nocturnes'!$C$3="Score",2,17)</f>
        <v>17</v>
      </c>
      <c r="BG72">
        <f>IF('4. Heures nocturnes'!$C$3="Score",2,17)</f>
        <v>17</v>
      </c>
      <c r="BH72">
        <f>IF('4. Heures nocturnes'!$C$3="Score",2,18)</f>
        <v>18</v>
      </c>
      <c r="BI72">
        <f>IF('4. Heures nocturnes'!$C$3="Score",2,18)</f>
        <v>18</v>
      </c>
      <c r="BJ72">
        <f>IF('4. Heures nocturnes'!$C$3="Score",2,17)</f>
        <v>17</v>
      </c>
      <c r="BK72">
        <f>IF('4. Heures nocturnes'!$C$3="Score",2,9)</f>
        <v>9</v>
      </c>
      <c r="BL72">
        <f>IF('4. Heures nocturnes'!$C$3="Score",0,2)</f>
        <v>2</v>
      </c>
      <c r="BM72">
        <f>IF('4. Heures nocturnes'!$C$3="Score",0,3)</f>
        <v>3</v>
      </c>
      <c r="BN72">
        <f>IF('4. Heures nocturnes'!$C$3="Score",0,4)</f>
        <v>4</v>
      </c>
      <c r="BO72">
        <f>IF('4. Heures nocturnes'!$C$3="Score",0,4)</f>
        <v>4</v>
      </c>
      <c r="BP72">
        <f>IF('4. Heures nocturnes'!$C$3="Score",0,3)</f>
        <v>3</v>
      </c>
      <c r="BQ72">
        <f>IF('4. Heures nocturnes'!$C$3="Score",0,3)</f>
        <v>3</v>
      </c>
      <c r="BR72">
        <f>IF('4. Heures nocturnes'!$C$3="Score",0,3)</f>
        <v>3</v>
      </c>
      <c r="BS72">
        <f>IF('4. Heures nocturnes'!$C$3="Score",0,3)</f>
        <v>3</v>
      </c>
      <c r="BT72">
        <f>IF('4. Heures nocturnes'!$C$3="Score",0,2)</f>
        <v>2</v>
      </c>
      <c r="BU72">
        <f>IF('4. Heures nocturnes'!$C$3="Score",0,2)</f>
        <v>2</v>
      </c>
      <c r="BV72">
        <f>IF('4. Heures nocturnes'!$C$3="Score",0,1)</f>
        <v>1</v>
      </c>
      <c r="BW72">
        <f>IF('4. Heures nocturnes'!$C$3="Score",0,1)</f>
        <v>1</v>
      </c>
      <c r="BX72">
        <f>IF('4. Heures nocturnes'!$C$3="Score",0,1)</f>
        <v>1</v>
      </c>
      <c r="BY72">
        <f>IF('4. Heures nocturnes'!$C$3="Score",0,1)</f>
        <v>1</v>
      </c>
      <c r="BZ72">
        <f>IF('4. Heures nocturnes'!$C$3="Score",0,2)</f>
        <v>2</v>
      </c>
      <c r="CA72">
        <f>IF('4. Heures nocturnes'!$C$3="Score",0,3)</f>
        <v>3</v>
      </c>
      <c r="CB72">
        <f>IF('4. Heures nocturnes'!$C$3="Score",0,2)</f>
        <v>2</v>
      </c>
      <c r="CC72">
        <f>IF('4. Heures nocturnes'!$C$3="Score",0,2)</f>
        <v>2</v>
      </c>
      <c r="CD72">
        <f>IF('4. Heures nocturnes'!$C$3="Score",0,2)</f>
        <v>2</v>
      </c>
      <c r="CE72">
        <f>IF('4. Heures nocturnes'!$C$3="Score",0,3)</f>
        <v>3</v>
      </c>
      <c r="CF72">
        <f>IF('4. Heures nocturnes'!$C$3="Score",0,4)</f>
        <v>4</v>
      </c>
      <c r="CG72">
        <f>IF('4. Heures nocturnes'!$C$3="Score",0,4)</f>
        <v>4</v>
      </c>
      <c r="CH72">
        <f>IF('4. Heures nocturnes'!$C$3="Score",0,3)</f>
        <v>3</v>
      </c>
      <c r="CI72">
        <f>IF('4. Heures nocturnes'!$C$3="Score",0,3)</f>
        <v>3</v>
      </c>
      <c r="CJ72">
        <f>IF('4. Heures nocturnes'!$C$3="Score",0,3)</f>
        <v>3</v>
      </c>
      <c r="CK72">
        <f>IF('4. Heures nocturnes'!$C$3="Score",0,4)</f>
        <v>4</v>
      </c>
      <c r="CL72">
        <f>IF('4. Heures nocturnes'!$C$3="Score",0,4)</f>
        <v>4</v>
      </c>
      <c r="CM72">
        <f>IF('4. Heures nocturnes'!$C$3="Score",0,4)</f>
        <v>4</v>
      </c>
      <c r="CN72">
        <f>IF('4. Heures nocturnes'!$C$3="Score",0,3)</f>
        <v>3</v>
      </c>
      <c r="CO72">
        <f>IF('4. Heures nocturnes'!$C$3="Score",0,3)</f>
        <v>3</v>
      </c>
      <c r="CP72">
        <f>IF('4. Heures nocturnes'!$C$3="Score",0,3)</f>
        <v>3</v>
      </c>
      <c r="CQ72">
        <f>IF('4. Heures nocturnes'!$C$3="Score",0,4)</f>
        <v>4</v>
      </c>
      <c r="CR72">
        <f>IF('4. Heures nocturnes'!$C$3="Score",0,4)</f>
        <v>4</v>
      </c>
      <c r="CS72">
        <f>IF('4. Heures nocturnes'!$C$3="Score",0,3)</f>
        <v>3</v>
      </c>
      <c r="CT72">
        <f>IF('4. Heures nocturnes'!$C$3="Score",0,2)</f>
        <v>2</v>
      </c>
      <c r="CU72">
        <f>IF('4. Heures nocturnes'!$C$3="Score",0,2)</f>
        <v>2</v>
      </c>
      <c r="CV72">
        <f>IF('4. Heures nocturnes'!$C$3="Score",0,3)</f>
        <v>3</v>
      </c>
      <c r="CW72">
        <f>IF('4. Heures nocturnes'!$C$3="Score",0,4)</f>
        <v>4</v>
      </c>
      <c r="CX72">
        <f>IF('4. Heures nocturnes'!$C$3="Score",0,3)</f>
        <v>3</v>
      </c>
      <c r="CY72">
        <f>IF('4. Heures nocturnes'!$C$3="Score",0,2)</f>
        <v>2</v>
      </c>
      <c r="CZ72">
        <f>IF('4. Heures nocturnes'!$C$3="Score",0,0)</f>
        <v>0</v>
      </c>
      <c r="DA72">
        <f>IF('4. Heures nocturnes'!$C$3="Score",0,0)</f>
        <v>0</v>
      </c>
    </row>
    <row r="73" spans="2:105" x14ac:dyDescent="0.35">
      <c r="B73" s="186" t="s">
        <v>1168</v>
      </c>
      <c r="D73" s="207">
        <f t="shared" si="3"/>
        <v>6.3176470588235292</v>
      </c>
      <c r="E73">
        <f>IF('4. Heures nocturnes'!$C$3="Score",,)</f>
        <v>0</v>
      </c>
      <c r="P73">
        <f>IF('4. Heures nocturnes'!$C$3="Score",,)</f>
        <v>0</v>
      </c>
      <c r="Q73">
        <f>IF('4. Heures nocturnes'!$C$3="Score",,)</f>
        <v>0</v>
      </c>
      <c r="R73">
        <f>IF('4. Heures nocturnes'!$C$3="Score",,)</f>
        <v>0</v>
      </c>
      <c r="S73">
        <f>IF('4. Heures nocturnes'!$C$3="Score",,)</f>
        <v>0</v>
      </c>
      <c r="T73">
        <f>IF('4. Heures nocturnes'!$C$3="Score",,)</f>
        <v>0</v>
      </c>
      <c r="U73">
        <f>IF('4. Heures nocturnes'!$C$3="Score",0,0)</f>
        <v>0</v>
      </c>
      <c r="V73">
        <f>IF('4. Heures nocturnes'!$C$3="Score",0,1)</f>
        <v>1</v>
      </c>
      <c r="W73">
        <f>IF('4. Heures nocturnes'!$C$3="Score",1,8)</f>
        <v>8</v>
      </c>
      <c r="X73">
        <f>IF('4. Heures nocturnes'!$C$3="Score",1,8)</f>
        <v>8</v>
      </c>
      <c r="Y73">
        <f>IF('4. Heures nocturnes'!$C$3="Score",1,8)</f>
        <v>8</v>
      </c>
      <c r="Z73">
        <f>IF('4. Heures nocturnes'!$C$3="Score",1,8)</f>
        <v>8</v>
      </c>
      <c r="AA73">
        <f>IF('4. Heures nocturnes'!$C$3="Score",1,8)</f>
        <v>8</v>
      </c>
      <c r="AB73">
        <f>IF('4. Heures nocturnes'!$C$3="Score",1,8)</f>
        <v>8</v>
      </c>
      <c r="AC73">
        <f>IF('4. Heures nocturnes'!$C$3="Score",0,7)</f>
        <v>7</v>
      </c>
      <c r="AD73">
        <f>IF('4. Heures nocturnes'!$C$3="Score",0,1)</f>
        <v>1</v>
      </c>
      <c r="AE73">
        <f>IF('4. Heures nocturnes'!$C$3="Score",1,8)</f>
        <v>8</v>
      </c>
      <c r="AF73">
        <f>IF('4. Heures nocturnes'!$C$3="Score",1,8)</f>
        <v>8</v>
      </c>
      <c r="AG73">
        <f>IF('4. Heures nocturnes'!$C$3="Score",1,8)</f>
        <v>8</v>
      </c>
      <c r="AH73">
        <f>IF('4. Heures nocturnes'!$C$3="Score",1,8)</f>
        <v>8</v>
      </c>
      <c r="AI73">
        <f>IF('4. Heures nocturnes'!$C$3="Score",1,8)</f>
        <v>8</v>
      </c>
      <c r="AJ73">
        <f>IF('4. Heures nocturnes'!$C$3="Score",1,8)</f>
        <v>8</v>
      </c>
      <c r="AK73">
        <f>IF('4. Heures nocturnes'!$C$3="Score",0,7)</f>
        <v>7</v>
      </c>
      <c r="AL73">
        <f>IF('4. Heures nocturnes'!$C$3="Score",0,1)</f>
        <v>1</v>
      </c>
      <c r="AM73">
        <f>IF('4. Heures nocturnes'!$C$3="Score",1,8)</f>
        <v>8</v>
      </c>
      <c r="AN73">
        <f>IF('4. Heures nocturnes'!$C$3="Score",1,8)</f>
        <v>8</v>
      </c>
      <c r="AO73">
        <f>IF('4. Heures nocturnes'!$C$3="Score",1,8)</f>
        <v>8</v>
      </c>
      <c r="AP73">
        <f>IF('4. Heures nocturnes'!$C$3="Score",1,8)</f>
        <v>8</v>
      </c>
      <c r="AQ73">
        <f>IF('4. Heures nocturnes'!$C$3="Score",1,8)</f>
        <v>8</v>
      </c>
      <c r="AR73">
        <f>IF('4. Heures nocturnes'!$C$3="Score",1,8)</f>
        <v>8</v>
      </c>
      <c r="AS73">
        <f>IF('4. Heures nocturnes'!$C$3="Score",0,7)</f>
        <v>7</v>
      </c>
      <c r="AT73">
        <f>IF('4. Heures nocturnes'!$C$3="Score",0,1)</f>
        <v>1</v>
      </c>
      <c r="AU73">
        <f>IF('4. Heures nocturnes'!$C$3="Score",1,8)</f>
        <v>8</v>
      </c>
      <c r="AV73">
        <f>IF('4. Heures nocturnes'!$C$3="Score",1,8)</f>
        <v>8</v>
      </c>
      <c r="AW73">
        <f>IF('4. Heures nocturnes'!$C$3="Score",1,8)</f>
        <v>8</v>
      </c>
      <c r="AX73">
        <f>IF('4. Heures nocturnes'!$C$3="Score",1,8)</f>
        <v>8</v>
      </c>
      <c r="AY73">
        <f>IF('4. Heures nocturnes'!$C$3="Score",1,8)</f>
        <v>8</v>
      </c>
      <c r="AZ73">
        <f>IF('4. Heures nocturnes'!$C$3="Score",1,8)</f>
        <v>8</v>
      </c>
      <c r="BA73">
        <f>IF('4. Heures nocturnes'!$C$3="Score",0,7)</f>
        <v>7</v>
      </c>
      <c r="BB73">
        <f>IF('4. Heures nocturnes'!$C$3="Score",0,1)</f>
        <v>1</v>
      </c>
      <c r="BC73">
        <f>IF('4. Heures nocturnes'!$C$3="Score",1,8)</f>
        <v>8</v>
      </c>
      <c r="BD73">
        <f>IF('4. Heures nocturnes'!$C$3="Score",1,8)</f>
        <v>8</v>
      </c>
      <c r="BE73">
        <f>IF('4. Heures nocturnes'!$C$3="Score",1,8)</f>
        <v>8</v>
      </c>
      <c r="BF73">
        <f>IF('4. Heures nocturnes'!$C$3="Score",1,8)</f>
        <v>8</v>
      </c>
      <c r="BG73">
        <f>IF('4. Heures nocturnes'!$C$3="Score",1,8)</f>
        <v>8</v>
      </c>
      <c r="BH73">
        <f>IF('4. Heures nocturnes'!$C$3="Score",1,8)</f>
        <v>8</v>
      </c>
      <c r="BI73">
        <f>IF('4. Heures nocturnes'!$C$3="Score",0,7)</f>
        <v>7</v>
      </c>
      <c r="BJ73">
        <f>IF('4. Heures nocturnes'!$C$3="Score",0,0)</f>
        <v>0</v>
      </c>
      <c r="BK73">
        <f>IF('4. Heures nocturnes'!$C$3="Score",0,0)</f>
        <v>0</v>
      </c>
      <c r="BL73">
        <f>IF('4. Heures nocturnes'!$C$3="Score",0,0)</f>
        <v>0</v>
      </c>
      <c r="BM73">
        <f>IF('4. Heures nocturnes'!$C$3="Score",0,0)</f>
        <v>0</v>
      </c>
      <c r="BN73">
        <f>IF('4. Heures nocturnes'!$C$3="Score",0,0)</f>
        <v>0</v>
      </c>
      <c r="BO73">
        <f>IF('4. Heures nocturnes'!$C$3="Score",0,0)</f>
        <v>0</v>
      </c>
      <c r="BP73">
        <f>IF('4. Heures nocturnes'!$C$3="Score",0,0)</f>
        <v>0</v>
      </c>
      <c r="BQ73">
        <f>IF('4. Heures nocturnes'!$C$3="Score",0,1)</f>
        <v>1</v>
      </c>
      <c r="BR73">
        <f>IF('4. Heures nocturnes'!$C$3="Score",1,8)</f>
        <v>8</v>
      </c>
      <c r="BS73">
        <f>IF('4. Heures nocturnes'!$C$3="Score",1,8)</f>
        <v>8</v>
      </c>
      <c r="BT73">
        <f>IF('4. Heures nocturnes'!$C$3="Score",1,8)</f>
        <v>8</v>
      </c>
      <c r="BU73">
        <f>IF('4. Heures nocturnes'!$C$3="Score",1,8)</f>
        <v>8</v>
      </c>
      <c r="BV73">
        <f>IF('4. Heures nocturnes'!$C$3="Score",1,8)</f>
        <v>8</v>
      </c>
      <c r="BW73">
        <f>IF('4. Heures nocturnes'!$C$3="Score",1,8)</f>
        <v>8</v>
      </c>
      <c r="BX73">
        <f>IF('4. Heures nocturnes'!$C$3="Score",0,7)</f>
        <v>7</v>
      </c>
      <c r="BY73">
        <f>IF('4. Heures nocturnes'!$C$3="Score",0,1)</f>
        <v>1</v>
      </c>
      <c r="BZ73">
        <f>IF('4. Heures nocturnes'!$C$3="Score",1,8)</f>
        <v>8</v>
      </c>
      <c r="CA73">
        <f>IF('4. Heures nocturnes'!$C$3="Score",1,8)</f>
        <v>8</v>
      </c>
      <c r="CB73">
        <f>IF('4. Heures nocturnes'!$C$3="Score",1,8)</f>
        <v>8</v>
      </c>
      <c r="CC73">
        <f>IF('4. Heures nocturnes'!$C$3="Score",1,8)</f>
        <v>8</v>
      </c>
      <c r="CD73">
        <f>IF('4. Heures nocturnes'!$C$3="Score",1,8)</f>
        <v>8</v>
      </c>
      <c r="CE73">
        <f>IF('4. Heures nocturnes'!$C$3="Score",1,8)</f>
        <v>8</v>
      </c>
      <c r="CF73">
        <f>IF('4. Heures nocturnes'!$C$3="Score",0,7)</f>
        <v>7</v>
      </c>
      <c r="CG73">
        <f>IF('4. Heures nocturnes'!$C$3="Score",0,1)</f>
        <v>1</v>
      </c>
      <c r="CH73">
        <f>IF('4. Heures nocturnes'!$C$3="Score",1,8)</f>
        <v>8</v>
      </c>
      <c r="CI73">
        <f>IF('4. Heures nocturnes'!$C$3="Score",1,8)</f>
        <v>8</v>
      </c>
      <c r="CJ73">
        <f>IF('4. Heures nocturnes'!$C$3="Score",1,8)</f>
        <v>8</v>
      </c>
      <c r="CK73">
        <f>IF('4. Heures nocturnes'!$C$3="Score",1,8)</f>
        <v>8</v>
      </c>
      <c r="CL73">
        <f>IF('4. Heures nocturnes'!$C$3="Score",1,8)</f>
        <v>8</v>
      </c>
      <c r="CM73">
        <f>IF('4. Heures nocturnes'!$C$3="Score",1,8)</f>
        <v>8</v>
      </c>
      <c r="CN73">
        <f>IF('4. Heures nocturnes'!$C$3="Score",0,7)</f>
        <v>7</v>
      </c>
      <c r="CO73">
        <f>IF('4. Heures nocturnes'!$C$3="Score",0,1)</f>
        <v>1</v>
      </c>
      <c r="CP73">
        <f>IF('4. Heures nocturnes'!$C$3="Score",1,8)</f>
        <v>8</v>
      </c>
      <c r="CQ73">
        <f>IF('4. Heures nocturnes'!$C$3="Score",1,8)</f>
        <v>8</v>
      </c>
      <c r="CR73">
        <f>IF('4. Heures nocturnes'!$C$3="Score",1,8)</f>
        <v>8</v>
      </c>
      <c r="CS73">
        <f>IF('4. Heures nocturnes'!$C$3="Score",1,8)</f>
        <v>8</v>
      </c>
      <c r="CT73">
        <f>IF('4. Heures nocturnes'!$C$3="Score",1,8)</f>
        <v>8</v>
      </c>
      <c r="CU73">
        <f>IF('4. Heures nocturnes'!$C$3="Score",1,8)</f>
        <v>8</v>
      </c>
      <c r="CV73">
        <f>IF('4. Heures nocturnes'!$C$3="Score",0,7)</f>
        <v>7</v>
      </c>
      <c r="CW73">
        <f>IF('4. Heures nocturnes'!$C$3="Score",0,1)</f>
        <v>1</v>
      </c>
      <c r="CX73">
        <f>IF('4. Heures nocturnes'!$C$3="Score",1,8)</f>
        <v>8</v>
      </c>
      <c r="CY73">
        <f>IF('4. Heures nocturnes'!$C$3="Score",1,8)</f>
        <v>8</v>
      </c>
      <c r="CZ73">
        <f>IF('4. Heures nocturnes'!$C$3="Score",1,8)</f>
        <v>8</v>
      </c>
      <c r="DA73">
        <f>IF('4. Heures nocturnes'!$C$3="Score",1,8)</f>
        <v>8</v>
      </c>
    </row>
    <row r="74" spans="2:105" x14ac:dyDescent="0.35">
      <c r="B74" s="186" t="s">
        <v>1169</v>
      </c>
      <c r="D74" s="207">
        <f t="shared" si="3"/>
        <v>6.4117647058823533</v>
      </c>
      <c r="E74">
        <f>IF('4. Heures nocturnes'!$C$3="Score",,)</f>
        <v>0</v>
      </c>
      <c r="P74">
        <f>IF('4. Heures nocturnes'!$C$3="Score",,)</f>
        <v>0</v>
      </c>
      <c r="Q74">
        <f>IF('4. Heures nocturnes'!$C$3="Score",,)</f>
        <v>0</v>
      </c>
      <c r="R74">
        <f>IF('4. Heures nocturnes'!$C$3="Score",,)</f>
        <v>0</v>
      </c>
      <c r="S74">
        <f>IF('4. Heures nocturnes'!$C$3="Score",,)</f>
        <v>0</v>
      </c>
      <c r="T74">
        <f>IF('4. Heures nocturnes'!$C$3="Score",,)</f>
        <v>0</v>
      </c>
      <c r="U74">
        <f>IF('4. Heures nocturnes'!$C$3="Score",0,1)</f>
        <v>1</v>
      </c>
      <c r="V74">
        <f>IF('4. Heures nocturnes'!$C$3="Score",1,8)</f>
        <v>8</v>
      </c>
      <c r="W74">
        <f>IF('4. Heures nocturnes'!$C$3="Score",1,8)</f>
        <v>8</v>
      </c>
      <c r="X74">
        <f>IF('4. Heures nocturnes'!$C$3="Score",1,8)</f>
        <v>8</v>
      </c>
      <c r="Y74">
        <f>IF('4. Heures nocturnes'!$C$3="Score",1,8)</f>
        <v>8</v>
      </c>
      <c r="Z74">
        <f>IF('4. Heures nocturnes'!$C$3="Score",1,8)</f>
        <v>8</v>
      </c>
      <c r="AA74">
        <f>IF('4. Heures nocturnes'!$C$3="Score",1,8)</f>
        <v>8</v>
      </c>
      <c r="AB74">
        <f>IF('4. Heures nocturnes'!$C$3="Score",0,7)</f>
        <v>7</v>
      </c>
      <c r="AC74">
        <f>IF('4. Heures nocturnes'!$C$3="Score",0,1)</f>
        <v>1</v>
      </c>
      <c r="AD74">
        <f>IF('4. Heures nocturnes'!$C$3="Score",1,8)</f>
        <v>8</v>
      </c>
      <c r="AE74">
        <f>IF('4. Heures nocturnes'!$C$3="Score",1,8)</f>
        <v>8</v>
      </c>
      <c r="AF74">
        <f>IF('4. Heures nocturnes'!$C$3="Score",1,8)</f>
        <v>8</v>
      </c>
      <c r="AG74">
        <f>IF('4. Heures nocturnes'!$C$3="Score",1,8)</f>
        <v>8</v>
      </c>
      <c r="AH74">
        <f>IF('4. Heures nocturnes'!$C$3="Score",1,8)</f>
        <v>8</v>
      </c>
      <c r="AI74">
        <f>IF('4. Heures nocturnes'!$C$3="Score",1,8)</f>
        <v>8</v>
      </c>
      <c r="AJ74">
        <f>IF('4. Heures nocturnes'!$C$3="Score",0,7)</f>
        <v>7</v>
      </c>
      <c r="AK74">
        <f>IF('4. Heures nocturnes'!$C$3="Score",0,1)</f>
        <v>1</v>
      </c>
      <c r="AL74">
        <f>IF('4. Heures nocturnes'!$C$3="Score",1,8)</f>
        <v>8</v>
      </c>
      <c r="AM74">
        <f>IF('4. Heures nocturnes'!$C$3="Score",1,8)</f>
        <v>8</v>
      </c>
      <c r="AN74">
        <f>IF('4. Heures nocturnes'!$C$3="Score",1,8)</f>
        <v>8</v>
      </c>
      <c r="AO74">
        <f>IF('4. Heures nocturnes'!$C$3="Score",1,8)</f>
        <v>8</v>
      </c>
      <c r="AP74">
        <f>IF('4. Heures nocturnes'!$C$3="Score",1,8)</f>
        <v>8</v>
      </c>
      <c r="AQ74">
        <f>IF('4. Heures nocturnes'!$C$3="Score",1,8)</f>
        <v>8</v>
      </c>
      <c r="AR74">
        <f>IF('4. Heures nocturnes'!$C$3="Score",0,7)</f>
        <v>7</v>
      </c>
      <c r="AS74">
        <f>IF('4. Heures nocturnes'!$C$3="Score",0,1)</f>
        <v>1</v>
      </c>
      <c r="AT74">
        <f>IF('4. Heures nocturnes'!$C$3="Score",1,8)</f>
        <v>8</v>
      </c>
      <c r="AU74">
        <f>IF('4. Heures nocturnes'!$C$3="Score",1,8)</f>
        <v>8</v>
      </c>
      <c r="AV74">
        <f>IF('4. Heures nocturnes'!$C$3="Score",1,8)</f>
        <v>8</v>
      </c>
      <c r="AW74">
        <f>IF('4. Heures nocturnes'!$C$3="Score",1,8)</f>
        <v>8</v>
      </c>
      <c r="AX74">
        <f>IF('4. Heures nocturnes'!$C$3="Score",1,8)</f>
        <v>8</v>
      </c>
      <c r="AY74">
        <f>IF('4. Heures nocturnes'!$C$3="Score",1,8)</f>
        <v>8</v>
      </c>
      <c r="AZ74">
        <f>IF('4. Heures nocturnes'!$C$3="Score",0,7)</f>
        <v>7</v>
      </c>
      <c r="BA74">
        <f>IF('4. Heures nocturnes'!$C$3="Score",0,1)</f>
        <v>1</v>
      </c>
      <c r="BB74">
        <f>IF('4. Heures nocturnes'!$C$3="Score",1,8)</f>
        <v>8</v>
      </c>
      <c r="BC74">
        <f>IF('4. Heures nocturnes'!$C$3="Score",1,8)</f>
        <v>8</v>
      </c>
      <c r="BD74">
        <f>IF('4. Heures nocturnes'!$C$3="Score",1,8)</f>
        <v>8</v>
      </c>
      <c r="BE74">
        <f>IF('4. Heures nocturnes'!$C$3="Score",1,8)</f>
        <v>8</v>
      </c>
      <c r="BF74">
        <f>IF('4. Heures nocturnes'!$C$3="Score",1,8)</f>
        <v>8</v>
      </c>
      <c r="BG74">
        <f>IF('4. Heures nocturnes'!$C$3="Score",1,8)</f>
        <v>8</v>
      </c>
      <c r="BH74">
        <f>IF('4. Heures nocturnes'!$C$3="Score",0,7)</f>
        <v>7</v>
      </c>
      <c r="BI74">
        <f>IF('4. Heures nocturnes'!$C$3="Score",0,1)</f>
        <v>1</v>
      </c>
      <c r="BJ74">
        <f>IF('4. Heures nocturnes'!$C$3="Score",1,8)</f>
        <v>8</v>
      </c>
      <c r="BK74">
        <f>IF('4. Heures nocturnes'!$C$3="Score",1,8)</f>
        <v>8</v>
      </c>
      <c r="BL74">
        <f>IF('4. Heures nocturnes'!$C$3="Score",1,8)</f>
        <v>8</v>
      </c>
      <c r="BM74">
        <f>IF('4. Heures nocturnes'!$C$3="Score",1,8)</f>
        <v>8</v>
      </c>
      <c r="BN74">
        <f>IF('4. Heures nocturnes'!$C$3="Score",1,8)</f>
        <v>8</v>
      </c>
      <c r="BO74">
        <f>IF('4. Heures nocturnes'!$C$3="Score",1,8)</f>
        <v>8</v>
      </c>
      <c r="BP74">
        <f>IF('4. Heures nocturnes'!$C$3="Score",0,7)</f>
        <v>7</v>
      </c>
      <c r="BQ74">
        <f>IF('4. Heures nocturnes'!$C$3="Score",0,0)</f>
        <v>0</v>
      </c>
      <c r="BR74">
        <f>IF('4. Heures nocturnes'!$C$3="Score",0,0)</f>
        <v>0</v>
      </c>
      <c r="BS74">
        <f>IF('4. Heures nocturnes'!$C$3="Score",0,0)</f>
        <v>0</v>
      </c>
      <c r="BT74">
        <f>IF('4. Heures nocturnes'!$C$3="Score",0,0)</f>
        <v>0</v>
      </c>
      <c r="BU74">
        <f>IF('4. Heures nocturnes'!$C$3="Score",0,0)</f>
        <v>0</v>
      </c>
      <c r="BV74">
        <f>IF('4. Heures nocturnes'!$C$3="Score",0,0)</f>
        <v>0</v>
      </c>
      <c r="BW74">
        <f>IF('4. Heures nocturnes'!$C$3="Score",0,0)</f>
        <v>0</v>
      </c>
      <c r="BX74">
        <f>IF('4. Heures nocturnes'!$C$3="Score",0,1)</f>
        <v>1</v>
      </c>
      <c r="BY74">
        <f>IF('4. Heures nocturnes'!$C$3="Score",1,8)</f>
        <v>8</v>
      </c>
      <c r="BZ74">
        <f>IF('4. Heures nocturnes'!$C$3="Score",1,8)</f>
        <v>8</v>
      </c>
      <c r="CA74">
        <f>IF('4. Heures nocturnes'!$C$3="Score",1,8)</f>
        <v>8</v>
      </c>
      <c r="CB74">
        <f>IF('4. Heures nocturnes'!$C$3="Score",1,8)</f>
        <v>8</v>
      </c>
      <c r="CC74">
        <f>IF('4. Heures nocturnes'!$C$3="Score",1,8)</f>
        <v>8</v>
      </c>
      <c r="CD74">
        <f>IF('4. Heures nocturnes'!$C$3="Score",1,8)</f>
        <v>8</v>
      </c>
      <c r="CE74">
        <f>IF('4. Heures nocturnes'!$C$3="Score",0,7)</f>
        <v>7</v>
      </c>
      <c r="CF74">
        <f>IF('4. Heures nocturnes'!$C$3="Score",0,1)</f>
        <v>1</v>
      </c>
      <c r="CG74">
        <f>IF('4. Heures nocturnes'!$C$3="Score",1,8)</f>
        <v>8</v>
      </c>
      <c r="CH74">
        <f>IF('4. Heures nocturnes'!$C$3="Score",1,8)</f>
        <v>8</v>
      </c>
      <c r="CI74">
        <f>IF('4. Heures nocturnes'!$C$3="Score",1,8)</f>
        <v>8</v>
      </c>
      <c r="CJ74">
        <f>IF('4. Heures nocturnes'!$C$3="Score",1,8)</f>
        <v>8</v>
      </c>
      <c r="CK74">
        <f>IF('4. Heures nocturnes'!$C$3="Score",1,8)</f>
        <v>8</v>
      </c>
      <c r="CL74">
        <f>IF('4. Heures nocturnes'!$C$3="Score",1,8)</f>
        <v>8</v>
      </c>
      <c r="CM74">
        <f>IF('4. Heures nocturnes'!$C$3="Score",0,7)</f>
        <v>7</v>
      </c>
      <c r="CN74">
        <f>IF('4. Heures nocturnes'!$C$3="Score",0,1)</f>
        <v>1</v>
      </c>
      <c r="CO74">
        <f>IF('4. Heures nocturnes'!$C$3="Score",1,8)</f>
        <v>8</v>
      </c>
      <c r="CP74">
        <f>IF('4. Heures nocturnes'!$C$3="Score",1,8)</f>
        <v>8</v>
      </c>
      <c r="CQ74">
        <f>IF('4. Heures nocturnes'!$C$3="Score",1,8)</f>
        <v>8</v>
      </c>
      <c r="CR74">
        <f>IF('4. Heures nocturnes'!$C$3="Score",1,8)</f>
        <v>8</v>
      </c>
      <c r="CS74">
        <f>IF('4. Heures nocturnes'!$C$3="Score",1,8)</f>
        <v>8</v>
      </c>
      <c r="CT74">
        <f>IF('4. Heures nocturnes'!$C$3="Score",1,8)</f>
        <v>8</v>
      </c>
      <c r="CU74">
        <f>IF('4. Heures nocturnes'!$C$3="Score",0,7)</f>
        <v>7</v>
      </c>
      <c r="CV74">
        <f>IF('4. Heures nocturnes'!$C$3="Score",0,1)</f>
        <v>1</v>
      </c>
      <c r="CW74">
        <f>IF('4. Heures nocturnes'!$C$3="Score",1,8)</f>
        <v>8</v>
      </c>
      <c r="CX74">
        <f>IF('4. Heures nocturnes'!$C$3="Score",1,8)</f>
        <v>8</v>
      </c>
      <c r="CY74">
        <f>IF('4. Heures nocturnes'!$C$3="Score",1,8)</f>
        <v>8</v>
      </c>
      <c r="CZ74">
        <f>IF('4. Heures nocturnes'!$C$3="Score",1,8)</f>
        <v>8</v>
      </c>
      <c r="DA74">
        <f>IF('4. Heures nocturnes'!$C$3="Score",1,8)</f>
        <v>8</v>
      </c>
    </row>
    <row r="75" spans="2:105" x14ac:dyDescent="0.35">
      <c r="B75" s="186" t="s">
        <v>1170</v>
      </c>
      <c r="D75" s="207">
        <f t="shared" ref="D75:D102" si="4">AVERAGE($U75:$DA75)</f>
        <v>6.6</v>
      </c>
      <c r="E75">
        <f>IF('4. Heures nocturnes'!$C$3="Score",,)</f>
        <v>0</v>
      </c>
      <c r="P75">
        <f>IF('4. Heures nocturnes'!$C$3="Score",,)</f>
        <v>0</v>
      </c>
      <c r="Q75">
        <f>IF('4. Heures nocturnes'!$C$3="Score",,)</f>
        <v>0</v>
      </c>
      <c r="R75">
        <f>IF('4. Heures nocturnes'!$C$3="Score",,)</f>
        <v>0</v>
      </c>
      <c r="S75">
        <f>IF('4. Heures nocturnes'!$C$3="Score",,)</f>
        <v>0</v>
      </c>
      <c r="T75">
        <f>IF('4. Heures nocturnes'!$C$3="Score",,)</f>
        <v>0</v>
      </c>
      <c r="U75">
        <f>IF('4. Heures nocturnes'!$C$3="Score",1,8)</f>
        <v>8</v>
      </c>
      <c r="V75">
        <f>IF('4. Heures nocturnes'!$C$3="Score",1,8)</f>
        <v>8</v>
      </c>
      <c r="W75">
        <f>IF('4. Heures nocturnes'!$C$3="Score",1,8)</f>
        <v>8</v>
      </c>
      <c r="X75">
        <f>IF('4. Heures nocturnes'!$C$3="Score",1,8)</f>
        <v>8</v>
      </c>
      <c r="Y75">
        <f>IF('4. Heures nocturnes'!$C$3="Score",1,8)</f>
        <v>8</v>
      </c>
      <c r="Z75">
        <f>IF('4. Heures nocturnes'!$C$3="Score",1,8)</f>
        <v>8</v>
      </c>
      <c r="AA75">
        <f>IF('4. Heures nocturnes'!$C$3="Score",0,7)</f>
        <v>7</v>
      </c>
      <c r="AB75">
        <f>IF('4. Heures nocturnes'!$C$3="Score",0,1)</f>
        <v>1</v>
      </c>
      <c r="AC75">
        <f>IF('4. Heures nocturnes'!$C$3="Score",1,8)</f>
        <v>8</v>
      </c>
      <c r="AD75">
        <f>IF('4. Heures nocturnes'!$C$3="Score",1,8)</f>
        <v>8</v>
      </c>
      <c r="AE75">
        <f>IF('4. Heures nocturnes'!$C$3="Score",1,8)</f>
        <v>8</v>
      </c>
      <c r="AF75">
        <f>IF('4. Heures nocturnes'!$C$3="Score",1,8)</f>
        <v>8</v>
      </c>
      <c r="AG75">
        <f>IF('4. Heures nocturnes'!$C$3="Score",1,8)</f>
        <v>8</v>
      </c>
      <c r="AH75">
        <f>IF('4. Heures nocturnes'!$C$3="Score",1,8)</f>
        <v>8</v>
      </c>
      <c r="AI75">
        <f>IF('4. Heures nocturnes'!$C$3="Score",0,7)</f>
        <v>7</v>
      </c>
      <c r="AJ75">
        <f>IF('4. Heures nocturnes'!$C$3="Score",0,1)</f>
        <v>1</v>
      </c>
      <c r="AK75">
        <f>IF('4. Heures nocturnes'!$C$3="Score",1,8)</f>
        <v>8</v>
      </c>
      <c r="AL75">
        <f>IF('4. Heures nocturnes'!$C$3="Score",1,8)</f>
        <v>8</v>
      </c>
      <c r="AM75">
        <f>IF('4. Heures nocturnes'!$C$3="Score",1,8)</f>
        <v>8</v>
      </c>
      <c r="AN75">
        <f>IF('4. Heures nocturnes'!$C$3="Score",1,8)</f>
        <v>8</v>
      </c>
      <c r="AO75">
        <f>IF('4. Heures nocturnes'!$C$3="Score",1,8)</f>
        <v>8</v>
      </c>
      <c r="AP75">
        <f>IF('4. Heures nocturnes'!$C$3="Score",1,8)</f>
        <v>8</v>
      </c>
      <c r="AQ75">
        <f>IF('4. Heures nocturnes'!$C$3="Score",0,7)</f>
        <v>7</v>
      </c>
      <c r="AR75">
        <f>IF('4. Heures nocturnes'!$C$3="Score",0,1)</f>
        <v>1</v>
      </c>
      <c r="AS75">
        <f>IF('4. Heures nocturnes'!$C$3="Score",1,8)</f>
        <v>8</v>
      </c>
      <c r="AT75">
        <f>IF('4. Heures nocturnes'!$C$3="Score",1,8)</f>
        <v>8</v>
      </c>
      <c r="AU75">
        <f>IF('4. Heures nocturnes'!$C$3="Score",1,8)</f>
        <v>8</v>
      </c>
      <c r="AV75">
        <f>IF('4. Heures nocturnes'!$C$3="Score",1,8)</f>
        <v>8</v>
      </c>
      <c r="AW75">
        <f>IF('4. Heures nocturnes'!$C$3="Score",1,8)</f>
        <v>8</v>
      </c>
      <c r="AX75">
        <f>IF('4. Heures nocturnes'!$C$3="Score",1,8)</f>
        <v>8</v>
      </c>
      <c r="AY75">
        <f>IF('4. Heures nocturnes'!$C$3="Score",0,7)</f>
        <v>7</v>
      </c>
      <c r="AZ75">
        <f>IF('4. Heures nocturnes'!$C$3="Score",0,1)</f>
        <v>1</v>
      </c>
      <c r="BA75">
        <f>IF('4. Heures nocturnes'!$C$3="Score",1,8)</f>
        <v>8</v>
      </c>
      <c r="BB75">
        <f>IF('4. Heures nocturnes'!$C$3="Score",1,8)</f>
        <v>8</v>
      </c>
      <c r="BC75">
        <f>IF('4. Heures nocturnes'!$C$3="Score",1,8)</f>
        <v>8</v>
      </c>
      <c r="BD75">
        <f>IF('4. Heures nocturnes'!$C$3="Score",1,8)</f>
        <v>8</v>
      </c>
      <c r="BE75">
        <f>IF('4. Heures nocturnes'!$C$3="Score",1,8)</f>
        <v>8</v>
      </c>
      <c r="BF75">
        <f>IF('4. Heures nocturnes'!$C$3="Score",1,8)</f>
        <v>8</v>
      </c>
      <c r="BG75">
        <f>IF('4. Heures nocturnes'!$C$3="Score",0,7)</f>
        <v>7</v>
      </c>
      <c r="BH75">
        <f>IF('4. Heures nocturnes'!$C$3="Score",0,1)</f>
        <v>1</v>
      </c>
      <c r="BI75">
        <f>IF('4. Heures nocturnes'!$C$3="Score",1,8)</f>
        <v>8</v>
      </c>
      <c r="BJ75">
        <f>IF('4. Heures nocturnes'!$C$3="Score",1,8)</f>
        <v>8</v>
      </c>
      <c r="BK75">
        <f>IF('4. Heures nocturnes'!$C$3="Score",1,8)</f>
        <v>8</v>
      </c>
      <c r="BL75">
        <f>IF('4. Heures nocturnes'!$C$3="Score",1,8)</f>
        <v>8</v>
      </c>
      <c r="BM75">
        <f>IF('4. Heures nocturnes'!$C$3="Score",1,8)</f>
        <v>8</v>
      </c>
      <c r="BN75">
        <f>IF('4. Heures nocturnes'!$C$3="Score",1,8)</f>
        <v>8</v>
      </c>
      <c r="BO75">
        <f>IF('4. Heures nocturnes'!$C$3="Score",0,7)</f>
        <v>7</v>
      </c>
      <c r="BP75">
        <f>IF('4. Heures nocturnes'!$C$3="Score",0,1)</f>
        <v>1</v>
      </c>
      <c r="BQ75">
        <f>IF('4. Heures nocturnes'!$C$3="Score",1,8)</f>
        <v>8</v>
      </c>
      <c r="BR75">
        <f>IF('4. Heures nocturnes'!$C$3="Score",1,8)</f>
        <v>8</v>
      </c>
      <c r="BS75">
        <f>IF('4. Heures nocturnes'!$C$3="Score",1,8)</f>
        <v>8</v>
      </c>
      <c r="BT75">
        <f>IF('4. Heures nocturnes'!$C$3="Score",1,8)</f>
        <v>8</v>
      </c>
      <c r="BU75">
        <f>IF('4. Heures nocturnes'!$C$3="Score",1,8)</f>
        <v>8</v>
      </c>
      <c r="BV75">
        <f>IF('4. Heures nocturnes'!$C$3="Score",1,8)</f>
        <v>8</v>
      </c>
      <c r="BW75">
        <f>IF('4. Heures nocturnes'!$C$3="Score",0,7)</f>
        <v>7</v>
      </c>
      <c r="BX75">
        <f>IF('4. Heures nocturnes'!$C$3="Score",0,0)</f>
        <v>0</v>
      </c>
      <c r="BY75">
        <f>IF('4. Heures nocturnes'!$C$3="Score",0,0)</f>
        <v>0</v>
      </c>
      <c r="BZ75">
        <f>IF('4. Heures nocturnes'!$C$3="Score",0,0)</f>
        <v>0</v>
      </c>
      <c r="CA75">
        <f>IF('4. Heures nocturnes'!$C$3="Score",0,0)</f>
        <v>0</v>
      </c>
      <c r="CB75">
        <f>IF('4. Heures nocturnes'!$C$3="Score",0,0)</f>
        <v>0</v>
      </c>
      <c r="CC75">
        <f>IF('4. Heures nocturnes'!$C$3="Score",0,0)</f>
        <v>0</v>
      </c>
      <c r="CD75">
        <f>IF('4. Heures nocturnes'!$C$3="Score",0,0)</f>
        <v>0</v>
      </c>
      <c r="CE75">
        <f>IF('4. Heures nocturnes'!$C$3="Score",0,1)</f>
        <v>1</v>
      </c>
      <c r="CF75">
        <f>IF('4. Heures nocturnes'!$C$3="Score",1,8)</f>
        <v>8</v>
      </c>
      <c r="CG75">
        <f>IF('4. Heures nocturnes'!$C$3="Score",1,8)</f>
        <v>8</v>
      </c>
      <c r="CH75">
        <f>IF('4. Heures nocturnes'!$C$3="Score",1,8)</f>
        <v>8</v>
      </c>
      <c r="CI75">
        <f>IF('4. Heures nocturnes'!$C$3="Score",1,8)</f>
        <v>8</v>
      </c>
      <c r="CJ75">
        <f>IF('4. Heures nocturnes'!$C$3="Score",1,8)</f>
        <v>8</v>
      </c>
      <c r="CK75">
        <f>IF('4. Heures nocturnes'!$C$3="Score",1,8)</f>
        <v>8</v>
      </c>
      <c r="CL75">
        <f>IF('4. Heures nocturnes'!$C$3="Score",0,7)</f>
        <v>7</v>
      </c>
      <c r="CM75">
        <f>IF('4. Heures nocturnes'!$C$3="Score",0,1)</f>
        <v>1</v>
      </c>
      <c r="CN75">
        <f>IF('4. Heures nocturnes'!$C$3="Score",1,8)</f>
        <v>8</v>
      </c>
      <c r="CO75">
        <f>IF('4. Heures nocturnes'!$C$3="Score",1,8)</f>
        <v>8</v>
      </c>
      <c r="CP75">
        <f>IF('4. Heures nocturnes'!$C$3="Score",1,8)</f>
        <v>8</v>
      </c>
      <c r="CQ75">
        <f>IF('4. Heures nocturnes'!$C$3="Score",1,8)</f>
        <v>8</v>
      </c>
      <c r="CR75">
        <f>IF('4. Heures nocturnes'!$C$3="Score",1,8)</f>
        <v>8</v>
      </c>
      <c r="CS75">
        <f>IF('4. Heures nocturnes'!$C$3="Score",1,8)</f>
        <v>8</v>
      </c>
      <c r="CT75">
        <f>IF('4. Heures nocturnes'!$C$3="Score",0,7)</f>
        <v>7</v>
      </c>
      <c r="CU75">
        <f>IF('4. Heures nocturnes'!$C$3="Score",0,1)</f>
        <v>1</v>
      </c>
      <c r="CV75">
        <f>IF('4. Heures nocturnes'!$C$3="Score",1,8)</f>
        <v>8</v>
      </c>
      <c r="CW75">
        <f>IF('4. Heures nocturnes'!$C$3="Score",1,8)</f>
        <v>8</v>
      </c>
      <c r="CX75">
        <f>IF('4. Heures nocturnes'!$C$3="Score",1,8)</f>
        <v>8</v>
      </c>
      <c r="CY75">
        <f>IF('4. Heures nocturnes'!$C$3="Score",1,8)</f>
        <v>8</v>
      </c>
      <c r="CZ75">
        <f>IF('4. Heures nocturnes'!$C$3="Score",2,9)</f>
        <v>9</v>
      </c>
      <c r="DA75">
        <f>IF('4. Heures nocturnes'!$C$3="Score",2,16)</f>
        <v>16</v>
      </c>
    </row>
    <row r="76" spans="2:105" x14ac:dyDescent="0.35">
      <c r="B76" s="186" t="s">
        <v>1171</v>
      </c>
      <c r="D76" s="207">
        <f t="shared" si="4"/>
        <v>10.776470588235295</v>
      </c>
      <c r="E76">
        <f>IF('4. Heures nocturnes'!$C$3="Score",,)</f>
        <v>0</v>
      </c>
      <c r="P76">
        <f>IF('4. Heures nocturnes'!$C$3="Score",,)</f>
        <v>0</v>
      </c>
      <c r="Q76">
        <f>IF('4. Heures nocturnes'!$C$3="Score",,)</f>
        <v>0</v>
      </c>
      <c r="R76">
        <f>IF('4. Heures nocturnes'!$C$3="Score",,)</f>
        <v>0</v>
      </c>
      <c r="S76">
        <f>IF('4. Heures nocturnes'!$C$3="Score",,)</f>
        <v>0</v>
      </c>
      <c r="T76">
        <f>IF('4. Heures nocturnes'!$C$3="Score",,)</f>
        <v>0</v>
      </c>
      <c r="U76">
        <f>IF('4. Heures nocturnes'!$C$3="Score",0,0)</f>
        <v>0</v>
      </c>
      <c r="V76">
        <f>IF('4. Heures nocturnes'!$C$3="Score",0,1)</f>
        <v>1</v>
      </c>
      <c r="W76">
        <f>IF('4. Heures nocturnes'!$C$3="Score",0,2)</f>
        <v>2</v>
      </c>
      <c r="X76">
        <f>IF('4. Heures nocturnes'!$C$3="Score",0,2)</f>
        <v>2</v>
      </c>
      <c r="Y76">
        <f>IF('4. Heures nocturnes'!$C$3="Score",0,2)</f>
        <v>2</v>
      </c>
      <c r="Z76">
        <f>IF('4. Heures nocturnes'!$C$3="Score",0,2)</f>
        <v>2</v>
      </c>
      <c r="AA76">
        <f>IF('4. Heures nocturnes'!$C$3="Score",0,3)</f>
        <v>3</v>
      </c>
      <c r="AB76">
        <f>IF('4. Heures nocturnes'!$C$3="Score",0,4)</f>
        <v>4</v>
      </c>
      <c r="AC76">
        <f>IF('4. Heures nocturnes'!$C$3="Score",0,4)</f>
        <v>4</v>
      </c>
      <c r="AD76">
        <f>IF('4. Heures nocturnes'!$C$3="Score",2,10)</f>
        <v>10</v>
      </c>
      <c r="AE76">
        <f>IF('4. Heures nocturnes'!$C$3="Score",2,10)</f>
        <v>10</v>
      </c>
      <c r="AF76">
        <f>IF('4. Heures nocturnes'!$C$3="Score",2,10)</f>
        <v>10</v>
      </c>
      <c r="AG76">
        <f>IF('4. Heures nocturnes'!$C$3="Score",2,10)</f>
        <v>10</v>
      </c>
      <c r="AH76">
        <f>IF('4. Heures nocturnes'!$C$3="Score",2,10)</f>
        <v>10</v>
      </c>
      <c r="AI76">
        <f>IF('4. Heures nocturnes'!$C$3="Score",2,17)</f>
        <v>17</v>
      </c>
      <c r="AJ76">
        <f>IF('4. Heures nocturnes'!$C$3="Score",2,23)</f>
        <v>23</v>
      </c>
      <c r="AK76">
        <f>IF('4. Heures nocturnes'!$C$3="Score",2,16)</f>
        <v>16</v>
      </c>
      <c r="AL76">
        <f>IF('4. Heures nocturnes'!$C$3="Score",2,16)</f>
        <v>16</v>
      </c>
      <c r="AM76">
        <f>IF('4. Heures nocturnes'!$C$3="Score",2,17)</f>
        <v>17</v>
      </c>
      <c r="AN76">
        <f>IF('4. Heures nocturnes'!$C$3="Score",2,18)</f>
        <v>18</v>
      </c>
      <c r="AO76">
        <f>IF('4. Heures nocturnes'!$C$3="Score",2,24)</f>
        <v>24</v>
      </c>
      <c r="AP76">
        <f>IF('4. Heures nocturnes'!$C$3="Score",2,16)</f>
        <v>16</v>
      </c>
      <c r="AQ76">
        <f>IF('4. Heures nocturnes'!$C$3="Score",2,9)</f>
        <v>9</v>
      </c>
      <c r="AR76">
        <f>IF('4. Heures nocturnes'!$C$3="Score",2,10)</f>
        <v>10</v>
      </c>
      <c r="AS76">
        <f>IF('4. Heures nocturnes'!$C$3="Score",2,11)</f>
        <v>11</v>
      </c>
      <c r="AT76">
        <f>IF('4. Heures nocturnes'!$C$3="Score",2,11)</f>
        <v>11</v>
      </c>
      <c r="AU76">
        <f>IF('4. Heures nocturnes'!$C$3="Score",2,10)</f>
        <v>10</v>
      </c>
      <c r="AV76">
        <f>IF('4. Heures nocturnes'!$C$3="Score",0,3)</f>
        <v>3</v>
      </c>
      <c r="AW76">
        <f>IF('4. Heures nocturnes'!$C$3="Score",0,3)</f>
        <v>3</v>
      </c>
      <c r="AX76">
        <f>IF('4. Heures nocturnes'!$C$3="Score",0,4)</f>
        <v>4</v>
      </c>
      <c r="AY76">
        <f>IF('4. Heures nocturnes'!$C$3="Score",0,4)</f>
        <v>4</v>
      </c>
      <c r="AZ76">
        <f>IF('4. Heures nocturnes'!$C$3="Score",2,11)</f>
        <v>11</v>
      </c>
      <c r="BA76">
        <f>IF('4. Heures nocturnes'!$C$3="Score",2,17)</f>
        <v>17</v>
      </c>
      <c r="BB76">
        <f>IF('4. Heures nocturnes'!$C$3="Score",2,17)</f>
        <v>17</v>
      </c>
      <c r="BC76">
        <f>IF('4. Heures nocturnes'!$C$3="Score",2,17)</f>
        <v>17</v>
      </c>
      <c r="BD76">
        <f>IF('4. Heures nocturnes'!$C$3="Score",2,17)</f>
        <v>17</v>
      </c>
      <c r="BE76">
        <f>IF('4. Heures nocturnes'!$C$3="Score",2,17)</f>
        <v>17</v>
      </c>
      <c r="BF76">
        <f>IF('4. Heures nocturnes'!$C$3="Score",2,24)</f>
        <v>24</v>
      </c>
      <c r="BG76">
        <f>IF('4. Heures nocturnes'!$C$3="Score",2,23)</f>
        <v>23</v>
      </c>
      <c r="BH76">
        <f>IF('4. Heures nocturnes'!$C$3="Score",2,16)</f>
        <v>16</v>
      </c>
      <c r="BI76">
        <f>IF('4. Heures nocturnes'!$C$3="Score",2,16)</f>
        <v>16</v>
      </c>
      <c r="BJ76">
        <f>IF('4. Heures nocturnes'!$C$3="Score",2,17)</f>
        <v>17</v>
      </c>
      <c r="BK76">
        <f>IF('4. Heures nocturnes'!$C$3="Score",2,18)</f>
        <v>18</v>
      </c>
      <c r="BL76">
        <f>IF('4. Heures nocturnes'!$C$3="Score",2,18)</f>
        <v>18</v>
      </c>
      <c r="BM76">
        <f>IF('4. Heures nocturnes'!$C$3="Score",2,17)</f>
        <v>17</v>
      </c>
      <c r="BN76">
        <f>IF('4. Heures nocturnes'!$C$3="Score",2,10)</f>
        <v>10</v>
      </c>
      <c r="BO76">
        <f>IF('4. Heures nocturnes'!$C$3="Score",2,10)</f>
        <v>10</v>
      </c>
      <c r="BP76">
        <f>IF('4. Heures nocturnes'!$C$3="Score",2,11)</f>
        <v>11</v>
      </c>
      <c r="BQ76">
        <f>IF('4. Heures nocturnes'!$C$3="Score",2,11)</f>
        <v>11</v>
      </c>
      <c r="BR76">
        <f>IF('4. Heures nocturnes'!$C$3="Score",2,18)</f>
        <v>18</v>
      </c>
      <c r="BS76">
        <f>IF('4. Heures nocturnes'!$C$3="Score",2,24)</f>
        <v>24</v>
      </c>
      <c r="BT76">
        <f>IF('4. Heures nocturnes'!$C$3="Score",2,17)</f>
        <v>17</v>
      </c>
      <c r="BU76">
        <f>IF('4. Heures nocturnes'!$C$3="Score",2,17)</f>
        <v>17</v>
      </c>
      <c r="BV76">
        <f>IF('4. Heures nocturnes'!$C$3="Score",2,18)</f>
        <v>18</v>
      </c>
      <c r="BW76">
        <f>IF('4. Heures nocturnes'!$C$3="Score",2,18)</f>
        <v>18</v>
      </c>
      <c r="BX76">
        <f>IF('4. Heures nocturnes'!$C$3="Score",2,24)</f>
        <v>24</v>
      </c>
      <c r="BY76">
        <f>IF('4. Heures nocturnes'!$C$3="Score",2,16)</f>
        <v>16</v>
      </c>
      <c r="BZ76">
        <f>IF('4. Heures nocturnes'!$C$3="Score",2,9)</f>
        <v>9</v>
      </c>
      <c r="CA76">
        <f>IF('4. Heures nocturnes'!$C$3="Score",2,10)</f>
        <v>10</v>
      </c>
      <c r="CB76">
        <f>IF('4. Heures nocturnes'!$C$3="Score",2,11)</f>
        <v>11</v>
      </c>
      <c r="CC76">
        <f>IF('4. Heures nocturnes'!$C$3="Score",2,10)</f>
        <v>10</v>
      </c>
      <c r="CD76">
        <f>IF('4. Heures nocturnes'!$C$3="Score",2,9)</f>
        <v>9</v>
      </c>
      <c r="CE76">
        <f>IF('4. Heures nocturnes'!$C$3="Score",0,2)</f>
        <v>2</v>
      </c>
      <c r="CF76">
        <f>IF('4. Heures nocturnes'!$C$3="Score",0,2)</f>
        <v>2</v>
      </c>
      <c r="CG76">
        <f>IF('4. Heures nocturnes'!$C$3="Score",0,2)</f>
        <v>2</v>
      </c>
      <c r="CH76">
        <f>IF('4. Heures nocturnes'!$C$3="Score",0,1)</f>
        <v>1</v>
      </c>
      <c r="CI76">
        <f>IF('4. Heures nocturnes'!$C$3="Score",0,0)</f>
        <v>0</v>
      </c>
      <c r="CJ76">
        <f>IF('4. Heures nocturnes'!$C$3="Score",0,0)</f>
        <v>0</v>
      </c>
      <c r="CK76">
        <f>IF('4. Heures nocturnes'!$C$3="Score",0,1)</f>
        <v>1</v>
      </c>
      <c r="CL76">
        <f>IF('4. Heures nocturnes'!$C$3="Score",0,2)</f>
        <v>2</v>
      </c>
      <c r="CM76">
        <f>IF('4. Heures nocturnes'!$C$3="Score",0,3)</f>
        <v>3</v>
      </c>
      <c r="CN76">
        <f>IF('4. Heures nocturnes'!$C$3="Score",0,3)</f>
        <v>3</v>
      </c>
      <c r="CO76">
        <f>IF('4. Heures nocturnes'!$C$3="Score",0,3)</f>
        <v>3</v>
      </c>
      <c r="CP76">
        <f>IF('4. Heures nocturnes'!$C$3="Score",0,3)</f>
        <v>3</v>
      </c>
      <c r="CQ76">
        <f>IF('4. Heures nocturnes'!$C$3="Score",0,4)</f>
        <v>4</v>
      </c>
      <c r="CR76">
        <f>IF('4. Heures nocturnes'!$C$3="Score",2,11)</f>
        <v>11</v>
      </c>
      <c r="CS76">
        <f>IF('4. Heures nocturnes'!$C$3="Score",2,17)</f>
        <v>17</v>
      </c>
      <c r="CT76">
        <f>IF('4. Heures nocturnes'!$C$3="Score",2,16)</f>
        <v>16</v>
      </c>
      <c r="CU76">
        <f>IF('4. Heures nocturnes'!$C$3="Score",2,16)</f>
        <v>16</v>
      </c>
      <c r="CV76">
        <f>IF('4. Heures nocturnes'!$C$3="Score",2,16)</f>
        <v>16</v>
      </c>
      <c r="CW76">
        <f>IF('4. Heures nocturnes'!$C$3="Score",2,17)</f>
        <v>17</v>
      </c>
      <c r="CX76">
        <f>IF('4. Heures nocturnes'!$C$3="Score",2,17)</f>
        <v>17</v>
      </c>
      <c r="CY76">
        <f>IF('4. Heures nocturnes'!$C$3="Score",2,10)</f>
        <v>10</v>
      </c>
      <c r="CZ76">
        <f>IF('4. Heures nocturnes'!$C$3="Score",0,0)</f>
        <v>0</v>
      </c>
      <c r="DA76">
        <f>IF('4. Heures nocturnes'!$C$3="Score",0,0)</f>
        <v>0</v>
      </c>
    </row>
    <row r="77" spans="2:105" x14ac:dyDescent="0.35">
      <c r="B77" s="186" t="s">
        <v>1172</v>
      </c>
      <c r="D77" s="207">
        <f t="shared" si="4"/>
        <v>13.635294117647058</v>
      </c>
      <c r="E77">
        <f>IF('4. Heures nocturnes'!$C$3="Score",,)</f>
        <v>0</v>
      </c>
      <c r="P77">
        <f>IF('4. Heures nocturnes'!$C$3="Score",,)</f>
        <v>0</v>
      </c>
      <c r="Q77">
        <f>IF('4. Heures nocturnes'!$C$3="Score",,)</f>
        <v>0</v>
      </c>
      <c r="R77">
        <f>IF('4. Heures nocturnes'!$C$3="Score",,)</f>
        <v>0</v>
      </c>
      <c r="S77">
        <f>IF('4. Heures nocturnes'!$C$3="Score",,)</f>
        <v>0</v>
      </c>
      <c r="T77">
        <f>IF('4. Heures nocturnes'!$C$3="Score",,)</f>
        <v>0</v>
      </c>
      <c r="U77">
        <f>IF('4. Heures nocturnes'!$C$3="Score",1,8)</f>
        <v>8</v>
      </c>
      <c r="V77">
        <f>IF('4. Heures nocturnes'!$C$3="Score",2,9)</f>
        <v>9</v>
      </c>
      <c r="W77">
        <f>IF('4. Heures nocturnes'!$C$3="Score",2,10)</f>
        <v>10</v>
      </c>
      <c r="X77">
        <f>IF('4. Heures nocturnes'!$C$3="Score",2,16)</f>
        <v>16</v>
      </c>
      <c r="Y77">
        <f>IF('4. Heures nocturnes'!$C$3="Score",2,9)</f>
        <v>9</v>
      </c>
      <c r="Z77">
        <f>IF('4. Heures nocturnes'!$C$3="Score",2,9)</f>
        <v>9</v>
      </c>
      <c r="AA77">
        <f>IF('4. Heures nocturnes'!$C$3="Score",2,10)</f>
        <v>10</v>
      </c>
      <c r="AB77">
        <f>IF('4. Heures nocturnes'!$C$3="Score",2,11)</f>
        <v>11</v>
      </c>
      <c r="AC77">
        <f>IF('4. Heures nocturnes'!$C$3="Score",2,11)</f>
        <v>11</v>
      </c>
      <c r="AD77">
        <f>IF('4. Heures nocturnes'!$C$3="Score",2,17)</f>
        <v>17</v>
      </c>
      <c r="AE77">
        <f>IF('4. Heures nocturnes'!$C$3="Score",2,10)</f>
        <v>10</v>
      </c>
      <c r="AF77">
        <f>IF('4. Heures nocturnes'!$C$3="Score",2,10)</f>
        <v>10</v>
      </c>
      <c r="AG77">
        <f>IF('4. Heures nocturnes'!$C$3="Score",2,10)</f>
        <v>10</v>
      </c>
      <c r="AH77">
        <f>IF('4. Heures nocturnes'!$C$3="Score",2,10)</f>
        <v>10</v>
      </c>
      <c r="AI77">
        <f>IF('4. Heures nocturnes'!$C$3="Score",2,17)</f>
        <v>17</v>
      </c>
      <c r="AJ77">
        <f>IF('4. Heures nocturnes'!$C$3="Score",2,23)</f>
        <v>23</v>
      </c>
      <c r="AK77">
        <f>IF('4. Heures nocturnes'!$C$3="Score",2,16)</f>
        <v>16</v>
      </c>
      <c r="AL77">
        <f>IF('4. Heures nocturnes'!$C$3="Score",2,16)</f>
        <v>16</v>
      </c>
      <c r="AM77">
        <f>IF('4. Heures nocturnes'!$C$3="Score",2,17)</f>
        <v>17</v>
      </c>
      <c r="AN77">
        <f>IF('4. Heures nocturnes'!$C$3="Score",2,25)</f>
        <v>25</v>
      </c>
      <c r="AO77">
        <f>IF('4. Heures nocturnes'!$C$3="Score",2,31)</f>
        <v>31</v>
      </c>
      <c r="AP77">
        <f>IF('4. Heures nocturnes'!$C$3="Score",2,23)</f>
        <v>23</v>
      </c>
      <c r="AQ77">
        <f>IF('4. Heures nocturnes'!$C$3="Score",2,16)</f>
        <v>16</v>
      </c>
      <c r="AR77">
        <f>IF('4. Heures nocturnes'!$C$3="Score",2,16)</f>
        <v>16</v>
      </c>
      <c r="AS77">
        <f>IF('4. Heures nocturnes'!$C$3="Score",2,17)</f>
        <v>17</v>
      </c>
      <c r="AT77">
        <f>IF('4. Heures nocturnes'!$C$3="Score",2,17)</f>
        <v>17</v>
      </c>
      <c r="AU77">
        <f>IF('4. Heures nocturnes'!$C$3="Score",2,9)</f>
        <v>9</v>
      </c>
      <c r="AV77">
        <f>IF('4. Heures nocturnes'!$C$3="Score",0,2)</f>
        <v>2</v>
      </c>
      <c r="AW77">
        <f>IF('4. Heures nocturnes'!$C$3="Score",0,2)</f>
        <v>2</v>
      </c>
      <c r="AX77">
        <f>IF('4. Heures nocturnes'!$C$3="Score",0,3)</f>
        <v>3</v>
      </c>
      <c r="AY77">
        <f>IF('4. Heures nocturnes'!$C$3="Score",0,4)</f>
        <v>4</v>
      </c>
      <c r="AZ77">
        <f>IF('4. Heures nocturnes'!$C$3="Score",2,11)</f>
        <v>11</v>
      </c>
      <c r="BA77">
        <f>IF('4. Heures nocturnes'!$C$3="Score",2,17)</f>
        <v>17</v>
      </c>
      <c r="BB77">
        <f>IF('4. Heures nocturnes'!$C$3="Score",2,17)</f>
        <v>17</v>
      </c>
      <c r="BC77">
        <f>IF('4. Heures nocturnes'!$C$3="Score",2,18)</f>
        <v>18</v>
      </c>
      <c r="BD77">
        <f>IF('4. Heures nocturnes'!$C$3="Score",2,18)</f>
        <v>18</v>
      </c>
      <c r="BE77">
        <f>IF('4. Heures nocturnes'!$C$3="Score",2,18)</f>
        <v>18</v>
      </c>
      <c r="BF77">
        <f>IF('4. Heures nocturnes'!$C$3="Score",2,18)</f>
        <v>18</v>
      </c>
      <c r="BG77">
        <f>IF('4. Heures nocturnes'!$C$3="Score",2,17)</f>
        <v>17</v>
      </c>
      <c r="BH77">
        <f>IF('4. Heures nocturnes'!$C$3="Score",2,10)</f>
        <v>10</v>
      </c>
      <c r="BI77">
        <f>IF('4. Heures nocturnes'!$C$3="Score",2,10)</f>
        <v>10</v>
      </c>
      <c r="BJ77">
        <f>IF('4. Heures nocturnes'!$C$3="Score",2,10)</f>
        <v>10</v>
      </c>
      <c r="BK77">
        <f>IF('4. Heures nocturnes'!$C$3="Score",2,11)</f>
        <v>11</v>
      </c>
      <c r="BL77">
        <f>IF('4. Heures nocturnes'!$C$3="Score",2,11)</f>
        <v>11</v>
      </c>
      <c r="BM77">
        <f>IF('4. Heures nocturnes'!$C$3="Score",2,17)</f>
        <v>17</v>
      </c>
      <c r="BN77">
        <f>IF('4. Heures nocturnes'!$C$3="Score",2,10)</f>
        <v>10</v>
      </c>
      <c r="BO77">
        <f>IF('4. Heures nocturnes'!$C$3="Score",2,10)</f>
        <v>10</v>
      </c>
      <c r="BP77">
        <f>IF('4. Heures nocturnes'!$C$3="Score",2,11)</f>
        <v>11</v>
      </c>
      <c r="BQ77">
        <f>IF('4. Heures nocturnes'!$C$3="Score",2,17)</f>
        <v>17</v>
      </c>
      <c r="BR77">
        <f>IF('4. Heures nocturnes'!$C$3="Score",2,16)</f>
        <v>16</v>
      </c>
      <c r="BS77">
        <f>IF('4. Heures nocturnes'!$C$3="Score",2,15)</f>
        <v>15</v>
      </c>
      <c r="BT77">
        <f>IF('4. Heures nocturnes'!$C$3="Score",2,9)</f>
        <v>9</v>
      </c>
      <c r="BU77">
        <f>IF('4. Heures nocturnes'!$C$3="Score",2,10)</f>
        <v>10</v>
      </c>
      <c r="BV77">
        <f>IF('4. Heures nocturnes'!$C$3="Score",2,11)</f>
        <v>11</v>
      </c>
      <c r="BW77">
        <f>IF('4. Heures nocturnes'!$C$3="Score",2,17)</f>
        <v>17</v>
      </c>
      <c r="BX77">
        <f>IF('4. Heures nocturnes'!$C$3="Score",2,10)</f>
        <v>10</v>
      </c>
      <c r="BY77">
        <f>IF('4. Heures nocturnes'!$C$3="Score",2,10)</f>
        <v>10</v>
      </c>
      <c r="BZ77">
        <f>IF('4. Heures nocturnes'!$C$3="Score",2,11)</f>
        <v>11</v>
      </c>
      <c r="CA77">
        <f>IF('4. Heures nocturnes'!$C$3="Score",2,11)</f>
        <v>11</v>
      </c>
      <c r="CB77">
        <f>IF('4. Heures nocturnes'!$C$3="Score",2,18)</f>
        <v>18</v>
      </c>
      <c r="CC77">
        <f>IF('4. Heures nocturnes'!$C$3="Score",2,24)</f>
        <v>24</v>
      </c>
      <c r="CD77">
        <f>IF('4. Heures nocturnes'!$C$3="Score",2,17)</f>
        <v>17</v>
      </c>
      <c r="CE77">
        <f>IF('4. Heures nocturnes'!$C$3="Score",2,17)</f>
        <v>17</v>
      </c>
      <c r="CF77">
        <f>IF('4. Heures nocturnes'!$C$3="Score",2,17)</f>
        <v>17</v>
      </c>
      <c r="CG77">
        <f>IF('4. Heures nocturnes'!$C$3="Score",2,16)</f>
        <v>16</v>
      </c>
      <c r="CH77">
        <f>IF('4. Heures nocturnes'!$C$3="Score",2,15)</f>
        <v>15</v>
      </c>
      <c r="CI77">
        <f>IF('4. Heures nocturnes'!$C$3="Score",0,7)</f>
        <v>7</v>
      </c>
      <c r="CJ77">
        <f>IF('4. Heures nocturnes'!$C$3="Score",0,0)</f>
        <v>0</v>
      </c>
      <c r="CK77">
        <f>IF('4. Heures nocturnes'!$C$3="Score",0,1)</f>
        <v>1</v>
      </c>
      <c r="CL77">
        <f>IF('4. Heures nocturnes'!$C$3="Score",0,2)</f>
        <v>2</v>
      </c>
      <c r="CM77">
        <f>IF('4. Heures nocturnes'!$C$3="Score",2,10)</f>
        <v>10</v>
      </c>
      <c r="CN77">
        <f>IF('4. Heures nocturnes'!$C$3="Score",2,17)</f>
        <v>17</v>
      </c>
      <c r="CO77">
        <f>IF('4. Heures nocturnes'!$C$3="Score",2,17)</f>
        <v>17</v>
      </c>
      <c r="CP77">
        <f>IF('4. Heures nocturnes'!$C$3="Score",2,17)</f>
        <v>17</v>
      </c>
      <c r="CQ77">
        <f>IF('4. Heures nocturnes'!$C$3="Score",2,18)</f>
        <v>18</v>
      </c>
      <c r="CR77">
        <f>IF('4. Heures nocturnes'!$C$3="Score",2,25)</f>
        <v>25</v>
      </c>
      <c r="CS77">
        <f>IF('4. Heures nocturnes'!$C$3="Score",2,31)</f>
        <v>31</v>
      </c>
      <c r="CT77">
        <f>IF('4. Heures nocturnes'!$C$3="Score",2,23)</f>
        <v>23</v>
      </c>
      <c r="CU77">
        <f>IF('4. Heures nocturnes'!$C$3="Score",2,16)</f>
        <v>16</v>
      </c>
      <c r="CV77">
        <f>IF('4. Heures nocturnes'!$C$3="Score",2,16)</f>
        <v>16</v>
      </c>
      <c r="CW77">
        <f>IF('4. Heures nocturnes'!$C$3="Score",2,17)</f>
        <v>17</v>
      </c>
      <c r="CX77">
        <f>IF('4. Heures nocturnes'!$C$3="Score",2,17)</f>
        <v>17</v>
      </c>
      <c r="CY77">
        <f>IF('4. Heures nocturnes'!$C$3="Score",2,10)</f>
        <v>10</v>
      </c>
      <c r="CZ77">
        <f>IF('4. Heures nocturnes'!$C$3="Score",1,8)</f>
        <v>8</v>
      </c>
      <c r="DA77">
        <f>IF('4. Heures nocturnes'!$C$3="Score",1,8)</f>
        <v>8</v>
      </c>
    </row>
    <row r="78" spans="2:105" x14ac:dyDescent="0.35">
      <c r="B78" s="186" t="s">
        <v>1173</v>
      </c>
      <c r="D78" s="207">
        <f t="shared" si="4"/>
        <v>9.2117647058823522</v>
      </c>
      <c r="E78">
        <f>IF('4. Heures nocturnes'!$C$3="Score",,)</f>
        <v>0</v>
      </c>
      <c r="P78">
        <f>IF('4. Heures nocturnes'!$C$3="Score",,)</f>
        <v>0</v>
      </c>
      <c r="Q78">
        <f>IF('4. Heures nocturnes'!$C$3="Score",,)</f>
        <v>0</v>
      </c>
      <c r="R78">
        <f>IF('4. Heures nocturnes'!$C$3="Score",,)</f>
        <v>0</v>
      </c>
      <c r="S78">
        <f>IF('4. Heures nocturnes'!$C$3="Score",,)</f>
        <v>0</v>
      </c>
      <c r="T78">
        <f>IF('4. Heures nocturnes'!$C$3="Score",,)</f>
        <v>0</v>
      </c>
      <c r="U78">
        <f>IF('4. Heures nocturnes'!$C$3="Score",0,0)</f>
        <v>0</v>
      </c>
      <c r="V78">
        <f>IF('4. Heures nocturnes'!$C$3="Score",0,1)</f>
        <v>1</v>
      </c>
      <c r="W78">
        <f>IF('4. Heures nocturnes'!$C$3="Score",0,2)</f>
        <v>2</v>
      </c>
      <c r="X78">
        <f>IF('4. Heures nocturnes'!$C$3="Score",0,3)</f>
        <v>3</v>
      </c>
      <c r="Y78">
        <f>IF('4. Heures nocturnes'!$C$3="Score",0,3)</f>
        <v>3</v>
      </c>
      <c r="Z78">
        <f>IF('4. Heures nocturnes'!$C$3="Score",0,3)</f>
        <v>3</v>
      </c>
      <c r="AA78">
        <f>IF('4. Heures nocturnes'!$C$3="Score",0,3)</f>
        <v>3</v>
      </c>
      <c r="AB78">
        <f>IF('4. Heures nocturnes'!$C$3="Score",0,3)</f>
        <v>3</v>
      </c>
      <c r="AC78">
        <f>IF('4. Heures nocturnes'!$C$3="Score",0,3)</f>
        <v>3</v>
      </c>
      <c r="AD78">
        <f>IF('4. Heures nocturnes'!$C$3="Score",2,10)</f>
        <v>10</v>
      </c>
      <c r="AE78">
        <f>IF('4. Heures nocturnes'!$C$3="Score",2,16)</f>
        <v>16</v>
      </c>
      <c r="AF78">
        <f>IF('4. Heures nocturnes'!$C$3="Score",2,16)</f>
        <v>16</v>
      </c>
      <c r="AG78">
        <f>IF('4. Heures nocturnes'!$C$3="Score",2,16)</f>
        <v>16</v>
      </c>
      <c r="AH78">
        <f>IF('4. Heures nocturnes'!$C$3="Score",2,16)</f>
        <v>16</v>
      </c>
      <c r="AI78">
        <f>IF('4. Heures nocturnes'!$C$3="Score",2,17)</f>
        <v>17</v>
      </c>
      <c r="AJ78">
        <f>IF('4. Heures nocturnes'!$C$3="Score",2,17)</f>
        <v>17</v>
      </c>
      <c r="AK78">
        <f>IF('4. Heures nocturnes'!$C$3="Score",2,16)</f>
        <v>16</v>
      </c>
      <c r="AL78">
        <f>IF('4. Heures nocturnes'!$C$3="Score",2,9)</f>
        <v>9</v>
      </c>
      <c r="AM78">
        <f>IF('4. Heures nocturnes'!$C$3="Score",2,9)</f>
        <v>9</v>
      </c>
      <c r="AN78">
        <f>IF('4. Heures nocturnes'!$C$3="Score",2,9)</f>
        <v>9</v>
      </c>
      <c r="AO78">
        <f>IF('4. Heures nocturnes'!$C$3="Score",2,10)</f>
        <v>10</v>
      </c>
      <c r="AP78">
        <f>IF('4. Heures nocturnes'!$C$3="Score",2,16)</f>
        <v>16</v>
      </c>
      <c r="AQ78">
        <f>IF('4. Heures nocturnes'!$C$3="Score",2,15)</f>
        <v>15</v>
      </c>
      <c r="AR78">
        <f>IF('4. Heures nocturnes'!$C$3="Score",1,8)</f>
        <v>8</v>
      </c>
      <c r="AS78">
        <f>IF('4. Heures nocturnes'!$C$3="Score",1,8)</f>
        <v>8</v>
      </c>
      <c r="AT78">
        <f>IF('4. Heures nocturnes'!$C$3="Score",2,9)</f>
        <v>9</v>
      </c>
      <c r="AU78">
        <f>IF('4. Heures nocturnes'!$C$3="Score",2,10)</f>
        <v>10</v>
      </c>
      <c r="AV78">
        <f>IF('4. Heures nocturnes'!$C$3="Score",2,9)</f>
        <v>9</v>
      </c>
      <c r="AW78">
        <f>IF('4. Heures nocturnes'!$C$3="Score",0,2)</f>
        <v>2</v>
      </c>
      <c r="AX78">
        <f>IF('4. Heures nocturnes'!$C$3="Score",0,3)</f>
        <v>3</v>
      </c>
      <c r="AY78">
        <f>IF('4. Heures nocturnes'!$C$3="Score",0,4)</f>
        <v>4</v>
      </c>
      <c r="AZ78">
        <f>IF('4. Heures nocturnes'!$C$3="Score",0,5)</f>
        <v>5</v>
      </c>
      <c r="BA78">
        <f>IF('4. Heures nocturnes'!$C$3="Score",0,5)</f>
        <v>5</v>
      </c>
      <c r="BB78">
        <f>IF('4. Heures nocturnes'!$C$3="Score",2,11)</f>
        <v>11</v>
      </c>
      <c r="BC78">
        <f>IF('4. Heures nocturnes'!$C$3="Score",2,11)</f>
        <v>11</v>
      </c>
      <c r="BD78">
        <f>IF('4. Heures nocturnes'!$C$3="Score",2,12)</f>
        <v>12</v>
      </c>
      <c r="BE78">
        <f>IF('4. Heures nocturnes'!$C$3="Score",2,11)</f>
        <v>11</v>
      </c>
      <c r="BF78">
        <f>IF('4. Heures nocturnes'!$C$3="Score",2,10)</f>
        <v>10</v>
      </c>
      <c r="BG78">
        <f>IF('4. Heures nocturnes'!$C$3="Score",2,9)</f>
        <v>9</v>
      </c>
      <c r="BH78">
        <f>IF('4. Heures nocturnes'!$C$3="Score",1,8)</f>
        <v>8</v>
      </c>
      <c r="BI78">
        <f>IF('4. Heures nocturnes'!$C$3="Score",0,2)</f>
        <v>2</v>
      </c>
      <c r="BJ78">
        <f>IF('4. Heures nocturnes'!$C$3="Score",0,3)</f>
        <v>3</v>
      </c>
      <c r="BK78">
        <f>IF('4. Heures nocturnes'!$C$3="Score",0,3)</f>
        <v>3</v>
      </c>
      <c r="BL78">
        <f>IF('4. Heures nocturnes'!$C$3="Score",0,3)</f>
        <v>3</v>
      </c>
      <c r="BM78">
        <f>IF('4. Heures nocturnes'!$C$3="Score",0,3)</f>
        <v>3</v>
      </c>
      <c r="BN78">
        <f>IF('4. Heures nocturnes'!$C$3="Score",0,3)</f>
        <v>3</v>
      </c>
      <c r="BO78">
        <f>IF('4. Heures nocturnes'!$C$3="Score",0,3)</f>
        <v>3</v>
      </c>
      <c r="BP78">
        <f>IF('4. Heures nocturnes'!$C$3="Score",0,2)</f>
        <v>2</v>
      </c>
      <c r="BQ78">
        <f>IF('4. Heures nocturnes'!$C$3="Score",0,2)</f>
        <v>2</v>
      </c>
      <c r="BR78">
        <f>IF('4. Heures nocturnes'!$C$3="Score",2,9)</f>
        <v>9</v>
      </c>
      <c r="BS78">
        <f>IF('4. Heures nocturnes'!$C$3="Score",2,16)</f>
        <v>16</v>
      </c>
      <c r="BT78">
        <f>IF('4. Heures nocturnes'!$C$3="Score",2,16)</f>
        <v>16</v>
      </c>
      <c r="BU78">
        <f>IF('4. Heures nocturnes'!$C$3="Score",2,16)</f>
        <v>16</v>
      </c>
      <c r="BV78">
        <f>IF('4. Heures nocturnes'!$C$3="Score",2,17)</f>
        <v>17</v>
      </c>
      <c r="BW78">
        <f>IF('4. Heures nocturnes'!$C$3="Score",2,24)</f>
        <v>24</v>
      </c>
      <c r="BX78">
        <f>IF('4. Heures nocturnes'!$C$3="Score",2,23)</f>
        <v>23</v>
      </c>
      <c r="BY78">
        <f>IF('4. Heures nocturnes'!$C$3="Score",2,15)</f>
        <v>15</v>
      </c>
      <c r="BZ78">
        <f>IF('4. Heures nocturnes'!$C$3="Score",1,8)</f>
        <v>8</v>
      </c>
      <c r="CA78">
        <f>IF('4. Heures nocturnes'!$C$3="Score",1,8)</f>
        <v>8</v>
      </c>
      <c r="CB78">
        <f>IF('4. Heures nocturnes'!$C$3="Score",2,9)</f>
        <v>9</v>
      </c>
      <c r="CC78">
        <f>IF('4. Heures nocturnes'!$C$3="Score",2,9)</f>
        <v>9</v>
      </c>
      <c r="CD78">
        <f>IF('4. Heures nocturnes'!$C$3="Score",2,10)</f>
        <v>10</v>
      </c>
      <c r="CE78">
        <f>IF('4. Heures nocturnes'!$C$3="Score",2,17)</f>
        <v>17</v>
      </c>
      <c r="CF78">
        <f>IF('4. Heures nocturnes'!$C$3="Score",2,17)</f>
        <v>17</v>
      </c>
      <c r="CG78">
        <f>IF('4. Heures nocturnes'!$C$3="Score",2,17)</f>
        <v>17</v>
      </c>
      <c r="CH78">
        <f>IF('4. Heures nocturnes'!$C$3="Score",2,17)</f>
        <v>17</v>
      </c>
      <c r="CI78">
        <f>IF('4. Heures nocturnes'!$C$3="Score",2,17)</f>
        <v>17</v>
      </c>
      <c r="CJ78">
        <f>IF('4. Heures nocturnes'!$C$3="Score",2,17)</f>
        <v>17</v>
      </c>
      <c r="CK78">
        <f>IF('4. Heures nocturnes'!$C$3="Score",2,16)</f>
        <v>16</v>
      </c>
      <c r="CL78">
        <f>IF('4. Heures nocturnes'!$C$3="Score",2,9)</f>
        <v>9</v>
      </c>
      <c r="CM78">
        <f>IF('4. Heures nocturnes'!$C$3="Score",2,9)</f>
        <v>9</v>
      </c>
      <c r="CN78">
        <f>IF('4. Heures nocturnes'!$C$3="Score",2,9)</f>
        <v>9</v>
      </c>
      <c r="CO78">
        <f>IF('4. Heures nocturnes'!$C$3="Score",2,9)</f>
        <v>9</v>
      </c>
      <c r="CP78">
        <f>IF('4. Heures nocturnes'!$C$3="Score",1,8)</f>
        <v>8</v>
      </c>
      <c r="CQ78">
        <f>IF('4. Heures nocturnes'!$C$3="Score",0,7)</f>
        <v>7</v>
      </c>
      <c r="CR78">
        <f>IF('4. Heures nocturnes'!$C$3="Score",0,0)</f>
        <v>0</v>
      </c>
      <c r="CS78">
        <f>IF('4. Heures nocturnes'!$C$3="Score",0,1)</f>
        <v>1</v>
      </c>
      <c r="CT78">
        <f>IF('4. Heures nocturnes'!$C$3="Score",0,2)</f>
        <v>2</v>
      </c>
      <c r="CU78">
        <f>IF('4. Heures nocturnes'!$C$3="Score",0,3)</f>
        <v>3</v>
      </c>
      <c r="CV78">
        <f>IF('4. Heures nocturnes'!$C$3="Score",2,10)</f>
        <v>10</v>
      </c>
      <c r="CW78">
        <f>IF('4. Heures nocturnes'!$C$3="Score",2,10)</f>
        <v>10</v>
      </c>
      <c r="CX78">
        <f>IF('4. Heures nocturnes'!$C$3="Score",2,10)</f>
        <v>10</v>
      </c>
      <c r="CY78">
        <f>IF('4. Heures nocturnes'!$C$3="Score",2,10)</f>
        <v>10</v>
      </c>
      <c r="CZ78">
        <f>IF('4. Heures nocturnes'!$C$3="Score",1,8)</f>
        <v>8</v>
      </c>
      <c r="DA78">
        <f>IF('4. Heures nocturnes'!$C$3="Score",1,8)</f>
        <v>8</v>
      </c>
    </row>
    <row r="79" spans="2:105" x14ac:dyDescent="0.35">
      <c r="B79" s="186" t="s">
        <v>1174</v>
      </c>
      <c r="D79" s="207">
        <f t="shared" si="4"/>
        <v>12.070588235294117</v>
      </c>
      <c r="E79">
        <f>IF('4. Heures nocturnes'!$C$3="Score",,)</f>
        <v>0</v>
      </c>
      <c r="P79">
        <f>IF('4. Heures nocturnes'!$C$3="Score",,)</f>
        <v>0</v>
      </c>
      <c r="Q79">
        <f>IF('4. Heures nocturnes'!$C$3="Score",,)</f>
        <v>0</v>
      </c>
      <c r="R79">
        <f>IF('4. Heures nocturnes'!$C$3="Score",,)</f>
        <v>0</v>
      </c>
      <c r="S79">
        <f>IF('4. Heures nocturnes'!$C$3="Score",,)</f>
        <v>0</v>
      </c>
      <c r="T79">
        <f>IF('4. Heures nocturnes'!$C$3="Score",,)</f>
        <v>0</v>
      </c>
      <c r="U79">
        <f>IF('4. Heures nocturnes'!$C$3="Score",2,16)</f>
        <v>16</v>
      </c>
      <c r="V79">
        <f>IF('4. Heures nocturnes'!$C$3="Score",2,16)</f>
        <v>16</v>
      </c>
      <c r="W79">
        <f>IF('4. Heures nocturnes'!$C$3="Score",2,16)</f>
        <v>16</v>
      </c>
      <c r="X79">
        <f>IF('4. Heures nocturnes'!$C$3="Score",2,17)</f>
        <v>17</v>
      </c>
      <c r="Y79">
        <f>IF('4. Heures nocturnes'!$C$3="Score",2,17)</f>
        <v>17</v>
      </c>
      <c r="Z79">
        <f>IF('4. Heures nocturnes'!$C$3="Score",2,9)</f>
        <v>9</v>
      </c>
      <c r="AA79">
        <f>IF('4. Heures nocturnes'!$C$3="Score",0,2)</f>
        <v>2</v>
      </c>
      <c r="AB79">
        <f>IF('4. Heures nocturnes'!$C$3="Score",0,2)</f>
        <v>2</v>
      </c>
      <c r="AC79">
        <f>IF('4. Heures nocturnes'!$C$3="Score",0,3)</f>
        <v>3</v>
      </c>
      <c r="AD79">
        <f>IF('4. Heures nocturnes'!$C$3="Score",0,4)</f>
        <v>4</v>
      </c>
      <c r="AE79">
        <f>IF('4. Heures nocturnes'!$C$3="Score",0,3)</f>
        <v>3</v>
      </c>
      <c r="AF79">
        <f>IF('4. Heures nocturnes'!$C$3="Score",0,2)</f>
        <v>2</v>
      </c>
      <c r="AG79">
        <f>IF('4. Heures nocturnes'!$C$3="Score",0,2)</f>
        <v>2</v>
      </c>
      <c r="AH79">
        <f>IF('4. Heures nocturnes'!$C$3="Score",0,3)</f>
        <v>3</v>
      </c>
      <c r="AI79">
        <f>IF('4. Heures nocturnes'!$C$3="Score",0,4)</f>
        <v>4</v>
      </c>
      <c r="AJ79">
        <f>IF('4. Heures nocturnes'!$C$3="Score",0,4)</f>
        <v>4</v>
      </c>
      <c r="AK79">
        <f>IF('4. Heures nocturnes'!$C$3="Score",2,10)</f>
        <v>10</v>
      </c>
      <c r="AL79">
        <f>IF('4. Heures nocturnes'!$C$3="Score",2,10)</f>
        <v>10</v>
      </c>
      <c r="AM79">
        <f>IF('4. Heures nocturnes'!$C$3="Score",2,10)</f>
        <v>10</v>
      </c>
      <c r="AN79">
        <f>IF('4. Heures nocturnes'!$C$3="Score",2,10)</f>
        <v>10</v>
      </c>
      <c r="AO79">
        <f>IF('4. Heures nocturnes'!$C$3="Score",2,10)</f>
        <v>10</v>
      </c>
      <c r="AP79">
        <f>IF('4. Heures nocturnes'!$C$3="Score",2,17)</f>
        <v>17</v>
      </c>
      <c r="AQ79">
        <f>IF('4. Heures nocturnes'!$C$3="Score",2,23)</f>
        <v>23</v>
      </c>
      <c r="AR79">
        <f>IF('4. Heures nocturnes'!$C$3="Score",2,16)</f>
        <v>16</v>
      </c>
      <c r="AS79">
        <f>IF('4. Heures nocturnes'!$C$3="Score",2,16)</f>
        <v>16</v>
      </c>
      <c r="AT79">
        <f>IF('4. Heures nocturnes'!$C$3="Score",2,17)</f>
        <v>17</v>
      </c>
      <c r="AU79">
        <f>IF('4. Heures nocturnes'!$C$3="Score",2,18)</f>
        <v>18</v>
      </c>
      <c r="AV79">
        <f>IF('4. Heures nocturnes'!$C$3="Score",2,24)</f>
        <v>24</v>
      </c>
      <c r="AW79">
        <f>IF('4. Heures nocturnes'!$C$3="Score",2,16)</f>
        <v>16</v>
      </c>
      <c r="AX79">
        <f>IF('4. Heures nocturnes'!$C$3="Score",2,9)</f>
        <v>9</v>
      </c>
      <c r="AY79">
        <f>IF('4. Heures nocturnes'!$C$3="Score",2,10)</f>
        <v>10</v>
      </c>
      <c r="AZ79">
        <f>IF('4. Heures nocturnes'!$C$3="Score",2,11)</f>
        <v>11</v>
      </c>
      <c r="BA79">
        <f>IF('4. Heures nocturnes'!$C$3="Score",2,17)</f>
        <v>17</v>
      </c>
      <c r="BB79">
        <f>IF('4. Heures nocturnes'!$C$3="Score",2,16)</f>
        <v>16</v>
      </c>
      <c r="BC79">
        <f>IF('4. Heures nocturnes'!$C$3="Score",2,9)</f>
        <v>9</v>
      </c>
      <c r="BD79">
        <f>IF('4. Heures nocturnes'!$C$3="Score",2,9)</f>
        <v>9</v>
      </c>
      <c r="BE79">
        <f>IF('4. Heures nocturnes'!$C$3="Score",2,10)</f>
        <v>10</v>
      </c>
      <c r="BF79">
        <f>IF('4. Heures nocturnes'!$C$3="Score",2,10)</f>
        <v>10</v>
      </c>
      <c r="BG79">
        <f>IF('4. Heures nocturnes'!$C$3="Score",2,17)</f>
        <v>17</v>
      </c>
      <c r="BH79">
        <f>IF('4. Heures nocturnes'!$C$3="Score",2,17)</f>
        <v>17</v>
      </c>
      <c r="BI79">
        <f>IF('4. Heures nocturnes'!$C$3="Score",2,17)</f>
        <v>17</v>
      </c>
      <c r="BJ79">
        <f>IF('4. Heures nocturnes'!$C$3="Score",2,17)</f>
        <v>17</v>
      </c>
      <c r="BK79">
        <f>IF('4. Heures nocturnes'!$C$3="Score",2,17)</f>
        <v>17</v>
      </c>
      <c r="BL79">
        <f>IF('4. Heures nocturnes'!$C$3="Score",2,17)</f>
        <v>17</v>
      </c>
      <c r="BM79">
        <f>IF('4. Heures nocturnes'!$C$3="Score",2,24)</f>
        <v>24</v>
      </c>
      <c r="BN79">
        <f>IF('4. Heures nocturnes'!$C$3="Score",2,23)</f>
        <v>23</v>
      </c>
      <c r="BO79">
        <f>IF('4. Heures nocturnes'!$C$3="Score",2,16)</f>
        <v>16</v>
      </c>
      <c r="BP79">
        <f>IF('4. Heures nocturnes'!$C$3="Score",2,16)</f>
        <v>16</v>
      </c>
      <c r="BQ79">
        <f>IF('4. Heures nocturnes'!$C$3="Score",2,17)</f>
        <v>17</v>
      </c>
      <c r="BR79">
        <f>IF('4. Heures nocturnes'!$C$3="Score",2,18)</f>
        <v>18</v>
      </c>
      <c r="BS79">
        <f>IF('4. Heures nocturnes'!$C$3="Score",2,18)</f>
        <v>18</v>
      </c>
      <c r="BT79">
        <f>IF('4. Heures nocturnes'!$C$3="Score",2,17)</f>
        <v>17</v>
      </c>
      <c r="BU79">
        <f>IF('4. Heures nocturnes'!$C$3="Score",2,10)</f>
        <v>10</v>
      </c>
      <c r="BV79">
        <f>IF('4. Heures nocturnes'!$C$3="Score",2,10)</f>
        <v>10</v>
      </c>
      <c r="BW79">
        <f>IF('4. Heures nocturnes'!$C$3="Score",2,10)</f>
        <v>10</v>
      </c>
      <c r="BX79">
        <f>IF('4. Heures nocturnes'!$C$3="Score",2,9)</f>
        <v>9</v>
      </c>
      <c r="BY79">
        <f>IF('4. Heures nocturnes'!$C$3="Score",1,8)</f>
        <v>8</v>
      </c>
      <c r="BZ79">
        <f>IF('4. Heures nocturnes'!$C$3="Score",1,8)</f>
        <v>8</v>
      </c>
      <c r="CA79">
        <f>IF('4. Heures nocturnes'!$C$3="Score",0,1)</f>
        <v>1</v>
      </c>
      <c r="CB79">
        <f>IF('4. Heures nocturnes'!$C$3="Score",0,1)</f>
        <v>1</v>
      </c>
      <c r="CC79">
        <f>IF('4. Heures nocturnes'!$C$3="Score",0,2)</f>
        <v>2</v>
      </c>
      <c r="CD79">
        <f>IF('4. Heures nocturnes'!$C$3="Score",0,2)</f>
        <v>2</v>
      </c>
      <c r="CE79">
        <f>IF('4. Heures nocturnes'!$C$3="Score",0,2)</f>
        <v>2</v>
      </c>
      <c r="CF79">
        <f>IF('4. Heures nocturnes'!$C$3="Score",0,2)</f>
        <v>2</v>
      </c>
      <c r="CG79">
        <f>IF('4. Heures nocturnes'!$C$3="Score",0,1)</f>
        <v>1</v>
      </c>
      <c r="CH79">
        <f>IF('4. Heures nocturnes'!$C$3="Score",0,2)</f>
        <v>2</v>
      </c>
      <c r="CI79">
        <f>IF('4. Heures nocturnes'!$C$3="Score",0,3)</f>
        <v>3</v>
      </c>
      <c r="CJ79">
        <f>IF('4. Heures nocturnes'!$C$3="Score",2,9)</f>
        <v>9</v>
      </c>
      <c r="CK79">
        <f>IF('4. Heures nocturnes'!$C$3="Score",2,9)</f>
        <v>9</v>
      </c>
      <c r="CL79">
        <f>IF('4. Heures nocturnes'!$C$3="Score",2,10)</f>
        <v>10</v>
      </c>
      <c r="CM79">
        <f>IF('4. Heures nocturnes'!$C$3="Score",2,18)</f>
        <v>18</v>
      </c>
      <c r="CN79">
        <f>IF('4. Heures nocturnes'!$C$3="Score",2,25)</f>
        <v>25</v>
      </c>
      <c r="CO79">
        <f>IF('4. Heures nocturnes'!$C$3="Score",2,24)</f>
        <v>24</v>
      </c>
      <c r="CP79">
        <f>IF('4. Heures nocturnes'!$C$3="Score",2,23)</f>
        <v>23</v>
      </c>
      <c r="CQ79">
        <f>IF('4. Heures nocturnes'!$C$3="Score",2,16)</f>
        <v>16</v>
      </c>
      <c r="CR79">
        <f>IF('4. Heures nocturnes'!$C$3="Score",2,17)</f>
        <v>17</v>
      </c>
      <c r="CS79">
        <f>IF('4. Heures nocturnes'!$C$3="Score",2,16)</f>
        <v>16</v>
      </c>
      <c r="CT79">
        <f>IF('4. Heures nocturnes'!$C$3="Score",1,8)</f>
        <v>8</v>
      </c>
      <c r="CU79">
        <f>IF('4. Heures nocturnes'!$C$3="Score",0,2)</f>
        <v>2</v>
      </c>
      <c r="CV79">
        <f>IF('4. Heures nocturnes'!$C$3="Score",2,10)</f>
        <v>10</v>
      </c>
      <c r="CW79">
        <f>IF('4. Heures nocturnes'!$C$3="Score",2,17)</f>
        <v>17</v>
      </c>
      <c r="CX79">
        <f>IF('4. Heures nocturnes'!$C$3="Score",2,17)</f>
        <v>17</v>
      </c>
      <c r="CY79">
        <f>IF('4. Heures nocturnes'!$C$3="Score",2,17)</f>
        <v>17</v>
      </c>
      <c r="CZ79">
        <f>IF('4. Heures nocturnes'!$C$3="Score",2,24)</f>
        <v>24</v>
      </c>
      <c r="DA79">
        <f>IF('4. Heures nocturnes'!$C$3="Score",2,24)</f>
        <v>24</v>
      </c>
    </row>
    <row r="80" spans="2:105" x14ac:dyDescent="0.35">
      <c r="B80" s="186" t="s">
        <v>1175</v>
      </c>
      <c r="D80" s="207">
        <f t="shared" si="4"/>
        <v>10.494117647058824</v>
      </c>
      <c r="E80">
        <f>IF('4. Heures nocturnes'!$C$3="Score",,)</f>
        <v>0</v>
      </c>
      <c r="P80">
        <f>IF('4. Heures nocturnes'!$C$3="Score",,)</f>
        <v>0</v>
      </c>
      <c r="Q80">
        <f>IF('4. Heures nocturnes'!$C$3="Score",,)</f>
        <v>0</v>
      </c>
      <c r="R80">
        <f>IF('4. Heures nocturnes'!$C$3="Score",,)</f>
        <v>0</v>
      </c>
      <c r="S80">
        <f>IF('4. Heures nocturnes'!$C$3="Score",,)</f>
        <v>0</v>
      </c>
      <c r="T80">
        <f>IF('4. Heures nocturnes'!$C$3="Score",,)</f>
        <v>0</v>
      </c>
      <c r="U80">
        <f>IF('4. Heures nocturnes'!$C$3="Score",0,0)</f>
        <v>0</v>
      </c>
      <c r="V80">
        <f>IF('4. Heures nocturnes'!$C$3="Score",0,1)</f>
        <v>1</v>
      </c>
      <c r="W80">
        <f>IF('4. Heures nocturnes'!$C$3="Score",0,2)</f>
        <v>2</v>
      </c>
      <c r="X80">
        <f>IF('4. Heures nocturnes'!$C$3="Score",2,9)</f>
        <v>9</v>
      </c>
      <c r="Y80">
        <f>IF('4. Heures nocturnes'!$C$3="Score",2,9)</f>
        <v>9</v>
      </c>
      <c r="Z80">
        <f>IF('4. Heures nocturnes'!$C$3="Score",2,9)</f>
        <v>9</v>
      </c>
      <c r="AA80">
        <f>IF('4. Heures nocturnes'!$C$3="Score",2,9)</f>
        <v>9</v>
      </c>
      <c r="AB80">
        <f>IF('4. Heures nocturnes'!$C$3="Score",2,9)</f>
        <v>9</v>
      </c>
      <c r="AC80">
        <f>IF('4. Heures nocturnes'!$C$3="Score",1,8)</f>
        <v>8</v>
      </c>
      <c r="AD80">
        <f>IF('4. Heures nocturnes'!$C$3="Score",1,8)</f>
        <v>8</v>
      </c>
      <c r="AE80">
        <f>IF('4. Heures nocturnes'!$C$3="Score",2,9)</f>
        <v>9</v>
      </c>
      <c r="AF80">
        <f>IF('4. Heures nocturnes'!$C$3="Score",2,16)</f>
        <v>16</v>
      </c>
      <c r="AG80">
        <f>IF('4. Heures nocturnes'!$C$3="Score",2,16)</f>
        <v>16</v>
      </c>
      <c r="AH80">
        <f>IF('4. Heures nocturnes'!$C$3="Score",2,16)</f>
        <v>16</v>
      </c>
      <c r="AI80">
        <f>IF('4. Heures nocturnes'!$C$3="Score",2,17)</f>
        <v>17</v>
      </c>
      <c r="AJ80">
        <f>IF('4. Heures nocturnes'!$C$3="Score",2,18)</f>
        <v>18</v>
      </c>
      <c r="AK80">
        <f>IF('4. Heures nocturnes'!$C$3="Score",2,24)</f>
        <v>24</v>
      </c>
      <c r="AL80">
        <f>IF('4. Heures nocturnes'!$C$3="Score",2,16)</f>
        <v>16</v>
      </c>
      <c r="AM80">
        <f>IF('4. Heures nocturnes'!$C$3="Score",2,9)</f>
        <v>9</v>
      </c>
      <c r="AN80">
        <f>IF('4. Heures nocturnes'!$C$3="Score",2,9)</f>
        <v>9</v>
      </c>
      <c r="AO80">
        <f>IF('4. Heures nocturnes'!$C$3="Score",2,10)</f>
        <v>10</v>
      </c>
      <c r="AP80">
        <f>IF('4. Heures nocturnes'!$C$3="Score",2,17)</f>
        <v>17</v>
      </c>
      <c r="AQ80">
        <f>IF('4. Heures nocturnes'!$C$3="Score",2,23)</f>
        <v>23</v>
      </c>
      <c r="AR80">
        <f>IF('4. Heures nocturnes'!$C$3="Score",2,16)</f>
        <v>16</v>
      </c>
      <c r="AS80">
        <f>IF('4. Heures nocturnes'!$C$3="Score",2,16)</f>
        <v>16</v>
      </c>
      <c r="AT80">
        <f>IF('4. Heures nocturnes'!$C$3="Score",2,16)</f>
        <v>16</v>
      </c>
      <c r="AU80">
        <f>IF('4. Heures nocturnes'!$C$3="Score",2,17)</f>
        <v>17</v>
      </c>
      <c r="AV80">
        <f>IF('4. Heures nocturnes'!$C$3="Score",2,23)</f>
        <v>23</v>
      </c>
      <c r="AW80">
        <f>IF('4. Heures nocturnes'!$C$3="Score",2,15)</f>
        <v>15</v>
      </c>
      <c r="AX80">
        <f>IF('4. Heures nocturnes'!$C$3="Score",1,8)</f>
        <v>8</v>
      </c>
      <c r="AY80">
        <f>IF('4. Heures nocturnes'!$C$3="Score",2,9)</f>
        <v>9</v>
      </c>
      <c r="AZ80">
        <f>IF('4. Heures nocturnes'!$C$3="Score",2,9)</f>
        <v>9</v>
      </c>
      <c r="BA80">
        <f>IF('4. Heures nocturnes'!$C$3="Score",2,9)</f>
        <v>9</v>
      </c>
      <c r="BB80">
        <f>IF('4. Heures nocturnes'!$C$3="Score",1,8)</f>
        <v>8</v>
      </c>
      <c r="BC80">
        <f>IF('4. Heures nocturnes'!$C$3="Score",0,1)</f>
        <v>1</v>
      </c>
      <c r="BD80">
        <f>IF('4. Heures nocturnes'!$C$3="Score",0,1)</f>
        <v>1</v>
      </c>
      <c r="BE80">
        <f>IF('4. Heures nocturnes'!$C$3="Score",0,1)</f>
        <v>1</v>
      </c>
      <c r="BF80">
        <f>IF('4. Heures nocturnes'!$C$3="Score",0,0)</f>
        <v>0</v>
      </c>
      <c r="BG80">
        <f>IF('4. Heures nocturnes'!$C$3="Score",0,0)</f>
        <v>0</v>
      </c>
      <c r="BH80">
        <f>IF('4. Heures nocturnes'!$C$3="Score",0,0)</f>
        <v>0</v>
      </c>
      <c r="BI80">
        <f>IF('4. Heures nocturnes'!$C$3="Score",0,0)</f>
        <v>0</v>
      </c>
      <c r="BJ80">
        <f>IF('4. Heures nocturnes'!$C$3="Score",0,0)</f>
        <v>0</v>
      </c>
      <c r="BK80">
        <f>IF('4. Heures nocturnes'!$C$3="Score",0,0)</f>
        <v>0</v>
      </c>
      <c r="BL80">
        <f>IF('4. Heures nocturnes'!$C$3="Score",0,0)</f>
        <v>0</v>
      </c>
      <c r="BM80">
        <f>IF('4. Heures nocturnes'!$C$3="Score",0,0)</f>
        <v>0</v>
      </c>
      <c r="BN80">
        <f>IF('4. Heures nocturnes'!$C$3="Score",0,0)</f>
        <v>0</v>
      </c>
      <c r="BO80">
        <f>IF('4. Heures nocturnes'!$C$3="Score",0,0)</f>
        <v>0</v>
      </c>
      <c r="BP80">
        <f>IF('4. Heures nocturnes'!$C$3="Score",0,0)</f>
        <v>0</v>
      </c>
      <c r="BQ80">
        <f>IF('4. Heures nocturnes'!$C$3="Score",0,0)</f>
        <v>0</v>
      </c>
      <c r="BR80">
        <f>IF('4. Heures nocturnes'!$C$3="Score",0,0)</f>
        <v>0</v>
      </c>
      <c r="BS80">
        <f>IF('4. Heures nocturnes'!$C$3="Score",0,1)</f>
        <v>1</v>
      </c>
      <c r="BT80">
        <f>IF('4. Heures nocturnes'!$C$3="Score",1,8)</f>
        <v>8</v>
      </c>
      <c r="BU80">
        <f>IF('4. Heures nocturnes'!$C$3="Score",1,8)</f>
        <v>8</v>
      </c>
      <c r="BV80">
        <f>IF('4. Heures nocturnes'!$C$3="Score",2,9)</f>
        <v>9</v>
      </c>
      <c r="BW80">
        <f>IF('4. Heures nocturnes'!$C$3="Score",2,10)</f>
        <v>10</v>
      </c>
      <c r="BX80">
        <f>IF('4. Heures nocturnes'!$C$3="Score",2,10)</f>
        <v>10</v>
      </c>
      <c r="BY80">
        <f>IF('4. Heures nocturnes'!$C$3="Score",2,10)</f>
        <v>10</v>
      </c>
      <c r="BZ80">
        <f>IF('4. Heures nocturnes'!$C$3="Score",2,9)</f>
        <v>9</v>
      </c>
      <c r="CA80">
        <f>IF('4. Heures nocturnes'!$C$3="Score",0,3)</f>
        <v>3</v>
      </c>
      <c r="CB80">
        <f>IF('4. Heures nocturnes'!$C$3="Score",0,4)</f>
        <v>4</v>
      </c>
      <c r="CC80">
        <f>IF('4. Heures nocturnes'!$C$3="Score",2,10)</f>
        <v>10</v>
      </c>
      <c r="CD80">
        <f>IF('4. Heures nocturnes'!$C$3="Score",2,9)</f>
        <v>9</v>
      </c>
      <c r="CE80">
        <f>IF('4. Heures nocturnes'!$C$3="Score",2,9)</f>
        <v>9</v>
      </c>
      <c r="CF80">
        <f>IF('4. Heures nocturnes'!$C$3="Score",2,9)</f>
        <v>9</v>
      </c>
      <c r="CG80">
        <f>IF('4. Heures nocturnes'!$C$3="Score",2,10)</f>
        <v>10</v>
      </c>
      <c r="CH80">
        <f>IF('4. Heures nocturnes'!$C$3="Score",2,10)</f>
        <v>10</v>
      </c>
      <c r="CI80">
        <f>IF('4. Heures nocturnes'!$C$3="Score",2,16)</f>
        <v>16</v>
      </c>
      <c r="CJ80">
        <f>IF('4. Heures nocturnes'!$C$3="Score",2,9)</f>
        <v>9</v>
      </c>
      <c r="CK80">
        <f>IF('4. Heures nocturnes'!$C$3="Score",2,9)</f>
        <v>9</v>
      </c>
      <c r="CL80">
        <f>IF('4. Heures nocturnes'!$C$3="Score",2,10)</f>
        <v>10</v>
      </c>
      <c r="CM80">
        <f>IF('4. Heures nocturnes'!$C$3="Score",2,18)</f>
        <v>18</v>
      </c>
      <c r="CN80">
        <f>IF('4. Heures nocturnes'!$C$3="Score",2,25)</f>
        <v>25</v>
      </c>
      <c r="CO80">
        <f>IF('4. Heures nocturnes'!$C$3="Score",2,31)</f>
        <v>31</v>
      </c>
      <c r="CP80">
        <f>IF('4. Heures nocturnes'!$C$3="Score",2,24)</f>
        <v>24</v>
      </c>
      <c r="CQ80">
        <f>IF('4. Heures nocturnes'!$C$3="Score",2,24)</f>
        <v>24</v>
      </c>
      <c r="CR80">
        <f>IF('4. Heures nocturnes'!$C$3="Score",2,24)</f>
        <v>24</v>
      </c>
      <c r="CS80">
        <f>IF('4. Heures nocturnes'!$C$3="Score",2,24)</f>
        <v>24</v>
      </c>
      <c r="CT80">
        <f>IF('4. Heures nocturnes'!$C$3="Score",2,24)</f>
        <v>24</v>
      </c>
      <c r="CU80">
        <f>IF('4. Heures nocturnes'!$C$3="Score",2,23)</f>
        <v>23</v>
      </c>
      <c r="CV80">
        <f>IF('4. Heures nocturnes'!$C$3="Score",2,16)</f>
        <v>16</v>
      </c>
      <c r="CW80">
        <f>IF('4. Heures nocturnes'!$C$3="Score",2,16)</f>
        <v>16</v>
      </c>
      <c r="CX80">
        <f>IF('4. Heures nocturnes'!$C$3="Score",2,17)</f>
        <v>17</v>
      </c>
      <c r="CY80">
        <f>IF('4. Heures nocturnes'!$C$3="Score",2,18)</f>
        <v>18</v>
      </c>
      <c r="CZ80">
        <f>IF('4. Heures nocturnes'!$C$3="Score",2,15)</f>
        <v>15</v>
      </c>
      <c r="DA80">
        <f>IF('4. Heures nocturnes'!$C$3="Score",0,7)</f>
        <v>7</v>
      </c>
    </row>
    <row r="81" spans="2:105" x14ac:dyDescent="0.35">
      <c r="B81" s="186" t="s">
        <v>1176</v>
      </c>
      <c r="D81" s="207">
        <f t="shared" si="4"/>
        <v>6.1529411764705886</v>
      </c>
      <c r="E81">
        <f>IF('4. Heures nocturnes'!$C$3="Score",,)</f>
        <v>0</v>
      </c>
      <c r="P81">
        <f>IF('4. Heures nocturnes'!$C$3="Score",,)</f>
        <v>0</v>
      </c>
      <c r="Q81">
        <f>IF('4. Heures nocturnes'!$C$3="Score",,)</f>
        <v>0</v>
      </c>
      <c r="R81">
        <f>IF('4. Heures nocturnes'!$C$3="Score",,)</f>
        <v>0</v>
      </c>
      <c r="S81">
        <f>IF('4. Heures nocturnes'!$C$3="Score",,)</f>
        <v>0</v>
      </c>
      <c r="T81">
        <f>IF('4. Heures nocturnes'!$C$3="Score",,)</f>
        <v>0</v>
      </c>
      <c r="U81">
        <f>IF('4. Heures nocturnes'!$C$3="Score",0,1)</f>
        <v>1</v>
      </c>
      <c r="V81">
        <f>IF('4. Heures nocturnes'!$C$3="Score",0,1)</f>
        <v>1</v>
      </c>
      <c r="W81">
        <f>IF('4. Heures nocturnes'!$C$3="Score",0,1)</f>
        <v>1</v>
      </c>
      <c r="X81">
        <f>IF('4. Heures nocturnes'!$C$3="Score",0,1)</f>
        <v>1</v>
      </c>
      <c r="Y81">
        <f>IF('4. Heures nocturnes'!$C$3="Score",0,1)</f>
        <v>1</v>
      </c>
      <c r="Z81">
        <f>IF('4. Heures nocturnes'!$C$3="Score",0,1)</f>
        <v>1</v>
      </c>
      <c r="AA81">
        <f>IF('4. Heures nocturnes'!$C$3="Score",0,2)</f>
        <v>2</v>
      </c>
      <c r="AB81">
        <f>IF('4. Heures nocturnes'!$C$3="Score",2,9)</f>
        <v>9</v>
      </c>
      <c r="AC81">
        <f>IF('4. Heures nocturnes'!$C$3="Score",2,16)</f>
        <v>16</v>
      </c>
      <c r="AD81">
        <f>IF('4. Heures nocturnes'!$C$3="Score",2,16)</f>
        <v>16</v>
      </c>
      <c r="AE81">
        <f>IF('4. Heures nocturnes'!$C$3="Score",2,16)</f>
        <v>16</v>
      </c>
      <c r="AF81">
        <f>IF('4. Heures nocturnes'!$C$3="Score",2,17)</f>
        <v>17</v>
      </c>
      <c r="AG81">
        <f>IF('4. Heures nocturnes'!$C$3="Score",2,18)</f>
        <v>18</v>
      </c>
      <c r="AH81">
        <f>IF('4. Heures nocturnes'!$C$3="Score",2,24)</f>
        <v>24</v>
      </c>
      <c r="AI81">
        <f>IF('4. Heures nocturnes'!$C$3="Score",2,16)</f>
        <v>16</v>
      </c>
      <c r="AJ81">
        <f>IF('4. Heures nocturnes'!$C$3="Score",2,9)</f>
        <v>9</v>
      </c>
      <c r="AK81">
        <f>IF('4. Heures nocturnes'!$C$3="Score",2,10)</f>
        <v>10</v>
      </c>
      <c r="AL81">
        <f>IF('4. Heures nocturnes'!$C$3="Score",2,11)</f>
        <v>11</v>
      </c>
      <c r="AM81">
        <f>IF('4. Heures nocturnes'!$C$3="Score",2,10)</f>
        <v>10</v>
      </c>
      <c r="AN81">
        <f>IF('4. Heures nocturnes'!$C$3="Score",2,9)</f>
        <v>9</v>
      </c>
      <c r="AO81">
        <f>IF('4. Heures nocturnes'!$C$3="Score",0,2)</f>
        <v>2</v>
      </c>
      <c r="AP81">
        <f>IF('4. Heures nocturnes'!$C$3="Score",0,2)</f>
        <v>2</v>
      </c>
      <c r="AQ81">
        <f>IF('4. Heures nocturnes'!$C$3="Score",0,3)</f>
        <v>3</v>
      </c>
      <c r="AR81">
        <f>IF('4. Heures nocturnes'!$C$3="Score",0,3)</f>
        <v>3</v>
      </c>
      <c r="AS81">
        <f>IF('4. Heures nocturnes'!$C$3="Score",2,10)</f>
        <v>10</v>
      </c>
      <c r="AT81">
        <f>IF('4. Heures nocturnes'!$C$3="Score",2,17)</f>
        <v>17</v>
      </c>
      <c r="AU81">
        <f>IF('4. Heures nocturnes'!$C$3="Score",2,17)</f>
        <v>17</v>
      </c>
      <c r="AV81">
        <f>IF('4. Heures nocturnes'!$C$3="Score",2,17)</f>
        <v>17</v>
      </c>
      <c r="AW81">
        <f>IF('4. Heures nocturnes'!$C$3="Score",2,17)</f>
        <v>17</v>
      </c>
      <c r="AX81">
        <f>IF('4. Heures nocturnes'!$C$3="Score",2,17)</f>
        <v>17</v>
      </c>
      <c r="AY81">
        <f>IF('4. Heures nocturnes'!$C$3="Score",2,23)</f>
        <v>23</v>
      </c>
      <c r="AZ81">
        <f>IF('4. Heures nocturnes'!$C$3="Score",2,15)</f>
        <v>15</v>
      </c>
      <c r="BA81">
        <f>IF('4. Heures nocturnes'!$C$3="Score",1,8)</f>
        <v>8</v>
      </c>
      <c r="BB81">
        <f>IF('4. Heures nocturnes'!$C$3="Score",1,8)</f>
        <v>8</v>
      </c>
      <c r="BC81">
        <f>IF('4. Heures nocturnes'!$C$3="Score",1,8)</f>
        <v>8</v>
      </c>
      <c r="BD81">
        <f>IF('4. Heures nocturnes'!$C$3="Score",1,8)</f>
        <v>8</v>
      </c>
      <c r="BE81">
        <f>IF('4. Heures nocturnes'!$C$3="Score",0,7)</f>
        <v>7</v>
      </c>
      <c r="BF81">
        <f>IF('4. Heures nocturnes'!$C$3="Score",0,0)</f>
        <v>0</v>
      </c>
      <c r="BG81">
        <f>IF('4. Heures nocturnes'!$C$3="Score",0,0)</f>
        <v>0</v>
      </c>
      <c r="BH81">
        <f>IF('4. Heures nocturnes'!$C$3="Score",0,0)</f>
        <v>0</v>
      </c>
      <c r="BI81">
        <f>IF('4. Heures nocturnes'!$C$3="Score",0,0)</f>
        <v>0</v>
      </c>
      <c r="BJ81">
        <f>IF('4. Heures nocturnes'!$C$3="Score",0,0)</f>
        <v>0</v>
      </c>
      <c r="BK81">
        <f>IF('4. Heures nocturnes'!$C$3="Score",0,0)</f>
        <v>0</v>
      </c>
      <c r="BL81">
        <f>IF('4. Heures nocturnes'!$C$3="Score",0,0)</f>
        <v>0</v>
      </c>
      <c r="BM81">
        <f>IF('4. Heures nocturnes'!$C$3="Score",0,0)</f>
        <v>0</v>
      </c>
      <c r="BN81">
        <f>IF('4. Heures nocturnes'!$C$3="Score",0,0)</f>
        <v>0</v>
      </c>
      <c r="BO81">
        <f>IF('4. Heures nocturnes'!$C$3="Score",0,0)</f>
        <v>0</v>
      </c>
      <c r="BP81">
        <f>IF('4. Heures nocturnes'!$C$3="Score",0,0)</f>
        <v>0</v>
      </c>
      <c r="BQ81">
        <f>IF('4. Heures nocturnes'!$C$3="Score",0,0)</f>
        <v>0</v>
      </c>
      <c r="BR81">
        <f>IF('4. Heures nocturnes'!$C$3="Score",0,0)</f>
        <v>0</v>
      </c>
      <c r="BS81">
        <f>IF('4. Heures nocturnes'!$C$3="Score",0,0)</f>
        <v>0</v>
      </c>
      <c r="BT81">
        <f>IF('4. Heures nocturnes'!$C$3="Score",0,0)</f>
        <v>0</v>
      </c>
      <c r="BU81">
        <f>IF('4. Heures nocturnes'!$C$3="Score",0,0)</f>
        <v>0</v>
      </c>
      <c r="BV81">
        <f>IF('4. Heures nocturnes'!$C$3="Score",0,0)</f>
        <v>0</v>
      </c>
      <c r="BW81">
        <f>IF('4. Heures nocturnes'!$C$3="Score",0,0)</f>
        <v>0</v>
      </c>
      <c r="BX81">
        <f>IF('4. Heures nocturnes'!$C$3="Score",0,0)</f>
        <v>0</v>
      </c>
      <c r="BY81">
        <f>IF('4. Heures nocturnes'!$C$3="Score",0,0)</f>
        <v>0</v>
      </c>
      <c r="BZ81">
        <f>IF('4. Heures nocturnes'!$C$3="Score",0,0)</f>
        <v>0</v>
      </c>
      <c r="CA81">
        <f>IF('4. Heures nocturnes'!$C$3="Score",0,0)</f>
        <v>0</v>
      </c>
      <c r="CB81">
        <f>IF('4. Heures nocturnes'!$C$3="Score",0,0)</f>
        <v>0</v>
      </c>
      <c r="CC81">
        <f>IF('4. Heures nocturnes'!$C$3="Score",0,0)</f>
        <v>0</v>
      </c>
      <c r="CD81">
        <f>IF('4. Heures nocturnes'!$C$3="Score",0,0)</f>
        <v>0</v>
      </c>
      <c r="CE81">
        <f>IF('4. Heures nocturnes'!$C$3="Score",0,1)</f>
        <v>1</v>
      </c>
      <c r="CF81">
        <f>IF('4. Heures nocturnes'!$C$3="Score",0,2)</f>
        <v>2</v>
      </c>
      <c r="CG81">
        <f>IF('4. Heures nocturnes'!$C$3="Score",0,2)</f>
        <v>2</v>
      </c>
      <c r="CH81">
        <f>IF('4. Heures nocturnes'!$C$3="Score",0,2)</f>
        <v>2</v>
      </c>
      <c r="CI81">
        <f>IF('4. Heures nocturnes'!$C$3="Score",0,2)</f>
        <v>2</v>
      </c>
      <c r="CJ81">
        <f>IF('4. Heures nocturnes'!$C$3="Score",0,3)</f>
        <v>3</v>
      </c>
      <c r="CK81">
        <f>IF('4. Heures nocturnes'!$C$3="Score",2,11)</f>
        <v>11</v>
      </c>
      <c r="CL81">
        <f>IF('4. Heures nocturnes'!$C$3="Score",2,17)</f>
        <v>17</v>
      </c>
      <c r="CM81">
        <f>IF('4. Heures nocturnes'!$C$3="Score",2,16)</f>
        <v>16</v>
      </c>
      <c r="CN81">
        <f>IF('4. Heures nocturnes'!$C$3="Score",2,16)</f>
        <v>16</v>
      </c>
      <c r="CO81">
        <f>IF('4. Heures nocturnes'!$C$3="Score",2,16)</f>
        <v>16</v>
      </c>
      <c r="CP81">
        <f>IF('4. Heures nocturnes'!$C$3="Score",2,17)</f>
        <v>17</v>
      </c>
      <c r="CQ81">
        <f>IF('4. Heures nocturnes'!$C$3="Score",2,17)</f>
        <v>17</v>
      </c>
      <c r="CR81">
        <f>IF('4. Heures nocturnes'!$C$3="Score",2,10)</f>
        <v>10</v>
      </c>
      <c r="CS81">
        <f>IF('4. Heures nocturnes'!$C$3="Score",0,3)</f>
        <v>3</v>
      </c>
      <c r="CT81">
        <f>IF('4. Heures nocturnes'!$C$3="Score",0,3)</f>
        <v>3</v>
      </c>
      <c r="CU81">
        <f>IF('4. Heures nocturnes'!$C$3="Score",0,3)</f>
        <v>3</v>
      </c>
      <c r="CV81">
        <f>IF('4. Heures nocturnes'!$C$3="Score",0,3)</f>
        <v>3</v>
      </c>
      <c r="CW81">
        <f>IF('4. Heures nocturnes'!$C$3="Score",0,3)</f>
        <v>3</v>
      </c>
      <c r="CX81">
        <f>IF('4. Heures nocturnes'!$C$3="Score",0,2)</f>
        <v>2</v>
      </c>
      <c r="CY81">
        <f>IF('4. Heures nocturnes'!$C$3="Score",0,1)</f>
        <v>1</v>
      </c>
      <c r="CZ81">
        <f>IF('4. Heures nocturnes'!$C$3="Score",0,1)</f>
        <v>1</v>
      </c>
      <c r="DA81">
        <f>IF('4. Heures nocturnes'!$C$3="Score",0,1)</f>
        <v>1</v>
      </c>
    </row>
    <row r="82" spans="2:105" x14ac:dyDescent="0.35">
      <c r="B82" s="186" t="s">
        <v>1177</v>
      </c>
      <c r="D82" s="207">
        <f t="shared" si="4"/>
        <v>8.4823529411764707</v>
      </c>
      <c r="E82">
        <f>IF('4. Heures nocturnes'!$C$3="Score",,)</f>
        <v>0</v>
      </c>
      <c r="P82">
        <f>IF('4. Heures nocturnes'!$C$3="Score",,)</f>
        <v>0</v>
      </c>
      <c r="Q82">
        <f>IF('4. Heures nocturnes'!$C$3="Score",,)</f>
        <v>0</v>
      </c>
      <c r="R82">
        <f>IF('4. Heures nocturnes'!$C$3="Score",,)</f>
        <v>0</v>
      </c>
      <c r="S82">
        <f>IF('4. Heures nocturnes'!$C$3="Score",,)</f>
        <v>0</v>
      </c>
      <c r="T82">
        <f>IF('4. Heures nocturnes'!$C$3="Score",,)</f>
        <v>0</v>
      </c>
      <c r="U82">
        <f>IF('4. Heures nocturnes'!$C$3="Score",1,8)</f>
        <v>8</v>
      </c>
      <c r="V82">
        <f>IF('4. Heures nocturnes'!$C$3="Score",0,7)</f>
        <v>7</v>
      </c>
      <c r="W82">
        <f>IF('4. Heures nocturnes'!$C$3="Score",0,0)</f>
        <v>0</v>
      </c>
      <c r="X82">
        <f>IF('4. Heures nocturnes'!$C$3="Score",0,1)</f>
        <v>1</v>
      </c>
      <c r="Y82">
        <f>IF('4. Heures nocturnes'!$C$3="Score",2,9)</f>
        <v>9</v>
      </c>
      <c r="Z82">
        <f>IF('4. Heures nocturnes'!$C$3="Score",2,16)</f>
        <v>16</v>
      </c>
      <c r="AA82">
        <f>IF('4. Heures nocturnes'!$C$3="Score",2,16)</f>
        <v>16</v>
      </c>
      <c r="AB82">
        <f>IF('4. Heures nocturnes'!$C$3="Score",2,16)</f>
        <v>16</v>
      </c>
      <c r="AC82">
        <f>IF('4. Heures nocturnes'!$C$3="Score",2,17)</f>
        <v>17</v>
      </c>
      <c r="AD82">
        <f>IF('4. Heures nocturnes'!$C$3="Score",2,18)</f>
        <v>18</v>
      </c>
      <c r="AE82">
        <f>IF('4. Heures nocturnes'!$C$3="Score",2,24)</f>
        <v>24</v>
      </c>
      <c r="AF82">
        <f>IF('4. Heures nocturnes'!$C$3="Score",2,16)</f>
        <v>16</v>
      </c>
      <c r="AG82">
        <f>IF('4. Heures nocturnes'!$C$3="Score",2,9)</f>
        <v>9</v>
      </c>
      <c r="AH82">
        <f>IF('4. Heures nocturnes'!$C$3="Score",2,9)</f>
        <v>9</v>
      </c>
      <c r="AI82">
        <f>IF('4. Heures nocturnes'!$C$3="Score",2,9)</f>
        <v>9</v>
      </c>
      <c r="AJ82">
        <f>IF('4. Heures nocturnes'!$C$3="Score",1,8)</f>
        <v>8</v>
      </c>
      <c r="AK82">
        <f>IF('4. Heures nocturnes'!$C$3="Score",0,7)</f>
        <v>7</v>
      </c>
      <c r="AL82">
        <f>IF('4. Heures nocturnes'!$C$3="Score",0,0)</f>
        <v>0</v>
      </c>
      <c r="AM82">
        <f>IF('4. Heures nocturnes'!$C$3="Score",0,0)</f>
        <v>0</v>
      </c>
      <c r="AN82">
        <f>IF('4. Heures nocturnes'!$C$3="Score",0,0)</f>
        <v>0</v>
      </c>
      <c r="AO82">
        <f>IF('4. Heures nocturnes'!$C$3="Score",0,1)</f>
        <v>1</v>
      </c>
      <c r="AP82">
        <f>IF('4. Heures nocturnes'!$C$3="Score",2,9)</f>
        <v>9</v>
      </c>
      <c r="AQ82">
        <f>IF('4. Heures nocturnes'!$C$3="Score",2,16)</f>
        <v>16</v>
      </c>
      <c r="AR82">
        <f>IF('4. Heures nocturnes'!$C$3="Score",2,17)</f>
        <v>17</v>
      </c>
      <c r="AS82">
        <f>IF('4. Heures nocturnes'!$C$3="Score",2,17)</f>
        <v>17</v>
      </c>
      <c r="AT82">
        <f>IF('4. Heures nocturnes'!$C$3="Score",2,17)</f>
        <v>17</v>
      </c>
      <c r="AU82">
        <f>IF('4. Heures nocturnes'!$C$3="Score",2,17)</f>
        <v>17</v>
      </c>
      <c r="AV82">
        <f>IF('4. Heures nocturnes'!$C$3="Score",2,16)</f>
        <v>16</v>
      </c>
      <c r="AW82">
        <f>IF('4. Heures nocturnes'!$C$3="Score",1,8)</f>
        <v>8</v>
      </c>
      <c r="AX82">
        <f>IF('4. Heures nocturnes'!$C$3="Score",0,1)</f>
        <v>1</v>
      </c>
      <c r="AY82">
        <f>IF('4. Heures nocturnes'!$C$3="Score",0,0)</f>
        <v>0</v>
      </c>
      <c r="AZ82">
        <f>IF('4. Heures nocturnes'!$C$3="Score",0,0)</f>
        <v>0</v>
      </c>
      <c r="BA82">
        <f>IF('4. Heures nocturnes'!$C$3="Score",0,1)</f>
        <v>1</v>
      </c>
      <c r="BB82">
        <f>IF('4. Heures nocturnes'!$C$3="Score",0,2)</f>
        <v>2</v>
      </c>
      <c r="BC82">
        <f>IF('4. Heures nocturnes'!$C$3="Score",0,2)</f>
        <v>2</v>
      </c>
      <c r="BD82">
        <f>IF('4. Heures nocturnes'!$C$3="Score",0,2)</f>
        <v>2</v>
      </c>
      <c r="BE82">
        <f>IF('4. Heures nocturnes'!$C$3="Score",0,2)</f>
        <v>2</v>
      </c>
      <c r="BF82">
        <f>IF('4. Heures nocturnes'!$C$3="Score",0,2)</f>
        <v>2</v>
      </c>
      <c r="BG82">
        <f>IF('4. Heures nocturnes'!$C$3="Score",0,3)</f>
        <v>3</v>
      </c>
      <c r="BH82">
        <f>IF('4. Heures nocturnes'!$C$3="Score",2,10)</f>
        <v>10</v>
      </c>
      <c r="BI82">
        <f>IF('4. Heures nocturnes'!$C$3="Score",2,16)</f>
        <v>16</v>
      </c>
      <c r="BJ82">
        <f>IF('4. Heures nocturnes'!$C$3="Score",2,16)</f>
        <v>16</v>
      </c>
      <c r="BK82">
        <f>IF('4. Heures nocturnes'!$C$3="Score",2,16)</f>
        <v>16</v>
      </c>
      <c r="BL82">
        <f>IF('4. Heures nocturnes'!$C$3="Score",2,16)</f>
        <v>16</v>
      </c>
      <c r="BM82">
        <f>IF('4. Heures nocturnes'!$C$3="Score",2,16)</f>
        <v>16</v>
      </c>
      <c r="BN82">
        <f>IF('4. Heures nocturnes'!$C$3="Score",2,15)</f>
        <v>15</v>
      </c>
      <c r="BO82">
        <f>IF('4. Heures nocturnes'!$C$3="Score",0,7)</f>
        <v>7</v>
      </c>
      <c r="BP82">
        <f>IF('4. Heures nocturnes'!$C$3="Score",0,0)</f>
        <v>0</v>
      </c>
      <c r="BQ82">
        <f>IF('4. Heures nocturnes'!$C$3="Score",0,0)</f>
        <v>0</v>
      </c>
      <c r="BR82">
        <f>IF('4. Heures nocturnes'!$C$3="Score",0,0)</f>
        <v>0</v>
      </c>
      <c r="BS82">
        <f>IF('4. Heures nocturnes'!$C$3="Score",0,1)</f>
        <v>1</v>
      </c>
      <c r="BT82">
        <f>IF('4. Heures nocturnes'!$C$3="Score",0,1)</f>
        <v>1</v>
      </c>
      <c r="BU82">
        <f>IF('4. Heures nocturnes'!$C$3="Score",0,1)</f>
        <v>1</v>
      </c>
      <c r="BV82">
        <f>IF('4. Heures nocturnes'!$C$3="Score",0,1)</f>
        <v>1</v>
      </c>
      <c r="BW82">
        <f>IF('4. Heures nocturnes'!$C$3="Score",0,2)</f>
        <v>2</v>
      </c>
      <c r="BX82">
        <f>IF('4. Heures nocturnes'!$C$3="Score",0,3)</f>
        <v>3</v>
      </c>
      <c r="BY82">
        <f>IF('4. Heures nocturnes'!$C$3="Score",2,11)</f>
        <v>11</v>
      </c>
      <c r="BZ82">
        <f>IF('4. Heures nocturnes'!$C$3="Score",2,17)</f>
        <v>17</v>
      </c>
      <c r="CA82">
        <f>IF('4. Heures nocturnes'!$C$3="Score",2,17)</f>
        <v>17</v>
      </c>
      <c r="CB82">
        <f>IF('4. Heures nocturnes'!$C$3="Score",2,17)</f>
        <v>17</v>
      </c>
      <c r="CC82">
        <f>IF('4. Heures nocturnes'!$C$3="Score",2,17)</f>
        <v>17</v>
      </c>
      <c r="CD82">
        <f>IF('4. Heures nocturnes'!$C$3="Score",2,16)</f>
        <v>16</v>
      </c>
      <c r="CE82">
        <f>IF('4. Heures nocturnes'!$C$3="Score",2,15)</f>
        <v>15</v>
      </c>
      <c r="CF82">
        <f>IF('4. Heures nocturnes'!$C$3="Score",0,7)</f>
        <v>7</v>
      </c>
      <c r="CG82">
        <f>IF('4. Heures nocturnes'!$C$3="Score",0,0)</f>
        <v>0</v>
      </c>
      <c r="CH82">
        <f>IF('4. Heures nocturnes'!$C$3="Score",0,1)</f>
        <v>1</v>
      </c>
      <c r="CI82">
        <f>IF('4. Heures nocturnes'!$C$3="Score",0,2)</f>
        <v>2</v>
      </c>
      <c r="CJ82">
        <f>IF('4. Heures nocturnes'!$C$3="Score",0,3)</f>
        <v>3</v>
      </c>
      <c r="CK82">
        <f>IF('4. Heures nocturnes'!$C$3="Score",2,10)</f>
        <v>10</v>
      </c>
      <c r="CL82">
        <f>IF('4. Heures nocturnes'!$C$3="Score",2,10)</f>
        <v>10</v>
      </c>
      <c r="CM82">
        <f>IF('4. Heures nocturnes'!$C$3="Score",2,10)</f>
        <v>10</v>
      </c>
      <c r="CN82">
        <f>IF('4. Heures nocturnes'!$C$3="Score",2,10)</f>
        <v>10</v>
      </c>
      <c r="CO82">
        <f>IF('4. Heures nocturnes'!$C$3="Score",2,9)</f>
        <v>9</v>
      </c>
      <c r="CP82">
        <f>IF('4. Heures nocturnes'!$C$3="Score",1,8)</f>
        <v>8</v>
      </c>
      <c r="CQ82">
        <f>IF('4. Heures nocturnes'!$C$3="Score",0,7)</f>
        <v>7</v>
      </c>
      <c r="CR82">
        <f>IF('4. Heures nocturnes'!$C$3="Score",0,0)</f>
        <v>0</v>
      </c>
      <c r="CS82">
        <f>IF('4. Heures nocturnes'!$C$3="Score",0,0)</f>
        <v>0</v>
      </c>
      <c r="CT82">
        <f>IF('4. Heures nocturnes'!$C$3="Score",0,0)</f>
        <v>0</v>
      </c>
      <c r="CU82">
        <f>IF('4. Heures nocturnes'!$C$3="Score",0,1)</f>
        <v>1</v>
      </c>
      <c r="CV82">
        <f>IF('4. Heures nocturnes'!$C$3="Score",2,9)</f>
        <v>9</v>
      </c>
      <c r="CW82">
        <f>IF('4. Heures nocturnes'!$C$3="Score",2,16)</f>
        <v>16</v>
      </c>
      <c r="CX82">
        <f>IF('4. Heures nocturnes'!$C$3="Score",2,16)</f>
        <v>16</v>
      </c>
      <c r="CY82">
        <f>IF('4. Heures nocturnes'!$C$3="Score",2,16)</f>
        <v>16</v>
      </c>
      <c r="CZ82">
        <f>IF('4. Heures nocturnes'!$C$3="Score",2,16)</f>
        <v>16</v>
      </c>
      <c r="DA82">
        <f>IF('4. Heures nocturnes'!$C$3="Score",2,16)</f>
        <v>16</v>
      </c>
    </row>
    <row r="83" spans="2:105" x14ac:dyDescent="0.35">
      <c r="B83" s="186" t="s">
        <v>1178</v>
      </c>
      <c r="D83" s="207">
        <f t="shared" si="4"/>
        <v>10.352941176470589</v>
      </c>
      <c r="E83">
        <f>IF('4. Heures nocturnes'!$C$3="Score",,)</f>
        <v>0</v>
      </c>
      <c r="P83">
        <f>IF('4. Heures nocturnes'!$C$3="Score",,)</f>
        <v>0</v>
      </c>
      <c r="Q83">
        <f>IF('4. Heures nocturnes'!$C$3="Score",,)</f>
        <v>0</v>
      </c>
      <c r="R83">
        <f>IF('4. Heures nocturnes'!$C$3="Score",,)</f>
        <v>0</v>
      </c>
      <c r="S83">
        <f>IF('4. Heures nocturnes'!$C$3="Score",,)</f>
        <v>0</v>
      </c>
      <c r="T83">
        <f>IF('4. Heures nocturnes'!$C$3="Score",,)</f>
        <v>0</v>
      </c>
      <c r="U83">
        <f>IF('4. Heures nocturnes'!$C$3="Score",2,24)</f>
        <v>24</v>
      </c>
      <c r="V83">
        <f>IF('4. Heures nocturnes'!$C$3="Score",2,23)</f>
        <v>23</v>
      </c>
      <c r="W83">
        <f>IF('4. Heures nocturnes'!$C$3="Score",2,16)</f>
        <v>16</v>
      </c>
      <c r="X83">
        <f>IF('4. Heures nocturnes'!$C$3="Score",2,16)</f>
        <v>16</v>
      </c>
      <c r="Y83">
        <f>IF('4. Heures nocturnes'!$C$3="Score",2,16)</f>
        <v>16</v>
      </c>
      <c r="Z83">
        <f>IF('4. Heures nocturnes'!$C$3="Score",2,15)</f>
        <v>15</v>
      </c>
      <c r="AA83">
        <f>IF('4. Heures nocturnes'!$C$3="Score",1,8)</f>
        <v>8</v>
      </c>
      <c r="AB83">
        <f>IF('4. Heures nocturnes'!$C$3="Score",1,8)</f>
        <v>8</v>
      </c>
      <c r="AC83">
        <f>IF('4. Heures nocturnes'!$C$3="Score",2,9)</f>
        <v>9</v>
      </c>
      <c r="AD83">
        <f>IF('4. Heures nocturnes'!$C$3="Score",2,17)</f>
        <v>17</v>
      </c>
      <c r="AE83">
        <f>IF('4. Heures nocturnes'!$C$3="Score",2,24)</f>
        <v>24</v>
      </c>
      <c r="AF83">
        <f>IF('4. Heures nocturnes'!$C$3="Score",2,23)</f>
        <v>23</v>
      </c>
      <c r="AG83">
        <f>IF('4. Heures nocturnes'!$C$3="Score",2,16)</f>
        <v>16</v>
      </c>
      <c r="AH83">
        <f>IF('4. Heures nocturnes'!$C$3="Score",2,16)</f>
        <v>16</v>
      </c>
      <c r="AI83">
        <f>IF('4. Heures nocturnes'!$C$3="Score",2,16)</f>
        <v>16</v>
      </c>
      <c r="AJ83">
        <f>IF('4. Heures nocturnes'!$C$3="Score",2,15)</f>
        <v>15</v>
      </c>
      <c r="AK83">
        <f>IF('4. Heures nocturnes'!$C$3="Score",0,7)</f>
        <v>7</v>
      </c>
      <c r="AL83">
        <f>IF('4. Heures nocturnes'!$C$3="Score",0,0)</f>
        <v>0</v>
      </c>
      <c r="AM83">
        <f>IF('4. Heures nocturnes'!$C$3="Score",0,0)</f>
        <v>0</v>
      </c>
      <c r="AN83">
        <f>IF('4. Heures nocturnes'!$C$3="Score",0,0)</f>
        <v>0</v>
      </c>
      <c r="AO83">
        <f>IF('4. Heures nocturnes'!$C$3="Score",0,0)</f>
        <v>0</v>
      </c>
      <c r="AP83">
        <f>IF('4. Heures nocturnes'!$C$3="Score",0,1)</f>
        <v>1</v>
      </c>
      <c r="AQ83">
        <f>IF('4. Heures nocturnes'!$C$3="Score",1,8)</f>
        <v>8</v>
      </c>
      <c r="AR83">
        <f>IF('4. Heures nocturnes'!$C$3="Score",1,8)</f>
        <v>8</v>
      </c>
      <c r="AS83">
        <f>IF('4. Heures nocturnes'!$C$3="Score",1,8)</f>
        <v>8</v>
      </c>
      <c r="AT83">
        <f>IF('4. Heures nocturnes'!$C$3="Score",2,9)</f>
        <v>9</v>
      </c>
      <c r="AU83">
        <f>IF('4. Heures nocturnes'!$C$3="Score",2,10)</f>
        <v>10</v>
      </c>
      <c r="AV83">
        <f>IF('4. Heures nocturnes'!$C$3="Score",2,10)</f>
        <v>10</v>
      </c>
      <c r="AW83">
        <f>IF('4. Heures nocturnes'!$C$3="Score",2,9)</f>
        <v>9</v>
      </c>
      <c r="AX83">
        <f>IF('4. Heures nocturnes'!$C$3="Score",0,2)</f>
        <v>2</v>
      </c>
      <c r="AY83">
        <f>IF('4. Heures nocturnes'!$C$3="Score",0,3)</f>
        <v>3</v>
      </c>
      <c r="AZ83">
        <f>IF('4. Heures nocturnes'!$C$3="Score",0,4)</f>
        <v>4</v>
      </c>
      <c r="BA83">
        <f>IF('4. Heures nocturnes'!$C$3="Score",0,3)</f>
        <v>3</v>
      </c>
      <c r="BB83">
        <f>IF('4. Heures nocturnes'!$C$3="Score",0,2)</f>
        <v>2</v>
      </c>
      <c r="BC83">
        <f>IF('4. Heures nocturnes'!$C$3="Score",0,2)</f>
        <v>2</v>
      </c>
      <c r="BD83">
        <f>IF('4. Heures nocturnes'!$C$3="Score",0,2)</f>
        <v>2</v>
      </c>
      <c r="BE83">
        <f>IF('4. Heures nocturnes'!$C$3="Score",0,3)</f>
        <v>3</v>
      </c>
      <c r="BF83">
        <f>IF('4. Heures nocturnes'!$C$3="Score",2,10)</f>
        <v>10</v>
      </c>
      <c r="BG83">
        <f>IF('4. Heures nocturnes'!$C$3="Score",2,16)</f>
        <v>16</v>
      </c>
      <c r="BH83">
        <f>IF('4. Heures nocturnes'!$C$3="Score",2,16)</f>
        <v>16</v>
      </c>
      <c r="BI83">
        <f>IF('4. Heures nocturnes'!$C$3="Score",2,16)</f>
        <v>16</v>
      </c>
      <c r="BJ83">
        <f>IF('4. Heures nocturnes'!$C$3="Score",2,16)</f>
        <v>16</v>
      </c>
      <c r="BK83">
        <f>IF('4. Heures nocturnes'!$C$3="Score",2,16)</f>
        <v>16</v>
      </c>
      <c r="BL83">
        <f>IF('4. Heures nocturnes'!$C$3="Score",2,16)</f>
        <v>16</v>
      </c>
      <c r="BM83">
        <f>IF('4. Heures nocturnes'!$C$3="Score",2,15)</f>
        <v>15</v>
      </c>
      <c r="BN83">
        <f>IF('4. Heures nocturnes'!$C$3="Score",1,8)</f>
        <v>8</v>
      </c>
      <c r="BO83">
        <f>IF('4. Heures nocturnes'!$C$3="Score",1,8)</f>
        <v>8</v>
      </c>
      <c r="BP83">
        <f>IF('4. Heures nocturnes'!$C$3="Score",1,8)</f>
        <v>8</v>
      </c>
      <c r="BQ83">
        <f>IF('4. Heures nocturnes'!$C$3="Score",2,9)</f>
        <v>9</v>
      </c>
      <c r="BR83">
        <f>IF('4. Heures nocturnes'!$C$3="Score",2,10)</f>
        <v>10</v>
      </c>
      <c r="BS83">
        <f>IF('4. Heures nocturnes'!$C$3="Score",2,10)</f>
        <v>10</v>
      </c>
      <c r="BT83">
        <f>IF('4. Heures nocturnes'!$C$3="Score",2,10)</f>
        <v>10</v>
      </c>
      <c r="BU83">
        <f>IF('4. Heures nocturnes'!$C$3="Score",2,10)</f>
        <v>10</v>
      </c>
      <c r="BV83">
        <f>IF('4. Heures nocturnes'!$C$3="Score",2,10)</f>
        <v>10</v>
      </c>
      <c r="BW83">
        <f>IF('4. Heures nocturnes'!$C$3="Score",2,10)</f>
        <v>10</v>
      </c>
      <c r="BX83">
        <f>IF('4. Heures nocturnes'!$C$3="Score",2,10)</f>
        <v>10</v>
      </c>
      <c r="BY83">
        <f>IF('4. Heures nocturnes'!$C$3="Score",2,17)</f>
        <v>17</v>
      </c>
      <c r="BZ83">
        <f>IF('4. Heures nocturnes'!$C$3="Score",2,23)</f>
        <v>23</v>
      </c>
      <c r="CA83">
        <f>IF('4. Heures nocturnes'!$C$3="Score",2,16)</f>
        <v>16</v>
      </c>
      <c r="CB83">
        <f>IF('4. Heures nocturnes'!$C$3="Score",2,16)</f>
        <v>16</v>
      </c>
      <c r="CC83">
        <f>IF('4. Heures nocturnes'!$C$3="Score",2,16)</f>
        <v>16</v>
      </c>
      <c r="CD83">
        <f>IF('4. Heures nocturnes'!$C$3="Score",2,17)</f>
        <v>17</v>
      </c>
      <c r="CE83">
        <f>IF('4. Heures nocturnes'!$C$3="Score",2,17)</f>
        <v>17</v>
      </c>
      <c r="CF83">
        <f>IF('4. Heures nocturnes'!$C$3="Score",2,17)</f>
        <v>17</v>
      </c>
      <c r="CG83">
        <f>IF('4. Heures nocturnes'!$C$3="Score",2,17)</f>
        <v>17</v>
      </c>
      <c r="CH83">
        <f>IF('4. Heures nocturnes'!$C$3="Score",2,17)</f>
        <v>17</v>
      </c>
      <c r="CI83">
        <f>IF('4. Heures nocturnes'!$C$3="Score",2,18)</f>
        <v>18</v>
      </c>
      <c r="CJ83">
        <f>IF('4. Heures nocturnes'!$C$3="Score",2,25)</f>
        <v>25</v>
      </c>
      <c r="CK83">
        <f>IF('4. Heures nocturnes'!$C$3="Score",2,24)</f>
        <v>24</v>
      </c>
      <c r="CL83">
        <f>IF('4. Heures nocturnes'!$C$3="Score",2,23)</f>
        <v>23</v>
      </c>
      <c r="CM83">
        <f>IF('4. Heures nocturnes'!$C$3="Score",2,15)</f>
        <v>15</v>
      </c>
      <c r="CN83">
        <f>IF('4. Heures nocturnes'!$C$3="Score",1,8)</f>
        <v>8</v>
      </c>
      <c r="CO83">
        <f>IF('4. Heures nocturnes'!$C$3="Score",1,8)</f>
        <v>8</v>
      </c>
      <c r="CP83">
        <f>IF('4. Heures nocturnes'!$C$3="Score",0,7)</f>
        <v>7</v>
      </c>
      <c r="CQ83">
        <f>IF('4. Heures nocturnes'!$C$3="Score",0,0)</f>
        <v>0</v>
      </c>
      <c r="CR83">
        <f>IF('4. Heures nocturnes'!$C$3="Score",0,0)</f>
        <v>0</v>
      </c>
      <c r="CS83">
        <f>IF('4. Heures nocturnes'!$C$3="Score",0,0)</f>
        <v>0</v>
      </c>
      <c r="CT83">
        <f>IF('4. Heures nocturnes'!$C$3="Score",0,0)</f>
        <v>0</v>
      </c>
      <c r="CU83">
        <f>IF('4. Heures nocturnes'!$C$3="Score",0,0)</f>
        <v>0</v>
      </c>
      <c r="CV83">
        <f>IF('4. Heures nocturnes'!$C$3="Score",0,0)</f>
        <v>0</v>
      </c>
      <c r="CW83">
        <f>IF('4. Heures nocturnes'!$C$3="Score",0,0)</f>
        <v>0</v>
      </c>
      <c r="CX83">
        <f>IF('4. Heures nocturnes'!$C$3="Score",0,1)</f>
        <v>1</v>
      </c>
      <c r="CY83">
        <f>IF('4. Heures nocturnes'!$C$3="Score",0,1)</f>
        <v>1</v>
      </c>
      <c r="CZ83">
        <f>IF('4. Heures nocturnes'!$C$3="Score",0,0)</f>
        <v>0</v>
      </c>
      <c r="DA83">
        <f>IF('4. Heures nocturnes'!$C$3="Score",0,0)</f>
        <v>0</v>
      </c>
    </row>
    <row r="84" spans="2:105" x14ac:dyDescent="0.35">
      <c r="B84" s="186" t="s">
        <v>1179</v>
      </c>
      <c r="D84" s="207">
        <f t="shared" si="4"/>
        <v>12.411764705882353</v>
      </c>
      <c r="E84">
        <f>IF('4. Heures nocturnes'!$C$3="Score",,)</f>
        <v>0</v>
      </c>
      <c r="P84">
        <f>IF('4. Heures nocturnes'!$C$3="Score",,)</f>
        <v>0</v>
      </c>
      <c r="Q84">
        <f>IF('4. Heures nocturnes'!$C$3="Score",,)</f>
        <v>0</v>
      </c>
      <c r="R84">
        <f>IF('4. Heures nocturnes'!$C$3="Score",,)</f>
        <v>0</v>
      </c>
      <c r="S84">
        <f>IF('4. Heures nocturnes'!$C$3="Score",,)</f>
        <v>0</v>
      </c>
      <c r="T84">
        <f>IF('4. Heures nocturnes'!$C$3="Score",,)</f>
        <v>0</v>
      </c>
      <c r="U84">
        <f>IF('4. Heures nocturnes'!$C$3="Score",2,17)</f>
        <v>17</v>
      </c>
      <c r="V84">
        <f>IF('4. Heures nocturnes'!$C$3="Score",2,17)</f>
        <v>17</v>
      </c>
      <c r="W84">
        <f>IF('4. Heures nocturnes'!$C$3="Score",2,16)</f>
        <v>16</v>
      </c>
      <c r="X84">
        <f>IF('4. Heures nocturnes'!$C$3="Score",2,9)</f>
        <v>9</v>
      </c>
      <c r="Y84">
        <f>IF('4. Heures nocturnes'!$C$3="Score",2,9)</f>
        <v>9</v>
      </c>
      <c r="Z84">
        <f>IF('4. Heures nocturnes'!$C$3="Score",2,9)</f>
        <v>9</v>
      </c>
      <c r="AA84">
        <f>IF('4. Heures nocturnes'!$C$3="Score",2,10)</f>
        <v>10</v>
      </c>
      <c r="AB84">
        <f>IF('4. Heures nocturnes'!$C$3="Score",2,17)</f>
        <v>17</v>
      </c>
      <c r="AC84">
        <f>IF('4. Heures nocturnes'!$C$3="Score",2,23)</f>
        <v>23</v>
      </c>
      <c r="AD84">
        <f>IF('4. Heures nocturnes'!$C$3="Score",2,16)</f>
        <v>16</v>
      </c>
      <c r="AE84">
        <f>IF('4. Heures nocturnes'!$C$3="Score",2,16)</f>
        <v>16</v>
      </c>
      <c r="AF84">
        <f>IF('4. Heures nocturnes'!$C$3="Score",2,17)</f>
        <v>17</v>
      </c>
      <c r="AG84">
        <f>IF('4. Heures nocturnes'!$C$3="Score",2,18)</f>
        <v>18</v>
      </c>
      <c r="AH84">
        <f>IF('4. Heures nocturnes'!$C$3="Score",2,24)</f>
        <v>24</v>
      </c>
      <c r="AI84">
        <f>IF('4. Heures nocturnes'!$C$3="Score",2,16)</f>
        <v>16</v>
      </c>
      <c r="AJ84">
        <f>IF('4. Heures nocturnes'!$C$3="Score",2,9)</f>
        <v>9</v>
      </c>
      <c r="AK84">
        <f>IF('4. Heures nocturnes'!$C$3="Score",2,9)</f>
        <v>9</v>
      </c>
      <c r="AL84">
        <f>IF('4. Heures nocturnes'!$C$3="Score",2,9)</f>
        <v>9</v>
      </c>
      <c r="AM84">
        <f>IF('4. Heures nocturnes'!$C$3="Score",1,8)</f>
        <v>8</v>
      </c>
      <c r="AN84">
        <f>IF('4. Heures nocturnes'!$C$3="Score",0,7)</f>
        <v>7</v>
      </c>
      <c r="AO84">
        <f>IF('4. Heures nocturnes'!$C$3="Score",0,0)</f>
        <v>0</v>
      </c>
      <c r="AP84">
        <f>IF('4. Heures nocturnes'!$C$3="Score",0,0)</f>
        <v>0</v>
      </c>
      <c r="AQ84">
        <f>IF('4. Heures nocturnes'!$C$3="Score",0,1)</f>
        <v>1</v>
      </c>
      <c r="AR84">
        <f>IF('4. Heures nocturnes'!$C$3="Score",0,1)</f>
        <v>1</v>
      </c>
      <c r="AS84">
        <f>IF('4. Heures nocturnes'!$C$3="Score",0,1)</f>
        <v>1</v>
      </c>
      <c r="AT84">
        <f>IF('4. Heures nocturnes'!$C$3="Score",0,1)</f>
        <v>1</v>
      </c>
      <c r="AU84">
        <f>IF('4. Heures nocturnes'!$C$3="Score",0,2)</f>
        <v>2</v>
      </c>
      <c r="AV84">
        <f>IF('4. Heures nocturnes'!$C$3="Score",0,3)</f>
        <v>3</v>
      </c>
      <c r="AW84">
        <f>IF('4. Heures nocturnes'!$C$3="Score",2,11)</f>
        <v>11</v>
      </c>
      <c r="AX84">
        <f>IF('4. Heures nocturnes'!$C$3="Score",2,17)</f>
        <v>17</v>
      </c>
      <c r="AY84">
        <f>IF('4. Heures nocturnes'!$C$3="Score",2,17)</f>
        <v>17</v>
      </c>
      <c r="AZ84">
        <f>IF('4. Heures nocturnes'!$C$3="Score",2,17)</f>
        <v>17</v>
      </c>
      <c r="BA84">
        <f>IF('4. Heures nocturnes'!$C$3="Score",2,18)</f>
        <v>18</v>
      </c>
      <c r="BB84">
        <f>IF('4. Heures nocturnes'!$C$3="Score",2,25)</f>
        <v>25</v>
      </c>
      <c r="BC84">
        <f>IF('4. Heures nocturnes'!$C$3="Score",2,31)</f>
        <v>31</v>
      </c>
      <c r="BD84">
        <f>IF('4. Heures nocturnes'!$C$3="Score",2,24)</f>
        <v>24</v>
      </c>
      <c r="BE84">
        <f>IF('4. Heures nocturnes'!$C$3="Score",2,17)</f>
        <v>17</v>
      </c>
      <c r="BF84">
        <f>IF('4. Heures nocturnes'!$C$3="Score",2,17)</f>
        <v>17</v>
      </c>
      <c r="BG84">
        <f>IF('4. Heures nocturnes'!$C$3="Score",2,18)</f>
        <v>18</v>
      </c>
      <c r="BH84">
        <f>IF('4. Heures nocturnes'!$C$3="Score",2,18)</f>
        <v>18</v>
      </c>
      <c r="BI84">
        <f>IF('4. Heures nocturnes'!$C$3="Score",2,11)</f>
        <v>11</v>
      </c>
      <c r="BJ84">
        <f>IF('4. Heures nocturnes'!$C$3="Score",0,4)</f>
        <v>4</v>
      </c>
      <c r="BK84">
        <f>IF('4. Heures nocturnes'!$C$3="Score",0,3)</f>
        <v>3</v>
      </c>
      <c r="BL84">
        <f>IF('4. Heures nocturnes'!$C$3="Score",0,3)</f>
        <v>3</v>
      </c>
      <c r="BM84">
        <f>IF('4. Heures nocturnes'!$C$3="Score",0,4)</f>
        <v>4</v>
      </c>
      <c r="BN84">
        <f>IF('4. Heures nocturnes'!$C$3="Score",2,11)</f>
        <v>11</v>
      </c>
      <c r="BO84">
        <f>IF('4. Heures nocturnes'!$C$3="Score",2,17)</f>
        <v>17</v>
      </c>
      <c r="BP84">
        <f>IF('4. Heures nocturnes'!$C$3="Score",2,16)</f>
        <v>16</v>
      </c>
      <c r="BQ84">
        <f>IF('4. Heures nocturnes'!$C$3="Score",2,16)</f>
        <v>16</v>
      </c>
      <c r="BR84">
        <f>IF('4. Heures nocturnes'!$C$3="Score",2,16)</f>
        <v>16</v>
      </c>
      <c r="BS84">
        <f>IF('4. Heures nocturnes'!$C$3="Score",2,17)</f>
        <v>17</v>
      </c>
      <c r="BT84">
        <f>IF('4. Heures nocturnes'!$C$3="Score",2,17)</f>
        <v>17</v>
      </c>
      <c r="BU84">
        <f>IF('4. Heures nocturnes'!$C$3="Score",2,16)</f>
        <v>16</v>
      </c>
      <c r="BV84">
        <f>IF('4. Heures nocturnes'!$C$3="Score",2,9)</f>
        <v>9</v>
      </c>
      <c r="BW84">
        <f>IF('4. Heures nocturnes'!$C$3="Score",2,9)</f>
        <v>9</v>
      </c>
      <c r="BX84">
        <f>IF('4. Heures nocturnes'!$C$3="Score",2,10)</f>
        <v>10</v>
      </c>
      <c r="BY84">
        <f>IF('4. Heures nocturnes'!$C$3="Score",2,11)</f>
        <v>11</v>
      </c>
      <c r="BZ84">
        <f>IF('4. Heures nocturnes'!$C$3="Score",2,10)</f>
        <v>10</v>
      </c>
      <c r="CA84">
        <f>IF('4. Heures nocturnes'!$C$3="Score",2,9)</f>
        <v>9</v>
      </c>
      <c r="CB84">
        <f>IF('4. Heures nocturnes'!$C$3="Score",0,2)</f>
        <v>2</v>
      </c>
      <c r="CC84">
        <f>IF('4. Heures nocturnes'!$C$3="Score",0,2)</f>
        <v>2</v>
      </c>
      <c r="CD84">
        <f>IF('4. Heures nocturnes'!$C$3="Score",0,2)</f>
        <v>2</v>
      </c>
      <c r="CE84">
        <f>IF('4. Heures nocturnes'!$C$3="Score",0,2)</f>
        <v>2</v>
      </c>
      <c r="CF84">
        <f>IF('4. Heures nocturnes'!$C$3="Score",2,9)</f>
        <v>9</v>
      </c>
      <c r="CG84">
        <f>IF('4. Heures nocturnes'!$C$3="Score",2,16)</f>
        <v>16</v>
      </c>
      <c r="CH84">
        <f>IF('4. Heures nocturnes'!$C$3="Score",2,16)</f>
        <v>16</v>
      </c>
      <c r="CI84">
        <f>IF('4. Heures nocturnes'!$C$3="Score",2,17)</f>
        <v>17</v>
      </c>
      <c r="CJ84">
        <f>IF('4. Heures nocturnes'!$C$3="Score",2,18)</f>
        <v>18</v>
      </c>
      <c r="CK84">
        <f>IF('4. Heures nocturnes'!$C$3="Score",2,26)</f>
        <v>26</v>
      </c>
      <c r="CL84">
        <f>IF('4. Heures nocturnes'!$C$3="Score",2,32)</f>
        <v>32</v>
      </c>
      <c r="CM84">
        <f>IF('4. Heures nocturnes'!$C$3="Score",2,24)</f>
        <v>24</v>
      </c>
      <c r="CN84">
        <f>IF('4. Heures nocturnes'!$C$3="Score",2,17)</f>
        <v>17</v>
      </c>
      <c r="CO84">
        <f>IF('4. Heures nocturnes'!$C$3="Score",2,17)</f>
        <v>17</v>
      </c>
      <c r="CP84">
        <f>IF('4. Heures nocturnes'!$C$3="Score",2,17)</f>
        <v>17</v>
      </c>
      <c r="CQ84">
        <f>IF('4. Heures nocturnes'!$C$3="Score",2,17)</f>
        <v>17</v>
      </c>
      <c r="CR84">
        <f>IF('4. Heures nocturnes'!$C$3="Score",2,9)</f>
        <v>9</v>
      </c>
      <c r="CS84">
        <f>IF('4. Heures nocturnes'!$C$3="Score",0,2)</f>
        <v>2</v>
      </c>
      <c r="CT84">
        <f>IF('4. Heures nocturnes'!$C$3="Score",0,2)</f>
        <v>2</v>
      </c>
      <c r="CU84">
        <f>IF('4. Heures nocturnes'!$C$3="Score",0,3)</f>
        <v>3</v>
      </c>
      <c r="CV84">
        <f>IF('4. Heures nocturnes'!$C$3="Score",0,4)</f>
        <v>4</v>
      </c>
      <c r="CW84">
        <f>IF('4. Heures nocturnes'!$C$3="Score",2,11)</f>
        <v>11</v>
      </c>
      <c r="CX84">
        <f>IF('4. Heures nocturnes'!$C$3="Score",2,17)</f>
        <v>17</v>
      </c>
      <c r="CY84">
        <f>IF('4. Heures nocturnes'!$C$3="Score",2,17)</f>
        <v>17</v>
      </c>
      <c r="CZ84">
        <f>IF('4. Heures nocturnes'!$C$3="Score",2,16)</f>
        <v>16</v>
      </c>
      <c r="DA84">
        <f>IF('4. Heures nocturnes'!$C$3="Score",2,16)</f>
        <v>16</v>
      </c>
    </row>
    <row r="85" spans="2:105" x14ac:dyDescent="0.35">
      <c r="B85" s="186" t="s">
        <v>1180</v>
      </c>
      <c r="D85" s="207">
        <f t="shared" si="4"/>
        <v>10.31764705882353</v>
      </c>
      <c r="E85">
        <f>IF('4. Heures nocturnes'!$C$3="Score",,)</f>
        <v>0</v>
      </c>
      <c r="P85">
        <f>IF('4. Heures nocturnes'!$C$3="Score",,)</f>
        <v>0</v>
      </c>
      <c r="Q85">
        <f>IF('4. Heures nocturnes'!$C$3="Score",,)</f>
        <v>0</v>
      </c>
      <c r="R85">
        <f>IF('4. Heures nocturnes'!$C$3="Score",,)</f>
        <v>0</v>
      </c>
      <c r="S85">
        <f>IF('4. Heures nocturnes'!$C$3="Score",,)</f>
        <v>0</v>
      </c>
      <c r="T85">
        <f>IF('4. Heures nocturnes'!$C$3="Score",,)</f>
        <v>0</v>
      </c>
      <c r="U85">
        <f>IF('4. Heures nocturnes'!$C$3="Score",0,1)</f>
        <v>1</v>
      </c>
      <c r="V85">
        <f>IF('4. Heures nocturnes'!$C$3="Score",0,2)</f>
        <v>2</v>
      </c>
      <c r="W85">
        <f>IF('4. Heures nocturnes'!$C$3="Score",2,9)</f>
        <v>9</v>
      </c>
      <c r="X85">
        <f>IF('4. Heures nocturnes'!$C$3="Score",2,9)</f>
        <v>9</v>
      </c>
      <c r="Y85">
        <f>IF('4. Heures nocturnes'!$C$3="Score",2,9)</f>
        <v>9</v>
      </c>
      <c r="Z85">
        <f>IF('4. Heures nocturnes'!$C$3="Score",2,9)</f>
        <v>9</v>
      </c>
      <c r="AA85">
        <f>IF('4. Heures nocturnes'!$C$3="Score",2,9)</f>
        <v>9</v>
      </c>
      <c r="AB85">
        <f>IF('4. Heures nocturnes'!$C$3="Score",1,8)</f>
        <v>8</v>
      </c>
      <c r="AC85">
        <f>IF('4. Heures nocturnes'!$C$3="Score",0,7)</f>
        <v>7</v>
      </c>
      <c r="AD85">
        <f>IF('4. Heures nocturnes'!$C$3="Score",0,1)</f>
        <v>1</v>
      </c>
      <c r="AE85">
        <f>IF('4. Heures nocturnes'!$C$3="Score",0,2)</f>
        <v>2</v>
      </c>
      <c r="AF85">
        <f>IF('4. Heures nocturnes'!$C$3="Score",0,3)</f>
        <v>3</v>
      </c>
      <c r="AG85">
        <f>IF('4. Heures nocturnes'!$C$3="Score",0,3)</f>
        <v>3</v>
      </c>
      <c r="AH85">
        <f>IF('4. Heures nocturnes'!$C$3="Score",0,3)</f>
        <v>3</v>
      </c>
      <c r="AI85">
        <f>IF('4. Heures nocturnes'!$C$3="Score",0,3)</f>
        <v>3</v>
      </c>
      <c r="AJ85">
        <f>IF('4. Heures nocturnes'!$C$3="Score",0,4)</f>
        <v>4</v>
      </c>
      <c r="AK85">
        <f>IF('4. Heures nocturnes'!$C$3="Score",0,4)</f>
        <v>4</v>
      </c>
      <c r="AL85">
        <f>IF('4. Heures nocturnes'!$C$3="Score",2,11)</f>
        <v>11</v>
      </c>
      <c r="AM85">
        <f>IF('4. Heures nocturnes'!$C$3="Score",2,17)</f>
        <v>17</v>
      </c>
      <c r="AN85">
        <f>IF('4. Heures nocturnes'!$C$3="Score",2,17)</f>
        <v>17</v>
      </c>
      <c r="AO85">
        <f>IF('4. Heures nocturnes'!$C$3="Score",2,17)</f>
        <v>17</v>
      </c>
      <c r="AP85">
        <f>IF('4. Heures nocturnes'!$C$3="Score",2,17)</f>
        <v>17</v>
      </c>
      <c r="AQ85">
        <f>IF('4. Heures nocturnes'!$C$3="Score",2,16)</f>
        <v>16</v>
      </c>
      <c r="AR85">
        <f>IF('4. Heures nocturnes'!$C$3="Score",2,15)</f>
        <v>15</v>
      </c>
      <c r="AS85">
        <f>IF('4. Heures nocturnes'!$C$3="Score",0,7)</f>
        <v>7</v>
      </c>
      <c r="AT85">
        <f>IF('4. Heures nocturnes'!$C$3="Score",0,0)</f>
        <v>0</v>
      </c>
      <c r="AU85">
        <f>IF('4. Heures nocturnes'!$C$3="Score",0,1)</f>
        <v>1</v>
      </c>
      <c r="AV85">
        <f>IF('4. Heures nocturnes'!$C$3="Score",0,2)</f>
        <v>2</v>
      </c>
      <c r="AW85">
        <f>IF('4. Heures nocturnes'!$C$3="Score",2,10)</f>
        <v>10</v>
      </c>
      <c r="AX85">
        <f>IF('4. Heures nocturnes'!$C$3="Score",2,17)</f>
        <v>17</v>
      </c>
      <c r="AY85">
        <f>IF('4. Heures nocturnes'!$C$3="Score",2,17)</f>
        <v>17</v>
      </c>
      <c r="AZ85">
        <f>IF('4. Heures nocturnes'!$C$3="Score",2,17)</f>
        <v>17</v>
      </c>
      <c r="BA85">
        <f>IF('4. Heures nocturnes'!$C$3="Score",2,18)</f>
        <v>18</v>
      </c>
      <c r="BB85">
        <f>IF('4. Heures nocturnes'!$C$3="Score",2,25)</f>
        <v>25</v>
      </c>
      <c r="BC85">
        <f>IF('4. Heures nocturnes'!$C$3="Score",2,31)</f>
        <v>31</v>
      </c>
      <c r="BD85">
        <f>IF('4. Heures nocturnes'!$C$3="Score",2,23)</f>
        <v>23</v>
      </c>
      <c r="BE85">
        <f>IF('4. Heures nocturnes'!$C$3="Score",2,16)</f>
        <v>16</v>
      </c>
      <c r="BF85">
        <f>IF('4. Heures nocturnes'!$C$3="Score",2,16)</f>
        <v>16</v>
      </c>
      <c r="BG85">
        <f>IF('4. Heures nocturnes'!$C$3="Score",2,17)</f>
        <v>17</v>
      </c>
      <c r="BH85">
        <f>IF('4. Heures nocturnes'!$C$3="Score",2,16)</f>
        <v>16</v>
      </c>
      <c r="BI85">
        <f>IF('4. Heures nocturnes'!$C$3="Score",1,8)</f>
        <v>8</v>
      </c>
      <c r="BJ85">
        <f>IF('4. Heures nocturnes'!$C$3="Score",0,2)</f>
        <v>2</v>
      </c>
      <c r="BK85">
        <f>IF('4. Heures nocturnes'!$C$3="Score",0,3)</f>
        <v>3</v>
      </c>
      <c r="BL85">
        <f>IF('4. Heures nocturnes'!$C$3="Score",0,3)</f>
        <v>3</v>
      </c>
      <c r="BM85">
        <f>IF('4. Heures nocturnes'!$C$3="Score",0,3)</f>
        <v>3</v>
      </c>
      <c r="BN85">
        <f>IF('4. Heures nocturnes'!$C$3="Score",0,3)</f>
        <v>3</v>
      </c>
      <c r="BO85">
        <f>IF('4. Heures nocturnes'!$C$3="Score",0,4)</f>
        <v>4</v>
      </c>
      <c r="BP85">
        <f>IF('4. Heures nocturnes'!$C$3="Score",2,11)</f>
        <v>11</v>
      </c>
      <c r="BQ85">
        <f>IF('4. Heures nocturnes'!$C$3="Score",2,10)</f>
        <v>10</v>
      </c>
      <c r="BR85">
        <f>IF('4. Heures nocturnes'!$C$3="Score",2,9)</f>
        <v>9</v>
      </c>
      <c r="BS85">
        <f>IF('4. Heures nocturnes'!$C$3="Score",2,10)</f>
        <v>10</v>
      </c>
      <c r="BT85">
        <f>IF('4. Heures nocturnes'!$C$3="Score",2,11)</f>
        <v>11</v>
      </c>
      <c r="BU85">
        <f>IF('4. Heures nocturnes'!$C$3="Score",2,10)</f>
        <v>10</v>
      </c>
      <c r="BV85">
        <f>IF('4. Heures nocturnes'!$C$3="Score",2,9)</f>
        <v>9</v>
      </c>
      <c r="BW85">
        <f>IF('4. Heures nocturnes'!$C$3="Score",0,2)</f>
        <v>2</v>
      </c>
      <c r="BX85">
        <f>IF('4. Heures nocturnes'!$C$3="Score",0,3)</f>
        <v>3</v>
      </c>
      <c r="BY85">
        <f>IF('4. Heures nocturnes'!$C$3="Score",0,4)</f>
        <v>4</v>
      </c>
      <c r="BZ85">
        <f>IF('4. Heures nocturnes'!$C$3="Score",0,4)</f>
        <v>4</v>
      </c>
      <c r="CA85">
        <f>IF('4. Heures nocturnes'!$C$3="Score",0,3)</f>
        <v>3</v>
      </c>
      <c r="CB85">
        <f>IF('4. Heures nocturnes'!$C$3="Score",0,3)</f>
        <v>3</v>
      </c>
      <c r="CC85">
        <f>IF('4. Heures nocturnes'!$C$3="Score",0,3)</f>
        <v>3</v>
      </c>
      <c r="CD85">
        <f>IF('4. Heures nocturnes'!$C$3="Score",0,4)</f>
        <v>4</v>
      </c>
      <c r="CE85">
        <f>IF('4. Heures nocturnes'!$C$3="Score",0,4)</f>
        <v>4</v>
      </c>
      <c r="CF85">
        <f>IF('4. Heures nocturnes'!$C$3="Score",2,11)</f>
        <v>11</v>
      </c>
      <c r="CG85">
        <f>IF('4. Heures nocturnes'!$C$3="Score",2,17)</f>
        <v>17</v>
      </c>
      <c r="CH85">
        <f>IF('4. Heures nocturnes'!$C$3="Score",2,17)</f>
        <v>17</v>
      </c>
      <c r="CI85">
        <f>IF('4. Heures nocturnes'!$C$3="Score",2,17)</f>
        <v>17</v>
      </c>
      <c r="CJ85">
        <f>IF('4. Heures nocturnes'!$C$3="Score",2,18)</f>
        <v>18</v>
      </c>
      <c r="CK85">
        <f>IF('4. Heures nocturnes'!$C$3="Score",2,18)</f>
        <v>18</v>
      </c>
      <c r="CL85">
        <f>IF('4. Heures nocturnes'!$C$3="Score",2,17)</f>
        <v>17</v>
      </c>
      <c r="CM85">
        <f>IF('4. Heures nocturnes'!$C$3="Score",2,9)</f>
        <v>9</v>
      </c>
      <c r="CN85">
        <f>IF('4. Heures nocturnes'!$C$3="Score",0,2)</f>
        <v>2</v>
      </c>
      <c r="CO85">
        <f>IF('4. Heures nocturnes'!$C$3="Score",0,3)</f>
        <v>3</v>
      </c>
      <c r="CP85">
        <f>IF('4. Heures nocturnes'!$C$3="Score",2,11)</f>
        <v>11</v>
      </c>
      <c r="CQ85">
        <f>IF('4. Heures nocturnes'!$C$3="Score",2,17)</f>
        <v>17</v>
      </c>
      <c r="CR85">
        <f>IF('4. Heures nocturnes'!$C$3="Score",2,16)</f>
        <v>16</v>
      </c>
      <c r="CS85">
        <f>IF('4. Heures nocturnes'!$C$3="Score",2,16)</f>
        <v>16</v>
      </c>
      <c r="CT85">
        <f>IF('4. Heures nocturnes'!$C$3="Score",2,16)</f>
        <v>16</v>
      </c>
      <c r="CU85">
        <f>IF('4. Heures nocturnes'!$C$3="Score",2,17)</f>
        <v>17</v>
      </c>
      <c r="CV85">
        <f>IF('4. Heures nocturnes'!$C$3="Score",2,17)</f>
        <v>17</v>
      </c>
      <c r="CW85">
        <f>IF('4. Heures nocturnes'!$C$3="Score",2,17)</f>
        <v>17</v>
      </c>
      <c r="CX85">
        <f>IF('4. Heures nocturnes'!$C$3="Score",2,17)</f>
        <v>17</v>
      </c>
      <c r="CY85">
        <f>IF('4. Heures nocturnes'!$C$3="Score",2,17)</f>
        <v>17</v>
      </c>
      <c r="CZ85">
        <f>IF('4. Heures nocturnes'!$C$3="Score",2,16)</f>
        <v>16</v>
      </c>
      <c r="DA85">
        <f>IF('4. Heures nocturnes'!$C$3="Score",2,16)</f>
        <v>16</v>
      </c>
    </row>
    <row r="86" spans="2:105" x14ac:dyDescent="0.35">
      <c r="B86" s="186" t="s">
        <v>1181</v>
      </c>
      <c r="D86" s="207">
        <f t="shared" si="4"/>
        <v>2.4117647058823528</v>
      </c>
      <c r="E86">
        <f>IF('4. Heures nocturnes'!$C$3="Score",,)</f>
        <v>0</v>
      </c>
      <c r="P86">
        <f>IF('4. Heures nocturnes'!$C$3="Score",,)</f>
        <v>0</v>
      </c>
      <c r="Q86">
        <f>IF('4. Heures nocturnes'!$C$3="Score",,)</f>
        <v>0</v>
      </c>
      <c r="R86">
        <f>IF('4. Heures nocturnes'!$C$3="Score",,)</f>
        <v>0</v>
      </c>
      <c r="S86">
        <f>IF('4. Heures nocturnes'!$C$3="Score",,)</f>
        <v>0</v>
      </c>
      <c r="T86">
        <f>IF('4. Heures nocturnes'!$C$3="Score",,)</f>
        <v>0</v>
      </c>
      <c r="U86">
        <f>IF('4. Heures nocturnes'!$C$3="Score",2,9)</f>
        <v>9</v>
      </c>
      <c r="V86">
        <f>IF('4. Heures nocturnes'!$C$3="Score",2,10)</f>
        <v>10</v>
      </c>
      <c r="W86">
        <f>IF('4. Heures nocturnes'!$C$3="Score",2,16)</f>
        <v>16</v>
      </c>
      <c r="X86">
        <f>IF('4. Heures nocturnes'!$C$3="Score",2,9)</f>
        <v>9</v>
      </c>
      <c r="Y86">
        <f>IF('4. Heures nocturnes'!$C$3="Score",2,9)</f>
        <v>9</v>
      </c>
      <c r="Z86">
        <f>IF('4. Heures nocturnes'!$C$3="Score",2,9)</f>
        <v>9</v>
      </c>
      <c r="AA86">
        <f>IF('4. Heures nocturnes'!$C$3="Score",2,10)</f>
        <v>10</v>
      </c>
      <c r="AB86">
        <f>IF('4. Heures nocturnes'!$C$3="Score",2,17)</f>
        <v>17</v>
      </c>
      <c r="AC86">
        <f>IF('4. Heures nocturnes'!$C$3="Score",2,23)</f>
        <v>23</v>
      </c>
      <c r="AD86">
        <f>IF('4. Heures nocturnes'!$C$3="Score",2,16)</f>
        <v>16</v>
      </c>
      <c r="AE86">
        <f>IF('4. Heures nocturnes'!$C$3="Score",2,16)</f>
        <v>16</v>
      </c>
      <c r="AF86">
        <f>IF('4. Heures nocturnes'!$C$3="Score",2,17)</f>
        <v>17</v>
      </c>
      <c r="AG86">
        <f>IF('4. Heures nocturnes'!$C$3="Score",2,17)</f>
        <v>17</v>
      </c>
      <c r="AH86">
        <f>IF('4. Heures nocturnes'!$C$3="Score",2,16)</f>
        <v>16</v>
      </c>
      <c r="AI86">
        <f>IF('4. Heures nocturnes'!$C$3="Score",1,8)</f>
        <v>8</v>
      </c>
      <c r="AJ86">
        <f>IF('4. Heures nocturnes'!$C$3="Score",0,1)</f>
        <v>1</v>
      </c>
      <c r="AK86">
        <f>IF('4. Heures nocturnes'!$C$3="Score",0,1)</f>
        <v>1</v>
      </c>
      <c r="AL86">
        <f>IF('4. Heures nocturnes'!$C$3="Score",0,1)</f>
        <v>1</v>
      </c>
      <c r="AM86">
        <f>IF('4. Heures nocturnes'!$C$3="Score",0,0)</f>
        <v>0</v>
      </c>
      <c r="AN86">
        <f>IF('4. Heures nocturnes'!$C$3="Score",0,0)</f>
        <v>0</v>
      </c>
      <c r="AO86">
        <f>IF('4. Heures nocturnes'!$C$3="Score",0,0)</f>
        <v>0</v>
      </c>
      <c r="AP86">
        <f>IF('4. Heures nocturnes'!$C$3="Score",0,0)</f>
        <v>0</v>
      </c>
      <c r="AQ86">
        <f>IF('4. Heures nocturnes'!$C$3="Score",0,0)</f>
        <v>0</v>
      </c>
      <c r="AR86">
        <f>IF('4. Heures nocturnes'!$C$3="Score",0,0)</f>
        <v>0</v>
      </c>
      <c r="AS86">
        <f>IF('4. Heures nocturnes'!$C$3="Score",0,0)</f>
        <v>0</v>
      </c>
      <c r="AT86">
        <f>IF('4. Heures nocturnes'!$C$3="Score",0,0)</f>
        <v>0</v>
      </c>
      <c r="AU86">
        <f>IF('4. Heures nocturnes'!$C$3="Score",0,0)</f>
        <v>0</v>
      </c>
      <c r="AV86">
        <f>IF('4. Heures nocturnes'!$C$3="Score",0,0)</f>
        <v>0</v>
      </c>
      <c r="AW86">
        <f>IF('4. Heures nocturnes'!$C$3="Score",0,0)</f>
        <v>0</v>
      </c>
      <c r="AX86">
        <f>IF('4. Heures nocturnes'!$C$3="Score",0,0)</f>
        <v>0</v>
      </c>
      <c r="AY86">
        <f>IF('4. Heures nocturnes'!$C$3="Score",0,0)</f>
        <v>0</v>
      </c>
      <c r="AZ86">
        <f>IF('4. Heures nocturnes'!$C$3="Score",0,0)</f>
        <v>0</v>
      </c>
      <c r="BA86">
        <f>IF('4. Heures nocturnes'!$C$3="Score",0,0)</f>
        <v>0</v>
      </c>
      <c r="BB86">
        <f>IF('4. Heures nocturnes'!$C$3="Score",0,0)</f>
        <v>0</v>
      </c>
      <c r="BC86">
        <f>IF('4. Heures nocturnes'!$C$3="Score",0,0)</f>
        <v>0</v>
      </c>
      <c r="BD86">
        <f>IF('4. Heures nocturnes'!$C$3="Score",0,0)</f>
        <v>0</v>
      </c>
      <c r="BE86">
        <f>IF('4. Heures nocturnes'!$C$3="Score",0,0)</f>
        <v>0</v>
      </c>
      <c r="BF86">
        <f>IF('4. Heures nocturnes'!$C$3="Score",0,0)</f>
        <v>0</v>
      </c>
      <c r="BG86">
        <f>IF('4. Heures nocturnes'!$C$3="Score",0,0)</f>
        <v>0</v>
      </c>
      <c r="BH86">
        <f>IF('4. Heures nocturnes'!$C$3="Score",0,0)</f>
        <v>0</v>
      </c>
      <c r="BI86">
        <f>IF('4. Heures nocturnes'!$C$3="Score",0,0)</f>
        <v>0</v>
      </c>
      <c r="BJ86">
        <f>IF('4. Heures nocturnes'!$C$3="Score",0,0)</f>
        <v>0</v>
      </c>
      <c r="BK86">
        <f>IF('4. Heures nocturnes'!$C$3="Score",0,0)</f>
        <v>0</v>
      </c>
      <c r="BL86">
        <f>IF('4. Heures nocturnes'!$C$3="Score",0,0)</f>
        <v>0</v>
      </c>
      <c r="BM86">
        <f>IF('4. Heures nocturnes'!$C$3="Score",0,0)</f>
        <v>0</v>
      </c>
      <c r="BN86">
        <f>IF('4. Heures nocturnes'!$C$3="Score",0,0)</f>
        <v>0</v>
      </c>
      <c r="BO86">
        <f>IF('4. Heures nocturnes'!$C$3="Score",0,0)</f>
        <v>0</v>
      </c>
      <c r="BP86">
        <f>IF('4. Heures nocturnes'!$C$3="Score",0,0)</f>
        <v>0</v>
      </c>
      <c r="BQ86">
        <f>IF('4. Heures nocturnes'!$C$3="Score",0,0)</f>
        <v>0</v>
      </c>
      <c r="BR86">
        <f>IF('4. Heures nocturnes'!$C$3="Score",0,0)</f>
        <v>0</v>
      </c>
      <c r="BS86">
        <f>IF('4. Heures nocturnes'!$C$3="Score",0,0)</f>
        <v>0</v>
      </c>
      <c r="BT86">
        <f>IF('4. Heures nocturnes'!$C$3="Score",0,0)</f>
        <v>0</v>
      </c>
      <c r="BU86">
        <f>IF('4. Heures nocturnes'!$C$3="Score",0,0)</f>
        <v>0</v>
      </c>
      <c r="BV86">
        <f>IF('4. Heures nocturnes'!$C$3="Score",0,0)</f>
        <v>0</v>
      </c>
      <c r="BW86">
        <f>IF('4. Heures nocturnes'!$C$3="Score",0,0)</f>
        <v>0</v>
      </c>
      <c r="BX86">
        <f>IF('4. Heures nocturnes'!$C$3="Score",0,0)</f>
        <v>0</v>
      </c>
      <c r="BY86">
        <f>IF('4. Heures nocturnes'!$C$3="Score",0,0)</f>
        <v>0</v>
      </c>
      <c r="BZ86">
        <f>IF('4. Heures nocturnes'!$C$3="Score",0,0)</f>
        <v>0</v>
      </c>
      <c r="CA86">
        <f>IF('4. Heures nocturnes'!$C$3="Score",0,0)</f>
        <v>0</v>
      </c>
      <c r="CB86">
        <f>IF('4. Heures nocturnes'!$C$3="Score",0,0)</f>
        <v>0</v>
      </c>
      <c r="CC86">
        <f>IF('4. Heures nocturnes'!$C$3="Score",0,0)</f>
        <v>0</v>
      </c>
      <c r="CD86">
        <f>IF('4. Heures nocturnes'!$C$3="Score",0,0)</f>
        <v>0</v>
      </c>
      <c r="CE86">
        <f>IF('4. Heures nocturnes'!$C$3="Score",0,0)</f>
        <v>0</v>
      </c>
      <c r="CF86">
        <f>IF('4. Heures nocturnes'!$C$3="Score",0,0)</f>
        <v>0</v>
      </c>
      <c r="CG86">
        <f>IF('4. Heures nocturnes'!$C$3="Score",0,0)</f>
        <v>0</v>
      </c>
      <c r="CH86">
        <f>IF('4. Heures nocturnes'!$C$3="Score",0,0)</f>
        <v>0</v>
      </c>
      <c r="CI86">
        <f>IF('4. Heures nocturnes'!$C$3="Score",0,0)</f>
        <v>0</v>
      </c>
      <c r="CJ86">
        <f>IF('4. Heures nocturnes'!$C$3="Score",0,0)</f>
        <v>0</v>
      </c>
      <c r="CK86">
        <f>IF('4. Heures nocturnes'!$C$3="Score",0,0)</f>
        <v>0</v>
      </c>
      <c r="CL86">
        <f>IF('4. Heures nocturnes'!$C$3="Score",0,0)</f>
        <v>0</v>
      </c>
      <c r="CM86">
        <f>IF('4. Heures nocturnes'!$C$3="Score",0,0)</f>
        <v>0</v>
      </c>
      <c r="CN86">
        <f>IF('4. Heures nocturnes'!$C$3="Score",0,0)</f>
        <v>0</v>
      </c>
      <c r="CO86">
        <f>IF('4. Heures nocturnes'!$C$3="Score",0,0)</f>
        <v>0</v>
      </c>
      <c r="CP86">
        <f>IF('4. Heures nocturnes'!$C$3="Score",0,0)</f>
        <v>0</v>
      </c>
      <c r="CQ86">
        <f>IF('4. Heures nocturnes'!$C$3="Score",0,0)</f>
        <v>0</v>
      </c>
      <c r="CR86">
        <f>IF('4. Heures nocturnes'!$C$3="Score",0,0)</f>
        <v>0</v>
      </c>
      <c r="CS86">
        <f>IF('4. Heures nocturnes'!$C$3="Score",0,0)</f>
        <v>0</v>
      </c>
      <c r="CT86">
        <f>IF('4. Heures nocturnes'!$C$3="Score",0,0)</f>
        <v>0</v>
      </c>
      <c r="CU86">
        <f>IF('4. Heures nocturnes'!$C$3="Score",0,0)</f>
        <v>0</v>
      </c>
      <c r="CV86">
        <f>IF('4. Heures nocturnes'!$C$3="Score",0,0)</f>
        <v>0</v>
      </c>
      <c r="CW86">
        <f>IF('4. Heures nocturnes'!$C$3="Score",0,0)</f>
        <v>0</v>
      </c>
      <c r="CX86">
        <f>IF('4. Heures nocturnes'!$C$3="Score",0,0)</f>
        <v>0</v>
      </c>
      <c r="CY86">
        <f>IF('4. Heures nocturnes'!$C$3="Score",0,0)</f>
        <v>0</v>
      </c>
      <c r="CZ86">
        <f>IF('4. Heures nocturnes'!$C$3="Score",0,0)</f>
        <v>0</v>
      </c>
      <c r="DA86">
        <f>IF('4. Heures nocturnes'!$C$3="Score",0,0)</f>
        <v>0</v>
      </c>
    </row>
    <row r="87" spans="2:105" x14ac:dyDescent="0.35">
      <c r="B87" s="186" t="s">
        <v>1182</v>
      </c>
      <c r="D87" s="207">
        <f t="shared" si="4"/>
        <v>10.235294117647058</v>
      </c>
      <c r="E87">
        <f>IF('4. Heures nocturnes'!$C$3="Score",,)</f>
        <v>0</v>
      </c>
      <c r="P87">
        <f>IF('4. Heures nocturnes'!$C$3="Score",,)</f>
        <v>0</v>
      </c>
      <c r="Q87">
        <f>IF('4. Heures nocturnes'!$C$3="Score",,)</f>
        <v>0</v>
      </c>
      <c r="R87">
        <f>IF('4. Heures nocturnes'!$C$3="Score",,)</f>
        <v>0</v>
      </c>
      <c r="S87">
        <f>IF('4. Heures nocturnes'!$C$3="Score",,)</f>
        <v>0</v>
      </c>
      <c r="T87">
        <f>IF('4. Heures nocturnes'!$C$3="Score",,)</f>
        <v>0</v>
      </c>
      <c r="U87">
        <f>IF('4. Heures nocturnes'!$C$3="Score",2,17)</f>
        <v>17</v>
      </c>
      <c r="V87">
        <f>IF('4. Heures nocturnes'!$C$3="Score",2,23)</f>
        <v>23</v>
      </c>
      <c r="W87">
        <f>IF('4. Heures nocturnes'!$C$3="Score",2,16)</f>
        <v>16</v>
      </c>
      <c r="X87">
        <f>IF('4. Heures nocturnes'!$C$3="Score",2,16)</f>
        <v>16</v>
      </c>
      <c r="Y87">
        <f>IF('4. Heures nocturnes'!$C$3="Score",2,17)</f>
        <v>17</v>
      </c>
      <c r="Z87">
        <f>IF('4. Heures nocturnes'!$C$3="Score",2,18)</f>
        <v>18</v>
      </c>
      <c r="AA87">
        <f>IF('4. Heures nocturnes'!$C$3="Score",2,24)</f>
        <v>24</v>
      </c>
      <c r="AB87">
        <f>IF('4. Heures nocturnes'!$C$3="Score",2,16)</f>
        <v>16</v>
      </c>
      <c r="AC87">
        <f>IF('4. Heures nocturnes'!$C$3="Score",2,9)</f>
        <v>9</v>
      </c>
      <c r="AD87">
        <f>IF('4. Heures nocturnes'!$C$3="Score",2,10)</f>
        <v>10</v>
      </c>
      <c r="AE87">
        <f>IF('4. Heures nocturnes'!$C$3="Score",2,11)</f>
        <v>11</v>
      </c>
      <c r="AF87">
        <f>IF('4. Heures nocturnes'!$C$3="Score",2,10)</f>
        <v>10</v>
      </c>
      <c r="AG87">
        <f>IF('4. Heures nocturnes'!$C$3="Score",2,9)</f>
        <v>9</v>
      </c>
      <c r="AH87">
        <f>IF('4. Heures nocturnes'!$C$3="Score",0,2)</f>
        <v>2</v>
      </c>
      <c r="AI87">
        <f>IF('4. Heures nocturnes'!$C$3="Score",0,2)</f>
        <v>2</v>
      </c>
      <c r="AJ87">
        <f>IF('4. Heures nocturnes'!$C$3="Score",0,2)</f>
        <v>2</v>
      </c>
      <c r="AK87">
        <f>IF('4. Heures nocturnes'!$C$3="Score",0,1)</f>
        <v>1</v>
      </c>
      <c r="AL87">
        <f>IF('4. Heures nocturnes'!$C$3="Score",0,0)</f>
        <v>0</v>
      </c>
      <c r="AM87">
        <f>IF('4. Heures nocturnes'!$C$3="Score",0,0)</f>
        <v>0</v>
      </c>
      <c r="AN87">
        <f>IF('4. Heures nocturnes'!$C$3="Score",0,1)</f>
        <v>1</v>
      </c>
      <c r="AO87">
        <f>IF('4. Heures nocturnes'!$C$3="Score",0,2)</f>
        <v>2</v>
      </c>
      <c r="AP87">
        <f>IF('4. Heures nocturnes'!$C$3="Score",0,3)</f>
        <v>3</v>
      </c>
      <c r="AQ87">
        <f>IF('4. Heures nocturnes'!$C$3="Score",0,3)</f>
        <v>3</v>
      </c>
      <c r="AR87">
        <f>IF('4. Heures nocturnes'!$C$3="Score",0,3)</f>
        <v>3</v>
      </c>
      <c r="AS87">
        <f>IF('4. Heures nocturnes'!$C$3="Score",0,3)</f>
        <v>3</v>
      </c>
      <c r="AT87">
        <f>IF('4. Heures nocturnes'!$C$3="Score",0,4)</f>
        <v>4</v>
      </c>
      <c r="AU87">
        <f>IF('4. Heures nocturnes'!$C$3="Score",2,11)</f>
        <v>11</v>
      </c>
      <c r="AV87">
        <f>IF('4. Heures nocturnes'!$C$3="Score",2,17)</f>
        <v>17</v>
      </c>
      <c r="AW87">
        <f>IF('4. Heures nocturnes'!$C$3="Score",2,16)</f>
        <v>16</v>
      </c>
      <c r="AX87">
        <f>IF('4. Heures nocturnes'!$C$3="Score",2,16)</f>
        <v>16</v>
      </c>
      <c r="AY87">
        <f>IF('4. Heures nocturnes'!$C$3="Score",2,16)</f>
        <v>16</v>
      </c>
      <c r="AZ87">
        <f>IF('4. Heures nocturnes'!$C$3="Score",2,17)</f>
        <v>17</v>
      </c>
      <c r="BA87">
        <f>IF('4. Heures nocturnes'!$C$3="Score",2,17)</f>
        <v>17</v>
      </c>
      <c r="BB87">
        <f>IF('4. Heures nocturnes'!$C$3="Score",2,10)</f>
        <v>10</v>
      </c>
      <c r="BC87">
        <f>IF('4. Heures nocturnes'!$C$3="Score",0,3)</f>
        <v>3</v>
      </c>
      <c r="BD87">
        <f>IF('4. Heures nocturnes'!$C$3="Score",0,3)</f>
        <v>3</v>
      </c>
      <c r="BE87">
        <f>IF('4. Heures nocturnes'!$C$3="Score",0,3)</f>
        <v>3</v>
      </c>
      <c r="BF87">
        <f>IF('4. Heures nocturnes'!$C$3="Score",0,4)</f>
        <v>4</v>
      </c>
      <c r="BG87">
        <f>IF('4. Heures nocturnes'!$C$3="Score",0,4)</f>
        <v>4</v>
      </c>
      <c r="BH87">
        <f>IF('4. Heures nocturnes'!$C$3="Score",0,3)</f>
        <v>3</v>
      </c>
      <c r="BI87">
        <f>IF('4. Heures nocturnes'!$C$3="Score",0,2)</f>
        <v>2</v>
      </c>
      <c r="BJ87">
        <f>IF('4. Heures nocturnes'!$C$3="Score",0,2)</f>
        <v>2</v>
      </c>
      <c r="BK87">
        <f>IF('4. Heures nocturnes'!$C$3="Score",0,2)</f>
        <v>2</v>
      </c>
      <c r="BL87">
        <f>IF('4. Heures nocturnes'!$C$3="Score",0,3)</f>
        <v>3</v>
      </c>
      <c r="BM87">
        <f>IF('4. Heures nocturnes'!$C$3="Score",0,3)</f>
        <v>3</v>
      </c>
      <c r="BN87">
        <f>IF('4. Heures nocturnes'!$C$3="Score",2,9)</f>
        <v>9</v>
      </c>
      <c r="BO87">
        <f>IF('4. Heures nocturnes'!$C$3="Score",2,9)</f>
        <v>9</v>
      </c>
      <c r="BP87">
        <f>IF('4. Heures nocturnes'!$C$3="Score",2,9)</f>
        <v>9</v>
      </c>
      <c r="BQ87">
        <f>IF('4. Heures nocturnes'!$C$3="Score",2,10)</f>
        <v>10</v>
      </c>
      <c r="BR87">
        <f>IF('4. Heures nocturnes'!$C$3="Score",2,11)</f>
        <v>11</v>
      </c>
      <c r="BS87">
        <f>IF('4. Heures nocturnes'!$C$3="Score",2,11)</f>
        <v>11</v>
      </c>
      <c r="BT87">
        <f>IF('4. Heures nocturnes'!$C$3="Score",2,17)</f>
        <v>17</v>
      </c>
      <c r="BU87">
        <f>IF('4. Heures nocturnes'!$C$3="Score",2,10)</f>
        <v>10</v>
      </c>
      <c r="BV87">
        <f>IF('4. Heures nocturnes'!$C$3="Score",2,10)</f>
        <v>10</v>
      </c>
      <c r="BW87">
        <f>IF('4. Heures nocturnes'!$C$3="Score",2,10)</f>
        <v>10</v>
      </c>
      <c r="BX87">
        <f>IF('4. Heures nocturnes'!$C$3="Score",2,10)</f>
        <v>10</v>
      </c>
      <c r="BY87">
        <f>IF('4. Heures nocturnes'!$C$3="Score",2,17)</f>
        <v>17</v>
      </c>
      <c r="BZ87">
        <f>IF('4. Heures nocturnes'!$C$3="Score",2,23)</f>
        <v>23</v>
      </c>
      <c r="CA87">
        <f>IF('4. Heures nocturnes'!$C$3="Score",2,16)</f>
        <v>16</v>
      </c>
      <c r="CB87">
        <f>IF('4. Heures nocturnes'!$C$3="Score",2,16)</f>
        <v>16</v>
      </c>
      <c r="CC87">
        <f>IF('4. Heures nocturnes'!$C$3="Score",2,17)</f>
        <v>17</v>
      </c>
      <c r="CD87">
        <f>IF('4. Heures nocturnes'!$C$3="Score",2,25)</f>
        <v>25</v>
      </c>
      <c r="CE87">
        <f>IF('4. Heures nocturnes'!$C$3="Score",2,31)</f>
        <v>31</v>
      </c>
      <c r="CF87">
        <f>IF('4. Heures nocturnes'!$C$3="Score",2,23)</f>
        <v>23</v>
      </c>
      <c r="CG87">
        <f>IF('4. Heures nocturnes'!$C$3="Score",2,16)</f>
        <v>16</v>
      </c>
      <c r="CH87">
        <f>IF('4. Heures nocturnes'!$C$3="Score",2,16)</f>
        <v>16</v>
      </c>
      <c r="CI87">
        <f>IF('4. Heures nocturnes'!$C$3="Score",2,17)</f>
        <v>17</v>
      </c>
      <c r="CJ87">
        <f>IF('4. Heures nocturnes'!$C$3="Score",2,17)</f>
        <v>17</v>
      </c>
      <c r="CK87">
        <f>IF('4. Heures nocturnes'!$C$3="Score",2,9)</f>
        <v>9</v>
      </c>
      <c r="CL87">
        <f>IF('4. Heures nocturnes'!$C$3="Score",0,2)</f>
        <v>2</v>
      </c>
      <c r="CM87">
        <f>IF('4. Heures nocturnes'!$C$3="Score",0,2)</f>
        <v>2</v>
      </c>
      <c r="CN87">
        <f>IF('4. Heures nocturnes'!$C$3="Score",0,3)</f>
        <v>3</v>
      </c>
      <c r="CO87">
        <f>IF('4. Heures nocturnes'!$C$3="Score",0,4)</f>
        <v>4</v>
      </c>
      <c r="CP87">
        <f>IF('4. Heures nocturnes'!$C$3="Score",2,11)</f>
        <v>11</v>
      </c>
      <c r="CQ87">
        <f>IF('4. Heures nocturnes'!$C$3="Score",2,17)</f>
        <v>17</v>
      </c>
      <c r="CR87">
        <f>IF('4. Heures nocturnes'!$C$3="Score",2,17)</f>
        <v>17</v>
      </c>
      <c r="CS87">
        <f>IF('4. Heures nocturnes'!$C$3="Score",2,17)</f>
        <v>17</v>
      </c>
      <c r="CT87">
        <f>IF('4. Heures nocturnes'!$C$3="Score",2,17)</f>
        <v>17</v>
      </c>
      <c r="CU87">
        <f>IF('4. Heures nocturnes'!$C$3="Score",2,17)</f>
        <v>17</v>
      </c>
      <c r="CV87">
        <f>IF('4. Heures nocturnes'!$C$3="Score",2,17)</f>
        <v>17</v>
      </c>
      <c r="CW87">
        <f>IF('4. Heures nocturnes'!$C$3="Score",2,9)</f>
        <v>9</v>
      </c>
      <c r="CX87">
        <f>IF('4. Heures nocturnes'!$C$3="Score",0,2)</f>
        <v>2</v>
      </c>
      <c r="CY87">
        <f>IF('4. Heures nocturnes'!$C$3="Score",0,2)</f>
        <v>2</v>
      </c>
      <c r="CZ87">
        <f>IF('4. Heures nocturnes'!$C$3="Score",0,0)</f>
        <v>0</v>
      </c>
      <c r="DA87">
        <f>IF('4. Heures nocturnes'!$C$3="Score",0,0)</f>
        <v>0</v>
      </c>
    </row>
    <row r="88" spans="2:105" x14ac:dyDescent="0.35">
      <c r="B88" s="186" t="s">
        <v>1183</v>
      </c>
      <c r="D88" s="207">
        <f t="shared" si="4"/>
        <v>9.0705882352941174</v>
      </c>
      <c r="E88">
        <f>IF('4. Heures nocturnes'!$C$3="Score",,)</f>
        <v>0</v>
      </c>
      <c r="P88">
        <f>IF('4. Heures nocturnes'!$C$3="Score",,)</f>
        <v>0</v>
      </c>
      <c r="Q88">
        <f>IF('4. Heures nocturnes'!$C$3="Score",,)</f>
        <v>0</v>
      </c>
      <c r="R88">
        <f>IF('4. Heures nocturnes'!$C$3="Score",,)</f>
        <v>0</v>
      </c>
      <c r="S88">
        <f>IF('4. Heures nocturnes'!$C$3="Score",,)</f>
        <v>0</v>
      </c>
      <c r="T88">
        <f>IF('4. Heures nocturnes'!$C$3="Score",,)</f>
        <v>0</v>
      </c>
      <c r="U88">
        <f>IF('4. Heures nocturnes'!$C$3="Score",2,9)</f>
        <v>9</v>
      </c>
      <c r="V88">
        <f>IF('4. Heures nocturnes'!$C$3="Score",2,16)</f>
        <v>16</v>
      </c>
      <c r="W88">
        <f>IF('4. Heures nocturnes'!$C$3="Score",2,16)</f>
        <v>16</v>
      </c>
      <c r="X88">
        <f>IF('4. Heures nocturnes'!$C$3="Score",2,16)</f>
        <v>16</v>
      </c>
      <c r="Y88">
        <f>IF('4. Heures nocturnes'!$C$3="Score",2,17)</f>
        <v>17</v>
      </c>
      <c r="Z88">
        <f>IF('4. Heures nocturnes'!$C$3="Score",2,18)</f>
        <v>18</v>
      </c>
      <c r="AA88">
        <f>IF('4. Heures nocturnes'!$C$3="Score",2,17)</f>
        <v>17</v>
      </c>
      <c r="AB88">
        <f>IF('4. Heures nocturnes'!$C$3="Score",2,9)</f>
        <v>9</v>
      </c>
      <c r="AC88">
        <f>IF('4. Heures nocturnes'!$C$3="Score",0,2)</f>
        <v>2</v>
      </c>
      <c r="AD88">
        <f>IF('4. Heures nocturnes'!$C$3="Score",0,2)</f>
        <v>2</v>
      </c>
      <c r="AE88">
        <f>IF('4. Heures nocturnes'!$C$3="Score",0,2)</f>
        <v>2</v>
      </c>
      <c r="AF88">
        <f>IF('4. Heures nocturnes'!$C$3="Score",0,1)</f>
        <v>1</v>
      </c>
      <c r="AG88">
        <f>IF('4. Heures nocturnes'!$C$3="Score",0,0)</f>
        <v>0</v>
      </c>
      <c r="AH88">
        <f>IF('4. Heures nocturnes'!$C$3="Score",0,0)</f>
        <v>0</v>
      </c>
      <c r="AI88">
        <f>IF('4. Heures nocturnes'!$C$3="Score",0,0)</f>
        <v>0</v>
      </c>
      <c r="AJ88">
        <f>IF('4. Heures nocturnes'!$C$3="Score",0,1)</f>
        <v>1</v>
      </c>
      <c r="AK88">
        <f>IF('4. Heures nocturnes'!$C$3="Score",0,2)</f>
        <v>2</v>
      </c>
      <c r="AL88">
        <f>IF('4. Heures nocturnes'!$C$3="Score",2,10)</f>
        <v>10</v>
      </c>
      <c r="AM88">
        <f>IF('4. Heures nocturnes'!$C$3="Score",2,17)</f>
        <v>17</v>
      </c>
      <c r="AN88">
        <f>IF('4. Heures nocturnes'!$C$3="Score",2,17)</f>
        <v>17</v>
      </c>
      <c r="AO88">
        <f>IF('4. Heures nocturnes'!$C$3="Score",2,17)</f>
        <v>17</v>
      </c>
      <c r="AP88">
        <f>IF('4. Heures nocturnes'!$C$3="Score",2,17)</f>
        <v>17</v>
      </c>
      <c r="AQ88">
        <f>IF('4. Heures nocturnes'!$C$3="Score",2,17)</f>
        <v>17</v>
      </c>
      <c r="AR88">
        <f>IF('4. Heures nocturnes'!$C$3="Score",2,24)</f>
        <v>24</v>
      </c>
      <c r="AS88">
        <f>IF('4. Heures nocturnes'!$C$3="Score",2,23)</f>
        <v>23</v>
      </c>
      <c r="AT88">
        <f>IF('4. Heures nocturnes'!$C$3="Score",2,16)</f>
        <v>16</v>
      </c>
      <c r="AU88">
        <f>IF('4. Heures nocturnes'!$C$3="Score",2,16)</f>
        <v>16</v>
      </c>
      <c r="AV88">
        <f>IF('4. Heures nocturnes'!$C$3="Score",2,17)</f>
        <v>17</v>
      </c>
      <c r="AW88">
        <f>IF('4. Heures nocturnes'!$C$3="Score",2,18)</f>
        <v>18</v>
      </c>
      <c r="AX88">
        <f>IF('4. Heures nocturnes'!$C$3="Score",2,18)</f>
        <v>18</v>
      </c>
      <c r="AY88">
        <f>IF('4. Heures nocturnes'!$C$3="Score",2,17)</f>
        <v>17</v>
      </c>
      <c r="AZ88">
        <f>IF('4. Heures nocturnes'!$C$3="Score",2,10)</f>
        <v>10</v>
      </c>
      <c r="BA88">
        <f>IF('4. Heures nocturnes'!$C$3="Score",2,10)</f>
        <v>10</v>
      </c>
      <c r="BB88">
        <f>IF('4. Heures nocturnes'!$C$3="Score",2,10)</f>
        <v>10</v>
      </c>
      <c r="BC88">
        <f>IF('4. Heures nocturnes'!$C$3="Score",2,10)</f>
        <v>10</v>
      </c>
      <c r="BD88">
        <f>IF('4. Heures nocturnes'!$C$3="Score",2,17)</f>
        <v>17</v>
      </c>
      <c r="BE88">
        <f>IF('4. Heures nocturnes'!$C$3="Score",2,23)</f>
        <v>23</v>
      </c>
      <c r="BF88">
        <f>IF('4. Heures nocturnes'!$C$3="Score",2,16)</f>
        <v>16</v>
      </c>
      <c r="BG88">
        <f>IF('4. Heures nocturnes'!$C$3="Score",2,16)</f>
        <v>16</v>
      </c>
      <c r="BH88">
        <f>IF('4. Heures nocturnes'!$C$3="Score",2,17)</f>
        <v>17</v>
      </c>
      <c r="BI88">
        <f>IF('4. Heures nocturnes'!$C$3="Score",2,18)</f>
        <v>18</v>
      </c>
      <c r="BJ88">
        <f>IF('4. Heures nocturnes'!$C$3="Score",2,18)</f>
        <v>18</v>
      </c>
      <c r="BK88">
        <f>IF('4. Heures nocturnes'!$C$3="Score",2,17)</f>
        <v>17</v>
      </c>
      <c r="BL88">
        <f>IF('4. Heures nocturnes'!$C$3="Score",2,10)</f>
        <v>10</v>
      </c>
      <c r="BM88">
        <f>IF('4. Heures nocturnes'!$C$3="Score",2,11)</f>
        <v>11</v>
      </c>
      <c r="BN88">
        <f>IF('4. Heures nocturnes'!$C$3="Score",2,12)</f>
        <v>12</v>
      </c>
      <c r="BO88">
        <f>IF('4. Heures nocturnes'!$C$3="Score",2,11)</f>
        <v>11</v>
      </c>
      <c r="BP88">
        <f>IF('4. Heures nocturnes'!$C$3="Score",2,10)</f>
        <v>10</v>
      </c>
      <c r="BQ88">
        <f>IF('4. Heures nocturnes'!$C$3="Score",2,9)</f>
        <v>9</v>
      </c>
      <c r="BR88">
        <f>IF('4. Heures nocturnes'!$C$3="Score",0,2)</f>
        <v>2</v>
      </c>
      <c r="BS88">
        <f>IF('4. Heures nocturnes'!$C$3="Score",0,2)</f>
        <v>2</v>
      </c>
      <c r="BT88">
        <f>IF('4. Heures nocturnes'!$C$3="Score",0,1)</f>
        <v>1</v>
      </c>
      <c r="BU88">
        <f>IF('4. Heures nocturnes'!$C$3="Score",0,0)</f>
        <v>0</v>
      </c>
      <c r="BV88">
        <f>IF('4. Heures nocturnes'!$C$3="Score",0,0)</f>
        <v>0</v>
      </c>
      <c r="BW88">
        <f>IF('4. Heures nocturnes'!$C$3="Score",0,0)</f>
        <v>0</v>
      </c>
      <c r="BX88">
        <f>IF('4. Heures nocturnes'!$C$3="Score",0,1)</f>
        <v>1</v>
      </c>
      <c r="BY88">
        <f>IF('4. Heures nocturnes'!$C$3="Score",0,2)</f>
        <v>2</v>
      </c>
      <c r="BZ88">
        <f>IF('4. Heures nocturnes'!$C$3="Score",0,2)</f>
        <v>2</v>
      </c>
      <c r="CA88">
        <f>IF('4. Heures nocturnes'!$C$3="Score",0,2)</f>
        <v>2</v>
      </c>
      <c r="CB88">
        <f>IF('4. Heures nocturnes'!$C$3="Score",0,2)</f>
        <v>2</v>
      </c>
      <c r="CC88">
        <f>IF('4. Heures nocturnes'!$C$3="Score",0,3)</f>
        <v>3</v>
      </c>
      <c r="CD88">
        <f>IF('4. Heures nocturnes'!$C$3="Score",2,11)</f>
        <v>11</v>
      </c>
      <c r="CE88">
        <f>IF('4. Heures nocturnes'!$C$3="Score",2,17)</f>
        <v>17</v>
      </c>
      <c r="CF88">
        <f>IF('4. Heures nocturnes'!$C$3="Score",2,16)</f>
        <v>16</v>
      </c>
      <c r="CG88">
        <f>IF('4. Heures nocturnes'!$C$3="Score",2,16)</f>
        <v>16</v>
      </c>
      <c r="CH88">
        <f>IF('4. Heures nocturnes'!$C$3="Score",2,16)</f>
        <v>16</v>
      </c>
      <c r="CI88">
        <f>IF('4. Heures nocturnes'!$C$3="Score",2,16)</f>
        <v>16</v>
      </c>
      <c r="CJ88">
        <f>IF('4. Heures nocturnes'!$C$3="Score",2,15)</f>
        <v>15</v>
      </c>
      <c r="CK88">
        <f>IF('4. Heures nocturnes'!$C$3="Score",0,7)</f>
        <v>7</v>
      </c>
      <c r="CL88">
        <f>IF('4. Heures nocturnes'!$C$3="Score",0,0)</f>
        <v>0</v>
      </c>
      <c r="CM88">
        <f>IF('4. Heures nocturnes'!$C$3="Score",0,0)</f>
        <v>0</v>
      </c>
      <c r="CN88">
        <f>IF('4. Heures nocturnes'!$C$3="Score",0,0)</f>
        <v>0</v>
      </c>
      <c r="CO88">
        <f>IF('4. Heures nocturnes'!$C$3="Score",0,1)</f>
        <v>1</v>
      </c>
      <c r="CP88">
        <f>IF('4. Heures nocturnes'!$C$3="Score",0,2)</f>
        <v>2</v>
      </c>
      <c r="CQ88">
        <f>IF('4. Heures nocturnes'!$C$3="Score",0,2)</f>
        <v>2</v>
      </c>
      <c r="CR88">
        <f>IF('4. Heures nocturnes'!$C$3="Score",0,2)</f>
        <v>2</v>
      </c>
      <c r="CS88">
        <f>IF('4. Heures nocturnes'!$C$3="Score",0,2)</f>
        <v>2</v>
      </c>
      <c r="CT88">
        <f>IF('4. Heures nocturnes'!$C$3="Score",0,2)</f>
        <v>2</v>
      </c>
      <c r="CU88">
        <f>IF('4. Heures nocturnes'!$C$3="Score",0,3)</f>
        <v>3</v>
      </c>
      <c r="CV88">
        <f>IF('4. Heures nocturnes'!$C$3="Score",0,3)</f>
        <v>3</v>
      </c>
      <c r="CW88">
        <f>IF('4. Heures nocturnes'!$C$3="Score",0,2)</f>
        <v>2</v>
      </c>
      <c r="CX88">
        <f>IF('4. Heures nocturnes'!$C$3="Score",0,2)</f>
        <v>2</v>
      </c>
      <c r="CY88">
        <f>IF('4. Heures nocturnes'!$C$3="Score",0,2)</f>
        <v>2</v>
      </c>
      <c r="CZ88">
        <f>IF('4. Heures nocturnes'!$C$3="Score",0,0)</f>
        <v>0</v>
      </c>
      <c r="DA88">
        <f>IF('4. Heures nocturnes'!$C$3="Score",0,0)</f>
        <v>0</v>
      </c>
    </row>
    <row r="89" spans="2:105" x14ac:dyDescent="0.35">
      <c r="B89" s="186" t="s">
        <v>1184</v>
      </c>
      <c r="D89" s="207">
        <f t="shared" si="4"/>
        <v>14.529411764705882</v>
      </c>
      <c r="U89">
        <f>IF('4. Heures nocturnes'!$C$3="Score",2,16)</f>
        <v>16</v>
      </c>
      <c r="V89">
        <f>IF('4. Heures nocturnes'!$C$3="Score",2,15)</f>
        <v>15</v>
      </c>
      <c r="W89">
        <f>IF('4. Heures nocturnes'!$C$3="Score",0,7)</f>
        <v>7</v>
      </c>
      <c r="X89">
        <f>IF('4. Heures nocturnes'!$C$3="Score",0,0)</f>
        <v>0</v>
      </c>
      <c r="Y89">
        <f>IF('4. Heures nocturnes'!$C$3="Score",0,0)</f>
        <v>0</v>
      </c>
      <c r="Z89">
        <f>IF('4. Heures nocturnes'!$C$3="Score",0,1)</f>
        <v>1</v>
      </c>
      <c r="AA89">
        <f>IF('4. Heures nocturnes'!$C$3="Score",2,9)</f>
        <v>9</v>
      </c>
      <c r="AB89">
        <f>IF('4. Heures nocturnes'!$C$3="Score",2,17)</f>
        <v>17</v>
      </c>
      <c r="AC89">
        <f>IF('4. Heures nocturnes'!$C$3="Score",2,24)</f>
        <v>24</v>
      </c>
      <c r="AD89">
        <f>IF('4. Heures nocturnes'!$C$3="Score",2,24)</f>
        <v>24</v>
      </c>
      <c r="AE89">
        <f>IF('4. Heures nocturnes'!$C$3="Score",2,24)</f>
        <v>24</v>
      </c>
      <c r="AF89">
        <f>IF('4. Heures nocturnes'!$C$3="Score",2,24)</f>
        <v>24</v>
      </c>
      <c r="AG89">
        <f>IF('4. Heures nocturnes'!$C$3="Score",2,23)</f>
        <v>23</v>
      </c>
      <c r="AH89">
        <f>IF('4. Heures nocturnes'!$C$3="Score",2,15)</f>
        <v>15</v>
      </c>
      <c r="AI89">
        <f>IF('4. Heures nocturnes'!$C$3="Score",0,7)</f>
        <v>7</v>
      </c>
      <c r="AJ89">
        <f>IF('4. Heures nocturnes'!$C$3="Score",0,0)</f>
        <v>0</v>
      </c>
      <c r="AK89">
        <f>IF('4. Heures nocturnes'!$C$3="Score",0,1)</f>
        <v>1</v>
      </c>
      <c r="AL89">
        <f>IF('4. Heures nocturnes'!$C$3="Score",2,9)</f>
        <v>9</v>
      </c>
      <c r="AM89">
        <f>IF('4. Heures nocturnes'!$C$3="Score",2,16)</f>
        <v>16</v>
      </c>
      <c r="AN89">
        <f>IF('4. Heures nocturnes'!$C$3="Score",2,16)</f>
        <v>16</v>
      </c>
      <c r="AO89">
        <f>IF('4. Heures nocturnes'!$C$3="Score",2,16)</f>
        <v>16</v>
      </c>
      <c r="AP89">
        <f>IF('4. Heures nocturnes'!$C$3="Score",2,16)</f>
        <v>16</v>
      </c>
      <c r="AQ89">
        <f>IF('4. Heures nocturnes'!$C$3="Score",2,16)</f>
        <v>16</v>
      </c>
      <c r="AR89">
        <f>IF('4. Heures nocturnes'!$C$3="Score",2,16)</f>
        <v>16</v>
      </c>
      <c r="AS89">
        <f>IF('4. Heures nocturnes'!$C$3="Score",2,16)</f>
        <v>16</v>
      </c>
      <c r="AT89">
        <f>IF('4. Heures nocturnes'!$C$3="Score",2,16)</f>
        <v>16</v>
      </c>
      <c r="AU89">
        <f>IF('4. Heures nocturnes'!$C$3="Score",2,17)</f>
        <v>17</v>
      </c>
      <c r="AV89">
        <f>IF('4. Heures nocturnes'!$C$3="Score",2,24)</f>
        <v>24</v>
      </c>
      <c r="AW89">
        <f>IF('4. Heures nocturnes'!$C$3="Score",2,24)</f>
        <v>24</v>
      </c>
      <c r="AX89">
        <f>IF('4. Heures nocturnes'!$C$3="Score",2,25)</f>
        <v>25</v>
      </c>
      <c r="AY89">
        <f>IF('4. Heures nocturnes'!$C$3="Score",2,31)</f>
        <v>31</v>
      </c>
      <c r="AZ89">
        <f>IF('4. Heures nocturnes'!$C$3="Score",2,23)</f>
        <v>23</v>
      </c>
      <c r="BA89">
        <f>IF('4. Heures nocturnes'!$C$3="Score",2,16)</f>
        <v>16</v>
      </c>
      <c r="BB89">
        <f>IF('4. Heures nocturnes'!$C$3="Score",2,15)</f>
        <v>15</v>
      </c>
      <c r="BC89">
        <f>IF('4. Heures nocturnes'!$C$3="Score",2,9)</f>
        <v>9</v>
      </c>
      <c r="BD89">
        <f>IF('4. Heures nocturnes'!$C$3="Score",2,10)</f>
        <v>10</v>
      </c>
      <c r="BE89">
        <f>IF('4. Heures nocturnes'!$C$3="Score",2,10)</f>
        <v>10</v>
      </c>
      <c r="BF89">
        <f>IF('4. Heures nocturnes'!$C$3="Score",2,10)</f>
        <v>10</v>
      </c>
      <c r="BG89">
        <f>IF('4. Heures nocturnes'!$C$3="Score",2,10)</f>
        <v>10</v>
      </c>
      <c r="BH89">
        <f>IF('4. Heures nocturnes'!$C$3="Score",2,10)</f>
        <v>10</v>
      </c>
      <c r="BI89">
        <f>IF('4. Heures nocturnes'!$C$3="Score",2,10)</f>
        <v>10</v>
      </c>
      <c r="BJ89">
        <f>IF('4. Heures nocturnes'!$C$3="Score",2,10)</f>
        <v>10</v>
      </c>
      <c r="BK89">
        <f>IF('4. Heures nocturnes'!$C$3="Score",2,17)</f>
        <v>17</v>
      </c>
      <c r="BL89">
        <f>IF('4. Heures nocturnes'!$C$3="Score",2,23)</f>
        <v>23</v>
      </c>
      <c r="BM89">
        <f>IF('4. Heures nocturnes'!$C$3="Score",2,16)</f>
        <v>16</v>
      </c>
      <c r="BN89">
        <f>IF('4. Heures nocturnes'!$C$3="Score",2,17)</f>
        <v>17</v>
      </c>
      <c r="BO89">
        <f>IF('4. Heures nocturnes'!$C$3="Score",2,25)</f>
        <v>25</v>
      </c>
      <c r="BP89">
        <f>IF('4. Heures nocturnes'!$C$3="Score",2,32)</f>
        <v>32</v>
      </c>
      <c r="BQ89">
        <f>IF('4. Heures nocturnes'!$C$3="Score",2,32)</f>
        <v>32</v>
      </c>
      <c r="BR89">
        <f>IF('4. Heures nocturnes'!$C$3="Score",2,31)</f>
        <v>31</v>
      </c>
      <c r="BS89">
        <f>IF('4. Heures nocturnes'!$C$3="Score",2,24)</f>
        <v>24</v>
      </c>
      <c r="BT89">
        <f>IF('4. Heures nocturnes'!$C$3="Score",2,24)</f>
        <v>24</v>
      </c>
      <c r="BU89">
        <f>IF('4. Heures nocturnes'!$C$3="Score",2,24)</f>
        <v>24</v>
      </c>
      <c r="BV89">
        <f>IF('4. Heures nocturnes'!$C$3="Score",2,23)</f>
        <v>23</v>
      </c>
      <c r="BW89">
        <f>IF('4. Heures nocturnes'!$C$3="Score",2,16)</f>
        <v>16</v>
      </c>
      <c r="BX89">
        <f>IF('4. Heures nocturnes'!$C$3="Score",2,16)</f>
        <v>16</v>
      </c>
      <c r="BY89">
        <f>IF('4. Heures nocturnes'!$C$3="Score",2,17)</f>
        <v>17</v>
      </c>
      <c r="BZ89">
        <f>IF('4. Heures nocturnes'!$C$3="Score",2,24)</f>
        <v>24</v>
      </c>
      <c r="CA89">
        <f>IF('4. Heures nocturnes'!$C$3="Score",2,24)</f>
        <v>24</v>
      </c>
      <c r="CB89">
        <f>IF('4. Heures nocturnes'!$C$3="Score",2,23)</f>
        <v>23</v>
      </c>
      <c r="CC89">
        <f>IF('4. Heures nocturnes'!$C$3="Score",2,16)</f>
        <v>16</v>
      </c>
      <c r="CD89">
        <f>IF('4. Heures nocturnes'!$C$3="Score",2,17)</f>
        <v>17</v>
      </c>
      <c r="CE89">
        <f>IF('4. Heures nocturnes'!$C$3="Score",2,17)</f>
        <v>17</v>
      </c>
      <c r="CF89">
        <f>IF('4. Heures nocturnes'!$C$3="Score",2,10)</f>
        <v>10</v>
      </c>
      <c r="CG89">
        <f>IF('4. Heures nocturnes'!$C$3="Score",0,3)</f>
        <v>3</v>
      </c>
      <c r="CH89">
        <f>IF('4. Heures nocturnes'!$C$3="Score",0,4)</f>
        <v>4</v>
      </c>
      <c r="CI89">
        <f>IF('4. Heures nocturnes'!$C$3="Score",2,11)</f>
        <v>11</v>
      </c>
      <c r="CJ89">
        <f>IF('4. Heures nocturnes'!$C$3="Score",2,11)</f>
        <v>11</v>
      </c>
      <c r="CK89">
        <f>IF('4. Heures nocturnes'!$C$3="Score",2,10)</f>
        <v>10</v>
      </c>
      <c r="CL89">
        <f>IF('4. Heures nocturnes'!$C$3="Score",2,9)</f>
        <v>9</v>
      </c>
      <c r="CM89">
        <f>IF('4. Heures nocturnes'!$C$3="Score",1,8)</f>
        <v>8</v>
      </c>
      <c r="CN89">
        <f>IF('4. Heures nocturnes'!$C$3="Score",1,8)</f>
        <v>8</v>
      </c>
      <c r="CO89">
        <f>IF('4. Heures nocturnes'!$C$3="Score",0,7)</f>
        <v>7</v>
      </c>
      <c r="CP89">
        <f>IF('4. Heures nocturnes'!$C$3="Score",0,1)</f>
        <v>1</v>
      </c>
      <c r="CQ89">
        <f>IF('4. Heures nocturnes'!$C$3="Score",1,8)</f>
        <v>8</v>
      </c>
      <c r="CR89">
        <f>IF('4. Heures nocturnes'!$C$3="Score",1,8)</f>
        <v>8</v>
      </c>
      <c r="CS89">
        <f>IF('4. Heures nocturnes'!$C$3="Score",1,8)</f>
        <v>8</v>
      </c>
      <c r="CT89">
        <f>IF('4. Heures nocturnes'!$C$3="Score",1,8)</f>
        <v>8</v>
      </c>
      <c r="CU89">
        <f>IF('4. Heures nocturnes'!$C$3="Score",1,8)</f>
        <v>8</v>
      </c>
      <c r="CV89">
        <f>IF('4. Heures nocturnes'!$C$3="Score",1,8)</f>
        <v>8</v>
      </c>
      <c r="CW89">
        <f>IF('4. Heures nocturnes'!$C$3="Score",0,7)</f>
        <v>7</v>
      </c>
      <c r="CX89">
        <f>IF('4. Heures nocturnes'!$C$3="Score",0,1)</f>
        <v>1</v>
      </c>
      <c r="CY89">
        <f>IF('4. Heures nocturnes'!$C$3="Score",2,9)</f>
        <v>9</v>
      </c>
      <c r="CZ89">
        <f>IF('4. Heures nocturnes'!$C$3="Score",2,16)</f>
        <v>16</v>
      </c>
      <c r="DA89">
        <f>IF('4. Heures nocturnes'!$C$3="Score",2,16)</f>
        <v>16</v>
      </c>
    </row>
    <row r="90" spans="2:105" x14ac:dyDescent="0.35">
      <c r="B90" s="186" t="s">
        <v>1185</v>
      </c>
      <c r="D90" s="207">
        <f t="shared" si="4"/>
        <v>9.2117647058823522</v>
      </c>
      <c r="U90">
        <f>IF('4. Heures nocturnes'!$C$3="Score",0,0)</f>
        <v>0</v>
      </c>
      <c r="V90">
        <f>IF('4. Heures nocturnes'!$C$3="Score",0,1)</f>
        <v>1</v>
      </c>
      <c r="W90">
        <f>IF('4. Heures nocturnes'!$C$3="Score",2,9)</f>
        <v>9</v>
      </c>
      <c r="X90">
        <f>IF('4. Heures nocturnes'!$C$3="Score",2,16)</f>
        <v>16</v>
      </c>
      <c r="Y90">
        <f>IF('4. Heures nocturnes'!$C$3="Score",2,16)</f>
        <v>16</v>
      </c>
      <c r="Z90">
        <f>IF('4. Heures nocturnes'!$C$3="Score",2,16)</f>
        <v>16</v>
      </c>
      <c r="AA90">
        <f>IF('4. Heures nocturnes'!$C$3="Score",2,16)</f>
        <v>16</v>
      </c>
      <c r="AB90">
        <f>IF('4. Heures nocturnes'!$C$3="Score",2,16)</f>
        <v>16</v>
      </c>
      <c r="AC90">
        <f>IF('4. Heures nocturnes'!$C$3="Score",2,15)</f>
        <v>15</v>
      </c>
      <c r="AD90">
        <f>IF('4. Heures nocturnes'!$C$3="Score",0,7)</f>
        <v>7</v>
      </c>
      <c r="AE90">
        <f>IF('4. Heures nocturnes'!$C$3="Score",0,0)</f>
        <v>0</v>
      </c>
      <c r="AF90">
        <f>IF('4. Heures nocturnes'!$C$3="Score",0,0)</f>
        <v>0</v>
      </c>
      <c r="AG90">
        <f>IF('4. Heures nocturnes'!$C$3="Score",0,1)</f>
        <v>1</v>
      </c>
      <c r="AH90">
        <f>IF('4. Heures nocturnes'!$C$3="Score",0,2)</f>
        <v>2</v>
      </c>
      <c r="AI90">
        <f>IF('4. Heures nocturnes'!$C$3="Score",0,3)</f>
        <v>3</v>
      </c>
      <c r="AJ90">
        <f>IF('4. Heures nocturnes'!$C$3="Score",0,3)</f>
        <v>3</v>
      </c>
      <c r="AK90">
        <f>IF('4. Heures nocturnes'!$C$3="Score",0,3)</f>
        <v>3</v>
      </c>
      <c r="AL90">
        <f>IF('4. Heures nocturnes'!$C$3="Score",0,3)</f>
        <v>3</v>
      </c>
      <c r="AM90">
        <f>IF('4. Heures nocturnes'!$C$3="Score",0,4)</f>
        <v>4</v>
      </c>
      <c r="AN90">
        <f>IF('4. Heures nocturnes'!$C$3="Score",2,11)</f>
        <v>11</v>
      </c>
      <c r="AO90">
        <f>IF('4. Heures nocturnes'!$C$3="Score",2,17)</f>
        <v>17</v>
      </c>
      <c r="AP90">
        <f>IF('4. Heures nocturnes'!$C$3="Score",2,16)</f>
        <v>16</v>
      </c>
      <c r="AQ90">
        <f>IF('4. Heures nocturnes'!$C$3="Score",2,16)</f>
        <v>16</v>
      </c>
      <c r="AR90">
        <f>IF('4. Heures nocturnes'!$C$3="Score",2,16)</f>
        <v>16</v>
      </c>
      <c r="AS90">
        <f>IF('4. Heures nocturnes'!$C$3="Score",2,17)</f>
        <v>17</v>
      </c>
      <c r="AT90">
        <f>IF('4. Heures nocturnes'!$C$3="Score",2,17)</f>
        <v>17</v>
      </c>
      <c r="AU90">
        <f>IF('4. Heures nocturnes'!$C$3="Score",2,10)</f>
        <v>10</v>
      </c>
      <c r="AV90">
        <f>IF('4. Heures nocturnes'!$C$3="Score",0,3)</f>
        <v>3</v>
      </c>
      <c r="AW90">
        <f>IF('4. Heures nocturnes'!$C$3="Score",0,3)</f>
        <v>3</v>
      </c>
      <c r="AX90">
        <f>IF('4. Heures nocturnes'!$C$3="Score",0,3)</f>
        <v>3</v>
      </c>
      <c r="AY90">
        <f>IF('4. Heures nocturnes'!$C$3="Score",0,4)</f>
        <v>4</v>
      </c>
      <c r="AZ90">
        <f>IF('4. Heures nocturnes'!$C$3="Score",0,4)</f>
        <v>4</v>
      </c>
      <c r="BA90">
        <f>IF('4. Heures nocturnes'!$C$3="Score",0,3)</f>
        <v>3</v>
      </c>
      <c r="BB90">
        <f>IF('4. Heures nocturnes'!$C$3="Score",0,2)</f>
        <v>2</v>
      </c>
      <c r="BC90">
        <f>IF('4. Heures nocturnes'!$C$3="Score",0,2)</f>
        <v>2</v>
      </c>
      <c r="BD90">
        <f>IF('4. Heures nocturnes'!$C$3="Score",0,2)</f>
        <v>2</v>
      </c>
      <c r="BE90">
        <f>IF('4. Heures nocturnes'!$C$3="Score",0,2)</f>
        <v>2</v>
      </c>
      <c r="BF90">
        <f>IF('4. Heures nocturnes'!$C$3="Score",0,1)</f>
        <v>1</v>
      </c>
      <c r="BG90">
        <f>IF('4. Heures nocturnes'!$C$3="Score",0,0)</f>
        <v>0</v>
      </c>
      <c r="BH90">
        <f>IF('4. Heures nocturnes'!$C$3="Score",0,0)</f>
        <v>0</v>
      </c>
      <c r="BI90">
        <f>IF('4. Heures nocturnes'!$C$3="Score",0,0)</f>
        <v>0</v>
      </c>
      <c r="BJ90">
        <f>IF('4. Heures nocturnes'!$C$3="Score",0,1)</f>
        <v>1</v>
      </c>
      <c r="BK90">
        <f>IF('4. Heures nocturnes'!$C$3="Score",0,2)</f>
        <v>2</v>
      </c>
      <c r="BL90">
        <f>IF('4. Heures nocturnes'!$C$3="Score",0,3)</f>
        <v>3</v>
      </c>
      <c r="BM90">
        <f>IF('4. Heures nocturnes'!$C$3="Score",2,10)</f>
        <v>10</v>
      </c>
      <c r="BN90">
        <f>IF('4. Heures nocturnes'!$C$3="Score",2,10)</f>
        <v>10</v>
      </c>
      <c r="BO90">
        <f>IF('4. Heures nocturnes'!$C$3="Score",2,10)</f>
        <v>10</v>
      </c>
      <c r="BP90">
        <f>IF('4. Heures nocturnes'!$C$3="Score",2,10)</f>
        <v>10</v>
      </c>
      <c r="BQ90">
        <f>IF('4. Heures nocturnes'!$C$3="Score",2,10)</f>
        <v>10</v>
      </c>
      <c r="BR90">
        <f>IF('4. Heures nocturnes'!$C$3="Score",2,17)</f>
        <v>17</v>
      </c>
      <c r="BS90">
        <f>IF('4. Heures nocturnes'!$C$3="Score",2,23)</f>
        <v>23</v>
      </c>
      <c r="BT90">
        <f>IF('4. Heures nocturnes'!$C$3="Score",2,16)</f>
        <v>16</v>
      </c>
      <c r="BU90">
        <f>IF('4. Heures nocturnes'!$C$3="Score",2,16)</f>
        <v>16</v>
      </c>
      <c r="BV90">
        <f>IF('4. Heures nocturnes'!$C$3="Score",2,17)</f>
        <v>17</v>
      </c>
      <c r="BW90">
        <f>IF('4. Heures nocturnes'!$C$3="Score",2,25)</f>
        <v>25</v>
      </c>
      <c r="BX90">
        <f>IF('4. Heures nocturnes'!$C$3="Score",2,31)</f>
        <v>31</v>
      </c>
      <c r="BY90">
        <f>IF('4. Heures nocturnes'!$C$3="Score",2,23)</f>
        <v>23</v>
      </c>
      <c r="BZ90">
        <f>IF('4. Heures nocturnes'!$C$3="Score",2,16)</f>
        <v>16</v>
      </c>
      <c r="CA90">
        <f>IF('4. Heures nocturnes'!$C$3="Score",2,16)</f>
        <v>16</v>
      </c>
      <c r="CB90">
        <f>IF('4. Heures nocturnes'!$C$3="Score",2,17)</f>
        <v>17</v>
      </c>
      <c r="CC90">
        <f>IF('4. Heures nocturnes'!$C$3="Score",2,17)</f>
        <v>17</v>
      </c>
      <c r="CD90">
        <f>IF('4. Heures nocturnes'!$C$3="Score",2,9)</f>
        <v>9</v>
      </c>
      <c r="CE90">
        <f>IF('4. Heures nocturnes'!$C$3="Score",0,2)</f>
        <v>2</v>
      </c>
      <c r="CF90">
        <f>IF('4. Heures nocturnes'!$C$3="Score",0,2)</f>
        <v>2</v>
      </c>
      <c r="CG90">
        <f>IF('4. Heures nocturnes'!$C$3="Score",0,3)</f>
        <v>3</v>
      </c>
      <c r="CH90">
        <f>IF('4. Heures nocturnes'!$C$3="Score",0,4)</f>
        <v>4</v>
      </c>
      <c r="CI90">
        <f>IF('4. Heures nocturnes'!$C$3="Score",2,11)</f>
        <v>11</v>
      </c>
      <c r="CJ90">
        <f>IF('4. Heures nocturnes'!$C$3="Score",2,17)</f>
        <v>17</v>
      </c>
      <c r="CK90">
        <f>IF('4. Heures nocturnes'!$C$3="Score",2,17)</f>
        <v>17</v>
      </c>
      <c r="CL90">
        <f>IF('4. Heures nocturnes'!$C$3="Score",2,17)</f>
        <v>17</v>
      </c>
      <c r="CM90">
        <f>IF('4. Heures nocturnes'!$C$3="Score",2,17)</f>
        <v>17</v>
      </c>
      <c r="CN90">
        <f>IF('4. Heures nocturnes'!$C$3="Score",2,17)</f>
        <v>17</v>
      </c>
      <c r="CO90">
        <f>IF('4. Heures nocturnes'!$C$3="Score",2,17)</f>
        <v>17</v>
      </c>
      <c r="CP90">
        <f>IF('4. Heures nocturnes'!$C$3="Score",2,9)</f>
        <v>9</v>
      </c>
      <c r="CQ90">
        <f>IF('4. Heures nocturnes'!$C$3="Score",0,2)</f>
        <v>2</v>
      </c>
      <c r="CR90">
        <f>IF('4. Heures nocturnes'!$C$3="Score",0,2)</f>
        <v>2</v>
      </c>
      <c r="CS90">
        <f>IF('4. Heures nocturnes'!$C$3="Score",0,3)</f>
        <v>3</v>
      </c>
      <c r="CT90">
        <f>IF('4. Heures nocturnes'!$C$3="Score",0,4)</f>
        <v>4</v>
      </c>
      <c r="CU90">
        <f>IF('4. Heures nocturnes'!$C$3="Score",0,4)</f>
        <v>4</v>
      </c>
      <c r="CV90">
        <f>IF('4. Heures nocturnes'!$C$3="Score",2,10)</f>
        <v>10</v>
      </c>
      <c r="CW90">
        <f>IF('4. Heures nocturnes'!$C$3="Score",2,10)</f>
        <v>10</v>
      </c>
      <c r="CX90">
        <f>IF('4. Heures nocturnes'!$C$3="Score",2,10)</f>
        <v>10</v>
      </c>
      <c r="CY90">
        <f>IF('4. Heures nocturnes'!$C$3="Score",2,10)</f>
        <v>10</v>
      </c>
      <c r="CZ90">
        <f>IF('4. Heures nocturnes'!$C$3="Score",1,8)</f>
        <v>8</v>
      </c>
      <c r="DA90">
        <f>IF('4. Heures nocturnes'!$C$3="Score",1,8)</f>
        <v>8</v>
      </c>
    </row>
    <row r="91" spans="2:105" x14ac:dyDescent="0.35">
      <c r="B91" s="186" t="s">
        <v>1186</v>
      </c>
      <c r="D91" s="207">
        <f t="shared" si="4"/>
        <v>3.5411764705882351</v>
      </c>
      <c r="U91">
        <f>IF('4. Heures nocturnes'!$C$3="Score",0,0)</f>
        <v>0</v>
      </c>
      <c r="V91">
        <f>IF('4. Heures nocturnes'!$C$3="Score",0,1)</f>
        <v>1</v>
      </c>
      <c r="W91">
        <f>IF('4. Heures nocturnes'!$C$3="Score",0,2)</f>
        <v>2</v>
      </c>
      <c r="X91">
        <f>IF('4. Heures nocturnes'!$C$3="Score",2,9)</f>
        <v>9</v>
      </c>
      <c r="Y91">
        <f>IF('4. Heures nocturnes'!$C$3="Score",2,9)</f>
        <v>9</v>
      </c>
      <c r="Z91">
        <f>IF('4. Heures nocturnes'!$C$3="Score",2,9)</f>
        <v>9</v>
      </c>
      <c r="AA91">
        <f>IF('4. Heures nocturnes'!$C$3="Score",2,9)</f>
        <v>9</v>
      </c>
      <c r="AB91">
        <f>IF('4. Heures nocturnes'!$C$3="Score",2,9)</f>
        <v>9</v>
      </c>
      <c r="AC91">
        <f>IF('4. Heures nocturnes'!$C$3="Score",2,9)</f>
        <v>9</v>
      </c>
      <c r="AD91">
        <f>IF('4. Heures nocturnes'!$C$3="Score",2,9)</f>
        <v>9</v>
      </c>
      <c r="AE91">
        <f>IF('4. Heures nocturnes'!$C$3="Score",0,2)</f>
        <v>2</v>
      </c>
      <c r="AF91">
        <f>IF('4. Heures nocturnes'!$C$3="Score",0,2)</f>
        <v>2</v>
      </c>
      <c r="AG91">
        <f>IF('4. Heures nocturnes'!$C$3="Score",0,2)</f>
        <v>2</v>
      </c>
      <c r="AH91">
        <f>IF('4. Heures nocturnes'!$C$3="Score",0,3)</f>
        <v>3</v>
      </c>
      <c r="AI91">
        <f>IF('4. Heures nocturnes'!$C$3="Score",0,4)</f>
        <v>4</v>
      </c>
      <c r="AJ91">
        <f>IF('4. Heures nocturnes'!$C$3="Score",0,4)</f>
        <v>4</v>
      </c>
      <c r="AK91">
        <f>IF('4. Heures nocturnes'!$C$3="Score",2,10)</f>
        <v>10</v>
      </c>
      <c r="AL91">
        <f>IF('4. Heures nocturnes'!$C$3="Score",2,10)</f>
        <v>10</v>
      </c>
      <c r="AM91">
        <f>IF('4. Heures nocturnes'!$C$3="Score",2,10)</f>
        <v>10</v>
      </c>
      <c r="AN91">
        <f>IF('4. Heures nocturnes'!$C$3="Score",2,10)</f>
        <v>10</v>
      </c>
      <c r="AO91">
        <f>IF('4. Heures nocturnes'!$C$3="Score",2,9)</f>
        <v>9</v>
      </c>
      <c r="AP91">
        <f>IF('4. Heures nocturnes'!$C$3="Score",1,8)</f>
        <v>8</v>
      </c>
      <c r="AQ91">
        <f>IF('4. Heures nocturnes'!$C$3="Score",0,7)</f>
        <v>7</v>
      </c>
      <c r="AR91">
        <f>IF('4. Heures nocturnes'!$C$3="Score",0,0)</f>
        <v>0</v>
      </c>
      <c r="AS91">
        <f>IF('4. Heures nocturnes'!$C$3="Score",0,0)</f>
        <v>0</v>
      </c>
      <c r="AT91">
        <f>IF('4. Heures nocturnes'!$C$3="Score",0,0)</f>
        <v>0</v>
      </c>
      <c r="AU91">
        <f>IF('4. Heures nocturnes'!$C$3="Score",0,0)</f>
        <v>0</v>
      </c>
      <c r="AV91">
        <f>IF('4. Heures nocturnes'!$C$3="Score",0,0)</f>
        <v>0</v>
      </c>
      <c r="AW91">
        <f>IF('4. Heures nocturnes'!$C$3="Score",0,0)</f>
        <v>0</v>
      </c>
      <c r="AX91">
        <f>IF('4. Heures nocturnes'!$C$3="Score",0,0)</f>
        <v>0</v>
      </c>
      <c r="AY91">
        <f>IF('4. Heures nocturnes'!$C$3="Score",0,1)</f>
        <v>1</v>
      </c>
      <c r="AZ91">
        <f>IF('4. Heures nocturnes'!$C$3="Score",0,2)</f>
        <v>2</v>
      </c>
      <c r="BA91">
        <f>IF('4. Heures nocturnes'!$C$3="Score",0,2)</f>
        <v>2</v>
      </c>
      <c r="BB91">
        <f>IF('4. Heures nocturnes'!$C$3="Score",0,2)</f>
        <v>2</v>
      </c>
      <c r="BC91">
        <f>IF('4. Heures nocturnes'!$C$3="Score",0,2)</f>
        <v>2</v>
      </c>
      <c r="BD91">
        <f>IF('4. Heures nocturnes'!$C$3="Score",0,2)</f>
        <v>2</v>
      </c>
      <c r="BE91">
        <f>IF('4. Heures nocturnes'!$C$3="Score",0,2)</f>
        <v>2</v>
      </c>
      <c r="BF91">
        <f>IF('4. Heures nocturnes'!$C$3="Score",0,1)</f>
        <v>1</v>
      </c>
      <c r="BG91">
        <f>IF('4. Heures nocturnes'!$C$3="Score",0,0)</f>
        <v>0</v>
      </c>
      <c r="BH91">
        <f>IF('4. Heures nocturnes'!$C$3="Score",0,0)</f>
        <v>0</v>
      </c>
      <c r="BI91">
        <f>IF('4. Heures nocturnes'!$C$3="Score",0,0)</f>
        <v>0</v>
      </c>
      <c r="BJ91">
        <f>IF('4. Heures nocturnes'!$C$3="Score",0,0)</f>
        <v>0</v>
      </c>
      <c r="BK91">
        <f>IF('4. Heures nocturnes'!$C$3="Score",0,0)</f>
        <v>0</v>
      </c>
      <c r="BL91">
        <f>IF('4. Heures nocturnes'!$C$3="Score",0,0)</f>
        <v>0</v>
      </c>
      <c r="BM91">
        <f>IF('4. Heures nocturnes'!$C$3="Score",0,0)</f>
        <v>0</v>
      </c>
      <c r="BN91">
        <f>IF('4. Heures nocturnes'!$C$3="Score",0,0)</f>
        <v>0</v>
      </c>
      <c r="BO91">
        <f>IF('4. Heures nocturnes'!$C$3="Score",0,1)</f>
        <v>1</v>
      </c>
      <c r="BP91">
        <f>IF('4. Heures nocturnes'!$C$3="Score",0,2)</f>
        <v>2</v>
      </c>
      <c r="BQ91">
        <f>IF('4. Heures nocturnes'!$C$3="Score",0,2)</f>
        <v>2</v>
      </c>
      <c r="BR91">
        <f>IF('4. Heures nocturnes'!$C$3="Score",0,2)</f>
        <v>2</v>
      </c>
      <c r="BS91">
        <f>IF('4. Heures nocturnes'!$C$3="Score",0,2)</f>
        <v>2</v>
      </c>
      <c r="BT91">
        <f>IF('4. Heures nocturnes'!$C$3="Score",0,3)</f>
        <v>3</v>
      </c>
      <c r="BU91">
        <f>IF('4. Heures nocturnes'!$C$3="Score",0,3)</f>
        <v>3</v>
      </c>
      <c r="BV91">
        <f>IF('4. Heures nocturnes'!$C$3="Score",0,3)</f>
        <v>3</v>
      </c>
      <c r="BW91">
        <f>IF('4. Heures nocturnes'!$C$3="Score",0,3)</f>
        <v>3</v>
      </c>
      <c r="BX91">
        <f>IF('4. Heures nocturnes'!$C$3="Score",0,3)</f>
        <v>3</v>
      </c>
      <c r="BY91">
        <f>IF('4. Heures nocturnes'!$C$3="Score",0,3)</f>
        <v>3</v>
      </c>
      <c r="BZ91">
        <f>IF('4. Heures nocturnes'!$C$3="Score",0,3)</f>
        <v>3</v>
      </c>
      <c r="CA91">
        <f>IF('4. Heures nocturnes'!$C$3="Score",0,3)</f>
        <v>3</v>
      </c>
      <c r="CB91">
        <f>IF('4. Heures nocturnes'!$C$3="Score",0,3)</f>
        <v>3</v>
      </c>
      <c r="CC91">
        <f>IF('4. Heures nocturnes'!$C$3="Score",0,3)</f>
        <v>3</v>
      </c>
      <c r="CD91">
        <f>IF('4. Heures nocturnes'!$C$3="Score",0,3)</f>
        <v>3</v>
      </c>
      <c r="CE91">
        <f>IF('4. Heures nocturnes'!$C$3="Score",0,3)</f>
        <v>3</v>
      </c>
      <c r="CF91">
        <f>IF('4. Heures nocturnes'!$C$3="Score",0,3)</f>
        <v>3</v>
      </c>
      <c r="CG91">
        <f>IF('4. Heures nocturnes'!$C$3="Score",0,4)</f>
        <v>4</v>
      </c>
      <c r="CH91">
        <f>IF('4. Heures nocturnes'!$C$3="Score",0,3)</f>
        <v>3</v>
      </c>
      <c r="CI91">
        <f>IF('4. Heures nocturnes'!$C$3="Score",0,3)</f>
        <v>3</v>
      </c>
      <c r="CJ91">
        <f>IF('4. Heures nocturnes'!$C$3="Score",0,2)</f>
        <v>2</v>
      </c>
      <c r="CK91">
        <f>IF('4. Heures nocturnes'!$C$3="Score",0,1)</f>
        <v>1</v>
      </c>
      <c r="CL91">
        <f>IF('4. Heures nocturnes'!$C$3="Score",0,2)</f>
        <v>2</v>
      </c>
      <c r="CM91">
        <f>IF('4. Heures nocturnes'!$C$3="Score",0,3)</f>
        <v>3</v>
      </c>
      <c r="CN91">
        <f>IF('4. Heures nocturnes'!$C$3="Score",0,2)</f>
        <v>2</v>
      </c>
      <c r="CO91">
        <f>IF('4. Heures nocturnes'!$C$3="Score",0,3)</f>
        <v>3</v>
      </c>
      <c r="CP91">
        <f>IF('4. Heures nocturnes'!$C$3="Score",0,4)</f>
        <v>4</v>
      </c>
      <c r="CQ91">
        <f>IF('4. Heures nocturnes'!$C$3="Score",0,4)</f>
        <v>4</v>
      </c>
      <c r="CR91">
        <f>IF('4. Heures nocturnes'!$C$3="Score",0,5)</f>
        <v>5</v>
      </c>
      <c r="CS91">
        <f>IF('4. Heures nocturnes'!$C$3="Score",0,4)</f>
        <v>4</v>
      </c>
      <c r="CT91">
        <f>IF('4. Heures nocturnes'!$C$3="Score",0,3)</f>
        <v>3</v>
      </c>
      <c r="CU91">
        <f>IF('4. Heures nocturnes'!$C$3="Score",0,3)</f>
        <v>3</v>
      </c>
      <c r="CV91">
        <f>IF('4. Heures nocturnes'!$C$3="Score",0,2)</f>
        <v>2</v>
      </c>
      <c r="CW91">
        <f>IF('4. Heures nocturnes'!$C$3="Score",0,1)</f>
        <v>1</v>
      </c>
      <c r="CX91">
        <f>IF('4. Heures nocturnes'!$C$3="Score",0,2)</f>
        <v>2</v>
      </c>
      <c r="CY91">
        <f>IF('4. Heures nocturnes'!$C$3="Score",2,9)</f>
        <v>9</v>
      </c>
      <c r="CZ91">
        <f>IF('4. Heures nocturnes'!$C$3="Score",2,16)</f>
        <v>16</v>
      </c>
      <c r="DA91">
        <f>IF('4. Heures nocturnes'!$C$3="Score",2,16)</f>
        <v>16</v>
      </c>
    </row>
    <row r="92" spans="2:105" x14ac:dyDescent="0.35">
      <c r="B92" s="186" t="s">
        <v>1187</v>
      </c>
      <c r="D92" s="207">
        <f t="shared" si="4"/>
        <v>6.9882352941176471</v>
      </c>
      <c r="U92">
        <f>IF('4. Heures nocturnes'!$C$3="Score",0,1)</f>
        <v>1</v>
      </c>
      <c r="V92">
        <f>IF('4. Heures nocturnes'!$C$3="Score",0,1)</f>
        <v>1</v>
      </c>
      <c r="W92">
        <f>IF('4. Heures nocturnes'!$C$3="Score",0,1)</f>
        <v>1</v>
      </c>
      <c r="X92">
        <f>IF('4. Heures nocturnes'!$C$3="Score",0,1)</f>
        <v>1</v>
      </c>
      <c r="Y92">
        <f>IF('4. Heures nocturnes'!$C$3="Score",0,1)</f>
        <v>1</v>
      </c>
      <c r="Z92">
        <f>IF('4. Heures nocturnes'!$C$3="Score",0,1)</f>
        <v>1</v>
      </c>
      <c r="AA92">
        <f>IF('4. Heures nocturnes'!$C$3="Score",0,1)</f>
        <v>1</v>
      </c>
      <c r="AB92">
        <f>IF('4. Heures nocturnes'!$C$3="Score",0,0)</f>
        <v>0</v>
      </c>
      <c r="AC92">
        <f>IF('4. Heures nocturnes'!$C$3="Score",0,0)</f>
        <v>0</v>
      </c>
      <c r="AD92">
        <f>IF('4. Heures nocturnes'!$C$3="Score",0,0)</f>
        <v>0</v>
      </c>
      <c r="AE92">
        <f>IF('4. Heures nocturnes'!$C$3="Score",0,1)</f>
        <v>1</v>
      </c>
      <c r="AF92">
        <f>IF('4. Heures nocturnes'!$C$3="Score",2,9)</f>
        <v>9</v>
      </c>
      <c r="AG92">
        <f>IF('4. Heures nocturnes'!$C$3="Score",2,16)</f>
        <v>16</v>
      </c>
      <c r="AH92">
        <f>IF('4. Heures nocturnes'!$C$3="Score",2,16)</f>
        <v>16</v>
      </c>
      <c r="AI92">
        <f>IF('4. Heures nocturnes'!$C$3="Score",2,16)</f>
        <v>16</v>
      </c>
      <c r="AJ92">
        <f>IF('4. Heures nocturnes'!$C$3="Score",2,17)</f>
        <v>17</v>
      </c>
      <c r="AK92">
        <f>IF('4. Heures nocturnes'!$C$3="Score",2,18)</f>
        <v>18</v>
      </c>
      <c r="AL92">
        <f>IF('4. Heures nocturnes'!$C$3="Score",2,18)</f>
        <v>18</v>
      </c>
      <c r="AM92">
        <f>IF('4. Heures nocturnes'!$C$3="Score",2,10)</f>
        <v>10</v>
      </c>
      <c r="AN92">
        <f>IF('4. Heures nocturnes'!$C$3="Score",0,3)</f>
        <v>3</v>
      </c>
      <c r="AO92">
        <f>IF('4. Heures nocturnes'!$C$3="Score",0,3)</f>
        <v>3</v>
      </c>
      <c r="AP92">
        <f>IF('4. Heures nocturnes'!$C$3="Score",0,3)</f>
        <v>3</v>
      </c>
      <c r="AQ92">
        <f>IF('4. Heures nocturnes'!$C$3="Score",0,3)</f>
        <v>3</v>
      </c>
      <c r="AR92">
        <f>IF('4. Heures nocturnes'!$C$3="Score",0,3)</f>
        <v>3</v>
      </c>
      <c r="AS92">
        <f>IF('4. Heures nocturnes'!$C$3="Score",0,2)</f>
        <v>2</v>
      </c>
      <c r="AT92">
        <f>IF('4. Heures nocturnes'!$C$3="Score",0,2)</f>
        <v>2</v>
      </c>
      <c r="AU92">
        <f>IF('4. Heures nocturnes'!$C$3="Score",0,2)</f>
        <v>2</v>
      </c>
      <c r="AV92">
        <f>IF('4. Heures nocturnes'!$C$3="Score",0,3)</f>
        <v>3</v>
      </c>
      <c r="AW92">
        <f>IF('4. Heures nocturnes'!$C$3="Score",0,4)</f>
        <v>4</v>
      </c>
      <c r="AX92">
        <f>IF('4. Heures nocturnes'!$C$3="Score",0,4)</f>
        <v>4</v>
      </c>
      <c r="AY92">
        <f>IF('4. Heures nocturnes'!$C$3="Score",0,3)</f>
        <v>3</v>
      </c>
      <c r="AZ92">
        <f>IF('4. Heures nocturnes'!$C$3="Score",0,3)</f>
        <v>3</v>
      </c>
      <c r="BA92">
        <f>IF('4. Heures nocturnes'!$C$3="Score",0,3)</f>
        <v>3</v>
      </c>
      <c r="BB92">
        <f>IF('4. Heures nocturnes'!$C$3="Score",0,3)</f>
        <v>3</v>
      </c>
      <c r="BC92">
        <f>IF('4. Heures nocturnes'!$C$3="Score",0,2)</f>
        <v>2</v>
      </c>
      <c r="BD92">
        <f>IF('4. Heures nocturnes'!$C$3="Score",0,1)</f>
        <v>1</v>
      </c>
      <c r="BE92">
        <f>IF('4. Heures nocturnes'!$C$3="Score",0,0)</f>
        <v>0</v>
      </c>
      <c r="BF92">
        <f>IF('4. Heures nocturnes'!$C$3="Score",0,1)</f>
        <v>1</v>
      </c>
      <c r="BG92">
        <f>IF('4. Heures nocturnes'!$C$3="Score",0,2)</f>
        <v>2</v>
      </c>
      <c r="BH92">
        <f>IF('4. Heures nocturnes'!$C$3="Score",0,3)</f>
        <v>3</v>
      </c>
      <c r="BI92">
        <f>IF('4. Heures nocturnes'!$C$3="Score",0,3)</f>
        <v>3</v>
      </c>
      <c r="BJ92">
        <f>IF('4. Heures nocturnes'!$C$3="Score",0,3)</f>
        <v>3</v>
      </c>
      <c r="BK92">
        <f>IF('4. Heures nocturnes'!$C$3="Score",0,3)</f>
        <v>3</v>
      </c>
      <c r="BL92">
        <f>IF('4. Heures nocturnes'!$C$3="Score",0,4)</f>
        <v>4</v>
      </c>
      <c r="BM92">
        <f>IF('4. Heures nocturnes'!$C$3="Score",0,4)</f>
        <v>4</v>
      </c>
      <c r="BN92">
        <f>IF('4. Heures nocturnes'!$C$3="Score",0,4)</f>
        <v>4</v>
      </c>
      <c r="BO92">
        <f>IF('4. Heures nocturnes'!$C$3="Score",2,10)</f>
        <v>10</v>
      </c>
      <c r="BP92">
        <f>IF('4. Heures nocturnes'!$C$3="Score",2,10)</f>
        <v>10</v>
      </c>
      <c r="BQ92">
        <f>IF('4. Heures nocturnes'!$C$3="Score",2,10)</f>
        <v>10</v>
      </c>
      <c r="BR92">
        <f>IF('4. Heures nocturnes'!$C$3="Score",2,10)</f>
        <v>10</v>
      </c>
      <c r="BS92">
        <f>IF('4. Heures nocturnes'!$C$3="Score",2,9)</f>
        <v>9</v>
      </c>
      <c r="BT92">
        <f>IF('4. Heures nocturnes'!$C$3="Score",1,8)</f>
        <v>8</v>
      </c>
      <c r="BU92">
        <f>IF('4. Heures nocturnes'!$C$3="Score",0,7)</f>
        <v>7</v>
      </c>
      <c r="BV92">
        <f>IF('4. Heures nocturnes'!$C$3="Score",0,0)</f>
        <v>0</v>
      </c>
      <c r="BW92">
        <f>IF('4. Heures nocturnes'!$C$3="Score",0,1)</f>
        <v>1</v>
      </c>
      <c r="BX92">
        <f>IF('4. Heures nocturnes'!$C$3="Score",0,2)</f>
        <v>2</v>
      </c>
      <c r="BY92">
        <f>IF('4. Heures nocturnes'!$C$3="Score",0,3)</f>
        <v>3</v>
      </c>
      <c r="BZ92">
        <f>IF('4. Heures nocturnes'!$C$3="Score",0,3)</f>
        <v>3</v>
      </c>
      <c r="CA92">
        <f>IF('4. Heures nocturnes'!$C$3="Score",0,3)</f>
        <v>3</v>
      </c>
      <c r="CB92">
        <f>IF('4. Heures nocturnes'!$C$3="Score",0,3)</f>
        <v>3</v>
      </c>
      <c r="CC92">
        <f>IF('4. Heures nocturnes'!$C$3="Score",0,4)</f>
        <v>4</v>
      </c>
      <c r="CD92">
        <f>IF('4. Heures nocturnes'!$C$3="Score",2,11)</f>
        <v>11</v>
      </c>
      <c r="CE92">
        <f>IF('4. Heures nocturnes'!$C$3="Score",2,17)</f>
        <v>17</v>
      </c>
      <c r="CF92">
        <f>IF('4. Heures nocturnes'!$C$3="Score",2,16)</f>
        <v>16</v>
      </c>
      <c r="CG92">
        <f>IF('4. Heures nocturnes'!$C$3="Score",2,16)</f>
        <v>16</v>
      </c>
      <c r="CH92">
        <f>IF('4. Heures nocturnes'!$C$3="Score",2,16)</f>
        <v>16</v>
      </c>
      <c r="CI92">
        <f>IF('4. Heures nocturnes'!$C$3="Score",2,17)</f>
        <v>17</v>
      </c>
      <c r="CJ92">
        <f>IF('4. Heures nocturnes'!$C$3="Score",2,17)</f>
        <v>17</v>
      </c>
      <c r="CK92">
        <f>IF('4. Heures nocturnes'!$C$3="Score",2,10)</f>
        <v>10</v>
      </c>
      <c r="CL92">
        <f>IF('4. Heures nocturnes'!$C$3="Score",2,10)</f>
        <v>10</v>
      </c>
      <c r="CM92">
        <f>IF('4. Heures nocturnes'!$C$3="Score",2,10)</f>
        <v>10</v>
      </c>
      <c r="CN92">
        <f>IF('4. Heures nocturnes'!$C$3="Score",2,10)</f>
        <v>10</v>
      </c>
      <c r="CO92">
        <f>IF('4. Heures nocturnes'!$C$3="Score",2,10)</f>
        <v>10</v>
      </c>
      <c r="CP92">
        <f>IF('4. Heures nocturnes'!$C$3="Score",2,10)</f>
        <v>10</v>
      </c>
      <c r="CQ92">
        <f>IF('4. Heures nocturnes'!$C$3="Score",2,17)</f>
        <v>17</v>
      </c>
      <c r="CR92">
        <f>IF('4. Heures nocturnes'!$C$3="Score",2,23)</f>
        <v>23</v>
      </c>
      <c r="CS92">
        <f>IF('4. Heures nocturnes'!$C$3="Score",2,16)</f>
        <v>16</v>
      </c>
      <c r="CT92">
        <f>IF('4. Heures nocturnes'!$C$3="Score",2,16)</f>
        <v>16</v>
      </c>
      <c r="CU92">
        <f>IF('4. Heures nocturnes'!$C$3="Score",2,17)</f>
        <v>17</v>
      </c>
      <c r="CV92">
        <f>IF('4. Heures nocturnes'!$C$3="Score",2,18)</f>
        <v>18</v>
      </c>
      <c r="CW92">
        <f>IF('4. Heures nocturnes'!$C$3="Score",2,17)</f>
        <v>17</v>
      </c>
      <c r="CX92">
        <f>IF('4. Heures nocturnes'!$C$3="Score",2,9)</f>
        <v>9</v>
      </c>
      <c r="CY92">
        <f>IF('4. Heures nocturnes'!$C$3="Score",0,2)</f>
        <v>2</v>
      </c>
      <c r="CZ92">
        <f>IF('4. Heures nocturnes'!$C$3="Score",0,2)</f>
        <v>2</v>
      </c>
      <c r="DA92">
        <f>IF('4. Heures nocturnes'!$C$3="Score",0,2)</f>
        <v>2</v>
      </c>
    </row>
    <row r="93" spans="2:105" x14ac:dyDescent="0.35">
      <c r="B93" s="186" t="s">
        <v>1188</v>
      </c>
      <c r="D93" s="207">
        <f t="shared" si="4"/>
        <v>7.1058823529411761</v>
      </c>
      <c r="U93">
        <f>IF('4. Heures nocturnes'!$C$3="Score",2,16)</f>
        <v>16</v>
      </c>
      <c r="V93">
        <f>IF('4. Heures nocturnes'!$C$3="Score",2,16)</f>
        <v>16</v>
      </c>
      <c r="W93">
        <f>IF('4. Heures nocturnes'!$C$3="Score",2,16)</f>
        <v>16</v>
      </c>
      <c r="X93">
        <f>IF('4. Heures nocturnes'!$C$3="Score",2,17)</f>
        <v>17</v>
      </c>
      <c r="Y93">
        <f>IF('4. Heures nocturnes'!$C$3="Score",2,16)</f>
        <v>16</v>
      </c>
      <c r="Z93">
        <f>IF('4. Heures nocturnes'!$C$3="Score",1,8)</f>
        <v>8</v>
      </c>
      <c r="AA93">
        <f>IF('4. Heures nocturnes'!$C$3="Score",0,1)</f>
        <v>1</v>
      </c>
      <c r="AB93">
        <f>IF('4. Heures nocturnes'!$C$3="Score",0,1)</f>
        <v>1</v>
      </c>
      <c r="AC93">
        <f>IF('4. Heures nocturnes'!$C$3="Score",0,1)</f>
        <v>1</v>
      </c>
      <c r="AD93">
        <f>IF('4. Heures nocturnes'!$C$3="Score",0,1)</f>
        <v>1</v>
      </c>
      <c r="AE93">
        <f>IF('4. Heures nocturnes'!$C$3="Score",0,0)</f>
        <v>0</v>
      </c>
      <c r="AF93">
        <f>IF('4. Heures nocturnes'!$C$3="Score",0,0)</f>
        <v>0</v>
      </c>
      <c r="AG93">
        <f>IF('4. Heures nocturnes'!$C$3="Score",0,0)</f>
        <v>0</v>
      </c>
      <c r="AH93">
        <f>IF('4. Heures nocturnes'!$C$3="Score",0,0)</f>
        <v>0</v>
      </c>
      <c r="AI93">
        <f>IF('4. Heures nocturnes'!$C$3="Score",0,0)</f>
        <v>0</v>
      </c>
      <c r="AJ93">
        <f>IF('4. Heures nocturnes'!$C$3="Score",0,1)</f>
        <v>1</v>
      </c>
      <c r="AK93">
        <f>IF('4. Heures nocturnes'!$C$3="Score",0,2)</f>
        <v>2</v>
      </c>
      <c r="AL93">
        <f>IF('4. Heures nocturnes'!$C$3="Score",2,9)</f>
        <v>9</v>
      </c>
      <c r="AM93">
        <f>IF('4. Heures nocturnes'!$C$3="Score",2,9)</f>
        <v>9</v>
      </c>
      <c r="AN93">
        <f>IF('4. Heures nocturnes'!$C$3="Score",2,9)</f>
        <v>9</v>
      </c>
      <c r="AO93">
        <f>IF('4. Heures nocturnes'!$C$3="Score",2,10)</f>
        <v>10</v>
      </c>
      <c r="AP93">
        <f>IF('4. Heures nocturnes'!$C$3="Score",2,11)</f>
        <v>11</v>
      </c>
      <c r="AQ93">
        <f>IF('4. Heures nocturnes'!$C$3="Score",2,11)</f>
        <v>11</v>
      </c>
      <c r="AR93">
        <f>IF('4. Heures nocturnes'!$C$3="Score",2,10)</f>
        <v>10</v>
      </c>
      <c r="AS93">
        <f>IF('4. Heures nocturnes'!$C$3="Score",0,4)</f>
        <v>4</v>
      </c>
      <c r="AT93">
        <f>IF('4. Heures nocturnes'!$C$3="Score",2,11)</f>
        <v>11</v>
      </c>
      <c r="AU93">
        <f>IF('4. Heures nocturnes'!$C$3="Score",2,11)</f>
        <v>11</v>
      </c>
      <c r="AV93">
        <f>IF('4. Heures nocturnes'!$C$3="Score",2,10)</f>
        <v>10</v>
      </c>
      <c r="AW93">
        <f>IF('4. Heures nocturnes'!$C$3="Score",2,9)</f>
        <v>9</v>
      </c>
      <c r="AX93">
        <f>IF('4. Heures nocturnes'!$C$3="Score",1,8)</f>
        <v>8</v>
      </c>
      <c r="AY93">
        <f>IF('4. Heures nocturnes'!$C$3="Score",1,8)</f>
        <v>8</v>
      </c>
      <c r="AZ93">
        <f>IF('4. Heures nocturnes'!$C$3="Score",0,7)</f>
        <v>7</v>
      </c>
      <c r="BA93">
        <f>IF('4. Heures nocturnes'!$C$3="Score",0,1)</f>
        <v>1</v>
      </c>
      <c r="BB93">
        <f>IF('4. Heures nocturnes'!$C$3="Score",2,9)</f>
        <v>9</v>
      </c>
      <c r="BC93">
        <f>IF('4. Heures nocturnes'!$C$3="Score",2,16)</f>
        <v>16</v>
      </c>
      <c r="BD93">
        <f>IF('4. Heures nocturnes'!$C$3="Score",2,16)</f>
        <v>16</v>
      </c>
      <c r="BE93">
        <f>IF('4. Heures nocturnes'!$C$3="Score",2,16)</f>
        <v>16</v>
      </c>
      <c r="BF93">
        <f>IF('4. Heures nocturnes'!$C$3="Score",2,17)</f>
        <v>17</v>
      </c>
      <c r="BG93">
        <f>IF('4. Heures nocturnes'!$C$3="Score",2,17)</f>
        <v>17</v>
      </c>
      <c r="BH93">
        <f>IF('4. Heures nocturnes'!$C$3="Score",2,17)</f>
        <v>17</v>
      </c>
      <c r="BI93">
        <f>IF('4. Heures nocturnes'!$C$3="Score",2,9)</f>
        <v>9</v>
      </c>
      <c r="BJ93">
        <f>IF('4. Heures nocturnes'!$C$3="Score",0,2)</f>
        <v>2</v>
      </c>
      <c r="BK93">
        <f>IF('4. Heures nocturnes'!$C$3="Score",0,2)</f>
        <v>2</v>
      </c>
      <c r="BL93">
        <f>IF('4. Heures nocturnes'!$C$3="Score",0,3)</f>
        <v>3</v>
      </c>
      <c r="BM93">
        <f>IF('4. Heures nocturnes'!$C$3="Score",0,3)</f>
        <v>3</v>
      </c>
      <c r="BN93">
        <f>IF('4. Heures nocturnes'!$C$3="Score",0,4)</f>
        <v>4</v>
      </c>
      <c r="BO93">
        <f>IF('4. Heures nocturnes'!$C$3="Score",2,10)</f>
        <v>10</v>
      </c>
      <c r="BP93">
        <f>IF('4. Heures nocturnes'!$C$3="Score",2,10)</f>
        <v>10</v>
      </c>
      <c r="BQ93">
        <f>IF('4. Heures nocturnes'!$C$3="Score",2,10)</f>
        <v>10</v>
      </c>
      <c r="BR93">
        <f>IF('4. Heures nocturnes'!$C$3="Score",2,10)</f>
        <v>10</v>
      </c>
      <c r="BS93">
        <f>IF('4. Heures nocturnes'!$C$3="Score",2,10)</f>
        <v>10</v>
      </c>
      <c r="BT93">
        <f>IF('4. Heures nocturnes'!$C$3="Score",2,10)</f>
        <v>10</v>
      </c>
      <c r="BU93">
        <f>IF('4. Heures nocturnes'!$C$3="Score",2,9)</f>
        <v>9</v>
      </c>
      <c r="BV93">
        <f>IF('4. Heures nocturnes'!$C$3="Score",0,2)</f>
        <v>2</v>
      </c>
      <c r="BW93">
        <f>IF('4. Heures nocturnes'!$C$3="Score",0,2)</f>
        <v>2</v>
      </c>
      <c r="BX93">
        <f>IF('4. Heures nocturnes'!$C$3="Score",0,3)</f>
        <v>3</v>
      </c>
      <c r="BY93">
        <f>IF('4. Heures nocturnes'!$C$3="Score",0,4)</f>
        <v>4</v>
      </c>
      <c r="BZ93">
        <f>IF('4. Heures nocturnes'!$C$3="Score",0,4)</f>
        <v>4</v>
      </c>
      <c r="CA93">
        <f>IF('4. Heures nocturnes'!$C$3="Score",2,10)</f>
        <v>10</v>
      </c>
      <c r="CB93">
        <f>IF('4. Heures nocturnes'!$C$3="Score",2,10)</f>
        <v>10</v>
      </c>
      <c r="CC93">
        <f>IF('4. Heures nocturnes'!$C$3="Score",2,10)</f>
        <v>10</v>
      </c>
      <c r="CD93">
        <f>IF('4. Heures nocturnes'!$C$3="Score",2,10)</f>
        <v>10</v>
      </c>
      <c r="CE93">
        <f>IF('4. Heures nocturnes'!$C$3="Score",2,9)</f>
        <v>9</v>
      </c>
      <c r="CF93">
        <f>IF('4. Heures nocturnes'!$C$3="Score",1,8)</f>
        <v>8</v>
      </c>
      <c r="CG93">
        <f>IF('4. Heures nocturnes'!$C$3="Score",0,7)</f>
        <v>7</v>
      </c>
      <c r="CH93">
        <f>IF('4. Heures nocturnes'!$C$3="Score",0,1)</f>
        <v>1</v>
      </c>
      <c r="CI93">
        <f>IF('4. Heures nocturnes'!$C$3="Score",0,2)</f>
        <v>2</v>
      </c>
      <c r="CJ93">
        <f>IF('4. Heures nocturnes'!$C$3="Score",0,3)</f>
        <v>3</v>
      </c>
      <c r="CK93">
        <f>IF('4. Heures nocturnes'!$C$3="Score",0,3)</f>
        <v>3</v>
      </c>
      <c r="CL93">
        <f>IF('4. Heures nocturnes'!$C$3="Score",0,3)</f>
        <v>3</v>
      </c>
      <c r="CM93">
        <f>IF('4. Heures nocturnes'!$C$3="Score",0,3)</f>
        <v>3</v>
      </c>
      <c r="CN93">
        <f>IF('4. Heures nocturnes'!$C$3="Score",0,4)</f>
        <v>4</v>
      </c>
      <c r="CO93">
        <f>IF('4. Heures nocturnes'!$C$3="Score",0,4)</f>
        <v>4</v>
      </c>
      <c r="CP93">
        <f>IF('4. Heures nocturnes'!$C$3="Score",0,4)</f>
        <v>4</v>
      </c>
      <c r="CQ93">
        <f>IF('4. Heures nocturnes'!$C$3="Score",2,10)</f>
        <v>10</v>
      </c>
      <c r="CR93">
        <f>IF('4. Heures nocturnes'!$C$3="Score",2,10)</f>
        <v>10</v>
      </c>
      <c r="CS93">
        <f>IF('4. Heures nocturnes'!$C$3="Score",2,10)</f>
        <v>10</v>
      </c>
      <c r="CT93">
        <f>IF('4. Heures nocturnes'!$C$3="Score",2,10)</f>
        <v>10</v>
      </c>
      <c r="CU93">
        <f>IF('4. Heures nocturnes'!$C$3="Score",2,9)</f>
        <v>9</v>
      </c>
      <c r="CV93">
        <f>IF('4. Heures nocturnes'!$C$3="Score",1,8)</f>
        <v>8</v>
      </c>
      <c r="CW93">
        <f>IF('4. Heures nocturnes'!$C$3="Score",0,7)</f>
        <v>7</v>
      </c>
      <c r="CX93">
        <f>IF('4. Heures nocturnes'!$C$3="Score",0,0)</f>
        <v>0</v>
      </c>
      <c r="CY93">
        <f>IF('4. Heures nocturnes'!$C$3="Score",0,0)</f>
        <v>0</v>
      </c>
      <c r="CZ93">
        <f>IF('4. Heures nocturnes'!$C$3="Score",0,0)</f>
        <v>0</v>
      </c>
      <c r="DA93">
        <f>IF('4. Heures nocturnes'!$C$3="Score",0,0)</f>
        <v>0</v>
      </c>
    </row>
    <row r="94" spans="2:105" x14ac:dyDescent="0.35">
      <c r="B94" s="186" t="s">
        <v>1189</v>
      </c>
      <c r="D94" s="207">
        <f t="shared" si="4"/>
        <v>8.0705882352941174</v>
      </c>
      <c r="U94">
        <f>IF('4. Heures nocturnes'!$C$3="Score",0,0)</f>
        <v>0</v>
      </c>
      <c r="V94">
        <f>IF('4. Heures nocturnes'!$C$3="Score",0,0)</f>
        <v>0</v>
      </c>
      <c r="W94">
        <f>IF('4. Heures nocturnes'!$C$3="Score",0,0)</f>
        <v>0</v>
      </c>
      <c r="X94">
        <f>IF('4. Heures nocturnes'!$C$3="Score",0,0)</f>
        <v>0</v>
      </c>
      <c r="Y94">
        <f>IF('4. Heures nocturnes'!$C$3="Score",0,0)</f>
        <v>0</v>
      </c>
      <c r="Z94">
        <f>IF('4. Heures nocturnes'!$C$3="Score",0,0)</f>
        <v>0</v>
      </c>
      <c r="AA94">
        <f>IF('4. Heures nocturnes'!$C$3="Score",0,0)</f>
        <v>0</v>
      </c>
      <c r="AB94">
        <f>IF('4. Heures nocturnes'!$C$3="Score",0,1)</f>
        <v>1</v>
      </c>
      <c r="AC94">
        <f>IF('4. Heures nocturnes'!$C$3="Score",0,2)</f>
        <v>2</v>
      </c>
      <c r="AD94">
        <f>IF('4. Heures nocturnes'!$C$3="Score",2,9)</f>
        <v>9</v>
      </c>
      <c r="AE94">
        <f>IF('4. Heures nocturnes'!$C$3="Score",2,9)</f>
        <v>9</v>
      </c>
      <c r="AF94">
        <f>IF('4. Heures nocturnes'!$C$3="Score",2,9)</f>
        <v>9</v>
      </c>
      <c r="AG94">
        <f>IF('4. Heures nocturnes'!$C$3="Score",2,9)</f>
        <v>9</v>
      </c>
      <c r="AH94">
        <f>IF('4. Heures nocturnes'!$C$3="Score",2,10)</f>
        <v>10</v>
      </c>
      <c r="AI94">
        <f>IF('4. Heures nocturnes'!$C$3="Score",2,17)</f>
        <v>17</v>
      </c>
      <c r="AJ94">
        <f>IF('4. Heures nocturnes'!$C$3="Score",2,23)</f>
        <v>23</v>
      </c>
      <c r="AK94">
        <f>IF('4. Heures nocturnes'!$C$3="Score",2,16)</f>
        <v>16</v>
      </c>
      <c r="AL94">
        <f>IF('4. Heures nocturnes'!$C$3="Score",2,16)</f>
        <v>16</v>
      </c>
      <c r="AM94">
        <f>IF('4. Heures nocturnes'!$C$3="Score",2,17)</f>
        <v>17</v>
      </c>
      <c r="AN94">
        <f>IF('4. Heures nocturnes'!$C$3="Score",2,18)</f>
        <v>18</v>
      </c>
      <c r="AO94">
        <f>IF('4. Heures nocturnes'!$C$3="Score",2,17)</f>
        <v>17</v>
      </c>
      <c r="AP94">
        <f>IF('4. Heures nocturnes'!$C$3="Score",2,9)</f>
        <v>9</v>
      </c>
      <c r="AQ94">
        <f>IF('4. Heures nocturnes'!$C$3="Score",0,2)</f>
        <v>2</v>
      </c>
      <c r="AR94">
        <f>IF('4. Heures nocturnes'!$C$3="Score",0,3)</f>
        <v>3</v>
      </c>
      <c r="AS94">
        <f>IF('4. Heures nocturnes'!$C$3="Score",0,4)</f>
        <v>4</v>
      </c>
      <c r="AT94">
        <f>IF('4. Heures nocturnes'!$C$3="Score",2,11)</f>
        <v>11</v>
      </c>
      <c r="AU94">
        <f>IF('4. Heures nocturnes'!$C$3="Score",2,17)</f>
        <v>17</v>
      </c>
      <c r="AV94">
        <f>IF('4. Heures nocturnes'!$C$3="Score",2,17)</f>
        <v>17</v>
      </c>
      <c r="AW94">
        <f>IF('4. Heures nocturnes'!$C$3="Score",2,17)</f>
        <v>17</v>
      </c>
      <c r="AX94">
        <f>IF('4. Heures nocturnes'!$C$3="Score",2,17)</f>
        <v>17</v>
      </c>
      <c r="AY94">
        <f>IF('4. Heures nocturnes'!$C$3="Score",2,16)</f>
        <v>16</v>
      </c>
      <c r="AZ94">
        <f>IF('4. Heures nocturnes'!$C$3="Score",2,15)</f>
        <v>15</v>
      </c>
      <c r="BA94">
        <f>IF('4. Heures nocturnes'!$C$3="Score",0,7)</f>
        <v>7</v>
      </c>
      <c r="BB94">
        <f>IF('4. Heures nocturnes'!$C$3="Score",0,1)</f>
        <v>1</v>
      </c>
      <c r="BC94">
        <f>IF('4. Heures nocturnes'!$C$3="Score",0,2)</f>
        <v>2</v>
      </c>
      <c r="BD94">
        <f>IF('4. Heures nocturnes'!$C$3="Score",0,3)</f>
        <v>3</v>
      </c>
      <c r="BE94">
        <f>IF('4. Heures nocturnes'!$C$3="Score",0,3)</f>
        <v>3</v>
      </c>
      <c r="BF94">
        <f>IF('4. Heures nocturnes'!$C$3="Score",0,3)</f>
        <v>3</v>
      </c>
      <c r="BG94">
        <f>IF('4. Heures nocturnes'!$C$3="Score",0,3)</f>
        <v>3</v>
      </c>
      <c r="BH94">
        <f>IF('4. Heures nocturnes'!$C$3="Score",0,3)</f>
        <v>3</v>
      </c>
      <c r="BI94">
        <f>IF('4. Heures nocturnes'!$C$3="Score",0,2)</f>
        <v>2</v>
      </c>
      <c r="BJ94">
        <f>IF('4. Heures nocturnes'!$C$3="Score",0,2)</f>
        <v>2</v>
      </c>
      <c r="BK94">
        <f>IF('4. Heures nocturnes'!$C$3="Score",2,9)</f>
        <v>9</v>
      </c>
      <c r="BL94">
        <f>IF('4. Heures nocturnes'!$C$3="Score",2,16)</f>
        <v>16</v>
      </c>
      <c r="BM94">
        <f>IF('4. Heures nocturnes'!$C$3="Score",2,16)</f>
        <v>16</v>
      </c>
      <c r="BN94">
        <f>IF('4. Heures nocturnes'!$C$3="Score",2,16)</f>
        <v>16</v>
      </c>
      <c r="BO94">
        <f>IF('4. Heures nocturnes'!$C$3="Score",2,17)</f>
        <v>17</v>
      </c>
      <c r="BP94">
        <f>IF('4. Heures nocturnes'!$C$3="Score",2,18)</f>
        <v>18</v>
      </c>
      <c r="BQ94">
        <f>IF('4. Heures nocturnes'!$C$3="Score",2,17)</f>
        <v>17</v>
      </c>
      <c r="BR94">
        <f>IF('4. Heures nocturnes'!$C$3="Score",2,9)</f>
        <v>9</v>
      </c>
      <c r="BS94">
        <f>IF('4. Heures nocturnes'!$C$3="Score",0,2)</f>
        <v>2</v>
      </c>
      <c r="BT94">
        <f>IF('4. Heures nocturnes'!$C$3="Score",0,2)</f>
        <v>2</v>
      </c>
      <c r="BU94">
        <f>IF('4. Heures nocturnes'!$C$3="Score",0,3)</f>
        <v>3</v>
      </c>
      <c r="BV94">
        <f>IF('4. Heures nocturnes'!$C$3="Score",0,2)</f>
        <v>2</v>
      </c>
      <c r="BW94">
        <f>IF('4. Heures nocturnes'!$C$3="Score",0,2)</f>
        <v>2</v>
      </c>
      <c r="BX94">
        <f>IF('4. Heures nocturnes'!$C$3="Score",0,2)</f>
        <v>2</v>
      </c>
      <c r="BY94">
        <f>IF('4. Heures nocturnes'!$C$3="Score",0,2)</f>
        <v>2</v>
      </c>
      <c r="BZ94">
        <f>IF('4. Heures nocturnes'!$C$3="Score",0,2)</f>
        <v>2</v>
      </c>
      <c r="CA94">
        <f>IF('4. Heures nocturnes'!$C$3="Score",0,2)</f>
        <v>2</v>
      </c>
      <c r="CB94">
        <f>IF('4. Heures nocturnes'!$C$3="Score",0,2)</f>
        <v>2</v>
      </c>
      <c r="CC94">
        <f>IF('4. Heures nocturnes'!$C$3="Score",0,3)</f>
        <v>3</v>
      </c>
      <c r="CD94">
        <f>IF('4. Heures nocturnes'!$C$3="Score",0,2)</f>
        <v>2</v>
      </c>
      <c r="CE94">
        <f>IF('4. Heures nocturnes'!$C$3="Score",0,2)</f>
        <v>2</v>
      </c>
      <c r="CF94">
        <f>IF('4. Heures nocturnes'!$C$3="Score",0,2)</f>
        <v>2</v>
      </c>
      <c r="CG94">
        <f>IF('4. Heures nocturnes'!$C$3="Score",0,2)</f>
        <v>2</v>
      </c>
      <c r="CH94">
        <f>IF('4. Heures nocturnes'!$C$3="Score",0,2)</f>
        <v>2</v>
      </c>
      <c r="CI94">
        <f>IF('4. Heures nocturnes'!$C$3="Score",0,1)</f>
        <v>1</v>
      </c>
      <c r="CJ94">
        <f>IF('4. Heures nocturnes'!$C$3="Score",0,0)</f>
        <v>0</v>
      </c>
      <c r="CK94">
        <f>IF('4. Heures nocturnes'!$C$3="Score",0,0)</f>
        <v>0</v>
      </c>
      <c r="CL94">
        <f>IF('4. Heures nocturnes'!$C$3="Score",0,1)</f>
        <v>1</v>
      </c>
      <c r="CM94">
        <f>IF('4. Heures nocturnes'!$C$3="Score",0,2)</f>
        <v>2</v>
      </c>
      <c r="CN94">
        <f>IF('4. Heures nocturnes'!$C$3="Score",0,3)</f>
        <v>3</v>
      </c>
      <c r="CO94">
        <f>IF('4. Heures nocturnes'!$C$3="Score",2,10)</f>
        <v>10</v>
      </c>
      <c r="CP94">
        <f>IF('4. Heures nocturnes'!$C$3="Score",2,10)</f>
        <v>10</v>
      </c>
      <c r="CQ94">
        <f>IF('4. Heures nocturnes'!$C$3="Score",2,10)</f>
        <v>10</v>
      </c>
      <c r="CR94">
        <f>IF('4. Heures nocturnes'!$C$3="Score",2,10)</f>
        <v>10</v>
      </c>
      <c r="CS94">
        <f>IF('4. Heures nocturnes'!$C$3="Score",2,10)</f>
        <v>10</v>
      </c>
      <c r="CT94">
        <f>IF('4. Heures nocturnes'!$C$3="Score",2,17)</f>
        <v>17</v>
      </c>
      <c r="CU94">
        <f>IF('4. Heures nocturnes'!$C$3="Score",2,23)</f>
        <v>23</v>
      </c>
      <c r="CV94">
        <f>IF('4. Heures nocturnes'!$C$3="Score",2,16)</f>
        <v>16</v>
      </c>
      <c r="CW94">
        <f>IF('4. Heures nocturnes'!$C$3="Score",2,16)</f>
        <v>16</v>
      </c>
      <c r="CX94">
        <f>IF('4. Heures nocturnes'!$C$3="Score",2,17)</f>
        <v>17</v>
      </c>
      <c r="CY94">
        <f>IF('4. Heures nocturnes'!$C$3="Score",2,18)</f>
        <v>18</v>
      </c>
      <c r="CZ94">
        <f>IF('4. Heures nocturnes'!$C$3="Score",2,24)</f>
        <v>24</v>
      </c>
      <c r="DA94">
        <f>IF('4. Heures nocturnes'!$C$3="Score",2,16)</f>
        <v>16</v>
      </c>
    </row>
    <row r="95" spans="2:105" x14ac:dyDescent="0.35">
      <c r="B95" s="186" t="s">
        <v>1190</v>
      </c>
      <c r="D95" s="207">
        <f t="shared" si="4"/>
        <v>5.6</v>
      </c>
      <c r="U95">
        <f>IF('4. Heures nocturnes'!$C$3="Score",0,0)</f>
        <v>0</v>
      </c>
      <c r="V95">
        <f>IF('4. Heures nocturnes'!$C$3="Score",0,0)</f>
        <v>0</v>
      </c>
      <c r="W95">
        <f>IF('4. Heures nocturnes'!$C$3="Score",0,0)</f>
        <v>0</v>
      </c>
      <c r="X95">
        <f>IF('4. Heures nocturnes'!$C$3="Score",0,0)</f>
        <v>0</v>
      </c>
      <c r="Y95">
        <f>IF('4. Heures nocturnes'!$C$3="Score",0,0)</f>
        <v>0</v>
      </c>
      <c r="Z95">
        <f>IF('4. Heures nocturnes'!$C$3="Score",0,0)</f>
        <v>0</v>
      </c>
      <c r="AA95">
        <f>IF('4. Heures nocturnes'!$C$3="Score",0,0)</f>
        <v>0</v>
      </c>
      <c r="AB95">
        <f>IF('4. Heures nocturnes'!$C$3="Score",0,0)</f>
        <v>0</v>
      </c>
      <c r="AC95">
        <f>IF('4. Heures nocturnes'!$C$3="Score",0,0)</f>
        <v>0</v>
      </c>
      <c r="AD95">
        <f>IF('4. Heures nocturnes'!$C$3="Score",0,1)</f>
        <v>1</v>
      </c>
      <c r="AE95">
        <f>IF('4. Heures nocturnes'!$C$3="Score",0,2)</f>
        <v>2</v>
      </c>
      <c r="AF95">
        <f>IF('4. Heures nocturnes'!$C$3="Score",0,2)</f>
        <v>2</v>
      </c>
      <c r="AG95">
        <f>IF('4. Heures nocturnes'!$C$3="Score",0,2)</f>
        <v>2</v>
      </c>
      <c r="AH95">
        <f>IF('4. Heures nocturnes'!$C$3="Score",0,2)</f>
        <v>2</v>
      </c>
      <c r="AI95">
        <f>IF('4. Heures nocturnes'!$C$3="Score",0,3)</f>
        <v>3</v>
      </c>
      <c r="AJ95">
        <f>IF('4. Heures nocturnes'!$C$3="Score",0,3)</f>
        <v>3</v>
      </c>
      <c r="AK95">
        <f>IF('4. Heures nocturnes'!$C$3="Score",0,2)</f>
        <v>2</v>
      </c>
      <c r="AL95">
        <f>IF('4. Heures nocturnes'!$C$3="Score",0,2)</f>
        <v>2</v>
      </c>
      <c r="AM95">
        <f>IF('4. Heures nocturnes'!$C$3="Score",2,9)</f>
        <v>9</v>
      </c>
      <c r="AN95">
        <f>IF('4. Heures nocturnes'!$C$3="Score",2,9)</f>
        <v>9</v>
      </c>
      <c r="AO95">
        <f>IF('4. Heures nocturnes'!$C$3="Score",2,9)</f>
        <v>9</v>
      </c>
      <c r="AP95">
        <f>IF('4. Heures nocturnes'!$C$3="Score",2,9)</f>
        <v>9</v>
      </c>
      <c r="AQ95">
        <f>IF('4. Heures nocturnes'!$C$3="Score",2,16)</f>
        <v>16</v>
      </c>
      <c r="AR95">
        <f>IF('4. Heures nocturnes'!$C$3="Score",2,16)</f>
        <v>16</v>
      </c>
      <c r="AS95">
        <f>IF('4. Heures nocturnes'!$C$3="Score",2,15)</f>
        <v>15</v>
      </c>
      <c r="AT95">
        <f>IF('4. Heures nocturnes'!$C$3="Score",1,8)</f>
        <v>8</v>
      </c>
      <c r="AU95">
        <f>IF('4. Heures nocturnes'!$C$3="Score",1,8)</f>
        <v>8</v>
      </c>
      <c r="AV95">
        <f>IF('4. Heures nocturnes'!$C$3="Score",1,8)</f>
        <v>8</v>
      </c>
      <c r="AW95">
        <f>IF('4. Heures nocturnes'!$C$3="Score",0,7)</f>
        <v>7</v>
      </c>
      <c r="AX95">
        <f>IF('4. Heures nocturnes'!$C$3="Score",0,0)</f>
        <v>0</v>
      </c>
      <c r="AY95">
        <f>IF('4. Heures nocturnes'!$C$3="Score",0,0)</f>
        <v>0</v>
      </c>
      <c r="AZ95">
        <f>IF('4. Heures nocturnes'!$C$3="Score",0,1)</f>
        <v>1</v>
      </c>
      <c r="BA95">
        <f>IF('4. Heures nocturnes'!$C$3="Score",0,2)</f>
        <v>2</v>
      </c>
      <c r="BB95">
        <f>IF('4. Heures nocturnes'!$C$3="Score",0,3)</f>
        <v>3</v>
      </c>
      <c r="BC95">
        <f>IF('4. Heures nocturnes'!$C$3="Score",2,10)</f>
        <v>10</v>
      </c>
      <c r="BD95">
        <f>IF('4. Heures nocturnes'!$C$3="Score",2,10)</f>
        <v>10</v>
      </c>
      <c r="BE95">
        <f>IF('4. Heures nocturnes'!$C$3="Score",2,10)</f>
        <v>10</v>
      </c>
      <c r="BF95">
        <f>IF('4. Heures nocturnes'!$C$3="Score",2,11)</f>
        <v>11</v>
      </c>
      <c r="BG95">
        <f>IF('4. Heures nocturnes'!$C$3="Score",2,10)</f>
        <v>10</v>
      </c>
      <c r="BH95">
        <f>IF('4. Heures nocturnes'!$C$3="Score",2,10)</f>
        <v>10</v>
      </c>
      <c r="BI95">
        <f>IF('4. Heures nocturnes'!$C$3="Score",2,10)</f>
        <v>10</v>
      </c>
      <c r="BJ95">
        <f>IF('4. Heures nocturnes'!$C$3="Score",0,3)</f>
        <v>3</v>
      </c>
      <c r="BK95">
        <f>IF('4. Heures nocturnes'!$C$3="Score",0,3)</f>
        <v>3</v>
      </c>
      <c r="BL95">
        <f>IF('4. Heures nocturnes'!$C$3="Score",0,4)</f>
        <v>4</v>
      </c>
      <c r="BM95">
        <f>IF('4. Heures nocturnes'!$C$3="Score",0,4)</f>
        <v>4</v>
      </c>
      <c r="BN95">
        <f>IF('4. Heures nocturnes'!$C$3="Score",0,4)</f>
        <v>4</v>
      </c>
      <c r="BO95">
        <f>IF('4. Heures nocturnes'!$C$3="Score",0,3)</f>
        <v>3</v>
      </c>
      <c r="BP95">
        <f>IF('4. Heures nocturnes'!$C$3="Score",0,2)</f>
        <v>2</v>
      </c>
      <c r="BQ95">
        <f>IF('4. Heures nocturnes'!$C$3="Score",0,3)</f>
        <v>3</v>
      </c>
      <c r="BR95">
        <f>IF('4. Heures nocturnes'!$C$3="Score",0,4)</f>
        <v>4</v>
      </c>
      <c r="BS95">
        <f>IF('4. Heures nocturnes'!$C$3="Score",0,4)</f>
        <v>4</v>
      </c>
      <c r="BT95">
        <f>IF('4. Heures nocturnes'!$C$3="Score",2,10)</f>
        <v>10</v>
      </c>
      <c r="BU95">
        <f>IF('4. Heures nocturnes'!$C$3="Score",2,10)</f>
        <v>10</v>
      </c>
      <c r="BV95">
        <f>IF('4. Heures nocturnes'!$C$3="Score",2,10)</f>
        <v>10</v>
      </c>
      <c r="BW95">
        <f>IF('4. Heures nocturnes'!$C$3="Score",2,10)</f>
        <v>10</v>
      </c>
      <c r="BX95">
        <f>IF('4. Heures nocturnes'!$C$3="Score",2,10)</f>
        <v>10</v>
      </c>
      <c r="BY95">
        <f>IF('4. Heures nocturnes'!$C$3="Score",2,17)</f>
        <v>17</v>
      </c>
      <c r="BZ95">
        <f>IF('4. Heures nocturnes'!$C$3="Score",2,23)</f>
        <v>23</v>
      </c>
      <c r="CA95">
        <f>IF('4. Heures nocturnes'!$C$3="Score",2,16)</f>
        <v>16</v>
      </c>
      <c r="CB95">
        <f>IF('4. Heures nocturnes'!$C$3="Score",2,16)</f>
        <v>16</v>
      </c>
      <c r="CC95">
        <f>IF('4. Heures nocturnes'!$C$3="Score",2,17)</f>
        <v>17</v>
      </c>
      <c r="CD95">
        <f>IF('4. Heures nocturnes'!$C$3="Score",2,18)</f>
        <v>18</v>
      </c>
      <c r="CE95">
        <f>IF('4. Heures nocturnes'!$C$3="Score",2,17)</f>
        <v>17</v>
      </c>
      <c r="CF95">
        <f>IF('4. Heures nocturnes'!$C$3="Score",2,9)</f>
        <v>9</v>
      </c>
      <c r="CG95">
        <f>IF('4. Heures nocturnes'!$C$3="Score",0,2)</f>
        <v>2</v>
      </c>
      <c r="CH95">
        <f>IF('4. Heures nocturnes'!$C$3="Score",0,3)</f>
        <v>3</v>
      </c>
      <c r="CI95">
        <f>IF('4. Heures nocturnes'!$C$3="Score",0,4)</f>
        <v>4</v>
      </c>
      <c r="CJ95">
        <f>IF('4. Heures nocturnes'!$C$3="Score",0,3)</f>
        <v>3</v>
      </c>
      <c r="CK95">
        <f>IF('4. Heures nocturnes'!$C$3="Score",0,2)</f>
        <v>2</v>
      </c>
      <c r="CL95">
        <f>IF('4. Heures nocturnes'!$C$3="Score",0,2)</f>
        <v>2</v>
      </c>
      <c r="CM95">
        <f>IF('4. Heures nocturnes'!$C$3="Score",0,2)</f>
        <v>2</v>
      </c>
      <c r="CN95">
        <f>IF('4. Heures nocturnes'!$C$3="Score",0,3)</f>
        <v>3</v>
      </c>
      <c r="CO95">
        <f>IF('4. Heures nocturnes'!$C$3="Score",0,3)</f>
        <v>3</v>
      </c>
      <c r="CP95">
        <f>IF('4. Heures nocturnes'!$C$3="Score",0,2)</f>
        <v>2</v>
      </c>
      <c r="CQ95">
        <f>IF('4. Heures nocturnes'!$C$3="Score",0,2)</f>
        <v>2</v>
      </c>
      <c r="CR95">
        <f>IF('4. Heures nocturnes'!$C$3="Score",0,2)</f>
        <v>2</v>
      </c>
      <c r="CS95">
        <f>IF('4. Heures nocturnes'!$C$3="Score",0,3)</f>
        <v>3</v>
      </c>
      <c r="CT95">
        <f>IF('4. Heures nocturnes'!$C$3="Score",0,4)</f>
        <v>4</v>
      </c>
      <c r="CU95">
        <f>IF('4. Heures nocturnes'!$C$3="Score",0,3)</f>
        <v>3</v>
      </c>
      <c r="CV95">
        <f>IF('4. Heures nocturnes'!$C$3="Score",0,2)</f>
        <v>2</v>
      </c>
      <c r="CW95">
        <f>IF('4. Heures nocturnes'!$C$3="Score",0,2)</f>
        <v>2</v>
      </c>
      <c r="CX95">
        <f>IF('4. Heures nocturnes'!$C$3="Score",0,2)</f>
        <v>2</v>
      </c>
      <c r="CY95">
        <f>IF('4. Heures nocturnes'!$C$3="Score",0,2)</f>
        <v>2</v>
      </c>
      <c r="CZ95">
        <f>IF('4. Heures nocturnes'!$C$3="Score",0,1)</f>
        <v>1</v>
      </c>
      <c r="DA95">
        <f>IF('4. Heures nocturnes'!$C$3="Score",0,0)</f>
        <v>0</v>
      </c>
    </row>
    <row r="96" spans="2:105" x14ac:dyDescent="0.35">
      <c r="B96" s="186" t="s">
        <v>1191</v>
      </c>
      <c r="D96" s="207">
        <f t="shared" si="4"/>
        <v>14.305882352941177</v>
      </c>
      <c r="U96">
        <f>IF('4. Heures nocturnes'!$C$3="Score",2,16)</f>
        <v>16</v>
      </c>
      <c r="V96">
        <f>IF('4. Heures nocturnes'!$C$3="Score",2,17)</f>
        <v>17</v>
      </c>
      <c r="W96">
        <f>IF('4. Heures nocturnes'!$C$3="Score",2,17)</f>
        <v>17</v>
      </c>
      <c r="X96">
        <f>IF('4. Heures nocturnes'!$C$3="Score",2,9)</f>
        <v>9</v>
      </c>
      <c r="Y96">
        <f>IF('4. Heures nocturnes'!$C$3="Score",0,2)</f>
        <v>2</v>
      </c>
      <c r="Z96">
        <f>IF('4. Heures nocturnes'!$C$3="Score",0,2)</f>
        <v>2</v>
      </c>
      <c r="AA96">
        <f>IF('4. Heures nocturnes'!$C$3="Score",0,3)</f>
        <v>3</v>
      </c>
      <c r="AB96">
        <f>IF('4. Heures nocturnes'!$C$3="Score",0,4)</f>
        <v>4</v>
      </c>
      <c r="AC96">
        <f>IF('4. Heures nocturnes'!$C$3="Score",0,4)</f>
        <v>4</v>
      </c>
      <c r="AD96">
        <f>IF('4. Heures nocturnes'!$C$3="Score",2,10)</f>
        <v>10</v>
      </c>
      <c r="AE96">
        <f>IF('4. Heures nocturnes'!$C$3="Score",2,10)</f>
        <v>10</v>
      </c>
      <c r="AF96">
        <f>IF('4. Heures nocturnes'!$C$3="Score",2,10)</f>
        <v>10</v>
      </c>
      <c r="AG96">
        <f>IF('4. Heures nocturnes'!$C$3="Score",2,10)</f>
        <v>10</v>
      </c>
      <c r="AH96">
        <f>IF('4. Heures nocturnes'!$C$3="Score",2,10)</f>
        <v>10</v>
      </c>
      <c r="AI96">
        <f>IF('4. Heures nocturnes'!$C$3="Score",2,17)</f>
        <v>17</v>
      </c>
      <c r="AJ96">
        <f>IF('4. Heures nocturnes'!$C$3="Score",2,23)</f>
        <v>23</v>
      </c>
      <c r="AK96">
        <f>IF('4. Heures nocturnes'!$C$3="Score",2,16)</f>
        <v>16</v>
      </c>
      <c r="AL96">
        <f>IF('4. Heures nocturnes'!$C$3="Score",2,16)</f>
        <v>16</v>
      </c>
      <c r="AM96">
        <f>IF('4. Heures nocturnes'!$C$3="Score",2,17)</f>
        <v>17</v>
      </c>
      <c r="AN96">
        <f>IF('4. Heures nocturnes'!$C$3="Score",2,25)</f>
        <v>25</v>
      </c>
      <c r="AO96">
        <f>IF('4. Heures nocturnes'!$C$3="Score",2,31)</f>
        <v>31</v>
      </c>
      <c r="AP96">
        <f>IF('4. Heures nocturnes'!$C$3="Score",2,23)</f>
        <v>23</v>
      </c>
      <c r="AQ96">
        <f>IF('4. Heures nocturnes'!$C$3="Score",2,16)</f>
        <v>16</v>
      </c>
      <c r="AR96">
        <f>IF('4. Heures nocturnes'!$C$3="Score",2,17)</f>
        <v>17</v>
      </c>
      <c r="AS96">
        <f>IF('4. Heures nocturnes'!$C$3="Score",2,25)</f>
        <v>25</v>
      </c>
      <c r="AT96">
        <f>IF('4. Heures nocturnes'!$C$3="Score",2,31)</f>
        <v>31</v>
      </c>
      <c r="AU96">
        <f>IF('4. Heures nocturnes'!$C$3="Score",2,23)</f>
        <v>23</v>
      </c>
      <c r="AV96">
        <f>IF('4. Heures nocturnes'!$C$3="Score",2,16)</f>
        <v>16</v>
      </c>
      <c r="AW96">
        <f>IF('4. Heures nocturnes'!$C$3="Score",2,16)</f>
        <v>16</v>
      </c>
      <c r="AX96">
        <f>IF('4. Heures nocturnes'!$C$3="Score",2,17)</f>
        <v>17</v>
      </c>
      <c r="AY96">
        <f>IF('4. Heures nocturnes'!$C$3="Score",2,17)</f>
        <v>17</v>
      </c>
      <c r="AZ96">
        <f>IF('4. Heures nocturnes'!$C$3="Score",2,17)</f>
        <v>17</v>
      </c>
      <c r="BA96">
        <f>IF('4. Heures nocturnes'!$C$3="Score",2,17)</f>
        <v>17</v>
      </c>
      <c r="BB96">
        <f>IF('4. Heures nocturnes'!$C$3="Score",2,17)</f>
        <v>17</v>
      </c>
      <c r="BC96">
        <f>IF('4. Heures nocturnes'!$C$3="Score",2,18)</f>
        <v>18</v>
      </c>
      <c r="BD96">
        <f>IF('4. Heures nocturnes'!$C$3="Score",2,18)</f>
        <v>18</v>
      </c>
      <c r="BE96">
        <f>IF('4. Heures nocturnes'!$C$3="Score",2,18)</f>
        <v>18</v>
      </c>
      <c r="BF96">
        <f>IF('4. Heures nocturnes'!$C$3="Score",2,24)</f>
        <v>24</v>
      </c>
      <c r="BG96">
        <f>IF('4. Heures nocturnes'!$C$3="Score",2,16)</f>
        <v>16</v>
      </c>
      <c r="BH96">
        <f>IF('4. Heures nocturnes'!$C$3="Score",2,9)</f>
        <v>9</v>
      </c>
      <c r="BI96">
        <f>IF('4. Heures nocturnes'!$C$3="Score",2,10)</f>
        <v>10</v>
      </c>
      <c r="BJ96">
        <f>IF('4. Heures nocturnes'!$C$3="Score",2,16)</f>
        <v>16</v>
      </c>
      <c r="BK96">
        <f>IF('4. Heures nocturnes'!$C$3="Score",2,16)</f>
        <v>16</v>
      </c>
      <c r="BL96">
        <f>IF('4. Heures nocturnes'!$C$3="Score",2,15)</f>
        <v>15</v>
      </c>
      <c r="BM96">
        <f>IF('4. Heures nocturnes'!$C$3="Score",1,8)</f>
        <v>8</v>
      </c>
      <c r="BN96">
        <f>IF('4. Heures nocturnes'!$C$3="Score",2,9)</f>
        <v>9</v>
      </c>
      <c r="BO96">
        <f>IF('4. Heures nocturnes'!$C$3="Score",2,10)</f>
        <v>10</v>
      </c>
      <c r="BP96">
        <f>IF('4. Heures nocturnes'!$C$3="Score",2,10)</f>
        <v>10</v>
      </c>
      <c r="BQ96">
        <f>IF('4. Heures nocturnes'!$C$3="Score",2,11)</f>
        <v>11</v>
      </c>
      <c r="BR96">
        <f>IF('4. Heures nocturnes'!$C$3="Score",2,18)</f>
        <v>18</v>
      </c>
      <c r="BS96">
        <f>IF('4. Heures nocturnes'!$C$3="Score",2,18)</f>
        <v>18</v>
      </c>
      <c r="BT96">
        <f>IF('4. Heures nocturnes'!$C$3="Score",2,19)</f>
        <v>19</v>
      </c>
      <c r="BU96">
        <f>IF('4. Heures nocturnes'!$C$3="Score",2,19)</f>
        <v>19</v>
      </c>
      <c r="BV96">
        <f>IF('4. Heures nocturnes'!$C$3="Score",2,18)</f>
        <v>18</v>
      </c>
      <c r="BW96">
        <f>IF('4. Heures nocturnes'!$C$3="Score",2,17)</f>
        <v>17</v>
      </c>
      <c r="BX96">
        <f>IF('4. Heures nocturnes'!$C$3="Score",2,9)</f>
        <v>9</v>
      </c>
      <c r="BY96">
        <f>IF('4. Heures nocturnes'!$C$3="Score",0,2)</f>
        <v>2</v>
      </c>
      <c r="BZ96">
        <f>IF('4. Heures nocturnes'!$C$3="Score",0,3)</f>
        <v>3</v>
      </c>
      <c r="CA96">
        <f>IF('4. Heures nocturnes'!$C$3="Score",0,3)</f>
        <v>3</v>
      </c>
      <c r="CB96">
        <f>IF('4. Heures nocturnes'!$C$3="Score",2,9)</f>
        <v>9</v>
      </c>
      <c r="CC96">
        <f>IF('4. Heures nocturnes'!$C$3="Score",2,9)</f>
        <v>9</v>
      </c>
      <c r="CD96">
        <f>IF('4. Heures nocturnes'!$C$3="Score",2,9)</f>
        <v>9</v>
      </c>
      <c r="CE96">
        <f>IF('4. Heures nocturnes'!$C$3="Score",2,10)</f>
        <v>10</v>
      </c>
      <c r="CF96">
        <f>IF('4. Heures nocturnes'!$C$3="Score",2,11)</f>
        <v>11</v>
      </c>
      <c r="CG96">
        <f>IF('4. Heures nocturnes'!$C$3="Score",2,11)</f>
        <v>11</v>
      </c>
      <c r="CH96">
        <f>IF('4. Heures nocturnes'!$C$3="Score",2,17)</f>
        <v>17</v>
      </c>
      <c r="CI96">
        <f>IF('4. Heures nocturnes'!$C$3="Score",2,10)</f>
        <v>10</v>
      </c>
      <c r="CJ96">
        <f>IF('4. Heures nocturnes'!$C$3="Score",2,10)</f>
        <v>10</v>
      </c>
      <c r="CK96">
        <f>IF('4. Heures nocturnes'!$C$3="Score",2,10)</f>
        <v>10</v>
      </c>
      <c r="CL96">
        <f>IF('4. Heures nocturnes'!$C$3="Score",2,10)</f>
        <v>10</v>
      </c>
      <c r="CM96">
        <f>IF('4. Heures nocturnes'!$C$3="Score",2,17)</f>
        <v>17</v>
      </c>
      <c r="CN96">
        <f>IF('4. Heures nocturnes'!$C$3="Score",2,23)</f>
        <v>23</v>
      </c>
      <c r="CO96">
        <f>IF('4. Heures nocturnes'!$C$3="Score",2,16)</f>
        <v>16</v>
      </c>
      <c r="CP96">
        <f>IF('4. Heures nocturnes'!$C$3="Score",2,16)</f>
        <v>16</v>
      </c>
      <c r="CQ96">
        <f>IF('4. Heures nocturnes'!$C$3="Score",2,17)</f>
        <v>17</v>
      </c>
      <c r="CR96">
        <f>IF('4. Heures nocturnes'!$C$3="Score",2,25)</f>
        <v>25</v>
      </c>
      <c r="CS96">
        <f>IF('4. Heures nocturnes'!$C$3="Score",2,31)</f>
        <v>31</v>
      </c>
      <c r="CT96">
        <f>IF('4. Heures nocturnes'!$C$3="Score",2,23)</f>
        <v>23</v>
      </c>
      <c r="CU96">
        <f>IF('4. Heures nocturnes'!$C$3="Score",2,16)</f>
        <v>16</v>
      </c>
      <c r="CV96">
        <f>IF('4. Heures nocturnes'!$C$3="Score",2,16)</f>
        <v>16</v>
      </c>
      <c r="CW96">
        <f>IF('4. Heures nocturnes'!$C$3="Score",2,16)</f>
        <v>16</v>
      </c>
      <c r="CX96">
        <f>IF('4. Heures nocturnes'!$C$3="Score",2,16)</f>
        <v>16</v>
      </c>
      <c r="CY96">
        <f>IF('4. Heures nocturnes'!$C$3="Score",2,9)</f>
        <v>9</v>
      </c>
      <c r="CZ96">
        <f>IF('4. Heures nocturnes'!$C$3="Score",0,2)</f>
        <v>2</v>
      </c>
      <c r="DA96">
        <f>IF('4. Heures nocturnes'!$C$3="Score",0,2)</f>
        <v>2</v>
      </c>
    </row>
    <row r="97" spans="2:105" x14ac:dyDescent="0.35">
      <c r="B97" s="186" t="s">
        <v>1192</v>
      </c>
      <c r="D97" s="207">
        <f t="shared" si="4"/>
        <v>12.388235294117647</v>
      </c>
      <c r="U97">
        <f>IF('4. Heures nocturnes'!$C$3="Score",2,9)</f>
        <v>9</v>
      </c>
      <c r="V97">
        <f>IF('4. Heures nocturnes'!$C$3="Score",2,16)</f>
        <v>16</v>
      </c>
      <c r="W97">
        <f>IF('4. Heures nocturnes'!$C$3="Score",2,16)</f>
        <v>16</v>
      </c>
      <c r="X97">
        <f>IF('4. Heures nocturnes'!$C$3="Score",2,16)</f>
        <v>16</v>
      </c>
      <c r="Y97">
        <f>IF('4. Heures nocturnes'!$C$3="Score",2,17)</f>
        <v>17</v>
      </c>
      <c r="Z97">
        <f>IF('4. Heures nocturnes'!$C$3="Score",2,18)</f>
        <v>18</v>
      </c>
      <c r="AA97">
        <f>IF('4. Heures nocturnes'!$C$3="Score",2,24)</f>
        <v>24</v>
      </c>
      <c r="AB97">
        <f>IF('4. Heures nocturnes'!$C$3="Score",2,16)</f>
        <v>16</v>
      </c>
      <c r="AC97">
        <f>IF('4. Heures nocturnes'!$C$3="Score",2,9)</f>
        <v>9</v>
      </c>
      <c r="AD97">
        <f>IF('4. Heures nocturnes'!$C$3="Score",2,9)</f>
        <v>9</v>
      </c>
      <c r="AE97">
        <f>IF('4. Heures nocturnes'!$C$3="Score",2,10)</f>
        <v>10</v>
      </c>
      <c r="AF97">
        <f>IF('4. Heures nocturnes'!$C$3="Score",2,10)</f>
        <v>10</v>
      </c>
      <c r="AG97">
        <f>IF('4. Heures nocturnes'!$C$3="Score",2,17)</f>
        <v>17</v>
      </c>
      <c r="AH97">
        <f>IF('4. Heures nocturnes'!$C$3="Score",2,17)</f>
        <v>17</v>
      </c>
      <c r="AI97">
        <f>IF('4. Heures nocturnes'!$C$3="Score",2,17)</f>
        <v>17</v>
      </c>
      <c r="AJ97">
        <f>IF('4. Heures nocturnes'!$C$3="Score",2,17)</f>
        <v>17</v>
      </c>
      <c r="AK97">
        <f>IF('4. Heures nocturnes'!$C$3="Score",2,17)</f>
        <v>17</v>
      </c>
      <c r="AL97">
        <f>IF('4. Heures nocturnes'!$C$3="Score",2,16)</f>
        <v>16</v>
      </c>
      <c r="AM97">
        <f>IF('4. Heures nocturnes'!$C$3="Score",2,15)</f>
        <v>15</v>
      </c>
      <c r="AN97">
        <f>IF('4. Heures nocturnes'!$C$3="Score",0,7)</f>
        <v>7</v>
      </c>
      <c r="AO97">
        <f>IF('4. Heures nocturnes'!$C$3="Score",0,0)</f>
        <v>0</v>
      </c>
      <c r="AP97">
        <f>IF('4. Heures nocturnes'!$C$3="Score",0,0)</f>
        <v>0</v>
      </c>
      <c r="AQ97">
        <f>IF('4. Heures nocturnes'!$C$3="Score",0,1)</f>
        <v>1</v>
      </c>
      <c r="AR97">
        <f>IF('4. Heures nocturnes'!$C$3="Score",0,2)</f>
        <v>2</v>
      </c>
      <c r="AS97">
        <f>IF('4. Heures nocturnes'!$C$3="Score",0,2)</f>
        <v>2</v>
      </c>
      <c r="AT97">
        <f>IF('4. Heures nocturnes'!$C$3="Score",0,2)</f>
        <v>2</v>
      </c>
      <c r="AU97">
        <f>IF('4. Heures nocturnes'!$C$3="Score",0,2)</f>
        <v>2</v>
      </c>
      <c r="AV97">
        <f>IF('4. Heures nocturnes'!$C$3="Score",0,3)</f>
        <v>3</v>
      </c>
      <c r="AW97">
        <f>IF('4. Heures nocturnes'!$C$3="Score",0,4)</f>
        <v>4</v>
      </c>
      <c r="AX97">
        <f>IF('4. Heures nocturnes'!$C$3="Score",0,4)</f>
        <v>4</v>
      </c>
      <c r="AY97">
        <f>IF('4. Heures nocturnes'!$C$3="Score",2,10)</f>
        <v>10</v>
      </c>
      <c r="AZ97">
        <f>IF('4. Heures nocturnes'!$C$3="Score",2,10)</f>
        <v>10</v>
      </c>
      <c r="BA97">
        <f>IF('4. Heures nocturnes'!$C$3="Score",2,10)</f>
        <v>10</v>
      </c>
      <c r="BB97">
        <f>IF('4. Heures nocturnes'!$C$3="Score",2,10)</f>
        <v>10</v>
      </c>
      <c r="BC97">
        <f>IF('4. Heures nocturnes'!$C$3="Score",2,10)</f>
        <v>10</v>
      </c>
      <c r="BD97">
        <f>IF('4. Heures nocturnes'!$C$3="Score",2,17)</f>
        <v>17</v>
      </c>
      <c r="BE97">
        <f>IF('4. Heures nocturnes'!$C$3="Score",2,23)</f>
        <v>23</v>
      </c>
      <c r="BF97">
        <f>IF('4. Heures nocturnes'!$C$3="Score",2,16)</f>
        <v>16</v>
      </c>
      <c r="BG97">
        <f>IF('4. Heures nocturnes'!$C$3="Score",2,16)</f>
        <v>16</v>
      </c>
      <c r="BH97">
        <f>IF('4. Heures nocturnes'!$C$3="Score",2,17)</f>
        <v>17</v>
      </c>
      <c r="BI97">
        <f>IF('4. Heures nocturnes'!$C$3="Score",2,18)</f>
        <v>18</v>
      </c>
      <c r="BJ97">
        <f>IF('4. Heures nocturnes'!$C$3="Score",2,24)</f>
        <v>24</v>
      </c>
      <c r="BK97">
        <f>IF('4. Heures nocturnes'!$C$3="Score",2,16)</f>
        <v>16</v>
      </c>
      <c r="BL97">
        <f>IF('4. Heures nocturnes'!$C$3="Score",2,9)</f>
        <v>9</v>
      </c>
      <c r="BM97">
        <f>IF('4. Heures nocturnes'!$C$3="Score",2,10)</f>
        <v>10</v>
      </c>
      <c r="BN97">
        <f>IF('4. Heures nocturnes'!$C$3="Score",2,11)</f>
        <v>11</v>
      </c>
      <c r="BO97">
        <f>IF('4. Heures nocturnes'!$C$3="Score",2,10)</f>
        <v>10</v>
      </c>
      <c r="BP97">
        <f>IF('4. Heures nocturnes'!$C$3="Score",2,9)</f>
        <v>9</v>
      </c>
      <c r="BQ97">
        <f>IF('4. Heures nocturnes'!$C$3="Score",0,2)</f>
        <v>2</v>
      </c>
      <c r="BR97">
        <f>IF('4. Heures nocturnes'!$C$3="Score",0,2)</f>
        <v>2</v>
      </c>
      <c r="BS97">
        <f>IF('4. Heures nocturnes'!$C$3="Score",0,3)</f>
        <v>3</v>
      </c>
      <c r="BT97">
        <f>IF('4. Heures nocturnes'!$C$3="Score",0,3)</f>
        <v>3</v>
      </c>
      <c r="BU97">
        <f>IF('4. Heures nocturnes'!$C$3="Score",2,10)</f>
        <v>10</v>
      </c>
      <c r="BV97">
        <f>IF('4. Heures nocturnes'!$C$3="Score",2,17)</f>
        <v>17</v>
      </c>
      <c r="BW97">
        <f>IF('4. Heures nocturnes'!$C$3="Score",2,17)</f>
        <v>17</v>
      </c>
      <c r="BX97">
        <f>IF('4. Heures nocturnes'!$C$3="Score",2,17)</f>
        <v>17</v>
      </c>
      <c r="BY97">
        <f>IF('4. Heures nocturnes'!$C$3="Score",2,17)</f>
        <v>17</v>
      </c>
      <c r="BZ97">
        <f>IF('4. Heures nocturnes'!$C$3="Score",2,17)</f>
        <v>17</v>
      </c>
      <c r="CA97">
        <f>IF('4. Heures nocturnes'!$C$3="Score",2,24)</f>
        <v>24</v>
      </c>
      <c r="CB97">
        <f>IF('4. Heures nocturnes'!$C$3="Score",2,23)</f>
        <v>23</v>
      </c>
      <c r="CC97">
        <f>IF('4. Heures nocturnes'!$C$3="Score",2,16)</f>
        <v>16</v>
      </c>
      <c r="CD97">
        <f>IF('4. Heures nocturnes'!$C$3="Score",2,16)</f>
        <v>16</v>
      </c>
      <c r="CE97">
        <f>IF('4. Heures nocturnes'!$C$3="Score",2,17)</f>
        <v>17</v>
      </c>
      <c r="CF97">
        <f>IF('4. Heures nocturnes'!$C$3="Score",2,18)</f>
        <v>18</v>
      </c>
      <c r="CG97">
        <f>IF('4. Heures nocturnes'!$C$3="Score",2,18)</f>
        <v>18</v>
      </c>
      <c r="CH97">
        <f>IF('4. Heures nocturnes'!$C$3="Score",2,17)</f>
        <v>17</v>
      </c>
      <c r="CI97">
        <f>IF('4. Heures nocturnes'!$C$3="Score",2,10)</f>
        <v>10</v>
      </c>
      <c r="CJ97">
        <f>IF('4. Heures nocturnes'!$C$3="Score",2,10)</f>
        <v>10</v>
      </c>
      <c r="CK97">
        <f>IF('4. Heures nocturnes'!$C$3="Score",2,10)</f>
        <v>10</v>
      </c>
      <c r="CL97">
        <f>IF('4. Heures nocturnes'!$C$3="Score",2,10)</f>
        <v>10</v>
      </c>
      <c r="CM97">
        <f>IF('4. Heures nocturnes'!$C$3="Score",2,17)</f>
        <v>17</v>
      </c>
      <c r="CN97">
        <f>IF('4. Heures nocturnes'!$C$3="Score",2,23)</f>
        <v>23</v>
      </c>
      <c r="CO97">
        <f>IF('4. Heures nocturnes'!$C$3="Score",2,16)</f>
        <v>16</v>
      </c>
      <c r="CP97">
        <f>IF('4. Heures nocturnes'!$C$3="Score",2,16)</f>
        <v>16</v>
      </c>
      <c r="CQ97">
        <f>IF('4. Heures nocturnes'!$C$3="Score",2,17)</f>
        <v>17</v>
      </c>
      <c r="CR97">
        <f>IF('4. Heures nocturnes'!$C$3="Score",2,18)</f>
        <v>18</v>
      </c>
      <c r="CS97">
        <f>IF('4. Heures nocturnes'!$C$3="Score",2,24)</f>
        <v>24</v>
      </c>
      <c r="CT97">
        <f>IF('4. Heures nocturnes'!$C$3="Score",2,16)</f>
        <v>16</v>
      </c>
      <c r="CU97">
        <f>IF('4. Heures nocturnes'!$C$3="Score",2,9)</f>
        <v>9</v>
      </c>
      <c r="CV97">
        <f>IF('4. Heures nocturnes'!$C$3="Score",2,10)</f>
        <v>10</v>
      </c>
      <c r="CW97">
        <f>IF('4. Heures nocturnes'!$C$3="Score",2,11)</f>
        <v>11</v>
      </c>
      <c r="CX97">
        <f>IF('4. Heures nocturnes'!$C$3="Score",2,10)</f>
        <v>10</v>
      </c>
      <c r="CY97">
        <f>IF('4. Heures nocturnes'!$C$3="Score",2,9)</f>
        <v>9</v>
      </c>
      <c r="CZ97">
        <f>IF('4. Heures nocturnes'!$C$3="Score",0,2)</f>
        <v>2</v>
      </c>
      <c r="DA97">
        <f>IF('4. Heures nocturnes'!$C$3="Score",0,2)</f>
        <v>2</v>
      </c>
    </row>
    <row r="98" spans="2:105" x14ac:dyDescent="0.35">
      <c r="B98" s="186" t="s">
        <v>1193</v>
      </c>
      <c r="D98" s="207">
        <f t="shared" si="4"/>
        <v>7</v>
      </c>
      <c r="U98">
        <f>IF('4. Heures nocturnes'!$C$3="Score",0,0)</f>
        <v>0</v>
      </c>
      <c r="V98">
        <f>IF('4. Heures nocturnes'!$C$3="Score",0,0)</f>
        <v>0</v>
      </c>
      <c r="W98">
        <f>IF('4. Heures nocturnes'!$C$3="Score",0,0)</f>
        <v>0</v>
      </c>
      <c r="X98">
        <f>IF('4. Heures nocturnes'!$C$3="Score",0,0)</f>
        <v>0</v>
      </c>
      <c r="Y98">
        <f>IF('4. Heures nocturnes'!$C$3="Score",0,0)</f>
        <v>0</v>
      </c>
      <c r="Z98">
        <f>IF('4. Heures nocturnes'!$C$3="Score",0,1)</f>
        <v>1</v>
      </c>
      <c r="AA98">
        <f>IF('4. Heures nocturnes'!$C$3="Score",0,2)</f>
        <v>2</v>
      </c>
      <c r="AB98">
        <f>IF('4. Heures nocturnes'!$C$3="Score",0,3)</f>
        <v>3</v>
      </c>
      <c r="AC98">
        <f>IF('4. Heures nocturnes'!$C$3="Score",0,3)</f>
        <v>3</v>
      </c>
      <c r="AD98">
        <f>IF('4. Heures nocturnes'!$C$3="Score",0,3)</f>
        <v>3</v>
      </c>
      <c r="AE98">
        <f>IF('4. Heures nocturnes'!$C$3="Score",0,3)</f>
        <v>3</v>
      </c>
      <c r="AF98">
        <f>IF('4. Heures nocturnes'!$C$3="Score",0,3)</f>
        <v>3</v>
      </c>
      <c r="AG98">
        <f>IF('4. Heures nocturnes'!$C$3="Score",0,2)</f>
        <v>2</v>
      </c>
      <c r="AH98">
        <f>IF('4. Heures nocturnes'!$C$3="Score",0,2)</f>
        <v>2</v>
      </c>
      <c r="AI98">
        <f>IF('4. Heures nocturnes'!$C$3="Score",2,9)</f>
        <v>9</v>
      </c>
      <c r="AJ98">
        <f>IF('4. Heures nocturnes'!$C$3="Score",2,16)</f>
        <v>16</v>
      </c>
      <c r="AK98">
        <f>IF('4. Heures nocturnes'!$C$3="Score",2,16)</f>
        <v>16</v>
      </c>
      <c r="AL98">
        <f>IF('4. Heures nocturnes'!$C$3="Score",2,16)</f>
        <v>16</v>
      </c>
      <c r="AM98">
        <f>IF('4. Heures nocturnes'!$C$3="Score",2,17)</f>
        <v>17</v>
      </c>
      <c r="AN98">
        <f>IF('4. Heures nocturnes'!$C$3="Score",2,18)</f>
        <v>18</v>
      </c>
      <c r="AO98">
        <f>IF('4. Heures nocturnes'!$C$3="Score",2,17)</f>
        <v>17</v>
      </c>
      <c r="AP98">
        <f>IF('4. Heures nocturnes'!$C$3="Score",2,9)</f>
        <v>9</v>
      </c>
      <c r="AQ98">
        <f>IF('4. Heures nocturnes'!$C$3="Score",0,2)</f>
        <v>2</v>
      </c>
      <c r="AR98">
        <f>IF('4. Heures nocturnes'!$C$3="Score",0,2)</f>
        <v>2</v>
      </c>
      <c r="AS98">
        <f>IF('4. Heures nocturnes'!$C$3="Score",0,3)</f>
        <v>3</v>
      </c>
      <c r="AT98">
        <f>IF('4. Heures nocturnes'!$C$3="Score",0,3)</f>
        <v>3</v>
      </c>
      <c r="AU98">
        <f>IF('4. Heures nocturnes'!$C$3="Score",2,10)</f>
        <v>10</v>
      </c>
      <c r="AV98">
        <f>IF('4. Heures nocturnes'!$C$3="Score",2,17)</f>
        <v>17</v>
      </c>
      <c r="AW98">
        <f>IF('4. Heures nocturnes'!$C$3="Score",2,17)</f>
        <v>17</v>
      </c>
      <c r="AX98">
        <f>IF('4. Heures nocturnes'!$C$3="Score",2,17)</f>
        <v>17</v>
      </c>
      <c r="AY98">
        <f>IF('4. Heures nocturnes'!$C$3="Score",2,17)</f>
        <v>17</v>
      </c>
      <c r="AZ98">
        <f>IF('4. Heures nocturnes'!$C$3="Score",2,17)</f>
        <v>17</v>
      </c>
      <c r="BA98">
        <f>IF('4. Heures nocturnes'!$C$3="Score",2,17)</f>
        <v>17</v>
      </c>
      <c r="BB98">
        <f>IF('4. Heures nocturnes'!$C$3="Score",2,9)</f>
        <v>9</v>
      </c>
      <c r="BC98">
        <f>IF('4. Heures nocturnes'!$C$3="Score",0,2)</f>
        <v>2</v>
      </c>
      <c r="BD98">
        <f>IF('4. Heures nocturnes'!$C$3="Score",0,2)</f>
        <v>2</v>
      </c>
      <c r="BE98">
        <f>IF('4. Heures nocturnes'!$C$3="Score",0,3)</f>
        <v>3</v>
      </c>
      <c r="BF98">
        <f>IF('4. Heures nocturnes'!$C$3="Score",0,4)</f>
        <v>4</v>
      </c>
      <c r="BG98">
        <f>IF('4. Heures nocturnes'!$C$3="Score",0,3)</f>
        <v>3</v>
      </c>
      <c r="BH98">
        <f>IF('4. Heures nocturnes'!$C$3="Score",0,2)</f>
        <v>2</v>
      </c>
      <c r="BI98">
        <f>IF('4. Heures nocturnes'!$C$3="Score",0,2)</f>
        <v>2</v>
      </c>
      <c r="BJ98">
        <f>IF('4. Heures nocturnes'!$C$3="Score",0,3)</f>
        <v>3</v>
      </c>
      <c r="BK98">
        <f>IF('4. Heures nocturnes'!$C$3="Score",0,4)</f>
        <v>4</v>
      </c>
      <c r="BL98">
        <f>IF('4. Heures nocturnes'!$C$3="Score",0,4)</f>
        <v>4</v>
      </c>
      <c r="BM98">
        <f>IF('4. Heures nocturnes'!$C$3="Score",2,10)</f>
        <v>10</v>
      </c>
      <c r="BN98">
        <f>IF('4. Heures nocturnes'!$C$3="Score",2,10)</f>
        <v>10</v>
      </c>
      <c r="BO98">
        <f>IF('4. Heures nocturnes'!$C$3="Score",2,10)</f>
        <v>10</v>
      </c>
      <c r="BP98">
        <f>IF('4. Heures nocturnes'!$C$3="Score",2,10)</f>
        <v>10</v>
      </c>
      <c r="BQ98">
        <f>IF('4. Heures nocturnes'!$C$3="Score",2,10)</f>
        <v>10</v>
      </c>
      <c r="BR98">
        <f>IF('4. Heures nocturnes'!$C$3="Score",2,10)</f>
        <v>10</v>
      </c>
      <c r="BS98">
        <f>IF('4. Heures nocturnes'!$C$3="Score",2,9)</f>
        <v>9</v>
      </c>
      <c r="BT98">
        <f>IF('4. Heures nocturnes'!$C$3="Score",0,2)</f>
        <v>2</v>
      </c>
      <c r="BU98">
        <f>IF('4. Heures nocturnes'!$C$3="Score",0,2)</f>
        <v>2</v>
      </c>
      <c r="BV98">
        <f>IF('4. Heures nocturnes'!$C$3="Score",0,3)</f>
        <v>3</v>
      </c>
      <c r="BW98">
        <f>IF('4. Heures nocturnes'!$C$3="Score",0,4)</f>
        <v>4</v>
      </c>
      <c r="BX98">
        <f>IF('4. Heures nocturnes'!$C$3="Score",2,10)</f>
        <v>10</v>
      </c>
      <c r="BY98">
        <f>IF('4. Heures nocturnes'!$C$3="Score",2,9)</f>
        <v>9</v>
      </c>
      <c r="BZ98">
        <f>IF('4. Heures nocturnes'!$C$3="Score",2,9)</f>
        <v>9</v>
      </c>
      <c r="CA98">
        <f>IF('4. Heures nocturnes'!$C$3="Score",2,10)</f>
        <v>10</v>
      </c>
      <c r="CB98">
        <f>IF('4. Heures nocturnes'!$C$3="Score",2,11)</f>
        <v>11</v>
      </c>
      <c r="CC98">
        <f>IF('4. Heures nocturnes'!$C$3="Score",2,10)</f>
        <v>10</v>
      </c>
      <c r="CD98">
        <f>IF('4. Heures nocturnes'!$C$3="Score",2,9)</f>
        <v>9</v>
      </c>
      <c r="CE98">
        <f>IF('4. Heures nocturnes'!$C$3="Score",0,2)</f>
        <v>2</v>
      </c>
      <c r="CF98">
        <f>IF('4. Heures nocturnes'!$C$3="Score",0,2)</f>
        <v>2</v>
      </c>
      <c r="CG98">
        <f>IF('4. Heures nocturnes'!$C$3="Score",0,3)</f>
        <v>3</v>
      </c>
      <c r="CH98">
        <f>IF('4. Heures nocturnes'!$C$3="Score",0,3)</f>
        <v>3</v>
      </c>
      <c r="CI98">
        <f>IF('4. Heures nocturnes'!$C$3="Score",2,10)</f>
        <v>10</v>
      </c>
      <c r="CJ98">
        <f>IF('4. Heures nocturnes'!$C$3="Score",2,17)</f>
        <v>17</v>
      </c>
      <c r="CK98">
        <f>IF('4. Heures nocturnes'!$C$3="Score",2,17)</f>
        <v>17</v>
      </c>
      <c r="CL98">
        <f>IF('4. Heures nocturnes'!$C$3="Score",2,17)</f>
        <v>17</v>
      </c>
      <c r="CM98">
        <f>IF('4. Heures nocturnes'!$C$3="Score",2,17)</f>
        <v>17</v>
      </c>
      <c r="CN98">
        <f>IF('4. Heures nocturnes'!$C$3="Score",2,16)</f>
        <v>16</v>
      </c>
      <c r="CO98">
        <f>IF('4. Heures nocturnes'!$C$3="Score",2,15)</f>
        <v>15</v>
      </c>
      <c r="CP98">
        <f>IF('4. Heures nocturnes'!$C$3="Score",0,7)</f>
        <v>7</v>
      </c>
      <c r="CQ98">
        <f>IF('4. Heures nocturnes'!$C$3="Score",0,0)</f>
        <v>0</v>
      </c>
      <c r="CR98">
        <f>IF('4. Heures nocturnes'!$C$3="Score",0,0)</f>
        <v>0</v>
      </c>
      <c r="CS98">
        <f>IF('4. Heures nocturnes'!$C$3="Score",0,1)</f>
        <v>1</v>
      </c>
      <c r="CT98">
        <f>IF('4. Heures nocturnes'!$C$3="Score",0,2)</f>
        <v>2</v>
      </c>
      <c r="CU98">
        <f>IF('4. Heures nocturnes'!$C$3="Score",0,3)</f>
        <v>3</v>
      </c>
      <c r="CV98">
        <f>IF('4. Heures nocturnes'!$C$3="Score",0,3)</f>
        <v>3</v>
      </c>
      <c r="CW98">
        <f>IF('4. Heures nocturnes'!$C$3="Score",0,3)</f>
        <v>3</v>
      </c>
      <c r="CX98">
        <f>IF('4. Heures nocturnes'!$C$3="Score",0,3)</f>
        <v>3</v>
      </c>
      <c r="CY98">
        <f>IF('4. Heures nocturnes'!$C$3="Score",0,3)</f>
        <v>3</v>
      </c>
      <c r="CZ98">
        <f>IF('4. Heures nocturnes'!$C$3="Score",0,2)</f>
        <v>2</v>
      </c>
      <c r="DA98">
        <f>IF('4. Heures nocturnes'!$C$3="Score",0,1)</f>
        <v>1</v>
      </c>
    </row>
    <row r="99" spans="2:105" x14ac:dyDescent="0.35">
      <c r="B99" s="186" t="s">
        <v>1194</v>
      </c>
      <c r="D99" s="207">
        <f t="shared" si="4"/>
        <v>7.3294117647058821</v>
      </c>
      <c r="U99">
        <f>IF('4. Heures nocturnes'!$C$3="Score",0,1)</f>
        <v>1</v>
      </c>
      <c r="V99">
        <f>IF('4. Heures nocturnes'!$C$3="Score",0,1)</f>
        <v>1</v>
      </c>
      <c r="W99">
        <f>IF('4. Heures nocturnes'!$C$3="Score",0,1)</f>
        <v>1</v>
      </c>
      <c r="X99">
        <f>IF('4. Heures nocturnes'!$C$3="Score",0,1)</f>
        <v>1</v>
      </c>
      <c r="Y99">
        <f>IF('4. Heures nocturnes'!$C$3="Score",0,1)</f>
        <v>1</v>
      </c>
      <c r="Z99">
        <f>IF('4. Heures nocturnes'!$C$3="Score",0,1)</f>
        <v>1</v>
      </c>
      <c r="AA99">
        <f>IF('4. Heures nocturnes'!$C$3="Score",0,2)</f>
        <v>2</v>
      </c>
      <c r="AB99">
        <f>IF('4. Heures nocturnes'!$C$3="Score",2,9)</f>
        <v>9</v>
      </c>
      <c r="AC99">
        <f>IF('4. Heures nocturnes'!$C$3="Score",2,16)</f>
        <v>16</v>
      </c>
      <c r="AD99">
        <f>IF('4. Heures nocturnes'!$C$3="Score",2,16)</f>
        <v>16</v>
      </c>
      <c r="AE99">
        <f>IF('4. Heures nocturnes'!$C$3="Score",2,16)</f>
        <v>16</v>
      </c>
      <c r="AF99">
        <f>IF('4. Heures nocturnes'!$C$3="Score",2,17)</f>
        <v>17</v>
      </c>
      <c r="AG99">
        <f>IF('4. Heures nocturnes'!$C$3="Score",2,18)</f>
        <v>18</v>
      </c>
      <c r="AH99">
        <f>IF('4. Heures nocturnes'!$C$3="Score",2,17)</f>
        <v>17</v>
      </c>
      <c r="AI99">
        <f>IF('4. Heures nocturnes'!$C$3="Score",2,9)</f>
        <v>9</v>
      </c>
      <c r="AJ99">
        <f>IF('4. Heures nocturnes'!$C$3="Score",0,2)</f>
        <v>2</v>
      </c>
      <c r="AK99">
        <f>IF('4. Heures nocturnes'!$C$3="Score",0,2)</f>
        <v>2</v>
      </c>
      <c r="AL99">
        <f>IF('4. Heures nocturnes'!$C$3="Score",0,3)</f>
        <v>3</v>
      </c>
      <c r="AM99">
        <f>IF('4. Heures nocturnes'!$C$3="Score",0,3)</f>
        <v>3</v>
      </c>
      <c r="AN99">
        <f>IF('4. Heures nocturnes'!$C$3="Score",0,3)</f>
        <v>3</v>
      </c>
      <c r="AO99">
        <f>IF('4. Heures nocturnes'!$C$3="Score",2,10)</f>
        <v>10</v>
      </c>
      <c r="AP99">
        <f>IF('4. Heures nocturnes'!$C$3="Score",2,10)</f>
        <v>10</v>
      </c>
      <c r="AQ99">
        <f>IF('4. Heures nocturnes'!$C$3="Score",2,10)</f>
        <v>10</v>
      </c>
      <c r="AR99">
        <f>IF('4. Heures nocturnes'!$C$3="Score",2,10)</f>
        <v>10</v>
      </c>
      <c r="AS99">
        <f>IF('4. Heures nocturnes'!$C$3="Score",2,9)</f>
        <v>9</v>
      </c>
      <c r="AT99">
        <f>IF('4. Heures nocturnes'!$C$3="Score",1,8)</f>
        <v>8</v>
      </c>
      <c r="AU99">
        <f>IF('4. Heures nocturnes'!$C$3="Score",0,7)</f>
        <v>7</v>
      </c>
      <c r="AV99">
        <f>IF('4. Heures nocturnes'!$C$3="Score",0,0)</f>
        <v>0</v>
      </c>
      <c r="AW99">
        <f>IF('4. Heures nocturnes'!$C$3="Score",0,1)</f>
        <v>1</v>
      </c>
      <c r="AX99">
        <f>IF('4. Heures nocturnes'!$C$3="Score",0,2)</f>
        <v>2</v>
      </c>
      <c r="AY99">
        <f>IF('4. Heures nocturnes'!$C$3="Score",0,3)</f>
        <v>3</v>
      </c>
      <c r="AZ99">
        <f>IF('4. Heures nocturnes'!$C$3="Score",0,3)</f>
        <v>3</v>
      </c>
      <c r="BA99">
        <f>IF('4. Heures nocturnes'!$C$3="Score",0,3)</f>
        <v>3</v>
      </c>
      <c r="BB99">
        <f>IF('4. Heures nocturnes'!$C$3="Score",0,3)</f>
        <v>3</v>
      </c>
      <c r="BC99">
        <f>IF('4. Heures nocturnes'!$C$3="Score",0,4)</f>
        <v>4</v>
      </c>
      <c r="BD99">
        <f>IF('4. Heures nocturnes'!$C$3="Score",0,4)</f>
        <v>4</v>
      </c>
      <c r="BE99">
        <f>IF('4. Heures nocturnes'!$C$3="Score",0,4)</f>
        <v>4</v>
      </c>
      <c r="BF99">
        <f>IF('4. Heures nocturnes'!$C$3="Score",0,3)</f>
        <v>3</v>
      </c>
      <c r="BG99">
        <f>IF('4. Heures nocturnes'!$C$3="Score",0,3)</f>
        <v>3</v>
      </c>
      <c r="BH99">
        <f>IF('4. Heures nocturnes'!$C$3="Score",0,3)</f>
        <v>3</v>
      </c>
      <c r="BI99">
        <f>IF('4. Heures nocturnes'!$C$3="Score",0,4)</f>
        <v>4</v>
      </c>
      <c r="BJ99">
        <f>IF('4. Heures nocturnes'!$C$3="Score",0,4)</f>
        <v>4</v>
      </c>
      <c r="BK99">
        <f>IF('4. Heures nocturnes'!$C$3="Score",2,11)</f>
        <v>11</v>
      </c>
      <c r="BL99">
        <f>IF('4. Heures nocturnes'!$C$3="Score",2,17)</f>
        <v>17</v>
      </c>
      <c r="BM99">
        <f>IF('4. Heures nocturnes'!$C$3="Score",2,17)</f>
        <v>17</v>
      </c>
      <c r="BN99">
        <f>IF('4. Heures nocturnes'!$C$3="Score",2,17)</f>
        <v>17</v>
      </c>
      <c r="BO99">
        <f>IF('4. Heures nocturnes'!$C$3="Score",2,18)</f>
        <v>18</v>
      </c>
      <c r="BP99">
        <f>IF('4. Heures nocturnes'!$C$3="Score",2,18)</f>
        <v>18</v>
      </c>
      <c r="BQ99">
        <f>IF('4. Heures nocturnes'!$C$3="Score",2,17)</f>
        <v>17</v>
      </c>
      <c r="BR99">
        <f>IF('4. Heures nocturnes'!$C$3="Score",2,9)</f>
        <v>9</v>
      </c>
      <c r="BS99">
        <f>IF('4. Heures nocturnes'!$C$3="Score",0,2)</f>
        <v>2</v>
      </c>
      <c r="BT99">
        <f>IF('4. Heures nocturnes'!$C$3="Score",0,2)</f>
        <v>2</v>
      </c>
      <c r="BU99">
        <f>IF('4. Heures nocturnes'!$C$3="Score",0,3)</f>
        <v>3</v>
      </c>
      <c r="BV99">
        <f>IF('4. Heures nocturnes'!$C$3="Score",0,3)</f>
        <v>3</v>
      </c>
      <c r="BW99">
        <f>IF('4. Heures nocturnes'!$C$3="Score",0,2)</f>
        <v>2</v>
      </c>
      <c r="BX99">
        <f>IF('4. Heures nocturnes'!$C$3="Score",0,2)</f>
        <v>2</v>
      </c>
      <c r="BY99">
        <f>IF('4. Heures nocturnes'!$C$3="Score",0,2)</f>
        <v>2</v>
      </c>
      <c r="BZ99">
        <f>IF('4. Heures nocturnes'!$C$3="Score",0,3)</f>
        <v>3</v>
      </c>
      <c r="CA99">
        <f>IF('4. Heures nocturnes'!$C$3="Score",0,4)</f>
        <v>4</v>
      </c>
      <c r="CB99">
        <f>IF('4. Heures nocturnes'!$C$3="Score",0,3)</f>
        <v>3</v>
      </c>
      <c r="CC99">
        <f>IF('4. Heures nocturnes'!$C$3="Score",0,2)</f>
        <v>2</v>
      </c>
      <c r="CD99">
        <f>IF('4. Heures nocturnes'!$C$3="Score",0,2)</f>
        <v>2</v>
      </c>
      <c r="CE99">
        <f>IF('4. Heures nocturnes'!$C$3="Score",0,2)</f>
        <v>2</v>
      </c>
      <c r="CF99">
        <f>IF('4. Heures nocturnes'!$C$3="Score",0,2)</f>
        <v>2</v>
      </c>
      <c r="CG99">
        <f>IF('4. Heures nocturnes'!$C$3="Score",0,1)</f>
        <v>1</v>
      </c>
      <c r="CH99">
        <f>IF('4. Heures nocturnes'!$C$3="Score",0,1)</f>
        <v>1</v>
      </c>
      <c r="CI99">
        <f>IF('4. Heures nocturnes'!$C$3="Score",0,2)</f>
        <v>2</v>
      </c>
      <c r="CJ99">
        <f>IF('4. Heures nocturnes'!$C$3="Score",0,2)</f>
        <v>2</v>
      </c>
      <c r="CK99">
        <f>IF('4. Heures nocturnes'!$C$3="Score",0,2)</f>
        <v>2</v>
      </c>
      <c r="CL99">
        <f>IF('4. Heures nocturnes'!$C$3="Score",0,3)</f>
        <v>3</v>
      </c>
      <c r="CM99">
        <f>IF('4. Heures nocturnes'!$C$3="Score",0,4)</f>
        <v>4</v>
      </c>
      <c r="CN99">
        <f>IF('4. Heures nocturnes'!$C$3="Score",0,5)</f>
        <v>5</v>
      </c>
      <c r="CO99">
        <f>IF('4. Heures nocturnes'!$C$3="Score",2,11)</f>
        <v>11</v>
      </c>
      <c r="CP99">
        <f>IF('4. Heures nocturnes'!$C$3="Score",2,10)</f>
        <v>10</v>
      </c>
      <c r="CQ99">
        <f>IF('4. Heures nocturnes'!$C$3="Score",2,10)</f>
        <v>10</v>
      </c>
      <c r="CR99">
        <f>IF('4. Heures nocturnes'!$C$3="Score",2,10)</f>
        <v>10</v>
      </c>
      <c r="CS99">
        <f>IF('4. Heures nocturnes'!$C$3="Score",2,10)</f>
        <v>10</v>
      </c>
      <c r="CT99">
        <f>IF('4. Heures nocturnes'!$C$3="Score",2,17)</f>
        <v>17</v>
      </c>
      <c r="CU99">
        <f>IF('4. Heures nocturnes'!$C$3="Score",2,23)</f>
        <v>23</v>
      </c>
      <c r="CV99">
        <f>IF('4. Heures nocturnes'!$C$3="Score",2,16)</f>
        <v>16</v>
      </c>
      <c r="CW99">
        <f>IF('4. Heures nocturnes'!$C$3="Score",2,16)</f>
        <v>16</v>
      </c>
      <c r="CX99">
        <f>IF('4. Heures nocturnes'!$C$3="Score",2,17)</f>
        <v>17</v>
      </c>
      <c r="CY99">
        <f>IF('4. Heures nocturnes'!$C$3="Score",2,18)</f>
        <v>18</v>
      </c>
      <c r="CZ99">
        <f>IF('4. Heures nocturnes'!$C$3="Score",2,24)</f>
        <v>24</v>
      </c>
      <c r="DA99">
        <f>IF('4. Heures nocturnes'!$C$3="Score",2,16)</f>
        <v>16</v>
      </c>
    </row>
    <row r="100" spans="2:105" x14ac:dyDescent="0.35">
      <c r="B100" s="186" t="s">
        <v>1195</v>
      </c>
      <c r="D100" s="207">
        <f t="shared" si="4"/>
        <v>8.4588235294117649</v>
      </c>
      <c r="U100">
        <f>IF('4. Heures nocturnes'!$C$3="Score",1,8)</f>
        <v>8</v>
      </c>
      <c r="V100">
        <f>IF('4. Heures nocturnes'!$C$3="Score",1,8)</f>
        <v>8</v>
      </c>
      <c r="W100">
        <f>IF('4. Heures nocturnes'!$C$3="Score",2,9)</f>
        <v>9</v>
      </c>
      <c r="X100">
        <f>IF('4. Heures nocturnes'!$C$3="Score",2,10)</f>
        <v>10</v>
      </c>
      <c r="Y100">
        <f>IF('4. Heures nocturnes'!$C$3="Score",2,10)</f>
        <v>10</v>
      </c>
      <c r="Z100">
        <f>IF('4. Heures nocturnes'!$C$3="Score",2,9)</f>
        <v>9</v>
      </c>
      <c r="AA100">
        <f>IF('4. Heures nocturnes'!$C$3="Score",0,2)</f>
        <v>2</v>
      </c>
      <c r="AB100">
        <f>IF('4. Heures nocturnes'!$C$3="Score",0,2)</f>
        <v>2</v>
      </c>
      <c r="AC100">
        <f>IF('4. Heures nocturnes'!$C$3="Score",0,2)</f>
        <v>2</v>
      </c>
      <c r="AD100">
        <f>IF('4. Heures nocturnes'!$C$3="Score",0,1)</f>
        <v>1</v>
      </c>
      <c r="AE100">
        <f>IF('4. Heures nocturnes'!$C$3="Score",0,0)</f>
        <v>0</v>
      </c>
      <c r="AF100">
        <f>IF('4. Heures nocturnes'!$C$3="Score",0,0)</f>
        <v>0</v>
      </c>
      <c r="AG100">
        <f>IF('4. Heures nocturnes'!$C$3="Score",0,0)</f>
        <v>0</v>
      </c>
      <c r="AH100">
        <f>IF('4. Heures nocturnes'!$C$3="Score",0,0)</f>
        <v>0</v>
      </c>
      <c r="AI100">
        <f>IF('4. Heures nocturnes'!$C$3="Score",0,0)</f>
        <v>0</v>
      </c>
      <c r="AJ100">
        <f>IF('4. Heures nocturnes'!$C$3="Score",0,1)</f>
        <v>1</v>
      </c>
      <c r="AK100">
        <f>IF('4. Heures nocturnes'!$C$3="Score",2,9)</f>
        <v>9</v>
      </c>
      <c r="AL100">
        <f>IF('4. Heures nocturnes'!$C$3="Score",2,16)</f>
        <v>16</v>
      </c>
      <c r="AM100">
        <f>IF('4. Heures nocturnes'!$C$3="Score",2,16)</f>
        <v>16</v>
      </c>
      <c r="AN100">
        <f>IF('4. Heures nocturnes'!$C$3="Score",2,16)</f>
        <v>16</v>
      </c>
      <c r="AO100">
        <f>IF('4. Heures nocturnes'!$C$3="Score",2,17)</f>
        <v>17</v>
      </c>
      <c r="AP100">
        <f>IF('4. Heures nocturnes'!$C$3="Score",2,18)</f>
        <v>18</v>
      </c>
      <c r="AQ100">
        <f>IF('4. Heures nocturnes'!$C$3="Score",2,18)</f>
        <v>18</v>
      </c>
      <c r="AR100">
        <f>IF('4. Heures nocturnes'!$C$3="Score",2,17)</f>
        <v>17</v>
      </c>
      <c r="AS100">
        <f>IF('4. Heures nocturnes'!$C$3="Score",2,10)</f>
        <v>10</v>
      </c>
      <c r="AT100">
        <f>IF('4. Heures nocturnes'!$C$3="Score",2,10)</f>
        <v>10</v>
      </c>
      <c r="AU100">
        <f>IF('4. Heures nocturnes'!$C$3="Score",2,11)</f>
        <v>11</v>
      </c>
      <c r="AV100">
        <f>IF('4. Heures nocturnes'!$C$3="Score",2,11)</f>
        <v>11</v>
      </c>
      <c r="AW100">
        <f>IF('4. Heures nocturnes'!$C$3="Score",2,18)</f>
        <v>18</v>
      </c>
      <c r="AX100">
        <f>IF('4. Heures nocturnes'!$C$3="Score",2,24)</f>
        <v>24</v>
      </c>
      <c r="AY100">
        <f>IF('4. Heures nocturnes'!$C$3="Score",2,17)</f>
        <v>17</v>
      </c>
      <c r="AZ100">
        <f>IF('4. Heures nocturnes'!$C$3="Score",2,17)</f>
        <v>17</v>
      </c>
      <c r="BA100">
        <f>IF('4. Heures nocturnes'!$C$3="Score",2,18)</f>
        <v>18</v>
      </c>
      <c r="BB100">
        <f>IF('4. Heures nocturnes'!$C$3="Score",2,18)</f>
        <v>18</v>
      </c>
      <c r="BC100">
        <f>IF('4. Heures nocturnes'!$C$3="Score",2,24)</f>
        <v>24</v>
      </c>
      <c r="BD100">
        <f>IF('4. Heures nocturnes'!$C$3="Score",2,16)</f>
        <v>16</v>
      </c>
      <c r="BE100">
        <f>IF('4. Heures nocturnes'!$C$3="Score",2,9)</f>
        <v>9</v>
      </c>
      <c r="BF100">
        <f>IF('4. Heures nocturnes'!$C$3="Score",2,9)</f>
        <v>9</v>
      </c>
      <c r="BG100">
        <f>IF('4. Heures nocturnes'!$C$3="Score",2,9)</f>
        <v>9</v>
      </c>
      <c r="BH100">
        <f>IF('4. Heures nocturnes'!$C$3="Score",1,8)</f>
        <v>8</v>
      </c>
      <c r="BI100">
        <f>IF('4. Heures nocturnes'!$C$3="Score",0,7)</f>
        <v>7</v>
      </c>
      <c r="BJ100">
        <f>IF('4. Heures nocturnes'!$C$3="Score",0,0)</f>
        <v>0</v>
      </c>
      <c r="BK100">
        <f>IF('4. Heures nocturnes'!$C$3="Score",0,0)</f>
        <v>0</v>
      </c>
      <c r="BL100">
        <f>IF('4. Heures nocturnes'!$C$3="Score",0,0)</f>
        <v>0</v>
      </c>
      <c r="BM100">
        <f>IF('4. Heures nocturnes'!$C$3="Score",0,0)</f>
        <v>0</v>
      </c>
      <c r="BN100">
        <f>IF('4. Heures nocturnes'!$C$3="Score",0,0)</f>
        <v>0</v>
      </c>
      <c r="BO100">
        <f>IF('4. Heures nocturnes'!$C$3="Score",0,0)</f>
        <v>0</v>
      </c>
      <c r="BP100">
        <f>IF('4. Heures nocturnes'!$C$3="Score",0,1)</f>
        <v>1</v>
      </c>
      <c r="BQ100">
        <f>IF('4. Heures nocturnes'!$C$3="Score",0,2)</f>
        <v>2</v>
      </c>
      <c r="BR100">
        <f>IF('4. Heures nocturnes'!$C$3="Score",0,3)</f>
        <v>3</v>
      </c>
      <c r="BS100">
        <f>IF('4. Heures nocturnes'!$C$3="Score",0,3)</f>
        <v>3</v>
      </c>
      <c r="BT100">
        <f>IF('4. Heures nocturnes'!$C$3="Score",0,3)</f>
        <v>3</v>
      </c>
      <c r="BU100">
        <f>IF('4. Heures nocturnes'!$C$3="Score",0,3)</f>
        <v>3</v>
      </c>
      <c r="BV100">
        <f>IF('4. Heures nocturnes'!$C$3="Score",0,4)</f>
        <v>4</v>
      </c>
      <c r="BW100">
        <f>IF('4. Heures nocturnes'!$C$3="Score",2,11)</f>
        <v>11</v>
      </c>
      <c r="BX100">
        <f>IF('4. Heures nocturnes'!$C$3="Score",2,17)</f>
        <v>17</v>
      </c>
      <c r="BY100">
        <f>IF('4. Heures nocturnes'!$C$3="Score",2,16)</f>
        <v>16</v>
      </c>
      <c r="BZ100">
        <f>IF('4. Heures nocturnes'!$C$3="Score",2,16)</f>
        <v>16</v>
      </c>
      <c r="CA100">
        <f>IF('4. Heures nocturnes'!$C$3="Score",2,16)</f>
        <v>16</v>
      </c>
      <c r="CB100">
        <f>IF('4. Heures nocturnes'!$C$3="Score",2,17)</f>
        <v>17</v>
      </c>
      <c r="CC100">
        <f>IF('4. Heures nocturnes'!$C$3="Score",2,17)</f>
        <v>17</v>
      </c>
      <c r="CD100">
        <f>IF('4. Heures nocturnes'!$C$3="Score",2,10)</f>
        <v>10</v>
      </c>
      <c r="CE100">
        <f>IF('4. Heures nocturnes'!$C$3="Score",0,3)</f>
        <v>3</v>
      </c>
      <c r="CF100">
        <f>IF('4. Heures nocturnes'!$C$3="Score",0,3)</f>
        <v>3</v>
      </c>
      <c r="CG100">
        <f>IF('4. Heures nocturnes'!$C$3="Score",0,3)</f>
        <v>3</v>
      </c>
      <c r="CH100">
        <f>IF('4. Heures nocturnes'!$C$3="Score",0,4)</f>
        <v>4</v>
      </c>
      <c r="CI100">
        <f>IF('4. Heures nocturnes'!$C$3="Score",0,4)</f>
        <v>4</v>
      </c>
      <c r="CJ100">
        <f>IF('4. Heures nocturnes'!$C$3="Score",0,3)</f>
        <v>3</v>
      </c>
      <c r="CK100">
        <f>IF('4. Heures nocturnes'!$C$3="Score",0,2)</f>
        <v>2</v>
      </c>
      <c r="CL100">
        <f>IF('4. Heures nocturnes'!$C$3="Score",0,2)</f>
        <v>2</v>
      </c>
      <c r="CM100">
        <f>IF('4. Heures nocturnes'!$C$3="Score",0,2)</f>
        <v>2</v>
      </c>
      <c r="CN100">
        <f>IF('4. Heures nocturnes'!$C$3="Score",0,3)</f>
        <v>3</v>
      </c>
      <c r="CO100">
        <f>IF('4. Heures nocturnes'!$C$3="Score",0,3)</f>
        <v>3</v>
      </c>
      <c r="CP100">
        <f>IF('4. Heures nocturnes'!$C$3="Score",2,9)</f>
        <v>9</v>
      </c>
      <c r="CQ100">
        <f>IF('4. Heures nocturnes'!$C$3="Score",2,9)</f>
        <v>9</v>
      </c>
      <c r="CR100">
        <f>IF('4. Heures nocturnes'!$C$3="Score",2,9)</f>
        <v>9</v>
      </c>
      <c r="CS100">
        <f>IF('4. Heures nocturnes'!$C$3="Score",2,10)</f>
        <v>10</v>
      </c>
      <c r="CT100">
        <f>IF('4. Heures nocturnes'!$C$3="Score",2,11)</f>
        <v>11</v>
      </c>
      <c r="CU100">
        <f>IF('4. Heures nocturnes'!$C$3="Score",2,11)</f>
        <v>11</v>
      </c>
      <c r="CV100">
        <f>IF('4. Heures nocturnes'!$C$3="Score",2,17)</f>
        <v>17</v>
      </c>
      <c r="CW100">
        <f>IF('4. Heures nocturnes'!$C$3="Score",2,10)</f>
        <v>10</v>
      </c>
      <c r="CX100">
        <f>IF('4. Heures nocturnes'!$C$3="Score",2,10)</f>
        <v>10</v>
      </c>
      <c r="CY100">
        <f>IF('4. Heures nocturnes'!$C$3="Score",2,10)</f>
        <v>10</v>
      </c>
      <c r="CZ100">
        <f>IF('4. Heures nocturnes'!$C$3="Score",2,9)</f>
        <v>9</v>
      </c>
      <c r="DA100">
        <f>IF('4. Heures nocturnes'!$C$3="Score",1,8)</f>
        <v>8</v>
      </c>
    </row>
    <row r="101" spans="2:105" ht="15" thickBot="1" x14ac:dyDescent="0.4">
      <c r="B101" s="190" t="s">
        <v>1196</v>
      </c>
      <c r="D101" s="207">
        <f t="shared" si="4"/>
        <v>1.9294117647058824</v>
      </c>
      <c r="E101">
        <f>IF('4. Heures nocturnes'!$C$3="Score",,)</f>
        <v>0</v>
      </c>
      <c r="P101">
        <f>IF('4. Heures nocturnes'!$C$3="Score",,)</f>
        <v>0</v>
      </c>
      <c r="Q101">
        <f>IF('4. Heures nocturnes'!$C$3="Score",,)</f>
        <v>0</v>
      </c>
      <c r="R101">
        <f>IF('4. Heures nocturnes'!$C$3="Score",,)</f>
        <v>0</v>
      </c>
      <c r="S101">
        <f>IF('4. Heures nocturnes'!$C$3="Score",,)</f>
        <v>0</v>
      </c>
      <c r="T101">
        <f>IF('4. Heures nocturnes'!$C$3="Score",,)</f>
        <v>0</v>
      </c>
      <c r="U101">
        <f>IF('4. Heures nocturnes'!$C$3="Score",0,0)</f>
        <v>0</v>
      </c>
      <c r="V101">
        <f>IF('4. Heures nocturnes'!$C$3="Score",0,0)</f>
        <v>0</v>
      </c>
      <c r="W101">
        <f>IF('4. Heures nocturnes'!$C$3="Score",0,0)</f>
        <v>0</v>
      </c>
      <c r="X101">
        <f>IF('4. Heures nocturnes'!$C$3="Score",0,0)</f>
        <v>0</v>
      </c>
      <c r="Y101">
        <f>IF('4. Heures nocturnes'!$C$3="Score",0,1)</f>
        <v>1</v>
      </c>
      <c r="Z101">
        <f>IF('4. Heures nocturnes'!$C$3="Score",0,2)</f>
        <v>2</v>
      </c>
      <c r="AA101">
        <f>IF('4. Heures nocturnes'!$C$3="Score",0,2)</f>
        <v>2</v>
      </c>
      <c r="AB101">
        <f>IF('4. Heures nocturnes'!$C$3="Score",0,2)</f>
        <v>2</v>
      </c>
      <c r="AC101">
        <f>IF('4. Heures nocturnes'!$C$3="Score",0,2)</f>
        <v>2</v>
      </c>
      <c r="AD101">
        <f>IF('4. Heures nocturnes'!$C$3="Score",0,2)</f>
        <v>2</v>
      </c>
      <c r="AE101">
        <f>IF('4. Heures nocturnes'!$C$3="Score",0,3)</f>
        <v>3</v>
      </c>
      <c r="AF101">
        <f>IF('4. Heures nocturnes'!$C$3="Score",0,3)</f>
        <v>3</v>
      </c>
      <c r="AG101">
        <f>IF('4. Heures nocturnes'!$C$3="Score",0,2)</f>
        <v>2</v>
      </c>
      <c r="AH101">
        <f>IF('4. Heures nocturnes'!$C$3="Score",0,3)</f>
        <v>3</v>
      </c>
      <c r="AI101">
        <f>IF('4. Heures nocturnes'!$C$3="Score",0,3)</f>
        <v>3</v>
      </c>
      <c r="AJ101">
        <f>IF('4. Heures nocturnes'!$C$3="Score",0,4)</f>
        <v>4</v>
      </c>
      <c r="AK101">
        <f>IF('4. Heures nocturnes'!$C$3="Score",0,5)</f>
        <v>5</v>
      </c>
      <c r="AL101">
        <f>IF('4. Heures nocturnes'!$C$3="Score",0,4)</f>
        <v>4</v>
      </c>
      <c r="AM101">
        <f>IF('4. Heures nocturnes'!$C$3="Score",0,3)</f>
        <v>3</v>
      </c>
      <c r="AN101">
        <f>IF('4. Heures nocturnes'!$C$3="Score",0,3)</f>
        <v>3</v>
      </c>
      <c r="AO101">
        <f>IF('4. Heures nocturnes'!$C$3="Score",0,2)</f>
        <v>2</v>
      </c>
      <c r="AP101">
        <f>IF('4. Heures nocturnes'!$C$3="Score",0,2)</f>
        <v>2</v>
      </c>
      <c r="AQ101">
        <f>IF('4. Heures nocturnes'!$C$3="Score",0,1)</f>
        <v>1</v>
      </c>
      <c r="AR101">
        <f>IF('4. Heures nocturnes'!$C$3="Score",0,0)</f>
        <v>0</v>
      </c>
      <c r="AS101">
        <f>IF('4. Heures nocturnes'!$C$3="Score",0,0)</f>
        <v>0</v>
      </c>
      <c r="AT101">
        <f>IF('4. Heures nocturnes'!$C$3="Score",0,1)</f>
        <v>1</v>
      </c>
      <c r="AU101">
        <f>IF('4. Heures nocturnes'!$C$3="Score",0,1)</f>
        <v>1</v>
      </c>
      <c r="AV101">
        <f>IF('4. Heures nocturnes'!$C$3="Score",0,2)</f>
        <v>2</v>
      </c>
      <c r="AW101">
        <f>IF('4. Heures nocturnes'!$C$3="Score",0,3)</f>
        <v>3</v>
      </c>
      <c r="AX101">
        <f>IF('4. Heures nocturnes'!$C$3="Score",0,3)</f>
        <v>3</v>
      </c>
      <c r="AY101">
        <f>IF('4. Heures nocturnes'!$C$3="Score",0,3)</f>
        <v>3</v>
      </c>
      <c r="AZ101">
        <f>IF('4. Heures nocturnes'!$C$3="Score",0,3)</f>
        <v>3</v>
      </c>
      <c r="BA101">
        <f>IF('4. Heures nocturnes'!$C$3="Score",0,3)</f>
        <v>3</v>
      </c>
      <c r="BB101">
        <f>IF('4. Heures nocturnes'!$C$3="Score",0,4)</f>
        <v>4</v>
      </c>
      <c r="BC101">
        <f>IF('4. Heures nocturnes'!$C$3="Score",0,3)</f>
        <v>3</v>
      </c>
      <c r="BD101">
        <f>IF('4. Heures nocturnes'!$C$3="Score",0,2)</f>
        <v>2</v>
      </c>
      <c r="BE101">
        <f>IF('4. Heures nocturnes'!$C$3="Score",0,2)</f>
        <v>2</v>
      </c>
      <c r="BF101">
        <f>IF('4. Heures nocturnes'!$C$3="Score",0,3)</f>
        <v>3</v>
      </c>
      <c r="BG101">
        <f>IF('4. Heures nocturnes'!$C$3="Score",0,4)</f>
        <v>4</v>
      </c>
      <c r="BH101">
        <f>IF('4. Heures nocturnes'!$C$3="Score",0,3)</f>
        <v>3</v>
      </c>
      <c r="BI101">
        <f>IF('4. Heures nocturnes'!$C$3="Score",0,2)</f>
        <v>2</v>
      </c>
      <c r="BJ101">
        <f>IF('4. Heures nocturnes'!$C$3="Score",0,2)</f>
        <v>2</v>
      </c>
      <c r="BK101">
        <f>IF('4. Heures nocturnes'!$C$3="Score",0,2)</f>
        <v>2</v>
      </c>
      <c r="BL101">
        <f>IF('4. Heures nocturnes'!$C$3="Score",0,2)</f>
        <v>2</v>
      </c>
      <c r="BM101">
        <f>IF('4. Heures nocturnes'!$C$3="Score",0,2)</f>
        <v>2</v>
      </c>
      <c r="BN101">
        <f>IF('4. Heures nocturnes'!$C$3="Score",0,2)</f>
        <v>2</v>
      </c>
      <c r="BO101">
        <f>IF('4. Heures nocturnes'!$C$3="Score",0,2)</f>
        <v>2</v>
      </c>
      <c r="BP101">
        <f>IF('4. Heures nocturnes'!$C$3="Score",0,2)</f>
        <v>2</v>
      </c>
      <c r="BQ101">
        <f>IF('4. Heures nocturnes'!$C$3="Score",0,2)</f>
        <v>2</v>
      </c>
      <c r="BR101">
        <f>IF('4. Heures nocturnes'!$C$3="Score",0,2)</f>
        <v>2</v>
      </c>
      <c r="BS101">
        <f>IF('4. Heures nocturnes'!$C$3="Score",0,2)</f>
        <v>2</v>
      </c>
      <c r="BT101">
        <f>IF('4. Heures nocturnes'!$C$3="Score",0,1)</f>
        <v>1</v>
      </c>
      <c r="BU101">
        <f>IF('4. Heures nocturnes'!$C$3="Score",0,0)</f>
        <v>0</v>
      </c>
      <c r="BV101">
        <f>IF('4. Heures nocturnes'!$C$3="Score",0,0)</f>
        <v>0</v>
      </c>
      <c r="BW101">
        <f>IF('4. Heures nocturnes'!$C$3="Score",0,0)</f>
        <v>0</v>
      </c>
      <c r="BX101">
        <f>IF('4. Heures nocturnes'!$C$3="Score",0,0)</f>
        <v>0</v>
      </c>
      <c r="BY101">
        <f>IF('4. Heures nocturnes'!$C$3="Score",0,0)</f>
        <v>0</v>
      </c>
      <c r="BZ101">
        <f>IF('4. Heures nocturnes'!$C$3="Score",0,0)</f>
        <v>0</v>
      </c>
      <c r="CA101">
        <f>IF('4. Heures nocturnes'!$C$3="Score",0,0)</f>
        <v>0</v>
      </c>
      <c r="CB101">
        <f>IF('4. Heures nocturnes'!$C$3="Score",0,0)</f>
        <v>0</v>
      </c>
      <c r="CC101">
        <f>IF('4. Heures nocturnes'!$C$3="Score",0,0)</f>
        <v>0</v>
      </c>
      <c r="CD101">
        <f>IF('4. Heures nocturnes'!$C$3="Score",0,1)</f>
        <v>1</v>
      </c>
      <c r="CE101">
        <f>IF('4. Heures nocturnes'!$C$3="Score",0,2)</f>
        <v>2</v>
      </c>
      <c r="CF101">
        <f>IF('4. Heures nocturnes'!$C$3="Score",0,3)</f>
        <v>3</v>
      </c>
      <c r="CG101">
        <f>IF('4. Heures nocturnes'!$C$3="Score",0,3)</f>
        <v>3</v>
      </c>
      <c r="CH101">
        <f>IF('4. Heures nocturnes'!$C$3="Score",0,3)</f>
        <v>3</v>
      </c>
      <c r="CI101">
        <f>IF('4. Heures nocturnes'!$C$3="Score",0,3)</f>
        <v>3</v>
      </c>
      <c r="CJ101">
        <f>IF('4. Heures nocturnes'!$C$3="Score",0,4)</f>
        <v>4</v>
      </c>
      <c r="CK101">
        <f>IF('4. Heures nocturnes'!$C$3="Score",0,4)</f>
        <v>4</v>
      </c>
      <c r="CL101">
        <f>IF('4. Heures nocturnes'!$C$3="Score",0,3)</f>
        <v>3</v>
      </c>
      <c r="CM101">
        <f>IF('4. Heures nocturnes'!$C$3="Score",0,2)</f>
        <v>2</v>
      </c>
      <c r="CN101">
        <f>IF('4. Heures nocturnes'!$C$3="Score",0,2)</f>
        <v>2</v>
      </c>
      <c r="CO101">
        <f>IF('4. Heures nocturnes'!$C$3="Score",0,2)</f>
        <v>2</v>
      </c>
      <c r="CP101">
        <f>IF('4. Heures nocturnes'!$C$3="Score",0,3)</f>
        <v>3</v>
      </c>
      <c r="CQ101">
        <f>IF('4. Heures nocturnes'!$C$3="Score",0,3)</f>
        <v>3</v>
      </c>
      <c r="CR101">
        <f>IF('4. Heures nocturnes'!$C$3="Score",0,2)</f>
        <v>2</v>
      </c>
      <c r="CS101">
        <f>IF('4. Heures nocturnes'!$C$3="Score",0,2)</f>
        <v>2</v>
      </c>
      <c r="CT101">
        <f>IF('4. Heures nocturnes'!$C$3="Score",0,2)</f>
        <v>2</v>
      </c>
      <c r="CU101">
        <f>IF('4. Heures nocturnes'!$C$3="Score",0,2)</f>
        <v>2</v>
      </c>
      <c r="CV101">
        <f>IF('4. Heures nocturnes'!$C$3="Score",0,2)</f>
        <v>2</v>
      </c>
      <c r="CW101">
        <f>IF('4. Heures nocturnes'!$C$3="Score",0,1)</f>
        <v>1</v>
      </c>
      <c r="CX101">
        <f>IF('4. Heures nocturnes'!$C$3="Score",0,0)</f>
        <v>0</v>
      </c>
      <c r="CY101">
        <f>IF('4. Heures nocturnes'!$C$3="Score",0,1)</f>
        <v>1</v>
      </c>
      <c r="CZ101">
        <f>IF('4. Heures nocturnes'!$C$3="Score",0,1)</f>
        <v>1</v>
      </c>
      <c r="DA101">
        <f>IF('4. Heures nocturnes'!$C$3="Score",0,1)</f>
        <v>1</v>
      </c>
    </row>
    <row r="102" spans="2:105" ht="15" thickBot="1" x14ac:dyDescent="0.4">
      <c r="B102" s="477" t="s">
        <v>734</v>
      </c>
      <c r="D102" s="207">
        <f t="shared" si="4"/>
        <v>0</v>
      </c>
      <c r="U102">
        <f>IF('4. Heures nocturnes'!$C$3="Score",0,0)</f>
        <v>0</v>
      </c>
      <c r="V102">
        <f>IF('4. Heures nocturnes'!$C$3="Score",0,0)</f>
        <v>0</v>
      </c>
      <c r="W102">
        <f>IF('4. Heures nocturnes'!$C$3="Score",0,0)</f>
        <v>0</v>
      </c>
      <c r="X102">
        <f>IF('4. Heures nocturnes'!$C$3="Score",0,0)</f>
        <v>0</v>
      </c>
      <c r="Y102">
        <f>IF('4. Heures nocturnes'!$C$3="Score",0,0)</f>
        <v>0</v>
      </c>
      <c r="Z102">
        <f>IF('4. Heures nocturnes'!$C$3="Score",0,0)</f>
        <v>0</v>
      </c>
      <c r="AA102">
        <f>IF('4. Heures nocturnes'!$C$3="Score",0,0)</f>
        <v>0</v>
      </c>
      <c r="AB102">
        <f>IF('4. Heures nocturnes'!$C$3="Score",0,0)</f>
        <v>0</v>
      </c>
      <c r="AC102">
        <f>IF('4. Heures nocturnes'!$C$3="Score",0,0)</f>
        <v>0</v>
      </c>
      <c r="AD102">
        <f>IF('4. Heures nocturnes'!$C$3="Score",0,0)</f>
        <v>0</v>
      </c>
      <c r="AE102">
        <f>IF('4. Heures nocturnes'!$C$3="Score",0,0)</f>
        <v>0</v>
      </c>
      <c r="AF102">
        <f>IF('4. Heures nocturnes'!$C$3="Score",0,0)</f>
        <v>0</v>
      </c>
      <c r="AG102">
        <f>IF('4. Heures nocturnes'!$C$3="Score",0,0)</f>
        <v>0</v>
      </c>
      <c r="AH102">
        <f>IF('4. Heures nocturnes'!$C$3="Score",0,0)</f>
        <v>0</v>
      </c>
      <c r="AI102">
        <f>IF('4. Heures nocturnes'!$C$3="Score",0,0)</f>
        <v>0</v>
      </c>
      <c r="AJ102">
        <f>IF('4. Heures nocturnes'!$C$3="Score",0,0)</f>
        <v>0</v>
      </c>
      <c r="AK102">
        <f>IF('4. Heures nocturnes'!$C$3="Score",0,0)</f>
        <v>0</v>
      </c>
      <c r="AL102">
        <f>IF('4. Heures nocturnes'!$C$3="Score",0,0)</f>
        <v>0</v>
      </c>
      <c r="AM102">
        <f>IF('4. Heures nocturnes'!$C$3="Score",0,0)</f>
        <v>0</v>
      </c>
      <c r="AN102">
        <f>IF('4. Heures nocturnes'!$C$3="Score",0,0)</f>
        <v>0</v>
      </c>
      <c r="AO102">
        <f>IF('4. Heures nocturnes'!$C$3="Score",0,0)</f>
        <v>0</v>
      </c>
      <c r="AP102">
        <f>IF('4. Heures nocturnes'!$C$3="Score",0,0)</f>
        <v>0</v>
      </c>
      <c r="AQ102">
        <f>IF('4. Heures nocturnes'!$C$3="Score",0,0)</f>
        <v>0</v>
      </c>
      <c r="AR102">
        <f>IF('4. Heures nocturnes'!$C$3="Score",0,0)</f>
        <v>0</v>
      </c>
      <c r="AS102">
        <f>IF('4. Heures nocturnes'!$C$3="Score",0,0)</f>
        <v>0</v>
      </c>
      <c r="AT102">
        <f>IF('4. Heures nocturnes'!$C$3="Score",0,0)</f>
        <v>0</v>
      </c>
      <c r="AU102">
        <f>IF('4. Heures nocturnes'!$C$3="Score",0,0)</f>
        <v>0</v>
      </c>
      <c r="AV102">
        <f>IF('4. Heures nocturnes'!$C$3="Score",0,0)</f>
        <v>0</v>
      </c>
      <c r="AW102">
        <f>IF('4. Heures nocturnes'!$C$3="Score",0,0)</f>
        <v>0</v>
      </c>
      <c r="AX102">
        <f>IF('4. Heures nocturnes'!$C$3="Score",0,0)</f>
        <v>0</v>
      </c>
      <c r="AY102">
        <f>IF('4. Heures nocturnes'!$C$3="Score",0,0)</f>
        <v>0</v>
      </c>
      <c r="AZ102">
        <f>IF('4. Heures nocturnes'!$C$3="Score",0,0)</f>
        <v>0</v>
      </c>
      <c r="BA102">
        <f>IF('4. Heures nocturnes'!$C$3="Score",0,0)</f>
        <v>0</v>
      </c>
      <c r="BB102">
        <f>IF('4. Heures nocturnes'!$C$3="Score",0,0)</f>
        <v>0</v>
      </c>
      <c r="BC102">
        <f>IF('4. Heures nocturnes'!$C$3="Score",0,0)</f>
        <v>0</v>
      </c>
      <c r="BD102">
        <f>IF('4. Heures nocturnes'!$C$3="Score",0,0)</f>
        <v>0</v>
      </c>
      <c r="BE102">
        <f>IF('4. Heures nocturnes'!$C$3="Score",0,0)</f>
        <v>0</v>
      </c>
      <c r="BF102">
        <f>IF('4. Heures nocturnes'!$C$3="Score",0,0)</f>
        <v>0</v>
      </c>
      <c r="BG102">
        <f>IF('4. Heures nocturnes'!$C$3="Score",0,0)</f>
        <v>0</v>
      </c>
      <c r="BH102">
        <f>IF('4. Heures nocturnes'!$C$3="Score",0,0)</f>
        <v>0</v>
      </c>
      <c r="BI102">
        <f>IF('4. Heures nocturnes'!$C$3="Score",0,0)</f>
        <v>0</v>
      </c>
      <c r="BJ102">
        <f>IF('4. Heures nocturnes'!$C$3="Score",0,0)</f>
        <v>0</v>
      </c>
      <c r="BK102">
        <f>IF('4. Heures nocturnes'!$C$3="Score",0,0)</f>
        <v>0</v>
      </c>
      <c r="BL102">
        <f>IF('4. Heures nocturnes'!$C$3="Score",0,0)</f>
        <v>0</v>
      </c>
      <c r="BM102">
        <f>IF('4. Heures nocturnes'!$C$3="Score",0,0)</f>
        <v>0</v>
      </c>
      <c r="BN102">
        <f>IF('4. Heures nocturnes'!$C$3="Score",0,0)</f>
        <v>0</v>
      </c>
      <c r="BO102">
        <f>IF('4. Heures nocturnes'!$C$3="Score",0,0)</f>
        <v>0</v>
      </c>
      <c r="BP102">
        <f>IF('4. Heures nocturnes'!$C$3="Score",0,0)</f>
        <v>0</v>
      </c>
      <c r="BQ102">
        <f>IF('4. Heures nocturnes'!$C$3="Score",0,0)</f>
        <v>0</v>
      </c>
      <c r="BR102">
        <f>IF('4. Heures nocturnes'!$C$3="Score",0,0)</f>
        <v>0</v>
      </c>
      <c r="BS102">
        <f>IF('4. Heures nocturnes'!$C$3="Score",0,0)</f>
        <v>0</v>
      </c>
      <c r="BT102">
        <f>IF('4. Heures nocturnes'!$C$3="Score",0,0)</f>
        <v>0</v>
      </c>
      <c r="BU102">
        <f>IF('4. Heures nocturnes'!$C$3="Score",0,0)</f>
        <v>0</v>
      </c>
      <c r="BV102">
        <f>IF('4. Heures nocturnes'!$C$3="Score",0,0)</f>
        <v>0</v>
      </c>
      <c r="BW102">
        <f>IF('4. Heures nocturnes'!$C$3="Score",0,0)</f>
        <v>0</v>
      </c>
      <c r="BX102">
        <f>IF('4. Heures nocturnes'!$C$3="Score",0,0)</f>
        <v>0</v>
      </c>
      <c r="BY102">
        <f>IF('4. Heures nocturnes'!$C$3="Score",0,0)</f>
        <v>0</v>
      </c>
      <c r="BZ102">
        <f>IF('4. Heures nocturnes'!$C$3="Score",0,0)</f>
        <v>0</v>
      </c>
      <c r="CA102">
        <f>IF('4. Heures nocturnes'!$C$3="Score",0,0)</f>
        <v>0</v>
      </c>
      <c r="CB102">
        <f>IF('4. Heures nocturnes'!$C$3="Score",0,0)</f>
        <v>0</v>
      </c>
      <c r="CC102">
        <f>IF('4. Heures nocturnes'!$C$3="Score",0,0)</f>
        <v>0</v>
      </c>
      <c r="CD102">
        <f>IF('4. Heures nocturnes'!$C$3="Score",0,0)</f>
        <v>0</v>
      </c>
      <c r="CE102">
        <f>IF('4. Heures nocturnes'!$C$3="Score",0,0)</f>
        <v>0</v>
      </c>
      <c r="CF102">
        <f>IF('4. Heures nocturnes'!$C$3="Score",0,0)</f>
        <v>0</v>
      </c>
      <c r="CG102">
        <f>IF('4. Heures nocturnes'!$C$3="Score",0,0)</f>
        <v>0</v>
      </c>
      <c r="CH102">
        <f>IF('4. Heures nocturnes'!$C$3="Score",0,0)</f>
        <v>0</v>
      </c>
      <c r="CI102">
        <f>IF('4. Heures nocturnes'!$C$3="Score",0,0)</f>
        <v>0</v>
      </c>
      <c r="CJ102">
        <f>IF('4. Heures nocturnes'!$C$3="Score",0,0)</f>
        <v>0</v>
      </c>
      <c r="CK102">
        <f>IF('4. Heures nocturnes'!$C$3="Score",0,0)</f>
        <v>0</v>
      </c>
      <c r="CL102">
        <f>IF('4. Heures nocturnes'!$C$3="Score",0,0)</f>
        <v>0</v>
      </c>
      <c r="CM102">
        <f>IF('4. Heures nocturnes'!$C$3="Score",0,0)</f>
        <v>0</v>
      </c>
      <c r="CN102">
        <f>IF('4. Heures nocturnes'!$C$3="Score",0,0)</f>
        <v>0</v>
      </c>
      <c r="CO102">
        <f>IF('4. Heures nocturnes'!$C$3="Score",0,0)</f>
        <v>0</v>
      </c>
      <c r="CP102">
        <f>IF('4. Heures nocturnes'!$C$3="Score",0,0)</f>
        <v>0</v>
      </c>
      <c r="CQ102">
        <f>IF('4. Heures nocturnes'!$C$3="Score",0,0)</f>
        <v>0</v>
      </c>
      <c r="CR102">
        <f>IF('4. Heures nocturnes'!$C$3="Score",0,0)</f>
        <v>0</v>
      </c>
      <c r="CS102">
        <f>IF('4. Heures nocturnes'!$C$3="Score",0,0)</f>
        <v>0</v>
      </c>
      <c r="CT102">
        <f>IF('4. Heures nocturnes'!$C$3="Score",0,0)</f>
        <v>0</v>
      </c>
      <c r="CU102">
        <f>IF('4. Heures nocturnes'!$C$3="Score",0,0)</f>
        <v>0</v>
      </c>
      <c r="CV102">
        <f>IF('4. Heures nocturnes'!$C$3="Score",0,0)</f>
        <v>0</v>
      </c>
      <c r="CW102">
        <f>IF('4. Heures nocturnes'!$C$3="Score",0,0)</f>
        <v>0</v>
      </c>
      <c r="CX102">
        <f>IF('4. Heures nocturnes'!$C$3="Score",0,0)</f>
        <v>0</v>
      </c>
      <c r="CY102">
        <f>IF('4. Heures nocturnes'!$C$3="Score",0,0)</f>
        <v>0</v>
      </c>
    </row>
    <row r="103" spans="2:105" x14ac:dyDescent="0.35">
      <c r="B103" s="478"/>
    </row>
    <row r="104" spans="2:105" x14ac:dyDescent="0.35">
      <c r="B104" s="478"/>
    </row>
    <row r="105" spans="2:105" x14ac:dyDescent="0.35">
      <c r="B105" s="478"/>
    </row>
    <row r="106" spans="2:105" x14ac:dyDescent="0.35">
      <c r="B106" s="478"/>
    </row>
    <row r="107" spans="2:105" x14ac:dyDescent="0.35">
      <c r="B107" s="478"/>
    </row>
    <row r="108" spans="2:105" x14ac:dyDescent="0.35">
      <c r="B108" s="478"/>
    </row>
    <row r="109" spans="2:105" x14ac:dyDescent="0.35">
      <c r="B109" s="478"/>
      <c r="T109">
        <f>IF('4. Heures nocturnes'!$C$3="Score",,)</f>
        <v>0</v>
      </c>
      <c r="U109">
        <f>IF('4. Heures nocturnes'!$C$3="Score",1,8)</f>
        <v>8</v>
      </c>
      <c r="V109">
        <f>IF('4. Heures nocturnes'!$C$3="Score",2,9)</f>
        <v>9</v>
      </c>
      <c r="W109">
        <f>IF('4. Heures nocturnes'!$C$3="Score",2,16)</f>
        <v>16</v>
      </c>
      <c r="X109">
        <f>IF('4. Heures nocturnes'!$C$3="Score",2,17)</f>
        <v>17</v>
      </c>
      <c r="Y109">
        <f>IF('4. Heures nocturnes'!$C$3="Score",2,19)</f>
        <v>19</v>
      </c>
    </row>
    <row r="110" spans="2:105" x14ac:dyDescent="0.35">
      <c r="B110" s="478"/>
    </row>
    <row r="111" spans="2:105" x14ac:dyDescent="0.35">
      <c r="B111" s="478"/>
    </row>
    <row r="112" spans="2:105" x14ac:dyDescent="0.35">
      <c r="B112" s="478"/>
    </row>
    <row r="113" spans="2:105" x14ac:dyDescent="0.35">
      <c r="B113" s="478"/>
    </row>
    <row r="114" spans="2:105" x14ac:dyDescent="0.35">
      <c r="B114" s="478"/>
    </row>
    <row r="115" spans="2:105" x14ac:dyDescent="0.35">
      <c r="B115" s="478"/>
    </row>
    <row r="116" spans="2:105" x14ac:dyDescent="0.35">
      <c r="B116" s="478"/>
    </row>
    <row r="117" spans="2:105" x14ac:dyDescent="0.35">
      <c r="B117" s="478"/>
    </row>
    <row r="118" spans="2:105" x14ac:dyDescent="0.35">
      <c r="B118" s="478"/>
    </row>
    <row r="119" spans="2:105" x14ac:dyDescent="0.35">
      <c r="B119" s="478"/>
    </row>
    <row r="120" spans="2:105" x14ac:dyDescent="0.35">
      <c r="B120" s="478"/>
    </row>
    <row r="121" spans="2:105" x14ac:dyDescent="0.35">
      <c r="B121" s="478"/>
    </row>
    <row r="122" spans="2:105" x14ac:dyDescent="0.35">
      <c r="B122" s="478"/>
      <c r="U122">
        <f>IF('4. Heures nocturnes'!$C$3="Score",0,0)</f>
        <v>0</v>
      </c>
      <c r="V122">
        <f>IF('4. Heures nocturnes'!$C$3="Score",0,0)</f>
        <v>0</v>
      </c>
      <c r="W122">
        <f>IF('4. Heures nocturnes'!$C$3="Score",0,0)</f>
        <v>0</v>
      </c>
      <c r="X122">
        <f>IF('4. Heures nocturnes'!$C$3="Score",0,0)</f>
        <v>0</v>
      </c>
      <c r="Y122">
        <f>IF('4. Heures nocturnes'!$C$3="Score",0,0)</f>
        <v>0</v>
      </c>
      <c r="Z122">
        <f>IF('4. Heures nocturnes'!$C$3="Score",0,0)</f>
        <v>0</v>
      </c>
      <c r="AA122">
        <f>IF('4. Heures nocturnes'!$C$3="Score",0,0)</f>
        <v>0</v>
      </c>
      <c r="AB122">
        <f>IF('4. Heures nocturnes'!$C$3="Score",0,0)</f>
        <v>0</v>
      </c>
      <c r="AC122">
        <f>IF('4. Heures nocturnes'!$C$3="Score",0,0)</f>
        <v>0</v>
      </c>
      <c r="AD122">
        <f>IF('4. Heures nocturnes'!$C$3="Score",0,0)</f>
        <v>0</v>
      </c>
      <c r="AE122">
        <f>IF('4. Heures nocturnes'!$C$3="Score",0,0)</f>
        <v>0</v>
      </c>
      <c r="AF122">
        <f>IF('4. Heures nocturnes'!$C$3="Score",0,0)</f>
        <v>0</v>
      </c>
      <c r="AG122">
        <f>IF('4. Heures nocturnes'!$C$3="Score",0,0)</f>
        <v>0</v>
      </c>
      <c r="AH122">
        <f>IF('4. Heures nocturnes'!$C$3="Score",0,0)</f>
        <v>0</v>
      </c>
      <c r="AI122">
        <f>IF('4. Heures nocturnes'!$C$3="Score",0,0)</f>
        <v>0</v>
      </c>
      <c r="AJ122">
        <f>IF('4. Heures nocturnes'!$C$3="Score",0,0)</f>
        <v>0</v>
      </c>
      <c r="AK122">
        <f>IF('4. Heures nocturnes'!$C$3="Score",0,0)</f>
        <v>0</v>
      </c>
      <c r="AL122">
        <f>IF('4. Heures nocturnes'!$C$3="Score",0,0)</f>
        <v>0</v>
      </c>
      <c r="AM122">
        <f>IF('4. Heures nocturnes'!$C$3="Score",0,0)</f>
        <v>0</v>
      </c>
      <c r="AN122">
        <f>IF('4. Heures nocturnes'!$C$3="Score",0,0)</f>
        <v>0</v>
      </c>
      <c r="AO122">
        <f>IF('4. Heures nocturnes'!$C$3="Score",0,0)</f>
        <v>0</v>
      </c>
      <c r="AP122">
        <f>IF('4. Heures nocturnes'!$C$3="Score",0,0)</f>
        <v>0</v>
      </c>
      <c r="AQ122">
        <f>IF('4. Heures nocturnes'!$C$3="Score",0,0)</f>
        <v>0</v>
      </c>
      <c r="AR122">
        <f>IF('4. Heures nocturnes'!$C$3="Score",0,0)</f>
        <v>0</v>
      </c>
      <c r="AS122">
        <f>IF('4. Heures nocturnes'!$C$3="Score",0,0)</f>
        <v>0</v>
      </c>
      <c r="AT122">
        <f>IF('4. Heures nocturnes'!$C$3="Score",0,0)</f>
        <v>0</v>
      </c>
      <c r="AU122">
        <f>IF('4. Heures nocturnes'!$C$3="Score",0,0)</f>
        <v>0</v>
      </c>
      <c r="AV122">
        <f>IF('4. Heures nocturnes'!$C$3="Score",0,0)</f>
        <v>0</v>
      </c>
      <c r="AW122">
        <f>IF('4. Heures nocturnes'!$C$3="Score",0,0)</f>
        <v>0</v>
      </c>
      <c r="AX122">
        <f>IF('4. Heures nocturnes'!$C$3="Score",0,0)</f>
        <v>0</v>
      </c>
      <c r="AY122">
        <f>IF('4. Heures nocturnes'!$C$3="Score",0,0)</f>
        <v>0</v>
      </c>
      <c r="AZ122">
        <f>IF('4. Heures nocturnes'!$C$3="Score",0,0)</f>
        <v>0</v>
      </c>
      <c r="BA122">
        <f>IF('4. Heures nocturnes'!$C$3="Score",0,0)</f>
        <v>0</v>
      </c>
      <c r="BB122">
        <f>IF('4. Heures nocturnes'!$C$3="Score",0,0)</f>
        <v>0</v>
      </c>
      <c r="BC122">
        <f>IF('4. Heures nocturnes'!$C$3="Score",0,0)</f>
        <v>0</v>
      </c>
      <c r="BD122">
        <f>IF('4. Heures nocturnes'!$C$3="Score",0,0)</f>
        <v>0</v>
      </c>
      <c r="BE122">
        <f>IF('4. Heures nocturnes'!$C$3="Score",0,0)</f>
        <v>0</v>
      </c>
      <c r="BF122">
        <f>IF('4. Heures nocturnes'!$C$3="Score",0,0)</f>
        <v>0</v>
      </c>
      <c r="BG122">
        <f>IF('4. Heures nocturnes'!$C$3="Score",0,0)</f>
        <v>0</v>
      </c>
      <c r="BH122">
        <f>IF('4. Heures nocturnes'!$C$3="Score",0,0)</f>
        <v>0</v>
      </c>
      <c r="BI122">
        <f>IF('4. Heures nocturnes'!$C$3="Score",0,0)</f>
        <v>0</v>
      </c>
      <c r="BJ122">
        <f>IF('4. Heures nocturnes'!$C$3="Score",0,0)</f>
        <v>0</v>
      </c>
      <c r="BK122">
        <f>IF('4. Heures nocturnes'!$C$3="Score",0,0)</f>
        <v>0</v>
      </c>
      <c r="BL122">
        <f>IF('4. Heures nocturnes'!$C$3="Score",0,0)</f>
        <v>0</v>
      </c>
      <c r="BM122">
        <f>IF('4. Heures nocturnes'!$C$3="Score",0,0)</f>
        <v>0</v>
      </c>
      <c r="BN122">
        <f>IF('4. Heures nocturnes'!$C$3="Score",0,0)</f>
        <v>0</v>
      </c>
      <c r="BO122">
        <f>IF('4. Heures nocturnes'!$C$3="Score",0,0)</f>
        <v>0</v>
      </c>
      <c r="BP122">
        <f>IF('4. Heures nocturnes'!$C$3="Score",0,0)</f>
        <v>0</v>
      </c>
      <c r="BQ122">
        <f>IF('4. Heures nocturnes'!$C$3="Score",0,0)</f>
        <v>0</v>
      </c>
      <c r="BR122">
        <f>IF('4. Heures nocturnes'!$C$3="Score",0,0)</f>
        <v>0</v>
      </c>
      <c r="BS122">
        <f>IF('4. Heures nocturnes'!$C$3="Score",0,0)</f>
        <v>0</v>
      </c>
      <c r="BT122">
        <f>IF('4. Heures nocturnes'!$C$3="Score",0,0)</f>
        <v>0</v>
      </c>
      <c r="BU122">
        <f>IF('4. Heures nocturnes'!$C$3="Score",0,0)</f>
        <v>0</v>
      </c>
      <c r="BV122">
        <f>IF('4. Heures nocturnes'!$C$3="Score",0,0)</f>
        <v>0</v>
      </c>
      <c r="BW122">
        <f>IF('4. Heures nocturnes'!$C$3="Score",0,0)</f>
        <v>0</v>
      </c>
      <c r="BX122">
        <f>IF('4. Heures nocturnes'!$C$3="Score",0,0)</f>
        <v>0</v>
      </c>
      <c r="BY122">
        <f>IF('4. Heures nocturnes'!$C$3="Score",0,0)</f>
        <v>0</v>
      </c>
      <c r="BZ122">
        <f>IF('4. Heures nocturnes'!$C$3="Score",0,0)</f>
        <v>0</v>
      </c>
      <c r="CA122">
        <f>IF('4. Heures nocturnes'!$C$3="Score",0,0)</f>
        <v>0</v>
      </c>
      <c r="CB122">
        <f>IF('4. Heures nocturnes'!$C$3="Score",0,0)</f>
        <v>0</v>
      </c>
      <c r="CC122">
        <f>IF('4. Heures nocturnes'!$C$3="Score",0,0)</f>
        <v>0</v>
      </c>
      <c r="CD122">
        <f>IF('4. Heures nocturnes'!$C$3="Score",0,0)</f>
        <v>0</v>
      </c>
      <c r="CE122">
        <f>IF('4. Heures nocturnes'!$C$3="Score",0,0)</f>
        <v>0</v>
      </c>
      <c r="CF122">
        <f>IF('4. Heures nocturnes'!$C$3="Score",0,0)</f>
        <v>0</v>
      </c>
      <c r="CG122">
        <f>IF('4. Heures nocturnes'!$C$3="Score",0,0)</f>
        <v>0</v>
      </c>
      <c r="CH122">
        <f>IF('4. Heures nocturnes'!$C$3="Score",0,0)</f>
        <v>0</v>
      </c>
      <c r="CI122">
        <f>IF('4. Heures nocturnes'!$C$3="Score",0,0)</f>
        <v>0</v>
      </c>
      <c r="CJ122">
        <f>IF('4. Heures nocturnes'!$C$3="Score",0,0)</f>
        <v>0</v>
      </c>
      <c r="CK122">
        <f>IF('4. Heures nocturnes'!$C$3="Score",0,0)</f>
        <v>0</v>
      </c>
      <c r="CL122">
        <f>IF('4. Heures nocturnes'!$C$3="Score",0,0)</f>
        <v>0</v>
      </c>
      <c r="CM122">
        <f>IF('4. Heures nocturnes'!$C$3="Score",0,0)</f>
        <v>0</v>
      </c>
      <c r="CN122">
        <f>IF('4. Heures nocturnes'!$C$3="Score",0,0)</f>
        <v>0</v>
      </c>
      <c r="CO122">
        <f>IF('4. Heures nocturnes'!$C$3="Score",0,0)</f>
        <v>0</v>
      </c>
      <c r="CP122">
        <f>IF('4. Heures nocturnes'!$C$3="Score",0,0)</f>
        <v>0</v>
      </c>
      <c r="CQ122">
        <f>IF('4. Heures nocturnes'!$C$3="Score",0,0)</f>
        <v>0</v>
      </c>
      <c r="CR122">
        <f>IF('4. Heures nocturnes'!$C$3="Score",0,0)</f>
        <v>0</v>
      </c>
      <c r="CS122">
        <f>IF('4. Heures nocturnes'!$C$3="Score",0,0)</f>
        <v>0</v>
      </c>
      <c r="CT122">
        <f>IF('4. Heures nocturnes'!$C$3="Score",0,0)</f>
        <v>0</v>
      </c>
      <c r="CU122">
        <f>IF('4. Heures nocturnes'!$C$3="Score",0,0)</f>
        <v>0</v>
      </c>
      <c r="CV122">
        <f>IF('4. Heures nocturnes'!$C$3="Score",0,0)</f>
        <v>0</v>
      </c>
      <c r="CW122">
        <f>IF('4. Heures nocturnes'!$C$3="Score",0,0)</f>
        <v>0</v>
      </c>
      <c r="CX122">
        <f>IF('4. Heures nocturnes'!$C$3="Score",0,0)</f>
        <v>0</v>
      </c>
      <c r="CY122">
        <f>IF('4. Heures nocturnes'!$C$3="Score",0,0)</f>
        <v>0</v>
      </c>
      <c r="CZ122">
        <f>IF('4. Heures nocturnes'!$C$3="Score",0,0)</f>
        <v>0</v>
      </c>
      <c r="DA122">
        <f>IF('4. Heures nocturnes'!$C$3="Score",0,0)</f>
        <v>0</v>
      </c>
    </row>
    <row r="123" spans="2:105" x14ac:dyDescent="0.35">
      <c r="B123" s="478"/>
    </row>
    <row r="124" spans="2:105" x14ac:dyDescent="0.35">
      <c r="B124" s="478"/>
    </row>
    <row r="125" spans="2:105" x14ac:dyDescent="0.35">
      <c r="B125" s="478"/>
    </row>
    <row r="126" spans="2:105" x14ac:dyDescent="0.35">
      <c r="B126" s="478"/>
    </row>
    <row r="127" spans="2:105" x14ac:dyDescent="0.35">
      <c r="B127" s="478"/>
    </row>
    <row r="128" spans="2:105" x14ac:dyDescent="0.35">
      <c r="B128" s="478"/>
    </row>
    <row r="129" spans="2:2" x14ac:dyDescent="0.35">
      <c r="B129" s="478"/>
    </row>
    <row r="130" spans="2:2" x14ac:dyDescent="0.35">
      <c r="B130" s="478"/>
    </row>
    <row r="131" spans="2:2" x14ac:dyDescent="0.35">
      <c r="B131" s="478"/>
    </row>
    <row r="132" spans="2:2" x14ac:dyDescent="0.35">
      <c r="B132" s="478"/>
    </row>
    <row r="151" spans="25:94" x14ac:dyDescent="0.35">
      <c r="Y151">
        <f>IF('4. Heures nocturnes'!$C$3="Score",2,19)</f>
        <v>19</v>
      </c>
      <c r="AL151">
        <f>IF('4. Heures nocturnes'!$C$3="Score",2,16)</f>
        <v>16</v>
      </c>
      <c r="AM151">
        <f>IF('4. Heures nocturnes'!$C$3="Score",2,15)</f>
        <v>15</v>
      </c>
      <c r="AN151">
        <f>IF('4. Heures nocturnes'!$C$3="Score",1,8)</f>
        <v>8</v>
      </c>
      <c r="AO151">
        <f>IF('4. Heures nocturnes'!$C$3="Score",1,8)</f>
        <v>8</v>
      </c>
      <c r="AP151">
        <f>IF('4. Heures nocturnes'!$C$3="Score",2,9)</f>
        <v>9</v>
      </c>
      <c r="AQ151">
        <f>IF('4. Heures nocturnes'!$C$3="Score",2,10)</f>
        <v>10</v>
      </c>
      <c r="AR151">
        <f>IF('4. Heures nocturnes'!$C$3="Score",2,9)</f>
        <v>9</v>
      </c>
      <c r="AS151">
        <f>IF('4. Heures nocturnes'!$C$3="Score",0,2)</f>
        <v>2</v>
      </c>
      <c r="AT151">
        <f>IF('4. Heures nocturnes'!$C$3="Score",0,2)</f>
        <v>2</v>
      </c>
      <c r="AU151">
        <f>IF('4. Heures nocturnes'!$C$3="Score",0,3)</f>
        <v>3</v>
      </c>
      <c r="BA151">
        <f>IF('4. Heures nocturnes'!$C$3="Score",2,18)</f>
        <v>18</v>
      </c>
      <c r="BB151">
        <f>IF('4. Heures nocturnes'!$C$3="Score",2,17)</f>
        <v>17</v>
      </c>
      <c r="BF151">
        <f>IF('4. Heures nocturnes'!$C$3="Score",2,24)</f>
        <v>24</v>
      </c>
      <c r="BG151">
        <f>IF('4. Heures nocturnes'!$C$3="Score",2,24)</f>
        <v>24</v>
      </c>
      <c r="BV151">
        <f>IF('4. Heures nocturnes'!$C$3="Score",2,16)</f>
        <v>16</v>
      </c>
      <c r="BW151">
        <f>IF('4. Heures nocturnes'!$C$3="Score",2,16)</f>
        <v>16</v>
      </c>
      <c r="CM151">
        <f>IF('4. Heures nocturnes'!$C$3="Score",2,9)</f>
        <v>9</v>
      </c>
      <c r="CN151">
        <f>IF('4. Heures nocturnes'!$C$3="Score",2,16)</f>
        <v>16</v>
      </c>
      <c r="CO151">
        <f>IF('4. Heures nocturnes'!$C$3="Score",2,16)</f>
        <v>16</v>
      </c>
      <c r="CP151">
        <f>IF('4. Heures nocturnes'!$C$3="Score",2,17)</f>
        <v>17</v>
      </c>
    </row>
    <row r="163" spans="21:44" x14ac:dyDescent="0.35">
      <c r="U163">
        <f>IF('4. Heures nocturnes'!$C$3="Score",2,16)</f>
        <v>16</v>
      </c>
      <c r="V163">
        <f>IF('4. Heures nocturnes'!$C$3="Score",2,16)</f>
        <v>16</v>
      </c>
      <c r="W163">
        <f>IF('4. Heures nocturnes'!$C$3="Score",2,16)</f>
        <v>16</v>
      </c>
      <c r="X163">
        <f>IF('4. Heures nocturnes'!$C$3="Score",2,17)</f>
        <v>17</v>
      </c>
      <c r="Y163">
        <f>IF('4. Heures nocturnes'!$C$3="Score",2,23)</f>
        <v>23</v>
      </c>
      <c r="Z163">
        <f>IF('4. Heures nocturnes'!$C$3="Score",2,15)</f>
        <v>15</v>
      </c>
      <c r="AA163">
        <f>IF('4. Heures nocturnes'!$C$3="Score",1,8)</f>
        <v>8</v>
      </c>
      <c r="AB163">
        <f>IF('4. Heures nocturnes'!$C$3="Score",1,8)</f>
        <v>8</v>
      </c>
      <c r="AC163">
        <f>IF('4. Heures nocturnes'!$C$3="Score",2,9)</f>
        <v>9</v>
      </c>
      <c r="AD163">
        <f>IF('4. Heures nocturnes'!$C$3="Score",1,8)</f>
        <v>8</v>
      </c>
      <c r="AE163">
        <f>IF('4. Heures nocturnes'!$C$3="Score",1,8)</f>
        <v>8</v>
      </c>
      <c r="AF163">
        <f>IF('4. Heures nocturnes'!$C$3="Score",1,8)</f>
        <v>8</v>
      </c>
      <c r="AG163">
        <f>IF('4. Heures nocturnes'!$C$3="Score",2,9)</f>
        <v>9</v>
      </c>
      <c r="AH163">
        <f>IF('4. Heures nocturnes'!$C$3="Score",2,16)</f>
        <v>16</v>
      </c>
      <c r="AI163">
        <f>IF('4. Heures nocturnes'!$C$3="Score",2,15)</f>
        <v>15</v>
      </c>
      <c r="AJ163">
        <f>IF('4. Heures nocturnes'!$C$3="Score",1,8)</f>
        <v>8</v>
      </c>
      <c r="AK163">
        <f>IF('4. Heures nocturnes'!$C$3="Score",1,8)</f>
        <v>8</v>
      </c>
      <c r="AL163">
        <f>IF('4. Heures nocturnes'!$C$3="Score",1,8)</f>
        <v>8</v>
      </c>
      <c r="AM163">
        <f>IF('4. Heures nocturnes'!$C$3="Score",1,8)</f>
        <v>8</v>
      </c>
      <c r="AN163">
        <f>IF('4. Heures nocturnes'!$C$3="Score",0,7)</f>
        <v>7</v>
      </c>
      <c r="AO163">
        <f>IF('4. Heures nocturnes'!$C$3="Score",0,1)</f>
        <v>1</v>
      </c>
      <c r="AP163">
        <f>IF('4. Heures nocturnes'!$C$3="Score",1,8)</f>
        <v>8</v>
      </c>
      <c r="AQ163">
        <f>IF('4. Heures nocturnes'!$C$3="Score",1,8)</f>
        <v>8</v>
      </c>
      <c r="AR163">
        <f>IF('4. Heures nocturnes'!$C$3="Score",1,8)</f>
        <v>8</v>
      </c>
    </row>
  </sheetData>
  <mergeCells count="1">
    <mergeCell ref="C3:D3"/>
  </mergeCells>
  <conditionalFormatting sqref="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5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124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124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102">
    <cfRule type="colorScale" priority="2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253D7777-F86D-264D-A7A9-54961BA3CA7A}">
      <formula1>"Score,Brut"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3BEC0-30DA-4848-AF63-FDE0514E2C96}">
  <sheetPr codeName="Feuil16"/>
  <dimension ref="B3:KO163"/>
  <sheetViews>
    <sheetView topLeftCell="A80" workbookViewId="0">
      <selection activeCell="G72" sqref="G72"/>
    </sheetView>
  </sheetViews>
  <sheetFormatPr baseColWidth="10" defaultRowHeight="14.5" outlineLevelCol="1" x14ac:dyDescent="0.35"/>
  <cols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735</v>
      </c>
      <c r="D3" s="829"/>
    </row>
    <row r="7" spans="2:164" x14ac:dyDescent="0.35">
      <c r="D7" t="s">
        <v>1085</v>
      </c>
      <c r="U7" t="s">
        <v>1086</v>
      </c>
      <c r="V7" t="s">
        <v>1087</v>
      </c>
      <c r="W7" t="s">
        <v>1088</v>
      </c>
    </row>
    <row r="8" spans="2:164" x14ac:dyDescent="0.35">
      <c r="D8" s="180">
        <f>AVERAGE(D11:D21)</f>
        <v>4.7229946524064168</v>
      </c>
      <c r="U8" s="180">
        <f>AVERAGE(D22:D27)</f>
        <v>3.8745098039215686</v>
      </c>
      <c r="V8" s="180">
        <f>AVERAGE(D28:D36)</f>
        <v>3.4274509803921567</v>
      </c>
      <c r="W8" s="180">
        <f>AVERAGE(D37:D47)</f>
        <v>3.2417112299465245</v>
      </c>
    </row>
    <row r="10" spans="2:164" ht="15" thickBot="1" x14ac:dyDescent="0.4">
      <c r="B10" s="478" t="s">
        <v>735</v>
      </c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e">
        <f>Planning_medecin_LS!#REF!</f>
        <v>#REF!</v>
      </c>
      <c r="C11" s="183"/>
      <c r="D11" s="206">
        <f>AVERAGE($U11:$DA11)</f>
        <v>3.4352941176470586</v>
      </c>
      <c r="E11" s="184">
        <f>IF('5. Jours sans travailler'!$C$3="Score",,)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IF('5. Jours sans travailler'!$C$3="Score",,)</f>
        <v>0</v>
      </c>
      <c r="Q11" s="184">
        <f>IF('5. Jours sans travailler'!$C$3="Score",,)</f>
        <v>0</v>
      </c>
      <c r="R11" s="184">
        <f>IF('5. Jours sans travailler'!$C$3="Score",,)</f>
        <v>0</v>
      </c>
      <c r="S11" s="184">
        <f>IF('5. Jours sans travailler'!$C$3="Score",,)</f>
        <v>0</v>
      </c>
      <c r="T11" s="183">
        <f>IF('5. Jours sans travailler'!$C$3="Score",,)</f>
        <v>0</v>
      </c>
      <c r="U11" s="185">
        <f>IF('5. Jours sans travailler'!$C$3="Score",0,4)</f>
        <v>4</v>
      </c>
      <c r="V11" s="185">
        <f>IF('5. Jours sans travailler'!$C$3="Score",0,5)</f>
        <v>5</v>
      </c>
      <c r="W11" s="185">
        <f>IF('5. Jours sans travailler'!$C$3="Score",0,6)</f>
        <v>6</v>
      </c>
      <c r="X11" s="185">
        <f>IF('5. Jours sans travailler'!$C$3="Score",0,7)</f>
        <v>7</v>
      </c>
      <c r="Y11" s="185">
        <f>IF('5. Jours sans travailler'!$C$3="Score",0,7)</f>
        <v>7</v>
      </c>
      <c r="Z11" s="185">
        <f>IF('5. Jours sans travailler'!$C$3="Score",0,7)</f>
        <v>7</v>
      </c>
      <c r="AA11" s="185">
        <f>IF('5. Jours sans travailler'!$C$3="Score",0,7)</f>
        <v>7</v>
      </c>
      <c r="AB11" s="185">
        <f>IF('5. Jours sans travailler'!$C$3="Score",0,6)</f>
        <v>6</v>
      </c>
      <c r="AC11" s="185">
        <f>IF('5. Jours sans travailler'!$C$3="Score",0,5)</f>
        <v>5</v>
      </c>
      <c r="AD11" s="185">
        <f>IF('5. Jours sans travailler'!$C$3="Score",0,4)</f>
        <v>4</v>
      </c>
      <c r="AE11" s="185">
        <f>IF('5. Jours sans travailler'!$C$3="Score",0,3)</f>
        <v>3</v>
      </c>
      <c r="AF11" s="185">
        <f>IF('5. Jours sans travailler'!$C$3="Score",0,2)</f>
        <v>2</v>
      </c>
      <c r="AG11" s="185">
        <f>IF('5. Jours sans travailler'!$C$3="Score",0,2)</f>
        <v>2</v>
      </c>
      <c r="AH11" s="185">
        <f>IF('5. Jours sans travailler'!$C$3="Score",0,2)</f>
        <v>2</v>
      </c>
      <c r="AI11" s="185">
        <f>IF('5. Jours sans travailler'!$C$3="Score",0,2)</f>
        <v>2</v>
      </c>
      <c r="AJ11" s="185">
        <f>IF('5. Jours sans travailler'!$C$3="Score",0,2)</f>
        <v>2</v>
      </c>
      <c r="AK11" s="185">
        <f>IF('5. Jours sans travailler'!$C$3="Score",0,2)</f>
        <v>2</v>
      </c>
      <c r="AL11" s="185">
        <f>IF('5. Jours sans travailler'!$C$3="Score",0,2)</f>
        <v>2</v>
      </c>
      <c r="AM11" s="185">
        <f>IF('5. Jours sans travailler'!$C$3="Score",0,3)</f>
        <v>3</v>
      </c>
      <c r="AN11" s="185">
        <f>IF('5. Jours sans travailler'!$C$3="Score",0,2)</f>
        <v>2</v>
      </c>
      <c r="AO11" s="185">
        <f>IF('5. Jours sans travailler'!$C$3="Score",0,2)</f>
        <v>2</v>
      </c>
      <c r="AP11" s="185">
        <f>IF('5. Jours sans travailler'!$C$3="Score",0,2)</f>
        <v>2</v>
      </c>
      <c r="AQ11" s="185">
        <f>IF('5. Jours sans travailler'!$C$3="Score",0,2)</f>
        <v>2</v>
      </c>
      <c r="AR11" s="185">
        <f>IF('5. Jours sans travailler'!$C$3="Score",0,2)</f>
        <v>2</v>
      </c>
      <c r="AS11" s="194">
        <f>IF('5. Jours sans travailler'!$C$3="Score",0,2)</f>
        <v>2</v>
      </c>
      <c r="AT11" s="4">
        <f>IF('5. Jours sans travailler'!$C$3="Score",0,3)</f>
        <v>3</v>
      </c>
      <c r="AU11" s="4">
        <f>IF('5. Jours sans travailler'!$C$3="Score",0,4)</f>
        <v>4</v>
      </c>
      <c r="AV11" s="4">
        <f>IF('5. Jours sans travailler'!$C$3="Score",0,4)</f>
        <v>4</v>
      </c>
      <c r="AW11" s="4">
        <f>IF('5. Jours sans travailler'!$C$3="Score",0,4)</f>
        <v>4</v>
      </c>
      <c r="AX11" s="4">
        <f>IF('5. Jours sans travailler'!$C$3="Score",0,4)</f>
        <v>4</v>
      </c>
      <c r="AY11" s="4">
        <f>IF('5. Jours sans travailler'!$C$3="Score",0,4)</f>
        <v>4</v>
      </c>
      <c r="AZ11" s="4">
        <f>IF('5. Jours sans travailler'!$C$3="Score",0,5)</f>
        <v>5</v>
      </c>
      <c r="BA11" s="4">
        <f>IF('5. Jours sans travailler'!$C$3="Score",0,5)</f>
        <v>5</v>
      </c>
      <c r="BB11" s="4">
        <f>IF('5. Jours sans travailler'!$C$3="Score",0,5)</f>
        <v>5</v>
      </c>
      <c r="BC11" s="4">
        <f>IF('5. Jours sans travailler'!$C$3="Score",0,4)</f>
        <v>4</v>
      </c>
      <c r="BD11" s="4">
        <f>IF('5. Jours sans travailler'!$C$3="Score",0,3)</f>
        <v>3</v>
      </c>
      <c r="BE11" s="4">
        <f>IF('5. Jours sans travailler'!$C$3="Score",0,4)</f>
        <v>4</v>
      </c>
      <c r="BF11" s="4">
        <f>IF('5. Jours sans travailler'!$C$3="Score",0,5)</f>
        <v>5</v>
      </c>
      <c r="BG11" s="4">
        <f>IF('5. Jours sans travailler'!$C$3="Score",0,4)</f>
        <v>4</v>
      </c>
      <c r="BH11" s="4">
        <f>IF('5. Jours sans travailler'!$C$3="Score",0,3)</f>
        <v>3</v>
      </c>
      <c r="BI11" s="4">
        <f>IF('5. Jours sans travailler'!$C$3="Score",0,2)</f>
        <v>2</v>
      </c>
      <c r="BJ11" s="4">
        <f>IF('5. Jours sans travailler'!$C$3="Score",0,3)</f>
        <v>3</v>
      </c>
      <c r="BK11" s="4">
        <f>IF('5. Jours sans travailler'!$C$3="Score",0,4)</f>
        <v>4</v>
      </c>
      <c r="BL11" s="4">
        <f>IF('5. Jours sans travailler'!$C$3="Score",0,4)</f>
        <v>4</v>
      </c>
      <c r="BM11" s="4">
        <f>IF('5. Jours sans travailler'!$C$3="Score",0,4)</f>
        <v>4</v>
      </c>
      <c r="BN11" s="4">
        <f>IF('5. Jours sans travailler'!$C$3="Score",0,5)</f>
        <v>5</v>
      </c>
      <c r="BO11" s="4">
        <f>IF('5. Jours sans travailler'!$C$3="Score",0,6)</f>
        <v>6</v>
      </c>
      <c r="BP11" s="4">
        <f>IF('5. Jours sans travailler'!$C$3="Score",0,7)</f>
        <v>7</v>
      </c>
      <c r="BQ11" s="4">
        <f>IF('5. Jours sans travailler'!$C$3="Score",0,7)</f>
        <v>7</v>
      </c>
      <c r="BR11" s="4">
        <f>IF('5. Jours sans travailler'!$C$3="Score",0,7)</f>
        <v>7</v>
      </c>
      <c r="BS11" s="4">
        <f>IF('5. Jours sans travailler'!$C$3="Score",0,7)</f>
        <v>7</v>
      </c>
      <c r="BT11" s="4">
        <f>IF('5. Jours sans travailler'!$C$3="Score",0,6)</f>
        <v>6</v>
      </c>
      <c r="BU11" s="4">
        <f>IF('5. Jours sans travailler'!$C$3="Score",0,5)</f>
        <v>5</v>
      </c>
      <c r="BV11" s="4">
        <f>IF('5. Jours sans travailler'!$C$3="Score",0,4)</f>
        <v>4</v>
      </c>
      <c r="BW11" s="4">
        <f>IF('5. Jours sans travailler'!$C$3="Score",0,3)</f>
        <v>3</v>
      </c>
      <c r="BX11" s="4">
        <f>IF('5. Jours sans travailler'!$C$3="Score",0,2)</f>
        <v>2</v>
      </c>
      <c r="BY11">
        <f>IF('5. Jours sans travailler'!$C$3="Score",0,2)</f>
        <v>2</v>
      </c>
      <c r="BZ11">
        <f>IF('5. Jours sans travailler'!$C$3="Score",0,2)</f>
        <v>2</v>
      </c>
      <c r="CA11">
        <f>IF('5. Jours sans travailler'!$C$3="Score",0,2)</f>
        <v>2</v>
      </c>
      <c r="CB11">
        <f>IF('5. Jours sans travailler'!$C$3="Score",0,2)</f>
        <v>2</v>
      </c>
      <c r="CC11">
        <f>IF('5. Jours sans travailler'!$C$3="Score",0,2)</f>
        <v>2</v>
      </c>
      <c r="CD11">
        <f>IF('5. Jours sans travailler'!$C$3="Score",0,2)</f>
        <v>2</v>
      </c>
      <c r="CE11">
        <f>IF('5. Jours sans travailler'!$C$3="Score",0,3)</f>
        <v>3</v>
      </c>
      <c r="CF11">
        <f>IF('5. Jours sans travailler'!$C$3="Score",0,2)</f>
        <v>2</v>
      </c>
      <c r="CG11">
        <f>IF('5. Jours sans travailler'!$C$3="Score",0,2)</f>
        <v>2</v>
      </c>
      <c r="CH11">
        <f>IF('5. Jours sans travailler'!$C$3="Score",0,2)</f>
        <v>2</v>
      </c>
      <c r="CI11">
        <f>IF('5. Jours sans travailler'!$C$3="Score",0,2)</f>
        <v>2</v>
      </c>
      <c r="CJ11">
        <f>IF('5. Jours sans travailler'!$C$3="Score",0,2)</f>
        <v>2</v>
      </c>
      <c r="CK11">
        <f>IF('5. Jours sans travailler'!$C$3="Score",0,2)</f>
        <v>2</v>
      </c>
      <c r="CL11">
        <f>IF('5. Jours sans travailler'!$C$3="Score",0,2)</f>
        <v>2</v>
      </c>
      <c r="CM11">
        <f>IF('5. Jours sans travailler'!$C$3="Score",0,3)</f>
        <v>3</v>
      </c>
      <c r="CN11">
        <f>IF('5. Jours sans travailler'!$C$3="Score",0,3)</f>
        <v>3</v>
      </c>
      <c r="CO11">
        <f>IF('5. Jours sans travailler'!$C$3="Score",0,3)</f>
        <v>3</v>
      </c>
      <c r="CP11">
        <f>IF('5. Jours sans travailler'!$C$3="Score",0,3)</f>
        <v>3</v>
      </c>
      <c r="CQ11">
        <f>IF('5. Jours sans travailler'!$C$3="Score",0,3)</f>
        <v>3</v>
      </c>
      <c r="CR11">
        <f>IF('5. Jours sans travailler'!$C$3="Score",0,4)</f>
        <v>4</v>
      </c>
      <c r="CS11">
        <f>IF('5. Jours sans travailler'!$C$3="Score",0,3)</f>
        <v>3</v>
      </c>
      <c r="CT11">
        <f>IF('5. Jours sans travailler'!$C$3="Score",0,2)</f>
        <v>2</v>
      </c>
      <c r="CU11">
        <f>IF('5. Jours sans travailler'!$C$3="Score",0,2)</f>
        <v>2</v>
      </c>
      <c r="CV11">
        <f>IF('5. Jours sans travailler'!$C$3="Score",0,2)</f>
        <v>2</v>
      </c>
      <c r="CW11">
        <f>IF('5. Jours sans travailler'!$C$3="Score",0,2)</f>
        <v>2</v>
      </c>
      <c r="CX11">
        <f>IF('5. Jours sans travailler'!$C$3="Score",0,2)</f>
        <v>2</v>
      </c>
      <c r="CY11">
        <f>IF('5. Jours sans travailler'!$C$3="Score",1,1)</f>
        <v>1</v>
      </c>
      <c r="CZ11">
        <f>IF('5. Jours sans travailler'!$C$3="Score",1,1)</f>
        <v>1</v>
      </c>
      <c r="DA11">
        <f>IF('5. Jours sans travailler'!$C$3="Score",0,2)</f>
        <v>2</v>
      </c>
    </row>
    <row r="12" spans="2:164" x14ac:dyDescent="0.35">
      <c r="B12" s="186" t="e">
        <f>Planning_medecin_LS!#REF!</f>
        <v>#REF!</v>
      </c>
      <c r="C12" s="187"/>
      <c r="D12" s="207">
        <f t="shared" ref="D12:D75" si="3">AVERAGE($U12:$DA12)</f>
        <v>6.0588235294117645</v>
      </c>
      <c r="E12" s="188">
        <f>IF('5. Jours sans travailler'!$C$3="Score",,)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IF('5. Jours sans travailler'!$C$3="Score",,)</f>
        <v>0</v>
      </c>
      <c r="Q12" s="188">
        <f>IF('5. Jours sans travailler'!$C$3="Score",,)</f>
        <v>0</v>
      </c>
      <c r="R12" s="188">
        <f>IF('5. Jours sans travailler'!$C$3="Score",,)</f>
        <v>0</v>
      </c>
      <c r="S12" s="188">
        <f>IF('5. Jours sans travailler'!$C$3="Score",,)</f>
        <v>0</v>
      </c>
      <c r="T12" s="187">
        <f>IF('5. Jours sans travailler'!$C$3="Score",,)</f>
        <v>0</v>
      </c>
      <c r="U12" s="172">
        <f>IF('5. Jours sans travailler'!$C$3="Score",0,5)</f>
        <v>5</v>
      </c>
      <c r="V12" s="172">
        <f>IF('5. Jours sans travailler'!$C$3="Score",0,5)</f>
        <v>5</v>
      </c>
      <c r="W12" s="172">
        <f>IF('5. Jours sans travailler'!$C$3="Score",0,6)</f>
        <v>6</v>
      </c>
      <c r="X12" s="172">
        <f>IF('5. Jours sans travailler'!$C$3="Score",0,5)</f>
        <v>5</v>
      </c>
      <c r="Y12" s="172">
        <f>IF('5. Jours sans travailler'!$C$3="Score",0,4)</f>
        <v>4</v>
      </c>
      <c r="Z12" s="172">
        <f>IF('5. Jours sans travailler'!$C$3="Score",0,3)</f>
        <v>3</v>
      </c>
      <c r="AA12" s="172">
        <f>IF('5. Jours sans travailler'!$C$3="Score",0,3)</f>
        <v>3</v>
      </c>
      <c r="AB12" s="172">
        <f>IF('5. Jours sans travailler'!$C$3="Score",0,3)</f>
        <v>3</v>
      </c>
      <c r="AC12" s="172">
        <f>IF('5. Jours sans travailler'!$C$3="Score",0,4)</f>
        <v>4</v>
      </c>
      <c r="AD12" s="172">
        <f>IF('5. Jours sans travailler'!$C$3="Score",0,4)</f>
        <v>4</v>
      </c>
      <c r="AE12" s="172">
        <f>IF('5. Jours sans travailler'!$C$3="Score",0,5)</f>
        <v>5</v>
      </c>
      <c r="AF12" s="172">
        <f>IF('5. Jours sans travailler'!$C$3="Score",0,5)</f>
        <v>5</v>
      </c>
      <c r="AG12" s="172">
        <f>IF('5. Jours sans travailler'!$C$3="Score",0,5)</f>
        <v>5</v>
      </c>
      <c r="AH12" s="172">
        <f>IF('5. Jours sans travailler'!$C$3="Score",0,5)</f>
        <v>5</v>
      </c>
      <c r="AI12" s="172">
        <f>IF('5. Jours sans travailler'!$C$3="Score",0,5)</f>
        <v>5</v>
      </c>
      <c r="AJ12" s="172">
        <f>IF('5. Jours sans travailler'!$C$3="Score",0,5)</f>
        <v>5</v>
      </c>
      <c r="AK12" s="172">
        <f>IF('5. Jours sans travailler'!$C$3="Score",0,5)</f>
        <v>5</v>
      </c>
      <c r="AL12" s="172">
        <f>IF('5. Jours sans travailler'!$C$3="Score",0,5)</f>
        <v>5</v>
      </c>
      <c r="AM12" s="172">
        <f>IF('5. Jours sans travailler'!$C$3="Score",0,6)</f>
        <v>6</v>
      </c>
      <c r="AN12" s="172">
        <f>IF('5. Jours sans travailler'!$C$3="Score",0,7)</f>
        <v>7</v>
      </c>
      <c r="AO12" s="172">
        <f>IF('5. Jours sans travailler'!$C$3="Score",0,7)</f>
        <v>7</v>
      </c>
      <c r="AP12" s="172">
        <f>IF('5. Jours sans travailler'!$C$3="Score",0,7)</f>
        <v>7</v>
      </c>
      <c r="AQ12" s="172">
        <f>IF('5. Jours sans travailler'!$C$3="Score",0,7)</f>
        <v>7</v>
      </c>
      <c r="AR12" s="172">
        <f>IF('5. Jours sans travailler'!$C$3="Score",0,7)</f>
        <v>7</v>
      </c>
      <c r="AS12" s="189">
        <f>IF('5. Jours sans travailler'!$C$3="Score",0,7)</f>
        <v>7</v>
      </c>
      <c r="AT12" s="4">
        <f>IF('5. Jours sans travailler'!$C$3="Score",0,7)</f>
        <v>7</v>
      </c>
      <c r="AU12" s="4">
        <f>IF('5. Jours sans travailler'!$C$3="Score",0,7)</f>
        <v>7</v>
      </c>
      <c r="AV12" s="4">
        <f>IF('5. Jours sans travailler'!$C$3="Score",0,7)</f>
        <v>7</v>
      </c>
      <c r="AW12" s="4">
        <f>IF('5. Jours sans travailler'!$C$3="Score",0,7)</f>
        <v>7</v>
      </c>
      <c r="AX12" s="4">
        <f>IF('5. Jours sans travailler'!$C$3="Score",0,7)</f>
        <v>7</v>
      </c>
      <c r="AY12" s="4">
        <f>IF('5. Jours sans travailler'!$C$3="Score",0,6)</f>
        <v>6</v>
      </c>
      <c r="AZ12" s="4">
        <f>IF('5. Jours sans travailler'!$C$3="Score",0,6)</f>
        <v>6</v>
      </c>
      <c r="BA12" s="4">
        <f>IF('5. Jours sans travailler'!$C$3="Score",0,5)</f>
        <v>5</v>
      </c>
      <c r="BB12" s="4">
        <f>IF('5. Jours sans travailler'!$C$3="Score",0,4)</f>
        <v>4</v>
      </c>
      <c r="BC12" s="4">
        <f>IF('5. Jours sans travailler'!$C$3="Score",0,4)</f>
        <v>4</v>
      </c>
      <c r="BD12" s="4">
        <f>IF('5. Jours sans travailler'!$C$3="Score",0,4)</f>
        <v>4</v>
      </c>
      <c r="BE12" s="4">
        <f>IF('5. Jours sans travailler'!$C$3="Score",0,4)</f>
        <v>4</v>
      </c>
      <c r="BF12" s="4">
        <f>IF('5. Jours sans travailler'!$C$3="Score",0,5)</f>
        <v>5</v>
      </c>
      <c r="BG12" s="4">
        <f>IF('5. Jours sans travailler'!$C$3="Score",0,5)</f>
        <v>5</v>
      </c>
      <c r="BH12" s="4">
        <f>IF('5. Jours sans travailler'!$C$3="Score",0,6)</f>
        <v>6</v>
      </c>
      <c r="BI12" s="4">
        <f>IF('5. Jours sans travailler'!$C$3="Score",0,7)</f>
        <v>7</v>
      </c>
      <c r="BJ12" s="4">
        <f>IF('5. Jours sans travailler'!$C$3="Score",0,6)</f>
        <v>6</v>
      </c>
      <c r="BK12" s="4">
        <f>IF('5. Jours sans travailler'!$C$3="Score",0,5)</f>
        <v>5</v>
      </c>
      <c r="BL12" s="4">
        <f>IF('5. Jours sans travailler'!$C$3="Score",0,5)</f>
        <v>5</v>
      </c>
      <c r="BM12" s="4">
        <f>IF('5. Jours sans travailler'!$C$3="Score",0,5)</f>
        <v>5</v>
      </c>
      <c r="BN12" s="4">
        <f>IF('5. Jours sans travailler'!$C$3="Score",0,5)</f>
        <v>5</v>
      </c>
      <c r="BO12" s="4">
        <f>IF('5. Jours sans travailler'!$C$3="Score",0,5)</f>
        <v>5</v>
      </c>
      <c r="BP12" s="4">
        <f>IF('5. Jours sans travailler'!$C$3="Score",0,5)</f>
        <v>5</v>
      </c>
      <c r="BQ12" s="4">
        <f>IF('5. Jours sans travailler'!$C$3="Score",0,6)</f>
        <v>6</v>
      </c>
      <c r="BR12" s="4">
        <f>IF('5. Jours sans travailler'!$C$3="Score",0,7)</f>
        <v>7</v>
      </c>
      <c r="BS12" s="4">
        <f>IF('5. Jours sans travailler'!$C$3="Score",0,7)</f>
        <v>7</v>
      </c>
      <c r="BT12" s="4">
        <f>IF('5. Jours sans travailler'!$C$3="Score",0,7)</f>
        <v>7</v>
      </c>
      <c r="BU12" s="4">
        <f>IF('5. Jours sans travailler'!$C$3="Score",0,7)</f>
        <v>7</v>
      </c>
      <c r="BV12" s="4">
        <f>IF('5. Jours sans travailler'!$C$3="Score",0,7)</f>
        <v>7</v>
      </c>
      <c r="BW12" s="4">
        <f>IF('5. Jours sans travailler'!$C$3="Score",0,7)</f>
        <v>7</v>
      </c>
      <c r="BX12" s="4">
        <f>IF('5. Jours sans travailler'!$C$3="Score",0,7)</f>
        <v>7</v>
      </c>
      <c r="BY12">
        <f>IF('5. Jours sans travailler'!$C$3="Score",0,7)</f>
        <v>7</v>
      </c>
      <c r="BZ12">
        <f>IF('5. Jours sans travailler'!$C$3="Score",0,7)</f>
        <v>7</v>
      </c>
      <c r="CA12">
        <f>IF('5. Jours sans travailler'!$C$3="Score",0,7)</f>
        <v>7</v>
      </c>
      <c r="CB12">
        <f>IF('5. Jours sans travailler'!$C$3="Score",0,7)</f>
        <v>7</v>
      </c>
      <c r="CC12">
        <f>IF('5. Jours sans travailler'!$C$3="Score",0,7)</f>
        <v>7</v>
      </c>
      <c r="CD12">
        <f>IF('5. Jours sans travailler'!$C$3="Score",0,7)</f>
        <v>7</v>
      </c>
      <c r="CE12">
        <f>IF('5. Jours sans travailler'!$C$3="Score",0,7)</f>
        <v>7</v>
      </c>
      <c r="CF12">
        <f>IF('5. Jours sans travailler'!$C$3="Score",0,7)</f>
        <v>7</v>
      </c>
      <c r="CG12">
        <f>IF('5. Jours sans travailler'!$C$3="Score",0,7)</f>
        <v>7</v>
      </c>
      <c r="CH12">
        <f>IF('5. Jours sans travailler'!$C$3="Score",0,7)</f>
        <v>7</v>
      </c>
      <c r="CI12">
        <f>IF('5. Jours sans travailler'!$C$3="Score",0,7)</f>
        <v>7</v>
      </c>
      <c r="CJ12">
        <f>IF('5. Jours sans travailler'!$C$3="Score",0,7)</f>
        <v>7</v>
      </c>
      <c r="CK12">
        <f>IF('5. Jours sans travailler'!$C$3="Score",0,7)</f>
        <v>7</v>
      </c>
      <c r="CL12">
        <f>IF('5. Jours sans travailler'!$C$3="Score",0,7)</f>
        <v>7</v>
      </c>
      <c r="CM12">
        <f>IF('5. Jours sans travailler'!$C$3="Score",0,7)</f>
        <v>7</v>
      </c>
      <c r="CN12">
        <f>IF('5. Jours sans travailler'!$C$3="Score",0,7)</f>
        <v>7</v>
      </c>
      <c r="CO12">
        <f>IF('5. Jours sans travailler'!$C$3="Score",0,7)</f>
        <v>7</v>
      </c>
      <c r="CP12">
        <f>IF('5. Jours sans travailler'!$C$3="Score",0,7)</f>
        <v>7</v>
      </c>
      <c r="CQ12">
        <f>IF('5. Jours sans travailler'!$C$3="Score",0,7)</f>
        <v>7</v>
      </c>
      <c r="CR12">
        <f>IF('5. Jours sans travailler'!$C$3="Score",0,7)</f>
        <v>7</v>
      </c>
      <c r="CS12">
        <f>IF('5. Jours sans travailler'!$C$3="Score",0,7)</f>
        <v>7</v>
      </c>
      <c r="CT12">
        <f>IF('5. Jours sans travailler'!$C$3="Score",0,7)</f>
        <v>7</v>
      </c>
      <c r="CU12">
        <f>IF('5. Jours sans travailler'!$C$3="Score",0,7)</f>
        <v>7</v>
      </c>
      <c r="CV12">
        <f>IF('5. Jours sans travailler'!$C$3="Score",0,7)</f>
        <v>7</v>
      </c>
      <c r="CW12">
        <f>IF('5. Jours sans travailler'!$C$3="Score",0,7)</f>
        <v>7</v>
      </c>
      <c r="CX12">
        <f>IF('5. Jours sans travailler'!$C$3="Score",0,7)</f>
        <v>7</v>
      </c>
      <c r="CY12">
        <f>IF('5. Jours sans travailler'!$C$3="Score",0,7)</f>
        <v>7</v>
      </c>
      <c r="CZ12">
        <f>IF('5. Jours sans travailler'!$C$3="Score",0,7)</f>
        <v>7</v>
      </c>
      <c r="DA12">
        <f>IF('5. Jours sans travailler'!$C$3="Score",0,7)</f>
        <v>7</v>
      </c>
    </row>
    <row r="13" spans="2:164" x14ac:dyDescent="0.35">
      <c r="B13" s="186" t="e">
        <f>Planning_medecin_LS!#REF!</f>
        <v>#REF!</v>
      </c>
      <c r="C13" s="187"/>
      <c r="D13" s="207">
        <f t="shared" si="3"/>
        <v>5.9294117647058826</v>
      </c>
      <c r="E13" s="187">
        <f>IF('5. Jours sans travailler'!$C$3="Score",,)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IF('5. Jours sans travailler'!$C$3="Score",,)</f>
        <v>0</v>
      </c>
      <c r="Q13" s="187">
        <f>IF('5. Jours sans travailler'!$C$3="Score",,)</f>
        <v>0</v>
      </c>
      <c r="R13" s="187">
        <f>IF('5. Jours sans travailler'!$C$3="Score",,)</f>
        <v>0</v>
      </c>
      <c r="S13" s="187">
        <f>IF('5. Jours sans travailler'!$C$3="Score",,)</f>
        <v>0</v>
      </c>
      <c r="T13" s="187">
        <f>IF('5. Jours sans travailler'!$C$3="Score",,)</f>
        <v>0</v>
      </c>
      <c r="U13" s="172">
        <f>IF('5. Jours sans travailler'!$C$3="Score",0,4)</f>
        <v>4</v>
      </c>
      <c r="V13" s="172">
        <f>IF('5. Jours sans travailler'!$C$3="Score",0,5)</f>
        <v>5</v>
      </c>
      <c r="W13" s="172">
        <f>IF('5. Jours sans travailler'!$C$3="Score",0,5)</f>
        <v>5</v>
      </c>
      <c r="X13" s="172">
        <f>IF('5. Jours sans travailler'!$C$3="Score",0,5)</f>
        <v>5</v>
      </c>
      <c r="Y13" s="172">
        <f>IF('5. Jours sans travailler'!$C$3="Score",0,6)</f>
        <v>6</v>
      </c>
      <c r="Z13" s="172">
        <f>IF('5. Jours sans travailler'!$C$3="Score",0,5)</f>
        <v>5</v>
      </c>
      <c r="AA13" s="172">
        <f>IF('5. Jours sans travailler'!$C$3="Score",0,6)</f>
        <v>6</v>
      </c>
      <c r="AB13" s="172">
        <f>IF('5. Jours sans travailler'!$C$3="Score",0,6)</f>
        <v>6</v>
      </c>
      <c r="AC13" s="172">
        <f>IF('5. Jours sans travailler'!$C$3="Score",0,6)</f>
        <v>6</v>
      </c>
      <c r="AD13" s="172">
        <f>IF('5. Jours sans travailler'!$C$3="Score",0,6)</f>
        <v>6</v>
      </c>
      <c r="AE13" s="172">
        <f>IF('5. Jours sans travailler'!$C$3="Score",0,6)</f>
        <v>6</v>
      </c>
      <c r="AF13" s="172">
        <f>IF('5. Jours sans travailler'!$C$3="Score",0,6)</f>
        <v>6</v>
      </c>
      <c r="AG13" s="172">
        <f>IF('5. Jours sans travailler'!$C$3="Score",0,7)</f>
        <v>7</v>
      </c>
      <c r="AH13" s="172">
        <f>IF('5. Jours sans travailler'!$C$3="Score",0,7)</f>
        <v>7</v>
      </c>
      <c r="AI13" s="172">
        <f>IF('5. Jours sans travailler'!$C$3="Score",0,7)</f>
        <v>7</v>
      </c>
      <c r="AJ13" s="172">
        <f>IF('5. Jours sans travailler'!$C$3="Score",0,7)</f>
        <v>7</v>
      </c>
      <c r="AK13" s="172">
        <f>IF('5. Jours sans travailler'!$C$3="Score",0,7)</f>
        <v>7</v>
      </c>
      <c r="AL13" s="172">
        <f>IF('5. Jours sans travailler'!$C$3="Score",0,7)</f>
        <v>7</v>
      </c>
      <c r="AM13" s="172">
        <f>IF('5. Jours sans travailler'!$C$3="Score",0,7)</f>
        <v>7</v>
      </c>
      <c r="AN13" s="172">
        <f>IF('5. Jours sans travailler'!$C$3="Score",0,6)</f>
        <v>6</v>
      </c>
      <c r="AO13" s="172">
        <f>IF('5. Jours sans travailler'!$C$3="Score",0,5)</f>
        <v>5</v>
      </c>
      <c r="AP13" s="172">
        <f>IF('5. Jours sans travailler'!$C$3="Score",0,5)</f>
        <v>5</v>
      </c>
      <c r="AQ13" s="172">
        <f>IF('5. Jours sans travailler'!$C$3="Score",0,5)</f>
        <v>5</v>
      </c>
      <c r="AR13" s="172">
        <f>IF('5. Jours sans travailler'!$C$3="Score",0,5)</f>
        <v>5</v>
      </c>
      <c r="AS13" s="189">
        <f>IF('5. Jours sans travailler'!$C$3="Score",0,5)</f>
        <v>5</v>
      </c>
      <c r="AT13" s="4">
        <f>IF('5. Jours sans travailler'!$C$3="Score",0,5)</f>
        <v>5</v>
      </c>
      <c r="AU13" s="4">
        <f>IF('5. Jours sans travailler'!$C$3="Score",0,5)</f>
        <v>5</v>
      </c>
      <c r="AV13" s="4">
        <f>IF('5. Jours sans travailler'!$C$3="Score",0,6)</f>
        <v>6</v>
      </c>
      <c r="AW13" s="4">
        <f>IF('5. Jours sans travailler'!$C$3="Score",0,6)</f>
        <v>6</v>
      </c>
      <c r="AX13" s="4">
        <f>IF('5. Jours sans travailler'!$C$3="Score",0,6)</f>
        <v>6</v>
      </c>
      <c r="AY13" s="4">
        <f>IF('5. Jours sans travailler'!$C$3="Score",0,6)</f>
        <v>6</v>
      </c>
      <c r="AZ13" s="4">
        <f>IF('5. Jours sans travailler'!$C$3="Score",0,6)</f>
        <v>6</v>
      </c>
      <c r="BA13" s="4">
        <f>IF('5. Jours sans travailler'!$C$3="Score",0,6)</f>
        <v>6</v>
      </c>
      <c r="BB13" s="4">
        <f>IF('5. Jours sans travailler'!$C$3="Score",0,7)</f>
        <v>7</v>
      </c>
      <c r="BC13" s="4">
        <f>IF('5. Jours sans travailler'!$C$3="Score",0,7)</f>
        <v>7</v>
      </c>
      <c r="BD13" s="4">
        <f>IF('5. Jours sans travailler'!$C$3="Score",0,6)</f>
        <v>6</v>
      </c>
      <c r="BE13" s="4">
        <f>IF('5. Jours sans travailler'!$C$3="Score",0,6)</f>
        <v>6</v>
      </c>
      <c r="BF13" s="4">
        <f>IF('5. Jours sans travailler'!$C$3="Score",0,6)</f>
        <v>6</v>
      </c>
      <c r="BG13" s="4">
        <f>IF('5. Jours sans travailler'!$C$3="Score",0,6)</f>
        <v>6</v>
      </c>
      <c r="BH13" s="4">
        <f>IF('5. Jours sans travailler'!$C$3="Score",0,6)</f>
        <v>6</v>
      </c>
      <c r="BI13" s="4">
        <f>IF('5. Jours sans travailler'!$C$3="Score",0,5)</f>
        <v>5</v>
      </c>
      <c r="BJ13" s="4">
        <f>IF('5. Jours sans travailler'!$C$3="Score",0,5)</f>
        <v>5</v>
      </c>
      <c r="BK13" s="4">
        <f>IF('5. Jours sans travailler'!$C$3="Score",0,6)</f>
        <v>6</v>
      </c>
      <c r="BL13" s="4">
        <f>IF('5. Jours sans travailler'!$C$3="Score",0,6)</f>
        <v>6</v>
      </c>
      <c r="BM13" s="4">
        <f>IF('5. Jours sans travailler'!$C$3="Score",0,6)</f>
        <v>6</v>
      </c>
      <c r="BN13" s="4">
        <f>IF('5. Jours sans travailler'!$C$3="Score",0,6)</f>
        <v>6</v>
      </c>
      <c r="BO13" s="4">
        <f>IF('5. Jours sans travailler'!$C$3="Score",0,6)</f>
        <v>6</v>
      </c>
      <c r="BP13" s="4">
        <f>IF('5. Jours sans travailler'!$C$3="Score",0,7)</f>
        <v>7</v>
      </c>
      <c r="BQ13" s="4">
        <f>IF('5. Jours sans travailler'!$C$3="Score",0,7)</f>
        <v>7</v>
      </c>
      <c r="BR13" s="4">
        <f>IF('5. Jours sans travailler'!$C$3="Score",0,7)</f>
        <v>7</v>
      </c>
      <c r="BS13" s="4">
        <f>IF('5. Jours sans travailler'!$C$3="Score",0,7)</f>
        <v>7</v>
      </c>
      <c r="BT13" s="4">
        <f>IF('5. Jours sans travailler'!$C$3="Score",0,7)</f>
        <v>7</v>
      </c>
      <c r="BU13" s="4">
        <f>IF('5. Jours sans travailler'!$C$3="Score",0,7)</f>
        <v>7</v>
      </c>
      <c r="BV13" s="4">
        <f>IF('5. Jours sans travailler'!$C$3="Score",0,7)</f>
        <v>7</v>
      </c>
      <c r="BW13" s="4">
        <f>IF('5. Jours sans travailler'!$C$3="Score",0,7)</f>
        <v>7</v>
      </c>
      <c r="BX13" s="4">
        <f>IF('5. Jours sans travailler'!$C$3="Score",0,7)</f>
        <v>7</v>
      </c>
      <c r="BY13">
        <f>IF('5. Jours sans travailler'!$C$3="Score",0,7)</f>
        <v>7</v>
      </c>
      <c r="BZ13">
        <f>IF('5. Jours sans travailler'!$C$3="Score",0,7)</f>
        <v>7</v>
      </c>
      <c r="CA13">
        <f>IF('5. Jours sans travailler'!$C$3="Score",0,7)</f>
        <v>7</v>
      </c>
      <c r="CB13">
        <f>IF('5. Jours sans travailler'!$C$3="Score",0,7)</f>
        <v>7</v>
      </c>
      <c r="CC13">
        <f>IF('5. Jours sans travailler'!$C$3="Score",0,7)</f>
        <v>7</v>
      </c>
      <c r="CD13">
        <f>IF('5. Jours sans travailler'!$C$3="Score",0,6)</f>
        <v>6</v>
      </c>
      <c r="CE13">
        <f>IF('5. Jours sans travailler'!$C$3="Score",0,6)</f>
        <v>6</v>
      </c>
      <c r="CF13">
        <f>IF('5. Jours sans travailler'!$C$3="Score",0,6)</f>
        <v>6</v>
      </c>
      <c r="CG13">
        <f>IF('5. Jours sans travailler'!$C$3="Score",0,6)</f>
        <v>6</v>
      </c>
      <c r="CH13">
        <f>IF('5. Jours sans travailler'!$C$3="Score",0,6)</f>
        <v>6</v>
      </c>
      <c r="CI13">
        <f>IF('5. Jours sans travailler'!$C$3="Score",0,6)</f>
        <v>6</v>
      </c>
      <c r="CJ13">
        <f>IF('5. Jours sans travailler'!$C$3="Score",0,6)</f>
        <v>6</v>
      </c>
      <c r="CK13">
        <f>IF('5. Jours sans travailler'!$C$3="Score",0,6)</f>
        <v>6</v>
      </c>
      <c r="CL13">
        <f>IF('5. Jours sans travailler'!$C$3="Score",0,5)</f>
        <v>5</v>
      </c>
      <c r="CM13">
        <f>IF('5. Jours sans travailler'!$C$3="Score",0,4)</f>
        <v>4</v>
      </c>
      <c r="CN13">
        <f>IF('5. Jours sans travailler'!$C$3="Score",0,4)</f>
        <v>4</v>
      </c>
      <c r="CO13">
        <f>IF('5. Jours sans travailler'!$C$3="Score",0,4)</f>
        <v>4</v>
      </c>
      <c r="CP13">
        <f>IF('5. Jours sans travailler'!$C$3="Score",0,4)</f>
        <v>4</v>
      </c>
      <c r="CQ13">
        <f>IF('5. Jours sans travailler'!$C$3="Score",0,4)</f>
        <v>4</v>
      </c>
      <c r="CR13">
        <f>IF('5. Jours sans travailler'!$C$3="Score",0,4)</f>
        <v>4</v>
      </c>
      <c r="CS13">
        <f>IF('5. Jours sans travailler'!$C$3="Score",0,5)</f>
        <v>5</v>
      </c>
      <c r="CT13">
        <f>IF('5. Jours sans travailler'!$C$3="Score",0,6)</f>
        <v>6</v>
      </c>
      <c r="CU13">
        <f>IF('5. Jours sans travailler'!$C$3="Score",0,6)</f>
        <v>6</v>
      </c>
      <c r="CV13">
        <f>IF('5. Jours sans travailler'!$C$3="Score",0,6)</f>
        <v>6</v>
      </c>
      <c r="CW13">
        <f>IF('5. Jours sans travailler'!$C$3="Score",0,6)</f>
        <v>6</v>
      </c>
      <c r="CX13">
        <f>IF('5. Jours sans travailler'!$C$3="Score",0,6)</f>
        <v>6</v>
      </c>
      <c r="CY13">
        <f>IF('5. Jours sans travailler'!$C$3="Score",0,6)</f>
        <v>6</v>
      </c>
      <c r="CZ13">
        <f>IF('5. Jours sans travailler'!$C$3="Score",0,6)</f>
        <v>6</v>
      </c>
      <c r="DA13">
        <f>IF('5. Jours sans travailler'!$C$3="Score",0,6)</f>
        <v>6</v>
      </c>
    </row>
    <row r="14" spans="2:164" x14ac:dyDescent="0.35">
      <c r="B14" s="186" t="e">
        <f>Planning_medecin_LS!#REF!</f>
        <v>#REF!</v>
      </c>
      <c r="C14" s="172"/>
      <c r="D14" s="207">
        <f t="shared" si="3"/>
        <v>3.4235294117647057</v>
      </c>
      <c r="E14" s="188">
        <f>IF('5. Jours sans travailler'!$C$3="Score",,)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IF('5. Jours sans travailler'!$C$3="Score",,)</f>
        <v>0</v>
      </c>
      <c r="Q14" s="188">
        <f>IF('5. Jours sans travailler'!$C$3="Score",,)</f>
        <v>0</v>
      </c>
      <c r="R14" s="187">
        <f>IF('5. Jours sans travailler'!$C$3="Score",,)</f>
        <v>0</v>
      </c>
      <c r="S14" s="188">
        <f>IF('5. Jours sans travailler'!$C$3="Score",,)</f>
        <v>0</v>
      </c>
      <c r="T14" s="187">
        <f>IF('5. Jours sans travailler'!$C$3="Score",,)</f>
        <v>0</v>
      </c>
      <c r="U14" s="172">
        <f>IF('5. Jours sans travailler'!$C$3="Score",0,3)</f>
        <v>3</v>
      </c>
      <c r="V14" s="172">
        <f>IF('5. Jours sans travailler'!$C$3="Score",0,4)</f>
        <v>4</v>
      </c>
      <c r="W14" s="172">
        <f>IF('5. Jours sans travailler'!$C$3="Score",0,3)</f>
        <v>3</v>
      </c>
      <c r="X14" s="172">
        <f>IF('5. Jours sans travailler'!$C$3="Score",0,3)</f>
        <v>3</v>
      </c>
      <c r="Y14" s="172">
        <f>IF('5. Jours sans travailler'!$C$3="Score",0,3)</f>
        <v>3</v>
      </c>
      <c r="Z14" s="172">
        <f>IF('5. Jours sans travailler'!$C$3="Score",0,3)</f>
        <v>3</v>
      </c>
      <c r="AA14" s="172">
        <f>IF('5. Jours sans travailler'!$C$3="Score",0,3)</f>
        <v>3</v>
      </c>
      <c r="AB14" s="172">
        <f>IF('5. Jours sans travailler'!$C$3="Score",0,4)</f>
        <v>4</v>
      </c>
      <c r="AC14" s="172">
        <f>IF('5. Jours sans travailler'!$C$3="Score",0,4)</f>
        <v>4</v>
      </c>
      <c r="AD14" s="172">
        <f>IF('5. Jours sans travailler'!$C$3="Score",0,5)</f>
        <v>5</v>
      </c>
      <c r="AE14" s="172">
        <f>IF('5. Jours sans travailler'!$C$3="Score",0,5)</f>
        <v>5</v>
      </c>
      <c r="AF14" s="172">
        <f>IF('5. Jours sans travailler'!$C$3="Score",0,6)</f>
        <v>6</v>
      </c>
      <c r="AG14" s="172">
        <f>IF('5. Jours sans travailler'!$C$3="Score",0,7)</f>
        <v>7</v>
      </c>
      <c r="AH14" s="172">
        <f>IF('5. Jours sans travailler'!$C$3="Score",0,6)</f>
        <v>6</v>
      </c>
      <c r="AI14" s="172">
        <f>IF('5. Jours sans travailler'!$C$3="Score",0,6)</f>
        <v>6</v>
      </c>
      <c r="AJ14" s="172">
        <f>IF('5. Jours sans travailler'!$C$3="Score",0,5)</f>
        <v>5</v>
      </c>
      <c r="AK14" s="172">
        <f>IF('5. Jours sans travailler'!$C$3="Score",0,4)</f>
        <v>4</v>
      </c>
      <c r="AL14" s="172">
        <f>IF('5. Jours sans travailler'!$C$3="Score",0,4)</f>
        <v>4</v>
      </c>
      <c r="AM14" s="172">
        <f>IF('5. Jours sans travailler'!$C$3="Score",0,3)</f>
        <v>3</v>
      </c>
      <c r="AN14" s="172">
        <f>IF('5. Jours sans travailler'!$C$3="Score",0,2)</f>
        <v>2</v>
      </c>
      <c r="AO14" s="172">
        <f>IF('5. Jours sans travailler'!$C$3="Score",0,3)</f>
        <v>3</v>
      </c>
      <c r="AP14" s="172">
        <f>IF('5. Jours sans travailler'!$C$3="Score",0,3)</f>
        <v>3</v>
      </c>
      <c r="AQ14" s="172">
        <f>IF('5. Jours sans travailler'!$C$3="Score",0,3)</f>
        <v>3</v>
      </c>
      <c r="AR14" s="172">
        <f>IF('5. Jours sans travailler'!$C$3="Score",0,3)</f>
        <v>3</v>
      </c>
      <c r="AS14" s="189">
        <f>IF('5. Jours sans travailler'!$C$3="Score",0,3)</f>
        <v>3</v>
      </c>
      <c r="AT14" s="4">
        <f>IF('5. Jours sans travailler'!$C$3="Score",0,3)</f>
        <v>3</v>
      </c>
      <c r="AU14" s="4">
        <f>IF('5. Jours sans travailler'!$C$3="Score",0,4)</f>
        <v>4</v>
      </c>
      <c r="AV14" s="4">
        <f>IF('5. Jours sans travailler'!$C$3="Score",0,4)</f>
        <v>4</v>
      </c>
      <c r="AW14" s="4">
        <f>IF('5. Jours sans travailler'!$C$3="Score",0,3)</f>
        <v>3</v>
      </c>
      <c r="AX14" s="4">
        <f>IF('5. Jours sans travailler'!$C$3="Score",0,3)</f>
        <v>3</v>
      </c>
      <c r="AY14" s="4">
        <f>IF('5. Jours sans travailler'!$C$3="Score",0,3)</f>
        <v>3</v>
      </c>
      <c r="AZ14" s="4">
        <f>IF('5. Jours sans travailler'!$C$3="Score",0,3)</f>
        <v>3</v>
      </c>
      <c r="BA14" s="4">
        <f>IF('5. Jours sans travailler'!$C$3="Score",0,4)</f>
        <v>4</v>
      </c>
      <c r="BB14" s="4">
        <f>IF('5. Jours sans travailler'!$C$3="Score",0,3)</f>
        <v>3</v>
      </c>
      <c r="BC14" s="4">
        <f>IF('5. Jours sans travailler'!$C$3="Score",0,2)</f>
        <v>2</v>
      </c>
      <c r="BD14" s="4">
        <f>IF('5. Jours sans travailler'!$C$3="Score",0,3)</f>
        <v>3</v>
      </c>
      <c r="BE14" s="4">
        <f>IF('5. Jours sans travailler'!$C$3="Score",0,3)</f>
        <v>3</v>
      </c>
      <c r="BF14" s="4">
        <f>IF('5. Jours sans travailler'!$C$3="Score",0,4)</f>
        <v>4</v>
      </c>
      <c r="BG14" s="4">
        <f>IF('5. Jours sans travailler'!$C$3="Score",0,3)</f>
        <v>3</v>
      </c>
      <c r="BH14" s="4">
        <f>IF('5. Jours sans travailler'!$C$3="Score",0,2)</f>
        <v>2</v>
      </c>
      <c r="BI14" s="4">
        <f>IF('5. Jours sans travailler'!$C$3="Score",0,2)</f>
        <v>2</v>
      </c>
      <c r="BJ14" s="4">
        <f>IF('5. Jours sans travailler'!$C$3="Score",0,3)</f>
        <v>3</v>
      </c>
      <c r="BK14" s="4">
        <f>IF('5. Jours sans travailler'!$C$3="Score",0,3)</f>
        <v>3</v>
      </c>
      <c r="BL14" s="4">
        <f>IF('5. Jours sans travailler'!$C$3="Score",0,3)</f>
        <v>3</v>
      </c>
      <c r="BM14" s="4">
        <f>IF('5. Jours sans travailler'!$C$3="Score",0,3)</f>
        <v>3</v>
      </c>
      <c r="BN14" s="4">
        <f>IF('5. Jours sans travailler'!$C$3="Score",0,4)</f>
        <v>4</v>
      </c>
      <c r="BO14" s="4">
        <f>IF('5. Jours sans travailler'!$C$3="Score",0,4)</f>
        <v>4</v>
      </c>
      <c r="BP14" s="4">
        <f>IF('5. Jours sans travailler'!$C$3="Score",0,4)</f>
        <v>4</v>
      </c>
      <c r="BQ14" s="4">
        <f>IF('5. Jours sans travailler'!$C$3="Score",0,3)</f>
        <v>3</v>
      </c>
      <c r="BR14" s="4">
        <f>IF('5. Jours sans travailler'!$C$3="Score",0,3)</f>
        <v>3</v>
      </c>
      <c r="BS14" s="4">
        <f>IF('5. Jours sans travailler'!$C$3="Score",0,3)</f>
        <v>3</v>
      </c>
      <c r="BT14" s="4">
        <f>IF('5. Jours sans travailler'!$C$3="Score",0,2)</f>
        <v>2</v>
      </c>
      <c r="BU14" s="4">
        <f>IF('5. Jours sans travailler'!$C$3="Score",0,2)</f>
        <v>2</v>
      </c>
      <c r="BV14" s="4">
        <f>IF('5. Jours sans travailler'!$C$3="Score",0,3)</f>
        <v>3</v>
      </c>
      <c r="BW14" s="4">
        <f>IF('5. Jours sans travailler'!$C$3="Score",0,3)</f>
        <v>3</v>
      </c>
      <c r="BX14" s="4">
        <f>IF('5. Jours sans travailler'!$C$3="Score",0,3)</f>
        <v>3</v>
      </c>
      <c r="BY14">
        <f>IF('5. Jours sans travailler'!$C$3="Score",0,2)</f>
        <v>2</v>
      </c>
      <c r="BZ14">
        <f>IF('5. Jours sans travailler'!$C$3="Score",0,2)</f>
        <v>2</v>
      </c>
      <c r="CA14">
        <f>IF('5. Jours sans travailler'!$C$3="Score",0,2)</f>
        <v>2</v>
      </c>
      <c r="CB14">
        <f>IF('5. Jours sans travailler'!$C$3="Score",0,2)</f>
        <v>2</v>
      </c>
      <c r="CC14">
        <f>IF('5. Jours sans travailler'!$C$3="Score",1,1)</f>
        <v>1</v>
      </c>
      <c r="CD14">
        <f>IF('5. Jours sans travailler'!$C$3="Score",1,1)</f>
        <v>1</v>
      </c>
      <c r="CE14">
        <f>IF('5. Jours sans travailler'!$C$3="Score",0,2)</f>
        <v>2</v>
      </c>
      <c r="CF14">
        <f>IF('5. Jours sans travailler'!$C$3="Score",0,3)</f>
        <v>3</v>
      </c>
      <c r="CG14">
        <f>IF('5. Jours sans travailler'!$C$3="Score",0,3)</f>
        <v>3</v>
      </c>
      <c r="CH14">
        <f>IF('5. Jours sans travailler'!$C$3="Score",0,3)</f>
        <v>3</v>
      </c>
      <c r="CI14">
        <f>IF('5. Jours sans travailler'!$C$3="Score",0,3)</f>
        <v>3</v>
      </c>
      <c r="CJ14">
        <f>IF('5. Jours sans travailler'!$C$3="Score",0,3)</f>
        <v>3</v>
      </c>
      <c r="CK14">
        <f>IF('5. Jours sans travailler'!$C$3="Score",0,3)</f>
        <v>3</v>
      </c>
      <c r="CL14">
        <f>IF('5. Jours sans travailler'!$C$3="Score",0,3)</f>
        <v>3</v>
      </c>
      <c r="CM14">
        <f>IF('5. Jours sans travailler'!$C$3="Score",0,3)</f>
        <v>3</v>
      </c>
      <c r="CN14">
        <f>IF('5. Jours sans travailler'!$C$3="Score",0,3)</f>
        <v>3</v>
      </c>
      <c r="CO14">
        <f>IF('5. Jours sans travailler'!$C$3="Score",0,3)</f>
        <v>3</v>
      </c>
      <c r="CP14">
        <f>IF('5. Jours sans travailler'!$C$3="Score",0,3)</f>
        <v>3</v>
      </c>
      <c r="CQ14">
        <f>IF('5. Jours sans travailler'!$C$3="Score",0,3)</f>
        <v>3</v>
      </c>
      <c r="CR14">
        <f>IF('5. Jours sans travailler'!$C$3="Score",0,3)</f>
        <v>3</v>
      </c>
      <c r="CS14">
        <f>IF('5. Jours sans travailler'!$C$3="Score",0,3)</f>
        <v>3</v>
      </c>
      <c r="CT14">
        <f>IF('5. Jours sans travailler'!$C$3="Score",0,3)</f>
        <v>3</v>
      </c>
      <c r="CU14">
        <f>IF('5. Jours sans travailler'!$C$3="Score",0,4)</f>
        <v>4</v>
      </c>
      <c r="CV14">
        <f>IF('5. Jours sans travailler'!$C$3="Score",0,5)</f>
        <v>5</v>
      </c>
      <c r="CW14">
        <f>IF('5. Jours sans travailler'!$C$3="Score",0,5)</f>
        <v>5</v>
      </c>
      <c r="CX14">
        <f>IF('5. Jours sans travailler'!$C$3="Score",0,6)</f>
        <v>6</v>
      </c>
      <c r="CY14">
        <f>IF('5. Jours sans travailler'!$C$3="Score",0,7)</f>
        <v>7</v>
      </c>
      <c r="CZ14">
        <f>IF('5. Jours sans travailler'!$C$3="Score",0,7)</f>
        <v>7</v>
      </c>
      <c r="DA14">
        <f>IF('5. Jours sans travailler'!$C$3="Score",0,7)</f>
        <v>7</v>
      </c>
    </row>
    <row r="15" spans="2:164" x14ac:dyDescent="0.35">
      <c r="B15" s="186" t="e">
        <f>Planning_medecin_LS!#REF!</f>
        <v>#REF!</v>
      </c>
      <c r="C15" s="172"/>
      <c r="D15" s="207">
        <f t="shared" si="3"/>
        <v>3.3529411764705883</v>
      </c>
      <c r="E15" s="188">
        <f>IF('5. Jours sans travailler'!$C$3="Score",,)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IF('5. Jours sans travailler'!$C$3="Score",,)</f>
        <v>0</v>
      </c>
      <c r="Q15" s="188">
        <f>IF('5. Jours sans travailler'!$C$3="Score",,)</f>
        <v>0</v>
      </c>
      <c r="R15" s="188">
        <f>IF('5. Jours sans travailler'!$C$3="Score",,)</f>
        <v>0</v>
      </c>
      <c r="S15" s="187">
        <f>IF('5. Jours sans travailler'!$C$3="Score",,)</f>
        <v>0</v>
      </c>
      <c r="T15" s="187">
        <f>IF('5. Jours sans travailler'!$C$3="Score",,)</f>
        <v>0</v>
      </c>
      <c r="U15" s="172">
        <f>IF('5. Jours sans travailler'!$C$3="Score",1,1)</f>
        <v>1</v>
      </c>
      <c r="V15" s="172">
        <f>IF('5. Jours sans travailler'!$C$3="Score",0,2)</f>
        <v>2</v>
      </c>
      <c r="W15" s="172">
        <f>IF('5. Jours sans travailler'!$C$3="Score",0,2)</f>
        <v>2</v>
      </c>
      <c r="X15" s="172">
        <f>IF('5. Jours sans travailler'!$C$3="Score",0,3)</f>
        <v>3</v>
      </c>
      <c r="Y15" s="172">
        <f>IF('5. Jours sans travailler'!$C$3="Score",0,3)</f>
        <v>3</v>
      </c>
      <c r="Z15" s="172">
        <f>IF('5. Jours sans travailler'!$C$3="Score",0,4)</f>
        <v>4</v>
      </c>
      <c r="AA15" s="172">
        <f>IF('5. Jours sans travailler'!$C$3="Score",0,4)</f>
        <v>4</v>
      </c>
      <c r="AB15" s="172">
        <f>IF('5. Jours sans travailler'!$C$3="Score",0,4)</f>
        <v>4</v>
      </c>
      <c r="AC15" s="172">
        <f>IF('5. Jours sans travailler'!$C$3="Score",0,3)</f>
        <v>3</v>
      </c>
      <c r="AD15" s="172">
        <f>IF('5. Jours sans travailler'!$C$3="Score",0,3)</f>
        <v>3</v>
      </c>
      <c r="AE15" s="172">
        <f>IF('5. Jours sans travailler'!$C$3="Score",0,3)</f>
        <v>3</v>
      </c>
      <c r="AF15" s="172">
        <f>IF('5. Jours sans travailler'!$C$3="Score",0,2)</f>
        <v>2</v>
      </c>
      <c r="AG15" s="172">
        <f>IF('5. Jours sans travailler'!$C$3="Score",1,1)</f>
        <v>1</v>
      </c>
      <c r="AH15" s="172">
        <f>IF('5. Jours sans travailler'!$C$3="Score",0,2)</f>
        <v>2</v>
      </c>
      <c r="AI15" s="172">
        <f>IF('5. Jours sans travailler'!$C$3="Score",0,3)</f>
        <v>3</v>
      </c>
      <c r="AJ15" s="172">
        <f>IF('5. Jours sans travailler'!$C$3="Score",0,3)</f>
        <v>3</v>
      </c>
      <c r="AK15" s="172">
        <f>IF('5. Jours sans travailler'!$C$3="Score",0,3)</f>
        <v>3</v>
      </c>
      <c r="AL15" s="172">
        <f>IF('5. Jours sans travailler'!$C$3="Score",0,3)</f>
        <v>3</v>
      </c>
      <c r="AM15" s="172">
        <f>IF('5. Jours sans travailler'!$C$3="Score",0,3)</f>
        <v>3</v>
      </c>
      <c r="AN15" s="172">
        <f>IF('5. Jours sans travailler'!$C$3="Score",0,3)</f>
        <v>3</v>
      </c>
      <c r="AO15" s="172">
        <f>IF('5. Jours sans travailler'!$C$3="Score",0,2)</f>
        <v>2</v>
      </c>
      <c r="AP15" s="172">
        <f>IF('5. Jours sans travailler'!$C$3="Score",1,1)</f>
        <v>1</v>
      </c>
      <c r="AQ15" s="172">
        <f>IF('5. Jours sans travailler'!$C$3="Score",0,2)</f>
        <v>2</v>
      </c>
      <c r="AR15" s="172">
        <f>IF('5. Jours sans travailler'!$C$3="Score",0,2)</f>
        <v>2</v>
      </c>
      <c r="AS15" s="189">
        <f>IF('5. Jours sans travailler'!$C$3="Score",1,1)</f>
        <v>1</v>
      </c>
      <c r="AT15" s="4">
        <f>IF('5. Jours sans travailler'!$C$3="Score",1,1)</f>
        <v>1</v>
      </c>
      <c r="AU15" s="4">
        <f>IF('5. Jours sans travailler'!$C$3="Score",1,1)</f>
        <v>1</v>
      </c>
      <c r="AV15" s="4">
        <f>IF('5. Jours sans travailler'!$C$3="Score",0,2)</f>
        <v>2</v>
      </c>
      <c r="AW15" s="4">
        <f>IF('5. Jours sans travailler'!$C$3="Score",0,3)</f>
        <v>3</v>
      </c>
      <c r="AX15" s="4">
        <f>IF('5. Jours sans travailler'!$C$3="Score",0,2)</f>
        <v>2</v>
      </c>
      <c r="AY15" s="4">
        <f>IF('5. Jours sans travailler'!$C$3="Score",0,3)</f>
        <v>3</v>
      </c>
      <c r="AZ15" s="4">
        <f>IF('5. Jours sans travailler'!$C$3="Score",0,4)</f>
        <v>4</v>
      </c>
      <c r="BA15" s="4">
        <f>IF('5. Jours sans travailler'!$C$3="Score",0,5)</f>
        <v>5</v>
      </c>
      <c r="BB15" s="4">
        <f>IF('5. Jours sans travailler'!$C$3="Score",0,5)</f>
        <v>5</v>
      </c>
      <c r="BC15" s="4">
        <f>IF('5. Jours sans travailler'!$C$3="Score",0,4)</f>
        <v>4</v>
      </c>
      <c r="BD15" s="4">
        <f>IF('5. Jours sans travailler'!$C$3="Score",0,3)</f>
        <v>3</v>
      </c>
      <c r="BE15" s="4">
        <f>IF('5. Jours sans travailler'!$C$3="Score",0,4)</f>
        <v>4</v>
      </c>
      <c r="BF15" s="4">
        <f>IF('5. Jours sans travailler'!$C$3="Score",0,4)</f>
        <v>4</v>
      </c>
      <c r="BG15" s="4">
        <f>IF('5. Jours sans travailler'!$C$3="Score",0,4)</f>
        <v>4</v>
      </c>
      <c r="BH15" s="4">
        <f>IF('5. Jours sans travailler'!$C$3="Score",0,4)</f>
        <v>4</v>
      </c>
      <c r="BI15" s="4">
        <f>IF('5. Jours sans travailler'!$C$3="Score",0,5)</f>
        <v>5</v>
      </c>
      <c r="BJ15" s="4">
        <f>IF('5. Jours sans travailler'!$C$3="Score",0,6)</f>
        <v>6</v>
      </c>
      <c r="BK15" s="4">
        <f>IF('5. Jours sans travailler'!$C$3="Score",0,7)</f>
        <v>7</v>
      </c>
      <c r="BL15" s="4">
        <f>IF('5. Jours sans travailler'!$C$3="Score",0,7)</f>
        <v>7</v>
      </c>
      <c r="BM15" s="4">
        <f>IF('5. Jours sans travailler'!$C$3="Score",0,7)</f>
        <v>7</v>
      </c>
      <c r="BN15" s="4">
        <f>IF('5. Jours sans travailler'!$C$3="Score",0,7)</f>
        <v>7</v>
      </c>
      <c r="BO15" s="4">
        <f>IF('5. Jours sans travailler'!$C$3="Score",0,7)</f>
        <v>7</v>
      </c>
      <c r="BP15" s="4">
        <f>IF('5. Jours sans travailler'!$C$3="Score",0,7)</f>
        <v>7</v>
      </c>
      <c r="BQ15" s="4">
        <f>IF('5. Jours sans travailler'!$C$3="Score",0,7)</f>
        <v>7</v>
      </c>
      <c r="BR15" s="4">
        <f>IF('5. Jours sans travailler'!$C$3="Score",0,7)</f>
        <v>7</v>
      </c>
      <c r="BS15" s="4">
        <f>IF('5. Jours sans travailler'!$C$3="Score",0,7)</f>
        <v>7</v>
      </c>
      <c r="BT15" s="4">
        <f>IF('5. Jours sans travailler'!$C$3="Score",0,6)</f>
        <v>6</v>
      </c>
      <c r="BU15" s="4">
        <f>IF('5. Jours sans travailler'!$C$3="Score",0,5)</f>
        <v>5</v>
      </c>
      <c r="BV15" s="4">
        <f>IF('5. Jours sans travailler'!$C$3="Score",0,4)</f>
        <v>4</v>
      </c>
      <c r="BW15" s="4">
        <f>IF('5. Jours sans travailler'!$C$3="Score",0,3)</f>
        <v>3</v>
      </c>
      <c r="BX15" s="4">
        <f>IF('5. Jours sans travailler'!$C$3="Score",0,3)</f>
        <v>3</v>
      </c>
      <c r="BY15">
        <f>IF('5. Jours sans travailler'!$C$3="Score",0,2)</f>
        <v>2</v>
      </c>
      <c r="BZ15">
        <f>IF('5. Jours sans travailler'!$C$3="Score",1,1)</f>
        <v>1</v>
      </c>
      <c r="CA15">
        <f>IF('5. Jours sans travailler'!$C$3="Score",1,1)</f>
        <v>1</v>
      </c>
      <c r="CB15">
        <f>IF('5. Jours sans travailler'!$C$3="Score",1,1)</f>
        <v>1</v>
      </c>
      <c r="CC15">
        <f>IF('5. Jours sans travailler'!$C$3="Score",1,1)</f>
        <v>1</v>
      </c>
      <c r="CD15">
        <f>IF('5. Jours sans travailler'!$C$3="Score",0,2)</f>
        <v>2</v>
      </c>
      <c r="CE15">
        <f>IF('5. Jours sans travailler'!$C$3="Score",0,2)</f>
        <v>2</v>
      </c>
      <c r="CF15">
        <f>IF('5. Jours sans travailler'!$C$3="Score",0,3)</f>
        <v>3</v>
      </c>
      <c r="CG15">
        <f>IF('5. Jours sans travailler'!$C$3="Score",0,3)</f>
        <v>3</v>
      </c>
      <c r="CH15">
        <f>IF('5. Jours sans travailler'!$C$3="Score",0,4)</f>
        <v>4</v>
      </c>
      <c r="CI15">
        <f>IF('5. Jours sans travailler'!$C$3="Score",0,5)</f>
        <v>5</v>
      </c>
      <c r="CJ15">
        <f>IF('5. Jours sans travailler'!$C$3="Score",0,6)</f>
        <v>6</v>
      </c>
      <c r="CK15">
        <f>IF('5. Jours sans travailler'!$C$3="Score",0,5)</f>
        <v>5</v>
      </c>
      <c r="CL15">
        <f>IF('5. Jours sans travailler'!$C$3="Score",0,4)</f>
        <v>4</v>
      </c>
      <c r="CM15">
        <f>IF('5. Jours sans travailler'!$C$3="Score",0,3)</f>
        <v>3</v>
      </c>
      <c r="CN15">
        <f>IF('5. Jours sans travailler'!$C$3="Score",0,3)</f>
        <v>3</v>
      </c>
      <c r="CO15">
        <f>IF('5. Jours sans travailler'!$C$3="Score",0,3)</f>
        <v>3</v>
      </c>
      <c r="CP15">
        <f>IF('5. Jours sans travailler'!$C$3="Score",0,2)</f>
        <v>2</v>
      </c>
      <c r="CQ15">
        <f>IF('5. Jours sans travailler'!$C$3="Score",0,2)</f>
        <v>2</v>
      </c>
      <c r="CR15">
        <f>IF('5. Jours sans travailler'!$C$3="Score",0,3)</f>
        <v>3</v>
      </c>
      <c r="CS15">
        <f>IF('5. Jours sans travailler'!$C$3="Score",0,3)</f>
        <v>3</v>
      </c>
      <c r="CT15">
        <f>IF('5. Jours sans travailler'!$C$3="Score",0,3)</f>
        <v>3</v>
      </c>
      <c r="CU15">
        <f>IF('5. Jours sans travailler'!$C$3="Score",0,3)</f>
        <v>3</v>
      </c>
      <c r="CV15">
        <f>IF('5. Jours sans travailler'!$C$3="Score",0,2)</f>
        <v>2</v>
      </c>
      <c r="CW15">
        <f>IF('5. Jours sans travailler'!$C$3="Score",0,3)</f>
        <v>3</v>
      </c>
      <c r="CX15">
        <f>IF('5. Jours sans travailler'!$C$3="Score",0,2)</f>
        <v>2</v>
      </c>
      <c r="CY15">
        <f>IF('5. Jours sans travailler'!$C$3="Score",1,1)</f>
        <v>1</v>
      </c>
      <c r="CZ15">
        <f>IF('5. Jours sans travailler'!$C$3="Score",0,2)</f>
        <v>2</v>
      </c>
      <c r="DA15">
        <f>IF('5. Jours sans travailler'!$C$3="Score",0,3)</f>
        <v>3</v>
      </c>
    </row>
    <row r="16" spans="2:164" x14ac:dyDescent="0.35">
      <c r="B16" s="186" t="e">
        <f>Planning_medecin_LS!#REF!</f>
        <v>#REF!</v>
      </c>
      <c r="C16" s="172"/>
      <c r="D16" s="207">
        <f t="shared" si="3"/>
        <v>4.8470588235294114</v>
      </c>
      <c r="E16" s="188">
        <f>IF('5. Jours sans travailler'!$C$3="Score",,)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IF('5. Jours sans travailler'!$C$3="Score",,)</f>
        <v>0</v>
      </c>
      <c r="Q16" s="188">
        <f>IF('5. Jours sans travailler'!$C$3="Score",,)</f>
        <v>0</v>
      </c>
      <c r="R16" s="187">
        <f>IF('5. Jours sans travailler'!$C$3="Score",,)</f>
        <v>0</v>
      </c>
      <c r="S16" s="188">
        <f>IF('5. Jours sans travailler'!$C$3="Score",,)</f>
        <v>0</v>
      </c>
      <c r="T16" s="187">
        <f>IF('5. Jours sans travailler'!$C$3="Score",,)</f>
        <v>0</v>
      </c>
      <c r="U16" s="172">
        <f>IF('5. Jours sans travailler'!$C$3="Score",0,6)</f>
        <v>6</v>
      </c>
      <c r="V16" s="172">
        <f>IF('5. Jours sans travailler'!$C$3="Score",0,6)</f>
        <v>6</v>
      </c>
      <c r="W16" s="172">
        <f>IF('5. Jours sans travailler'!$C$3="Score",0,5)</f>
        <v>5</v>
      </c>
      <c r="X16" s="172">
        <f>IF('5. Jours sans travailler'!$C$3="Score",0,5)</f>
        <v>5</v>
      </c>
      <c r="Y16" s="172">
        <f>IF('5. Jours sans travailler'!$C$3="Score",0,5)</f>
        <v>5</v>
      </c>
      <c r="Z16" s="172">
        <f>IF('5. Jours sans travailler'!$C$3="Score",0,5)</f>
        <v>5</v>
      </c>
      <c r="AA16" s="172">
        <f>IF('5. Jours sans travailler'!$C$3="Score",0,5)</f>
        <v>5</v>
      </c>
      <c r="AB16" s="172">
        <f>IF('5. Jours sans travailler'!$C$3="Score",0,5)</f>
        <v>5</v>
      </c>
      <c r="AC16" s="172">
        <f>IF('5. Jours sans travailler'!$C$3="Score",0,5)</f>
        <v>5</v>
      </c>
      <c r="AD16" s="172">
        <f>IF('5. Jours sans travailler'!$C$3="Score",0,6)</f>
        <v>6</v>
      </c>
      <c r="AE16" s="172">
        <f>IF('5. Jours sans travailler'!$C$3="Score",0,6)</f>
        <v>6</v>
      </c>
      <c r="AF16" s="172">
        <f>IF('5. Jours sans travailler'!$C$3="Score",0,6)</f>
        <v>6</v>
      </c>
      <c r="AG16" s="172">
        <f>IF('5. Jours sans travailler'!$C$3="Score",0,5)</f>
        <v>5</v>
      </c>
      <c r="AH16" s="172">
        <f>IF('5. Jours sans travailler'!$C$3="Score",0,4)</f>
        <v>4</v>
      </c>
      <c r="AI16" s="172">
        <f>IF('5. Jours sans travailler'!$C$3="Score",0,3)</f>
        <v>3</v>
      </c>
      <c r="AJ16" s="172">
        <f>IF('5. Jours sans travailler'!$C$3="Score",0,4)</f>
        <v>4</v>
      </c>
      <c r="AK16" s="172">
        <f>IF('5. Jours sans travailler'!$C$3="Score",0,4)</f>
        <v>4</v>
      </c>
      <c r="AL16" s="172">
        <f>IF('5. Jours sans travailler'!$C$3="Score",0,4)</f>
        <v>4</v>
      </c>
      <c r="AM16" s="172">
        <f>IF('5. Jours sans travailler'!$C$3="Score",0,4)</f>
        <v>4</v>
      </c>
      <c r="AN16" s="172">
        <f>IF('5. Jours sans travailler'!$C$3="Score",0,5)</f>
        <v>5</v>
      </c>
      <c r="AO16" s="172">
        <f>IF('5. Jours sans travailler'!$C$3="Score",0,6)</f>
        <v>6</v>
      </c>
      <c r="AP16" s="172">
        <f>IF('5. Jours sans travailler'!$C$3="Score",0,7)</f>
        <v>7</v>
      </c>
      <c r="AQ16" s="172">
        <f>IF('5. Jours sans travailler'!$C$3="Score",0,6)</f>
        <v>6</v>
      </c>
      <c r="AR16" s="172">
        <f>IF('5. Jours sans travailler'!$C$3="Score",0,6)</f>
        <v>6</v>
      </c>
      <c r="AS16" s="189">
        <f>IF('5. Jours sans travailler'!$C$3="Score",0,6)</f>
        <v>6</v>
      </c>
      <c r="AT16" s="4">
        <f>IF('5. Jours sans travailler'!$C$3="Score",0,6)</f>
        <v>6</v>
      </c>
      <c r="AU16" s="4">
        <f>IF('5. Jours sans travailler'!$C$3="Score",0,6)</f>
        <v>6</v>
      </c>
      <c r="AV16" s="4">
        <f>IF('5. Jours sans travailler'!$C$3="Score",0,6)</f>
        <v>6</v>
      </c>
      <c r="AW16" s="4">
        <f>IF('5. Jours sans travailler'!$C$3="Score",0,6)</f>
        <v>6</v>
      </c>
      <c r="AX16" s="4">
        <f>IF('5. Jours sans travailler'!$C$3="Score",0,7)</f>
        <v>7</v>
      </c>
      <c r="AY16" s="4">
        <f>IF('5. Jours sans travailler'!$C$3="Score",0,7)</f>
        <v>7</v>
      </c>
      <c r="AZ16" s="4">
        <f>IF('5. Jours sans travailler'!$C$3="Score",0,7)</f>
        <v>7</v>
      </c>
      <c r="BA16" s="4">
        <f>IF('5. Jours sans travailler'!$C$3="Score",0,7)</f>
        <v>7</v>
      </c>
      <c r="BB16" s="4">
        <f>IF('5. Jours sans travailler'!$C$3="Score",0,7)</f>
        <v>7</v>
      </c>
      <c r="BC16" s="4">
        <f>IF('5. Jours sans travailler'!$C$3="Score",0,6)</f>
        <v>6</v>
      </c>
      <c r="BD16" s="4">
        <f>IF('5. Jours sans travailler'!$C$3="Score",0,5)</f>
        <v>5</v>
      </c>
      <c r="BE16" s="4">
        <f>IF('5. Jours sans travailler'!$C$3="Score",0,4)</f>
        <v>4</v>
      </c>
      <c r="BF16" s="4">
        <f>IF('5. Jours sans travailler'!$C$3="Score",0,3)</f>
        <v>3</v>
      </c>
      <c r="BG16" s="4">
        <f>IF('5. Jours sans travailler'!$C$3="Score",0,3)</f>
        <v>3</v>
      </c>
      <c r="BH16" s="4">
        <f>IF('5. Jours sans travailler'!$C$3="Score",0,3)</f>
        <v>3</v>
      </c>
      <c r="BI16" s="4">
        <f>IF('5. Jours sans travailler'!$C$3="Score",0,3)</f>
        <v>3</v>
      </c>
      <c r="BJ16" s="4">
        <f>IF('5. Jours sans travailler'!$C$3="Score",0,4)</f>
        <v>4</v>
      </c>
      <c r="BK16" s="4">
        <f>IF('5. Jours sans travailler'!$C$3="Score",0,5)</f>
        <v>5</v>
      </c>
      <c r="BL16" s="4">
        <f>IF('5. Jours sans travailler'!$C$3="Score",0,5)</f>
        <v>5</v>
      </c>
      <c r="BM16" s="4">
        <f>IF('5. Jours sans travailler'!$C$3="Score",0,5)</f>
        <v>5</v>
      </c>
      <c r="BN16" s="4">
        <f>IF('5. Jours sans travailler'!$C$3="Score",0,5)</f>
        <v>5</v>
      </c>
      <c r="BO16" s="4">
        <f>IF('5. Jours sans travailler'!$C$3="Score",0,5)</f>
        <v>5</v>
      </c>
      <c r="BP16" s="4">
        <f>IF('5. Jours sans travailler'!$C$3="Score",0,4)</f>
        <v>4</v>
      </c>
      <c r="BQ16" s="4">
        <f>IF('5. Jours sans travailler'!$C$3="Score",0,3)</f>
        <v>3</v>
      </c>
      <c r="BR16" s="4">
        <f>IF('5. Jours sans travailler'!$C$3="Score",0,2)</f>
        <v>2</v>
      </c>
      <c r="BS16" s="4">
        <f>IF('5. Jours sans travailler'!$C$3="Score",0,2)</f>
        <v>2</v>
      </c>
      <c r="BT16" s="4">
        <f>IF('5. Jours sans travailler'!$C$3="Score",0,2)</f>
        <v>2</v>
      </c>
      <c r="BU16" s="4">
        <f>IF('5. Jours sans travailler'!$C$3="Score",0,2)</f>
        <v>2</v>
      </c>
      <c r="BV16" s="4">
        <f>IF('5. Jours sans travailler'!$C$3="Score",0,2)</f>
        <v>2</v>
      </c>
      <c r="BW16" s="4">
        <f>IF('5. Jours sans travailler'!$C$3="Score",0,3)</f>
        <v>3</v>
      </c>
      <c r="BX16" s="4">
        <f>IF('5. Jours sans travailler'!$C$3="Score",0,4)</f>
        <v>4</v>
      </c>
      <c r="BY16">
        <f>IF('5. Jours sans travailler'!$C$3="Score",0,5)</f>
        <v>5</v>
      </c>
      <c r="BZ16">
        <f>IF('5. Jours sans travailler'!$C$3="Score",0,5)</f>
        <v>5</v>
      </c>
      <c r="CA16">
        <f>IF('5. Jours sans travailler'!$C$3="Score",0,6)</f>
        <v>6</v>
      </c>
      <c r="CB16">
        <f>IF('5. Jours sans travailler'!$C$3="Score",0,6)</f>
        <v>6</v>
      </c>
      <c r="CC16">
        <f>IF('5. Jours sans travailler'!$C$3="Score",0,6)</f>
        <v>6</v>
      </c>
      <c r="CD16">
        <f>IF('5. Jours sans travailler'!$C$3="Score",0,6)</f>
        <v>6</v>
      </c>
      <c r="CE16">
        <f>IF('5. Jours sans travailler'!$C$3="Score",0,5)</f>
        <v>5</v>
      </c>
      <c r="CF16">
        <f>IF('5. Jours sans travailler'!$C$3="Score",0,5)</f>
        <v>5</v>
      </c>
      <c r="CG16">
        <f>IF('5. Jours sans travailler'!$C$3="Score",0,5)</f>
        <v>5</v>
      </c>
      <c r="CH16">
        <f>IF('5. Jours sans travailler'!$C$3="Score",0,4)</f>
        <v>4</v>
      </c>
      <c r="CI16">
        <f>IF('5. Jours sans travailler'!$C$3="Score",0,4)</f>
        <v>4</v>
      </c>
      <c r="CJ16">
        <f>IF('5. Jours sans travailler'!$C$3="Score",0,4)</f>
        <v>4</v>
      </c>
      <c r="CK16">
        <f>IF('5. Jours sans travailler'!$C$3="Score",0,4)</f>
        <v>4</v>
      </c>
      <c r="CL16">
        <f>IF('5. Jours sans travailler'!$C$3="Score",0,5)</f>
        <v>5</v>
      </c>
      <c r="CM16">
        <f>IF('5. Jours sans travailler'!$C$3="Score",0,5)</f>
        <v>5</v>
      </c>
      <c r="CN16">
        <f>IF('5. Jours sans travailler'!$C$3="Score",0,6)</f>
        <v>6</v>
      </c>
      <c r="CO16">
        <f>IF('5. Jours sans travailler'!$C$3="Score",0,6)</f>
        <v>6</v>
      </c>
      <c r="CP16">
        <f>IF('5. Jours sans travailler'!$C$3="Score",0,5)</f>
        <v>5</v>
      </c>
      <c r="CQ16">
        <f>IF('5. Jours sans travailler'!$C$3="Score",0,5)</f>
        <v>5</v>
      </c>
      <c r="CR16">
        <f>IF('5. Jours sans travailler'!$C$3="Score",0,5)</f>
        <v>5</v>
      </c>
      <c r="CS16">
        <f>IF('5. Jours sans travailler'!$C$3="Score",0,4)</f>
        <v>4</v>
      </c>
      <c r="CT16">
        <f>IF('5. Jours sans travailler'!$C$3="Score",0,3)</f>
        <v>3</v>
      </c>
      <c r="CU16">
        <f>IF('5. Jours sans travailler'!$C$3="Score",0,3)</f>
        <v>3</v>
      </c>
      <c r="CV16">
        <f>IF('5. Jours sans travailler'!$C$3="Score",0,4)</f>
        <v>4</v>
      </c>
      <c r="CW16">
        <f>IF('5. Jours sans travailler'!$C$3="Score",0,5)</f>
        <v>5</v>
      </c>
      <c r="CX16">
        <f>IF('5. Jours sans travailler'!$C$3="Score",0,5)</f>
        <v>5</v>
      </c>
      <c r="CY16">
        <f>IF('5. Jours sans travailler'!$C$3="Score",0,5)</f>
        <v>5</v>
      </c>
      <c r="CZ16">
        <f>IF('5. Jours sans travailler'!$C$3="Score",0,6)</f>
        <v>6</v>
      </c>
      <c r="DA16">
        <f>IF('5. Jours sans travailler'!$C$3="Score",0,7)</f>
        <v>7</v>
      </c>
    </row>
    <row r="17" spans="2:105" x14ac:dyDescent="0.35">
      <c r="B17" s="186" t="e">
        <f>Planning_medecin_LS!#REF!</f>
        <v>#REF!</v>
      </c>
      <c r="C17" s="172"/>
      <c r="D17" s="207">
        <f t="shared" si="3"/>
        <v>4.3882352941176475</v>
      </c>
      <c r="E17" s="188">
        <f>IF('5. Jours sans travailler'!$C$3="Score",,)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IF('5. Jours sans travailler'!$C$3="Score",,)</f>
        <v>0</v>
      </c>
      <c r="Q17" s="187">
        <f>IF('5. Jours sans travailler'!$C$3="Score",,)</f>
        <v>0</v>
      </c>
      <c r="R17" s="188">
        <f>IF('5. Jours sans travailler'!$C$3="Score",,)</f>
        <v>0</v>
      </c>
      <c r="S17" s="188">
        <f>IF('5. Jours sans travailler'!$C$3="Score",,)</f>
        <v>0</v>
      </c>
      <c r="T17" s="188">
        <f>IF('5. Jours sans travailler'!$C$3="Score",,)</f>
        <v>0</v>
      </c>
      <c r="U17" s="172">
        <f>IF('5. Jours sans travailler'!$C$3="Score",0,3)</f>
        <v>3</v>
      </c>
      <c r="V17" s="172">
        <f>IF('5. Jours sans travailler'!$C$3="Score",0,3)</f>
        <v>3</v>
      </c>
      <c r="W17" s="172">
        <f>IF('5. Jours sans travailler'!$C$3="Score",0,3)</f>
        <v>3</v>
      </c>
      <c r="X17" s="172">
        <f>IF('5. Jours sans travailler'!$C$3="Score",0,3)</f>
        <v>3</v>
      </c>
      <c r="Y17" s="172">
        <f>IF('5. Jours sans travailler'!$C$3="Score",0,2)</f>
        <v>2</v>
      </c>
      <c r="Z17" s="172">
        <f>IF('5. Jours sans travailler'!$C$3="Score",0,3)</f>
        <v>3</v>
      </c>
      <c r="AA17" s="172">
        <f>IF('5. Jours sans travailler'!$C$3="Score",0,4)</f>
        <v>4</v>
      </c>
      <c r="AB17" s="172">
        <f>IF('5. Jours sans travailler'!$C$3="Score",0,5)</f>
        <v>5</v>
      </c>
      <c r="AC17" s="172">
        <f>IF('5. Jours sans travailler'!$C$3="Score",0,5)</f>
        <v>5</v>
      </c>
      <c r="AD17" s="172">
        <f>IF('5. Jours sans travailler'!$C$3="Score",0,5)</f>
        <v>5</v>
      </c>
      <c r="AE17" s="172">
        <f>IF('5. Jours sans travailler'!$C$3="Score",0,4)</f>
        <v>4</v>
      </c>
      <c r="AF17" s="172">
        <f>IF('5. Jours sans travailler'!$C$3="Score",0,4)</f>
        <v>4</v>
      </c>
      <c r="AG17" s="172">
        <f>IF('5. Jours sans travailler'!$C$3="Score",0,3)</f>
        <v>3</v>
      </c>
      <c r="AH17" s="172">
        <f>IF('5. Jours sans travailler'!$C$3="Score",0,3)</f>
        <v>3</v>
      </c>
      <c r="AI17" s="172">
        <f>IF('5. Jours sans travailler'!$C$3="Score",0,3)</f>
        <v>3</v>
      </c>
      <c r="AJ17" s="172">
        <f>IF('5. Jours sans travailler'!$C$3="Score",0,4)</f>
        <v>4</v>
      </c>
      <c r="AK17" s="172">
        <f>IF('5. Jours sans travailler'!$C$3="Score",0,4)</f>
        <v>4</v>
      </c>
      <c r="AL17" s="172">
        <f>IF('5. Jours sans travailler'!$C$3="Score",0,5)</f>
        <v>5</v>
      </c>
      <c r="AM17" s="172">
        <f>IF('5. Jours sans travailler'!$C$3="Score",0,6)</f>
        <v>6</v>
      </c>
      <c r="AN17" s="172">
        <f>IF('5. Jours sans travailler'!$C$3="Score",0,7)</f>
        <v>7</v>
      </c>
      <c r="AO17" s="172">
        <f>IF('5. Jours sans travailler'!$C$3="Score",0,7)</f>
        <v>7</v>
      </c>
      <c r="AP17" s="172">
        <f>IF('5. Jours sans travailler'!$C$3="Score",0,7)</f>
        <v>7</v>
      </c>
      <c r="AQ17" s="172">
        <f>IF('5. Jours sans travailler'!$C$3="Score",0,6)</f>
        <v>6</v>
      </c>
      <c r="AR17" s="172">
        <f>IF('5. Jours sans travailler'!$C$3="Score",0,5)</f>
        <v>5</v>
      </c>
      <c r="AS17" s="189">
        <f>IF('5. Jours sans travailler'!$C$3="Score",0,4)</f>
        <v>4</v>
      </c>
      <c r="AT17" s="4">
        <f>IF('5. Jours sans travailler'!$C$3="Score",0,4)</f>
        <v>4</v>
      </c>
      <c r="AU17" s="4">
        <f>IF('5. Jours sans travailler'!$C$3="Score",0,3)</f>
        <v>3</v>
      </c>
      <c r="AV17" s="4">
        <f>IF('5. Jours sans travailler'!$C$3="Score",0,3)</f>
        <v>3</v>
      </c>
      <c r="AW17" s="4">
        <f>IF('5. Jours sans travailler'!$C$3="Score",0,3)</f>
        <v>3</v>
      </c>
      <c r="AX17" s="4">
        <f>IF('5. Jours sans travailler'!$C$3="Score",0,4)</f>
        <v>4</v>
      </c>
      <c r="AY17" s="4">
        <f>IF('5. Jours sans travailler'!$C$3="Score",0,5)</f>
        <v>5</v>
      </c>
      <c r="AZ17" s="4">
        <f>IF('5. Jours sans travailler'!$C$3="Score",0,6)</f>
        <v>6</v>
      </c>
      <c r="BA17" s="4">
        <f>IF('5. Jours sans travailler'!$C$3="Score",0,5)</f>
        <v>5</v>
      </c>
      <c r="BB17" s="4">
        <f>IF('5. Jours sans travailler'!$C$3="Score",0,5)</f>
        <v>5</v>
      </c>
      <c r="BC17" s="4">
        <f>IF('5. Jours sans travailler'!$C$3="Score",0,5)</f>
        <v>5</v>
      </c>
      <c r="BD17" s="4">
        <f>IF('5. Jours sans travailler'!$C$3="Score",0,5)</f>
        <v>5</v>
      </c>
      <c r="BE17" s="4">
        <f>IF('5. Jours sans travailler'!$C$3="Score",0,4)</f>
        <v>4</v>
      </c>
      <c r="BF17" s="4">
        <f>IF('5. Jours sans travailler'!$C$3="Score",0,4)</f>
        <v>4</v>
      </c>
      <c r="BG17" s="4">
        <f>IF('5. Jours sans travailler'!$C$3="Score",0,4)</f>
        <v>4</v>
      </c>
      <c r="BH17" s="4">
        <f>IF('5. Jours sans travailler'!$C$3="Score",0,5)</f>
        <v>5</v>
      </c>
      <c r="BI17" s="4">
        <f>IF('5. Jours sans travailler'!$C$3="Score",0,5)</f>
        <v>5</v>
      </c>
      <c r="BJ17" s="4">
        <f>IF('5. Jours sans travailler'!$C$3="Score",0,5)</f>
        <v>5</v>
      </c>
      <c r="BK17" s="4">
        <f>IF('5. Jours sans travailler'!$C$3="Score",0,5)</f>
        <v>5</v>
      </c>
      <c r="BL17" s="4">
        <f>IF('5. Jours sans travailler'!$C$3="Score",0,6)</f>
        <v>6</v>
      </c>
      <c r="BM17" s="4">
        <f>IF('5. Jours sans travailler'!$C$3="Score",0,5)</f>
        <v>5</v>
      </c>
      <c r="BN17" s="4">
        <f>IF('5. Jours sans travailler'!$C$3="Score",0,4)</f>
        <v>4</v>
      </c>
      <c r="BO17" s="4">
        <f>IF('5. Jours sans travailler'!$C$3="Score",0,4)</f>
        <v>4</v>
      </c>
      <c r="BP17" s="4">
        <f>IF('5. Jours sans travailler'!$C$3="Score",0,4)</f>
        <v>4</v>
      </c>
      <c r="BQ17" s="4">
        <f>IF('5. Jours sans travailler'!$C$3="Score",0,3)</f>
        <v>3</v>
      </c>
      <c r="BR17" s="4">
        <f>IF('5. Jours sans travailler'!$C$3="Score",0,2)</f>
        <v>2</v>
      </c>
      <c r="BS17" s="4">
        <f>IF('5. Jours sans travailler'!$C$3="Score",1,1)</f>
        <v>1</v>
      </c>
      <c r="BT17" s="4">
        <f>IF('5. Jours sans travailler'!$C$3="Score",0,2)</f>
        <v>2</v>
      </c>
      <c r="BU17" s="4">
        <f>IF('5. Jours sans travailler'!$C$3="Score",0,2)</f>
        <v>2</v>
      </c>
      <c r="BV17" s="4">
        <f>IF('5. Jours sans travailler'!$C$3="Score",1,1)</f>
        <v>1</v>
      </c>
      <c r="BW17" s="4">
        <f>IF('5. Jours sans travailler'!$C$3="Score",1,1)</f>
        <v>1</v>
      </c>
      <c r="BX17" s="4">
        <f>IF('5. Jours sans travailler'!$C$3="Score",0,2)</f>
        <v>2</v>
      </c>
      <c r="BY17">
        <f>IF('5. Jours sans travailler'!$C$3="Score",0,3)</f>
        <v>3</v>
      </c>
      <c r="BZ17">
        <f>IF('5. Jours sans travailler'!$C$3="Score",0,4)</f>
        <v>4</v>
      </c>
      <c r="CA17">
        <f>IF('5. Jours sans travailler'!$C$3="Score",0,4)</f>
        <v>4</v>
      </c>
      <c r="CB17">
        <f>IF('5. Jours sans travailler'!$C$3="Score",0,5)</f>
        <v>5</v>
      </c>
      <c r="CC17">
        <f>IF('5. Jours sans travailler'!$C$3="Score",0,5)</f>
        <v>5</v>
      </c>
      <c r="CD17">
        <f>IF('5. Jours sans travailler'!$C$3="Score",0,5)</f>
        <v>5</v>
      </c>
      <c r="CE17">
        <f>IF('5. Jours sans travailler'!$C$3="Score",0,4)</f>
        <v>4</v>
      </c>
      <c r="CF17">
        <f>IF('5. Jours sans travailler'!$C$3="Score",0,4)</f>
        <v>4</v>
      </c>
      <c r="CG17">
        <f>IF('5. Jours sans travailler'!$C$3="Score",0,4)</f>
        <v>4</v>
      </c>
      <c r="CH17">
        <f>IF('5. Jours sans travailler'!$C$3="Score",0,4)</f>
        <v>4</v>
      </c>
      <c r="CI17">
        <f>IF('5. Jours sans travailler'!$C$3="Score",0,4)</f>
        <v>4</v>
      </c>
      <c r="CJ17">
        <f>IF('5. Jours sans travailler'!$C$3="Score",0,5)</f>
        <v>5</v>
      </c>
      <c r="CK17">
        <f>IF('5. Jours sans travailler'!$C$3="Score",0,6)</f>
        <v>6</v>
      </c>
      <c r="CL17">
        <f>IF('5. Jours sans travailler'!$C$3="Score",0,7)</f>
        <v>7</v>
      </c>
      <c r="CM17">
        <f>IF('5. Jours sans travailler'!$C$3="Score",0,7)</f>
        <v>7</v>
      </c>
      <c r="CN17">
        <f>IF('5. Jours sans travailler'!$C$3="Score",0,7)</f>
        <v>7</v>
      </c>
      <c r="CO17">
        <f>IF('5. Jours sans travailler'!$C$3="Score",0,7)</f>
        <v>7</v>
      </c>
      <c r="CP17">
        <f>IF('5. Jours sans travailler'!$C$3="Score",0,6)</f>
        <v>6</v>
      </c>
      <c r="CQ17">
        <f>IF('5. Jours sans travailler'!$C$3="Score",0,5)</f>
        <v>5</v>
      </c>
      <c r="CR17">
        <f>IF('5. Jours sans travailler'!$C$3="Score",0,4)</f>
        <v>4</v>
      </c>
      <c r="CS17">
        <f>IF('5. Jours sans travailler'!$C$3="Score",0,4)</f>
        <v>4</v>
      </c>
      <c r="CT17">
        <f>IF('5. Jours sans travailler'!$C$3="Score",0,4)</f>
        <v>4</v>
      </c>
      <c r="CU17">
        <f>IF('5. Jours sans travailler'!$C$3="Score",0,4)</f>
        <v>4</v>
      </c>
      <c r="CV17">
        <f>IF('5. Jours sans travailler'!$C$3="Score",0,4)</f>
        <v>4</v>
      </c>
      <c r="CW17">
        <f>IF('5. Jours sans travailler'!$C$3="Score",0,5)</f>
        <v>5</v>
      </c>
      <c r="CX17">
        <f>IF('5. Jours sans travailler'!$C$3="Score",0,6)</f>
        <v>6</v>
      </c>
      <c r="CY17">
        <f>IF('5. Jours sans travailler'!$C$3="Score",0,7)</f>
        <v>7</v>
      </c>
      <c r="CZ17">
        <f>IF('5. Jours sans travailler'!$C$3="Score",0,7)</f>
        <v>7</v>
      </c>
      <c r="DA17">
        <f>IF('5. Jours sans travailler'!$C$3="Score",0,7)</f>
        <v>7</v>
      </c>
    </row>
    <row r="18" spans="2:105" x14ac:dyDescent="0.35">
      <c r="B18" s="186" t="e">
        <f>Planning_medecin_LS!#REF!</f>
        <v>#REF!</v>
      </c>
      <c r="C18" s="172"/>
      <c r="D18" s="207">
        <f t="shared" si="3"/>
        <v>4.9882352941176471</v>
      </c>
      <c r="E18" s="188">
        <f>IF('5. Jours sans travailler'!$C$3="Score",,)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IF('5. Jours sans travailler'!$C$3="Score",,)</f>
        <v>0</v>
      </c>
      <c r="Q18" s="187">
        <f>IF('5. Jours sans travailler'!$C$3="Score",,)</f>
        <v>0</v>
      </c>
      <c r="R18" s="188">
        <f>IF('5. Jours sans travailler'!$C$3="Score",,)</f>
        <v>0</v>
      </c>
      <c r="S18" s="188">
        <f>IF('5. Jours sans travailler'!$C$3="Score",,)</f>
        <v>0</v>
      </c>
      <c r="T18" s="188">
        <f>IF('5. Jours sans travailler'!$C$3="Score",,)</f>
        <v>0</v>
      </c>
      <c r="U18" s="172">
        <f>IF('5. Jours sans travailler'!$C$3="Score",0,5)</f>
        <v>5</v>
      </c>
      <c r="V18" s="172">
        <f>IF('5. Jours sans travailler'!$C$3="Score",0,5)</f>
        <v>5</v>
      </c>
      <c r="W18" s="172">
        <f>IF('5. Jours sans travailler'!$C$3="Score",0,5)</f>
        <v>5</v>
      </c>
      <c r="X18" s="172">
        <f>IF('5. Jours sans travailler'!$C$3="Score",0,5)</f>
        <v>5</v>
      </c>
      <c r="Y18" s="172">
        <f>IF('5. Jours sans travailler'!$C$3="Score",0,5)</f>
        <v>5</v>
      </c>
      <c r="Z18" s="172">
        <f>IF('5. Jours sans travailler'!$C$3="Score",0,4)</f>
        <v>4</v>
      </c>
      <c r="AA18" s="172">
        <f>IF('5. Jours sans travailler'!$C$3="Score",0,3)</f>
        <v>3</v>
      </c>
      <c r="AB18" s="172">
        <f>IF('5. Jours sans travailler'!$C$3="Score",0,2)</f>
        <v>2</v>
      </c>
      <c r="AC18" s="172">
        <f>IF('5. Jours sans travailler'!$C$3="Score",0,3)</f>
        <v>3</v>
      </c>
      <c r="AD18" s="172">
        <f>IF('5. Jours sans travailler'!$C$3="Score",0,4)</f>
        <v>4</v>
      </c>
      <c r="AE18" s="172">
        <f>IF('5. Jours sans travailler'!$C$3="Score",0,4)</f>
        <v>4</v>
      </c>
      <c r="AF18" s="172">
        <f>IF('5. Jours sans travailler'!$C$3="Score",0,4)</f>
        <v>4</v>
      </c>
      <c r="AG18" s="172">
        <f>IF('5. Jours sans travailler'!$C$3="Score",0,5)</f>
        <v>5</v>
      </c>
      <c r="AH18" s="172">
        <f>IF('5. Jours sans travailler'!$C$3="Score",0,6)</f>
        <v>6</v>
      </c>
      <c r="AI18" s="172">
        <f>IF('5. Jours sans travailler'!$C$3="Score",0,7)</f>
        <v>7</v>
      </c>
      <c r="AJ18" s="172">
        <f>IF('5. Jours sans travailler'!$C$3="Score",0,7)</f>
        <v>7</v>
      </c>
      <c r="AK18" s="172">
        <f>IF('5. Jours sans travailler'!$C$3="Score",0,7)</f>
        <v>7</v>
      </c>
      <c r="AL18" s="172">
        <f>IF('5. Jours sans travailler'!$C$3="Score",0,7)</f>
        <v>7</v>
      </c>
      <c r="AM18" s="172">
        <f>IF('5. Jours sans travailler'!$C$3="Score",0,7)</f>
        <v>7</v>
      </c>
      <c r="AN18" s="172">
        <f>IF('5. Jours sans travailler'!$C$3="Score",0,7)</f>
        <v>7</v>
      </c>
      <c r="AO18" s="172">
        <f>IF('5. Jours sans travailler'!$C$3="Score",0,7)</f>
        <v>7</v>
      </c>
      <c r="AP18" s="172">
        <f>IF('5. Jours sans travailler'!$C$3="Score",0,7)</f>
        <v>7</v>
      </c>
      <c r="AQ18" s="172">
        <f>IF('5. Jours sans travailler'!$C$3="Score",0,7)</f>
        <v>7</v>
      </c>
      <c r="AR18" s="172">
        <f>IF('5. Jours sans travailler'!$C$3="Score",0,7)</f>
        <v>7</v>
      </c>
      <c r="AS18" s="189">
        <f>IF('5. Jours sans travailler'!$C$3="Score",0,7)</f>
        <v>7</v>
      </c>
      <c r="AT18" s="4">
        <f>IF('5. Jours sans travailler'!$C$3="Score",0,7)</f>
        <v>7</v>
      </c>
      <c r="AU18" s="4">
        <f>IF('5. Jours sans travailler'!$C$3="Score",0,6)</f>
        <v>6</v>
      </c>
      <c r="AV18" s="4">
        <f>IF('5. Jours sans travailler'!$C$3="Score",0,5)</f>
        <v>5</v>
      </c>
      <c r="AW18" s="4">
        <f>IF('5. Jours sans travailler'!$C$3="Score",0,4)</f>
        <v>4</v>
      </c>
      <c r="AX18" s="4">
        <f>IF('5. Jours sans travailler'!$C$3="Score",0,4)</f>
        <v>4</v>
      </c>
      <c r="AY18" s="4">
        <f>IF('5. Jours sans travailler'!$C$3="Score",0,3)</f>
        <v>3</v>
      </c>
      <c r="AZ18" s="4">
        <f>IF('5. Jours sans travailler'!$C$3="Score",0,2)</f>
        <v>2</v>
      </c>
      <c r="BA18" s="4">
        <f>IF('5. Jours sans travailler'!$C$3="Score",0,2)</f>
        <v>2</v>
      </c>
      <c r="BB18" s="4">
        <f>IF('5. Jours sans travailler'!$C$3="Score",0,3)</f>
        <v>3</v>
      </c>
      <c r="BC18" s="4">
        <f>IF('5. Jours sans travailler'!$C$3="Score",0,4)</f>
        <v>4</v>
      </c>
      <c r="BD18" s="4">
        <f>IF('5. Jours sans travailler'!$C$3="Score",0,5)</f>
        <v>5</v>
      </c>
      <c r="BE18" s="4">
        <f>IF('5. Jours sans travailler'!$C$3="Score",0,5)</f>
        <v>5</v>
      </c>
      <c r="BF18" s="4">
        <f>IF('5. Jours sans travailler'!$C$3="Score",0,5)</f>
        <v>5</v>
      </c>
      <c r="BG18" s="4">
        <f>IF('5. Jours sans travailler'!$C$3="Score",0,5)</f>
        <v>5</v>
      </c>
      <c r="BH18" s="4">
        <f>IF('5. Jours sans travailler'!$C$3="Score",0,5)</f>
        <v>5</v>
      </c>
      <c r="BI18" s="4">
        <f>IF('5. Jours sans travailler'!$C$3="Score",0,5)</f>
        <v>5</v>
      </c>
      <c r="BJ18" s="4">
        <f>IF('5. Jours sans travailler'!$C$3="Score",0,5)</f>
        <v>5</v>
      </c>
      <c r="BK18" s="4">
        <f>IF('5. Jours sans travailler'!$C$3="Score",0,5)</f>
        <v>5</v>
      </c>
      <c r="BL18" s="4">
        <f>IF('5. Jours sans travailler'!$C$3="Score",0,5)</f>
        <v>5</v>
      </c>
      <c r="BM18" s="4">
        <f>IF('5. Jours sans travailler'!$C$3="Score",0,5)</f>
        <v>5</v>
      </c>
      <c r="BN18" s="4">
        <f>IF('5. Jours sans travailler'!$C$3="Score",0,5)</f>
        <v>5</v>
      </c>
      <c r="BO18" s="4">
        <f>IF('5. Jours sans travailler'!$C$3="Score",0,4)</f>
        <v>4</v>
      </c>
      <c r="BP18" s="4">
        <f>IF('5. Jours sans travailler'!$C$3="Score",0,4)</f>
        <v>4</v>
      </c>
      <c r="BQ18" s="4">
        <f>IF('5. Jours sans travailler'!$C$3="Score",0,4)</f>
        <v>4</v>
      </c>
      <c r="BR18" s="4">
        <f>IF('5. Jours sans travailler'!$C$3="Score",0,4)</f>
        <v>4</v>
      </c>
      <c r="BS18" s="4">
        <f>IF('5. Jours sans travailler'!$C$3="Score",0,4)</f>
        <v>4</v>
      </c>
      <c r="BT18" s="4">
        <f>IF('5. Jours sans travailler'!$C$3="Score",0,5)</f>
        <v>5</v>
      </c>
      <c r="BU18" s="4">
        <f>IF('5. Jours sans travailler'!$C$3="Score",0,6)</f>
        <v>6</v>
      </c>
      <c r="BV18" s="4">
        <f>IF('5. Jours sans travailler'!$C$3="Score",0,6)</f>
        <v>6</v>
      </c>
      <c r="BW18" s="4">
        <f>IF('5. Jours sans travailler'!$C$3="Score",0,6)</f>
        <v>6</v>
      </c>
      <c r="BX18" s="4">
        <f>IF('5. Jours sans travailler'!$C$3="Score",0,6)</f>
        <v>6</v>
      </c>
      <c r="BY18">
        <f>IF('5. Jours sans travailler'!$C$3="Score",0,6)</f>
        <v>6</v>
      </c>
      <c r="BZ18">
        <f>IF('5. Jours sans travailler'!$C$3="Score",0,5)</f>
        <v>5</v>
      </c>
      <c r="CA18">
        <f>IF('5. Jours sans travailler'!$C$3="Score",0,5)</f>
        <v>5</v>
      </c>
      <c r="CB18">
        <f>IF('5. Jours sans travailler'!$C$3="Score",0,5)</f>
        <v>5</v>
      </c>
      <c r="CC18">
        <f>IF('5. Jours sans travailler'!$C$3="Score",0,5)</f>
        <v>5</v>
      </c>
      <c r="CD18">
        <f>IF('5. Jours sans travailler'!$C$3="Score",0,4)</f>
        <v>4</v>
      </c>
      <c r="CE18">
        <f>IF('5. Jours sans travailler'!$C$3="Score",0,3)</f>
        <v>3</v>
      </c>
      <c r="CF18">
        <f>IF('5. Jours sans travailler'!$C$3="Score",0,2)</f>
        <v>2</v>
      </c>
      <c r="CG18">
        <f>IF('5. Jours sans travailler'!$C$3="Score",0,3)</f>
        <v>3</v>
      </c>
      <c r="CH18">
        <f>IF('5. Jours sans travailler'!$C$3="Score",0,3)</f>
        <v>3</v>
      </c>
      <c r="CI18">
        <f>IF('5. Jours sans travailler'!$C$3="Score",0,3)</f>
        <v>3</v>
      </c>
      <c r="CJ18">
        <f>IF('5. Jours sans travailler'!$C$3="Score",0,3)</f>
        <v>3</v>
      </c>
      <c r="CK18">
        <f>IF('5. Jours sans travailler'!$C$3="Score",0,3)</f>
        <v>3</v>
      </c>
      <c r="CL18">
        <f>IF('5. Jours sans travailler'!$C$3="Score",0,4)</f>
        <v>4</v>
      </c>
      <c r="CM18">
        <f>IF('5. Jours sans travailler'!$C$3="Score",0,5)</f>
        <v>5</v>
      </c>
      <c r="CN18">
        <f>IF('5. Jours sans travailler'!$C$3="Score",0,5)</f>
        <v>5</v>
      </c>
      <c r="CO18">
        <f>IF('5. Jours sans travailler'!$C$3="Score",0,5)</f>
        <v>5</v>
      </c>
      <c r="CP18">
        <f>IF('5. Jours sans travailler'!$C$3="Score",0,5)</f>
        <v>5</v>
      </c>
      <c r="CQ18">
        <f>IF('5. Jours sans travailler'!$C$3="Score",0,6)</f>
        <v>6</v>
      </c>
      <c r="CR18">
        <f>IF('5. Jours sans travailler'!$C$3="Score",0,7)</f>
        <v>7</v>
      </c>
      <c r="CS18">
        <f>IF('5. Jours sans travailler'!$C$3="Score",0,7)</f>
        <v>7</v>
      </c>
      <c r="CT18">
        <f>IF('5. Jours sans travailler'!$C$3="Score",0,7)</f>
        <v>7</v>
      </c>
      <c r="CU18">
        <f>IF('5. Jours sans travailler'!$C$3="Score",0,7)</f>
        <v>7</v>
      </c>
      <c r="CV18">
        <f>IF('5. Jours sans travailler'!$C$3="Score",0,7)</f>
        <v>7</v>
      </c>
      <c r="CW18">
        <f>IF('5. Jours sans travailler'!$C$3="Score",0,7)</f>
        <v>7</v>
      </c>
      <c r="CX18">
        <f>IF('5. Jours sans travailler'!$C$3="Score",0,6)</f>
        <v>6</v>
      </c>
      <c r="CY18">
        <f>IF('5. Jours sans travailler'!$C$3="Score",0,5)</f>
        <v>5</v>
      </c>
      <c r="CZ18">
        <f>IF('5. Jours sans travailler'!$C$3="Score",0,5)</f>
        <v>5</v>
      </c>
      <c r="DA18">
        <f>IF('5. Jours sans travailler'!$C$3="Score",0,5)</f>
        <v>5</v>
      </c>
    </row>
    <row r="19" spans="2:105" x14ac:dyDescent="0.35">
      <c r="B19" s="186" t="e">
        <f>Planning_medecin_LS!#REF!</f>
        <v>#REF!</v>
      </c>
      <c r="C19" s="172"/>
      <c r="D19" s="207">
        <f t="shared" si="3"/>
        <v>6.6352941176470592</v>
      </c>
      <c r="E19" s="188">
        <f>IF('5. Jours sans travailler'!$C$3="Score",,)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IF('5. Jours sans travailler'!$C$3="Score",,)</f>
        <v>0</v>
      </c>
      <c r="Q19" s="187">
        <f>IF('5. Jours sans travailler'!$C$3="Score",,)</f>
        <v>0</v>
      </c>
      <c r="R19" s="188">
        <f>IF('5. Jours sans travailler'!$C$3="Score",,)</f>
        <v>0</v>
      </c>
      <c r="S19" s="188">
        <f>IF('5. Jours sans travailler'!$C$3="Score",,)</f>
        <v>0</v>
      </c>
      <c r="T19" s="188">
        <f>IF('5. Jours sans travailler'!$C$3="Score",,)</f>
        <v>0</v>
      </c>
      <c r="U19" s="172">
        <f>IF('5. Jours sans travailler'!$C$3="Score",0,5)</f>
        <v>5</v>
      </c>
      <c r="V19" s="172">
        <f>IF('5. Jours sans travailler'!$C$3="Score",0,6)</f>
        <v>6</v>
      </c>
      <c r="W19" s="172">
        <f>IF('5. Jours sans travailler'!$C$3="Score",0,6)</f>
        <v>6</v>
      </c>
      <c r="X19" s="172">
        <f>IF('5. Jours sans travailler'!$C$3="Score",0,5)</f>
        <v>5</v>
      </c>
      <c r="Y19" s="172">
        <f>IF('5. Jours sans travailler'!$C$3="Score",0,5)</f>
        <v>5</v>
      </c>
      <c r="Z19" s="172">
        <f>IF('5. Jours sans travailler'!$C$3="Score",0,5)</f>
        <v>5</v>
      </c>
      <c r="AA19" s="172">
        <f>IF('5. Jours sans travailler'!$C$3="Score",0,5)</f>
        <v>5</v>
      </c>
      <c r="AB19" s="172">
        <f>IF('5. Jours sans travailler'!$C$3="Score",0,5)</f>
        <v>5</v>
      </c>
      <c r="AC19" s="172">
        <f>IF('5. Jours sans travailler'!$C$3="Score",0,5)</f>
        <v>5</v>
      </c>
      <c r="AD19" s="172">
        <f>IF('5. Jours sans travailler'!$C$3="Score",0,6)</f>
        <v>6</v>
      </c>
      <c r="AE19" s="172">
        <f>IF('5. Jours sans travailler'!$C$3="Score",0,7)</f>
        <v>7</v>
      </c>
      <c r="AF19" s="172">
        <f>IF('5. Jours sans travailler'!$C$3="Score",0,7)</f>
        <v>7</v>
      </c>
      <c r="AG19" s="172">
        <f>IF('5. Jours sans travailler'!$C$3="Score",0,7)</f>
        <v>7</v>
      </c>
      <c r="AH19" s="172">
        <f>IF('5. Jours sans travailler'!$C$3="Score",0,7)</f>
        <v>7</v>
      </c>
      <c r="AI19" s="172">
        <f>IF('5. Jours sans travailler'!$C$3="Score",0,7)</f>
        <v>7</v>
      </c>
      <c r="AJ19" s="172">
        <f>IF('5. Jours sans travailler'!$C$3="Score",0,7)</f>
        <v>7</v>
      </c>
      <c r="AK19" s="172">
        <f>IF('5. Jours sans travailler'!$C$3="Score",0,7)</f>
        <v>7</v>
      </c>
      <c r="AL19" s="172">
        <f>IF('5. Jours sans travailler'!$C$3="Score",0,7)</f>
        <v>7</v>
      </c>
      <c r="AM19" s="172">
        <f>IF('5. Jours sans travailler'!$C$3="Score",0,7)</f>
        <v>7</v>
      </c>
      <c r="AN19" s="172">
        <f>IF('5. Jours sans travailler'!$C$3="Score",0,7)</f>
        <v>7</v>
      </c>
      <c r="AO19" s="172">
        <f>IF('5. Jours sans travailler'!$C$3="Score",0,7)</f>
        <v>7</v>
      </c>
      <c r="AP19" s="172">
        <f>IF('5. Jours sans travailler'!$C$3="Score",0,7)</f>
        <v>7</v>
      </c>
      <c r="AQ19" s="172">
        <f>IF('5. Jours sans travailler'!$C$3="Score",0,7)</f>
        <v>7</v>
      </c>
      <c r="AR19" s="172">
        <f>IF('5. Jours sans travailler'!$C$3="Score",0,7)</f>
        <v>7</v>
      </c>
      <c r="AS19" s="189">
        <f>IF('5. Jours sans travailler'!$C$3="Score",0,7)</f>
        <v>7</v>
      </c>
      <c r="AT19" s="4">
        <f>IF('5. Jours sans travailler'!$C$3="Score",0,7)</f>
        <v>7</v>
      </c>
      <c r="AU19" s="4">
        <f>IF('5. Jours sans travailler'!$C$3="Score",0,7)</f>
        <v>7</v>
      </c>
      <c r="AV19" s="4">
        <f>IF('5. Jours sans travailler'!$C$3="Score",0,7)</f>
        <v>7</v>
      </c>
      <c r="AW19" s="4">
        <f>IF('5. Jours sans travailler'!$C$3="Score",0,7)</f>
        <v>7</v>
      </c>
      <c r="AX19" s="4">
        <f>IF('5. Jours sans travailler'!$C$3="Score",0,7)</f>
        <v>7</v>
      </c>
      <c r="AY19" s="4">
        <f>IF('5. Jours sans travailler'!$C$3="Score",0,7)</f>
        <v>7</v>
      </c>
      <c r="AZ19" s="4">
        <f>IF('5. Jours sans travailler'!$C$3="Score",0,7)</f>
        <v>7</v>
      </c>
      <c r="BA19" s="4">
        <f>IF('5. Jours sans travailler'!$C$3="Score",0,7)</f>
        <v>7</v>
      </c>
      <c r="BB19" s="4">
        <f>IF('5. Jours sans travailler'!$C$3="Score",0,7)</f>
        <v>7</v>
      </c>
      <c r="BC19" s="4">
        <f>IF('5. Jours sans travailler'!$C$3="Score",0,7)</f>
        <v>7</v>
      </c>
      <c r="BD19" s="4">
        <f>IF('5. Jours sans travailler'!$C$3="Score",0,7)</f>
        <v>7</v>
      </c>
      <c r="BE19" s="4">
        <f>IF('5. Jours sans travailler'!$C$3="Score",0,7)</f>
        <v>7</v>
      </c>
      <c r="BF19" s="4">
        <f>IF('5. Jours sans travailler'!$C$3="Score",0,7)</f>
        <v>7</v>
      </c>
      <c r="BG19" s="4">
        <f>IF('5. Jours sans travailler'!$C$3="Score",0,7)</f>
        <v>7</v>
      </c>
      <c r="BH19" s="4">
        <f>IF('5. Jours sans travailler'!$C$3="Score",0,7)</f>
        <v>7</v>
      </c>
      <c r="BI19" s="4">
        <f>IF('5. Jours sans travailler'!$C$3="Score",0,7)</f>
        <v>7</v>
      </c>
      <c r="BJ19" s="4">
        <f>IF('5. Jours sans travailler'!$C$3="Score",0,6)</f>
        <v>6</v>
      </c>
      <c r="BK19" s="4">
        <f>IF('5. Jours sans travailler'!$C$3="Score",0,5)</f>
        <v>5</v>
      </c>
      <c r="BL19" s="4">
        <f>IF('5. Jours sans travailler'!$C$3="Score",0,5)</f>
        <v>5</v>
      </c>
      <c r="BM19" s="4">
        <f>IF('5. Jours sans travailler'!$C$3="Score",0,5)</f>
        <v>5</v>
      </c>
      <c r="BN19" s="4">
        <f>IF('5. Jours sans travailler'!$C$3="Score",0,5)</f>
        <v>5</v>
      </c>
      <c r="BO19" s="4">
        <f>IF('5. Jours sans travailler'!$C$3="Score",0,5)</f>
        <v>5</v>
      </c>
      <c r="BP19" s="4">
        <f>IF('5. Jours sans travailler'!$C$3="Score",0,5)</f>
        <v>5</v>
      </c>
      <c r="BQ19" s="4">
        <f>IF('5. Jours sans travailler'!$C$3="Score",0,6)</f>
        <v>6</v>
      </c>
      <c r="BR19" s="4">
        <f>IF('5. Jours sans travailler'!$C$3="Score",0,7)</f>
        <v>7</v>
      </c>
      <c r="BS19" s="4">
        <f>IF('5. Jours sans travailler'!$C$3="Score",0,7)</f>
        <v>7</v>
      </c>
      <c r="BT19" s="4">
        <f>IF('5. Jours sans travailler'!$C$3="Score",0,7)</f>
        <v>7</v>
      </c>
      <c r="BU19" s="4">
        <f>IF('5. Jours sans travailler'!$C$3="Score",0,7)</f>
        <v>7</v>
      </c>
      <c r="BV19" s="4">
        <f>IF('5. Jours sans travailler'!$C$3="Score",0,7)</f>
        <v>7</v>
      </c>
      <c r="BW19" s="4">
        <f>IF('5. Jours sans travailler'!$C$3="Score",0,7)</f>
        <v>7</v>
      </c>
      <c r="BX19" s="4">
        <f>IF('5. Jours sans travailler'!$C$3="Score",0,7)</f>
        <v>7</v>
      </c>
      <c r="BY19">
        <f>IF('5. Jours sans travailler'!$C$3="Score",0,7)</f>
        <v>7</v>
      </c>
      <c r="BZ19">
        <f>IF('5. Jours sans travailler'!$C$3="Score",0,7)</f>
        <v>7</v>
      </c>
      <c r="CA19">
        <f>IF('5. Jours sans travailler'!$C$3="Score",0,7)</f>
        <v>7</v>
      </c>
      <c r="CB19">
        <f>IF('5. Jours sans travailler'!$C$3="Score",0,7)</f>
        <v>7</v>
      </c>
      <c r="CC19">
        <f>IF('5. Jours sans travailler'!$C$3="Score",0,7)</f>
        <v>7</v>
      </c>
      <c r="CD19">
        <f>IF('5. Jours sans travailler'!$C$3="Score",0,7)</f>
        <v>7</v>
      </c>
      <c r="CE19">
        <f>IF('5. Jours sans travailler'!$C$3="Score",0,7)</f>
        <v>7</v>
      </c>
      <c r="CF19">
        <f>IF('5. Jours sans travailler'!$C$3="Score",0,7)</f>
        <v>7</v>
      </c>
      <c r="CG19">
        <f>IF('5. Jours sans travailler'!$C$3="Score",0,7)</f>
        <v>7</v>
      </c>
      <c r="CH19">
        <f>IF('5. Jours sans travailler'!$C$3="Score",0,7)</f>
        <v>7</v>
      </c>
      <c r="CI19">
        <f>IF('5. Jours sans travailler'!$C$3="Score",0,7)</f>
        <v>7</v>
      </c>
      <c r="CJ19">
        <f>IF('5. Jours sans travailler'!$C$3="Score",0,7)</f>
        <v>7</v>
      </c>
      <c r="CK19">
        <f>IF('5. Jours sans travailler'!$C$3="Score",0,7)</f>
        <v>7</v>
      </c>
      <c r="CL19">
        <f>IF('5. Jours sans travailler'!$C$3="Score",0,7)</f>
        <v>7</v>
      </c>
      <c r="CM19">
        <f>IF('5. Jours sans travailler'!$C$3="Score",0,7)</f>
        <v>7</v>
      </c>
      <c r="CN19">
        <f>IF('5. Jours sans travailler'!$C$3="Score",0,7)</f>
        <v>7</v>
      </c>
      <c r="CO19">
        <f>IF('5. Jours sans travailler'!$C$3="Score",0,7)</f>
        <v>7</v>
      </c>
      <c r="CP19">
        <f>IF('5. Jours sans travailler'!$C$3="Score",0,7)</f>
        <v>7</v>
      </c>
      <c r="CQ19">
        <f>IF('5. Jours sans travailler'!$C$3="Score",0,7)</f>
        <v>7</v>
      </c>
      <c r="CR19">
        <f>IF('5. Jours sans travailler'!$C$3="Score",0,7)</f>
        <v>7</v>
      </c>
      <c r="CS19">
        <f>IF('5. Jours sans travailler'!$C$3="Score",0,7)</f>
        <v>7</v>
      </c>
      <c r="CT19">
        <f>IF('5. Jours sans travailler'!$C$3="Score",0,7)</f>
        <v>7</v>
      </c>
      <c r="CU19">
        <f>IF('5. Jours sans travailler'!$C$3="Score",0,7)</f>
        <v>7</v>
      </c>
      <c r="CV19">
        <f>IF('5. Jours sans travailler'!$C$3="Score",0,7)</f>
        <v>7</v>
      </c>
      <c r="CW19">
        <f>IF('5. Jours sans travailler'!$C$3="Score",0,7)</f>
        <v>7</v>
      </c>
      <c r="CX19">
        <f>IF('5. Jours sans travailler'!$C$3="Score",0,7)</f>
        <v>7</v>
      </c>
      <c r="CY19">
        <f>IF('5. Jours sans travailler'!$C$3="Score",0,7)</f>
        <v>7</v>
      </c>
      <c r="CZ19">
        <f>IF('5. Jours sans travailler'!$C$3="Score",0,7)</f>
        <v>7</v>
      </c>
      <c r="DA19">
        <f>IF('5. Jours sans travailler'!$C$3="Score",0,7)</f>
        <v>7</v>
      </c>
    </row>
    <row r="20" spans="2:105" x14ac:dyDescent="0.35">
      <c r="B20" s="186" t="e">
        <f>Planning_medecin_LS!#REF!</f>
        <v>#REF!</v>
      </c>
      <c r="C20" s="172"/>
      <c r="D20" s="207">
        <f t="shared" si="3"/>
        <v>5.4117647058823533</v>
      </c>
      <c r="E20" s="188">
        <f>IF('5. Jours sans travailler'!$C$3="Score",,)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IF('5. Jours sans travailler'!$C$3="Score",,)</f>
        <v>0</v>
      </c>
      <c r="Q20" s="187">
        <f>IF('5. Jours sans travailler'!$C$3="Score",,)</f>
        <v>0</v>
      </c>
      <c r="R20" s="188">
        <f>IF('5. Jours sans travailler'!$C$3="Score",,)</f>
        <v>0</v>
      </c>
      <c r="S20" s="188">
        <f>IF('5. Jours sans travailler'!$C$3="Score",,)</f>
        <v>0</v>
      </c>
      <c r="T20" s="188">
        <f>IF('5. Jours sans travailler'!$C$3="Score",,)</f>
        <v>0</v>
      </c>
      <c r="U20" s="172">
        <f>IF('5. Jours sans travailler'!$C$3="Score",0,5)</f>
        <v>5</v>
      </c>
      <c r="V20" s="172">
        <f>IF('5. Jours sans travailler'!$C$3="Score",0,5)</f>
        <v>5</v>
      </c>
      <c r="W20" s="172">
        <f>IF('5. Jours sans travailler'!$C$3="Score",0,5)</f>
        <v>5</v>
      </c>
      <c r="X20" s="172">
        <f>IF('5. Jours sans travailler'!$C$3="Score",0,5)</f>
        <v>5</v>
      </c>
      <c r="Y20" s="172">
        <f>IF('5. Jours sans travailler'!$C$3="Score",0,6)</f>
        <v>6</v>
      </c>
      <c r="Z20" s="172">
        <f>IF('5. Jours sans travailler'!$C$3="Score",0,6)</f>
        <v>6</v>
      </c>
      <c r="AA20" s="172">
        <f>IF('5. Jours sans travailler'!$C$3="Score",0,6)</f>
        <v>6</v>
      </c>
      <c r="AB20" s="172">
        <f>IF('5. Jours sans travailler'!$C$3="Score",0,6)</f>
        <v>6</v>
      </c>
      <c r="AC20" s="172">
        <f>IF('5. Jours sans travailler'!$C$3="Score",0,7)</f>
        <v>7</v>
      </c>
      <c r="AD20" s="172">
        <f>IF('5. Jours sans travailler'!$C$3="Score",0,7)</f>
        <v>7</v>
      </c>
      <c r="AE20" s="172">
        <f>IF('5. Jours sans travailler'!$C$3="Score",0,7)</f>
        <v>7</v>
      </c>
      <c r="AF20" s="172">
        <f>IF('5. Jours sans travailler'!$C$3="Score",0,7)</f>
        <v>7</v>
      </c>
      <c r="AG20" s="172">
        <f>IF('5. Jours sans travailler'!$C$3="Score",0,7)</f>
        <v>7</v>
      </c>
      <c r="AH20" s="172">
        <f>IF('5. Jours sans travailler'!$C$3="Score",0,7)</f>
        <v>7</v>
      </c>
      <c r="AI20" s="172">
        <f>IF('5. Jours sans travailler'!$C$3="Score",0,7)</f>
        <v>7</v>
      </c>
      <c r="AJ20" s="172">
        <f>IF('5. Jours sans travailler'!$C$3="Score",0,7)</f>
        <v>7</v>
      </c>
      <c r="AK20" s="172">
        <f>IF('5. Jours sans travailler'!$C$3="Score",0,6)</f>
        <v>6</v>
      </c>
      <c r="AL20" s="172">
        <f>IF('5. Jours sans travailler'!$C$3="Score",0,6)</f>
        <v>6</v>
      </c>
      <c r="AM20" s="172">
        <f>IF('5. Jours sans travailler'!$C$3="Score",0,5)</f>
        <v>5</v>
      </c>
      <c r="AN20" s="172">
        <f>IF('5. Jours sans travailler'!$C$3="Score",0,5)</f>
        <v>5</v>
      </c>
      <c r="AO20" s="172">
        <f>IF('5. Jours sans travailler'!$C$3="Score",0,5)</f>
        <v>5</v>
      </c>
      <c r="AP20" s="172">
        <f>IF('5. Jours sans travailler'!$C$3="Score",0,4)</f>
        <v>4</v>
      </c>
      <c r="AQ20" s="172">
        <f>IF('5. Jours sans travailler'!$C$3="Score",0,3)</f>
        <v>3</v>
      </c>
      <c r="AR20" s="172">
        <f>IF('5. Jours sans travailler'!$C$3="Score",0,4)</f>
        <v>4</v>
      </c>
      <c r="AS20" s="189">
        <f>IF('5. Jours sans travailler'!$C$3="Score",0,4)</f>
        <v>4</v>
      </c>
      <c r="AT20" s="4">
        <f>IF('5. Jours sans travailler'!$C$3="Score",0,4)</f>
        <v>4</v>
      </c>
      <c r="AU20" s="4">
        <f>IF('5. Jours sans travailler'!$C$3="Score",0,4)</f>
        <v>4</v>
      </c>
      <c r="AV20" s="4">
        <f>IF('5. Jours sans travailler'!$C$3="Score",0,4)</f>
        <v>4</v>
      </c>
      <c r="AW20" s="4">
        <f>IF('5. Jours sans travailler'!$C$3="Score",0,5)</f>
        <v>5</v>
      </c>
      <c r="AX20" s="4">
        <f>IF('5. Jours sans travailler'!$C$3="Score",0,5)</f>
        <v>5</v>
      </c>
      <c r="AY20" s="4">
        <f>IF('5. Jours sans travailler'!$C$3="Score",0,5)</f>
        <v>5</v>
      </c>
      <c r="AZ20" s="4">
        <f>IF('5. Jours sans travailler'!$C$3="Score",0,5)</f>
        <v>5</v>
      </c>
      <c r="BA20" s="4">
        <f>IF('5. Jours sans travailler'!$C$3="Score",0,6)</f>
        <v>6</v>
      </c>
      <c r="BB20" s="4">
        <f>IF('5. Jours sans travailler'!$C$3="Score",0,6)</f>
        <v>6</v>
      </c>
      <c r="BC20" s="4">
        <f>IF('5. Jours sans travailler'!$C$3="Score",0,6)</f>
        <v>6</v>
      </c>
      <c r="BD20" s="4">
        <f>IF('5. Jours sans travailler'!$C$3="Score",0,5)</f>
        <v>5</v>
      </c>
      <c r="BE20" s="4">
        <f>IF('5. Jours sans travailler'!$C$3="Score",0,6)</f>
        <v>6</v>
      </c>
      <c r="BF20" s="4">
        <f>IF('5. Jours sans travailler'!$C$3="Score",0,6)</f>
        <v>6</v>
      </c>
      <c r="BG20" s="4">
        <f>IF('5. Jours sans travailler'!$C$3="Score",0,6)</f>
        <v>6</v>
      </c>
      <c r="BH20" s="4">
        <f>IF('5. Jours sans travailler'!$C$3="Score",0,5)</f>
        <v>5</v>
      </c>
      <c r="BI20" s="4">
        <f>IF('5. Jours sans travailler'!$C$3="Score",0,5)</f>
        <v>5</v>
      </c>
      <c r="BJ20" s="4">
        <f>IF('5. Jours sans travailler'!$C$3="Score",0,5)</f>
        <v>5</v>
      </c>
      <c r="BK20" s="4">
        <f>IF('5. Jours sans travailler'!$C$3="Score",0,6)</f>
        <v>6</v>
      </c>
      <c r="BL20" s="4">
        <f>IF('5. Jours sans travailler'!$C$3="Score",0,5)</f>
        <v>5</v>
      </c>
      <c r="BM20" s="4">
        <f>IF('5. Jours sans travailler'!$C$3="Score",0,5)</f>
        <v>5</v>
      </c>
      <c r="BN20" s="4">
        <f>IF('5. Jours sans travailler'!$C$3="Score",0,5)</f>
        <v>5</v>
      </c>
      <c r="BO20" s="4">
        <f>IF('5. Jours sans travailler'!$C$3="Score",0,5)</f>
        <v>5</v>
      </c>
      <c r="BP20" s="4">
        <f>IF('5. Jours sans travailler'!$C$3="Score",0,5)</f>
        <v>5</v>
      </c>
      <c r="BQ20" s="4">
        <f>IF('5. Jours sans travailler'!$C$3="Score",0,5)</f>
        <v>5</v>
      </c>
      <c r="BR20" s="4">
        <f>IF('5. Jours sans travailler'!$C$3="Score",0,4)</f>
        <v>4</v>
      </c>
      <c r="BS20" s="4">
        <f>IF('5. Jours sans travailler'!$C$3="Score",0,4)</f>
        <v>4</v>
      </c>
      <c r="BT20" s="4">
        <f>IF('5. Jours sans travailler'!$C$3="Score",0,4)</f>
        <v>4</v>
      </c>
      <c r="BU20" s="4">
        <f>IF('5. Jours sans travailler'!$C$3="Score",0,4)</f>
        <v>4</v>
      </c>
      <c r="BV20" s="4">
        <f>IF('5. Jours sans travailler'!$C$3="Score",0,4)</f>
        <v>4</v>
      </c>
      <c r="BW20" s="4">
        <f>IF('5. Jours sans travailler'!$C$3="Score",0,4)</f>
        <v>4</v>
      </c>
      <c r="BX20" s="4">
        <f>IF('5. Jours sans travailler'!$C$3="Score",0,4)</f>
        <v>4</v>
      </c>
      <c r="BY20">
        <f>IF('5. Jours sans travailler'!$C$3="Score",0,5)</f>
        <v>5</v>
      </c>
      <c r="BZ20">
        <f>IF('5. Jours sans travailler'!$C$3="Score",0,5)</f>
        <v>5</v>
      </c>
      <c r="CA20">
        <f>IF('5. Jours sans travailler'!$C$3="Score",0,5)</f>
        <v>5</v>
      </c>
      <c r="CB20">
        <f>IF('5. Jours sans travailler'!$C$3="Score",0,5)</f>
        <v>5</v>
      </c>
      <c r="CC20">
        <f>IF('5. Jours sans travailler'!$C$3="Score",0,6)</f>
        <v>6</v>
      </c>
      <c r="CD20">
        <f>IF('5. Jours sans travailler'!$C$3="Score",0,6)</f>
        <v>6</v>
      </c>
      <c r="CE20">
        <f>IF('5. Jours sans travailler'!$C$3="Score",0,6)</f>
        <v>6</v>
      </c>
      <c r="CF20">
        <f>IF('5. Jours sans travailler'!$C$3="Score",0,5)</f>
        <v>5</v>
      </c>
      <c r="CG20">
        <f>IF('5. Jours sans travailler'!$C$3="Score",0,5)</f>
        <v>5</v>
      </c>
      <c r="CH20">
        <f>IF('5. Jours sans travailler'!$C$3="Score",0,5)</f>
        <v>5</v>
      </c>
      <c r="CI20">
        <f>IF('5. Jours sans travailler'!$C$3="Score",0,5)</f>
        <v>5</v>
      </c>
      <c r="CJ20">
        <f>IF('5. Jours sans travailler'!$C$3="Score",0,5)</f>
        <v>5</v>
      </c>
      <c r="CK20">
        <f>IF('5. Jours sans travailler'!$C$3="Score",0,5)</f>
        <v>5</v>
      </c>
      <c r="CL20">
        <f>IF('5. Jours sans travailler'!$C$3="Score",0,5)</f>
        <v>5</v>
      </c>
      <c r="CM20">
        <f>IF('5. Jours sans travailler'!$C$3="Score",0,6)</f>
        <v>6</v>
      </c>
      <c r="CN20">
        <f>IF('5. Jours sans travailler'!$C$3="Score",0,7)</f>
        <v>7</v>
      </c>
      <c r="CO20">
        <f>IF('5. Jours sans travailler'!$C$3="Score",0,7)</f>
        <v>7</v>
      </c>
      <c r="CP20">
        <f>IF('5. Jours sans travailler'!$C$3="Score",0,7)</f>
        <v>7</v>
      </c>
      <c r="CQ20">
        <f>IF('5. Jours sans travailler'!$C$3="Score",0,7)</f>
        <v>7</v>
      </c>
      <c r="CR20">
        <f>IF('5. Jours sans travailler'!$C$3="Score",0,7)</f>
        <v>7</v>
      </c>
      <c r="CS20">
        <f>IF('5. Jours sans travailler'!$C$3="Score",0,7)</f>
        <v>7</v>
      </c>
      <c r="CT20">
        <f>IF('5. Jours sans travailler'!$C$3="Score",0,7)</f>
        <v>7</v>
      </c>
      <c r="CU20">
        <f>IF('5. Jours sans travailler'!$C$3="Score",0,7)</f>
        <v>7</v>
      </c>
      <c r="CV20">
        <f>IF('5. Jours sans travailler'!$C$3="Score",0,6)</f>
        <v>6</v>
      </c>
      <c r="CW20">
        <f>IF('5. Jours sans travailler'!$C$3="Score",0,6)</f>
        <v>6</v>
      </c>
      <c r="CX20">
        <f>IF('5. Jours sans travailler'!$C$3="Score",0,5)</f>
        <v>5</v>
      </c>
      <c r="CY20">
        <f>IF('5. Jours sans travailler'!$C$3="Score",0,5)</f>
        <v>5</v>
      </c>
      <c r="CZ20">
        <f>IF('5. Jours sans travailler'!$C$3="Score",0,5)</f>
        <v>5</v>
      </c>
      <c r="DA20">
        <f>IF('5. Jours sans travailler'!$C$3="Score",0,4)</f>
        <v>4</v>
      </c>
    </row>
    <row r="21" spans="2:105" ht="15" thickBot="1" x14ac:dyDescent="0.4">
      <c r="B21" s="190" t="e">
        <f>Planning_medecin_LS!#REF!</f>
        <v>#REF!</v>
      </c>
      <c r="C21" s="172"/>
      <c r="D21" s="207">
        <f t="shared" si="3"/>
        <v>3.4823529411764707</v>
      </c>
      <c r="E21" s="188">
        <f>IF('5. Jours sans travailler'!$C$3="Score",,)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IF('5. Jours sans travailler'!$C$3="Score",,)</f>
        <v>0</v>
      </c>
      <c r="Q21" s="187">
        <f>IF('5. Jours sans travailler'!$C$3="Score",,)</f>
        <v>0</v>
      </c>
      <c r="R21" s="188">
        <f>IF('5. Jours sans travailler'!$C$3="Score",,)</f>
        <v>0</v>
      </c>
      <c r="S21" s="188">
        <f>IF('5. Jours sans travailler'!$C$3="Score",,)</f>
        <v>0</v>
      </c>
      <c r="T21" s="188">
        <f>IF('5. Jours sans travailler'!$C$3="Score",,)</f>
        <v>0</v>
      </c>
      <c r="U21" s="172">
        <f>IF('5. Jours sans travailler'!$C$3="Score",0,4)</f>
        <v>4</v>
      </c>
      <c r="V21" s="172">
        <f>IF('5. Jours sans travailler'!$C$3="Score",0,3)</f>
        <v>3</v>
      </c>
      <c r="W21" s="172">
        <f>IF('5. Jours sans travailler'!$C$3="Score",0,4)</f>
        <v>4</v>
      </c>
      <c r="X21" s="172">
        <f>IF('5. Jours sans travailler'!$C$3="Score",0,4)</f>
        <v>4</v>
      </c>
      <c r="Y21" s="172">
        <f>IF('5. Jours sans travailler'!$C$3="Score",0,3)</f>
        <v>3</v>
      </c>
      <c r="Z21" s="172">
        <f>IF('5. Jours sans travailler'!$C$3="Score",0,3)</f>
        <v>3</v>
      </c>
      <c r="AA21" s="172">
        <f>IF('5. Jours sans travailler'!$C$3="Score",0,2)</f>
        <v>2</v>
      </c>
      <c r="AB21" s="172">
        <f>IF('5. Jours sans travailler'!$C$3="Score",0,2)</f>
        <v>2</v>
      </c>
      <c r="AC21" s="172">
        <f>IF('5. Jours sans travailler'!$C$3="Score",0,3)</f>
        <v>3</v>
      </c>
      <c r="AD21" s="172">
        <f>IF('5. Jours sans travailler'!$C$3="Score",0,3)</f>
        <v>3</v>
      </c>
      <c r="AE21" s="172">
        <f>IF('5. Jours sans travailler'!$C$3="Score",0,4)</f>
        <v>4</v>
      </c>
      <c r="AF21" s="172">
        <f>IF('5. Jours sans travailler'!$C$3="Score",0,5)</f>
        <v>5</v>
      </c>
      <c r="AG21" s="172">
        <f>IF('5. Jours sans travailler'!$C$3="Score",0,6)</f>
        <v>6</v>
      </c>
      <c r="AH21" s="172">
        <f>IF('5. Jours sans travailler'!$C$3="Score",0,7)</f>
        <v>7</v>
      </c>
      <c r="AI21" s="172">
        <f>IF('5. Jours sans travailler'!$C$3="Score",0,7)</f>
        <v>7</v>
      </c>
      <c r="AJ21" s="172">
        <f>IF('5. Jours sans travailler'!$C$3="Score",0,6)</f>
        <v>6</v>
      </c>
      <c r="AK21" s="172">
        <f>IF('5. Jours sans travailler'!$C$3="Score",0,5)</f>
        <v>5</v>
      </c>
      <c r="AL21" s="172">
        <f>IF('5. Jours sans travailler'!$C$3="Score",0,4)</f>
        <v>4</v>
      </c>
      <c r="AM21" s="172">
        <f>IF('5. Jours sans travailler'!$C$3="Score",0,3)</f>
        <v>3</v>
      </c>
      <c r="AN21" s="172">
        <f>IF('5. Jours sans travailler'!$C$3="Score",0,3)</f>
        <v>3</v>
      </c>
      <c r="AO21" s="172">
        <f>IF('5. Jours sans travailler'!$C$3="Score",0,3)</f>
        <v>3</v>
      </c>
      <c r="AP21" s="172">
        <f>IF('5. Jours sans travailler'!$C$3="Score",0,3)</f>
        <v>3</v>
      </c>
      <c r="AQ21" s="172">
        <f>IF('5. Jours sans travailler'!$C$3="Score",0,3)</f>
        <v>3</v>
      </c>
      <c r="AR21" s="172">
        <f>IF('5. Jours sans travailler'!$C$3="Score",0,3)</f>
        <v>3</v>
      </c>
      <c r="AS21" s="189">
        <f>IF('5. Jours sans travailler'!$C$3="Score",0,4)</f>
        <v>4</v>
      </c>
      <c r="AT21" s="4">
        <f>IF('5. Jours sans travailler'!$C$3="Score",0,5)</f>
        <v>5</v>
      </c>
      <c r="AU21" s="4">
        <f>IF('5. Jours sans travailler'!$C$3="Score",0,5)</f>
        <v>5</v>
      </c>
      <c r="AV21" s="4">
        <f>IF('5. Jours sans travailler'!$C$3="Score",0,4)</f>
        <v>4</v>
      </c>
      <c r="AW21" s="4">
        <f>IF('5. Jours sans travailler'!$C$3="Score",0,4)</f>
        <v>4</v>
      </c>
      <c r="AX21" s="4">
        <f>IF('5. Jours sans travailler'!$C$3="Score",0,4)</f>
        <v>4</v>
      </c>
      <c r="AY21" s="4">
        <f>IF('5. Jours sans travailler'!$C$3="Score",0,4)</f>
        <v>4</v>
      </c>
      <c r="AZ21" s="4">
        <f>IF('5. Jours sans travailler'!$C$3="Score",0,3)</f>
        <v>3</v>
      </c>
      <c r="BA21" s="4">
        <f>IF('5. Jours sans travailler'!$C$3="Score",0,2)</f>
        <v>2</v>
      </c>
      <c r="BB21" s="4">
        <f>IF('5. Jours sans travailler'!$C$3="Score",0,2)</f>
        <v>2</v>
      </c>
      <c r="BC21" s="4">
        <f>IF('5. Jours sans travailler'!$C$3="Score",0,2)</f>
        <v>2</v>
      </c>
      <c r="BD21" s="4">
        <f>IF('5. Jours sans travailler'!$C$3="Score",0,2)</f>
        <v>2</v>
      </c>
      <c r="BE21" s="4">
        <f>IF('5. Jours sans travailler'!$C$3="Score",0,2)</f>
        <v>2</v>
      </c>
      <c r="BF21" s="4">
        <f>IF('5. Jours sans travailler'!$C$3="Score",0,2)</f>
        <v>2</v>
      </c>
      <c r="BG21" s="4">
        <f>IF('5. Jours sans travailler'!$C$3="Score",0,3)</f>
        <v>3</v>
      </c>
      <c r="BH21" s="4">
        <f>IF('5. Jours sans travailler'!$C$3="Score",0,3)</f>
        <v>3</v>
      </c>
      <c r="BI21" s="4">
        <f>IF('5. Jours sans travailler'!$C$3="Score",0,2)</f>
        <v>2</v>
      </c>
      <c r="BJ21" s="4">
        <f>IF('5. Jours sans travailler'!$C$3="Score",0,3)</f>
        <v>3</v>
      </c>
      <c r="BK21" s="4">
        <f>IF('5. Jours sans travailler'!$C$3="Score",0,3)</f>
        <v>3</v>
      </c>
      <c r="BL21" s="4">
        <f>IF('5. Jours sans travailler'!$C$3="Score",0,3)</f>
        <v>3</v>
      </c>
      <c r="BM21" s="4">
        <f>IF('5. Jours sans travailler'!$C$3="Score",0,3)</f>
        <v>3</v>
      </c>
      <c r="BN21" s="4">
        <f>IF('5. Jours sans travailler'!$C$3="Score",0,3)</f>
        <v>3</v>
      </c>
      <c r="BO21" s="4">
        <f>IF('5. Jours sans travailler'!$C$3="Score",0,4)</f>
        <v>4</v>
      </c>
      <c r="BP21" s="4">
        <f>IF('5. Jours sans travailler'!$C$3="Score",0,4)</f>
        <v>4</v>
      </c>
      <c r="BQ21" s="4">
        <f>IF('5. Jours sans travailler'!$C$3="Score",0,4)</f>
        <v>4</v>
      </c>
      <c r="BR21" s="4">
        <f>IF('5. Jours sans travailler'!$C$3="Score",0,4)</f>
        <v>4</v>
      </c>
      <c r="BS21" s="4">
        <f>IF('5. Jours sans travailler'!$C$3="Score",0,4)</f>
        <v>4</v>
      </c>
      <c r="BT21" s="4">
        <f>IF('5. Jours sans travailler'!$C$3="Score",0,4)</f>
        <v>4</v>
      </c>
      <c r="BU21" s="4">
        <f>IF('5. Jours sans travailler'!$C$3="Score",0,3)</f>
        <v>3</v>
      </c>
      <c r="BV21" s="4">
        <f>IF('5. Jours sans travailler'!$C$3="Score",0,3)</f>
        <v>3</v>
      </c>
      <c r="BW21" s="4">
        <f>IF('5. Jours sans travailler'!$C$3="Score",0,3)</f>
        <v>3</v>
      </c>
      <c r="BX21" s="4">
        <f>IF('5. Jours sans travailler'!$C$3="Score",0,2)</f>
        <v>2</v>
      </c>
      <c r="BY21">
        <f>IF('5. Jours sans travailler'!$C$3="Score",1,1)</f>
        <v>1</v>
      </c>
      <c r="BZ21">
        <f>IF('5. Jours sans travailler'!$C$3="Score",0,2)</f>
        <v>2</v>
      </c>
      <c r="CA21">
        <f>IF('5. Jours sans travailler'!$C$3="Score",0,3)</f>
        <v>3</v>
      </c>
      <c r="CB21">
        <f>IF('5. Jours sans travailler'!$C$3="Score",0,3)</f>
        <v>3</v>
      </c>
      <c r="CC21">
        <f>IF('5. Jours sans travailler'!$C$3="Score",0,2)</f>
        <v>2</v>
      </c>
      <c r="CD21">
        <f>IF('5. Jours sans travailler'!$C$3="Score",0,2)</f>
        <v>2</v>
      </c>
      <c r="CE21">
        <f>IF('5. Jours sans travailler'!$C$3="Score",0,2)</f>
        <v>2</v>
      </c>
      <c r="CF21">
        <f>IF('5. Jours sans travailler'!$C$3="Score",0,3)</f>
        <v>3</v>
      </c>
      <c r="CG21">
        <f>IF('5. Jours sans travailler'!$C$3="Score",0,2)</f>
        <v>2</v>
      </c>
      <c r="CH21">
        <f>IF('5. Jours sans travailler'!$C$3="Score",1,1)</f>
        <v>1</v>
      </c>
      <c r="CI21">
        <f>IF('5. Jours sans travailler'!$C$3="Score",1,1)</f>
        <v>1</v>
      </c>
      <c r="CJ21">
        <f>IF('5. Jours sans travailler'!$C$3="Score",0,2)</f>
        <v>2</v>
      </c>
      <c r="CK21">
        <f>IF('5. Jours sans travailler'!$C$3="Score",0,3)</f>
        <v>3</v>
      </c>
      <c r="CL21">
        <f>IF('5. Jours sans travailler'!$C$3="Score",0,4)</f>
        <v>4</v>
      </c>
      <c r="CM21">
        <f>IF('5. Jours sans travailler'!$C$3="Score",0,4)</f>
        <v>4</v>
      </c>
      <c r="CN21">
        <f>IF('5. Jours sans travailler'!$C$3="Score",0,4)</f>
        <v>4</v>
      </c>
      <c r="CO21">
        <f>IF('5. Jours sans travailler'!$C$3="Score",0,4)</f>
        <v>4</v>
      </c>
      <c r="CP21">
        <f>IF('5. Jours sans travailler'!$C$3="Score",0,5)</f>
        <v>5</v>
      </c>
      <c r="CQ21">
        <f>IF('5. Jours sans travailler'!$C$3="Score",0,4)</f>
        <v>4</v>
      </c>
      <c r="CR21">
        <f>IF('5. Jours sans travailler'!$C$3="Score",0,3)</f>
        <v>3</v>
      </c>
      <c r="CS21">
        <f>IF('5. Jours sans travailler'!$C$3="Score",0,3)</f>
        <v>3</v>
      </c>
      <c r="CT21">
        <f>IF('5. Jours sans travailler'!$C$3="Score",0,3)</f>
        <v>3</v>
      </c>
      <c r="CU21">
        <f>IF('5. Jours sans travailler'!$C$3="Score",0,4)</f>
        <v>4</v>
      </c>
      <c r="CV21">
        <f>IF('5. Jours sans travailler'!$C$3="Score",0,5)</f>
        <v>5</v>
      </c>
      <c r="CW21">
        <f>IF('5. Jours sans travailler'!$C$3="Score",0,5)</f>
        <v>5</v>
      </c>
      <c r="CX21">
        <f>IF('5. Jours sans travailler'!$C$3="Score",0,6)</f>
        <v>6</v>
      </c>
      <c r="CY21">
        <f>IF('5. Jours sans travailler'!$C$3="Score",0,7)</f>
        <v>7</v>
      </c>
      <c r="CZ21">
        <f>IF('5. Jours sans travailler'!$C$3="Score",0,6)</f>
        <v>6</v>
      </c>
      <c r="DA21">
        <f>IF('5. Jours sans travailler'!$C$3="Score",0,6)</f>
        <v>6</v>
      </c>
    </row>
    <row r="22" spans="2:105" x14ac:dyDescent="0.35">
      <c r="B22" s="186" t="e">
        <f>#REF!</f>
        <v>#REF!</v>
      </c>
      <c r="C22" s="183">
        <v>1</v>
      </c>
      <c r="D22" s="206">
        <f t="shared" si="3"/>
        <v>3.9176470588235293</v>
      </c>
      <c r="E22" s="184">
        <f>IF('5. Jours sans travailler'!$C$3="Score",,)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IF('5. Jours sans travailler'!$C$3="Score",,)</f>
        <v>0</v>
      </c>
      <c r="Q22" s="184">
        <f>IF('5. Jours sans travailler'!$C$3="Score",,)</f>
        <v>0</v>
      </c>
      <c r="R22" s="183">
        <f>IF('5. Jours sans travailler'!$C$3="Score",,)</f>
        <v>0</v>
      </c>
      <c r="S22" s="183">
        <f>IF('5. Jours sans travailler'!$C$3="Score",,)</f>
        <v>0</v>
      </c>
      <c r="T22" s="183">
        <f>IF('5. Jours sans travailler'!$C$3="Score",,)</f>
        <v>0</v>
      </c>
      <c r="U22" s="185">
        <f>IF('5. Jours sans travailler'!$C$3="Score",0,3)</f>
        <v>3</v>
      </c>
      <c r="V22" s="185">
        <f>IF('5. Jours sans travailler'!$C$3="Score",0,3)</f>
        <v>3</v>
      </c>
      <c r="W22" s="185">
        <f>IF('5. Jours sans travailler'!$C$3="Score",0,4)</f>
        <v>4</v>
      </c>
      <c r="X22" s="185">
        <f>IF('5. Jours sans travailler'!$C$3="Score",0,4)</f>
        <v>4</v>
      </c>
      <c r="Y22" s="185">
        <f>IF('5. Jours sans travailler'!$C$3="Score",0,4)</f>
        <v>4</v>
      </c>
      <c r="Z22" s="185">
        <f>IF('5. Jours sans travailler'!$C$3="Score",0,4)</f>
        <v>4</v>
      </c>
      <c r="AA22" s="185">
        <f>IF('5. Jours sans travailler'!$C$3="Score",0,4)</f>
        <v>4</v>
      </c>
      <c r="AB22" s="185">
        <f>IF('5. Jours sans travailler'!$C$3="Score",0,3)</f>
        <v>3</v>
      </c>
      <c r="AC22" s="185">
        <f>IF('5. Jours sans travailler'!$C$3="Score",0,2)</f>
        <v>2</v>
      </c>
      <c r="AD22" s="185">
        <f>IF('5. Jours sans travailler'!$C$3="Score",1,1)</f>
        <v>1</v>
      </c>
      <c r="AE22" s="185">
        <f>IF('5. Jours sans travailler'!$C$3="Score",1,1)</f>
        <v>1</v>
      </c>
      <c r="AF22" s="185">
        <f>IF('5. Jours sans travailler'!$C$3="Score",0,2)</f>
        <v>2</v>
      </c>
      <c r="AG22" s="185">
        <f>IF('5. Jours sans travailler'!$C$3="Score",0,3)</f>
        <v>3</v>
      </c>
      <c r="AH22" s="185">
        <f>IF('5. Jours sans travailler'!$C$3="Score",0,3)</f>
        <v>3</v>
      </c>
      <c r="AI22" s="185">
        <f>IF('5. Jours sans travailler'!$C$3="Score",0,4)</f>
        <v>4</v>
      </c>
      <c r="AJ22" s="185">
        <f>IF('5. Jours sans travailler'!$C$3="Score",0,4)</f>
        <v>4</v>
      </c>
      <c r="AK22" s="185">
        <f>IF('5. Jours sans travailler'!$C$3="Score",0,4)</f>
        <v>4</v>
      </c>
      <c r="AL22" s="185">
        <f>IF('5. Jours sans travailler'!$C$3="Score",0,5)</f>
        <v>5</v>
      </c>
      <c r="AM22" s="185">
        <f>IF('5. Jours sans travailler'!$C$3="Score",0,4)</f>
        <v>4</v>
      </c>
      <c r="AN22" s="185">
        <f>IF('5. Jours sans travailler'!$C$3="Score",0,3)</f>
        <v>3</v>
      </c>
      <c r="AO22" s="185">
        <f>IF('5. Jours sans travailler'!$C$3="Score",0,3)</f>
        <v>3</v>
      </c>
      <c r="AP22" s="185">
        <f>IF('5. Jours sans travailler'!$C$3="Score",0,3)</f>
        <v>3</v>
      </c>
      <c r="AQ22" s="185">
        <f>IF('5. Jours sans travailler'!$C$3="Score",0,3)</f>
        <v>3</v>
      </c>
      <c r="AR22" s="185">
        <f>IF('5. Jours sans travailler'!$C$3="Score",0,3)</f>
        <v>3</v>
      </c>
      <c r="AS22" s="194">
        <f>IF('5. Jours sans travailler'!$C$3="Score",0,3)</f>
        <v>3</v>
      </c>
      <c r="AT22" s="4">
        <f>IF('5. Jours sans travailler'!$C$3="Score",0,3)</f>
        <v>3</v>
      </c>
      <c r="AU22" s="4">
        <f>IF('5. Jours sans travailler'!$C$3="Score",0,4)</f>
        <v>4</v>
      </c>
      <c r="AV22" s="4">
        <f>IF('5. Jours sans travailler'!$C$3="Score",0,4)</f>
        <v>4</v>
      </c>
      <c r="AW22" s="4">
        <f>IF('5. Jours sans travailler'!$C$3="Score",0,3)</f>
        <v>3</v>
      </c>
      <c r="AX22" s="4">
        <f>IF('5. Jours sans travailler'!$C$3="Score",0,3)</f>
        <v>3</v>
      </c>
      <c r="AY22" s="4">
        <f>IF('5. Jours sans travailler'!$C$3="Score",0,4)</f>
        <v>4</v>
      </c>
      <c r="AZ22" s="4">
        <f>IF('5. Jours sans travailler'!$C$3="Score",0,4)</f>
        <v>4</v>
      </c>
      <c r="BA22" s="4">
        <f>IF('5. Jours sans travailler'!$C$3="Score",0,4)</f>
        <v>4</v>
      </c>
      <c r="BB22" s="4">
        <f>IF('5. Jours sans travailler'!$C$3="Score",0,4)</f>
        <v>4</v>
      </c>
      <c r="BC22" s="4">
        <f>IF('5. Jours sans travailler'!$C$3="Score",0,4)</f>
        <v>4</v>
      </c>
      <c r="BD22" s="4">
        <f>IF('5. Jours sans travailler'!$C$3="Score",0,5)</f>
        <v>5</v>
      </c>
      <c r="BE22" s="4">
        <f>IF('5. Jours sans travailler'!$C$3="Score",0,6)</f>
        <v>6</v>
      </c>
      <c r="BF22" s="4">
        <f>IF('5. Jours sans travailler'!$C$3="Score",0,6)</f>
        <v>6</v>
      </c>
      <c r="BG22" s="4">
        <f>IF('5. Jours sans travailler'!$C$3="Score",0,6)</f>
        <v>6</v>
      </c>
      <c r="BH22" s="4">
        <f>IF('5. Jours sans travailler'!$C$3="Score",0,7)</f>
        <v>7</v>
      </c>
      <c r="BI22" s="4">
        <f>IF('5. Jours sans travailler'!$C$3="Score",0,7)</f>
        <v>7</v>
      </c>
      <c r="BJ22" s="4">
        <f>IF('5. Jours sans travailler'!$C$3="Score",0,6)</f>
        <v>6</v>
      </c>
      <c r="BK22" s="4">
        <f>IF('5. Jours sans travailler'!$C$3="Score",0,5)</f>
        <v>5</v>
      </c>
      <c r="BL22" s="4">
        <f>IF('5. Jours sans travailler'!$C$3="Score",0,4)</f>
        <v>4</v>
      </c>
      <c r="BM22" s="4">
        <f>IF('5. Jours sans travailler'!$C$3="Score",0,4)</f>
        <v>4</v>
      </c>
      <c r="BN22" s="4">
        <f>IF('5. Jours sans travailler'!$C$3="Score",0,4)</f>
        <v>4</v>
      </c>
      <c r="BO22" s="4">
        <f>IF('5. Jours sans travailler'!$C$3="Score",0,4)</f>
        <v>4</v>
      </c>
      <c r="BP22" s="4">
        <f>IF('5. Jours sans travailler'!$C$3="Score",0,3)</f>
        <v>3</v>
      </c>
      <c r="BQ22" s="4">
        <f>IF('5. Jours sans travailler'!$C$3="Score",0,3)</f>
        <v>3</v>
      </c>
      <c r="BR22" s="4">
        <f>IF('5. Jours sans travailler'!$C$3="Score",0,4)</f>
        <v>4</v>
      </c>
      <c r="BS22" s="4">
        <f>IF('5. Jours sans travailler'!$C$3="Score",0,5)</f>
        <v>5</v>
      </c>
      <c r="BT22" s="4">
        <f>IF('5. Jours sans travailler'!$C$3="Score",0,5)</f>
        <v>5</v>
      </c>
      <c r="BU22" s="4">
        <f>IF('5. Jours sans travailler'!$C$3="Score",0,5)</f>
        <v>5</v>
      </c>
      <c r="BV22" s="4">
        <f>IF('5. Jours sans travailler'!$C$3="Score",0,5)</f>
        <v>5</v>
      </c>
      <c r="BW22" s="4">
        <f>IF('5. Jours sans travailler'!$C$3="Score",0,6)</f>
        <v>6</v>
      </c>
      <c r="BX22" s="4">
        <f>IF('5. Jours sans travailler'!$C$3="Score",0,7)</f>
        <v>7</v>
      </c>
      <c r="BY22">
        <f>IF('5. Jours sans travailler'!$C$3="Score",0,7)</f>
        <v>7</v>
      </c>
      <c r="BZ22">
        <f>IF('5. Jours sans travailler'!$C$3="Score",0,6)</f>
        <v>6</v>
      </c>
      <c r="CA22">
        <f>IF('5. Jours sans travailler'!$C$3="Score",0,5)</f>
        <v>5</v>
      </c>
      <c r="CB22">
        <f>IF('5. Jours sans travailler'!$C$3="Score",0,4)</f>
        <v>4</v>
      </c>
      <c r="CC22">
        <f>IF('5. Jours sans travailler'!$C$3="Score",0,3)</f>
        <v>3</v>
      </c>
      <c r="CD22">
        <f>IF('5. Jours sans travailler'!$C$3="Score",0,3)</f>
        <v>3</v>
      </c>
      <c r="CE22">
        <f>IF('5. Jours sans travailler'!$C$3="Score",0,3)</f>
        <v>3</v>
      </c>
      <c r="CF22">
        <f>IF('5. Jours sans travailler'!$C$3="Score",0,3)</f>
        <v>3</v>
      </c>
      <c r="CG22">
        <f>IF('5. Jours sans travailler'!$C$3="Score",0,4)</f>
        <v>4</v>
      </c>
      <c r="CH22">
        <f>IF('5. Jours sans travailler'!$C$3="Score",0,5)</f>
        <v>5</v>
      </c>
      <c r="CI22">
        <f>IF('5. Jours sans travailler'!$C$3="Score",0,5)</f>
        <v>5</v>
      </c>
      <c r="CJ22">
        <f>IF('5. Jours sans travailler'!$C$3="Score",0,6)</f>
        <v>6</v>
      </c>
      <c r="CK22">
        <f>IF('5. Jours sans travailler'!$C$3="Score",0,5)</f>
        <v>5</v>
      </c>
      <c r="CL22">
        <f>IF('5. Jours sans travailler'!$C$3="Score",0,4)</f>
        <v>4</v>
      </c>
      <c r="CM22">
        <f>IF('5. Jours sans travailler'!$C$3="Score",0,3)</f>
        <v>3</v>
      </c>
      <c r="CN22">
        <f>IF('5. Jours sans travailler'!$C$3="Score",0,2)</f>
        <v>2</v>
      </c>
      <c r="CO22">
        <f>IF('5. Jours sans travailler'!$C$3="Score",0,2)</f>
        <v>2</v>
      </c>
      <c r="CP22">
        <f>IF('5. Jours sans travailler'!$C$3="Score",0,2)</f>
        <v>2</v>
      </c>
      <c r="CQ22">
        <f>IF('5. Jours sans travailler'!$C$3="Score",0,2)</f>
        <v>2</v>
      </c>
      <c r="CR22">
        <f>IF('5. Jours sans travailler'!$C$3="Score",0,2)</f>
        <v>2</v>
      </c>
      <c r="CS22">
        <f>IF('5. Jours sans travailler'!$C$3="Score",0,3)</f>
        <v>3</v>
      </c>
      <c r="CT22">
        <f>IF('5. Jours sans travailler'!$C$3="Score",0,4)</f>
        <v>4</v>
      </c>
      <c r="CU22">
        <f>IF('5. Jours sans travailler'!$C$3="Score",0,4)</f>
        <v>4</v>
      </c>
      <c r="CV22">
        <f>IF('5. Jours sans travailler'!$C$3="Score",0,4)</f>
        <v>4</v>
      </c>
      <c r="CW22">
        <f>IF('5. Jours sans travailler'!$C$3="Score",0,4)</f>
        <v>4</v>
      </c>
      <c r="CX22">
        <f>IF('5. Jours sans travailler'!$C$3="Score",0,4)</f>
        <v>4</v>
      </c>
      <c r="CY22">
        <f>IF('5. Jours sans travailler'!$C$3="Score",0,4)</f>
        <v>4</v>
      </c>
      <c r="CZ22">
        <f>IF('5. Jours sans travailler'!$C$3="Score",0,3)</f>
        <v>3</v>
      </c>
      <c r="DA22">
        <f>IF('5. Jours sans travailler'!$C$3="Score",0,3)</f>
        <v>3</v>
      </c>
    </row>
    <row r="23" spans="2:105" x14ac:dyDescent="0.35">
      <c r="B23" s="186" t="e">
        <f>#REF!</f>
        <v>#REF!</v>
      </c>
      <c r="C23" s="172">
        <v>1</v>
      </c>
      <c r="D23" s="207">
        <f t="shared" si="3"/>
        <v>3.5058823529411764</v>
      </c>
      <c r="E23" s="187">
        <f>IF('5. Jours sans travailler'!$C$3="Score",,)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IF('5. Jours sans travailler'!$C$3="Score",,)</f>
        <v>0</v>
      </c>
      <c r="Q23" s="188">
        <f>IF('5. Jours sans travailler'!$C$3="Score",,)</f>
        <v>0</v>
      </c>
      <c r="R23" s="188">
        <f>IF('5. Jours sans travailler'!$C$3="Score",,)</f>
        <v>0</v>
      </c>
      <c r="S23" s="187">
        <f>IF('5. Jours sans travailler'!$C$3="Score",,)</f>
        <v>0</v>
      </c>
      <c r="T23" s="187">
        <f>IF('5. Jours sans travailler'!$C$3="Score",,)</f>
        <v>0</v>
      </c>
      <c r="U23" s="172">
        <f>IF('5. Jours sans travailler'!$C$3="Score",0,5)</f>
        <v>5</v>
      </c>
      <c r="V23" s="172">
        <f>IF('5. Jours sans travailler'!$C$3="Score",0,5)</f>
        <v>5</v>
      </c>
      <c r="W23" s="172">
        <f>IF('5. Jours sans travailler'!$C$3="Score",0,6)</f>
        <v>6</v>
      </c>
      <c r="X23" s="172">
        <f>IF('5. Jours sans travailler'!$C$3="Score",0,6)</f>
        <v>6</v>
      </c>
      <c r="Y23" s="172">
        <f>IF('5. Jours sans travailler'!$C$3="Score",0,5)</f>
        <v>5</v>
      </c>
      <c r="Z23" s="172">
        <f>IF('5. Jours sans travailler'!$C$3="Score",0,4)</f>
        <v>4</v>
      </c>
      <c r="AA23" s="172">
        <f>IF('5. Jours sans travailler'!$C$3="Score",0,4)</f>
        <v>4</v>
      </c>
      <c r="AB23" s="172">
        <f>IF('5. Jours sans travailler'!$C$3="Score",0,4)</f>
        <v>4</v>
      </c>
      <c r="AC23" s="172">
        <f>IF('5. Jours sans travailler'!$C$3="Score",0,4)</f>
        <v>4</v>
      </c>
      <c r="AD23" s="172">
        <f>IF('5. Jours sans travailler'!$C$3="Score",0,3)</f>
        <v>3</v>
      </c>
      <c r="AE23" s="172">
        <f>IF('5. Jours sans travailler'!$C$3="Score",0,3)</f>
        <v>3</v>
      </c>
      <c r="AF23" s="172">
        <f>IF('5. Jours sans travailler'!$C$3="Score",0,3)</f>
        <v>3</v>
      </c>
      <c r="AG23" s="172">
        <f>IF('5. Jours sans travailler'!$C$3="Score",0,3)</f>
        <v>3</v>
      </c>
      <c r="AH23" s="172">
        <f>IF('5. Jours sans travailler'!$C$3="Score",0,3)</f>
        <v>3</v>
      </c>
      <c r="AI23" s="172">
        <f>IF('5. Jours sans travailler'!$C$3="Score",0,2)</f>
        <v>2</v>
      </c>
      <c r="AJ23" s="172">
        <f>IF('5. Jours sans travailler'!$C$3="Score",0,2)</f>
        <v>2</v>
      </c>
      <c r="AK23" s="172">
        <f>IF('5. Jours sans travailler'!$C$3="Score",0,2)</f>
        <v>2</v>
      </c>
      <c r="AL23" s="172">
        <f>IF('5. Jours sans travailler'!$C$3="Score",0,2)</f>
        <v>2</v>
      </c>
      <c r="AM23" s="172">
        <f>IF('5. Jours sans travailler'!$C$3="Score",0,2)</f>
        <v>2</v>
      </c>
      <c r="AN23" s="172">
        <f>IF('5. Jours sans travailler'!$C$3="Score",0,2)</f>
        <v>2</v>
      </c>
      <c r="AO23" s="172">
        <f>IF('5. Jours sans travailler'!$C$3="Score",1,1)</f>
        <v>1</v>
      </c>
      <c r="AP23" s="172">
        <f>IF('5. Jours sans travailler'!$C$3="Score",0,2)</f>
        <v>2</v>
      </c>
      <c r="AQ23" s="172">
        <f>IF('5. Jours sans travailler'!$C$3="Score",1,1)</f>
        <v>1</v>
      </c>
      <c r="AR23" s="172">
        <f>IF('5. Jours sans travailler'!$C$3="Score",0,2)</f>
        <v>2</v>
      </c>
      <c r="AS23" s="189">
        <f>IF('5. Jours sans travailler'!$C$3="Score",0,3)</f>
        <v>3</v>
      </c>
      <c r="AT23" s="4">
        <f>IF('5. Jours sans travailler'!$C$3="Score",0,3)</f>
        <v>3</v>
      </c>
      <c r="AU23" s="4">
        <f>IF('5. Jours sans travailler'!$C$3="Score",0,3)</f>
        <v>3</v>
      </c>
      <c r="AV23" s="4">
        <f>IF('5. Jours sans travailler'!$C$3="Score",0,4)</f>
        <v>4</v>
      </c>
      <c r="AW23" s="4">
        <f>IF('5. Jours sans travailler'!$C$3="Score",0,4)</f>
        <v>4</v>
      </c>
      <c r="AX23" s="4">
        <f>IF('5. Jours sans travailler'!$C$3="Score",0,5)</f>
        <v>5</v>
      </c>
      <c r="AY23" s="4">
        <f>IF('5. Jours sans travailler'!$C$3="Score",0,5)</f>
        <v>5</v>
      </c>
      <c r="AZ23" s="4">
        <f>IF('5. Jours sans travailler'!$C$3="Score",0,5)</f>
        <v>5</v>
      </c>
      <c r="BA23" s="4">
        <f>IF('5. Jours sans travailler'!$C$3="Score",0,5)</f>
        <v>5</v>
      </c>
      <c r="BB23" s="4">
        <f>IF('5. Jours sans travailler'!$C$3="Score",0,5)</f>
        <v>5</v>
      </c>
      <c r="BC23" s="4">
        <f>IF('5. Jours sans travailler'!$C$3="Score",0,5)</f>
        <v>5</v>
      </c>
      <c r="BD23" s="4">
        <f>IF('5. Jours sans travailler'!$C$3="Score",0,5)</f>
        <v>5</v>
      </c>
      <c r="BE23" s="4">
        <f>IF('5. Jours sans travailler'!$C$3="Score",0,5)</f>
        <v>5</v>
      </c>
      <c r="BF23" s="4">
        <f>IF('5. Jours sans travailler'!$C$3="Score",0,5)</f>
        <v>5</v>
      </c>
      <c r="BG23" s="4">
        <f>IF('5. Jours sans travailler'!$C$3="Score",0,5)</f>
        <v>5</v>
      </c>
      <c r="BH23" s="4">
        <f>IF('5. Jours sans travailler'!$C$3="Score",0,6)</f>
        <v>6</v>
      </c>
      <c r="BI23" s="4">
        <f>IF('5. Jours sans travailler'!$C$3="Score",0,7)</f>
        <v>7</v>
      </c>
      <c r="BJ23" s="4">
        <f>IF('5. Jours sans travailler'!$C$3="Score",0,7)</f>
        <v>7</v>
      </c>
      <c r="BK23" s="4">
        <f>IF('5. Jours sans travailler'!$C$3="Score",0,7)</f>
        <v>7</v>
      </c>
      <c r="BL23" s="4">
        <f>IF('5. Jours sans travailler'!$C$3="Score",0,6)</f>
        <v>6</v>
      </c>
      <c r="BM23" s="4">
        <f>IF('5. Jours sans travailler'!$C$3="Score",0,5)</f>
        <v>5</v>
      </c>
      <c r="BN23" s="4">
        <f>IF('5. Jours sans travailler'!$C$3="Score",0,4)</f>
        <v>4</v>
      </c>
      <c r="BO23" s="4">
        <f>IF('5. Jours sans travailler'!$C$3="Score",0,4)</f>
        <v>4</v>
      </c>
      <c r="BP23" s="4">
        <f>IF('5. Jours sans travailler'!$C$3="Score",0,4)</f>
        <v>4</v>
      </c>
      <c r="BQ23" s="4">
        <f>IF('5. Jours sans travailler'!$C$3="Score",0,4)</f>
        <v>4</v>
      </c>
      <c r="BR23" s="4">
        <f>IF('5. Jours sans travailler'!$C$3="Score",0,3)</f>
        <v>3</v>
      </c>
      <c r="BS23" s="4">
        <f>IF('5. Jours sans travailler'!$C$3="Score",0,3)</f>
        <v>3</v>
      </c>
      <c r="BT23" s="4">
        <f>IF('5. Jours sans travailler'!$C$3="Score",0,3)</f>
        <v>3</v>
      </c>
      <c r="BU23" s="4">
        <f>IF('5. Jours sans travailler'!$C$3="Score",0,3)</f>
        <v>3</v>
      </c>
      <c r="BV23" s="4">
        <f>IF('5. Jours sans travailler'!$C$3="Score",0,2)</f>
        <v>2</v>
      </c>
      <c r="BW23" s="4">
        <f>IF('5. Jours sans travailler'!$C$3="Score",1,1)</f>
        <v>1</v>
      </c>
      <c r="BX23" s="4">
        <f>IF('5. Jours sans travailler'!$C$3="Score",2,0)</f>
        <v>0</v>
      </c>
      <c r="BY23">
        <f>IF('5. Jours sans travailler'!$C$3="Score",1,1)</f>
        <v>1</v>
      </c>
      <c r="BZ23">
        <f>IF('5. Jours sans travailler'!$C$3="Score",0,2)</f>
        <v>2</v>
      </c>
      <c r="CA23">
        <f>IF('5. Jours sans travailler'!$C$3="Score",0,3)</f>
        <v>3</v>
      </c>
      <c r="CB23">
        <f>IF('5. Jours sans travailler'!$C$3="Score",0,3)</f>
        <v>3</v>
      </c>
      <c r="CC23">
        <f>IF('5. Jours sans travailler'!$C$3="Score",0,4)</f>
        <v>4</v>
      </c>
      <c r="CD23">
        <f>IF('5. Jours sans travailler'!$C$3="Score",0,5)</f>
        <v>5</v>
      </c>
      <c r="CE23">
        <f>IF('5. Jours sans travailler'!$C$3="Score",0,5)</f>
        <v>5</v>
      </c>
      <c r="CF23">
        <f>IF('5. Jours sans travailler'!$C$3="Score",0,4)</f>
        <v>4</v>
      </c>
      <c r="CG23">
        <f>IF('5. Jours sans travailler'!$C$3="Score",0,3)</f>
        <v>3</v>
      </c>
      <c r="CH23">
        <f>IF('5. Jours sans travailler'!$C$3="Score",0,2)</f>
        <v>2</v>
      </c>
      <c r="CI23">
        <f>IF('5. Jours sans travailler'!$C$3="Score",0,2)</f>
        <v>2</v>
      </c>
      <c r="CJ23">
        <f>IF('5. Jours sans travailler'!$C$3="Score",1,1)</f>
        <v>1</v>
      </c>
      <c r="CK23">
        <f>IF('5. Jours sans travailler'!$C$3="Score",2,0)</f>
        <v>0</v>
      </c>
      <c r="CL23">
        <f>IF('5. Jours sans travailler'!$C$3="Score",2,0)</f>
        <v>0</v>
      </c>
      <c r="CM23">
        <f>IF('5. Jours sans travailler'!$C$3="Score",1,1)</f>
        <v>1</v>
      </c>
      <c r="CN23">
        <f>IF('5. Jours sans travailler'!$C$3="Score",0,2)</f>
        <v>2</v>
      </c>
      <c r="CO23">
        <f>IF('5. Jours sans travailler'!$C$3="Score",0,2)</f>
        <v>2</v>
      </c>
      <c r="CP23">
        <f>IF('5. Jours sans travailler'!$C$3="Score",0,3)</f>
        <v>3</v>
      </c>
      <c r="CQ23">
        <f>IF('5. Jours sans travailler'!$C$3="Score",0,3)</f>
        <v>3</v>
      </c>
      <c r="CR23">
        <f>IF('5. Jours sans travailler'!$C$3="Score",0,3)</f>
        <v>3</v>
      </c>
      <c r="CS23">
        <f>IF('5. Jours sans travailler'!$C$3="Score",0,4)</f>
        <v>4</v>
      </c>
      <c r="CT23">
        <f>IF('5. Jours sans travailler'!$C$3="Score",0,4)</f>
        <v>4</v>
      </c>
      <c r="CU23">
        <f>IF('5. Jours sans travailler'!$C$3="Score",0,4)</f>
        <v>4</v>
      </c>
      <c r="CV23">
        <f>IF('5. Jours sans travailler'!$C$3="Score",0,5)</f>
        <v>5</v>
      </c>
      <c r="CW23">
        <f>IF('5. Jours sans travailler'!$C$3="Score",0,4)</f>
        <v>4</v>
      </c>
      <c r="CX23">
        <f>IF('5. Jours sans travailler'!$C$3="Score",0,4)</f>
        <v>4</v>
      </c>
      <c r="CY23">
        <f>IF('5. Jours sans travailler'!$C$3="Score",0,4)</f>
        <v>4</v>
      </c>
      <c r="CZ23">
        <f>IF('5. Jours sans travailler'!$C$3="Score",0,4)</f>
        <v>4</v>
      </c>
      <c r="DA23">
        <f>IF('5. Jours sans travailler'!$C$3="Score",0,4)</f>
        <v>4</v>
      </c>
    </row>
    <row r="24" spans="2:105" x14ac:dyDescent="0.35">
      <c r="B24" s="186" t="e">
        <f>#REF!</f>
        <v>#REF!</v>
      </c>
      <c r="C24" s="172">
        <v>1</v>
      </c>
      <c r="D24" s="207">
        <f t="shared" si="3"/>
        <v>5.3176470588235292</v>
      </c>
      <c r="E24" s="187">
        <f>IF('5. Jours sans travailler'!$C$3="Score",,)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IF('5. Jours sans travailler'!$C$3="Score",,)</f>
        <v>0</v>
      </c>
      <c r="Q24" s="187">
        <f>IF('5. Jours sans travailler'!$C$3="Score",,)</f>
        <v>0</v>
      </c>
      <c r="R24" s="188">
        <f>IF('5. Jours sans travailler'!$C$3="Score",,)</f>
        <v>0</v>
      </c>
      <c r="S24" s="188">
        <f>IF('5. Jours sans travailler'!$C$3="Score",,)</f>
        <v>0</v>
      </c>
      <c r="T24" s="187">
        <f>IF('5. Jours sans travailler'!$C$3="Score",,)</f>
        <v>0</v>
      </c>
      <c r="U24" s="172">
        <f>IF('5. Jours sans travailler'!$C$3="Score",0,4)</f>
        <v>4</v>
      </c>
      <c r="V24" s="172">
        <f>IF('5. Jours sans travailler'!$C$3="Score",0,3)</f>
        <v>3</v>
      </c>
      <c r="W24" s="172">
        <f>IF('5. Jours sans travailler'!$C$3="Score",0,4)</f>
        <v>4</v>
      </c>
      <c r="X24" s="172">
        <f>IF('5. Jours sans travailler'!$C$3="Score",0,5)</f>
        <v>5</v>
      </c>
      <c r="Y24" s="172">
        <f>IF('5. Jours sans travailler'!$C$3="Score",0,4)</f>
        <v>4</v>
      </c>
      <c r="Z24" s="172">
        <f>IF('5. Jours sans travailler'!$C$3="Score",0,3)</f>
        <v>3</v>
      </c>
      <c r="AA24" s="172">
        <f>IF('5. Jours sans travailler'!$C$3="Score",0,4)</f>
        <v>4</v>
      </c>
      <c r="AB24" s="172">
        <f>IF('5. Jours sans travailler'!$C$3="Score",0,4)</f>
        <v>4</v>
      </c>
      <c r="AC24" s="172">
        <f>IF('5. Jours sans travailler'!$C$3="Score",0,5)</f>
        <v>5</v>
      </c>
      <c r="AD24" s="172">
        <f>IF('5. Jours sans travailler'!$C$3="Score",0,5)</f>
        <v>5</v>
      </c>
      <c r="AE24" s="172">
        <f>IF('5. Jours sans travailler'!$C$3="Score",0,5)</f>
        <v>5</v>
      </c>
      <c r="AF24" s="172">
        <f>IF('5. Jours sans travailler'!$C$3="Score",0,6)</f>
        <v>6</v>
      </c>
      <c r="AG24" s="172">
        <f>IF('5. Jours sans travailler'!$C$3="Score",0,7)</f>
        <v>7</v>
      </c>
      <c r="AH24" s="172">
        <f>IF('5. Jours sans travailler'!$C$3="Score",0,7)</f>
        <v>7</v>
      </c>
      <c r="AI24" s="172">
        <f>IF('5. Jours sans travailler'!$C$3="Score",0,7)</f>
        <v>7</v>
      </c>
      <c r="AJ24" s="172">
        <f>IF('5. Jours sans travailler'!$C$3="Score",0,7)</f>
        <v>7</v>
      </c>
      <c r="AK24" s="172">
        <f>IF('5. Jours sans travailler'!$C$3="Score",0,6)</f>
        <v>6</v>
      </c>
      <c r="AL24" s="172">
        <f>IF('5. Jours sans travailler'!$C$3="Score",0,5)</f>
        <v>5</v>
      </c>
      <c r="AM24" s="172">
        <f>IF('5. Jours sans travailler'!$C$3="Score",0,5)</f>
        <v>5</v>
      </c>
      <c r="AN24" s="172">
        <f>IF('5. Jours sans travailler'!$C$3="Score",0,5)</f>
        <v>5</v>
      </c>
      <c r="AO24" s="172">
        <f>IF('5. Jours sans travailler'!$C$3="Score",0,5)</f>
        <v>5</v>
      </c>
      <c r="AP24" s="172">
        <f>IF('5. Jours sans travailler'!$C$3="Score",0,5)</f>
        <v>5</v>
      </c>
      <c r="AQ24" s="172">
        <f>IF('5. Jours sans travailler'!$C$3="Score",0,5)</f>
        <v>5</v>
      </c>
      <c r="AR24" s="172">
        <f>IF('5. Jours sans travailler'!$C$3="Score",0,6)</f>
        <v>6</v>
      </c>
      <c r="AS24" s="189">
        <f>IF('5. Jours sans travailler'!$C$3="Score",0,6)</f>
        <v>6</v>
      </c>
      <c r="AT24" s="4">
        <f>IF('5. Jours sans travailler'!$C$3="Score",0,5)</f>
        <v>5</v>
      </c>
      <c r="AU24" s="4">
        <f>IF('5. Jours sans travailler'!$C$3="Score",0,5)</f>
        <v>5</v>
      </c>
      <c r="AV24" s="4">
        <f>IF('5. Jours sans travailler'!$C$3="Score",0,5)</f>
        <v>5</v>
      </c>
      <c r="AW24" s="4">
        <f>IF('5. Jours sans travailler'!$C$3="Score",0,5)</f>
        <v>5</v>
      </c>
      <c r="AX24" s="4">
        <f>IF('5. Jours sans travailler'!$C$3="Score",0,5)</f>
        <v>5</v>
      </c>
      <c r="AY24" s="4">
        <f>IF('5. Jours sans travailler'!$C$3="Score",0,4)</f>
        <v>4</v>
      </c>
      <c r="AZ24" s="4">
        <f>IF('5. Jours sans travailler'!$C$3="Score",0,5)</f>
        <v>5</v>
      </c>
      <c r="BA24" s="4">
        <f>IF('5. Jours sans travailler'!$C$3="Score",0,6)</f>
        <v>6</v>
      </c>
      <c r="BB24" s="4">
        <f>IF('5. Jours sans travailler'!$C$3="Score",0,5)</f>
        <v>5</v>
      </c>
      <c r="BC24" s="4">
        <f>IF('5. Jours sans travailler'!$C$3="Score",0,4)</f>
        <v>4</v>
      </c>
      <c r="BD24" s="4">
        <f>IF('5. Jours sans travailler'!$C$3="Score",0,4)</f>
        <v>4</v>
      </c>
      <c r="BE24" s="4">
        <f>IF('5. Jours sans travailler'!$C$3="Score",0,4)</f>
        <v>4</v>
      </c>
      <c r="BF24" s="4">
        <f>IF('5. Jours sans travailler'!$C$3="Score",0,4)</f>
        <v>4</v>
      </c>
      <c r="BG24" s="4">
        <f>IF('5. Jours sans travailler'!$C$3="Score",0,3)</f>
        <v>3</v>
      </c>
      <c r="BH24" s="4">
        <f>IF('5. Jours sans travailler'!$C$3="Score",0,3)</f>
        <v>3</v>
      </c>
      <c r="BI24" s="4">
        <f>IF('5. Jours sans travailler'!$C$3="Score",0,4)</f>
        <v>4</v>
      </c>
      <c r="BJ24" s="4">
        <f>IF('5. Jours sans travailler'!$C$3="Score",0,5)</f>
        <v>5</v>
      </c>
      <c r="BK24" s="4">
        <f>IF('5. Jours sans travailler'!$C$3="Score",0,5)</f>
        <v>5</v>
      </c>
      <c r="BL24" s="4">
        <f>IF('5. Jours sans travailler'!$C$3="Score",0,5)</f>
        <v>5</v>
      </c>
      <c r="BM24" s="4">
        <f>IF('5. Jours sans travailler'!$C$3="Score",0,6)</f>
        <v>6</v>
      </c>
      <c r="BN24" s="4">
        <f>IF('5. Jours sans travailler'!$C$3="Score",0,7)</f>
        <v>7</v>
      </c>
      <c r="BO24" s="4">
        <f>IF('5. Jours sans travailler'!$C$3="Score",0,7)</f>
        <v>7</v>
      </c>
      <c r="BP24" s="4">
        <f>IF('5. Jours sans travailler'!$C$3="Score",0,7)</f>
        <v>7</v>
      </c>
      <c r="BQ24" s="4">
        <f>IF('5. Jours sans travailler'!$C$3="Score",0,7)</f>
        <v>7</v>
      </c>
      <c r="BR24" s="4">
        <f>IF('5. Jours sans travailler'!$C$3="Score",0,7)</f>
        <v>7</v>
      </c>
      <c r="BS24" s="4">
        <f>IF('5. Jours sans travailler'!$C$3="Score",0,7)</f>
        <v>7</v>
      </c>
      <c r="BT24" s="4">
        <f>IF('5. Jours sans travailler'!$C$3="Score",0,7)</f>
        <v>7</v>
      </c>
      <c r="BU24" s="4">
        <f>IF('5. Jours sans travailler'!$C$3="Score",0,7)</f>
        <v>7</v>
      </c>
      <c r="BV24" s="4">
        <f>IF('5. Jours sans travailler'!$C$3="Score",0,7)</f>
        <v>7</v>
      </c>
      <c r="BW24" s="4">
        <f>IF('5. Jours sans travailler'!$C$3="Score",0,7)</f>
        <v>7</v>
      </c>
      <c r="BX24" s="4">
        <f>IF('5. Jours sans travailler'!$C$3="Score",0,6)</f>
        <v>6</v>
      </c>
      <c r="BY24">
        <f>IF('5. Jours sans travailler'!$C$3="Score",0,5)</f>
        <v>5</v>
      </c>
      <c r="BZ24">
        <f>IF('5. Jours sans travailler'!$C$3="Score",0,5)</f>
        <v>5</v>
      </c>
      <c r="CA24">
        <f>IF('5. Jours sans travailler'!$C$3="Score",0,4)</f>
        <v>4</v>
      </c>
      <c r="CB24">
        <f>IF('5. Jours sans travailler'!$C$3="Score",0,4)</f>
        <v>4</v>
      </c>
      <c r="CC24">
        <f>IF('5. Jours sans travailler'!$C$3="Score",0,3)</f>
        <v>3</v>
      </c>
      <c r="CD24">
        <f>IF('5. Jours sans travailler'!$C$3="Score",0,3)</f>
        <v>3</v>
      </c>
      <c r="CE24">
        <f>IF('5. Jours sans travailler'!$C$3="Score",0,4)</f>
        <v>4</v>
      </c>
      <c r="CF24">
        <f>IF('5. Jours sans travailler'!$C$3="Score",0,5)</f>
        <v>5</v>
      </c>
      <c r="CG24">
        <f>IF('5. Jours sans travailler'!$C$3="Score",0,4)</f>
        <v>4</v>
      </c>
      <c r="CH24">
        <f>IF('5. Jours sans travailler'!$C$3="Score",0,5)</f>
        <v>5</v>
      </c>
      <c r="CI24">
        <f>IF('5. Jours sans travailler'!$C$3="Score",0,5)</f>
        <v>5</v>
      </c>
      <c r="CJ24">
        <f>IF('5. Jours sans travailler'!$C$3="Score",0,6)</f>
        <v>6</v>
      </c>
      <c r="CK24">
        <f>IF('5. Jours sans travailler'!$C$3="Score",0,6)</f>
        <v>6</v>
      </c>
      <c r="CL24">
        <f>IF('5. Jours sans travailler'!$C$3="Score",0,6)</f>
        <v>6</v>
      </c>
      <c r="CM24">
        <f>IF('5. Jours sans travailler'!$C$3="Score",0,6)</f>
        <v>6</v>
      </c>
      <c r="CN24">
        <f>IF('5. Jours sans travailler'!$C$3="Score",0,7)</f>
        <v>7</v>
      </c>
      <c r="CO24">
        <f>IF('5. Jours sans travailler'!$C$3="Score",0,7)</f>
        <v>7</v>
      </c>
      <c r="CP24">
        <f>IF('5. Jours sans travailler'!$C$3="Score",0,7)</f>
        <v>7</v>
      </c>
      <c r="CQ24">
        <f>IF('5. Jours sans travailler'!$C$3="Score",0,7)</f>
        <v>7</v>
      </c>
      <c r="CR24">
        <f>IF('5. Jours sans travailler'!$C$3="Score",0,7)</f>
        <v>7</v>
      </c>
      <c r="CS24">
        <f>IF('5. Jours sans travailler'!$C$3="Score",0,7)</f>
        <v>7</v>
      </c>
      <c r="CT24">
        <f>IF('5. Jours sans travailler'!$C$3="Score",0,7)</f>
        <v>7</v>
      </c>
      <c r="CU24">
        <f>IF('5. Jours sans travailler'!$C$3="Score",0,6)</f>
        <v>6</v>
      </c>
      <c r="CV24">
        <f>IF('5. Jours sans travailler'!$C$3="Score",0,5)</f>
        <v>5</v>
      </c>
      <c r="CW24">
        <f>IF('5. Jours sans travailler'!$C$3="Score",0,5)</f>
        <v>5</v>
      </c>
      <c r="CX24">
        <f>IF('5. Jours sans travailler'!$C$3="Score",0,5)</f>
        <v>5</v>
      </c>
      <c r="CY24">
        <f>IF('5. Jours sans travailler'!$C$3="Score",0,5)</f>
        <v>5</v>
      </c>
      <c r="CZ24">
        <f>IF('5. Jours sans travailler'!$C$3="Score",0,5)</f>
        <v>5</v>
      </c>
      <c r="DA24">
        <f>IF('5. Jours sans travailler'!$C$3="Score",0,5)</f>
        <v>5</v>
      </c>
    </row>
    <row r="25" spans="2:105" x14ac:dyDescent="0.35">
      <c r="B25" s="186" t="e">
        <f>#REF!</f>
        <v>#REF!</v>
      </c>
      <c r="C25" s="172">
        <v>1</v>
      </c>
      <c r="D25" s="207">
        <f t="shared" si="3"/>
        <v>5.0588235294117645</v>
      </c>
      <c r="E25" s="188">
        <f>IF('5. Jours sans travailler'!$C$3="Score",,)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IF('5. Jours sans travailler'!$C$3="Score",,)</f>
        <v>0</v>
      </c>
      <c r="Q25" s="187">
        <f>IF('5. Jours sans travailler'!$C$3="Score",,)</f>
        <v>0</v>
      </c>
      <c r="R25" s="188">
        <f>IF('5. Jours sans travailler'!$C$3="Score",,)</f>
        <v>0</v>
      </c>
      <c r="S25" s="188">
        <f>IF('5. Jours sans travailler'!$C$3="Score",,)</f>
        <v>0</v>
      </c>
      <c r="T25" s="187">
        <f>IF('5. Jours sans travailler'!$C$3="Score",,)</f>
        <v>0</v>
      </c>
      <c r="U25" s="172">
        <f>IF('5. Jours sans travailler'!$C$3="Score",0,4)</f>
        <v>4</v>
      </c>
      <c r="V25" s="172">
        <f>IF('5. Jours sans travailler'!$C$3="Score",0,3)</f>
        <v>3</v>
      </c>
      <c r="W25" s="172">
        <f>IF('5. Jours sans travailler'!$C$3="Score",0,3)</f>
        <v>3</v>
      </c>
      <c r="X25" s="172">
        <f>IF('5. Jours sans travailler'!$C$3="Score",0,4)</f>
        <v>4</v>
      </c>
      <c r="Y25" s="172">
        <f>IF('5. Jours sans travailler'!$C$3="Score",0,4)</f>
        <v>4</v>
      </c>
      <c r="Z25" s="172">
        <f>IF('5. Jours sans travailler'!$C$3="Score",0,4)</f>
        <v>4</v>
      </c>
      <c r="AA25" s="172">
        <f>IF('5. Jours sans travailler'!$C$3="Score",0,4)</f>
        <v>4</v>
      </c>
      <c r="AB25" s="172">
        <f>IF('5. Jours sans travailler'!$C$3="Score",0,5)</f>
        <v>5</v>
      </c>
      <c r="AC25" s="172">
        <f>IF('5. Jours sans travailler'!$C$3="Score",0,5)</f>
        <v>5</v>
      </c>
      <c r="AD25" s="172">
        <f>IF('5. Jours sans travailler'!$C$3="Score",0,5)</f>
        <v>5</v>
      </c>
      <c r="AE25" s="172">
        <f>IF('5. Jours sans travailler'!$C$3="Score",0,5)</f>
        <v>5</v>
      </c>
      <c r="AF25" s="172">
        <f>IF('5. Jours sans travailler'!$C$3="Score",0,5)</f>
        <v>5</v>
      </c>
      <c r="AG25" s="172">
        <f>IF('5. Jours sans travailler'!$C$3="Score",0,4)</f>
        <v>4</v>
      </c>
      <c r="AH25" s="172">
        <f>IF('5. Jours sans travailler'!$C$3="Score",0,3)</f>
        <v>3</v>
      </c>
      <c r="AI25" s="172">
        <f>IF('5. Jours sans travailler'!$C$3="Score",0,2)</f>
        <v>2</v>
      </c>
      <c r="AJ25" s="172">
        <f>IF('5. Jours sans travailler'!$C$3="Score",0,3)</f>
        <v>3</v>
      </c>
      <c r="AK25" s="172">
        <f>IF('5. Jours sans travailler'!$C$3="Score",0,4)</f>
        <v>4</v>
      </c>
      <c r="AL25" s="172">
        <f>IF('5. Jours sans travailler'!$C$3="Score",0,3)</f>
        <v>3</v>
      </c>
      <c r="AM25" s="172">
        <f>IF('5. Jours sans travailler'!$C$3="Score",0,3)</f>
        <v>3</v>
      </c>
      <c r="AN25" s="172">
        <f>IF('5. Jours sans travailler'!$C$3="Score",0,3)</f>
        <v>3</v>
      </c>
      <c r="AO25" s="172">
        <f>IF('5. Jours sans travailler'!$C$3="Score",0,4)</f>
        <v>4</v>
      </c>
      <c r="AP25" s="172">
        <f>IF('5. Jours sans travailler'!$C$3="Score",0,5)</f>
        <v>5</v>
      </c>
      <c r="AQ25" s="172">
        <f>IF('5. Jours sans travailler'!$C$3="Score",0,5)</f>
        <v>5</v>
      </c>
      <c r="AR25" s="172">
        <f>IF('5. Jours sans travailler'!$C$3="Score",0,5)</f>
        <v>5</v>
      </c>
      <c r="AS25" s="189">
        <f>IF('5. Jours sans travailler'!$C$3="Score",0,6)</f>
        <v>6</v>
      </c>
      <c r="AT25" s="4">
        <f>IF('5. Jours sans travailler'!$C$3="Score",0,6)</f>
        <v>6</v>
      </c>
      <c r="AU25" s="4">
        <f>IF('5. Jours sans travailler'!$C$3="Score",0,6)</f>
        <v>6</v>
      </c>
      <c r="AV25" s="4">
        <f>IF('5. Jours sans travailler'!$C$3="Score",0,5)</f>
        <v>5</v>
      </c>
      <c r="AW25" s="4">
        <f>IF('5. Jours sans travailler'!$C$3="Score",0,4)</f>
        <v>4</v>
      </c>
      <c r="AX25" s="4">
        <f>IF('5. Jours sans travailler'!$C$3="Score",0,4)</f>
        <v>4</v>
      </c>
      <c r="AY25" s="4">
        <f>IF('5. Jours sans travailler'!$C$3="Score",0,3)</f>
        <v>3</v>
      </c>
      <c r="AZ25" s="4">
        <f>IF('5. Jours sans travailler'!$C$3="Score",0,2)</f>
        <v>2</v>
      </c>
      <c r="BA25" s="4">
        <f>IF('5. Jours sans travailler'!$C$3="Score",0,2)</f>
        <v>2</v>
      </c>
      <c r="BB25" s="4">
        <f>IF('5. Jours sans travailler'!$C$3="Score",0,3)</f>
        <v>3</v>
      </c>
      <c r="BC25" s="4">
        <f>IF('5. Jours sans travailler'!$C$3="Score",0,4)</f>
        <v>4</v>
      </c>
      <c r="BD25" s="4">
        <f>IF('5. Jours sans travailler'!$C$3="Score",0,4)</f>
        <v>4</v>
      </c>
      <c r="BE25" s="4">
        <f>IF('5. Jours sans travailler'!$C$3="Score",0,3)</f>
        <v>3</v>
      </c>
      <c r="BF25" s="4">
        <f>IF('5. Jours sans travailler'!$C$3="Score",0,4)</f>
        <v>4</v>
      </c>
      <c r="BG25" s="4">
        <f>IF('5. Jours sans travailler'!$C$3="Score",0,5)</f>
        <v>5</v>
      </c>
      <c r="BH25" s="4">
        <f>IF('5. Jours sans travailler'!$C$3="Score",0,4)</f>
        <v>4</v>
      </c>
      <c r="BI25" s="4">
        <f>IF('5. Jours sans travailler'!$C$3="Score",0,3)</f>
        <v>3</v>
      </c>
      <c r="BJ25" s="4">
        <f>IF('5. Jours sans travailler'!$C$3="Score",0,3)</f>
        <v>3</v>
      </c>
      <c r="BK25" s="4">
        <f>IF('5. Jours sans travailler'!$C$3="Score",0,4)</f>
        <v>4</v>
      </c>
      <c r="BL25" s="4">
        <f>IF('5. Jours sans travailler'!$C$3="Score",0,5)</f>
        <v>5</v>
      </c>
      <c r="BM25" s="4">
        <f>IF('5. Jours sans travailler'!$C$3="Score",0,5)</f>
        <v>5</v>
      </c>
      <c r="BN25" s="4">
        <f>IF('5. Jours sans travailler'!$C$3="Score",0,5)</f>
        <v>5</v>
      </c>
      <c r="BO25" s="4">
        <f>IF('5. Jours sans travailler'!$C$3="Score",0,6)</f>
        <v>6</v>
      </c>
      <c r="BP25" s="4">
        <f>IF('5. Jours sans travailler'!$C$3="Score",0,7)</f>
        <v>7</v>
      </c>
      <c r="BQ25" s="4">
        <f>IF('5. Jours sans travailler'!$C$3="Score",0,7)</f>
        <v>7</v>
      </c>
      <c r="BR25" s="4">
        <f>IF('5. Jours sans travailler'!$C$3="Score",0,7)</f>
        <v>7</v>
      </c>
      <c r="BS25" s="4">
        <f>IF('5. Jours sans travailler'!$C$3="Score",0,7)</f>
        <v>7</v>
      </c>
      <c r="BT25" s="4">
        <f>IF('5. Jours sans travailler'!$C$3="Score",0,7)</f>
        <v>7</v>
      </c>
      <c r="BU25" s="4">
        <f>IF('5. Jours sans travailler'!$C$3="Score",0,6)</f>
        <v>6</v>
      </c>
      <c r="BV25" s="4">
        <f>IF('5. Jours sans travailler'!$C$3="Score",0,6)</f>
        <v>6</v>
      </c>
      <c r="BW25" s="4">
        <f>IF('5. Jours sans travailler'!$C$3="Score",0,6)</f>
        <v>6</v>
      </c>
      <c r="BX25" s="4">
        <f>IF('5. Jours sans travailler'!$C$3="Score",0,6)</f>
        <v>6</v>
      </c>
      <c r="BY25">
        <f>IF('5. Jours sans travailler'!$C$3="Score",0,6)</f>
        <v>6</v>
      </c>
      <c r="BZ25">
        <f>IF('5. Jours sans travailler'!$C$3="Score",0,6)</f>
        <v>6</v>
      </c>
      <c r="CA25">
        <f>IF('5. Jours sans travailler'!$C$3="Score",0,5)</f>
        <v>5</v>
      </c>
      <c r="CB25">
        <f>IF('5. Jours sans travailler'!$C$3="Score",0,6)</f>
        <v>6</v>
      </c>
      <c r="CC25">
        <f>IF('5. Jours sans travailler'!$C$3="Score",0,6)</f>
        <v>6</v>
      </c>
      <c r="CD25">
        <f>IF('5. Jours sans travailler'!$C$3="Score",0,6)</f>
        <v>6</v>
      </c>
      <c r="CE25">
        <f>IF('5. Jours sans travailler'!$C$3="Score",0,6)</f>
        <v>6</v>
      </c>
      <c r="CF25">
        <f>IF('5. Jours sans travailler'!$C$3="Score",0,6)</f>
        <v>6</v>
      </c>
      <c r="CG25">
        <f>IF('5. Jours sans travailler'!$C$3="Score",0,6)</f>
        <v>6</v>
      </c>
      <c r="CH25">
        <f>IF('5. Jours sans travailler'!$C$3="Score",0,7)</f>
        <v>7</v>
      </c>
      <c r="CI25">
        <f>IF('5. Jours sans travailler'!$C$3="Score",0,7)</f>
        <v>7</v>
      </c>
      <c r="CJ25">
        <f>IF('5. Jours sans travailler'!$C$3="Score",0,7)</f>
        <v>7</v>
      </c>
      <c r="CK25">
        <f>IF('5. Jours sans travailler'!$C$3="Score",0,7)</f>
        <v>7</v>
      </c>
      <c r="CL25">
        <f>IF('5. Jours sans travailler'!$C$3="Score",0,7)</f>
        <v>7</v>
      </c>
      <c r="CM25">
        <f>IF('5. Jours sans travailler'!$C$3="Score",0,7)</f>
        <v>7</v>
      </c>
      <c r="CN25">
        <f>IF('5. Jours sans travailler'!$C$3="Score",0,7)</f>
        <v>7</v>
      </c>
      <c r="CO25">
        <f>IF('5. Jours sans travailler'!$C$3="Score",0,7)</f>
        <v>7</v>
      </c>
      <c r="CP25">
        <f>IF('5. Jours sans travailler'!$C$3="Score",0,7)</f>
        <v>7</v>
      </c>
      <c r="CQ25">
        <f>IF('5. Jours sans travailler'!$C$3="Score",0,7)</f>
        <v>7</v>
      </c>
      <c r="CR25">
        <f>IF('5. Jours sans travailler'!$C$3="Score",0,6)</f>
        <v>6</v>
      </c>
      <c r="CS25">
        <f>IF('5. Jours sans travailler'!$C$3="Score",0,6)</f>
        <v>6</v>
      </c>
      <c r="CT25">
        <f>IF('5. Jours sans travailler'!$C$3="Score",0,6)</f>
        <v>6</v>
      </c>
      <c r="CU25">
        <f>IF('5. Jours sans travailler'!$C$3="Score",0,6)</f>
        <v>6</v>
      </c>
      <c r="CV25">
        <f>IF('5. Jours sans travailler'!$C$3="Score",0,6)</f>
        <v>6</v>
      </c>
      <c r="CW25">
        <f>IF('5. Jours sans travailler'!$C$3="Score",0,6)</f>
        <v>6</v>
      </c>
      <c r="CX25">
        <f>IF('5. Jours sans travailler'!$C$3="Score",0,6)</f>
        <v>6</v>
      </c>
      <c r="CY25">
        <f>IF('5. Jours sans travailler'!$C$3="Score",0,6)</f>
        <v>6</v>
      </c>
      <c r="CZ25">
        <f>IF('5. Jours sans travailler'!$C$3="Score",0,5)</f>
        <v>5</v>
      </c>
      <c r="DA25">
        <f>IF('5. Jours sans travailler'!$C$3="Score",0,4)</f>
        <v>4</v>
      </c>
    </row>
    <row r="26" spans="2:105" x14ac:dyDescent="0.35">
      <c r="B26" s="186" t="e">
        <f>#REF!</f>
        <v>#REF!</v>
      </c>
      <c r="C26" s="172">
        <v>1</v>
      </c>
      <c r="D26" s="207">
        <f t="shared" si="3"/>
        <v>3.1882352941176473</v>
      </c>
      <c r="E26" s="188">
        <f>IF('5. Jours sans travailler'!$C$3="Score",,)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IF('5. Jours sans travailler'!$C$3="Score",,)</f>
        <v>0</v>
      </c>
      <c r="Q26" s="187">
        <f>IF('5. Jours sans travailler'!$C$3="Score",,)</f>
        <v>0</v>
      </c>
      <c r="R26" s="187">
        <f>IF('5. Jours sans travailler'!$C$3="Score",,)</f>
        <v>0</v>
      </c>
      <c r="S26" s="188">
        <f>IF('5. Jours sans travailler'!$C$3="Score",,)</f>
        <v>0</v>
      </c>
      <c r="T26" s="188">
        <f>IF('5. Jours sans travailler'!$C$3="Score",,)</f>
        <v>0</v>
      </c>
      <c r="U26" s="172">
        <f>IF('5. Jours sans travailler'!$C$3="Score",0,2)</f>
        <v>2</v>
      </c>
      <c r="V26" s="172">
        <f>IF('5. Jours sans travailler'!$C$3="Score",1,1)</f>
        <v>1</v>
      </c>
      <c r="W26" s="172">
        <f>IF('5. Jours sans travailler'!$C$3="Score",1,1)</f>
        <v>1</v>
      </c>
      <c r="X26" s="172">
        <f>IF('5. Jours sans travailler'!$C$3="Score",1,1)</f>
        <v>1</v>
      </c>
      <c r="Y26" s="172">
        <f>IF('5. Jours sans travailler'!$C$3="Score",1,1)</f>
        <v>1</v>
      </c>
      <c r="Z26" s="172">
        <f>IF('5. Jours sans travailler'!$C$3="Score",1,1)</f>
        <v>1</v>
      </c>
      <c r="AA26" s="172">
        <f>IF('5. Jours sans travailler'!$C$3="Score",0,2)</f>
        <v>2</v>
      </c>
      <c r="AB26" s="172">
        <f>IF('5. Jours sans travailler'!$C$3="Score",0,3)</f>
        <v>3</v>
      </c>
      <c r="AC26" s="172">
        <f>IF('5. Jours sans travailler'!$C$3="Score",0,4)</f>
        <v>4</v>
      </c>
      <c r="AD26" s="172">
        <f>IF('5. Jours sans travailler'!$C$3="Score",0,4)</f>
        <v>4</v>
      </c>
      <c r="AE26" s="172">
        <f>IF('5. Jours sans travailler'!$C$3="Score",0,4)</f>
        <v>4</v>
      </c>
      <c r="AF26" s="172">
        <f>IF('5. Jours sans travailler'!$C$3="Score",0,4)</f>
        <v>4</v>
      </c>
      <c r="AG26" s="172">
        <f>IF('5. Jours sans travailler'!$C$3="Score",0,3)</f>
        <v>3</v>
      </c>
      <c r="AH26" s="172">
        <f>IF('5. Jours sans travailler'!$C$3="Score",0,3)</f>
        <v>3</v>
      </c>
      <c r="AI26" s="172">
        <f>IF('5. Jours sans travailler'!$C$3="Score",0,3)</f>
        <v>3</v>
      </c>
      <c r="AJ26" s="172">
        <f>IF('5. Jours sans travailler'!$C$3="Score",0,2)</f>
        <v>2</v>
      </c>
      <c r="AK26" s="172">
        <f>IF('5. Jours sans travailler'!$C$3="Score",0,3)</f>
        <v>3</v>
      </c>
      <c r="AL26" s="172">
        <f>IF('5. Jours sans travailler'!$C$3="Score",0,3)</f>
        <v>3</v>
      </c>
      <c r="AM26" s="172">
        <f>IF('5. Jours sans travailler'!$C$3="Score",0,3)</f>
        <v>3</v>
      </c>
      <c r="AN26" s="172">
        <f>IF('5. Jours sans travailler'!$C$3="Score",0,3)</f>
        <v>3</v>
      </c>
      <c r="AO26" s="172">
        <f>IF('5. Jours sans travailler'!$C$3="Score",0,2)</f>
        <v>2</v>
      </c>
      <c r="AP26" s="172">
        <f>IF('5. Jours sans travailler'!$C$3="Score",0,2)</f>
        <v>2</v>
      </c>
      <c r="AQ26" s="172">
        <f>IF('5. Jours sans travailler'!$C$3="Score",0,3)</f>
        <v>3</v>
      </c>
      <c r="AR26" s="172">
        <f>IF('5. Jours sans travailler'!$C$3="Score",0,3)</f>
        <v>3</v>
      </c>
      <c r="AS26" s="189">
        <f>IF('5. Jours sans travailler'!$C$3="Score",0,4)</f>
        <v>4</v>
      </c>
      <c r="AT26" s="4">
        <f>IF('5. Jours sans travailler'!$C$3="Score",0,5)</f>
        <v>5</v>
      </c>
      <c r="AU26" s="4">
        <f>IF('5. Jours sans travailler'!$C$3="Score",0,6)</f>
        <v>6</v>
      </c>
      <c r="AV26" s="4">
        <f>IF('5. Jours sans travailler'!$C$3="Score",0,7)</f>
        <v>7</v>
      </c>
      <c r="AW26" s="4">
        <f>IF('5. Jours sans travailler'!$C$3="Score",0,7)</f>
        <v>7</v>
      </c>
      <c r="AX26" s="4">
        <f>IF('5. Jours sans travailler'!$C$3="Score",0,7)</f>
        <v>7</v>
      </c>
      <c r="AY26" s="4">
        <f>IF('5. Jours sans travailler'!$C$3="Score",0,6)</f>
        <v>6</v>
      </c>
      <c r="AZ26" s="4">
        <f>IF('5. Jours sans travailler'!$C$3="Score",0,5)</f>
        <v>5</v>
      </c>
      <c r="BA26" s="4">
        <f>IF('5. Jours sans travailler'!$C$3="Score",0,5)</f>
        <v>5</v>
      </c>
      <c r="BB26" s="4">
        <f>IF('5. Jours sans travailler'!$C$3="Score",0,4)</f>
        <v>4</v>
      </c>
      <c r="BC26" s="4">
        <f>IF('5. Jours sans travailler'!$C$3="Score",0,4)</f>
        <v>4</v>
      </c>
      <c r="BD26" s="4">
        <f>IF('5. Jours sans travailler'!$C$3="Score",0,3)</f>
        <v>3</v>
      </c>
      <c r="BE26" s="4">
        <f>IF('5. Jours sans travailler'!$C$3="Score",0,2)</f>
        <v>2</v>
      </c>
      <c r="BF26" s="4">
        <f>IF('5. Jours sans travailler'!$C$3="Score",0,2)</f>
        <v>2</v>
      </c>
      <c r="BG26" s="4">
        <f>IF('5. Jours sans travailler'!$C$3="Score",0,2)</f>
        <v>2</v>
      </c>
      <c r="BH26" s="4">
        <f>IF('5. Jours sans travailler'!$C$3="Score",1,1)</f>
        <v>1</v>
      </c>
      <c r="BI26" s="4">
        <f>IF('5. Jours sans travailler'!$C$3="Score",0,2)</f>
        <v>2</v>
      </c>
      <c r="BJ26" s="4">
        <f>IF('5. Jours sans travailler'!$C$3="Score",0,2)</f>
        <v>2</v>
      </c>
      <c r="BK26" s="4">
        <f>IF('5. Jours sans travailler'!$C$3="Score",0,3)</f>
        <v>3</v>
      </c>
      <c r="BL26" s="4">
        <f>IF('5. Jours sans travailler'!$C$3="Score",0,4)</f>
        <v>4</v>
      </c>
      <c r="BM26" s="4">
        <f>IF('5. Jours sans travailler'!$C$3="Score",0,4)</f>
        <v>4</v>
      </c>
      <c r="BN26" s="4">
        <f>IF('5. Jours sans travailler'!$C$3="Score",0,4)</f>
        <v>4</v>
      </c>
      <c r="BO26" s="4">
        <f>IF('5. Jours sans travailler'!$C$3="Score",0,5)</f>
        <v>5</v>
      </c>
      <c r="BP26" s="4">
        <f>IF('5. Jours sans travailler'!$C$3="Score",0,5)</f>
        <v>5</v>
      </c>
      <c r="BQ26" s="4">
        <f>IF('5. Jours sans travailler'!$C$3="Score",0,4)</f>
        <v>4</v>
      </c>
      <c r="BR26" s="4">
        <f>IF('5. Jours sans travailler'!$C$3="Score",0,3)</f>
        <v>3</v>
      </c>
      <c r="BS26" s="4">
        <f>IF('5. Jours sans travailler'!$C$3="Score",0,2)</f>
        <v>2</v>
      </c>
      <c r="BT26" s="4">
        <f>IF('5. Jours sans travailler'!$C$3="Score",0,3)</f>
        <v>3</v>
      </c>
      <c r="BU26" s="4">
        <f>IF('5. Jours sans travailler'!$C$3="Score",0,3)</f>
        <v>3</v>
      </c>
      <c r="BV26" s="4">
        <f>IF('5. Jours sans travailler'!$C$3="Score",0,2)</f>
        <v>2</v>
      </c>
      <c r="BW26" s="4">
        <f>IF('5. Jours sans travailler'!$C$3="Score",1,1)</f>
        <v>1</v>
      </c>
      <c r="BX26" s="4">
        <f>IF('5. Jours sans travailler'!$C$3="Score",1,1)</f>
        <v>1</v>
      </c>
      <c r="BY26">
        <f>IF('5. Jours sans travailler'!$C$3="Score",0,2)</f>
        <v>2</v>
      </c>
      <c r="BZ26">
        <f>IF('5. Jours sans travailler'!$C$3="Score",0,3)</f>
        <v>3</v>
      </c>
      <c r="CA26">
        <f>IF('5. Jours sans travailler'!$C$3="Score",0,3)</f>
        <v>3</v>
      </c>
      <c r="CB26">
        <f>IF('5. Jours sans travailler'!$C$3="Score",0,4)</f>
        <v>4</v>
      </c>
      <c r="CC26">
        <f>IF('5. Jours sans travailler'!$C$3="Score",0,5)</f>
        <v>5</v>
      </c>
      <c r="CD26">
        <f>IF('5. Jours sans travailler'!$C$3="Score",0,6)</f>
        <v>6</v>
      </c>
      <c r="CE26">
        <f>IF('5. Jours sans travailler'!$C$3="Score",0,7)</f>
        <v>7</v>
      </c>
      <c r="CF26">
        <f>IF('5. Jours sans travailler'!$C$3="Score",0,7)</f>
        <v>7</v>
      </c>
      <c r="CG26">
        <f>IF('5. Jours sans travailler'!$C$3="Score",0,7)</f>
        <v>7</v>
      </c>
      <c r="CH26">
        <f>IF('5. Jours sans travailler'!$C$3="Score",0,6)</f>
        <v>6</v>
      </c>
      <c r="CI26">
        <f>IF('5. Jours sans travailler'!$C$3="Score",0,5)</f>
        <v>5</v>
      </c>
      <c r="CJ26">
        <f>IF('5. Jours sans travailler'!$C$3="Score",0,4)</f>
        <v>4</v>
      </c>
      <c r="CK26">
        <f>IF('5. Jours sans travailler'!$C$3="Score",0,4)</f>
        <v>4</v>
      </c>
      <c r="CL26">
        <f>IF('5. Jours sans travailler'!$C$3="Score",0,3)</f>
        <v>3</v>
      </c>
      <c r="CM26">
        <f>IF('5. Jours sans travailler'!$C$3="Score",0,2)</f>
        <v>2</v>
      </c>
      <c r="CN26">
        <f>IF('5. Jours sans travailler'!$C$3="Score",0,2)</f>
        <v>2</v>
      </c>
      <c r="CO26">
        <f>IF('5. Jours sans travailler'!$C$3="Score",0,2)</f>
        <v>2</v>
      </c>
      <c r="CP26">
        <f>IF('5. Jours sans travailler'!$C$3="Score",0,2)</f>
        <v>2</v>
      </c>
      <c r="CQ26">
        <f>IF('5. Jours sans travailler'!$C$3="Score",0,2)</f>
        <v>2</v>
      </c>
      <c r="CR26">
        <f>IF('5. Jours sans travailler'!$C$3="Score",0,2)</f>
        <v>2</v>
      </c>
      <c r="CS26">
        <f>IF('5. Jours sans travailler'!$C$3="Score",0,2)</f>
        <v>2</v>
      </c>
      <c r="CT26">
        <f>IF('5. Jours sans travailler'!$C$3="Score",0,2)</f>
        <v>2</v>
      </c>
      <c r="CU26">
        <f>IF('5. Jours sans travailler'!$C$3="Score",1,1)</f>
        <v>1</v>
      </c>
      <c r="CV26">
        <f>IF('5. Jours sans travailler'!$C$3="Score",1,1)</f>
        <v>1</v>
      </c>
      <c r="CW26">
        <f>IF('5. Jours sans travailler'!$C$3="Score",1,1)</f>
        <v>1</v>
      </c>
      <c r="CX26">
        <f>IF('5. Jours sans travailler'!$C$3="Score",1,1)</f>
        <v>1</v>
      </c>
      <c r="CY26">
        <f>IF('5. Jours sans travailler'!$C$3="Score",1,1)</f>
        <v>1</v>
      </c>
      <c r="CZ26">
        <f>IF('5. Jours sans travailler'!$C$3="Score",0,2)</f>
        <v>2</v>
      </c>
      <c r="DA26">
        <f>IF('5. Jours sans travailler'!$C$3="Score",0,3)</f>
        <v>3</v>
      </c>
    </row>
    <row r="27" spans="2:105" ht="15" thickBot="1" x14ac:dyDescent="0.4">
      <c r="B27" s="186" t="e">
        <f>#REF!</f>
        <v>#REF!</v>
      </c>
      <c r="C27" s="191">
        <v>1</v>
      </c>
      <c r="D27" s="208">
        <f t="shared" si="3"/>
        <v>2.2588235294117647</v>
      </c>
      <c r="E27" s="191">
        <f>IF('5. Jours sans travailler'!$C$3="Score",,)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IF('5. Jours sans travailler'!$C$3="Score",,)</f>
        <v>0</v>
      </c>
      <c r="Q27" s="191">
        <f>IF('5. Jours sans travailler'!$C$3="Score",,)</f>
        <v>0</v>
      </c>
      <c r="R27" s="191">
        <f>IF('5. Jours sans travailler'!$C$3="Score",,)</f>
        <v>0</v>
      </c>
      <c r="S27" s="191">
        <f>IF('5. Jours sans travailler'!$C$3="Score",,)</f>
        <v>0</v>
      </c>
      <c r="T27" s="192">
        <f>IF('5. Jours sans travailler'!$C$3="Score",,)</f>
        <v>0</v>
      </c>
      <c r="U27" s="193">
        <f>IF('5. Jours sans travailler'!$C$3="Score",0,2)</f>
        <v>2</v>
      </c>
      <c r="V27" s="193">
        <f>IF('5. Jours sans travailler'!$C$3="Score",1,1)</f>
        <v>1</v>
      </c>
      <c r="W27" s="193">
        <f>IF('5. Jours sans travailler'!$C$3="Score",1,1)</f>
        <v>1</v>
      </c>
      <c r="X27" s="193">
        <f>IF('5. Jours sans travailler'!$C$3="Score",1,1)</f>
        <v>1</v>
      </c>
      <c r="Y27" s="193">
        <f>IF('5. Jours sans travailler'!$C$3="Score",0,2)</f>
        <v>2</v>
      </c>
      <c r="Z27" s="193">
        <f>IF('5. Jours sans travailler'!$C$3="Score",0,2)</f>
        <v>2</v>
      </c>
      <c r="AA27" s="193">
        <f>IF('5. Jours sans travailler'!$C$3="Score",1,1)</f>
        <v>1</v>
      </c>
      <c r="AB27" s="193">
        <f>IF('5. Jours sans travailler'!$C$3="Score",1,1)</f>
        <v>1</v>
      </c>
      <c r="AC27" s="193">
        <f>IF('5. Jours sans travailler'!$C$3="Score",1,1)</f>
        <v>1</v>
      </c>
      <c r="AD27" s="193">
        <f>IF('5. Jours sans travailler'!$C$3="Score",0,2)</f>
        <v>2</v>
      </c>
      <c r="AE27" s="193">
        <f>IF('5. Jours sans travailler'!$C$3="Score",0,3)</f>
        <v>3</v>
      </c>
      <c r="AF27" s="193">
        <f>IF('5. Jours sans travailler'!$C$3="Score",0,3)</f>
        <v>3</v>
      </c>
      <c r="AG27" s="193">
        <f>IF('5. Jours sans travailler'!$C$3="Score",0,4)</f>
        <v>4</v>
      </c>
      <c r="AH27" s="193">
        <f>IF('5. Jours sans travailler'!$C$3="Score",0,5)</f>
        <v>5</v>
      </c>
      <c r="AI27" s="193">
        <f>IF('5. Jours sans travailler'!$C$3="Score",0,6)</f>
        <v>6</v>
      </c>
      <c r="AJ27" s="193">
        <f>IF('5. Jours sans travailler'!$C$3="Score",0,7)</f>
        <v>7</v>
      </c>
      <c r="AK27" s="193">
        <f>IF('5. Jours sans travailler'!$C$3="Score",0,6)</f>
        <v>6</v>
      </c>
      <c r="AL27" s="193">
        <f>IF('5. Jours sans travailler'!$C$3="Score",0,5)</f>
        <v>5</v>
      </c>
      <c r="AM27" s="193">
        <f>IF('5. Jours sans travailler'!$C$3="Score",0,4)</f>
        <v>4</v>
      </c>
      <c r="AN27" s="193">
        <f>IF('5. Jours sans travailler'!$C$3="Score",0,3)</f>
        <v>3</v>
      </c>
      <c r="AO27" s="193">
        <f>IF('5. Jours sans travailler'!$C$3="Score",0,3)</f>
        <v>3</v>
      </c>
      <c r="AP27" s="193">
        <f>IF('5. Jours sans travailler'!$C$3="Score",0,2)</f>
        <v>2</v>
      </c>
      <c r="AQ27" s="193">
        <f>IF('5. Jours sans travailler'!$C$3="Score",1,1)</f>
        <v>1</v>
      </c>
      <c r="AR27" s="193">
        <f>IF('5. Jours sans travailler'!$C$3="Score",1,1)</f>
        <v>1</v>
      </c>
      <c r="AS27" s="195">
        <f>IF('5. Jours sans travailler'!$C$3="Score",1,1)</f>
        <v>1</v>
      </c>
      <c r="AT27" s="4">
        <f>IF('5. Jours sans travailler'!$C$3="Score",0,2)</f>
        <v>2</v>
      </c>
      <c r="AU27" s="4">
        <f>IF('5. Jours sans travailler'!$C$3="Score",0,2)</f>
        <v>2</v>
      </c>
      <c r="AV27" s="4">
        <f>IF('5. Jours sans travailler'!$C$3="Score",1,1)</f>
        <v>1</v>
      </c>
      <c r="AW27" s="4">
        <f>IF('5. Jours sans travailler'!$C$3="Score",1,1)</f>
        <v>1</v>
      </c>
      <c r="AX27" s="4">
        <f>IF('5. Jours sans travailler'!$C$3="Score",1,1)</f>
        <v>1</v>
      </c>
      <c r="AY27" s="4">
        <f>IF('5. Jours sans travailler'!$C$3="Score",0,2)</f>
        <v>2</v>
      </c>
      <c r="AZ27" s="4">
        <f>IF('5. Jours sans travailler'!$C$3="Score",0,2)</f>
        <v>2</v>
      </c>
      <c r="BA27" s="4">
        <f>IF('5. Jours sans travailler'!$C$3="Score",1,1)</f>
        <v>1</v>
      </c>
      <c r="BB27" s="4">
        <f>IF('5. Jours sans travailler'!$C$3="Score",1,1)</f>
        <v>1</v>
      </c>
      <c r="BC27" s="4">
        <f>IF('5. Jours sans travailler'!$C$3="Score",1,1)</f>
        <v>1</v>
      </c>
      <c r="BD27" s="4">
        <f>IF('5. Jours sans travailler'!$C$3="Score",0,2)</f>
        <v>2</v>
      </c>
      <c r="BE27" s="4">
        <f>IF('5. Jours sans travailler'!$C$3="Score",0,2)</f>
        <v>2</v>
      </c>
      <c r="BF27" s="4">
        <f>IF('5. Jours sans travailler'!$C$3="Score",1,1)</f>
        <v>1</v>
      </c>
      <c r="BG27" s="4">
        <f>IF('5. Jours sans travailler'!$C$3="Score",1,1)</f>
        <v>1</v>
      </c>
      <c r="BH27" s="4">
        <f>IF('5. Jours sans travailler'!$C$3="Score",1,1)</f>
        <v>1</v>
      </c>
      <c r="BI27" s="4">
        <f>IF('5. Jours sans travailler'!$C$3="Score",0,2)</f>
        <v>2</v>
      </c>
      <c r="BJ27" s="4">
        <f>IF('5. Jours sans travailler'!$C$3="Score",0,2)</f>
        <v>2</v>
      </c>
      <c r="BK27" s="4">
        <f>IF('5. Jours sans travailler'!$C$3="Score",1,1)</f>
        <v>1</v>
      </c>
      <c r="BL27" s="4">
        <f>IF('5. Jours sans travailler'!$C$3="Score",1,1)</f>
        <v>1</v>
      </c>
      <c r="BM27" s="4">
        <f>IF('5. Jours sans travailler'!$C$3="Score",1,1)</f>
        <v>1</v>
      </c>
      <c r="BN27" s="4">
        <f>IF('5. Jours sans travailler'!$C$3="Score",0,2)</f>
        <v>2</v>
      </c>
      <c r="BO27" s="4">
        <f>IF('5. Jours sans travailler'!$C$3="Score",0,3)</f>
        <v>3</v>
      </c>
      <c r="BP27" s="4">
        <f>IF('5. Jours sans travailler'!$C$3="Score",0,3)</f>
        <v>3</v>
      </c>
      <c r="BQ27" s="4">
        <f>IF('5. Jours sans travailler'!$C$3="Score",0,4)</f>
        <v>4</v>
      </c>
      <c r="BR27" s="4">
        <f>IF('5. Jours sans travailler'!$C$3="Score",0,5)</f>
        <v>5</v>
      </c>
      <c r="BS27" s="4">
        <f>IF('5. Jours sans travailler'!$C$3="Score",0,6)</f>
        <v>6</v>
      </c>
      <c r="BT27" s="4">
        <f>IF('5. Jours sans travailler'!$C$3="Score",0,7)</f>
        <v>7</v>
      </c>
      <c r="BU27" s="4">
        <f>IF('5. Jours sans travailler'!$C$3="Score",0,6)</f>
        <v>6</v>
      </c>
      <c r="BV27" s="4">
        <f>IF('5. Jours sans travailler'!$C$3="Score",0,5)</f>
        <v>5</v>
      </c>
      <c r="BW27" s="4">
        <f>IF('5. Jours sans travailler'!$C$3="Score",0,4)</f>
        <v>4</v>
      </c>
      <c r="BX27" s="4">
        <f>IF('5. Jours sans travailler'!$C$3="Score",0,3)</f>
        <v>3</v>
      </c>
      <c r="BY27">
        <f>IF('5. Jours sans travailler'!$C$3="Score",0,3)</f>
        <v>3</v>
      </c>
      <c r="BZ27">
        <f>IF('5. Jours sans travailler'!$C$3="Score",0,2)</f>
        <v>2</v>
      </c>
      <c r="CA27">
        <f>IF('5. Jours sans travailler'!$C$3="Score",1,1)</f>
        <v>1</v>
      </c>
      <c r="CB27">
        <f>IF('5. Jours sans travailler'!$C$3="Score",1,1)</f>
        <v>1</v>
      </c>
      <c r="CC27">
        <f>IF('5. Jours sans travailler'!$C$3="Score",1,1)</f>
        <v>1</v>
      </c>
      <c r="CD27">
        <f>IF('5. Jours sans travailler'!$C$3="Score",0,2)</f>
        <v>2</v>
      </c>
      <c r="CE27">
        <f>IF('5. Jours sans travailler'!$C$3="Score",0,2)</f>
        <v>2</v>
      </c>
      <c r="CF27">
        <f>IF('5. Jours sans travailler'!$C$3="Score",1,1)</f>
        <v>1</v>
      </c>
      <c r="CG27">
        <f>IF('5. Jours sans travailler'!$C$3="Score",1,1)</f>
        <v>1</v>
      </c>
      <c r="CH27">
        <f>IF('5. Jours sans travailler'!$C$3="Score",1,1)</f>
        <v>1</v>
      </c>
      <c r="CI27">
        <f>IF('5. Jours sans travailler'!$C$3="Score",0,2)</f>
        <v>2</v>
      </c>
      <c r="CJ27">
        <f>IF('5. Jours sans travailler'!$C$3="Score",0,2)</f>
        <v>2</v>
      </c>
      <c r="CK27">
        <f>IF('5. Jours sans travailler'!$C$3="Score",1,1)</f>
        <v>1</v>
      </c>
      <c r="CL27">
        <f>IF('5. Jours sans travailler'!$C$3="Score",1,1)</f>
        <v>1</v>
      </c>
      <c r="CM27">
        <f>IF('5. Jours sans travailler'!$C$3="Score",1,1)</f>
        <v>1</v>
      </c>
      <c r="CN27">
        <f>IF('5. Jours sans travailler'!$C$3="Score",0,2)</f>
        <v>2</v>
      </c>
      <c r="CO27">
        <f>IF('5. Jours sans travailler'!$C$3="Score",0,2)</f>
        <v>2</v>
      </c>
      <c r="CP27">
        <f>IF('5. Jours sans travailler'!$C$3="Score",1,1)</f>
        <v>1</v>
      </c>
      <c r="CQ27">
        <f>IF('5. Jours sans travailler'!$C$3="Score",1,1)</f>
        <v>1</v>
      </c>
      <c r="CR27">
        <f>IF('5. Jours sans travailler'!$C$3="Score",1,1)</f>
        <v>1</v>
      </c>
      <c r="CS27">
        <f>IF('5. Jours sans travailler'!$C$3="Score",0,2)</f>
        <v>2</v>
      </c>
      <c r="CT27">
        <f>IF('5. Jours sans travailler'!$C$3="Score",0,2)</f>
        <v>2</v>
      </c>
      <c r="CU27">
        <f>IF('5. Jours sans travailler'!$C$3="Score",1,1)</f>
        <v>1</v>
      </c>
      <c r="CV27">
        <f>IF('5. Jours sans travailler'!$C$3="Score",1,1)</f>
        <v>1</v>
      </c>
      <c r="CW27">
        <f>IF('5. Jours sans travailler'!$C$3="Score",1,1)</f>
        <v>1</v>
      </c>
      <c r="CX27">
        <f>IF('5. Jours sans travailler'!$C$3="Score",0,2)</f>
        <v>2</v>
      </c>
      <c r="CY27">
        <f>IF('5. Jours sans travailler'!$C$3="Score",0,3)</f>
        <v>3</v>
      </c>
      <c r="CZ27">
        <f>IF('5. Jours sans travailler'!$C$3="Score",0,3)</f>
        <v>3</v>
      </c>
      <c r="DA27">
        <f>IF('5. Jours sans travailler'!$C$3="Score",0,4)</f>
        <v>4</v>
      </c>
    </row>
    <row r="28" spans="2:105" x14ac:dyDescent="0.35">
      <c r="B28" s="182" t="s">
        <v>690</v>
      </c>
      <c r="C28" s="183">
        <v>1</v>
      </c>
      <c r="D28" s="206">
        <f t="shared" si="3"/>
        <v>2.9058823529411764</v>
      </c>
      <c r="E28" s="183">
        <f>IF('5. Jours sans travailler'!$C$3="Score",,)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IF('5. Jours sans travailler'!$C$3="Score",,)</f>
        <v>0</v>
      </c>
      <c r="Q28" s="184">
        <f>IF('5. Jours sans travailler'!$C$3="Score",,)</f>
        <v>0</v>
      </c>
      <c r="R28" s="183">
        <f>IF('5. Jours sans travailler'!$C$3="Score",,)</f>
        <v>0</v>
      </c>
      <c r="S28" s="184">
        <f>IF('5. Jours sans travailler'!$C$3="Score",,)</f>
        <v>0</v>
      </c>
      <c r="T28" s="183">
        <f>IF('5. Jours sans travailler'!$C$3="Score",,)</f>
        <v>0</v>
      </c>
      <c r="U28" s="185">
        <f>IF('5. Jours sans travailler'!$C$3="Score",0,4)</f>
        <v>4</v>
      </c>
      <c r="V28" s="185">
        <f>IF('5. Jours sans travailler'!$C$3="Score",0,4)</f>
        <v>4</v>
      </c>
      <c r="W28" s="185">
        <f>IF('5. Jours sans travailler'!$C$3="Score",0,3)</f>
        <v>3</v>
      </c>
      <c r="X28" s="185">
        <f>IF('5. Jours sans travailler'!$C$3="Score",0,3)</f>
        <v>3</v>
      </c>
      <c r="Y28" s="185">
        <f>IF('5. Jours sans travailler'!$C$3="Score",0,4)</f>
        <v>4</v>
      </c>
      <c r="Z28" s="185">
        <f>IF('5. Jours sans travailler'!$C$3="Score",0,3)</f>
        <v>3</v>
      </c>
      <c r="AA28" s="185">
        <f>IF('5. Jours sans travailler'!$C$3="Score",0,2)</f>
        <v>2</v>
      </c>
      <c r="AB28" s="185">
        <f>IF('5. Jours sans travailler'!$C$3="Score",1,1)</f>
        <v>1</v>
      </c>
      <c r="AC28" s="185">
        <f>IF('5. Jours sans travailler'!$C$3="Score",0,2)</f>
        <v>2</v>
      </c>
      <c r="AD28" s="185">
        <f>IF('5. Jours sans travailler'!$C$3="Score",0,2)</f>
        <v>2</v>
      </c>
      <c r="AE28" s="185">
        <f>IF('5. Jours sans travailler'!$C$3="Score",0,2)</f>
        <v>2</v>
      </c>
      <c r="AF28" s="185">
        <f>IF('5. Jours sans travailler'!$C$3="Score",1,1)</f>
        <v>1</v>
      </c>
      <c r="AG28" s="185">
        <f>IF('5. Jours sans travailler'!$C$3="Score",0,2)</f>
        <v>2</v>
      </c>
      <c r="AH28" s="185">
        <f>IF('5. Jours sans travailler'!$C$3="Score",0,3)</f>
        <v>3</v>
      </c>
      <c r="AI28" s="185">
        <f>IF('5. Jours sans travailler'!$C$3="Score",0,4)</f>
        <v>4</v>
      </c>
      <c r="AJ28" s="185">
        <f>IF('5. Jours sans travailler'!$C$3="Score",0,4)</f>
        <v>4</v>
      </c>
      <c r="AK28" s="185">
        <f>IF('5. Jours sans travailler'!$C$3="Score",0,5)</f>
        <v>5</v>
      </c>
      <c r="AL28" s="185">
        <f>IF('5. Jours sans travailler'!$C$3="Score",0,6)</f>
        <v>6</v>
      </c>
      <c r="AM28" s="185">
        <f>IF('5. Jours sans travailler'!$C$3="Score",0,6)</f>
        <v>6</v>
      </c>
      <c r="AN28" s="185">
        <f>IF('5. Jours sans travailler'!$C$3="Score",0,5)</f>
        <v>5</v>
      </c>
      <c r="AO28" s="185">
        <f>IF('5. Jours sans travailler'!$C$3="Score",0,4)</f>
        <v>4</v>
      </c>
      <c r="AP28" s="185">
        <f>IF('5. Jours sans travailler'!$C$3="Score",0,3)</f>
        <v>3</v>
      </c>
      <c r="AQ28" s="185">
        <f>IF('5. Jours sans travailler'!$C$3="Score",0,2)</f>
        <v>2</v>
      </c>
      <c r="AR28" s="185">
        <f>IF('5. Jours sans travailler'!$C$3="Score",1,1)</f>
        <v>1</v>
      </c>
      <c r="AS28" s="194">
        <f>IF('5. Jours sans travailler'!$C$3="Score",1,1)</f>
        <v>1</v>
      </c>
      <c r="AT28" s="4">
        <f>IF('5. Jours sans travailler'!$C$3="Score",1,1)</f>
        <v>1</v>
      </c>
      <c r="AU28" s="4">
        <f>IF('5. Jours sans travailler'!$C$3="Score",0,2)</f>
        <v>2</v>
      </c>
      <c r="AV28" s="4">
        <f>IF('5. Jours sans travailler'!$C$3="Score",0,2)</f>
        <v>2</v>
      </c>
      <c r="AW28" s="4">
        <f>IF('5. Jours sans travailler'!$C$3="Score",0,3)</f>
        <v>3</v>
      </c>
      <c r="AX28" s="4">
        <f>IF('5. Jours sans travailler'!$C$3="Score",0,3)</f>
        <v>3</v>
      </c>
      <c r="AY28" s="4">
        <f>IF('5. Jours sans travailler'!$C$3="Score",0,3)</f>
        <v>3</v>
      </c>
      <c r="AZ28" s="4">
        <f>IF('5. Jours sans travailler'!$C$3="Score",0,2)</f>
        <v>2</v>
      </c>
      <c r="BA28" s="4">
        <f>IF('5. Jours sans travailler'!$C$3="Score",0,3)</f>
        <v>3</v>
      </c>
      <c r="BB28" s="4">
        <f>IF('5. Jours sans travailler'!$C$3="Score",0,3)</f>
        <v>3</v>
      </c>
      <c r="BC28" s="4">
        <f>IF('5. Jours sans travailler'!$C$3="Score",0,4)</f>
        <v>4</v>
      </c>
      <c r="BD28" s="4">
        <f>IF('5. Jours sans travailler'!$C$3="Score",0,4)</f>
        <v>4</v>
      </c>
      <c r="BE28" s="4">
        <f>IF('5. Jours sans travailler'!$C$3="Score",0,4)</f>
        <v>4</v>
      </c>
      <c r="BF28" s="4">
        <f>IF('5. Jours sans travailler'!$C$3="Score",0,4)</f>
        <v>4</v>
      </c>
      <c r="BG28" s="4">
        <f>IF('5. Jours sans travailler'!$C$3="Score",0,4)</f>
        <v>4</v>
      </c>
      <c r="BH28" s="4">
        <f>IF('5. Jours sans travailler'!$C$3="Score",0,3)</f>
        <v>3</v>
      </c>
      <c r="BI28" s="4">
        <f>IF('5. Jours sans travailler'!$C$3="Score",0,2)</f>
        <v>2</v>
      </c>
      <c r="BJ28" s="4">
        <f>IF('5. Jours sans travailler'!$C$3="Score",1,1)</f>
        <v>1</v>
      </c>
      <c r="BK28" s="4">
        <f>IF('5. Jours sans travailler'!$C$3="Score",2,0)</f>
        <v>0</v>
      </c>
      <c r="BL28" s="4">
        <f>IF('5. Jours sans travailler'!$C$3="Score",2,0)</f>
        <v>0</v>
      </c>
      <c r="BM28" s="4">
        <f>IF('5. Jours sans travailler'!$C$3="Score",1,1)</f>
        <v>1</v>
      </c>
      <c r="BN28" s="4">
        <f>IF('5. Jours sans travailler'!$C$3="Score",1,1)</f>
        <v>1</v>
      </c>
      <c r="BO28" s="4">
        <f>IF('5. Jours sans travailler'!$C$3="Score",1,1)</f>
        <v>1</v>
      </c>
      <c r="BP28" s="4">
        <f>IF('5. Jours sans travailler'!$C$3="Score",1,1)</f>
        <v>1</v>
      </c>
      <c r="BQ28" s="4">
        <f>IF('5. Jours sans travailler'!$C$3="Score",1,1)</f>
        <v>1</v>
      </c>
      <c r="BR28" s="4">
        <f>IF('5. Jours sans travailler'!$C$3="Score",1,1)</f>
        <v>1</v>
      </c>
      <c r="BS28" s="4">
        <f>IF('5. Jours sans travailler'!$C$3="Score",0,2)</f>
        <v>2</v>
      </c>
      <c r="BT28" s="4">
        <f>IF('5. Jours sans travailler'!$C$3="Score",1,1)</f>
        <v>1</v>
      </c>
      <c r="BU28" s="4">
        <f>IF('5. Jours sans travailler'!$C$3="Score",1,1)</f>
        <v>1</v>
      </c>
      <c r="BV28" s="4">
        <f>IF('5. Jours sans travailler'!$C$3="Score",1,1)</f>
        <v>1</v>
      </c>
      <c r="BW28" s="4">
        <f>IF('5. Jours sans travailler'!$C$3="Score",0,2)</f>
        <v>2</v>
      </c>
      <c r="BX28" s="4">
        <f>IF('5. Jours sans travailler'!$C$3="Score",0,3)</f>
        <v>3</v>
      </c>
      <c r="BY28" s="4">
        <f>IF('5. Jours sans travailler'!$C$3="Score",0,4)</f>
        <v>4</v>
      </c>
      <c r="BZ28" s="4">
        <f>IF('5. Jours sans travailler'!$C$3="Score",0,4)</f>
        <v>4</v>
      </c>
      <c r="CA28" s="4">
        <f>IF('5. Jours sans travailler'!$C$3="Score",0,4)</f>
        <v>4</v>
      </c>
      <c r="CB28" s="4">
        <f>IF('5. Jours sans travailler'!$C$3="Score",0,4)</f>
        <v>4</v>
      </c>
      <c r="CC28" s="4">
        <f>IF('5. Jours sans travailler'!$C$3="Score",0,4)</f>
        <v>4</v>
      </c>
      <c r="CD28" s="4">
        <f>IF('5. Jours sans travailler'!$C$3="Score",0,3)</f>
        <v>3</v>
      </c>
      <c r="CE28" s="4">
        <f>IF('5. Jours sans travailler'!$C$3="Score",0,3)</f>
        <v>3</v>
      </c>
      <c r="CF28" s="4">
        <f>IF('5. Jours sans travailler'!$C$3="Score",0,3)</f>
        <v>3</v>
      </c>
      <c r="CG28" s="4">
        <f>IF('5. Jours sans travailler'!$C$3="Score",0,3)</f>
        <v>3</v>
      </c>
      <c r="CH28" s="4">
        <f>IF('5. Jours sans travailler'!$C$3="Score",0,4)</f>
        <v>4</v>
      </c>
      <c r="CI28" s="4">
        <f>IF('5. Jours sans travailler'!$C$3="Score",0,5)</f>
        <v>5</v>
      </c>
      <c r="CJ28" s="4">
        <f>IF('5. Jours sans travailler'!$C$3="Score",0,6)</f>
        <v>6</v>
      </c>
      <c r="CK28" s="4">
        <f>IF('5. Jours sans travailler'!$C$3="Score",0,7)</f>
        <v>7</v>
      </c>
      <c r="CL28" s="4">
        <f>IF('5. Jours sans travailler'!$C$3="Score",0,7)</f>
        <v>7</v>
      </c>
      <c r="CM28" s="4">
        <f>IF('5. Jours sans travailler'!$C$3="Score",0,7)</f>
        <v>7</v>
      </c>
      <c r="CN28" s="4">
        <f>IF('5. Jours sans travailler'!$C$3="Score",0,6)</f>
        <v>6</v>
      </c>
      <c r="CO28" s="4">
        <f>IF('5. Jours sans travailler'!$C$3="Score",0,5)</f>
        <v>5</v>
      </c>
      <c r="CP28" s="4">
        <f>IF('5. Jours sans travailler'!$C$3="Score",0,4)</f>
        <v>4</v>
      </c>
      <c r="CQ28" s="4">
        <f>IF('5. Jours sans travailler'!$C$3="Score",0,3)</f>
        <v>3</v>
      </c>
      <c r="CR28" s="4">
        <f>IF('5. Jours sans travailler'!$C$3="Score",0,2)</f>
        <v>2</v>
      </c>
      <c r="CS28" s="4">
        <f>IF('5. Jours sans travailler'!$C$3="Score",0,2)</f>
        <v>2</v>
      </c>
      <c r="CT28" s="4">
        <f>IF('5. Jours sans travailler'!$C$3="Score",1,1)</f>
        <v>1</v>
      </c>
      <c r="CU28" s="4">
        <f>IF('5. Jours sans travailler'!$C$3="Score",1,1)</f>
        <v>1</v>
      </c>
      <c r="CV28" s="4">
        <f>IF('5. Jours sans travailler'!$C$3="Score",1,1)</f>
        <v>1</v>
      </c>
      <c r="CW28" s="4">
        <f>IF('5. Jours sans travailler'!$C$3="Score",1,1)</f>
        <v>1</v>
      </c>
      <c r="CX28" s="4">
        <f>IF('5. Jours sans travailler'!$C$3="Score",0,2)</f>
        <v>2</v>
      </c>
      <c r="CY28" s="4">
        <f>IF('5. Jours sans travailler'!$C$3="Score",0,3)</f>
        <v>3</v>
      </c>
      <c r="CZ28" s="4">
        <f>IF('5. Jours sans travailler'!$C$3="Score",0,3)</f>
        <v>3</v>
      </c>
      <c r="DA28">
        <f>IF('5. Jours sans travailler'!$C$3="Score",0,4)</f>
        <v>4</v>
      </c>
    </row>
    <row r="29" spans="2:105" x14ac:dyDescent="0.35">
      <c r="B29" s="186" t="s">
        <v>691</v>
      </c>
      <c r="C29" s="187">
        <v>1</v>
      </c>
      <c r="D29" s="207">
        <f t="shared" si="3"/>
        <v>3.552941176470588</v>
      </c>
      <c r="E29" s="187">
        <f>IF('5. Jours sans travailler'!$C$3="Score",,)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IF('5. Jours sans travailler'!$C$3="Score",,)</f>
        <v>0</v>
      </c>
      <c r="Q29" s="187">
        <f>IF('5. Jours sans travailler'!$C$3="Score",,)</f>
        <v>0</v>
      </c>
      <c r="R29" s="187">
        <f>IF('5. Jours sans travailler'!$C$3="Score",,)</f>
        <v>0</v>
      </c>
      <c r="S29" s="188">
        <f>IF('5. Jours sans travailler'!$C$3="Score",,)</f>
        <v>0</v>
      </c>
      <c r="T29" s="188">
        <f>IF('5. Jours sans travailler'!$C$3="Score",,)</f>
        <v>0</v>
      </c>
      <c r="U29" s="172">
        <f>IF('5. Jours sans travailler'!$C$3="Score",1,1)</f>
        <v>1</v>
      </c>
      <c r="V29" s="172">
        <f>IF('5. Jours sans travailler'!$C$3="Score",2,0)</f>
        <v>0</v>
      </c>
      <c r="W29" s="172">
        <f>IF('5. Jours sans travailler'!$C$3="Score",2,0)</f>
        <v>0</v>
      </c>
      <c r="X29" s="172">
        <f>IF('5. Jours sans travailler'!$C$3="Score",1,1)</f>
        <v>1</v>
      </c>
      <c r="Y29" s="172">
        <f>IF('5. Jours sans travailler'!$C$3="Score",1,1)</f>
        <v>1</v>
      </c>
      <c r="Z29" s="172">
        <f>IF('5. Jours sans travailler'!$C$3="Score",0,2)</f>
        <v>2</v>
      </c>
      <c r="AA29" s="172">
        <f>IF('5. Jours sans travailler'!$C$3="Score",0,3)</f>
        <v>3</v>
      </c>
      <c r="AB29" s="172">
        <f>IF('5. Jours sans travailler'!$C$3="Score",0,4)</f>
        <v>4</v>
      </c>
      <c r="AC29" s="172">
        <f>IF('5. Jours sans travailler'!$C$3="Score",0,4)</f>
        <v>4</v>
      </c>
      <c r="AD29" s="172">
        <f>IF('5. Jours sans travailler'!$C$3="Score",0,4)</f>
        <v>4</v>
      </c>
      <c r="AE29" s="172">
        <f>IF('5. Jours sans travailler'!$C$3="Score",0,3)</f>
        <v>3</v>
      </c>
      <c r="AF29" s="172">
        <f>IF('5. Jours sans travailler'!$C$3="Score",0,4)</f>
        <v>4</v>
      </c>
      <c r="AG29" s="172">
        <f>IF('5. Jours sans travailler'!$C$3="Score",0,3)</f>
        <v>3</v>
      </c>
      <c r="AH29" s="172">
        <f>IF('5. Jours sans travailler'!$C$3="Score",0,3)</f>
        <v>3</v>
      </c>
      <c r="AI29" s="172">
        <f>IF('5. Jours sans travailler'!$C$3="Score",0,3)</f>
        <v>3</v>
      </c>
      <c r="AJ29" s="172">
        <f>IF('5. Jours sans travailler'!$C$3="Score",0,4)</f>
        <v>4</v>
      </c>
      <c r="AK29" s="172">
        <f>IF('5. Jours sans travailler'!$C$3="Score",0,5)</f>
        <v>5</v>
      </c>
      <c r="AL29" s="172">
        <f>IF('5. Jours sans travailler'!$C$3="Score",0,6)</f>
        <v>6</v>
      </c>
      <c r="AM29" s="172">
        <f>IF('5. Jours sans travailler'!$C$3="Score",0,6)</f>
        <v>6</v>
      </c>
      <c r="AN29" s="172">
        <f>IF('5. Jours sans travailler'!$C$3="Score",0,6)</f>
        <v>6</v>
      </c>
      <c r="AO29" s="172">
        <f>IF('5. Jours sans travailler'!$C$3="Score",0,6)</f>
        <v>6</v>
      </c>
      <c r="AP29" s="172">
        <f>IF('5. Jours sans travailler'!$C$3="Score",0,6)</f>
        <v>6</v>
      </c>
      <c r="AQ29" s="172">
        <f>IF('5. Jours sans travailler'!$C$3="Score",0,6)</f>
        <v>6</v>
      </c>
      <c r="AR29" s="172">
        <f>IF('5. Jours sans travailler'!$C$3="Score",0,5)</f>
        <v>5</v>
      </c>
      <c r="AS29" s="189">
        <f>IF('5. Jours sans travailler'!$C$3="Score",0,4)</f>
        <v>4</v>
      </c>
      <c r="AT29" s="4">
        <f>IF('5. Jours sans travailler'!$C$3="Score",0,4)</f>
        <v>4</v>
      </c>
      <c r="AU29" s="4">
        <f>IF('5. Jours sans travailler'!$C$3="Score",0,5)</f>
        <v>5</v>
      </c>
      <c r="AV29" s="4">
        <f>IF('5. Jours sans travailler'!$C$3="Score",0,4)</f>
        <v>4</v>
      </c>
      <c r="AW29" s="4">
        <f>IF('5. Jours sans travailler'!$C$3="Score",0,3)</f>
        <v>3</v>
      </c>
      <c r="AX29" s="4">
        <f>IF('5. Jours sans travailler'!$C$3="Score",0,2)</f>
        <v>2</v>
      </c>
      <c r="AY29" s="4">
        <f>IF('5. Jours sans travailler'!$C$3="Score",0,2)</f>
        <v>2</v>
      </c>
      <c r="AZ29" s="4">
        <f>IF('5. Jours sans travailler'!$C$3="Score",0,3)</f>
        <v>3</v>
      </c>
      <c r="BA29" s="4">
        <f>IF('5. Jours sans travailler'!$C$3="Score",0,3)</f>
        <v>3</v>
      </c>
      <c r="BB29" s="4">
        <f>IF('5. Jours sans travailler'!$C$3="Score",0,2)</f>
        <v>2</v>
      </c>
      <c r="BC29" s="4">
        <f>IF('5. Jours sans travailler'!$C$3="Score",0,2)</f>
        <v>2</v>
      </c>
      <c r="BD29" s="4">
        <f>IF('5. Jours sans travailler'!$C$3="Score",0,2)</f>
        <v>2</v>
      </c>
      <c r="BE29" s="4">
        <f>IF('5. Jours sans travailler'!$C$3="Score",0,2)</f>
        <v>2</v>
      </c>
      <c r="BF29" s="4">
        <f>IF('5. Jours sans travailler'!$C$3="Score",0,2)</f>
        <v>2</v>
      </c>
      <c r="BG29" s="4">
        <f>IF('5. Jours sans travailler'!$C$3="Score",1,1)</f>
        <v>1</v>
      </c>
      <c r="BH29" s="4">
        <f>IF('5. Jours sans travailler'!$C$3="Score",1,1)</f>
        <v>1</v>
      </c>
      <c r="BI29" s="4">
        <f>IF('5. Jours sans travailler'!$C$3="Score",0,2)</f>
        <v>2</v>
      </c>
      <c r="BJ29" s="4">
        <f>IF('5. Jours sans travailler'!$C$3="Score",0,3)</f>
        <v>3</v>
      </c>
      <c r="BK29" s="4">
        <f>IF('5. Jours sans travailler'!$C$3="Score",0,4)</f>
        <v>4</v>
      </c>
      <c r="BL29" s="4">
        <f>IF('5. Jours sans travailler'!$C$3="Score",0,5)</f>
        <v>5</v>
      </c>
      <c r="BM29" s="4">
        <f>IF('5. Jours sans travailler'!$C$3="Score",0,6)</f>
        <v>6</v>
      </c>
      <c r="BN29" s="4">
        <f>IF('5. Jours sans travailler'!$C$3="Score",0,6)</f>
        <v>6</v>
      </c>
      <c r="BO29" s="4">
        <f>IF('5. Jours sans travailler'!$C$3="Score",0,5)</f>
        <v>5</v>
      </c>
      <c r="BP29" s="4">
        <f>IF('5. Jours sans travailler'!$C$3="Score",0,5)</f>
        <v>5</v>
      </c>
      <c r="BQ29" s="4">
        <f>IF('5. Jours sans travailler'!$C$3="Score",0,5)</f>
        <v>5</v>
      </c>
      <c r="BR29" s="4">
        <f>IF('5. Jours sans travailler'!$C$3="Score",0,5)</f>
        <v>5</v>
      </c>
      <c r="BS29" s="4">
        <f>IF('5. Jours sans travailler'!$C$3="Score",0,4)</f>
        <v>4</v>
      </c>
      <c r="BT29" s="4">
        <f>IF('5. Jours sans travailler'!$C$3="Score",0,3)</f>
        <v>3</v>
      </c>
      <c r="BU29" s="4">
        <f>IF('5. Jours sans travailler'!$C$3="Score",0,4)</f>
        <v>4</v>
      </c>
      <c r="BV29" s="4">
        <f>IF('5. Jours sans travailler'!$C$3="Score",0,4)</f>
        <v>4</v>
      </c>
      <c r="BW29" s="4">
        <f>IF('5. Jours sans travailler'!$C$3="Score",0,4)</f>
        <v>4</v>
      </c>
      <c r="BX29" s="4">
        <f>IF('5. Jours sans travailler'!$C$3="Score",0,3)</f>
        <v>3</v>
      </c>
      <c r="BY29" s="4">
        <f>IF('5. Jours sans travailler'!$C$3="Score",0,2)</f>
        <v>2</v>
      </c>
      <c r="BZ29" s="4">
        <f>IF('5. Jours sans travailler'!$C$3="Score",0,2)</f>
        <v>2</v>
      </c>
      <c r="CA29" s="4">
        <f>IF('5. Jours sans travailler'!$C$3="Score",0,3)</f>
        <v>3</v>
      </c>
      <c r="CB29" s="4">
        <f>IF('5. Jours sans travailler'!$C$3="Score",0,2)</f>
        <v>2</v>
      </c>
      <c r="CC29" s="4">
        <f>IF('5. Jours sans travailler'!$C$3="Score",0,3)</f>
        <v>3</v>
      </c>
      <c r="CD29" s="4">
        <f>IF('5. Jours sans travailler'!$C$3="Score",0,3)</f>
        <v>3</v>
      </c>
      <c r="CE29" s="4">
        <f>IF('5. Jours sans travailler'!$C$3="Score",0,3)</f>
        <v>3</v>
      </c>
      <c r="CF29" s="4">
        <f>IF('5. Jours sans travailler'!$C$3="Score",0,3)</f>
        <v>3</v>
      </c>
      <c r="CG29" s="4">
        <f>IF('5. Jours sans travailler'!$C$3="Score",0,4)</f>
        <v>4</v>
      </c>
      <c r="CH29" s="4">
        <f>IF('5. Jours sans travailler'!$C$3="Score",0,4)</f>
        <v>4</v>
      </c>
      <c r="CI29" s="4">
        <f>IF('5. Jours sans travailler'!$C$3="Score",0,5)</f>
        <v>5</v>
      </c>
      <c r="CJ29" s="4">
        <f>IF('5. Jours sans travailler'!$C$3="Score",0,5)</f>
        <v>5</v>
      </c>
      <c r="CK29" s="4">
        <f>IF('5. Jours sans travailler'!$C$3="Score",0,5)</f>
        <v>5</v>
      </c>
      <c r="CL29" s="4">
        <f>IF('5. Jours sans travailler'!$C$3="Score",0,6)</f>
        <v>6</v>
      </c>
      <c r="CM29" s="4">
        <f>IF('5. Jours sans travailler'!$C$3="Score",0,7)</f>
        <v>7</v>
      </c>
      <c r="CN29" s="4">
        <f>IF('5. Jours sans travailler'!$C$3="Score",0,6)</f>
        <v>6</v>
      </c>
      <c r="CO29" s="4">
        <f>IF('5. Jours sans travailler'!$C$3="Score",0,5)</f>
        <v>5</v>
      </c>
      <c r="CP29" s="4">
        <f>IF('5. Jours sans travailler'!$C$3="Score",0,5)</f>
        <v>5</v>
      </c>
      <c r="CQ29" s="4">
        <f>IF('5. Jours sans travailler'!$C$3="Score",0,4)</f>
        <v>4</v>
      </c>
      <c r="CR29" s="4">
        <f>IF('5. Jours sans travailler'!$C$3="Score",0,3)</f>
        <v>3</v>
      </c>
      <c r="CS29" s="4">
        <f>IF('5. Jours sans travailler'!$C$3="Score",0,3)</f>
        <v>3</v>
      </c>
      <c r="CT29" s="4">
        <f>IF('5. Jours sans travailler'!$C$3="Score",0,3)</f>
        <v>3</v>
      </c>
      <c r="CU29" s="4">
        <f>IF('5. Jours sans travailler'!$C$3="Score",0,3)</f>
        <v>3</v>
      </c>
      <c r="CV29" s="4">
        <f>IF('5. Jours sans travailler'!$C$3="Score",0,3)</f>
        <v>3</v>
      </c>
      <c r="CW29" s="4">
        <f>IF('5. Jours sans travailler'!$C$3="Score",0,2)</f>
        <v>2</v>
      </c>
      <c r="CX29" s="4">
        <f>IF('5. Jours sans travailler'!$C$3="Score",0,3)</f>
        <v>3</v>
      </c>
      <c r="CY29" s="4">
        <f>IF('5. Jours sans travailler'!$C$3="Score",0,3)</f>
        <v>3</v>
      </c>
      <c r="CZ29" s="4">
        <f>IF('5. Jours sans travailler'!$C$3="Score",0,3)</f>
        <v>3</v>
      </c>
      <c r="DA29">
        <f>IF('5. Jours sans travailler'!$C$3="Score",0,3)</f>
        <v>3</v>
      </c>
    </row>
    <row r="30" spans="2:105" x14ac:dyDescent="0.35">
      <c r="B30" s="186" t="s">
        <v>692</v>
      </c>
      <c r="C30" s="187">
        <v>1</v>
      </c>
      <c r="D30" s="207">
        <f t="shared" si="3"/>
        <v>3.0470588235294116</v>
      </c>
      <c r="E30" s="188">
        <f>IF('5. Jours sans travailler'!$C$3="Score",,)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IF('5. Jours sans travailler'!$C$3="Score",,)</f>
        <v>0</v>
      </c>
      <c r="Q30" s="187">
        <f>IF('5. Jours sans travailler'!$C$3="Score",,)</f>
        <v>0</v>
      </c>
      <c r="R30" s="187">
        <f>IF('5. Jours sans travailler'!$C$3="Score",,)</f>
        <v>0</v>
      </c>
      <c r="S30" s="187">
        <f>IF('5. Jours sans travailler'!$C$3="Score",,)</f>
        <v>0</v>
      </c>
      <c r="T30" s="187">
        <f>IF('5. Jours sans travailler'!$C$3="Score",,)</f>
        <v>0</v>
      </c>
      <c r="U30" s="172">
        <f>IF('5. Jours sans travailler'!$C$3="Score",0,2)</f>
        <v>2</v>
      </c>
      <c r="V30" s="172">
        <f>IF('5. Jours sans travailler'!$C$3="Score",0,3)</f>
        <v>3</v>
      </c>
      <c r="W30" s="172">
        <f>IF('5. Jours sans travailler'!$C$3="Score",0,4)</f>
        <v>4</v>
      </c>
      <c r="X30" s="172">
        <f>IF('5. Jours sans travailler'!$C$3="Score",0,5)</f>
        <v>5</v>
      </c>
      <c r="Y30" s="172">
        <f>IF('5. Jours sans travailler'!$C$3="Score",0,6)</f>
        <v>6</v>
      </c>
      <c r="Z30" s="172">
        <f>IF('5. Jours sans travailler'!$C$3="Score",0,7)</f>
        <v>7</v>
      </c>
      <c r="AA30" s="172">
        <f>IF('5. Jours sans travailler'!$C$3="Score",0,7)</f>
        <v>7</v>
      </c>
      <c r="AB30" s="172">
        <f>IF('5. Jours sans travailler'!$C$3="Score",0,7)</f>
        <v>7</v>
      </c>
      <c r="AC30" s="172">
        <f>IF('5. Jours sans travailler'!$C$3="Score",0,6)</f>
        <v>6</v>
      </c>
      <c r="AD30" s="172">
        <f>IF('5. Jours sans travailler'!$C$3="Score",0,5)</f>
        <v>5</v>
      </c>
      <c r="AE30" s="172">
        <f>IF('5. Jours sans travailler'!$C$3="Score",0,4)</f>
        <v>4</v>
      </c>
      <c r="AF30" s="172">
        <f>IF('5. Jours sans travailler'!$C$3="Score",0,3)</f>
        <v>3</v>
      </c>
      <c r="AG30" s="172">
        <f>IF('5. Jours sans travailler'!$C$3="Score",0,2)</f>
        <v>2</v>
      </c>
      <c r="AH30" s="172">
        <f>IF('5. Jours sans travailler'!$C$3="Score",1,1)</f>
        <v>1</v>
      </c>
      <c r="AI30" s="172">
        <f>IF('5. Jours sans travailler'!$C$3="Score",2,0)</f>
        <v>0</v>
      </c>
      <c r="AJ30" s="172">
        <f>IF('5. Jours sans travailler'!$C$3="Score",2,0)</f>
        <v>0</v>
      </c>
      <c r="AK30" s="172">
        <f>IF('5. Jours sans travailler'!$C$3="Score",2,0)</f>
        <v>0</v>
      </c>
      <c r="AL30" s="172">
        <f>IF('5. Jours sans travailler'!$C$3="Score",1,1)</f>
        <v>1</v>
      </c>
      <c r="AM30" s="172">
        <f>IF('5. Jours sans travailler'!$C$3="Score",1,1)</f>
        <v>1</v>
      </c>
      <c r="AN30" s="172">
        <f>IF('5. Jours sans travailler'!$C$3="Score",1,1)</f>
        <v>1</v>
      </c>
      <c r="AO30" s="172">
        <f>IF('5. Jours sans travailler'!$C$3="Score",1,1)</f>
        <v>1</v>
      </c>
      <c r="AP30" s="172">
        <f>IF('5. Jours sans travailler'!$C$3="Score",1,1)</f>
        <v>1</v>
      </c>
      <c r="AQ30" s="172">
        <f>IF('5. Jours sans travailler'!$C$3="Score",1,1)</f>
        <v>1</v>
      </c>
      <c r="AR30" s="172">
        <f>IF('5. Jours sans travailler'!$C$3="Score",1,1)</f>
        <v>1</v>
      </c>
      <c r="AS30" s="189">
        <f>IF('5. Jours sans travailler'!$C$3="Score",1,1)</f>
        <v>1</v>
      </c>
      <c r="AT30" s="4">
        <f>IF('5. Jours sans travailler'!$C$3="Score",0,2)</f>
        <v>2</v>
      </c>
      <c r="AU30" s="4">
        <f>IF('5. Jours sans travailler'!$C$3="Score",0,2)</f>
        <v>2</v>
      </c>
      <c r="AV30" s="4">
        <f>IF('5. Jours sans travailler'!$C$3="Score",0,2)</f>
        <v>2</v>
      </c>
      <c r="AW30" s="4">
        <f>IF('5. Jours sans travailler'!$C$3="Score",0,3)</f>
        <v>3</v>
      </c>
      <c r="AX30" s="4">
        <f>IF('5. Jours sans travailler'!$C$3="Score",0,3)</f>
        <v>3</v>
      </c>
      <c r="AY30" s="4">
        <f>IF('5. Jours sans travailler'!$C$3="Score",0,3)</f>
        <v>3</v>
      </c>
      <c r="AZ30" s="4">
        <f>IF('5. Jours sans travailler'!$C$3="Score",0,3)</f>
        <v>3</v>
      </c>
      <c r="BA30" s="4">
        <f>IF('5. Jours sans travailler'!$C$3="Score",0,2)</f>
        <v>2</v>
      </c>
      <c r="BB30" s="4">
        <f>IF('5. Jours sans travailler'!$C$3="Score",0,2)</f>
        <v>2</v>
      </c>
      <c r="BC30" s="4">
        <f>IF('5. Jours sans travailler'!$C$3="Score",0,3)</f>
        <v>3</v>
      </c>
      <c r="BD30" s="4">
        <f>IF('5. Jours sans travailler'!$C$3="Score",0,3)</f>
        <v>3</v>
      </c>
      <c r="BE30" s="4">
        <f>IF('5. Jours sans travailler'!$C$3="Score",0,4)</f>
        <v>4</v>
      </c>
      <c r="BF30" s="4">
        <f>IF('5. Jours sans travailler'!$C$3="Score",0,4)</f>
        <v>4</v>
      </c>
      <c r="BG30" s="4">
        <f>IF('5. Jours sans travailler'!$C$3="Score",0,4)</f>
        <v>4</v>
      </c>
      <c r="BH30" s="4">
        <f>IF('5. Jours sans travailler'!$C$3="Score",0,4)</f>
        <v>4</v>
      </c>
      <c r="BI30" s="4">
        <f>IF('5. Jours sans travailler'!$C$3="Score",0,4)</f>
        <v>4</v>
      </c>
      <c r="BJ30" s="4">
        <f>IF('5. Jours sans travailler'!$C$3="Score",0,3)</f>
        <v>3</v>
      </c>
      <c r="BK30" s="4">
        <f>IF('5. Jours sans travailler'!$C$3="Score",0,3)</f>
        <v>3</v>
      </c>
      <c r="BL30" s="4">
        <f>IF('5. Jours sans travailler'!$C$3="Score",0,2)</f>
        <v>2</v>
      </c>
      <c r="BM30" s="4">
        <f>IF('5. Jours sans travailler'!$C$3="Score",0,2)</f>
        <v>2</v>
      </c>
      <c r="BN30" s="4">
        <f>IF('5. Jours sans travailler'!$C$3="Score",0,2)</f>
        <v>2</v>
      </c>
      <c r="BO30" s="4">
        <f>IF('5. Jours sans travailler'!$C$3="Score",0,3)</f>
        <v>3</v>
      </c>
      <c r="BP30" s="4">
        <f>IF('5. Jours sans travailler'!$C$3="Score",0,3)</f>
        <v>3</v>
      </c>
      <c r="BQ30" s="4">
        <f>IF('5. Jours sans travailler'!$C$3="Score",0,3)</f>
        <v>3</v>
      </c>
      <c r="BR30" s="4">
        <f>IF('5. Jours sans travailler'!$C$3="Score",0,2)</f>
        <v>2</v>
      </c>
      <c r="BS30" s="4">
        <f>IF('5. Jours sans travailler'!$C$3="Score",0,2)</f>
        <v>2</v>
      </c>
      <c r="BT30" s="4">
        <f>IF('5. Jours sans travailler'!$C$3="Score",0,2)</f>
        <v>2</v>
      </c>
      <c r="BU30" s="4">
        <f>IF('5. Jours sans travailler'!$C$3="Score",0,2)</f>
        <v>2</v>
      </c>
      <c r="BV30" s="4">
        <f>IF('5. Jours sans travailler'!$C$3="Score",0,2)</f>
        <v>2</v>
      </c>
      <c r="BW30" s="4">
        <f>IF('5. Jours sans travailler'!$C$3="Score",0,3)</f>
        <v>3</v>
      </c>
      <c r="BX30" s="4">
        <f>IF('5. Jours sans travailler'!$C$3="Score",0,4)</f>
        <v>4</v>
      </c>
      <c r="BY30" s="4">
        <f>IF('5. Jours sans travailler'!$C$3="Score",0,5)</f>
        <v>5</v>
      </c>
      <c r="BZ30" s="4">
        <f>IF('5. Jours sans travailler'!$C$3="Score",0,5)</f>
        <v>5</v>
      </c>
      <c r="CA30" s="4">
        <f>IF('5. Jours sans travailler'!$C$3="Score",0,6)</f>
        <v>6</v>
      </c>
      <c r="CB30" s="4">
        <f>IF('5. Jours sans travailler'!$C$3="Score",0,6)</f>
        <v>6</v>
      </c>
      <c r="CC30" s="4">
        <f>IF('5. Jours sans travailler'!$C$3="Score",0,5)</f>
        <v>5</v>
      </c>
      <c r="CD30" s="4">
        <f>IF('5. Jours sans travailler'!$C$3="Score",0,4)</f>
        <v>4</v>
      </c>
      <c r="CE30" s="4">
        <f>IF('5. Jours sans travailler'!$C$3="Score",0,4)</f>
        <v>4</v>
      </c>
      <c r="CF30" s="4">
        <f>IF('5. Jours sans travailler'!$C$3="Score",0,3)</f>
        <v>3</v>
      </c>
      <c r="CG30" s="4">
        <f>IF('5. Jours sans travailler'!$C$3="Score",0,3)</f>
        <v>3</v>
      </c>
      <c r="CH30" s="4">
        <f>IF('5. Jours sans travailler'!$C$3="Score",0,2)</f>
        <v>2</v>
      </c>
      <c r="CI30" s="4">
        <f>IF('5. Jours sans travailler'!$C$3="Score",0,2)</f>
        <v>2</v>
      </c>
      <c r="CJ30" s="4">
        <f>IF('5. Jours sans travailler'!$C$3="Score",0,2)</f>
        <v>2</v>
      </c>
      <c r="CK30" s="4">
        <f>IF('5. Jours sans travailler'!$C$3="Score",0,2)</f>
        <v>2</v>
      </c>
      <c r="CL30" s="4">
        <f>IF('5. Jours sans travailler'!$C$3="Score",1,1)</f>
        <v>1</v>
      </c>
      <c r="CM30" s="4">
        <f>IF('5. Jours sans travailler'!$C$3="Score",1,1)</f>
        <v>1</v>
      </c>
      <c r="CN30" s="4">
        <f>IF('5. Jours sans travailler'!$C$3="Score",1,1)</f>
        <v>1</v>
      </c>
      <c r="CO30" s="4">
        <f>IF('5. Jours sans travailler'!$C$3="Score",0,2)</f>
        <v>2</v>
      </c>
      <c r="CP30" s="4">
        <f>IF('5. Jours sans travailler'!$C$3="Score",0,2)</f>
        <v>2</v>
      </c>
      <c r="CQ30" s="4">
        <f>IF('5. Jours sans travailler'!$C$3="Score",0,3)</f>
        <v>3</v>
      </c>
      <c r="CR30" s="4">
        <f>IF('5. Jours sans travailler'!$C$3="Score",0,4)</f>
        <v>4</v>
      </c>
      <c r="CS30" s="4">
        <f>IF('5. Jours sans travailler'!$C$3="Score",0,5)</f>
        <v>5</v>
      </c>
      <c r="CT30" s="4">
        <f>IF('5. Jours sans travailler'!$C$3="Score",0,6)</f>
        <v>6</v>
      </c>
      <c r="CU30" s="4">
        <f>IF('5. Jours sans travailler'!$C$3="Score",0,6)</f>
        <v>6</v>
      </c>
      <c r="CV30" s="4">
        <f>IF('5. Jours sans travailler'!$C$3="Score",0,5)</f>
        <v>5</v>
      </c>
      <c r="CW30" s="4">
        <f>IF('5. Jours sans travailler'!$C$3="Score",0,5)</f>
        <v>5</v>
      </c>
      <c r="CX30" s="4">
        <f>IF('5. Jours sans travailler'!$C$3="Score",0,4)</f>
        <v>4</v>
      </c>
      <c r="CY30" s="4">
        <f>IF('5. Jours sans travailler'!$C$3="Score",0,3)</f>
        <v>3</v>
      </c>
      <c r="CZ30" s="4">
        <f>IF('5. Jours sans travailler'!$C$3="Score",0,3)</f>
        <v>3</v>
      </c>
      <c r="DA30">
        <f>IF('5. Jours sans travailler'!$C$3="Score",0,3)</f>
        <v>3</v>
      </c>
    </row>
    <row r="31" spans="2:105" x14ac:dyDescent="0.35">
      <c r="B31" s="186" t="s">
        <v>693</v>
      </c>
      <c r="C31" s="172">
        <v>1</v>
      </c>
      <c r="D31" s="207">
        <f t="shared" si="3"/>
        <v>3.7411764705882353</v>
      </c>
      <c r="E31" s="188">
        <f>IF('5. Jours sans travailler'!$C$3="Score",,)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IF('5. Jours sans travailler'!$C$3="Score",,)</f>
        <v>0</v>
      </c>
      <c r="Q31" s="187">
        <f>IF('5. Jours sans travailler'!$C$3="Score",,)</f>
        <v>0</v>
      </c>
      <c r="R31" s="187">
        <f>IF('5. Jours sans travailler'!$C$3="Score",,)</f>
        <v>0</v>
      </c>
      <c r="S31" s="188">
        <f>IF('5. Jours sans travailler'!$C$3="Score",,)</f>
        <v>0</v>
      </c>
      <c r="T31" s="188">
        <f>IF('5. Jours sans travailler'!$C$3="Score",,)</f>
        <v>0</v>
      </c>
      <c r="U31" s="172">
        <f>IF('5. Jours sans travailler'!$C$3="Score",0,4)</f>
        <v>4</v>
      </c>
      <c r="V31" s="172">
        <f>IF('5. Jours sans travailler'!$C$3="Score",0,5)</f>
        <v>5</v>
      </c>
      <c r="W31" s="172">
        <f>IF('5. Jours sans travailler'!$C$3="Score",0,5)</f>
        <v>5</v>
      </c>
      <c r="X31" s="172">
        <f>IF('5. Jours sans travailler'!$C$3="Score",0,4)</f>
        <v>4</v>
      </c>
      <c r="Y31" s="172">
        <f>IF('5. Jours sans travailler'!$C$3="Score",0,4)</f>
        <v>4</v>
      </c>
      <c r="Z31" s="172">
        <f>IF('5. Jours sans travailler'!$C$3="Score",0,5)</f>
        <v>5</v>
      </c>
      <c r="AA31" s="172">
        <f>IF('5. Jours sans travailler'!$C$3="Score",0,4)</f>
        <v>4</v>
      </c>
      <c r="AB31" s="172">
        <f>IF('5. Jours sans travailler'!$C$3="Score",0,4)</f>
        <v>4</v>
      </c>
      <c r="AC31" s="172">
        <f>IF('5. Jours sans travailler'!$C$3="Score",0,3)</f>
        <v>3</v>
      </c>
      <c r="AD31" s="172">
        <f>IF('5. Jours sans travailler'!$C$3="Score",0,3)</f>
        <v>3</v>
      </c>
      <c r="AE31" s="172">
        <f>IF('5. Jours sans travailler'!$C$3="Score",0,4)</f>
        <v>4</v>
      </c>
      <c r="AF31" s="172">
        <f>IF('5. Jours sans travailler'!$C$3="Score",0,3)</f>
        <v>3</v>
      </c>
      <c r="AG31" s="172">
        <f>IF('5. Jours sans travailler'!$C$3="Score",0,3)</f>
        <v>3</v>
      </c>
      <c r="AH31" s="172">
        <f>IF('5. Jours sans travailler'!$C$3="Score",0,4)</f>
        <v>4</v>
      </c>
      <c r="AI31" s="172">
        <f>IF('5. Jours sans travailler'!$C$3="Score",0,3)</f>
        <v>3</v>
      </c>
      <c r="AJ31" s="172">
        <f>IF('5. Jours sans travailler'!$C$3="Score",0,3)</f>
        <v>3</v>
      </c>
      <c r="AK31" s="172">
        <f>IF('5. Jours sans travailler'!$C$3="Score",0,3)</f>
        <v>3</v>
      </c>
      <c r="AL31" s="172">
        <f>IF('5. Jours sans travailler'!$C$3="Score",0,3)</f>
        <v>3</v>
      </c>
      <c r="AM31" s="172">
        <f>IF('5. Jours sans travailler'!$C$3="Score",0,4)</f>
        <v>4</v>
      </c>
      <c r="AN31" s="172">
        <f>IF('5. Jours sans travailler'!$C$3="Score",0,3)</f>
        <v>3</v>
      </c>
      <c r="AO31" s="172">
        <f>IF('5. Jours sans travailler'!$C$3="Score",0,3)</f>
        <v>3</v>
      </c>
      <c r="AP31" s="172">
        <f>IF('5. Jours sans travailler'!$C$3="Score",0,4)</f>
        <v>4</v>
      </c>
      <c r="AQ31" s="172">
        <f>IF('5. Jours sans travailler'!$C$3="Score",0,5)</f>
        <v>5</v>
      </c>
      <c r="AR31" s="172">
        <f>IF('5. Jours sans travailler'!$C$3="Score",0,5)</f>
        <v>5</v>
      </c>
      <c r="AS31" s="189">
        <f>IF('5. Jours sans travailler'!$C$3="Score",0,5)</f>
        <v>5</v>
      </c>
      <c r="AT31" s="4">
        <f>IF('5. Jours sans travailler'!$C$3="Score",0,4)</f>
        <v>4</v>
      </c>
      <c r="AU31" s="4">
        <f>IF('5. Jours sans travailler'!$C$3="Score",0,5)</f>
        <v>5</v>
      </c>
      <c r="AV31" s="4">
        <f>IF('5. Jours sans travailler'!$C$3="Score",0,5)</f>
        <v>5</v>
      </c>
      <c r="AW31" s="4">
        <f>IF('5. Jours sans travailler'!$C$3="Score",0,5)</f>
        <v>5</v>
      </c>
      <c r="AX31" s="4">
        <f>IF('5. Jours sans travailler'!$C$3="Score",0,5)</f>
        <v>5</v>
      </c>
      <c r="AY31" s="4">
        <f>IF('5. Jours sans travailler'!$C$3="Score",0,6)</f>
        <v>6</v>
      </c>
      <c r="AZ31" s="4">
        <f>IF('5. Jours sans travailler'!$C$3="Score",0,5)</f>
        <v>5</v>
      </c>
      <c r="BA31" s="4">
        <f>IF('5. Jours sans travailler'!$C$3="Score",0,5)</f>
        <v>5</v>
      </c>
      <c r="BB31" s="4">
        <f>IF('5. Jours sans travailler'!$C$3="Score",0,4)</f>
        <v>4</v>
      </c>
      <c r="BC31" s="4">
        <f>IF('5. Jours sans travailler'!$C$3="Score",0,3)</f>
        <v>3</v>
      </c>
      <c r="BD31" s="4">
        <f>IF('5. Jours sans travailler'!$C$3="Score",0,2)</f>
        <v>2</v>
      </c>
      <c r="BE31" s="4">
        <f>IF('5. Jours sans travailler'!$C$3="Score",0,2)</f>
        <v>2</v>
      </c>
      <c r="BF31" s="4">
        <f>IF('5. Jours sans travailler'!$C$3="Score",1,1)</f>
        <v>1</v>
      </c>
      <c r="BG31" s="4">
        <f>IF('5. Jours sans travailler'!$C$3="Score",0,2)</f>
        <v>2</v>
      </c>
      <c r="BH31" s="4">
        <f>IF('5. Jours sans travailler'!$C$3="Score",0,2)</f>
        <v>2</v>
      </c>
      <c r="BI31" s="4">
        <f>IF('5. Jours sans travailler'!$C$3="Score",0,2)</f>
        <v>2</v>
      </c>
      <c r="BJ31" s="4">
        <f>IF('5. Jours sans travailler'!$C$3="Score",0,3)</f>
        <v>3</v>
      </c>
      <c r="BK31" s="4">
        <f>IF('5. Jours sans travailler'!$C$3="Score",0,4)</f>
        <v>4</v>
      </c>
      <c r="BL31" s="4">
        <f>IF('5. Jours sans travailler'!$C$3="Score",0,4)</f>
        <v>4</v>
      </c>
      <c r="BM31" s="4">
        <f>IF('5. Jours sans travailler'!$C$3="Score",0,5)</f>
        <v>5</v>
      </c>
      <c r="BN31" s="4">
        <f>IF('5. Jours sans travailler'!$C$3="Score",0,5)</f>
        <v>5</v>
      </c>
      <c r="BO31" s="4">
        <f>IF('5. Jours sans travailler'!$C$3="Score",0,6)</f>
        <v>6</v>
      </c>
      <c r="BP31" s="4">
        <f>IF('5. Jours sans travailler'!$C$3="Score",0,7)</f>
        <v>7</v>
      </c>
      <c r="BQ31" s="4">
        <f>IF('5. Jours sans travailler'!$C$3="Score",0,7)</f>
        <v>7</v>
      </c>
      <c r="BR31" s="4">
        <f>IF('5. Jours sans travailler'!$C$3="Score",0,6)</f>
        <v>6</v>
      </c>
      <c r="BS31" s="4">
        <f>IF('5. Jours sans travailler'!$C$3="Score",0,5)</f>
        <v>5</v>
      </c>
      <c r="BT31" s="4">
        <f>IF('5. Jours sans travailler'!$C$3="Score",0,5)</f>
        <v>5</v>
      </c>
      <c r="BU31" s="4">
        <f>IF('5. Jours sans travailler'!$C$3="Score",0,4)</f>
        <v>4</v>
      </c>
      <c r="BV31" s="4">
        <f>IF('5. Jours sans travailler'!$C$3="Score",0,3)</f>
        <v>3</v>
      </c>
      <c r="BW31" s="4">
        <f>IF('5. Jours sans travailler'!$C$3="Score",0,3)</f>
        <v>3</v>
      </c>
      <c r="BX31" s="4">
        <f>IF('5. Jours sans travailler'!$C$3="Score",0,3)</f>
        <v>3</v>
      </c>
      <c r="BY31" s="4">
        <f>IF('5. Jours sans travailler'!$C$3="Score",0,4)</f>
        <v>4</v>
      </c>
      <c r="BZ31" s="4">
        <f>IF('5. Jours sans travailler'!$C$3="Score",0,5)</f>
        <v>5</v>
      </c>
      <c r="CA31" s="4">
        <f>IF('5. Jours sans travailler'!$C$3="Score",0,5)</f>
        <v>5</v>
      </c>
      <c r="CB31" s="4">
        <f>IF('5. Jours sans travailler'!$C$3="Score",0,6)</f>
        <v>6</v>
      </c>
      <c r="CC31" s="4">
        <f>IF('5. Jours sans travailler'!$C$3="Score",0,7)</f>
        <v>7</v>
      </c>
      <c r="CD31" s="4">
        <f>IF('5. Jours sans travailler'!$C$3="Score",0,6)</f>
        <v>6</v>
      </c>
      <c r="CE31" s="4">
        <f>IF('5. Jours sans travailler'!$C$3="Score",0,5)</f>
        <v>5</v>
      </c>
      <c r="CF31" s="4">
        <f>IF('5. Jours sans travailler'!$C$3="Score",0,4)</f>
        <v>4</v>
      </c>
      <c r="CG31" s="4">
        <f>IF('5. Jours sans travailler'!$C$3="Score",0,3)</f>
        <v>3</v>
      </c>
      <c r="CH31" s="4">
        <f>IF('5. Jours sans travailler'!$C$3="Score",0,2)</f>
        <v>2</v>
      </c>
      <c r="CI31" s="4">
        <f>IF('5. Jours sans travailler'!$C$3="Score",1,1)</f>
        <v>1</v>
      </c>
      <c r="CJ31" s="4">
        <f>IF('5. Jours sans travailler'!$C$3="Score",2,0)</f>
        <v>0</v>
      </c>
      <c r="CK31" s="4">
        <f>IF('5. Jours sans travailler'!$C$3="Score",2,0)</f>
        <v>0</v>
      </c>
      <c r="CL31" s="4">
        <f>IF('5. Jours sans travailler'!$C$3="Score",1,1)</f>
        <v>1</v>
      </c>
      <c r="CM31" s="4">
        <f>IF('5. Jours sans travailler'!$C$3="Score",0,2)</f>
        <v>2</v>
      </c>
      <c r="CN31" s="4">
        <f>IF('5. Jours sans travailler'!$C$3="Score",0,3)</f>
        <v>3</v>
      </c>
      <c r="CO31" s="4">
        <f>IF('5. Jours sans travailler'!$C$3="Score",0,3)</f>
        <v>3</v>
      </c>
      <c r="CP31" s="4">
        <f>IF('5. Jours sans travailler'!$C$3="Score",0,3)</f>
        <v>3</v>
      </c>
      <c r="CQ31" s="4">
        <f>IF('5. Jours sans travailler'!$C$3="Score",0,4)</f>
        <v>4</v>
      </c>
      <c r="CR31" s="4">
        <f>IF('5. Jours sans travailler'!$C$3="Score",0,4)</f>
        <v>4</v>
      </c>
      <c r="CS31" s="4">
        <f>IF('5. Jours sans travailler'!$C$3="Score",0,3)</f>
        <v>3</v>
      </c>
      <c r="CT31" s="4">
        <f>IF('5. Jours sans travailler'!$C$3="Score",0,2)</f>
        <v>2</v>
      </c>
      <c r="CU31" s="4">
        <f>IF('5. Jours sans travailler'!$C$3="Score",1,1)</f>
        <v>1</v>
      </c>
      <c r="CV31" s="4">
        <f>IF('5. Jours sans travailler'!$C$3="Score",0,2)</f>
        <v>2</v>
      </c>
      <c r="CW31" s="4">
        <f>IF('5. Jours sans travailler'!$C$3="Score",0,3)</f>
        <v>3</v>
      </c>
      <c r="CX31" s="4">
        <f>IF('5. Jours sans travailler'!$C$3="Score",0,3)</f>
        <v>3</v>
      </c>
      <c r="CY31" s="4">
        <f>IF('5. Jours sans travailler'!$C$3="Score",0,3)</f>
        <v>3</v>
      </c>
      <c r="CZ31" s="4">
        <f>IF('5. Jours sans travailler'!$C$3="Score",0,4)</f>
        <v>4</v>
      </c>
      <c r="DA31">
        <f>IF('5. Jours sans travailler'!$C$3="Score",0,5)</f>
        <v>5</v>
      </c>
    </row>
    <row r="32" spans="2:105" x14ac:dyDescent="0.35">
      <c r="B32" s="186" t="s">
        <v>694</v>
      </c>
      <c r="C32" s="172">
        <v>1</v>
      </c>
      <c r="D32" s="207">
        <f t="shared" si="3"/>
        <v>5.1411764705882357</v>
      </c>
      <c r="E32" s="187">
        <f>IF('5. Jours sans travailler'!$C$3="Score",,)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IF('5. Jours sans travailler'!$C$3="Score",,)</f>
        <v>0</v>
      </c>
      <c r="Q32" s="187">
        <f>IF('5. Jours sans travailler'!$C$3="Score",,)</f>
        <v>0</v>
      </c>
      <c r="R32" s="188">
        <f>IF('5. Jours sans travailler'!$C$3="Score",,)</f>
        <v>0</v>
      </c>
      <c r="S32" s="187">
        <f>IF('5. Jours sans travailler'!$C$3="Score",,)</f>
        <v>0</v>
      </c>
      <c r="T32" s="188">
        <f>IF('5. Jours sans travailler'!$C$3="Score",,)</f>
        <v>0</v>
      </c>
      <c r="U32" s="172">
        <f>IF('5. Jours sans travailler'!$C$3="Score",0,5)</f>
        <v>5</v>
      </c>
      <c r="V32" s="172">
        <f>IF('5. Jours sans travailler'!$C$3="Score",0,5)</f>
        <v>5</v>
      </c>
      <c r="W32" s="172">
        <f>IF('5. Jours sans travailler'!$C$3="Score",0,5)</f>
        <v>5</v>
      </c>
      <c r="X32" s="172">
        <f>IF('5. Jours sans travailler'!$C$3="Score",0,5)</f>
        <v>5</v>
      </c>
      <c r="Y32" s="172">
        <f>IF('5. Jours sans travailler'!$C$3="Score",0,6)</f>
        <v>6</v>
      </c>
      <c r="Z32" s="172">
        <f>IF('5. Jours sans travailler'!$C$3="Score",0,7)</f>
        <v>7</v>
      </c>
      <c r="AA32" s="172">
        <f>IF('5. Jours sans travailler'!$C$3="Score",0,7)</f>
        <v>7</v>
      </c>
      <c r="AB32" s="172">
        <f>IF('5. Jours sans travailler'!$C$3="Score",0,6)</f>
        <v>6</v>
      </c>
      <c r="AC32" s="172">
        <f>IF('5. Jours sans travailler'!$C$3="Score",0,5)</f>
        <v>5</v>
      </c>
      <c r="AD32" s="172">
        <f>IF('5. Jours sans travailler'!$C$3="Score",0,5)</f>
        <v>5</v>
      </c>
      <c r="AE32" s="172">
        <f>IF('5. Jours sans travailler'!$C$3="Score",0,5)</f>
        <v>5</v>
      </c>
      <c r="AF32" s="172">
        <f>IF('5. Jours sans travailler'!$C$3="Score",0,5)</f>
        <v>5</v>
      </c>
      <c r="AG32" s="172">
        <f>IF('5. Jours sans travailler'!$C$3="Score",0,5)</f>
        <v>5</v>
      </c>
      <c r="AH32" s="172">
        <f>IF('5. Jours sans travailler'!$C$3="Score",0,5)</f>
        <v>5</v>
      </c>
      <c r="AI32" s="172">
        <f>IF('5. Jours sans travailler'!$C$3="Score",0,6)</f>
        <v>6</v>
      </c>
      <c r="AJ32" s="172">
        <f>IF('5. Jours sans travailler'!$C$3="Score",0,7)</f>
        <v>7</v>
      </c>
      <c r="AK32" s="172">
        <f>IF('5. Jours sans travailler'!$C$3="Score",0,7)</f>
        <v>7</v>
      </c>
      <c r="AL32" s="172">
        <f>IF('5. Jours sans travailler'!$C$3="Score",0,6)</f>
        <v>6</v>
      </c>
      <c r="AM32" s="172">
        <f>IF('5. Jours sans travailler'!$C$3="Score",0,5)</f>
        <v>5</v>
      </c>
      <c r="AN32" s="172">
        <f>IF('5. Jours sans travailler'!$C$3="Score",0,5)</f>
        <v>5</v>
      </c>
      <c r="AO32" s="172">
        <f>IF('5. Jours sans travailler'!$C$3="Score",0,5)</f>
        <v>5</v>
      </c>
      <c r="AP32" s="172">
        <f>IF('5. Jours sans travailler'!$C$3="Score",0,5)</f>
        <v>5</v>
      </c>
      <c r="AQ32" s="172">
        <f>IF('5. Jours sans travailler'!$C$3="Score",0,5)</f>
        <v>5</v>
      </c>
      <c r="AR32" s="172">
        <f>IF('5. Jours sans travailler'!$C$3="Score",0,5)</f>
        <v>5</v>
      </c>
      <c r="AS32" s="189">
        <f>IF('5. Jours sans travailler'!$C$3="Score",0,6)</f>
        <v>6</v>
      </c>
      <c r="AT32" s="4">
        <f>IF('5. Jours sans travailler'!$C$3="Score",0,7)</f>
        <v>7</v>
      </c>
      <c r="AU32" s="4">
        <f>IF('5. Jours sans travailler'!$C$3="Score",0,7)</f>
        <v>7</v>
      </c>
      <c r="AV32" s="4">
        <f>IF('5. Jours sans travailler'!$C$3="Score",0,7)</f>
        <v>7</v>
      </c>
      <c r="AW32" s="4">
        <f>IF('5. Jours sans travailler'!$C$3="Score",0,6)</f>
        <v>6</v>
      </c>
      <c r="AX32" s="4">
        <f>IF('5. Jours sans travailler'!$C$3="Score",0,5)</f>
        <v>5</v>
      </c>
      <c r="AY32" s="4">
        <f>IF('5. Jours sans travailler'!$C$3="Score",0,5)</f>
        <v>5</v>
      </c>
      <c r="AZ32" s="4">
        <f>IF('5. Jours sans travailler'!$C$3="Score",0,5)</f>
        <v>5</v>
      </c>
      <c r="BA32" s="4">
        <f>IF('5. Jours sans travailler'!$C$3="Score",0,4)</f>
        <v>4</v>
      </c>
      <c r="BB32" s="4">
        <f>IF('5. Jours sans travailler'!$C$3="Score",0,3)</f>
        <v>3</v>
      </c>
      <c r="BC32" s="4">
        <f>IF('5. Jours sans travailler'!$C$3="Score",0,3)</f>
        <v>3</v>
      </c>
      <c r="BD32" s="4">
        <f>IF('5. Jours sans travailler'!$C$3="Score",0,4)</f>
        <v>4</v>
      </c>
      <c r="BE32" s="4">
        <f>IF('5. Jours sans travailler'!$C$3="Score",0,5)</f>
        <v>5</v>
      </c>
      <c r="BF32" s="4">
        <f>IF('5. Jours sans travailler'!$C$3="Score",0,5)</f>
        <v>5</v>
      </c>
      <c r="BG32" s="4">
        <f>IF('5. Jours sans travailler'!$C$3="Score",0,5)</f>
        <v>5</v>
      </c>
      <c r="BH32" s="4">
        <f>IF('5. Jours sans travailler'!$C$3="Score",0,6)</f>
        <v>6</v>
      </c>
      <c r="BI32" s="4">
        <f>IF('5. Jours sans travailler'!$C$3="Score",0,7)</f>
        <v>7</v>
      </c>
      <c r="BJ32" s="4">
        <f>IF('5. Jours sans travailler'!$C$3="Score",0,7)</f>
        <v>7</v>
      </c>
      <c r="BK32" s="4">
        <f>IF('5. Jours sans travailler'!$C$3="Score",0,6)</f>
        <v>6</v>
      </c>
      <c r="BL32" s="4">
        <f>IF('5. Jours sans travailler'!$C$3="Score",0,5)</f>
        <v>5</v>
      </c>
      <c r="BM32" s="4">
        <f>IF('5. Jours sans travailler'!$C$3="Score",0,5)</f>
        <v>5</v>
      </c>
      <c r="BN32" s="4">
        <f>IF('5. Jours sans travailler'!$C$3="Score",0,4)</f>
        <v>4</v>
      </c>
      <c r="BO32" s="4">
        <f>IF('5. Jours sans travailler'!$C$3="Score",0,3)</f>
        <v>3</v>
      </c>
      <c r="BP32" s="4">
        <f>IF('5. Jours sans travailler'!$C$3="Score",0,3)</f>
        <v>3</v>
      </c>
      <c r="BQ32" s="4">
        <f>IF('5. Jours sans travailler'!$C$3="Score",0,3)</f>
        <v>3</v>
      </c>
      <c r="BR32" s="4">
        <f>IF('5. Jours sans travailler'!$C$3="Score",0,4)</f>
        <v>4</v>
      </c>
      <c r="BS32" s="4">
        <f>IF('5. Jours sans travailler'!$C$3="Score",0,5)</f>
        <v>5</v>
      </c>
      <c r="BT32" s="4">
        <f>IF('5. Jours sans travailler'!$C$3="Score",0,5)</f>
        <v>5</v>
      </c>
      <c r="BU32" s="4">
        <f>IF('5. Jours sans travailler'!$C$3="Score",0,5)</f>
        <v>5</v>
      </c>
      <c r="BV32" s="4">
        <f>IF('5. Jours sans travailler'!$C$3="Score",0,5)</f>
        <v>5</v>
      </c>
      <c r="BW32" s="4">
        <f>IF('5. Jours sans travailler'!$C$3="Score",0,5)</f>
        <v>5</v>
      </c>
      <c r="BX32" s="4">
        <f>IF('5. Jours sans travailler'!$C$3="Score",0,5)</f>
        <v>5</v>
      </c>
      <c r="BY32" s="4">
        <f>IF('5. Jours sans travailler'!$C$3="Score",0,5)</f>
        <v>5</v>
      </c>
      <c r="BZ32" s="4">
        <f>IF('5. Jours sans travailler'!$C$3="Score",0,5)</f>
        <v>5</v>
      </c>
      <c r="CA32" s="4">
        <f>IF('5. Jours sans travailler'!$C$3="Score",0,5)</f>
        <v>5</v>
      </c>
      <c r="CB32" s="4">
        <f>IF('5. Jours sans travailler'!$C$3="Score",0,6)</f>
        <v>6</v>
      </c>
      <c r="CC32" s="4">
        <f>IF('5. Jours sans travailler'!$C$3="Score",0,6)</f>
        <v>6</v>
      </c>
      <c r="CD32" s="4">
        <f>IF('5. Jours sans travailler'!$C$3="Score",0,5)</f>
        <v>5</v>
      </c>
      <c r="CE32" s="4">
        <f>IF('5. Jours sans travailler'!$C$3="Score",0,5)</f>
        <v>5</v>
      </c>
      <c r="CF32" s="4">
        <f>IF('5. Jours sans travailler'!$C$3="Score",0,5)</f>
        <v>5</v>
      </c>
      <c r="CG32" s="4">
        <f>IF('5. Jours sans travailler'!$C$3="Score",0,5)</f>
        <v>5</v>
      </c>
      <c r="CH32" s="4">
        <f>IF('5. Jours sans travailler'!$C$3="Score",0,5)</f>
        <v>5</v>
      </c>
      <c r="CI32" s="4">
        <f>IF('5. Jours sans travailler'!$C$3="Score",0,5)</f>
        <v>5</v>
      </c>
      <c r="CJ32" s="4">
        <f>IF('5. Jours sans travailler'!$C$3="Score",0,6)</f>
        <v>6</v>
      </c>
      <c r="CK32" s="4">
        <f>IF('5. Jours sans travailler'!$C$3="Score",0,7)</f>
        <v>7</v>
      </c>
      <c r="CL32" s="4">
        <f>IF('5. Jours sans travailler'!$C$3="Score",0,7)</f>
        <v>7</v>
      </c>
      <c r="CM32" s="4">
        <f>IF('5. Jours sans travailler'!$C$3="Score",0,6)</f>
        <v>6</v>
      </c>
      <c r="CN32" s="4">
        <f>IF('5. Jours sans travailler'!$C$3="Score",0,5)</f>
        <v>5</v>
      </c>
      <c r="CO32" s="4">
        <f>IF('5. Jours sans travailler'!$C$3="Score",0,5)</f>
        <v>5</v>
      </c>
      <c r="CP32" s="4">
        <f>IF('5. Jours sans travailler'!$C$3="Score",0,4)</f>
        <v>4</v>
      </c>
      <c r="CQ32" s="4">
        <f>IF('5. Jours sans travailler'!$C$3="Score",0,3)</f>
        <v>3</v>
      </c>
      <c r="CR32" s="4">
        <f>IF('5. Jours sans travailler'!$C$3="Score",0,3)</f>
        <v>3</v>
      </c>
      <c r="CS32" s="4">
        <f>IF('5. Jours sans travailler'!$C$3="Score",0,3)</f>
        <v>3</v>
      </c>
      <c r="CT32" s="4">
        <f>IF('5. Jours sans travailler'!$C$3="Score",0,4)</f>
        <v>4</v>
      </c>
      <c r="CU32" s="4">
        <f>IF('5. Jours sans travailler'!$C$3="Score",0,5)</f>
        <v>5</v>
      </c>
      <c r="CV32" s="4">
        <f>IF('5. Jours sans travailler'!$C$3="Score",0,5)</f>
        <v>5</v>
      </c>
      <c r="CW32" s="4">
        <f>IF('5. Jours sans travailler'!$C$3="Score",0,5)</f>
        <v>5</v>
      </c>
      <c r="CX32" s="4">
        <f>IF('5. Jours sans travailler'!$C$3="Score",0,5)</f>
        <v>5</v>
      </c>
      <c r="CY32" s="4">
        <f>IF('5. Jours sans travailler'!$C$3="Score",0,5)</f>
        <v>5</v>
      </c>
      <c r="CZ32" s="4">
        <f>IF('5. Jours sans travailler'!$C$3="Score",0,5)</f>
        <v>5</v>
      </c>
      <c r="DA32">
        <f>IF('5. Jours sans travailler'!$C$3="Score",0,5)</f>
        <v>5</v>
      </c>
    </row>
    <row r="33" spans="2:105" x14ac:dyDescent="0.35">
      <c r="B33" s="186" t="s">
        <v>695</v>
      </c>
      <c r="C33" s="172">
        <v>1</v>
      </c>
      <c r="D33" s="207">
        <f t="shared" si="3"/>
        <v>3.4117647058823528</v>
      </c>
      <c r="E33" s="187">
        <f>IF('5. Jours sans travailler'!$C$3="Score",,)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IF('5. Jours sans travailler'!$C$3="Score",,)</f>
        <v>0</v>
      </c>
      <c r="Q33" s="188">
        <f>IF('5. Jours sans travailler'!$C$3="Score",,)</f>
        <v>0</v>
      </c>
      <c r="R33" s="188">
        <f>IF('5. Jours sans travailler'!$C$3="Score",,)</f>
        <v>0</v>
      </c>
      <c r="S33" s="188">
        <f>IF('5. Jours sans travailler'!$C$3="Score",,)</f>
        <v>0</v>
      </c>
      <c r="T33" s="188">
        <f>IF('5. Jours sans travailler'!$C$3="Score",,)</f>
        <v>0</v>
      </c>
      <c r="U33" s="172">
        <f>IF('5. Jours sans travailler'!$C$3="Score",0,5)</f>
        <v>5</v>
      </c>
      <c r="V33" s="172">
        <f>IF('5. Jours sans travailler'!$C$3="Score",0,4)</f>
        <v>4</v>
      </c>
      <c r="W33" s="172">
        <f>IF('5. Jours sans travailler'!$C$3="Score",0,4)</f>
        <v>4</v>
      </c>
      <c r="X33" s="172">
        <f>IF('5. Jours sans travailler'!$C$3="Score",0,3)</f>
        <v>3</v>
      </c>
      <c r="Y33" s="172">
        <f>IF('5. Jours sans travailler'!$C$3="Score",0,2)</f>
        <v>2</v>
      </c>
      <c r="Z33" s="172">
        <f>IF('5. Jours sans travailler'!$C$3="Score",0,2)</f>
        <v>2</v>
      </c>
      <c r="AA33" s="172">
        <f>IF('5. Jours sans travailler'!$C$3="Score",0,2)</f>
        <v>2</v>
      </c>
      <c r="AB33" s="172">
        <f>IF('5. Jours sans travailler'!$C$3="Score",0,3)</f>
        <v>3</v>
      </c>
      <c r="AC33" s="172">
        <f>IF('5. Jours sans travailler'!$C$3="Score",0,4)</f>
        <v>4</v>
      </c>
      <c r="AD33" s="172">
        <f>IF('5. Jours sans travailler'!$C$3="Score",0,4)</f>
        <v>4</v>
      </c>
      <c r="AE33" s="172">
        <f>IF('5. Jours sans travailler'!$C$3="Score",0,5)</f>
        <v>5</v>
      </c>
      <c r="AF33" s="172">
        <f>IF('5. Jours sans travailler'!$C$3="Score",0,6)</f>
        <v>6</v>
      </c>
      <c r="AG33" s="172">
        <f>IF('5. Jours sans travailler'!$C$3="Score",0,7)</f>
        <v>7</v>
      </c>
      <c r="AH33" s="172">
        <f>IF('5. Jours sans travailler'!$C$3="Score",0,7)</f>
        <v>7</v>
      </c>
      <c r="AI33" s="172">
        <f>IF('5. Jours sans travailler'!$C$3="Score",0,7)</f>
        <v>7</v>
      </c>
      <c r="AJ33" s="172">
        <f>IF('5. Jours sans travailler'!$C$3="Score",0,6)</f>
        <v>6</v>
      </c>
      <c r="AK33" s="172">
        <f>IF('5. Jours sans travailler'!$C$3="Score",0,5)</f>
        <v>5</v>
      </c>
      <c r="AL33" s="172">
        <f>IF('5. Jours sans travailler'!$C$3="Score",0,5)</f>
        <v>5</v>
      </c>
      <c r="AM33" s="172">
        <f>IF('5. Jours sans travailler'!$C$3="Score",0,4)</f>
        <v>4</v>
      </c>
      <c r="AN33" s="172">
        <f>IF('5. Jours sans travailler'!$C$3="Score",0,3)</f>
        <v>3</v>
      </c>
      <c r="AO33" s="172">
        <f>IF('5. Jours sans travailler'!$C$3="Score",0,3)</f>
        <v>3</v>
      </c>
      <c r="AP33" s="172">
        <f>IF('5. Jours sans travailler'!$C$3="Score",0,2)</f>
        <v>2</v>
      </c>
      <c r="AQ33" s="172">
        <f>IF('5. Jours sans travailler'!$C$3="Score",0,2)</f>
        <v>2</v>
      </c>
      <c r="AR33" s="172">
        <f>IF('5. Jours sans travailler'!$C$3="Score",0,2)</f>
        <v>2</v>
      </c>
      <c r="AS33" s="189">
        <f>IF('5. Jours sans travailler'!$C$3="Score",0,2)</f>
        <v>2</v>
      </c>
      <c r="AT33" s="4">
        <f>IF('5. Jours sans travailler'!$C$3="Score",0,3)</f>
        <v>3</v>
      </c>
      <c r="AU33" s="4">
        <f>IF('5. Jours sans travailler'!$C$3="Score",0,3)</f>
        <v>3</v>
      </c>
      <c r="AV33" s="4">
        <f>IF('5. Jours sans travailler'!$C$3="Score",0,2)</f>
        <v>2</v>
      </c>
      <c r="AW33" s="4">
        <f>IF('5. Jours sans travailler'!$C$3="Score",0,2)</f>
        <v>2</v>
      </c>
      <c r="AX33" s="4">
        <f>IF('5. Jours sans travailler'!$C$3="Score",0,2)</f>
        <v>2</v>
      </c>
      <c r="AY33" s="4">
        <f>IF('5. Jours sans travailler'!$C$3="Score",0,3)</f>
        <v>3</v>
      </c>
      <c r="AZ33" s="4">
        <f>IF('5. Jours sans travailler'!$C$3="Score",0,3)</f>
        <v>3</v>
      </c>
      <c r="BA33" s="4">
        <f>IF('5. Jours sans travailler'!$C$3="Score",0,3)</f>
        <v>3</v>
      </c>
      <c r="BB33" s="4">
        <f>IF('5. Jours sans travailler'!$C$3="Score",0,3)</f>
        <v>3</v>
      </c>
      <c r="BC33" s="4">
        <f>IF('5. Jours sans travailler'!$C$3="Score",0,4)</f>
        <v>4</v>
      </c>
      <c r="BD33" s="4">
        <f>IF('5. Jours sans travailler'!$C$3="Score",0,5)</f>
        <v>5</v>
      </c>
      <c r="BE33" s="4">
        <f>IF('5. Jours sans travailler'!$C$3="Score",0,5)</f>
        <v>5</v>
      </c>
      <c r="BF33" s="4">
        <f>IF('5. Jours sans travailler'!$C$3="Score",0,4)</f>
        <v>4</v>
      </c>
      <c r="BG33" s="4">
        <f>IF('5. Jours sans travailler'!$C$3="Score",0,3)</f>
        <v>3</v>
      </c>
      <c r="BH33" s="4">
        <f>IF('5. Jours sans travailler'!$C$3="Score",0,3)</f>
        <v>3</v>
      </c>
      <c r="BI33" s="4">
        <f>IF('5. Jours sans travailler'!$C$3="Score",0,3)</f>
        <v>3</v>
      </c>
      <c r="BJ33" s="4">
        <f>IF('5. Jours sans travailler'!$C$3="Score",0,2)</f>
        <v>2</v>
      </c>
      <c r="BK33" s="4">
        <f>IF('5. Jours sans travailler'!$C$3="Score",1,1)</f>
        <v>1</v>
      </c>
      <c r="BL33" s="4">
        <f>IF('5. Jours sans travailler'!$C$3="Score",1,1)</f>
        <v>1</v>
      </c>
      <c r="BM33" s="4">
        <f>IF('5. Jours sans travailler'!$C$3="Score",1,1)</f>
        <v>1</v>
      </c>
      <c r="BN33" s="4">
        <f>IF('5. Jours sans travailler'!$C$3="Score",0,2)</f>
        <v>2</v>
      </c>
      <c r="BO33" s="4">
        <f>IF('5. Jours sans travailler'!$C$3="Score",1,1)</f>
        <v>1</v>
      </c>
      <c r="BP33" s="4">
        <f>IF('5. Jours sans travailler'!$C$3="Score",0,2)</f>
        <v>2</v>
      </c>
      <c r="BQ33" s="4">
        <f>IF('5. Jours sans travailler'!$C$3="Score",0,3)</f>
        <v>3</v>
      </c>
      <c r="BR33" s="4">
        <f>IF('5. Jours sans travailler'!$C$3="Score",0,4)</f>
        <v>4</v>
      </c>
      <c r="BS33" s="4">
        <f>IF('5. Jours sans travailler'!$C$3="Score",0,4)</f>
        <v>4</v>
      </c>
      <c r="BT33" s="4">
        <f>IF('5. Jours sans travailler'!$C$3="Score",0,4)</f>
        <v>4</v>
      </c>
      <c r="BU33" s="4">
        <f>IF('5. Jours sans travailler'!$C$3="Score",0,3)</f>
        <v>3</v>
      </c>
      <c r="BV33" s="4">
        <f>IF('5. Jours sans travailler'!$C$3="Score",0,3)</f>
        <v>3</v>
      </c>
      <c r="BW33" s="4">
        <f>IF('5. Jours sans travailler'!$C$3="Score",0,3)</f>
        <v>3</v>
      </c>
      <c r="BX33" s="4">
        <f>IF('5. Jours sans travailler'!$C$3="Score",0,3)</f>
        <v>3</v>
      </c>
      <c r="BY33" s="4">
        <f>IF('5. Jours sans travailler'!$C$3="Score",0,3)</f>
        <v>3</v>
      </c>
      <c r="BZ33" s="4">
        <f>IF('5. Jours sans travailler'!$C$3="Score",0,4)</f>
        <v>4</v>
      </c>
      <c r="CA33" s="4">
        <f>IF('5. Jours sans travailler'!$C$3="Score",0,5)</f>
        <v>5</v>
      </c>
      <c r="CB33" s="4">
        <f>IF('5. Jours sans travailler'!$C$3="Score",0,6)</f>
        <v>6</v>
      </c>
      <c r="CC33" s="4">
        <f>IF('5. Jours sans travailler'!$C$3="Score",0,7)</f>
        <v>7</v>
      </c>
      <c r="CD33" s="4">
        <f>IF('5. Jours sans travailler'!$C$3="Score",0,7)</f>
        <v>7</v>
      </c>
      <c r="CE33" s="4">
        <f>IF('5. Jours sans travailler'!$C$3="Score",0,6)</f>
        <v>6</v>
      </c>
      <c r="CF33" s="4">
        <f>IF('5. Jours sans travailler'!$C$3="Score",0,5)</f>
        <v>5</v>
      </c>
      <c r="CG33" s="4">
        <f>IF('5. Jours sans travailler'!$C$3="Score",0,4)</f>
        <v>4</v>
      </c>
      <c r="CH33" s="4">
        <f>IF('5. Jours sans travailler'!$C$3="Score",0,3)</f>
        <v>3</v>
      </c>
      <c r="CI33" s="4">
        <f>IF('5. Jours sans travailler'!$C$3="Score",0,2)</f>
        <v>2</v>
      </c>
      <c r="CJ33" s="4">
        <f>IF('5. Jours sans travailler'!$C$3="Score",0,2)</f>
        <v>2</v>
      </c>
      <c r="CK33" s="4">
        <f>IF('5. Jours sans travailler'!$C$3="Score",0,2)</f>
        <v>2</v>
      </c>
      <c r="CL33" s="4">
        <f>IF('5. Jours sans travailler'!$C$3="Score",0,3)</f>
        <v>3</v>
      </c>
      <c r="CM33" s="4">
        <f>IF('5. Jours sans travailler'!$C$3="Score",0,4)</f>
        <v>4</v>
      </c>
      <c r="CN33" s="4">
        <f>IF('5. Jours sans travailler'!$C$3="Score",0,5)</f>
        <v>5</v>
      </c>
      <c r="CO33" s="4">
        <f>IF('5. Jours sans travailler'!$C$3="Score",0,5)</f>
        <v>5</v>
      </c>
      <c r="CP33" s="4">
        <f>IF('5. Jours sans travailler'!$C$3="Score",0,5)</f>
        <v>5</v>
      </c>
      <c r="CQ33" s="4">
        <f>IF('5. Jours sans travailler'!$C$3="Score",0,4)</f>
        <v>4</v>
      </c>
      <c r="CR33" s="4">
        <f>IF('5. Jours sans travailler'!$C$3="Score",0,3)</f>
        <v>3</v>
      </c>
      <c r="CS33" s="4">
        <f>IF('5. Jours sans travailler'!$C$3="Score",0,2)</f>
        <v>2</v>
      </c>
      <c r="CT33" s="4">
        <f>IF('5. Jours sans travailler'!$C$3="Score",1,1)</f>
        <v>1</v>
      </c>
      <c r="CU33" s="4">
        <f>IF('5. Jours sans travailler'!$C$3="Score",1,1)</f>
        <v>1</v>
      </c>
      <c r="CV33" s="4">
        <f>IF('5. Jours sans travailler'!$C$3="Score",1,1)</f>
        <v>1</v>
      </c>
      <c r="CW33" s="4">
        <f>IF('5. Jours sans travailler'!$C$3="Score",0,2)</f>
        <v>2</v>
      </c>
      <c r="CX33" s="4">
        <f>IF('5. Jours sans travailler'!$C$3="Score",0,2)</f>
        <v>2</v>
      </c>
      <c r="CY33" s="4">
        <f>IF('5. Jours sans travailler'!$C$3="Score",0,2)</f>
        <v>2</v>
      </c>
      <c r="CZ33" s="4">
        <f>IF('5. Jours sans travailler'!$C$3="Score",0,3)</f>
        <v>3</v>
      </c>
      <c r="DA33">
        <f>IF('5. Jours sans travailler'!$C$3="Score",0,4)</f>
        <v>4</v>
      </c>
    </row>
    <row r="34" spans="2:105" x14ac:dyDescent="0.35">
      <c r="B34" s="186" t="s">
        <v>696</v>
      </c>
      <c r="C34" s="172">
        <v>1</v>
      </c>
      <c r="D34" s="207">
        <f t="shared" si="3"/>
        <v>3.1764705882352939</v>
      </c>
      <c r="E34" s="188">
        <f>IF('5. Jours sans travailler'!$C$3="Score",,)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IF('5. Jours sans travailler'!$C$3="Score",,)</f>
        <v>0</v>
      </c>
      <c r="Q34" s="187">
        <f>IF('5. Jours sans travailler'!$C$3="Score",,)</f>
        <v>0</v>
      </c>
      <c r="R34" s="187">
        <f>IF('5. Jours sans travailler'!$C$3="Score",,)</f>
        <v>0</v>
      </c>
      <c r="S34" s="188">
        <f>IF('5. Jours sans travailler'!$C$3="Score",,)</f>
        <v>0</v>
      </c>
      <c r="T34" s="188">
        <f>IF('5. Jours sans travailler'!$C$3="Score",,)</f>
        <v>0</v>
      </c>
      <c r="U34" s="172">
        <f>IF('5. Jours sans travailler'!$C$3="Score",0,5)</f>
        <v>5</v>
      </c>
      <c r="V34" s="172">
        <f>IF('5. Jours sans travailler'!$C$3="Score",0,4)</f>
        <v>4</v>
      </c>
      <c r="W34" s="172">
        <f>IF('5. Jours sans travailler'!$C$3="Score",0,3)</f>
        <v>3</v>
      </c>
      <c r="X34" s="172">
        <f>IF('5. Jours sans travailler'!$C$3="Score",0,2)</f>
        <v>2</v>
      </c>
      <c r="Y34" s="172">
        <f>IF('5. Jours sans travailler'!$C$3="Score",1,1)</f>
        <v>1</v>
      </c>
      <c r="Z34" s="172">
        <f>IF('5. Jours sans travailler'!$C$3="Score",1,1)</f>
        <v>1</v>
      </c>
      <c r="AA34" s="172">
        <f>IF('5. Jours sans travailler'!$C$3="Score",2,0)</f>
        <v>0</v>
      </c>
      <c r="AB34" s="172">
        <f>IF('5. Jours sans travailler'!$C$3="Score",2,0)</f>
        <v>0</v>
      </c>
      <c r="AC34" s="172">
        <f>IF('5. Jours sans travailler'!$C$3="Score",1,1)</f>
        <v>1</v>
      </c>
      <c r="AD34" s="172">
        <f>IF('5. Jours sans travailler'!$C$3="Score",1,1)</f>
        <v>1</v>
      </c>
      <c r="AE34" s="172">
        <f>IF('5. Jours sans travailler'!$C$3="Score",1,1)</f>
        <v>1</v>
      </c>
      <c r="AF34" s="172">
        <f>IF('5. Jours sans travailler'!$C$3="Score",1,1)</f>
        <v>1</v>
      </c>
      <c r="AG34" s="172">
        <f>IF('5. Jours sans travailler'!$C$3="Score",1,1)</f>
        <v>1</v>
      </c>
      <c r="AH34" s="172">
        <f>IF('5. Jours sans travailler'!$C$3="Score",1,1)</f>
        <v>1</v>
      </c>
      <c r="AI34" s="172">
        <f>IF('5. Jours sans travailler'!$C$3="Score",0,2)</f>
        <v>2</v>
      </c>
      <c r="AJ34" s="172">
        <f>IF('5. Jours sans travailler'!$C$3="Score",0,2)</f>
        <v>2</v>
      </c>
      <c r="AK34" s="172">
        <f>IF('5. Jours sans travailler'!$C$3="Score",0,3)</f>
        <v>3</v>
      </c>
      <c r="AL34" s="172">
        <f>IF('5. Jours sans travailler'!$C$3="Score",0,4)</f>
        <v>4</v>
      </c>
      <c r="AM34" s="172">
        <f>IF('5. Jours sans travailler'!$C$3="Score",0,5)</f>
        <v>5</v>
      </c>
      <c r="AN34" s="172">
        <f>IF('5. Jours sans travailler'!$C$3="Score",0,6)</f>
        <v>6</v>
      </c>
      <c r="AO34" s="172">
        <f>IF('5. Jours sans travailler'!$C$3="Score",0,7)</f>
        <v>7</v>
      </c>
      <c r="AP34" s="172">
        <f>IF('5. Jours sans travailler'!$C$3="Score",0,7)</f>
        <v>7</v>
      </c>
      <c r="AQ34" s="172">
        <f>IF('5. Jours sans travailler'!$C$3="Score",0,6)</f>
        <v>6</v>
      </c>
      <c r="AR34" s="172">
        <f>IF('5. Jours sans travailler'!$C$3="Score",0,5)</f>
        <v>5</v>
      </c>
      <c r="AS34" s="189">
        <f>IF('5. Jours sans travailler'!$C$3="Score",0,4)</f>
        <v>4</v>
      </c>
      <c r="AT34" s="4">
        <f>IF('5. Jours sans travailler'!$C$3="Score",0,4)</f>
        <v>4</v>
      </c>
      <c r="AU34" s="4">
        <f>IF('5. Jours sans travailler'!$C$3="Score",0,4)</f>
        <v>4</v>
      </c>
      <c r="AV34" s="4">
        <f>IF('5. Jours sans travailler'!$C$3="Score",0,3)</f>
        <v>3</v>
      </c>
      <c r="AW34" s="4">
        <f>IF('5. Jours sans travailler'!$C$3="Score",0,2)</f>
        <v>2</v>
      </c>
      <c r="AX34" s="4">
        <f>IF('5. Jours sans travailler'!$C$3="Score",0,2)</f>
        <v>2</v>
      </c>
      <c r="AY34" s="4">
        <f>IF('5. Jours sans travailler'!$C$3="Score",0,2)</f>
        <v>2</v>
      </c>
      <c r="AZ34" s="4">
        <f>IF('5. Jours sans travailler'!$C$3="Score",0,2)</f>
        <v>2</v>
      </c>
      <c r="BA34" s="4">
        <f>IF('5. Jours sans travailler'!$C$3="Score",1,1)</f>
        <v>1</v>
      </c>
      <c r="BB34" s="4">
        <f>IF('5. Jours sans travailler'!$C$3="Score",2,0)</f>
        <v>0</v>
      </c>
      <c r="BC34" s="4">
        <f>IF('5. Jours sans travailler'!$C$3="Score",2,0)</f>
        <v>0</v>
      </c>
      <c r="BD34" s="4">
        <f>IF('5. Jours sans travailler'!$C$3="Score",1,1)</f>
        <v>1</v>
      </c>
      <c r="BE34" s="4">
        <f>IF('5. Jours sans travailler'!$C$3="Score",1,1)</f>
        <v>1</v>
      </c>
      <c r="BF34" s="4">
        <f>IF('5. Jours sans travailler'!$C$3="Score",0,2)</f>
        <v>2</v>
      </c>
      <c r="BG34" s="4">
        <f>IF('5. Jours sans travailler'!$C$3="Score",0,2)</f>
        <v>2</v>
      </c>
      <c r="BH34" s="4">
        <f>IF('5. Jours sans travailler'!$C$3="Score",0,2)</f>
        <v>2</v>
      </c>
      <c r="BI34" s="4">
        <f>IF('5. Jours sans travailler'!$C$3="Score",0,2)</f>
        <v>2</v>
      </c>
      <c r="BJ34" s="4">
        <f>IF('5. Jours sans travailler'!$C$3="Score",0,3)</f>
        <v>3</v>
      </c>
      <c r="BK34" s="4">
        <f>IF('5. Jours sans travailler'!$C$3="Score",0,3)</f>
        <v>3</v>
      </c>
      <c r="BL34" s="4">
        <f>IF('5. Jours sans travailler'!$C$3="Score",0,4)</f>
        <v>4</v>
      </c>
      <c r="BM34" s="4">
        <f>IF('5. Jours sans travailler'!$C$3="Score",0,3)</f>
        <v>3</v>
      </c>
      <c r="BN34" s="4">
        <f>IF('5. Jours sans travailler'!$C$3="Score",0,4)</f>
        <v>4</v>
      </c>
      <c r="BO34" s="4">
        <f>IF('5. Jours sans travailler'!$C$3="Score",0,5)</f>
        <v>5</v>
      </c>
      <c r="BP34" s="4">
        <f>IF('5. Jours sans travailler'!$C$3="Score",0,6)</f>
        <v>6</v>
      </c>
      <c r="BQ34" s="4">
        <f>IF('5. Jours sans travailler'!$C$3="Score",0,5)</f>
        <v>5</v>
      </c>
      <c r="BR34" s="4">
        <f>IF('5. Jours sans travailler'!$C$3="Score",0,5)</f>
        <v>5</v>
      </c>
      <c r="BS34" s="4">
        <f>IF('5. Jours sans travailler'!$C$3="Score",0,4)</f>
        <v>4</v>
      </c>
      <c r="BT34" s="4">
        <f>IF('5. Jours sans travailler'!$C$3="Score",0,5)</f>
        <v>5</v>
      </c>
      <c r="BU34" s="4">
        <f>IF('5. Jours sans travailler'!$C$3="Score",0,5)</f>
        <v>5</v>
      </c>
      <c r="BV34" s="4">
        <f>IF('5. Jours sans travailler'!$C$3="Score",0,5)</f>
        <v>5</v>
      </c>
      <c r="BW34" s="4">
        <f>IF('5. Jours sans travailler'!$C$3="Score",0,4)</f>
        <v>4</v>
      </c>
      <c r="BX34" s="4">
        <f>IF('5. Jours sans travailler'!$C$3="Score",0,4)</f>
        <v>4</v>
      </c>
      <c r="BY34" s="4">
        <f>IF('5. Jours sans travailler'!$C$3="Score",0,3)</f>
        <v>3</v>
      </c>
      <c r="BZ34" s="4">
        <f>IF('5. Jours sans travailler'!$C$3="Score",0,3)</f>
        <v>3</v>
      </c>
      <c r="CA34" s="4">
        <f>IF('5. Jours sans travailler'!$C$3="Score",0,3)</f>
        <v>3</v>
      </c>
      <c r="CB34" s="4">
        <f>IF('5. Jours sans travailler'!$C$3="Score",0,3)</f>
        <v>3</v>
      </c>
      <c r="CC34" s="4">
        <f>IF('5. Jours sans travailler'!$C$3="Score",0,3)</f>
        <v>3</v>
      </c>
      <c r="CD34" s="4">
        <f>IF('5. Jours sans travailler'!$C$3="Score",0,4)</f>
        <v>4</v>
      </c>
      <c r="CE34" s="4">
        <f>IF('5. Jours sans travailler'!$C$3="Score",0,5)</f>
        <v>5</v>
      </c>
      <c r="CF34" s="4">
        <f>IF('5. Jours sans travailler'!$C$3="Score",0,6)</f>
        <v>6</v>
      </c>
      <c r="CG34" s="4">
        <f>IF('5. Jours sans travailler'!$C$3="Score",0,7)</f>
        <v>7</v>
      </c>
      <c r="CH34" s="4">
        <f>IF('5. Jours sans travailler'!$C$3="Score",0,6)</f>
        <v>6</v>
      </c>
      <c r="CI34" s="4">
        <f>IF('5. Jours sans travailler'!$C$3="Score",0,5)</f>
        <v>5</v>
      </c>
      <c r="CJ34" s="4">
        <f>IF('5. Jours sans travailler'!$C$3="Score",0,5)</f>
        <v>5</v>
      </c>
      <c r="CK34" s="4">
        <f>IF('5. Jours sans travailler'!$C$3="Score",0,4)</f>
        <v>4</v>
      </c>
      <c r="CL34" s="4">
        <f>IF('5. Jours sans travailler'!$C$3="Score",0,3)</f>
        <v>3</v>
      </c>
      <c r="CM34" s="4">
        <f>IF('5. Jours sans travailler'!$C$3="Score",0,2)</f>
        <v>2</v>
      </c>
      <c r="CN34" s="4">
        <f>IF('5. Jours sans travailler'!$C$3="Score",1,1)</f>
        <v>1</v>
      </c>
      <c r="CO34" s="4">
        <f>IF('5. Jours sans travailler'!$C$3="Score",0,2)</f>
        <v>2</v>
      </c>
      <c r="CP34" s="4">
        <f>IF('5. Jours sans travailler'!$C$3="Score",0,2)</f>
        <v>2</v>
      </c>
      <c r="CQ34" s="4">
        <f>IF('5. Jours sans travailler'!$C$3="Score",1,1)</f>
        <v>1</v>
      </c>
      <c r="CR34" s="4">
        <f>IF('5. Jours sans travailler'!$C$3="Score",1,1)</f>
        <v>1</v>
      </c>
      <c r="CS34" s="4">
        <f>IF('5. Jours sans travailler'!$C$3="Score",1,1)</f>
        <v>1</v>
      </c>
      <c r="CT34" s="4">
        <f>IF('5. Jours sans travailler'!$C$3="Score",0,2)</f>
        <v>2</v>
      </c>
      <c r="CU34" s="4">
        <f>IF('5. Jours sans travailler'!$C$3="Score",0,3)</f>
        <v>3</v>
      </c>
      <c r="CV34" s="4">
        <f>IF('5. Jours sans travailler'!$C$3="Score",0,3)</f>
        <v>3</v>
      </c>
      <c r="CW34" s="4">
        <f>IF('5. Jours sans travailler'!$C$3="Score",0,4)</f>
        <v>4</v>
      </c>
      <c r="CX34" s="4">
        <f>IF('5. Jours sans travailler'!$C$3="Score",0,5)</f>
        <v>5</v>
      </c>
      <c r="CY34" s="4">
        <f>IF('5. Jours sans travailler'!$C$3="Score",0,5)</f>
        <v>5</v>
      </c>
      <c r="CZ34" s="4">
        <f>IF('5. Jours sans travailler'!$C$3="Score",0,5)</f>
        <v>5</v>
      </c>
      <c r="DA34">
        <f>IF('5. Jours sans travailler'!$C$3="Score",0,5)</f>
        <v>5</v>
      </c>
    </row>
    <row r="35" spans="2:105" x14ac:dyDescent="0.35">
      <c r="B35" s="186" t="s">
        <v>697</v>
      </c>
      <c r="C35" s="172">
        <v>1</v>
      </c>
      <c r="D35" s="207">
        <f t="shared" si="3"/>
        <v>3.1294117647058823</v>
      </c>
      <c r="E35" s="188">
        <f>IF('5. Jours sans travailler'!$C$3="Score",,)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IF('5. Jours sans travailler'!$C$3="Score",,)</f>
        <v>0</v>
      </c>
      <c r="Q35" s="188">
        <f>IF('5. Jours sans travailler'!$C$3="Score",,)</f>
        <v>0</v>
      </c>
      <c r="R35" s="188">
        <f>IF('5. Jours sans travailler'!$C$3="Score",,)</f>
        <v>0</v>
      </c>
      <c r="S35" s="187">
        <f>IF('5. Jours sans travailler'!$C$3="Score",,)</f>
        <v>0</v>
      </c>
      <c r="T35" s="187">
        <f>IF('5. Jours sans travailler'!$C$3="Score",,)</f>
        <v>0</v>
      </c>
      <c r="U35" s="172">
        <f>IF('5. Jours sans travailler'!$C$3="Score",0,3)</f>
        <v>3</v>
      </c>
      <c r="V35" s="172">
        <f>IF('5. Jours sans travailler'!$C$3="Score",0,2)</f>
        <v>2</v>
      </c>
      <c r="W35" s="172">
        <f>IF('5. Jours sans travailler'!$C$3="Score",0,3)</f>
        <v>3</v>
      </c>
      <c r="X35" s="172">
        <f>IF('5. Jours sans travailler'!$C$3="Score",0,3)</f>
        <v>3</v>
      </c>
      <c r="Y35" s="172">
        <f>IF('5. Jours sans travailler'!$C$3="Score",0,4)</f>
        <v>4</v>
      </c>
      <c r="Z35" s="172">
        <f>IF('5. Jours sans travailler'!$C$3="Score",0,4)</f>
        <v>4</v>
      </c>
      <c r="AA35" s="172">
        <f>IF('5. Jours sans travailler'!$C$3="Score",0,3)</f>
        <v>3</v>
      </c>
      <c r="AB35" s="172">
        <f>IF('5. Jours sans travailler'!$C$3="Score",0,2)</f>
        <v>2</v>
      </c>
      <c r="AC35" s="172">
        <f>IF('5. Jours sans travailler'!$C$3="Score",0,2)</f>
        <v>2</v>
      </c>
      <c r="AD35" s="172">
        <f>IF('5. Jours sans travailler'!$C$3="Score",1,1)</f>
        <v>1</v>
      </c>
      <c r="AE35" s="172">
        <f>IF('5. Jours sans travailler'!$C$3="Score",0,2)</f>
        <v>2</v>
      </c>
      <c r="AF35" s="172">
        <f>IF('5. Jours sans travailler'!$C$3="Score",1,1)</f>
        <v>1</v>
      </c>
      <c r="AG35" s="172">
        <f>IF('5. Jours sans travailler'!$C$3="Score",1,1)</f>
        <v>1</v>
      </c>
      <c r="AH35" s="172">
        <f>IF('5. Jours sans travailler'!$C$3="Score",1,1)</f>
        <v>1</v>
      </c>
      <c r="AI35" s="172">
        <f>IF('5. Jours sans travailler'!$C$3="Score",1,1)</f>
        <v>1</v>
      </c>
      <c r="AJ35" s="172">
        <f>IF('5. Jours sans travailler'!$C$3="Score",0,2)</f>
        <v>2</v>
      </c>
      <c r="AK35" s="172">
        <f>IF('5. Jours sans travailler'!$C$3="Score",0,3)</f>
        <v>3</v>
      </c>
      <c r="AL35" s="172">
        <f>IF('5. Jours sans travailler'!$C$3="Score",0,2)</f>
        <v>2</v>
      </c>
      <c r="AM35" s="172">
        <f>IF('5. Jours sans travailler'!$C$3="Score",0,2)</f>
        <v>2</v>
      </c>
      <c r="AN35" s="172">
        <f>IF('5. Jours sans travailler'!$C$3="Score",0,3)</f>
        <v>3</v>
      </c>
      <c r="AO35" s="172">
        <f>IF('5. Jours sans travailler'!$C$3="Score",0,4)</f>
        <v>4</v>
      </c>
      <c r="AP35" s="172">
        <f>IF('5. Jours sans travailler'!$C$3="Score",0,5)</f>
        <v>5</v>
      </c>
      <c r="AQ35" s="172">
        <f>IF('5. Jours sans travailler'!$C$3="Score",0,5)</f>
        <v>5</v>
      </c>
      <c r="AR35" s="172">
        <f>IF('5. Jours sans travailler'!$C$3="Score",0,5)</f>
        <v>5</v>
      </c>
      <c r="AS35" s="189">
        <f>IF('5. Jours sans travailler'!$C$3="Score",0,6)</f>
        <v>6</v>
      </c>
      <c r="AT35" s="4">
        <f>IF('5. Jours sans travailler'!$C$3="Score",0,7)</f>
        <v>7</v>
      </c>
      <c r="AU35" s="4">
        <f>IF('5. Jours sans travailler'!$C$3="Score",0,7)</f>
        <v>7</v>
      </c>
      <c r="AV35" s="4">
        <f>IF('5. Jours sans travailler'!$C$3="Score",0,7)</f>
        <v>7</v>
      </c>
      <c r="AW35" s="4">
        <f>IF('5. Jours sans travailler'!$C$3="Score",0,7)</f>
        <v>7</v>
      </c>
      <c r="AX35" s="4">
        <f>IF('5. Jours sans travailler'!$C$3="Score",0,7)</f>
        <v>7</v>
      </c>
      <c r="AY35" s="4">
        <f>IF('5. Jours sans travailler'!$C$3="Score",0,6)</f>
        <v>6</v>
      </c>
      <c r="AZ35" s="4">
        <f>IF('5. Jours sans travailler'!$C$3="Score",0,5)</f>
        <v>5</v>
      </c>
      <c r="BA35" s="4">
        <f>IF('5. Jours sans travailler'!$C$3="Score",0,4)</f>
        <v>4</v>
      </c>
      <c r="BB35" s="4">
        <f>IF('5. Jours sans travailler'!$C$3="Score",0,3)</f>
        <v>3</v>
      </c>
      <c r="BC35" s="4">
        <f>IF('5. Jours sans travailler'!$C$3="Score",0,3)</f>
        <v>3</v>
      </c>
      <c r="BD35" s="4">
        <f>IF('5. Jours sans travailler'!$C$3="Score",0,2)</f>
        <v>2</v>
      </c>
      <c r="BE35" s="4">
        <f>IF('5. Jours sans travailler'!$C$3="Score",1,1)</f>
        <v>1</v>
      </c>
      <c r="BF35" s="4">
        <f>IF('5. Jours sans travailler'!$C$3="Score",1,1)</f>
        <v>1</v>
      </c>
      <c r="BG35" s="4">
        <f>IF('5. Jours sans travailler'!$C$3="Score",1,1)</f>
        <v>1</v>
      </c>
      <c r="BH35" s="4">
        <f>IF('5. Jours sans travailler'!$C$3="Score",0,2)</f>
        <v>2</v>
      </c>
      <c r="BI35" s="4">
        <f>IF('5. Jours sans travailler'!$C$3="Score",0,3)</f>
        <v>3</v>
      </c>
      <c r="BJ35" s="4">
        <f>IF('5. Jours sans travailler'!$C$3="Score",0,3)</f>
        <v>3</v>
      </c>
      <c r="BK35" s="4">
        <f>IF('5. Jours sans travailler'!$C$3="Score",0,4)</f>
        <v>4</v>
      </c>
      <c r="BL35" s="4">
        <f>IF('5. Jours sans travailler'!$C$3="Score",0,4)</f>
        <v>4</v>
      </c>
      <c r="BM35" s="4">
        <f>IF('5. Jours sans travailler'!$C$3="Score",0,5)</f>
        <v>5</v>
      </c>
      <c r="BN35" s="4">
        <f>IF('5. Jours sans travailler'!$C$3="Score",0,5)</f>
        <v>5</v>
      </c>
      <c r="BO35" s="4">
        <f>IF('5. Jours sans travailler'!$C$3="Score",0,4)</f>
        <v>4</v>
      </c>
      <c r="BP35" s="4">
        <f>IF('5. Jours sans travailler'!$C$3="Score",0,3)</f>
        <v>3</v>
      </c>
      <c r="BQ35" s="4">
        <f>IF('5. Jours sans travailler'!$C$3="Score",0,2)</f>
        <v>2</v>
      </c>
      <c r="BR35" s="4">
        <f>IF('5. Jours sans travailler'!$C$3="Score",1,1)</f>
        <v>1</v>
      </c>
      <c r="BS35" s="4">
        <f>IF('5. Jours sans travailler'!$C$3="Score",1,1)</f>
        <v>1</v>
      </c>
      <c r="BT35" s="4">
        <f>IF('5. Jours sans travailler'!$C$3="Score",2,0)</f>
        <v>0</v>
      </c>
      <c r="BU35" s="4">
        <f>IF('5. Jours sans travailler'!$C$3="Score",2,0)</f>
        <v>0</v>
      </c>
      <c r="BV35" s="4">
        <f>IF('5. Jours sans travailler'!$C$3="Score",2,0)</f>
        <v>0</v>
      </c>
      <c r="BW35" s="4">
        <f>IF('5. Jours sans travailler'!$C$3="Score",1,1)</f>
        <v>1</v>
      </c>
      <c r="BX35" s="4">
        <f>IF('5. Jours sans travailler'!$C$3="Score",0,2)</f>
        <v>2</v>
      </c>
      <c r="BY35" s="4">
        <f>IF('5. Jours sans travailler'!$C$3="Score",0,3)</f>
        <v>3</v>
      </c>
      <c r="BZ35" s="4">
        <f>IF('5. Jours sans travailler'!$C$3="Score",0,4)</f>
        <v>4</v>
      </c>
      <c r="CA35" s="4">
        <f>IF('5. Jours sans travailler'!$C$3="Score",0,5)</f>
        <v>5</v>
      </c>
      <c r="CB35" s="4">
        <f>IF('5. Jours sans travailler'!$C$3="Score",0,5)</f>
        <v>5</v>
      </c>
      <c r="CC35" s="4">
        <f>IF('5. Jours sans travailler'!$C$3="Score",0,5)</f>
        <v>5</v>
      </c>
      <c r="CD35" s="4">
        <f>IF('5. Jours sans travailler'!$C$3="Score",0,4)</f>
        <v>4</v>
      </c>
      <c r="CE35" s="4">
        <f>IF('5. Jours sans travailler'!$C$3="Score",0,4)</f>
        <v>4</v>
      </c>
      <c r="CF35" s="4">
        <f>IF('5. Jours sans travailler'!$C$3="Score",0,3)</f>
        <v>3</v>
      </c>
      <c r="CG35" s="4">
        <f>IF('5. Jours sans travailler'!$C$3="Score",0,3)</f>
        <v>3</v>
      </c>
      <c r="CH35" s="4">
        <f>IF('5. Jours sans travailler'!$C$3="Score",0,2)</f>
        <v>2</v>
      </c>
      <c r="CI35" s="4">
        <f>IF('5. Jours sans travailler'!$C$3="Score",0,3)</f>
        <v>3</v>
      </c>
      <c r="CJ35" s="4">
        <f>IF('5. Jours sans travailler'!$C$3="Score",0,3)</f>
        <v>3</v>
      </c>
      <c r="CK35" s="4">
        <f>IF('5. Jours sans travailler'!$C$3="Score",0,4)</f>
        <v>4</v>
      </c>
      <c r="CL35" s="4">
        <f>IF('5. Jours sans travailler'!$C$3="Score",0,3)</f>
        <v>3</v>
      </c>
      <c r="CM35" s="4">
        <f>IF('5. Jours sans travailler'!$C$3="Score",0,3)</f>
        <v>3</v>
      </c>
      <c r="CN35" s="4">
        <f>IF('5. Jours sans travailler'!$C$3="Score",0,2)</f>
        <v>2</v>
      </c>
      <c r="CO35" s="4">
        <f>IF('5. Jours sans travailler'!$C$3="Score",0,3)</f>
        <v>3</v>
      </c>
      <c r="CP35" s="4">
        <f>IF('5. Jours sans travailler'!$C$3="Score",0,2)</f>
        <v>2</v>
      </c>
      <c r="CQ35" s="4">
        <f>IF('5. Jours sans travailler'!$C$3="Score",0,3)</f>
        <v>3</v>
      </c>
      <c r="CR35" s="4">
        <f>IF('5. Jours sans travailler'!$C$3="Score",0,2)</f>
        <v>2</v>
      </c>
      <c r="CS35" s="4">
        <f>IF('5. Jours sans travailler'!$C$3="Score",0,2)</f>
        <v>2</v>
      </c>
      <c r="CT35" s="4">
        <f>IF('5. Jours sans travailler'!$C$3="Score",0,2)</f>
        <v>2</v>
      </c>
      <c r="CU35" s="4">
        <f>IF('5. Jours sans travailler'!$C$3="Score",0,2)</f>
        <v>2</v>
      </c>
      <c r="CV35" s="4">
        <f>IF('5. Jours sans travailler'!$C$3="Score",0,2)</f>
        <v>2</v>
      </c>
      <c r="CW35" s="4">
        <f>IF('5. Jours sans travailler'!$C$3="Score",0,3)</f>
        <v>3</v>
      </c>
      <c r="CX35" s="4">
        <f>IF('5. Jours sans travailler'!$C$3="Score",0,3)</f>
        <v>3</v>
      </c>
      <c r="CY35" s="4">
        <f>IF('5. Jours sans travailler'!$C$3="Score",0,4)</f>
        <v>4</v>
      </c>
      <c r="CZ35" s="4">
        <f>IF('5. Jours sans travailler'!$C$3="Score",0,5)</f>
        <v>5</v>
      </c>
      <c r="DA35">
        <f>IF('5. Jours sans travailler'!$C$3="Score",0,6)</f>
        <v>6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2.7411764705882353</v>
      </c>
      <c r="E36" s="187">
        <f>IF('5. Jours sans travailler'!$C$3="Score",,)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IF('5. Jours sans travailler'!$C$3="Score",,)</f>
        <v>0</v>
      </c>
      <c r="Q36" s="187">
        <f>IF('5. Jours sans travailler'!$C$3="Score",,)</f>
        <v>0</v>
      </c>
      <c r="R36" s="187">
        <f>IF('5. Jours sans travailler'!$C$3="Score",,)</f>
        <v>0</v>
      </c>
      <c r="S36" s="188">
        <f>IF('5. Jours sans travailler'!$C$3="Score",,)</f>
        <v>0</v>
      </c>
      <c r="T36" s="187">
        <f>IF('5. Jours sans travailler'!$C$3="Score",,)</f>
        <v>0</v>
      </c>
      <c r="U36" s="172">
        <f>IF('5. Jours sans travailler'!$C$3="Score",0,7)</f>
        <v>7</v>
      </c>
      <c r="V36" s="172">
        <f>IF('5. Jours sans travailler'!$C$3="Score",0,6)</f>
        <v>6</v>
      </c>
      <c r="W36" s="172">
        <f>IF('5. Jours sans travailler'!$C$3="Score",0,5)</f>
        <v>5</v>
      </c>
      <c r="X36" s="172">
        <f>IF('5. Jours sans travailler'!$C$3="Score",0,5)</f>
        <v>5</v>
      </c>
      <c r="Y36" s="172">
        <f>IF('5. Jours sans travailler'!$C$3="Score",0,4)</f>
        <v>4</v>
      </c>
      <c r="Z36" s="172">
        <f>IF('5. Jours sans travailler'!$C$3="Score",0,3)</f>
        <v>3</v>
      </c>
      <c r="AA36" s="172">
        <f>IF('5. Jours sans travailler'!$C$3="Score",0,2)</f>
        <v>2</v>
      </c>
      <c r="AB36" s="172">
        <f>IF('5. Jours sans travailler'!$C$3="Score",1,1)</f>
        <v>1</v>
      </c>
      <c r="AC36" s="172">
        <f>IF('5. Jours sans travailler'!$C$3="Score",1,1)</f>
        <v>1</v>
      </c>
      <c r="AD36" s="172">
        <f>IF('5. Jours sans travailler'!$C$3="Score",1,1)</f>
        <v>1</v>
      </c>
      <c r="AE36" s="172">
        <f>IF('5. Jours sans travailler'!$C$3="Score",2,0)</f>
        <v>0</v>
      </c>
      <c r="AF36" s="172">
        <f>IF('5. Jours sans travailler'!$C$3="Score",2,0)</f>
        <v>0</v>
      </c>
      <c r="AG36" s="172">
        <f>IF('5. Jours sans travailler'!$C$3="Score",2,0)</f>
        <v>0</v>
      </c>
      <c r="AH36" s="172">
        <f>IF('5. Jours sans travailler'!$C$3="Score",1,1)</f>
        <v>1</v>
      </c>
      <c r="AI36" s="172">
        <f>IF('5. Jours sans travailler'!$C$3="Score",0,2)</f>
        <v>2</v>
      </c>
      <c r="AJ36" s="172">
        <f>IF('5. Jours sans travailler'!$C$3="Score",0,2)</f>
        <v>2</v>
      </c>
      <c r="AK36" s="172">
        <f>IF('5. Jours sans travailler'!$C$3="Score",0,2)</f>
        <v>2</v>
      </c>
      <c r="AL36" s="172">
        <f>IF('5. Jours sans travailler'!$C$3="Score",0,2)</f>
        <v>2</v>
      </c>
      <c r="AM36" s="172">
        <f>IF('5. Jours sans travailler'!$C$3="Score",0,2)</f>
        <v>2</v>
      </c>
      <c r="AN36" s="172">
        <f>IF('5. Jours sans travailler'!$C$3="Score",0,3)</f>
        <v>3</v>
      </c>
      <c r="AO36" s="172">
        <f>IF('5. Jours sans travailler'!$C$3="Score",0,2)</f>
        <v>2</v>
      </c>
      <c r="AP36" s="172">
        <f>IF('5. Jours sans travailler'!$C$3="Score",1,1)</f>
        <v>1</v>
      </c>
      <c r="AQ36" s="172">
        <f>IF('5. Jours sans travailler'!$C$3="Score",1,1)</f>
        <v>1</v>
      </c>
      <c r="AR36" s="172">
        <f>IF('5. Jours sans travailler'!$C$3="Score",1,1)</f>
        <v>1</v>
      </c>
      <c r="AS36" s="189">
        <f>IF('5. Jours sans travailler'!$C$3="Score",1,1)</f>
        <v>1</v>
      </c>
      <c r="AT36" s="4">
        <f>IF('5. Jours sans travailler'!$C$3="Score",1,1)</f>
        <v>1</v>
      </c>
      <c r="AU36" s="4">
        <f>IF('5. Jours sans travailler'!$C$3="Score",2,0)</f>
        <v>0</v>
      </c>
      <c r="AV36" s="4">
        <f>IF('5. Jours sans travailler'!$C$3="Score",2,0)</f>
        <v>0</v>
      </c>
      <c r="AW36" s="4">
        <f>IF('5. Jours sans travailler'!$C$3="Score",2,0)</f>
        <v>0</v>
      </c>
      <c r="AX36" s="4">
        <f>IF('5. Jours sans travailler'!$C$3="Score",1,1)</f>
        <v>1</v>
      </c>
      <c r="AY36" s="4">
        <f>IF('5. Jours sans travailler'!$C$3="Score",0,2)</f>
        <v>2</v>
      </c>
      <c r="AZ36" s="4">
        <f>IF('5. Jours sans travailler'!$C$3="Score",0,3)</f>
        <v>3</v>
      </c>
      <c r="BA36" s="4">
        <f>IF('5. Jours sans travailler'!$C$3="Score",0,3)</f>
        <v>3</v>
      </c>
      <c r="BB36" s="4">
        <f>IF('5. Jours sans travailler'!$C$3="Score",0,3)</f>
        <v>3</v>
      </c>
      <c r="BC36" s="4">
        <f>IF('5. Jours sans travailler'!$C$3="Score",0,4)</f>
        <v>4</v>
      </c>
      <c r="BD36" s="4">
        <f>IF('5. Jours sans travailler'!$C$3="Score",0,5)</f>
        <v>5</v>
      </c>
      <c r="BE36" s="4">
        <f>IF('5. Jours sans travailler'!$C$3="Score",0,4)</f>
        <v>4</v>
      </c>
      <c r="BF36" s="4">
        <f>IF('5. Jours sans travailler'!$C$3="Score",0,4)</f>
        <v>4</v>
      </c>
      <c r="BG36" s="4">
        <f>IF('5. Jours sans travailler'!$C$3="Score",0,4)</f>
        <v>4</v>
      </c>
      <c r="BH36" s="4">
        <f>IF('5. Jours sans travailler'!$C$3="Score",0,5)</f>
        <v>5</v>
      </c>
      <c r="BI36" s="4">
        <f>IF('5. Jours sans travailler'!$C$3="Score",0,6)</f>
        <v>6</v>
      </c>
      <c r="BJ36" s="4">
        <f>IF('5. Jours sans travailler'!$C$3="Score",0,5)</f>
        <v>5</v>
      </c>
      <c r="BK36" s="4">
        <f>IF('5. Jours sans travailler'!$C$3="Score",0,4)</f>
        <v>4</v>
      </c>
      <c r="BL36" s="4">
        <f>IF('5. Jours sans travailler'!$C$3="Score",0,5)</f>
        <v>5</v>
      </c>
      <c r="BM36" s="4">
        <f>IF('5. Jours sans travailler'!$C$3="Score",0,5)</f>
        <v>5</v>
      </c>
      <c r="BN36" s="4">
        <f>IF('5. Jours sans travailler'!$C$3="Score",0,4)</f>
        <v>4</v>
      </c>
      <c r="BO36" s="4">
        <f>IF('5. Jours sans travailler'!$C$3="Score",0,3)</f>
        <v>3</v>
      </c>
      <c r="BP36" s="4">
        <f>IF('5. Jours sans travailler'!$C$3="Score",0,2)</f>
        <v>2</v>
      </c>
      <c r="BQ36" s="4">
        <f>IF('5. Jours sans travailler'!$C$3="Score",0,3)</f>
        <v>3</v>
      </c>
      <c r="BR36" s="4">
        <f>IF('5. Jours sans travailler'!$C$3="Score",0,4)</f>
        <v>4</v>
      </c>
      <c r="BS36" s="4">
        <f>IF('5. Jours sans travailler'!$C$3="Score",0,3)</f>
        <v>3</v>
      </c>
      <c r="BT36" s="4">
        <f>IF('5. Jours sans travailler'!$C$3="Score",0,3)</f>
        <v>3</v>
      </c>
      <c r="BU36" s="4">
        <f>IF('5. Jours sans travailler'!$C$3="Score",0,3)</f>
        <v>3</v>
      </c>
      <c r="BV36" s="4">
        <f>IF('5. Jours sans travailler'!$C$3="Score",0,3)</f>
        <v>3</v>
      </c>
      <c r="BW36" s="4">
        <f>IF('5. Jours sans travailler'!$C$3="Score",0,4)</f>
        <v>4</v>
      </c>
      <c r="BX36" s="4">
        <f>IF('5. Jours sans travailler'!$C$3="Score",0,3)</f>
        <v>3</v>
      </c>
      <c r="BY36" s="4">
        <f>IF('5. Jours sans travailler'!$C$3="Score",0,2)</f>
        <v>2</v>
      </c>
      <c r="BZ36" s="4">
        <f>IF('5. Jours sans travailler'!$C$3="Score",0,2)</f>
        <v>2</v>
      </c>
      <c r="CA36" s="4">
        <f>IF('5. Jours sans travailler'!$C$3="Score",0,2)</f>
        <v>2</v>
      </c>
      <c r="CB36" s="4">
        <f>IF('5. Jours sans travailler'!$C$3="Score",0,3)</f>
        <v>3</v>
      </c>
      <c r="CC36" s="4">
        <f>IF('5. Jours sans travailler'!$C$3="Score",0,4)</f>
        <v>4</v>
      </c>
      <c r="CD36" s="4">
        <f>IF('5. Jours sans travailler'!$C$3="Score",0,4)</f>
        <v>4</v>
      </c>
      <c r="CE36" s="4">
        <f>IF('5. Jours sans travailler'!$C$3="Score",0,5)</f>
        <v>5</v>
      </c>
      <c r="CF36" s="4">
        <f>IF('5. Jours sans travailler'!$C$3="Score",0,6)</f>
        <v>6</v>
      </c>
      <c r="CG36" s="4">
        <f>IF('5. Jours sans travailler'!$C$3="Score",0,7)</f>
        <v>7</v>
      </c>
      <c r="CH36" s="4">
        <f>IF('5. Jours sans travailler'!$C$3="Score",0,6)</f>
        <v>6</v>
      </c>
      <c r="CI36" s="4">
        <f>IF('5. Jours sans travailler'!$C$3="Score",0,5)</f>
        <v>5</v>
      </c>
      <c r="CJ36" s="4">
        <f>IF('5. Jours sans travailler'!$C$3="Score",0,4)</f>
        <v>4</v>
      </c>
      <c r="CK36" s="4">
        <f>IF('5. Jours sans travailler'!$C$3="Score",0,3)</f>
        <v>3</v>
      </c>
      <c r="CL36" s="4">
        <f>IF('5. Jours sans travailler'!$C$3="Score",0,3)</f>
        <v>3</v>
      </c>
      <c r="CM36" s="4">
        <f>IF('5. Jours sans travailler'!$C$3="Score",0,3)</f>
        <v>3</v>
      </c>
      <c r="CN36" s="4">
        <f>IF('5. Jours sans travailler'!$C$3="Score",0,2)</f>
        <v>2</v>
      </c>
      <c r="CO36" s="4">
        <f>IF('5. Jours sans travailler'!$C$3="Score",0,2)</f>
        <v>2</v>
      </c>
      <c r="CP36" s="4">
        <f>IF('5. Jours sans travailler'!$C$3="Score",0,2)</f>
        <v>2</v>
      </c>
      <c r="CQ36" s="4">
        <f>IF('5. Jours sans travailler'!$C$3="Score",0,2)</f>
        <v>2</v>
      </c>
      <c r="CR36" s="4">
        <f>IF('5. Jours sans travailler'!$C$3="Score",0,2)</f>
        <v>2</v>
      </c>
      <c r="CS36" s="4">
        <f>IF('5. Jours sans travailler'!$C$3="Score",1,1)</f>
        <v>1</v>
      </c>
      <c r="CT36" s="4">
        <f>IF('5. Jours sans travailler'!$C$3="Score",2,0)</f>
        <v>0</v>
      </c>
      <c r="CU36" s="4">
        <f>IF('5. Jours sans travailler'!$C$3="Score",2,0)</f>
        <v>0</v>
      </c>
      <c r="CV36" s="4">
        <f>IF('5. Jours sans travailler'!$C$3="Score",1,1)</f>
        <v>1</v>
      </c>
      <c r="CW36" s="4">
        <f>IF('5. Jours sans travailler'!$C$3="Score",1,1)</f>
        <v>1</v>
      </c>
      <c r="CX36" s="4">
        <f>IF('5. Jours sans travailler'!$C$3="Score",1,1)</f>
        <v>1</v>
      </c>
      <c r="CY36" s="4">
        <f>IF('5. Jours sans travailler'!$C$3="Score",1,1)</f>
        <v>1</v>
      </c>
      <c r="CZ36" s="4">
        <f>IF('5. Jours sans travailler'!$C$3="Score",0,2)</f>
        <v>2</v>
      </c>
      <c r="DA36">
        <f>IF('5. Jours sans travailler'!$C$3="Score",0,3)</f>
        <v>3</v>
      </c>
    </row>
    <row r="37" spans="2:105" x14ac:dyDescent="0.35">
      <c r="B37" s="186" t="s">
        <v>699</v>
      </c>
      <c r="C37" s="183"/>
      <c r="D37" s="206">
        <f t="shared" si="3"/>
        <v>3.9882352941176471</v>
      </c>
      <c r="E37" s="183">
        <f>IF('5. Jours sans travailler'!$C$3="Score",,)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IF('5. Jours sans travailler'!$C$3="Score",,)</f>
        <v>0</v>
      </c>
      <c r="Q37" s="183">
        <f>IF('5. Jours sans travailler'!$C$3="Score",,)</f>
        <v>0</v>
      </c>
      <c r="R37" s="184">
        <f>IF('5. Jours sans travailler'!$C$3="Score",,)</f>
        <v>0</v>
      </c>
      <c r="S37" s="183">
        <f>IF('5. Jours sans travailler'!$C$3="Score",,)</f>
        <v>0</v>
      </c>
      <c r="T37" s="183">
        <f>IF('5. Jours sans travailler'!$C$3="Score",,)</f>
        <v>0</v>
      </c>
      <c r="U37" s="185">
        <f>IF('5. Jours sans travailler'!$C$3="Score",0,5)</f>
        <v>5</v>
      </c>
      <c r="V37" s="185">
        <f>IF('5. Jours sans travailler'!$C$3="Score",0,5)</f>
        <v>5</v>
      </c>
      <c r="W37" s="185">
        <f>IF('5. Jours sans travailler'!$C$3="Score",0,4)</f>
        <v>4</v>
      </c>
      <c r="X37" s="185">
        <f>IF('5. Jours sans travailler'!$C$3="Score",0,4)</f>
        <v>4</v>
      </c>
      <c r="Y37" s="185">
        <f>IF('5. Jours sans travailler'!$C$3="Score",0,4)</f>
        <v>4</v>
      </c>
      <c r="Z37" s="185">
        <f>IF('5. Jours sans travailler'!$C$3="Score",0,3)</f>
        <v>3</v>
      </c>
      <c r="AA37" s="185">
        <f>IF('5. Jours sans travailler'!$C$3="Score",0,3)</f>
        <v>3</v>
      </c>
      <c r="AB37" s="185">
        <f>IF('5. Jours sans travailler'!$C$3="Score",0,2)</f>
        <v>2</v>
      </c>
      <c r="AC37" s="185">
        <f>IF('5. Jours sans travailler'!$C$3="Score",1,1)</f>
        <v>1</v>
      </c>
      <c r="AD37" s="185">
        <f>IF('5. Jours sans travailler'!$C$3="Score",1,1)</f>
        <v>1</v>
      </c>
      <c r="AE37" s="185">
        <f>IF('5. Jours sans travailler'!$C$3="Score",1,1)</f>
        <v>1</v>
      </c>
      <c r="AF37" s="185">
        <f>IF('5. Jours sans travailler'!$C$3="Score",0,2)</f>
        <v>2</v>
      </c>
      <c r="AG37" s="185">
        <f>IF('5. Jours sans travailler'!$C$3="Score",0,3)</f>
        <v>3</v>
      </c>
      <c r="AH37" s="185">
        <f>IF('5. Jours sans travailler'!$C$3="Score",0,3)</f>
        <v>3</v>
      </c>
      <c r="AI37" s="185">
        <f>IF('5. Jours sans travailler'!$C$3="Score",0,4)</f>
        <v>4</v>
      </c>
      <c r="AJ37" s="185">
        <f>IF('5. Jours sans travailler'!$C$3="Score",0,5)</f>
        <v>5</v>
      </c>
      <c r="AK37" s="185">
        <f>IF('5. Jours sans travailler'!$C$3="Score",0,6)</f>
        <v>6</v>
      </c>
      <c r="AL37" s="185">
        <f>IF('5. Jours sans travailler'!$C$3="Score",0,6)</f>
        <v>6</v>
      </c>
      <c r="AM37" s="185">
        <f>IF('5. Jours sans travailler'!$C$3="Score",0,6)</f>
        <v>6</v>
      </c>
      <c r="AN37" s="185">
        <f>IF('5. Jours sans travailler'!$C$3="Score",0,5)</f>
        <v>5</v>
      </c>
      <c r="AO37" s="185">
        <f>IF('5. Jours sans travailler'!$C$3="Score",0,4)</f>
        <v>4</v>
      </c>
      <c r="AP37" s="185">
        <f>IF('5. Jours sans travailler'!$C$3="Score",0,4)</f>
        <v>4</v>
      </c>
      <c r="AQ37" s="185">
        <f>IF('5. Jours sans travailler'!$C$3="Score",0,4)</f>
        <v>4</v>
      </c>
      <c r="AR37" s="185">
        <f>IF('5. Jours sans travailler'!$C$3="Score",0,4)</f>
        <v>4</v>
      </c>
      <c r="AS37" s="194">
        <f>IF('5. Jours sans travailler'!$C$3="Score",0,5)</f>
        <v>5</v>
      </c>
      <c r="AT37" s="4">
        <f>IF('5. Jours sans travailler'!$C$3="Score",0,5)</f>
        <v>5</v>
      </c>
      <c r="AU37" s="4">
        <f>IF('5. Jours sans travailler'!$C$3="Score",0,6)</f>
        <v>6</v>
      </c>
      <c r="AV37" s="4">
        <f>IF('5. Jours sans travailler'!$C$3="Score",0,7)</f>
        <v>7</v>
      </c>
      <c r="AW37" s="4">
        <f>IF('5. Jours sans travailler'!$C$3="Score",0,7)</f>
        <v>7</v>
      </c>
      <c r="AX37" s="4">
        <f>IF('5. Jours sans travailler'!$C$3="Score",0,7)</f>
        <v>7</v>
      </c>
      <c r="AY37" s="4">
        <f>IF('5. Jours sans travailler'!$C$3="Score",0,7)</f>
        <v>7</v>
      </c>
      <c r="AZ37" s="4">
        <f>IF('5. Jours sans travailler'!$C$3="Score",0,7)</f>
        <v>7</v>
      </c>
      <c r="BA37" s="4">
        <f>IF('5. Jours sans travailler'!$C$3="Score",0,6)</f>
        <v>6</v>
      </c>
      <c r="BB37" s="4">
        <f>IF('5. Jours sans travailler'!$C$3="Score",0,6)</f>
        <v>6</v>
      </c>
      <c r="BC37" s="4">
        <f>IF('5. Jours sans travailler'!$C$3="Score",0,6)</f>
        <v>6</v>
      </c>
      <c r="BD37" s="4">
        <f>IF('5. Jours sans travailler'!$C$3="Score",0,6)</f>
        <v>6</v>
      </c>
      <c r="BE37" s="4">
        <f>IF('5. Jours sans travailler'!$C$3="Score",0,5)</f>
        <v>5</v>
      </c>
      <c r="BF37" s="4">
        <f>IF('5. Jours sans travailler'!$C$3="Score",0,5)</f>
        <v>5</v>
      </c>
      <c r="BG37" s="4">
        <f>IF('5. Jours sans travailler'!$C$3="Score",0,5)</f>
        <v>5</v>
      </c>
      <c r="BH37" s="4">
        <f>IF('5. Jours sans travailler'!$C$3="Score",0,6)</f>
        <v>6</v>
      </c>
      <c r="BI37" s="4">
        <f>IF('5. Jours sans travailler'!$C$3="Score",0,6)</f>
        <v>6</v>
      </c>
      <c r="BJ37" s="4">
        <f>IF('5. Jours sans travailler'!$C$3="Score",0,5)</f>
        <v>5</v>
      </c>
      <c r="BK37" s="4">
        <f>IF('5. Jours sans travailler'!$C$3="Score",0,4)</f>
        <v>4</v>
      </c>
      <c r="BL37" s="4">
        <f>IF('5. Jours sans travailler'!$C$3="Score",0,4)</f>
        <v>4</v>
      </c>
      <c r="BM37" s="4">
        <f>IF('5. Jours sans travailler'!$C$3="Score",0,3)</f>
        <v>3</v>
      </c>
      <c r="BN37" s="4">
        <f>IF('5. Jours sans travailler'!$C$3="Score",0,2)</f>
        <v>2</v>
      </c>
      <c r="BO37" s="4">
        <f>IF('5. Jours sans travailler'!$C$3="Score",0,2)</f>
        <v>2</v>
      </c>
      <c r="BP37" s="4">
        <f>IF('5. Jours sans travailler'!$C$3="Score",1,1)</f>
        <v>1</v>
      </c>
      <c r="BQ37" s="4">
        <f>IF('5. Jours sans travailler'!$C$3="Score",1,1)</f>
        <v>1</v>
      </c>
      <c r="BR37" s="4">
        <f>IF('5. Jours sans travailler'!$C$3="Score",0,2)</f>
        <v>2</v>
      </c>
      <c r="BS37" s="4">
        <f>IF('5. Jours sans travailler'!$C$3="Score",0,3)</f>
        <v>3</v>
      </c>
      <c r="BT37" s="4">
        <f>IF('5. Jours sans travailler'!$C$3="Score",0,4)</f>
        <v>4</v>
      </c>
      <c r="BU37" s="4">
        <f>IF('5. Jours sans travailler'!$C$3="Score",0,5)</f>
        <v>5</v>
      </c>
      <c r="BV37" s="4">
        <f>IF('5. Jours sans travailler'!$C$3="Score",0,5)</f>
        <v>5</v>
      </c>
      <c r="BW37" s="4">
        <f>IF('5. Jours sans travailler'!$C$3="Score",0,6)</f>
        <v>6</v>
      </c>
      <c r="BX37" s="4">
        <f>IF('5. Jours sans travailler'!$C$3="Score",0,6)</f>
        <v>6</v>
      </c>
      <c r="BY37" s="4">
        <f>IF('5. Jours sans travailler'!$C$3="Score",0,5)</f>
        <v>5</v>
      </c>
      <c r="BZ37" s="4">
        <f>IF('5. Jours sans travailler'!$C$3="Score",0,4)</f>
        <v>4</v>
      </c>
      <c r="CA37" s="4">
        <f>IF('5. Jours sans travailler'!$C$3="Score",0,3)</f>
        <v>3</v>
      </c>
      <c r="CB37" s="4">
        <f>IF('5. Jours sans travailler'!$C$3="Score",0,2)</f>
        <v>2</v>
      </c>
      <c r="CC37" s="4">
        <f>IF('5. Jours sans travailler'!$C$3="Score",1,1)</f>
        <v>1</v>
      </c>
      <c r="CD37" s="4">
        <f>IF('5. Jours sans travailler'!$C$3="Score",2,0)</f>
        <v>0</v>
      </c>
      <c r="CE37" s="4">
        <f>IF('5. Jours sans travailler'!$C$3="Score",1,1)</f>
        <v>1</v>
      </c>
      <c r="CF37" s="4">
        <f>IF('5. Jours sans travailler'!$C$3="Score",0,2)</f>
        <v>2</v>
      </c>
      <c r="CG37" s="4">
        <f>IF('5. Jours sans travailler'!$C$3="Score",0,3)</f>
        <v>3</v>
      </c>
      <c r="CH37" s="4">
        <f>IF('5. Jours sans travailler'!$C$3="Score",0,4)</f>
        <v>4</v>
      </c>
      <c r="CI37" s="4">
        <f>IF('5. Jours sans travailler'!$C$3="Score",0,5)</f>
        <v>5</v>
      </c>
      <c r="CJ37" s="4">
        <f>IF('5. Jours sans travailler'!$C$3="Score",0,6)</f>
        <v>6</v>
      </c>
      <c r="CK37" s="4">
        <f>IF('5. Jours sans travailler'!$C$3="Score",0,7)</f>
        <v>7</v>
      </c>
      <c r="CL37" s="4">
        <f>IF('5. Jours sans travailler'!$C$3="Score",0,7)</f>
        <v>7</v>
      </c>
      <c r="CM37" s="4">
        <f>IF('5. Jours sans travailler'!$C$3="Score",0,7)</f>
        <v>7</v>
      </c>
      <c r="CN37" s="4">
        <f>IF('5. Jours sans travailler'!$C$3="Score",0,6)</f>
        <v>6</v>
      </c>
      <c r="CO37" s="4">
        <f>IF('5. Jours sans travailler'!$C$3="Score",0,5)</f>
        <v>5</v>
      </c>
      <c r="CP37" s="4">
        <f>IF('5. Jours sans travailler'!$C$3="Score",0,4)</f>
        <v>4</v>
      </c>
      <c r="CQ37" s="4">
        <f>IF('5. Jours sans travailler'!$C$3="Score",0,3)</f>
        <v>3</v>
      </c>
      <c r="CR37" s="4">
        <f>IF('5. Jours sans travailler'!$C$3="Score",0,3)</f>
        <v>3</v>
      </c>
      <c r="CS37" s="4">
        <f>IF('5. Jours sans travailler'!$C$3="Score",0,2)</f>
        <v>2</v>
      </c>
      <c r="CT37" s="4">
        <f>IF('5. Jours sans travailler'!$C$3="Score",1,1)</f>
        <v>1</v>
      </c>
      <c r="CU37" s="4">
        <f>IF('5. Jours sans travailler'!$C$3="Score",1,1)</f>
        <v>1</v>
      </c>
      <c r="CV37" s="4">
        <f>IF('5. Jours sans travailler'!$C$3="Score",1,1)</f>
        <v>1</v>
      </c>
      <c r="CW37" s="4">
        <f>IF('5. Jours sans travailler'!$C$3="Score",1,1)</f>
        <v>1</v>
      </c>
      <c r="CX37" s="4">
        <f>IF('5. Jours sans travailler'!$C$3="Score",0,2)</f>
        <v>2</v>
      </c>
      <c r="CY37" s="4">
        <f>IF('5. Jours sans travailler'!$C$3="Score",0,2)</f>
        <v>2</v>
      </c>
      <c r="CZ37" s="4">
        <f>IF('5. Jours sans travailler'!$C$3="Score",0,3)</f>
        <v>3</v>
      </c>
      <c r="DA37" s="4">
        <f>IF('5. Jours sans travailler'!$C$3="Score",0,4)</f>
        <v>4</v>
      </c>
    </row>
    <row r="38" spans="2:105" x14ac:dyDescent="0.35">
      <c r="B38" s="186" t="s">
        <v>700</v>
      </c>
      <c r="C38" s="187"/>
      <c r="D38" s="207">
        <f t="shared" si="3"/>
        <v>2.6470588235294117</v>
      </c>
      <c r="E38" s="187">
        <f>IF('5. Jours sans travailler'!$C$3="Score",,)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IF('5. Jours sans travailler'!$C$3="Score",,)</f>
        <v>0</v>
      </c>
      <c r="Q38" s="187">
        <f>IF('5. Jours sans travailler'!$C$3="Score",,)</f>
        <v>0</v>
      </c>
      <c r="R38" s="187">
        <f>IF('5. Jours sans travailler'!$C$3="Score",,)</f>
        <v>0</v>
      </c>
      <c r="S38" s="188">
        <f>IF('5. Jours sans travailler'!$C$3="Score",,)</f>
        <v>0</v>
      </c>
      <c r="T38" s="187">
        <f>IF('5. Jours sans travailler'!$C$3="Score",,)</f>
        <v>0</v>
      </c>
      <c r="U38" s="172">
        <f>IF('5. Jours sans travailler'!$C$3="Score",0,3)</f>
        <v>3</v>
      </c>
      <c r="V38" s="172">
        <f>IF('5. Jours sans travailler'!$C$3="Score",0,2)</f>
        <v>2</v>
      </c>
      <c r="W38" s="172">
        <f>IF('5. Jours sans travailler'!$C$3="Score",0,2)</f>
        <v>2</v>
      </c>
      <c r="X38" s="172">
        <f>IF('5. Jours sans travailler'!$C$3="Score",0,3)</f>
        <v>3</v>
      </c>
      <c r="Y38" s="172">
        <f>IF('5. Jours sans travailler'!$C$3="Score",0,3)</f>
        <v>3</v>
      </c>
      <c r="Z38" s="172">
        <f>IF('5. Jours sans travailler'!$C$3="Score",0,3)</f>
        <v>3</v>
      </c>
      <c r="AA38" s="172">
        <f>IF('5. Jours sans travailler'!$C$3="Score",0,4)</f>
        <v>4</v>
      </c>
      <c r="AB38" s="172">
        <f>IF('5. Jours sans travailler'!$C$3="Score",0,5)</f>
        <v>5</v>
      </c>
      <c r="AC38" s="172">
        <f>IF('5. Jours sans travailler'!$C$3="Score",0,5)</f>
        <v>5</v>
      </c>
      <c r="AD38" s="172">
        <f>IF('5. Jours sans travailler'!$C$3="Score",0,5)</f>
        <v>5</v>
      </c>
      <c r="AE38" s="172">
        <f>IF('5. Jours sans travailler'!$C$3="Score",0,4)</f>
        <v>4</v>
      </c>
      <c r="AF38" s="172">
        <f>IF('5. Jours sans travailler'!$C$3="Score",0,3)</f>
        <v>3</v>
      </c>
      <c r="AG38" s="172">
        <f>IF('5. Jours sans travailler'!$C$3="Score",0,2)</f>
        <v>2</v>
      </c>
      <c r="AH38" s="172">
        <f>IF('5. Jours sans travailler'!$C$3="Score",0,2)</f>
        <v>2</v>
      </c>
      <c r="AI38" s="172">
        <f>IF('5. Jours sans travailler'!$C$3="Score",0,2)</f>
        <v>2</v>
      </c>
      <c r="AJ38" s="172">
        <f>IF('5. Jours sans travailler'!$C$3="Score",0,2)</f>
        <v>2</v>
      </c>
      <c r="AK38" s="172">
        <f>IF('5. Jours sans travailler'!$C$3="Score",0,2)</f>
        <v>2</v>
      </c>
      <c r="AL38" s="172">
        <f>IF('5. Jours sans travailler'!$C$3="Score",0,2)</f>
        <v>2</v>
      </c>
      <c r="AM38" s="172">
        <f>IF('5. Jours sans travailler'!$C$3="Score",0,2)</f>
        <v>2</v>
      </c>
      <c r="AN38" s="172">
        <f>IF('5. Jours sans travailler'!$C$3="Score",0,2)</f>
        <v>2</v>
      </c>
      <c r="AO38" s="172">
        <f>IF('5. Jours sans travailler'!$C$3="Score",1,1)</f>
        <v>1</v>
      </c>
      <c r="AP38" s="172">
        <f>IF('5. Jours sans travailler'!$C$3="Score",2,0)</f>
        <v>0</v>
      </c>
      <c r="AQ38" s="172">
        <f>IF('5. Jours sans travailler'!$C$3="Score",2,0)</f>
        <v>0</v>
      </c>
      <c r="AR38" s="172">
        <f>IF('5. Jours sans travailler'!$C$3="Score",2,0)</f>
        <v>0</v>
      </c>
      <c r="AS38" s="189">
        <f>IF('5. Jours sans travailler'!$C$3="Score",2,0)</f>
        <v>0</v>
      </c>
      <c r="AT38" s="4">
        <f>IF('5. Jours sans travailler'!$C$3="Score",2,0)</f>
        <v>0</v>
      </c>
      <c r="AU38" s="4">
        <f>IF('5. Jours sans travailler'!$C$3="Score",1,1)</f>
        <v>1</v>
      </c>
      <c r="AV38" s="4">
        <f>IF('5. Jours sans travailler'!$C$3="Score",0,2)</f>
        <v>2</v>
      </c>
      <c r="AW38" s="4">
        <f>IF('5. Jours sans travailler'!$C$3="Score",0,3)</f>
        <v>3</v>
      </c>
      <c r="AX38" s="4">
        <f>IF('5. Jours sans travailler'!$C$3="Score",0,3)</f>
        <v>3</v>
      </c>
      <c r="AY38" s="4">
        <f>IF('5. Jours sans travailler'!$C$3="Score",0,3)</f>
        <v>3</v>
      </c>
      <c r="AZ38" s="4">
        <f>IF('5. Jours sans travailler'!$C$3="Score",0,3)</f>
        <v>3</v>
      </c>
      <c r="BA38" s="4">
        <f>IF('5. Jours sans travailler'!$C$3="Score",0,3)</f>
        <v>3</v>
      </c>
      <c r="BB38" s="4">
        <f>IF('5. Jours sans travailler'!$C$3="Score",0,3)</f>
        <v>3</v>
      </c>
      <c r="BC38" s="4">
        <f>IF('5. Jours sans travailler'!$C$3="Score",0,3)</f>
        <v>3</v>
      </c>
      <c r="BD38" s="4">
        <f>IF('5. Jours sans travailler'!$C$3="Score",0,3)</f>
        <v>3</v>
      </c>
      <c r="BE38" s="4">
        <f>IF('5. Jours sans travailler'!$C$3="Score",0,3)</f>
        <v>3</v>
      </c>
      <c r="BF38" s="4">
        <f>IF('5. Jours sans travailler'!$C$3="Score",0,4)</f>
        <v>4</v>
      </c>
      <c r="BG38" s="4">
        <f>IF('5. Jours sans travailler'!$C$3="Score",0,4)</f>
        <v>4</v>
      </c>
      <c r="BH38" s="4">
        <f>IF('5. Jours sans travailler'!$C$3="Score",0,4)</f>
        <v>4</v>
      </c>
      <c r="BI38" s="4">
        <f>IF('5. Jours sans travailler'!$C$3="Score",0,3)</f>
        <v>3</v>
      </c>
      <c r="BJ38" s="4">
        <f>IF('5. Jours sans travailler'!$C$3="Score",0,2)</f>
        <v>2</v>
      </c>
      <c r="BK38" s="4">
        <f>IF('5. Jours sans travailler'!$C$3="Score",1,1)</f>
        <v>1</v>
      </c>
      <c r="BL38" s="4">
        <f>IF('5. Jours sans travailler'!$C$3="Score",0,2)</f>
        <v>2</v>
      </c>
      <c r="BM38" s="4">
        <f>IF('5. Jours sans travailler'!$C$3="Score",0,2)</f>
        <v>2</v>
      </c>
      <c r="BN38" s="4">
        <f>IF('5. Jours sans travailler'!$C$3="Score",0,2)</f>
        <v>2</v>
      </c>
      <c r="BO38" s="4">
        <f>IF('5. Jours sans travailler'!$C$3="Score",0,3)</f>
        <v>3</v>
      </c>
      <c r="BP38" s="4">
        <f>IF('5. Jours sans travailler'!$C$3="Score",0,4)</f>
        <v>4</v>
      </c>
      <c r="BQ38" s="4">
        <f>IF('5. Jours sans travailler'!$C$3="Score",0,5)</f>
        <v>5</v>
      </c>
      <c r="BR38" s="4">
        <f>IF('5. Jours sans travailler'!$C$3="Score",0,6)</f>
        <v>6</v>
      </c>
      <c r="BS38" s="4">
        <f>IF('5. Jours sans travailler'!$C$3="Score",0,6)</f>
        <v>6</v>
      </c>
      <c r="BT38" s="4">
        <f>IF('5. Jours sans travailler'!$C$3="Score",0,5)</f>
        <v>5</v>
      </c>
      <c r="BU38" s="4">
        <f>IF('5. Jours sans travailler'!$C$3="Score",0,5)</f>
        <v>5</v>
      </c>
      <c r="BV38" s="4">
        <f>IF('5. Jours sans travailler'!$C$3="Score",0,5)</f>
        <v>5</v>
      </c>
      <c r="BW38" s="4">
        <f>IF('5. Jours sans travailler'!$C$3="Score",0,4)</f>
        <v>4</v>
      </c>
      <c r="BX38" s="4">
        <f>IF('5. Jours sans travailler'!$C$3="Score",0,3)</f>
        <v>3</v>
      </c>
      <c r="BY38" s="4">
        <f>IF('5. Jours sans travailler'!$C$3="Score",0,2)</f>
        <v>2</v>
      </c>
      <c r="BZ38" s="4">
        <f>IF('5. Jours sans travailler'!$C$3="Score",1,1)</f>
        <v>1</v>
      </c>
      <c r="CA38" s="4">
        <f>IF('5. Jours sans travailler'!$C$3="Score",1,1)</f>
        <v>1</v>
      </c>
      <c r="CB38" s="4">
        <f>IF('5. Jours sans travailler'!$C$3="Score",1,1)</f>
        <v>1</v>
      </c>
      <c r="CC38" s="4">
        <f>IF('5. Jours sans travailler'!$C$3="Score",1,1)</f>
        <v>1</v>
      </c>
      <c r="CD38" s="4">
        <f>IF('5. Jours sans travailler'!$C$3="Score",0,2)</f>
        <v>2</v>
      </c>
      <c r="CE38" s="4">
        <f>IF('5. Jours sans travailler'!$C$3="Score",0,3)</f>
        <v>3</v>
      </c>
      <c r="CF38" s="4">
        <f>IF('5. Jours sans travailler'!$C$3="Score",0,4)</f>
        <v>4</v>
      </c>
      <c r="CG38" s="4">
        <f>IF('5. Jours sans travailler'!$C$3="Score",0,4)</f>
        <v>4</v>
      </c>
      <c r="CH38" s="4">
        <f>IF('5. Jours sans travailler'!$C$3="Score",0,5)</f>
        <v>5</v>
      </c>
      <c r="CI38" s="4">
        <f>IF('5. Jours sans travailler'!$C$3="Score",0,6)</f>
        <v>6</v>
      </c>
      <c r="CJ38" s="4">
        <f>IF('5. Jours sans travailler'!$C$3="Score",0,5)</f>
        <v>5</v>
      </c>
      <c r="CK38" s="4">
        <f>IF('5. Jours sans travailler'!$C$3="Score",0,4)</f>
        <v>4</v>
      </c>
      <c r="CL38" s="4">
        <f>IF('5. Jours sans travailler'!$C$3="Score",0,3)</f>
        <v>3</v>
      </c>
      <c r="CM38" s="4">
        <f>IF('5. Jours sans travailler'!$C$3="Score",0,2)</f>
        <v>2</v>
      </c>
      <c r="CN38" s="4">
        <f>IF('5. Jours sans travailler'!$C$3="Score",0,2)</f>
        <v>2</v>
      </c>
      <c r="CO38" s="4">
        <f>IF('5. Jours sans travailler'!$C$3="Score",1,1)</f>
        <v>1</v>
      </c>
      <c r="CP38" s="4">
        <f>IF('5. Jours sans travailler'!$C$3="Score",2,0)</f>
        <v>0</v>
      </c>
      <c r="CQ38" s="4">
        <f>IF('5. Jours sans travailler'!$C$3="Score",2,0)</f>
        <v>0</v>
      </c>
      <c r="CR38" s="4">
        <f>IF('5. Jours sans travailler'!$C$3="Score",2,0)</f>
        <v>0</v>
      </c>
      <c r="CS38" s="4">
        <f>IF('5. Jours sans travailler'!$C$3="Score",1,1)</f>
        <v>1</v>
      </c>
      <c r="CT38" s="4">
        <f>IF('5. Jours sans travailler'!$C$3="Score",0,2)</f>
        <v>2</v>
      </c>
      <c r="CU38" s="4">
        <f>IF('5. Jours sans travailler'!$C$3="Score",0,2)</f>
        <v>2</v>
      </c>
      <c r="CV38" s="4">
        <f>IF('5. Jours sans travailler'!$C$3="Score",0,2)</f>
        <v>2</v>
      </c>
      <c r="CW38" s="4">
        <f>IF('5. Jours sans travailler'!$C$3="Score",0,2)</f>
        <v>2</v>
      </c>
      <c r="CX38" s="4">
        <f>IF('5. Jours sans travailler'!$C$3="Score",0,3)</f>
        <v>3</v>
      </c>
      <c r="CY38" s="4">
        <f>IF('5. Jours sans travailler'!$C$3="Score",0,3)</f>
        <v>3</v>
      </c>
      <c r="CZ38" s="4">
        <f>IF('5. Jours sans travailler'!$C$3="Score",0,2)</f>
        <v>2</v>
      </c>
      <c r="DA38" s="4">
        <f>IF('5. Jours sans travailler'!$C$3="Score",0,2)</f>
        <v>2</v>
      </c>
    </row>
    <row r="39" spans="2:105" x14ac:dyDescent="0.35">
      <c r="B39" s="186" t="s">
        <v>701</v>
      </c>
      <c r="C39" s="187"/>
      <c r="D39" s="207">
        <f t="shared" si="3"/>
        <v>4.0352941176470587</v>
      </c>
      <c r="E39" s="188">
        <f>IF('5. Jours sans travailler'!$C$3="Score",,)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IF('5. Jours sans travailler'!$C$3="Score",,)</f>
        <v>0</v>
      </c>
      <c r="Q39" s="188">
        <f>IF('5. Jours sans travailler'!$C$3="Score",,)</f>
        <v>0</v>
      </c>
      <c r="R39" s="187">
        <f>IF('5. Jours sans travailler'!$C$3="Score",,)</f>
        <v>0</v>
      </c>
      <c r="S39" s="187">
        <f>IF('5. Jours sans travailler'!$C$3="Score",,)</f>
        <v>0</v>
      </c>
      <c r="T39" s="188">
        <f>IF('5. Jours sans travailler'!$C$3="Score",,)</f>
        <v>0</v>
      </c>
      <c r="U39" s="172">
        <f>IF('5. Jours sans travailler'!$C$3="Score",0,4)</f>
        <v>4</v>
      </c>
      <c r="V39" s="172">
        <f>IF('5. Jours sans travailler'!$C$3="Score",0,4)</f>
        <v>4</v>
      </c>
      <c r="W39" s="172">
        <f>IF('5. Jours sans travailler'!$C$3="Score",0,5)</f>
        <v>5</v>
      </c>
      <c r="X39" s="172">
        <f>IF('5. Jours sans travailler'!$C$3="Score",0,5)</f>
        <v>5</v>
      </c>
      <c r="Y39" s="172">
        <f>IF('5. Jours sans travailler'!$C$3="Score",0,5)</f>
        <v>5</v>
      </c>
      <c r="Z39" s="172">
        <f>IF('5. Jours sans travailler'!$C$3="Score",0,4)</f>
        <v>4</v>
      </c>
      <c r="AA39" s="172">
        <f>IF('5. Jours sans travailler'!$C$3="Score",0,3)</f>
        <v>3</v>
      </c>
      <c r="AB39" s="172">
        <f>IF('5. Jours sans travailler'!$C$3="Score",0,2)</f>
        <v>2</v>
      </c>
      <c r="AC39" s="172">
        <f>IF('5. Jours sans travailler'!$C$3="Score",0,2)</f>
        <v>2</v>
      </c>
      <c r="AD39" s="172">
        <f>IF('5. Jours sans travailler'!$C$3="Score",1,1)</f>
        <v>1</v>
      </c>
      <c r="AE39" s="172">
        <f>IF('5. Jours sans travailler'!$C$3="Score",1,1)</f>
        <v>1</v>
      </c>
      <c r="AF39" s="172">
        <f>IF('5. Jours sans travailler'!$C$3="Score",2,0)</f>
        <v>0</v>
      </c>
      <c r="AG39" s="172">
        <f>IF('5. Jours sans travailler'!$C$3="Score",1,1)</f>
        <v>1</v>
      </c>
      <c r="AH39" s="172">
        <f>IF('5. Jours sans travailler'!$C$3="Score",0,2)</f>
        <v>2</v>
      </c>
      <c r="AI39" s="172">
        <f>IF('5. Jours sans travailler'!$C$3="Score",0,2)</f>
        <v>2</v>
      </c>
      <c r="AJ39" s="172">
        <f>IF('5. Jours sans travailler'!$C$3="Score",0,2)</f>
        <v>2</v>
      </c>
      <c r="AK39" s="172">
        <f>IF('5. Jours sans travailler'!$C$3="Score",0,2)</f>
        <v>2</v>
      </c>
      <c r="AL39" s="172">
        <f>IF('5. Jours sans travailler'!$C$3="Score",0,3)</f>
        <v>3</v>
      </c>
      <c r="AM39" s="172">
        <f>IF('5. Jours sans travailler'!$C$3="Score",0,4)</f>
        <v>4</v>
      </c>
      <c r="AN39" s="172">
        <f>IF('5. Jours sans travailler'!$C$3="Score",0,4)</f>
        <v>4</v>
      </c>
      <c r="AO39" s="172">
        <f>IF('5. Jours sans travailler'!$C$3="Score",0,4)</f>
        <v>4</v>
      </c>
      <c r="AP39" s="172">
        <f>IF('5. Jours sans travailler'!$C$3="Score",0,5)</f>
        <v>5</v>
      </c>
      <c r="AQ39" s="172">
        <f>IF('5. Jours sans travailler'!$C$3="Score",0,6)</f>
        <v>6</v>
      </c>
      <c r="AR39" s="172">
        <f>IF('5. Jours sans travailler'!$C$3="Score",0,7)</f>
        <v>7</v>
      </c>
      <c r="AS39" s="189">
        <f>IF('5. Jours sans travailler'!$C$3="Score",0,7)</f>
        <v>7</v>
      </c>
      <c r="AT39" s="4">
        <f>IF('5. Jours sans travailler'!$C$3="Score",0,7)</f>
        <v>7</v>
      </c>
      <c r="AU39" s="4">
        <f>IF('5. Jours sans travailler'!$C$3="Score",0,7)</f>
        <v>7</v>
      </c>
      <c r="AV39" s="4">
        <f>IF('5. Jours sans travailler'!$C$3="Score",0,7)</f>
        <v>7</v>
      </c>
      <c r="AW39" s="4">
        <f>IF('5. Jours sans travailler'!$C$3="Score",0,7)</f>
        <v>7</v>
      </c>
      <c r="AX39" s="4">
        <f>IF('5. Jours sans travailler'!$C$3="Score",0,7)</f>
        <v>7</v>
      </c>
      <c r="AY39" s="4">
        <f>IF('5. Jours sans travailler'!$C$3="Score",0,7)</f>
        <v>7</v>
      </c>
      <c r="AZ39" s="4">
        <f>IF('5. Jours sans travailler'!$C$3="Score",0,7)</f>
        <v>7</v>
      </c>
      <c r="BA39" s="4">
        <f>IF('5. Jours sans travailler'!$C$3="Score",0,7)</f>
        <v>7</v>
      </c>
      <c r="BB39" s="4">
        <f>IF('5. Jours sans travailler'!$C$3="Score",0,7)</f>
        <v>7</v>
      </c>
      <c r="BC39" s="4">
        <f>IF('5. Jours sans travailler'!$C$3="Score",0,7)</f>
        <v>7</v>
      </c>
      <c r="BD39" s="4">
        <f>IF('5. Jours sans travailler'!$C$3="Score",0,6)</f>
        <v>6</v>
      </c>
      <c r="BE39" s="4">
        <f>IF('5. Jours sans travailler'!$C$3="Score",0,5)</f>
        <v>5</v>
      </c>
      <c r="BF39" s="4">
        <f>IF('5. Jours sans travailler'!$C$3="Score",0,5)</f>
        <v>5</v>
      </c>
      <c r="BG39" s="4">
        <f>IF('5. Jours sans travailler'!$C$3="Score",0,4)</f>
        <v>4</v>
      </c>
      <c r="BH39" s="4">
        <f>IF('5. Jours sans travailler'!$C$3="Score",0,3)</f>
        <v>3</v>
      </c>
      <c r="BI39" s="4">
        <f>IF('5. Jours sans travailler'!$C$3="Score",0,2)</f>
        <v>2</v>
      </c>
      <c r="BJ39" s="4">
        <f>IF('5. Jours sans travailler'!$C$3="Score",0,2)</f>
        <v>2</v>
      </c>
      <c r="BK39" s="4">
        <f>IF('5. Jours sans travailler'!$C$3="Score",0,3)</f>
        <v>3</v>
      </c>
      <c r="BL39" s="4">
        <f>IF('5. Jours sans travailler'!$C$3="Score",0,3)</f>
        <v>3</v>
      </c>
      <c r="BM39" s="4">
        <f>IF('5. Jours sans travailler'!$C$3="Score",0,2)</f>
        <v>2</v>
      </c>
      <c r="BN39" s="4">
        <f>IF('5. Jours sans travailler'!$C$3="Score",0,3)</f>
        <v>3</v>
      </c>
      <c r="BO39" s="4">
        <f>IF('5. Jours sans travailler'!$C$3="Score",0,4)</f>
        <v>4</v>
      </c>
      <c r="BP39" s="4">
        <f>IF('5. Jours sans travailler'!$C$3="Score",0,5)</f>
        <v>5</v>
      </c>
      <c r="BQ39" s="4">
        <f>IF('5. Jours sans travailler'!$C$3="Score",0,4)</f>
        <v>4</v>
      </c>
      <c r="BR39" s="4">
        <f>IF('5. Jours sans travailler'!$C$3="Score",0,3)</f>
        <v>3</v>
      </c>
      <c r="BS39" s="4">
        <f>IF('5. Jours sans travailler'!$C$3="Score",0,3)</f>
        <v>3</v>
      </c>
      <c r="BT39" s="4">
        <f>IF('5. Jours sans travailler'!$C$3="Score",0,4)</f>
        <v>4</v>
      </c>
      <c r="BU39" s="4">
        <f>IF('5. Jours sans travailler'!$C$3="Score",0,4)</f>
        <v>4</v>
      </c>
      <c r="BV39" s="4">
        <f>IF('5. Jours sans travailler'!$C$3="Score",0,3)</f>
        <v>3</v>
      </c>
      <c r="BW39" s="4">
        <f>IF('5. Jours sans travailler'!$C$3="Score",0,2)</f>
        <v>2</v>
      </c>
      <c r="BX39" s="4">
        <f>IF('5. Jours sans travailler'!$C$3="Score",0,3)</f>
        <v>3</v>
      </c>
      <c r="BY39" s="4">
        <f>IF('5. Jours sans travailler'!$C$3="Score",0,4)</f>
        <v>4</v>
      </c>
      <c r="BZ39" s="4">
        <f>IF('5. Jours sans travailler'!$C$3="Score",0,5)</f>
        <v>5</v>
      </c>
      <c r="CA39" s="4">
        <f>IF('5. Jours sans travailler'!$C$3="Score",0,5)</f>
        <v>5</v>
      </c>
      <c r="CB39" s="4">
        <f>IF('5. Jours sans travailler'!$C$3="Score",0,5)</f>
        <v>5</v>
      </c>
      <c r="CC39" s="4">
        <f>IF('5. Jours sans travailler'!$C$3="Score",0,5)</f>
        <v>5</v>
      </c>
      <c r="CD39" s="4">
        <f>IF('5. Jours sans travailler'!$C$3="Score",0,5)</f>
        <v>5</v>
      </c>
      <c r="CE39" s="4">
        <f>IF('5. Jours sans travailler'!$C$3="Score",0,4)</f>
        <v>4</v>
      </c>
      <c r="CF39" s="4">
        <f>IF('5. Jours sans travailler'!$C$3="Score",0,3)</f>
        <v>3</v>
      </c>
      <c r="CG39" s="4">
        <f>IF('5. Jours sans travailler'!$C$3="Score",0,2)</f>
        <v>2</v>
      </c>
      <c r="CH39" s="4">
        <f>IF('5. Jours sans travailler'!$C$3="Score",1,1)</f>
        <v>1</v>
      </c>
      <c r="CI39" s="4">
        <f>IF('5. Jours sans travailler'!$C$3="Score",1,1)</f>
        <v>1</v>
      </c>
      <c r="CJ39" s="4">
        <f>IF('5. Jours sans travailler'!$C$3="Score",1,1)</f>
        <v>1</v>
      </c>
      <c r="CK39" s="4">
        <f>IF('5. Jours sans travailler'!$C$3="Score",0,2)</f>
        <v>2</v>
      </c>
      <c r="CL39" s="4">
        <f>IF('5. Jours sans travailler'!$C$3="Score",0,2)</f>
        <v>2</v>
      </c>
      <c r="CM39" s="4">
        <f>IF('5. Jours sans travailler'!$C$3="Score",0,2)</f>
        <v>2</v>
      </c>
      <c r="CN39" s="4">
        <f>IF('5. Jours sans travailler'!$C$3="Score",0,3)</f>
        <v>3</v>
      </c>
      <c r="CO39" s="4">
        <f>IF('5. Jours sans travailler'!$C$3="Score",0,4)</f>
        <v>4</v>
      </c>
      <c r="CP39" s="4">
        <f>IF('5. Jours sans travailler'!$C$3="Score",0,4)</f>
        <v>4</v>
      </c>
      <c r="CQ39" s="4">
        <f>IF('5. Jours sans travailler'!$C$3="Score",0,5)</f>
        <v>5</v>
      </c>
      <c r="CR39" s="4">
        <f>IF('5. Jours sans travailler'!$C$3="Score",0,5)</f>
        <v>5</v>
      </c>
      <c r="CS39" s="4">
        <f>IF('5. Jours sans travailler'!$C$3="Score",0,6)</f>
        <v>6</v>
      </c>
      <c r="CT39" s="4">
        <f>IF('5. Jours sans travailler'!$C$3="Score",0,7)</f>
        <v>7</v>
      </c>
      <c r="CU39" s="4">
        <f>IF('5. Jours sans travailler'!$C$3="Score",0,6)</f>
        <v>6</v>
      </c>
      <c r="CV39" s="4">
        <f>IF('5. Jours sans travailler'!$C$3="Score",0,5)</f>
        <v>5</v>
      </c>
      <c r="CW39" s="4">
        <f>IF('5. Jours sans travailler'!$C$3="Score",0,4)</f>
        <v>4</v>
      </c>
      <c r="CX39" s="4">
        <f>IF('5. Jours sans travailler'!$C$3="Score",0,3)</f>
        <v>3</v>
      </c>
      <c r="CY39" s="4">
        <f>IF('5. Jours sans travailler'!$C$3="Score",0,2)</f>
        <v>2</v>
      </c>
      <c r="CZ39" s="4">
        <f>IF('5. Jours sans travailler'!$C$3="Score",0,7)</f>
        <v>7</v>
      </c>
      <c r="DA39" s="4">
        <f>IF('5. Jours sans travailler'!$C$3="Score",0,7)</f>
        <v>7</v>
      </c>
    </row>
    <row r="40" spans="2:105" x14ac:dyDescent="0.35">
      <c r="B40" s="186" t="s">
        <v>1197</v>
      </c>
      <c r="C40" s="187"/>
      <c r="D40" s="207">
        <f t="shared" si="3"/>
        <v>3.2470588235294118</v>
      </c>
      <c r="E40" s="187">
        <f>IF('5. Jours sans travailler'!$C$3="Score",,)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IF('5. Jours sans travailler'!$C$3="Score",,)</f>
        <v>0</v>
      </c>
      <c r="Q40" s="187">
        <f>IF('5. Jours sans travailler'!$C$3="Score",,)</f>
        <v>0</v>
      </c>
      <c r="R40" s="188">
        <f>IF('5. Jours sans travailler'!$C$3="Score",,)</f>
        <v>0</v>
      </c>
      <c r="S40" s="187">
        <f>IF('5. Jours sans travailler'!$C$3="Score",,)</f>
        <v>0</v>
      </c>
      <c r="T40" s="187">
        <f>IF('5. Jours sans travailler'!$C$3="Score",,)</f>
        <v>0</v>
      </c>
      <c r="U40" s="172">
        <f>IF('5. Jours sans travailler'!$C$3="Score",0,3)</f>
        <v>3</v>
      </c>
      <c r="V40" s="172">
        <f>IF('5. Jours sans travailler'!$C$3="Score",0,3)</f>
        <v>3</v>
      </c>
      <c r="W40" s="172">
        <f>IF('5. Jours sans travailler'!$C$3="Score",0,2)</f>
        <v>2</v>
      </c>
      <c r="X40" s="172">
        <f>IF('5. Jours sans travailler'!$C$3="Score",0,2)</f>
        <v>2</v>
      </c>
      <c r="Y40" s="172">
        <f>IF('5. Jours sans travailler'!$C$3="Score",0,3)</f>
        <v>3</v>
      </c>
      <c r="Z40" s="172">
        <f>IF('5. Jours sans travailler'!$C$3="Score",0,3)</f>
        <v>3</v>
      </c>
      <c r="AA40" s="172">
        <f>IF('5. Jours sans travailler'!$C$3="Score",0,2)</f>
        <v>2</v>
      </c>
      <c r="AB40" s="172">
        <f>IF('5. Jours sans travailler'!$C$3="Score",0,2)</f>
        <v>2</v>
      </c>
      <c r="AC40" s="172">
        <f>IF('5. Jours sans travailler'!$C$3="Score",0,3)</f>
        <v>3</v>
      </c>
      <c r="AD40" s="172">
        <f>IF('5. Jours sans travailler'!$C$3="Score",0,3)</f>
        <v>3</v>
      </c>
      <c r="AE40" s="172">
        <f>IF('5. Jours sans travailler'!$C$3="Score",0,2)</f>
        <v>2</v>
      </c>
      <c r="AF40" s="172">
        <f>IF('5. Jours sans travailler'!$C$3="Score",1,1)</f>
        <v>1</v>
      </c>
      <c r="AG40" s="172">
        <f>IF('5. Jours sans travailler'!$C$3="Score",0,2)</f>
        <v>2</v>
      </c>
      <c r="AH40" s="172">
        <f>IF('5. Jours sans travailler'!$C$3="Score",0,3)</f>
        <v>3</v>
      </c>
      <c r="AI40" s="172">
        <f>IF('5. Jours sans travailler'!$C$3="Score",0,4)</f>
        <v>4</v>
      </c>
      <c r="AJ40" s="172">
        <f>IF('5. Jours sans travailler'!$C$3="Score",0,3)</f>
        <v>3</v>
      </c>
      <c r="AK40" s="172">
        <f>IF('5. Jours sans travailler'!$C$3="Score",0,3)</f>
        <v>3</v>
      </c>
      <c r="AL40" s="172">
        <f>IF('5. Jours sans travailler'!$C$3="Score",0,4)</f>
        <v>4</v>
      </c>
      <c r="AM40" s="172">
        <f>IF('5. Jours sans travailler'!$C$3="Score",0,4)</f>
        <v>4</v>
      </c>
      <c r="AN40" s="172">
        <f>IF('5. Jours sans travailler'!$C$3="Score",0,4)</f>
        <v>4</v>
      </c>
      <c r="AO40" s="172">
        <f>IF('5. Jours sans travailler'!$C$3="Score",0,4)</f>
        <v>4</v>
      </c>
      <c r="AP40" s="172">
        <f>IF('5. Jours sans travailler'!$C$3="Score",0,4)</f>
        <v>4</v>
      </c>
      <c r="AQ40" s="172">
        <f>IF('5. Jours sans travailler'!$C$3="Score",0,4)</f>
        <v>4</v>
      </c>
      <c r="AR40" s="172">
        <f>IF('5. Jours sans travailler'!$C$3="Score",0,4)</f>
        <v>4</v>
      </c>
      <c r="AS40" s="189">
        <f>IF('5. Jours sans travailler'!$C$3="Score",0,3)</f>
        <v>3</v>
      </c>
      <c r="AT40" s="4">
        <f>IF('5. Jours sans travailler'!$C$3="Score",0,4)</f>
        <v>4</v>
      </c>
      <c r="AU40" s="4">
        <f>IF('5. Jours sans travailler'!$C$3="Score",0,3)</f>
        <v>3</v>
      </c>
      <c r="AV40" s="4">
        <f>IF('5. Jours sans travailler'!$C$3="Score",0,2)</f>
        <v>2</v>
      </c>
      <c r="AW40" s="4">
        <f>IF('5. Jours sans travailler'!$C$3="Score",1,1)</f>
        <v>1</v>
      </c>
      <c r="AX40" s="4">
        <f>IF('5. Jours sans travailler'!$C$3="Score",0,2)</f>
        <v>2</v>
      </c>
      <c r="AY40" s="4">
        <f>IF('5. Jours sans travailler'!$C$3="Score",0,2)</f>
        <v>2</v>
      </c>
      <c r="AZ40" s="4">
        <f>IF('5. Jours sans travailler'!$C$3="Score",0,2)</f>
        <v>2</v>
      </c>
      <c r="BA40" s="4">
        <f>IF('5. Jours sans travailler'!$C$3="Score",1,1)</f>
        <v>1</v>
      </c>
      <c r="BB40" s="4">
        <f>IF('5. Jours sans travailler'!$C$3="Score",1,1)</f>
        <v>1</v>
      </c>
      <c r="BC40" s="4">
        <f>IF('5. Jours sans travailler'!$C$3="Score",0,2)</f>
        <v>2</v>
      </c>
      <c r="BD40" s="4">
        <f>IF('5. Jours sans travailler'!$C$3="Score",0,3)</f>
        <v>3</v>
      </c>
      <c r="BE40" s="4">
        <f>IF('5. Jours sans travailler'!$C$3="Score",0,3)</f>
        <v>3</v>
      </c>
      <c r="BF40" s="4">
        <f>IF('5. Jours sans travailler'!$C$3="Score",0,3)</f>
        <v>3</v>
      </c>
      <c r="BG40" s="4">
        <f>IF('5. Jours sans travailler'!$C$3="Score",0,4)</f>
        <v>4</v>
      </c>
      <c r="BH40" s="4">
        <f>IF('5. Jours sans travailler'!$C$3="Score",0,4)</f>
        <v>4</v>
      </c>
      <c r="BI40" s="4">
        <f>IF('5. Jours sans travailler'!$C$3="Score",0,4)</f>
        <v>4</v>
      </c>
      <c r="BJ40" s="4">
        <f>IF('5. Jours sans travailler'!$C$3="Score",0,4)</f>
        <v>4</v>
      </c>
      <c r="BK40" s="4">
        <f>IF('5. Jours sans travailler'!$C$3="Score",0,4)</f>
        <v>4</v>
      </c>
      <c r="BL40" s="4">
        <f>IF('5. Jours sans travailler'!$C$3="Score",0,3)</f>
        <v>3</v>
      </c>
      <c r="BM40" s="4">
        <f>IF('5. Jours sans travailler'!$C$3="Score",0,3)</f>
        <v>3</v>
      </c>
      <c r="BN40" s="4">
        <f>IF('5. Jours sans travailler'!$C$3="Score",0,3)</f>
        <v>3</v>
      </c>
      <c r="BO40" s="4">
        <f>IF('5. Jours sans travailler'!$C$3="Score",0,3)</f>
        <v>3</v>
      </c>
      <c r="BP40" s="4">
        <f>IF('5. Jours sans travailler'!$C$3="Score",0,4)</f>
        <v>4</v>
      </c>
      <c r="BQ40" s="4">
        <f>IF('5. Jours sans travailler'!$C$3="Score",0,4)</f>
        <v>4</v>
      </c>
      <c r="BR40" s="4">
        <f>IF('5. Jours sans travailler'!$C$3="Score",0,4)</f>
        <v>4</v>
      </c>
      <c r="BS40" s="4">
        <f>IF('5. Jours sans travailler'!$C$3="Score",0,4)</f>
        <v>4</v>
      </c>
      <c r="BT40" s="4">
        <f>IF('5. Jours sans travailler'!$C$3="Score",0,4)</f>
        <v>4</v>
      </c>
      <c r="BU40" s="4">
        <f>IF('5. Jours sans travailler'!$C$3="Score",0,4)</f>
        <v>4</v>
      </c>
      <c r="BV40" s="4">
        <f>IF('5. Jours sans travailler'!$C$3="Score",0,4)</f>
        <v>4</v>
      </c>
      <c r="BW40" s="4">
        <f>IF('5. Jours sans travailler'!$C$3="Score",0,4)</f>
        <v>4</v>
      </c>
      <c r="BX40" s="4">
        <f>IF('5. Jours sans travailler'!$C$3="Score",0,4)</f>
        <v>4</v>
      </c>
      <c r="BY40" s="4">
        <f>IF('5. Jours sans travailler'!$C$3="Score",0,4)</f>
        <v>4</v>
      </c>
      <c r="BZ40" s="4">
        <f>IF('5. Jours sans travailler'!$C$3="Score",0,5)</f>
        <v>5</v>
      </c>
      <c r="CA40" s="4">
        <f>IF('5. Jours sans travailler'!$C$3="Score",0,6)</f>
        <v>6</v>
      </c>
      <c r="CB40" s="4">
        <f>IF('5. Jours sans travailler'!$C$3="Score",0,6)</f>
        <v>6</v>
      </c>
      <c r="CC40" s="4">
        <f>IF('5. Jours sans travailler'!$C$3="Score",0,7)</f>
        <v>7</v>
      </c>
      <c r="CD40" s="4">
        <f>IF('5. Jours sans travailler'!$C$3="Score",0,7)</f>
        <v>7</v>
      </c>
      <c r="CE40" s="4">
        <f>IF('5. Jours sans travailler'!$C$3="Score",0,6)</f>
        <v>6</v>
      </c>
      <c r="CF40" s="4">
        <f>IF('5. Jours sans travailler'!$C$3="Score",0,5)</f>
        <v>5</v>
      </c>
      <c r="CG40" s="4">
        <f>IF('5. Jours sans travailler'!$C$3="Score",0,4)</f>
        <v>4</v>
      </c>
      <c r="CH40" s="4">
        <f>IF('5. Jours sans travailler'!$C$3="Score",0,3)</f>
        <v>3</v>
      </c>
      <c r="CI40" s="4">
        <f>IF('5. Jours sans travailler'!$C$3="Score",0,3)</f>
        <v>3</v>
      </c>
      <c r="CJ40" s="4">
        <f>IF('5. Jours sans travailler'!$C$3="Score",0,3)</f>
        <v>3</v>
      </c>
      <c r="CK40" s="4">
        <f>IF('5. Jours sans travailler'!$C$3="Score",0,3)</f>
        <v>3</v>
      </c>
      <c r="CL40" s="4">
        <f>IF('5. Jours sans travailler'!$C$3="Score",0,3)</f>
        <v>3</v>
      </c>
      <c r="CM40" s="4">
        <f>IF('5. Jours sans travailler'!$C$3="Score",0,3)</f>
        <v>3</v>
      </c>
      <c r="CN40" s="4">
        <f>IF('5. Jours sans travailler'!$C$3="Score",0,3)</f>
        <v>3</v>
      </c>
      <c r="CO40" s="4">
        <f>IF('5. Jours sans travailler'!$C$3="Score",0,3)</f>
        <v>3</v>
      </c>
      <c r="CP40" s="4">
        <f>IF('5. Jours sans travailler'!$C$3="Score",0,2)</f>
        <v>2</v>
      </c>
      <c r="CQ40" s="4">
        <f>IF('5. Jours sans travailler'!$C$3="Score",1,1)</f>
        <v>1</v>
      </c>
      <c r="CR40" s="4">
        <f>IF('5. Jours sans travailler'!$C$3="Score",1,1)</f>
        <v>1</v>
      </c>
      <c r="CS40" s="4">
        <f>IF('5. Jours sans travailler'!$C$3="Score",0,2)</f>
        <v>2</v>
      </c>
      <c r="CT40" s="4">
        <f>IF('5. Jours sans travailler'!$C$3="Score",0,3)</f>
        <v>3</v>
      </c>
      <c r="CU40" s="4">
        <f>IF('5. Jours sans travailler'!$C$3="Score",0,3)</f>
        <v>3</v>
      </c>
      <c r="CV40" s="4">
        <f>IF('5. Jours sans travailler'!$C$3="Score",0,3)</f>
        <v>3</v>
      </c>
      <c r="CW40" s="4">
        <f>IF('5. Jours sans travailler'!$C$3="Score",0,4)</f>
        <v>4</v>
      </c>
      <c r="CX40" s="4">
        <f>IF('5. Jours sans travailler'!$C$3="Score",0,4)</f>
        <v>4</v>
      </c>
      <c r="CY40" s="4">
        <f>IF('5. Jours sans travailler'!$C$3="Score",0,3)</f>
        <v>3</v>
      </c>
      <c r="CZ40" s="4">
        <f>IF('5. Jours sans travailler'!$C$3="Score",0,2)</f>
        <v>2</v>
      </c>
      <c r="DA40" s="4">
        <f>IF('5. Jours sans travailler'!$C$3="Score",0,2)</f>
        <v>2</v>
      </c>
    </row>
    <row r="41" spans="2:105" x14ac:dyDescent="0.35">
      <c r="B41" s="186" t="s">
        <v>1198</v>
      </c>
      <c r="C41" s="187"/>
      <c r="D41" s="207">
        <f t="shared" si="3"/>
        <v>4.5647058823529409</v>
      </c>
      <c r="E41" s="187">
        <f>IF('5. Jours sans travailler'!$C$3="Score",,)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IF('5. Jours sans travailler'!$C$3="Score",,)</f>
        <v>0</v>
      </c>
      <c r="Q41" s="187">
        <f>IF('5. Jours sans travailler'!$C$3="Score",,)</f>
        <v>0</v>
      </c>
      <c r="R41" s="187">
        <f>IF('5. Jours sans travailler'!$C$3="Score",,)</f>
        <v>0</v>
      </c>
      <c r="S41" s="187">
        <f>IF('5. Jours sans travailler'!$C$3="Score",,)</f>
        <v>0</v>
      </c>
      <c r="T41" s="188">
        <f>IF('5. Jours sans travailler'!$C$3="Score",,)</f>
        <v>0</v>
      </c>
      <c r="U41" s="172">
        <f>IF('5. Jours sans travailler'!$C$3="Score",0,4)</f>
        <v>4</v>
      </c>
      <c r="V41" s="172">
        <f>IF('5. Jours sans travailler'!$C$3="Score",0,4)</f>
        <v>4</v>
      </c>
      <c r="W41" s="172">
        <f>IF('5. Jours sans travailler'!$C$3="Score",0,5)</f>
        <v>5</v>
      </c>
      <c r="X41" s="172">
        <f>IF('5. Jours sans travailler'!$C$3="Score",0,6)</f>
        <v>6</v>
      </c>
      <c r="Y41" s="172">
        <f>IF('5. Jours sans travailler'!$C$3="Score",0,7)</f>
        <v>7</v>
      </c>
      <c r="Z41" s="172">
        <f>IF('5. Jours sans travailler'!$C$3="Score",0,7)</f>
        <v>7</v>
      </c>
      <c r="AA41" s="172">
        <f>IF('5. Jours sans travailler'!$C$3="Score",0,7)</f>
        <v>7</v>
      </c>
      <c r="AB41" s="172">
        <f>IF('5. Jours sans travailler'!$C$3="Score",0,7)</f>
        <v>7</v>
      </c>
      <c r="AC41" s="172">
        <f>IF('5. Jours sans travailler'!$C$3="Score",0,6)</f>
        <v>6</v>
      </c>
      <c r="AD41" s="172">
        <f>IF('5. Jours sans travailler'!$C$3="Score",0,6)</f>
        <v>6</v>
      </c>
      <c r="AE41" s="172">
        <f>IF('5. Jours sans travailler'!$C$3="Score",0,5)</f>
        <v>5</v>
      </c>
      <c r="AF41" s="172">
        <f>IF('5. Jours sans travailler'!$C$3="Score",0,4)</f>
        <v>4</v>
      </c>
      <c r="AG41" s="172">
        <f>IF('5. Jours sans travailler'!$C$3="Score",0,4)</f>
        <v>4</v>
      </c>
      <c r="AH41" s="172">
        <f>IF('5. Jours sans travailler'!$C$3="Score",0,3)</f>
        <v>3</v>
      </c>
      <c r="AI41" s="172">
        <f>IF('5. Jours sans travailler'!$C$3="Score",0,3)</f>
        <v>3</v>
      </c>
      <c r="AJ41" s="172">
        <f>IF('5. Jours sans travailler'!$C$3="Score",0,3)</f>
        <v>3</v>
      </c>
      <c r="AK41" s="172">
        <f>IF('5. Jours sans travailler'!$C$3="Score",0,3)</f>
        <v>3</v>
      </c>
      <c r="AL41" s="172">
        <f>IF('5. Jours sans travailler'!$C$3="Score",0,4)</f>
        <v>4</v>
      </c>
      <c r="AM41" s="172">
        <f>IF('5. Jours sans travailler'!$C$3="Score",0,5)</f>
        <v>5</v>
      </c>
      <c r="AN41" s="172">
        <f>IF('5. Jours sans travailler'!$C$3="Score",0,5)</f>
        <v>5</v>
      </c>
      <c r="AO41" s="172">
        <f>IF('5. Jours sans travailler'!$C$3="Score",0,6)</f>
        <v>6</v>
      </c>
      <c r="AP41" s="172">
        <f>IF('5. Jours sans travailler'!$C$3="Score",0,6)</f>
        <v>6</v>
      </c>
      <c r="AQ41" s="172">
        <f>IF('5. Jours sans travailler'!$C$3="Score",0,7)</f>
        <v>7</v>
      </c>
      <c r="AR41" s="172">
        <f>IF('5. Jours sans travailler'!$C$3="Score",0,7)</f>
        <v>7</v>
      </c>
      <c r="AS41" s="189">
        <f>IF('5. Jours sans travailler'!$C$3="Score",0,7)</f>
        <v>7</v>
      </c>
      <c r="AT41" s="4">
        <f>IF('5. Jours sans travailler'!$C$3="Score",0,7)</f>
        <v>7</v>
      </c>
      <c r="AU41" s="4">
        <f>IF('5. Jours sans travailler'!$C$3="Score",0,6)</f>
        <v>6</v>
      </c>
      <c r="AV41" s="4">
        <f>IF('5. Jours sans travailler'!$C$3="Score",0,6)</f>
        <v>6</v>
      </c>
      <c r="AW41" s="4">
        <f>IF('5. Jours sans travailler'!$C$3="Score",0,6)</f>
        <v>6</v>
      </c>
      <c r="AX41" s="4">
        <f>IF('5. Jours sans travailler'!$C$3="Score",0,6)</f>
        <v>6</v>
      </c>
      <c r="AY41" s="4">
        <f>IF('5. Jours sans travailler'!$C$3="Score",0,5)</f>
        <v>5</v>
      </c>
      <c r="AZ41" s="4">
        <f>IF('5. Jours sans travailler'!$C$3="Score",0,4)</f>
        <v>4</v>
      </c>
      <c r="BA41" s="4">
        <f>IF('5. Jours sans travailler'!$C$3="Score",0,3)</f>
        <v>3</v>
      </c>
      <c r="BB41" s="4">
        <f>IF('5. Jours sans travailler'!$C$3="Score",0,3)</f>
        <v>3</v>
      </c>
      <c r="BC41" s="4">
        <f>IF('5. Jours sans travailler'!$C$3="Score",0,3)</f>
        <v>3</v>
      </c>
      <c r="BD41" s="4">
        <f>IF('5. Jours sans travailler'!$C$3="Score",0,3)</f>
        <v>3</v>
      </c>
      <c r="BE41" s="4">
        <f>IF('5. Jours sans travailler'!$C$3="Score",0,3)</f>
        <v>3</v>
      </c>
      <c r="BF41" s="4">
        <f>IF('5. Jours sans travailler'!$C$3="Score",0,4)</f>
        <v>4</v>
      </c>
      <c r="BG41" s="4">
        <f>IF('5. Jours sans travailler'!$C$3="Score",0,4)</f>
        <v>4</v>
      </c>
      <c r="BH41" s="4">
        <f>IF('5. Jours sans travailler'!$C$3="Score",0,4)</f>
        <v>4</v>
      </c>
      <c r="BI41" s="4">
        <f>IF('5. Jours sans travailler'!$C$3="Score",0,4)</f>
        <v>4</v>
      </c>
      <c r="BJ41" s="4">
        <f>IF('5. Jours sans travailler'!$C$3="Score",0,3)</f>
        <v>3</v>
      </c>
      <c r="BK41" s="4">
        <f>IF('5. Jours sans travailler'!$C$3="Score",0,3)</f>
        <v>3</v>
      </c>
      <c r="BL41" s="4">
        <f>IF('5. Jours sans travailler'!$C$3="Score",0,2)</f>
        <v>2</v>
      </c>
      <c r="BM41" s="4">
        <f>IF('5. Jours sans travailler'!$C$3="Score",1,1)</f>
        <v>1</v>
      </c>
      <c r="BN41" s="4">
        <f>IF('5. Jours sans travailler'!$C$3="Score",0,2)</f>
        <v>2</v>
      </c>
      <c r="BO41" s="4">
        <f>IF('5. Jours sans travailler'!$C$3="Score",0,3)</f>
        <v>3</v>
      </c>
      <c r="BP41" s="4">
        <f>IF('5. Jours sans travailler'!$C$3="Score",0,4)</f>
        <v>4</v>
      </c>
      <c r="BQ41" s="4">
        <f>IF('5. Jours sans travailler'!$C$3="Score",0,4)</f>
        <v>4</v>
      </c>
      <c r="BR41" s="4">
        <f>IF('5. Jours sans travailler'!$C$3="Score",0,3)</f>
        <v>3</v>
      </c>
      <c r="BS41" s="4">
        <f>IF('5. Jours sans travailler'!$C$3="Score",0,3)</f>
        <v>3</v>
      </c>
      <c r="BT41" s="4">
        <f>IF('5. Jours sans travailler'!$C$3="Score",0,4)</f>
        <v>4</v>
      </c>
      <c r="BU41" s="4">
        <f>IF('5. Jours sans travailler'!$C$3="Score",0,4)</f>
        <v>4</v>
      </c>
      <c r="BV41" s="4">
        <f>IF('5. Jours sans travailler'!$C$3="Score",0,4)</f>
        <v>4</v>
      </c>
      <c r="BW41" s="4">
        <f>IF('5. Jours sans travailler'!$C$3="Score",0,4)</f>
        <v>4</v>
      </c>
      <c r="BX41" s="4">
        <f>IF('5. Jours sans travailler'!$C$3="Score",0,5)</f>
        <v>5</v>
      </c>
      <c r="BY41" s="4">
        <f>IF('5. Jours sans travailler'!$C$3="Score",0,6)</f>
        <v>6</v>
      </c>
      <c r="BZ41" s="4">
        <f>IF('5. Jours sans travailler'!$C$3="Score",0,7)</f>
        <v>7</v>
      </c>
      <c r="CA41" s="4">
        <f>IF('5. Jours sans travailler'!$C$3="Score",0,6)</f>
        <v>6</v>
      </c>
      <c r="CB41" s="4">
        <f>IF('5. Jours sans travailler'!$C$3="Score",0,5)</f>
        <v>5</v>
      </c>
      <c r="CC41" s="4">
        <f>IF('5. Jours sans travailler'!$C$3="Score",0,5)</f>
        <v>5</v>
      </c>
      <c r="CD41" s="4">
        <f>IF('5. Jours sans travailler'!$C$3="Score",0,4)</f>
        <v>4</v>
      </c>
      <c r="CE41" s="4">
        <f>IF('5. Jours sans travailler'!$C$3="Score",0,3)</f>
        <v>3</v>
      </c>
      <c r="CF41" s="4">
        <f>IF('5. Jours sans travailler'!$C$3="Score",0,2)</f>
        <v>2</v>
      </c>
      <c r="CG41" s="4">
        <f>IF('5. Jours sans travailler'!$C$3="Score",0,2)</f>
        <v>2</v>
      </c>
      <c r="CH41" s="4">
        <f>IF('5. Jours sans travailler'!$C$3="Score",0,2)</f>
        <v>2</v>
      </c>
      <c r="CI41" s="4">
        <f>IF('5. Jours sans travailler'!$C$3="Score",0,3)</f>
        <v>3</v>
      </c>
      <c r="CJ41" s="4">
        <f>IF('5. Jours sans travailler'!$C$3="Score",0,2)</f>
        <v>2</v>
      </c>
      <c r="CK41" s="4">
        <f>IF('5. Jours sans travailler'!$C$3="Score",0,3)</f>
        <v>3</v>
      </c>
      <c r="CL41" s="4">
        <f>IF('5. Jours sans travailler'!$C$3="Score",0,4)</f>
        <v>4</v>
      </c>
      <c r="CM41" s="4">
        <f>IF('5. Jours sans travailler'!$C$3="Score",0,5)</f>
        <v>5</v>
      </c>
      <c r="CN41" s="4">
        <f>IF('5. Jours sans travailler'!$C$3="Score",0,5)</f>
        <v>5</v>
      </c>
      <c r="CO41" s="4">
        <f>IF('5. Jours sans travailler'!$C$3="Score",0,6)</f>
        <v>6</v>
      </c>
      <c r="CP41" s="4">
        <f>IF('5. Jours sans travailler'!$C$3="Score",0,6)</f>
        <v>6</v>
      </c>
      <c r="CQ41" s="4">
        <f>IF('5. Jours sans travailler'!$C$3="Score",0,7)</f>
        <v>7</v>
      </c>
      <c r="CR41" s="4">
        <f>IF('5. Jours sans travailler'!$C$3="Score",0,7)</f>
        <v>7</v>
      </c>
      <c r="CS41" s="4">
        <f>IF('5. Jours sans travailler'!$C$3="Score",0,7)</f>
        <v>7</v>
      </c>
      <c r="CT41" s="4">
        <f>IF('5. Jours sans travailler'!$C$3="Score",0,7)</f>
        <v>7</v>
      </c>
      <c r="CU41" s="4">
        <f>IF('5. Jours sans travailler'!$C$3="Score",0,6)</f>
        <v>6</v>
      </c>
      <c r="CV41" s="4">
        <f>IF('5. Jours sans travailler'!$C$3="Score",0,5)</f>
        <v>5</v>
      </c>
      <c r="CW41" s="4">
        <f>IF('5. Jours sans travailler'!$C$3="Score",0,5)</f>
        <v>5</v>
      </c>
      <c r="CX41" s="4">
        <f>IF('5. Jours sans travailler'!$C$3="Score",0,4)</f>
        <v>4</v>
      </c>
      <c r="CY41" s="4">
        <f>IF('5. Jours sans travailler'!$C$3="Score",0,3)</f>
        <v>3</v>
      </c>
      <c r="CZ41" s="4">
        <f>IF('5. Jours sans travailler'!$C$3="Score",0,5)</f>
        <v>5</v>
      </c>
      <c r="DA41" s="4">
        <f>IF('5. Jours sans travailler'!$C$3="Score",0,5)</f>
        <v>5</v>
      </c>
    </row>
    <row r="42" spans="2:105" x14ac:dyDescent="0.35">
      <c r="B42" s="186" t="s">
        <v>1199</v>
      </c>
      <c r="C42" s="187"/>
      <c r="D42" s="207">
        <f t="shared" si="3"/>
        <v>2.9058823529411764</v>
      </c>
      <c r="E42" s="188">
        <f>IF('5. Jours sans travailler'!$C$3="Score",,)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IF('5. Jours sans travailler'!$C$3="Score",,)</f>
        <v>0</v>
      </c>
      <c r="Q42" s="188">
        <f>IF('5. Jours sans travailler'!$C$3="Score",,)</f>
        <v>0</v>
      </c>
      <c r="R42" s="188">
        <f>IF('5. Jours sans travailler'!$C$3="Score",,)</f>
        <v>0</v>
      </c>
      <c r="S42" s="187">
        <f>IF('5. Jours sans travailler'!$C$3="Score",,)</f>
        <v>0</v>
      </c>
      <c r="T42" s="188">
        <f>IF('5. Jours sans travailler'!$C$3="Score",,)</f>
        <v>0</v>
      </c>
      <c r="U42" s="172">
        <f>IF('5. Jours sans travailler'!$C$3="Score",0,3)</f>
        <v>3</v>
      </c>
      <c r="V42" s="172">
        <f>IF('5. Jours sans travailler'!$C$3="Score",0,3)</f>
        <v>3</v>
      </c>
      <c r="W42" s="172">
        <f>IF('5. Jours sans travailler'!$C$3="Score",0,3)</f>
        <v>3</v>
      </c>
      <c r="X42" s="172">
        <f>IF('5. Jours sans travailler'!$C$3="Score",0,3)</f>
        <v>3</v>
      </c>
      <c r="Y42" s="172">
        <f>IF('5. Jours sans travailler'!$C$3="Score",0,4)</f>
        <v>4</v>
      </c>
      <c r="Z42" s="172">
        <f>IF('5. Jours sans travailler'!$C$3="Score",0,4)</f>
        <v>4</v>
      </c>
      <c r="AA42" s="172">
        <f>IF('5. Jours sans travailler'!$C$3="Score",0,3)</f>
        <v>3</v>
      </c>
      <c r="AB42" s="172">
        <f>IF('5. Jours sans travailler'!$C$3="Score",0,2)</f>
        <v>2</v>
      </c>
      <c r="AC42" s="172">
        <f>IF('5. Jours sans travailler'!$C$3="Score",1,1)</f>
        <v>1</v>
      </c>
      <c r="AD42" s="172">
        <f>IF('5. Jours sans travailler'!$C$3="Score",1,1)</f>
        <v>1</v>
      </c>
      <c r="AE42" s="172">
        <f>IF('5. Jours sans travailler'!$C$3="Score",0,2)</f>
        <v>2</v>
      </c>
      <c r="AF42" s="172">
        <f>IF('5. Jours sans travailler'!$C$3="Score",1,1)</f>
        <v>1</v>
      </c>
      <c r="AG42" s="172">
        <f>IF('5. Jours sans travailler'!$C$3="Score",0,2)</f>
        <v>2</v>
      </c>
      <c r="AH42" s="172">
        <f>IF('5. Jours sans travailler'!$C$3="Score",0,3)</f>
        <v>3</v>
      </c>
      <c r="AI42" s="172">
        <f>IF('5. Jours sans travailler'!$C$3="Score",0,4)</f>
        <v>4</v>
      </c>
      <c r="AJ42" s="172">
        <f>IF('5. Jours sans travailler'!$C$3="Score",0,4)</f>
        <v>4</v>
      </c>
      <c r="AK42" s="172">
        <f>IF('5. Jours sans travailler'!$C$3="Score",0,5)</f>
        <v>5</v>
      </c>
      <c r="AL42" s="172">
        <f>IF('5. Jours sans travailler'!$C$3="Score",0,4)</f>
        <v>4</v>
      </c>
      <c r="AM42" s="172">
        <f>IF('5. Jours sans travailler'!$C$3="Score",0,4)</f>
        <v>4</v>
      </c>
      <c r="AN42" s="172">
        <f>IF('5. Jours sans travailler'!$C$3="Score",0,4)</f>
        <v>4</v>
      </c>
      <c r="AO42" s="172">
        <f>IF('5. Jours sans travailler'!$C$3="Score",0,3)</f>
        <v>3</v>
      </c>
      <c r="AP42" s="172">
        <f>IF('5. Jours sans travailler'!$C$3="Score",0,2)</f>
        <v>2</v>
      </c>
      <c r="AQ42" s="172">
        <f>IF('5. Jours sans travailler'!$C$3="Score",0,2)</f>
        <v>2</v>
      </c>
      <c r="AR42" s="172">
        <f>IF('5. Jours sans travailler'!$C$3="Score",1,1)</f>
        <v>1</v>
      </c>
      <c r="AS42" s="189">
        <f>IF('5. Jours sans travailler'!$C$3="Score",1,1)</f>
        <v>1</v>
      </c>
      <c r="AT42" s="4">
        <f>IF('5. Jours sans travailler'!$C$3="Score",1,1)</f>
        <v>1</v>
      </c>
      <c r="AU42" s="4">
        <f>IF('5. Jours sans travailler'!$C$3="Score",1,1)</f>
        <v>1</v>
      </c>
      <c r="AV42" s="4">
        <f>IF('5. Jours sans travailler'!$C$3="Score",0,2)</f>
        <v>2</v>
      </c>
      <c r="AW42" s="4">
        <f>IF('5. Jours sans travailler'!$C$3="Score",0,3)</f>
        <v>3</v>
      </c>
      <c r="AX42" s="4">
        <f>IF('5. Jours sans travailler'!$C$3="Score",0,3)</f>
        <v>3</v>
      </c>
      <c r="AY42" s="4">
        <f>IF('5. Jours sans travailler'!$C$3="Score",0,4)</f>
        <v>4</v>
      </c>
      <c r="AZ42" s="4">
        <f>IF('5. Jours sans travailler'!$C$3="Score",0,4)</f>
        <v>4</v>
      </c>
      <c r="BA42" s="4">
        <f>IF('5. Jours sans travailler'!$C$3="Score",0,4)</f>
        <v>4</v>
      </c>
      <c r="BB42" s="4">
        <f>IF('5. Jours sans travailler'!$C$3="Score",0,3)</f>
        <v>3</v>
      </c>
      <c r="BC42" s="4">
        <f>IF('5. Jours sans travailler'!$C$3="Score",0,2)</f>
        <v>2</v>
      </c>
      <c r="BD42" s="4">
        <f>IF('5. Jours sans travailler'!$C$3="Score",1,1)</f>
        <v>1</v>
      </c>
      <c r="BE42" s="4">
        <f>IF('5. Jours sans travailler'!$C$3="Score",1,1)</f>
        <v>1</v>
      </c>
      <c r="BF42" s="4">
        <f>IF('5. Jours sans travailler'!$C$3="Score",2,0)</f>
        <v>0</v>
      </c>
      <c r="BG42" s="4">
        <f>IF('5. Jours sans travailler'!$C$3="Score",2,0)</f>
        <v>0</v>
      </c>
      <c r="BH42" s="4">
        <f>IF('5. Jours sans travailler'!$C$3="Score",2,0)</f>
        <v>0</v>
      </c>
      <c r="BI42" s="4">
        <f>IF('5. Jours sans travailler'!$C$3="Score",2,0)</f>
        <v>0</v>
      </c>
      <c r="BJ42" s="4">
        <f>IF('5. Jours sans travailler'!$C$3="Score",1,1)</f>
        <v>1</v>
      </c>
      <c r="BK42" s="4">
        <f>IF('5. Jours sans travailler'!$C$3="Score",0,2)</f>
        <v>2</v>
      </c>
      <c r="BL42" s="4">
        <f>IF('5. Jours sans travailler'!$C$3="Score",0,2)</f>
        <v>2</v>
      </c>
      <c r="BM42" s="4">
        <f>IF('5. Jours sans travailler'!$C$3="Score",0,2)</f>
        <v>2</v>
      </c>
      <c r="BN42" s="4">
        <f>IF('5. Jours sans travailler'!$C$3="Score",0,2)</f>
        <v>2</v>
      </c>
      <c r="BO42" s="4">
        <f>IF('5. Jours sans travailler'!$C$3="Score",0,3)</f>
        <v>3</v>
      </c>
      <c r="BP42" s="4">
        <f>IF('5. Jours sans travailler'!$C$3="Score",0,4)</f>
        <v>4</v>
      </c>
      <c r="BQ42" s="4">
        <f>IF('5. Jours sans travailler'!$C$3="Score",0,3)</f>
        <v>3</v>
      </c>
      <c r="BR42" s="4">
        <f>IF('5. Jours sans travailler'!$C$3="Score",0,2)</f>
        <v>2</v>
      </c>
      <c r="BS42" s="4">
        <f>IF('5. Jours sans travailler'!$C$3="Score",0,2)</f>
        <v>2</v>
      </c>
      <c r="BT42" s="4">
        <f>IF('5. Jours sans travailler'!$C$3="Score",0,2)</f>
        <v>2</v>
      </c>
      <c r="BU42" s="4">
        <f>IF('5. Jours sans travailler'!$C$3="Score",0,2)</f>
        <v>2</v>
      </c>
      <c r="BV42" s="4">
        <f>IF('5. Jours sans travailler'!$C$3="Score",1,1)</f>
        <v>1</v>
      </c>
      <c r="BW42" s="4">
        <f>IF('5. Jours sans travailler'!$C$3="Score",2,0)</f>
        <v>0</v>
      </c>
      <c r="BX42" s="4">
        <f>IF('5. Jours sans travailler'!$C$3="Score",1,1)</f>
        <v>1</v>
      </c>
      <c r="BY42" s="4">
        <f>IF('5. Jours sans travailler'!$C$3="Score",0,2)</f>
        <v>2</v>
      </c>
      <c r="BZ42" s="4">
        <f>IF('5. Jours sans travailler'!$C$3="Score",0,3)</f>
        <v>3</v>
      </c>
      <c r="CA42" s="4">
        <f>IF('5. Jours sans travailler'!$C$3="Score",0,4)</f>
        <v>4</v>
      </c>
      <c r="CB42" s="4">
        <f>IF('5. Jours sans travailler'!$C$3="Score",0,5)</f>
        <v>5</v>
      </c>
      <c r="CC42" s="4">
        <f>IF('5. Jours sans travailler'!$C$3="Score",0,6)</f>
        <v>6</v>
      </c>
      <c r="CD42" s="4">
        <f>IF('5. Jours sans travailler'!$C$3="Score",0,7)</f>
        <v>7</v>
      </c>
      <c r="CE42" s="4">
        <f>IF('5. Jours sans travailler'!$C$3="Score",0,6)</f>
        <v>6</v>
      </c>
      <c r="CF42" s="4">
        <f>IF('5. Jours sans travailler'!$C$3="Score",0,5)</f>
        <v>5</v>
      </c>
      <c r="CG42" s="4">
        <f>IF('5. Jours sans travailler'!$C$3="Score",0,5)</f>
        <v>5</v>
      </c>
      <c r="CH42" s="4">
        <f>IF('5. Jours sans travailler'!$C$3="Score",0,5)</f>
        <v>5</v>
      </c>
      <c r="CI42" s="4">
        <f>IF('5. Jours sans travailler'!$C$3="Score",0,4)</f>
        <v>4</v>
      </c>
      <c r="CJ42" s="4">
        <f>IF('5. Jours sans travailler'!$C$3="Score",0,3)</f>
        <v>3</v>
      </c>
      <c r="CK42" s="4">
        <f>IF('5. Jours sans travailler'!$C$3="Score",0,3)</f>
        <v>3</v>
      </c>
      <c r="CL42" s="4">
        <f>IF('5. Jours sans travailler'!$C$3="Score",0,4)</f>
        <v>4</v>
      </c>
      <c r="CM42" s="4">
        <f>IF('5. Jours sans travailler'!$C$3="Score",0,5)</f>
        <v>5</v>
      </c>
      <c r="CN42" s="4">
        <f>IF('5. Jours sans travailler'!$C$3="Score",0,5)</f>
        <v>5</v>
      </c>
      <c r="CO42" s="4">
        <f>IF('5. Jours sans travailler'!$C$3="Score",0,5)</f>
        <v>5</v>
      </c>
      <c r="CP42" s="4">
        <f>IF('5. Jours sans travailler'!$C$3="Score",0,5)</f>
        <v>5</v>
      </c>
      <c r="CQ42" s="4">
        <f>IF('5. Jours sans travailler'!$C$3="Score",0,5)</f>
        <v>5</v>
      </c>
      <c r="CR42" s="4">
        <f>IF('5. Jours sans travailler'!$C$3="Score",0,5)</f>
        <v>5</v>
      </c>
      <c r="CS42" s="4">
        <f>IF('5. Jours sans travailler'!$C$3="Score",0,4)</f>
        <v>4</v>
      </c>
      <c r="CT42" s="4">
        <f>IF('5. Jours sans travailler'!$C$3="Score",0,3)</f>
        <v>3</v>
      </c>
      <c r="CU42" s="4">
        <f>IF('5. Jours sans travailler'!$C$3="Score",0,3)</f>
        <v>3</v>
      </c>
      <c r="CV42" s="4">
        <f>IF('5. Jours sans travailler'!$C$3="Score",0,3)</f>
        <v>3</v>
      </c>
      <c r="CW42" s="4">
        <f>IF('5. Jours sans travailler'!$C$3="Score",0,3)</f>
        <v>3</v>
      </c>
      <c r="CX42" s="4">
        <f>IF('5. Jours sans travailler'!$C$3="Score",0,3)</f>
        <v>3</v>
      </c>
      <c r="CY42" s="4">
        <f>IF('5. Jours sans travailler'!$C$3="Score",0,2)</f>
        <v>2</v>
      </c>
      <c r="CZ42" s="4">
        <f>IF('5. Jours sans travailler'!$C$3="Score",0,3)</f>
        <v>3</v>
      </c>
      <c r="DA42" s="4">
        <f>IF('5. Jours sans travailler'!$C$3="Score",0,4)</f>
        <v>4</v>
      </c>
    </row>
    <row r="43" spans="2:105" x14ac:dyDescent="0.35">
      <c r="B43" s="186" t="s">
        <v>1200</v>
      </c>
      <c r="C43" s="187"/>
      <c r="D43" s="207">
        <f t="shared" si="3"/>
        <v>2.7647058823529411</v>
      </c>
      <c r="E43" s="187">
        <f>IF('5. Jours sans travailler'!$C$3="Score",,)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IF('5. Jours sans travailler'!$C$3="Score",,)</f>
        <v>0</v>
      </c>
      <c r="Q43" s="187">
        <f>IF('5. Jours sans travailler'!$C$3="Score",,)</f>
        <v>0</v>
      </c>
      <c r="R43" s="187">
        <f>IF('5. Jours sans travailler'!$C$3="Score",,)</f>
        <v>0</v>
      </c>
      <c r="S43" s="188">
        <f>IF('5. Jours sans travailler'!$C$3="Score",,)</f>
        <v>0</v>
      </c>
      <c r="T43" s="187">
        <f>IF('5. Jours sans travailler'!$C$3="Score",,)</f>
        <v>0</v>
      </c>
      <c r="U43" s="172">
        <f>IF('5. Jours sans travailler'!$C$3="Score",0,3)</f>
        <v>3</v>
      </c>
      <c r="V43" s="172">
        <f>IF('5. Jours sans travailler'!$C$3="Score",0,2)</f>
        <v>2</v>
      </c>
      <c r="W43" s="172">
        <f>IF('5. Jours sans travailler'!$C$3="Score",0,2)</f>
        <v>2</v>
      </c>
      <c r="X43" s="172">
        <f>IF('5. Jours sans travailler'!$C$3="Score",1,1)</f>
        <v>1</v>
      </c>
      <c r="Y43" s="172">
        <f>IF('5. Jours sans travailler'!$C$3="Score",2,0)</f>
        <v>0</v>
      </c>
      <c r="Z43" s="172">
        <f>IF('5. Jours sans travailler'!$C$3="Score",2,0)</f>
        <v>0</v>
      </c>
      <c r="AA43" s="172">
        <f>IF('5. Jours sans travailler'!$C$3="Score",1,1)</f>
        <v>1</v>
      </c>
      <c r="AB43" s="172">
        <f>IF('5. Jours sans travailler'!$C$3="Score",0,2)</f>
        <v>2</v>
      </c>
      <c r="AC43" s="172">
        <f>IF('5. Jours sans travailler'!$C$3="Score",0,3)</f>
        <v>3</v>
      </c>
      <c r="AD43" s="172">
        <f>IF('5. Jours sans travailler'!$C$3="Score",0,4)</f>
        <v>4</v>
      </c>
      <c r="AE43" s="172">
        <f>IF('5. Jours sans travailler'!$C$3="Score",0,5)</f>
        <v>5</v>
      </c>
      <c r="AF43" s="172">
        <f>IF('5. Jours sans travailler'!$C$3="Score",0,6)</f>
        <v>6</v>
      </c>
      <c r="AG43" s="172">
        <f>IF('5. Jours sans travailler'!$C$3="Score",0,7)</f>
        <v>7</v>
      </c>
      <c r="AH43" s="172">
        <f>IF('5. Jours sans travailler'!$C$3="Score",0,6)</f>
        <v>6</v>
      </c>
      <c r="AI43" s="172">
        <f>IF('5. Jours sans travailler'!$C$3="Score",0,6)</f>
        <v>6</v>
      </c>
      <c r="AJ43" s="172">
        <f>IF('5. Jours sans travailler'!$C$3="Score",0,5)</f>
        <v>5</v>
      </c>
      <c r="AK43" s="172">
        <f>IF('5. Jours sans travailler'!$C$3="Score",0,4)</f>
        <v>4</v>
      </c>
      <c r="AL43" s="172">
        <f>IF('5. Jours sans travailler'!$C$3="Score",0,4)</f>
        <v>4</v>
      </c>
      <c r="AM43" s="172">
        <f>IF('5. Jours sans travailler'!$C$3="Score",0,3)</f>
        <v>3</v>
      </c>
      <c r="AN43" s="172">
        <f>IF('5. Jours sans travailler'!$C$3="Score",0,2)</f>
        <v>2</v>
      </c>
      <c r="AO43" s="172">
        <f>IF('5. Jours sans travailler'!$C$3="Score",0,2)</f>
        <v>2</v>
      </c>
      <c r="AP43" s="172">
        <f>IF('5. Jours sans travailler'!$C$3="Score",1,1)</f>
        <v>1</v>
      </c>
      <c r="AQ43" s="172">
        <f>IF('5. Jours sans travailler'!$C$3="Score",1,1)</f>
        <v>1</v>
      </c>
      <c r="AR43" s="172">
        <f>IF('5. Jours sans travailler'!$C$3="Score",1,1)</f>
        <v>1</v>
      </c>
      <c r="AS43" s="189">
        <f>IF('5. Jours sans travailler'!$C$3="Score",2,0)</f>
        <v>0</v>
      </c>
      <c r="AT43" s="4">
        <f>IF('5. Jours sans travailler'!$C$3="Score",1,1)</f>
        <v>1</v>
      </c>
      <c r="AU43" s="4">
        <f>IF('5. Jours sans travailler'!$C$3="Score",1,1)</f>
        <v>1</v>
      </c>
      <c r="AV43" s="4">
        <f>IF('5. Jours sans travailler'!$C$3="Score",1,1)</f>
        <v>1</v>
      </c>
      <c r="AW43" s="4">
        <f>IF('5. Jours sans travailler'!$C$3="Score",1,1)</f>
        <v>1</v>
      </c>
      <c r="AX43" s="4">
        <f>IF('5. Jours sans travailler'!$C$3="Score",1,1)</f>
        <v>1</v>
      </c>
      <c r="AY43" s="4">
        <f>IF('5. Jours sans travailler'!$C$3="Score",1,1)</f>
        <v>1</v>
      </c>
      <c r="AZ43" s="4">
        <f>IF('5. Jours sans travailler'!$C$3="Score",1,1)</f>
        <v>1</v>
      </c>
      <c r="BA43" s="4">
        <f>IF('5. Jours sans travailler'!$C$3="Score",1,1)</f>
        <v>1</v>
      </c>
      <c r="BB43" s="4">
        <f>IF('5. Jours sans travailler'!$C$3="Score",0,2)</f>
        <v>2</v>
      </c>
      <c r="BC43" s="4">
        <f>IF('5. Jours sans travailler'!$C$3="Score",0,3)</f>
        <v>3</v>
      </c>
      <c r="BD43" s="4">
        <f>IF('5. Jours sans travailler'!$C$3="Score",0,4)</f>
        <v>4</v>
      </c>
      <c r="BE43" s="4">
        <f>IF('5. Jours sans travailler'!$C$3="Score",0,5)</f>
        <v>5</v>
      </c>
      <c r="BF43" s="4">
        <f>IF('5. Jours sans travailler'!$C$3="Score",0,6)</f>
        <v>6</v>
      </c>
      <c r="BG43" s="4">
        <f>IF('5. Jours sans travailler'!$C$3="Score",0,6)</f>
        <v>6</v>
      </c>
      <c r="BH43" s="4">
        <f>IF('5. Jours sans travailler'!$C$3="Score",0,6)</f>
        <v>6</v>
      </c>
      <c r="BI43" s="4">
        <f>IF('5. Jours sans travailler'!$C$3="Score",0,5)</f>
        <v>5</v>
      </c>
      <c r="BJ43" s="4">
        <f>IF('5. Jours sans travailler'!$C$3="Score",0,4)</f>
        <v>4</v>
      </c>
      <c r="BK43" s="4">
        <f>IF('5. Jours sans travailler'!$C$3="Score",0,3)</f>
        <v>3</v>
      </c>
      <c r="BL43" s="4">
        <f>IF('5. Jours sans travailler'!$C$3="Score",0,2)</f>
        <v>2</v>
      </c>
      <c r="BM43" s="4">
        <f>IF('5. Jours sans travailler'!$C$3="Score",1,1)</f>
        <v>1</v>
      </c>
      <c r="BN43" s="4">
        <f>IF('5. Jours sans travailler'!$C$3="Score",1,1)</f>
        <v>1</v>
      </c>
      <c r="BO43" s="4">
        <f>IF('5. Jours sans travailler'!$C$3="Score",2,0)</f>
        <v>0</v>
      </c>
      <c r="BP43" s="4">
        <f>IF('5. Jours sans travailler'!$C$3="Score",2,0)</f>
        <v>0</v>
      </c>
      <c r="BQ43" s="4">
        <f>IF('5. Jours sans travailler'!$C$3="Score",2,0)</f>
        <v>0</v>
      </c>
      <c r="BR43" s="4">
        <f>IF('5. Jours sans travailler'!$C$3="Score",1,1)</f>
        <v>1</v>
      </c>
      <c r="BS43" s="4">
        <f>IF('5. Jours sans travailler'!$C$3="Score",1,1)</f>
        <v>1</v>
      </c>
      <c r="BT43" s="4">
        <f>IF('5. Jours sans travailler'!$C$3="Score",1,1)</f>
        <v>1</v>
      </c>
      <c r="BU43" s="4">
        <f>IF('5. Jours sans travailler'!$C$3="Score",1,1)</f>
        <v>1</v>
      </c>
      <c r="BV43" s="4">
        <f>IF('5. Jours sans travailler'!$C$3="Score",0,2)</f>
        <v>2</v>
      </c>
      <c r="BW43" s="4">
        <f>IF('5. Jours sans travailler'!$C$3="Score",0,2)</f>
        <v>2</v>
      </c>
      <c r="BX43" s="4">
        <f>IF('5. Jours sans travailler'!$C$3="Score",0,2)</f>
        <v>2</v>
      </c>
      <c r="BY43" s="4">
        <f>IF('5. Jours sans travailler'!$C$3="Score",1,1)</f>
        <v>1</v>
      </c>
      <c r="BZ43" s="4">
        <f>IF('5. Jours sans travailler'!$C$3="Score",1,1)</f>
        <v>1</v>
      </c>
      <c r="CA43" s="4">
        <f>IF('5. Jours sans travailler'!$C$3="Score",1,1)</f>
        <v>1</v>
      </c>
      <c r="CB43" s="4">
        <f>IF('5. Jours sans travailler'!$C$3="Score",1,1)</f>
        <v>1</v>
      </c>
      <c r="CC43" s="4">
        <f>IF('5. Jours sans travailler'!$C$3="Score",1,1)</f>
        <v>1</v>
      </c>
      <c r="CD43" s="4">
        <f>IF('5. Jours sans travailler'!$C$3="Score",0,2)</f>
        <v>2</v>
      </c>
      <c r="CE43" s="4">
        <f>IF('5. Jours sans travailler'!$C$3="Score",0,3)</f>
        <v>3</v>
      </c>
      <c r="CF43" s="4">
        <f>IF('5. Jours sans travailler'!$C$3="Score",0,4)</f>
        <v>4</v>
      </c>
      <c r="CG43" s="4">
        <f>IF('5. Jours sans travailler'!$C$3="Score",0,5)</f>
        <v>5</v>
      </c>
      <c r="CH43" s="4">
        <f>IF('5. Jours sans travailler'!$C$3="Score",0,6)</f>
        <v>6</v>
      </c>
      <c r="CI43" s="4">
        <f>IF('5. Jours sans travailler'!$C$3="Score",0,7)</f>
        <v>7</v>
      </c>
      <c r="CJ43" s="4">
        <f>IF('5. Jours sans travailler'!$C$3="Score",0,7)</f>
        <v>7</v>
      </c>
      <c r="CK43" s="4">
        <f>IF('5. Jours sans travailler'!$C$3="Score",0,7)</f>
        <v>7</v>
      </c>
      <c r="CL43" s="4">
        <f>IF('5. Jours sans travailler'!$C$3="Score",0,7)</f>
        <v>7</v>
      </c>
      <c r="CM43" s="4">
        <f>IF('5. Jours sans travailler'!$C$3="Score",0,7)</f>
        <v>7</v>
      </c>
      <c r="CN43" s="4">
        <f>IF('5. Jours sans travailler'!$C$3="Score",0,6)</f>
        <v>6</v>
      </c>
      <c r="CO43" s="4">
        <f>IF('5. Jours sans travailler'!$C$3="Score",0,5)</f>
        <v>5</v>
      </c>
      <c r="CP43" s="4">
        <f>IF('5. Jours sans travailler'!$C$3="Score",0,5)</f>
        <v>5</v>
      </c>
      <c r="CQ43" s="4">
        <f>IF('5. Jours sans travailler'!$C$3="Score",0,5)</f>
        <v>5</v>
      </c>
      <c r="CR43" s="4">
        <f>IF('5. Jours sans travailler'!$C$3="Score",0,4)</f>
        <v>4</v>
      </c>
      <c r="CS43" s="4">
        <f>IF('5. Jours sans travailler'!$C$3="Score",0,3)</f>
        <v>3</v>
      </c>
      <c r="CT43" s="4">
        <f>IF('5. Jours sans travailler'!$C$3="Score",0,2)</f>
        <v>2</v>
      </c>
      <c r="CU43" s="4">
        <f>IF('5. Jours sans travailler'!$C$3="Score",0,2)</f>
        <v>2</v>
      </c>
      <c r="CV43" s="4">
        <f>IF('5. Jours sans travailler'!$C$3="Score",0,2)</f>
        <v>2</v>
      </c>
      <c r="CW43" s="4">
        <f>IF('5. Jours sans travailler'!$C$3="Score",1,1)</f>
        <v>1</v>
      </c>
      <c r="CX43" s="4">
        <f>IF('5. Jours sans travailler'!$C$3="Score",2,0)</f>
        <v>0</v>
      </c>
      <c r="CY43" s="4">
        <f>IF('5. Jours sans travailler'!$C$3="Score",2,0)</f>
        <v>0</v>
      </c>
      <c r="CZ43" s="4">
        <f>IF('5. Jours sans travailler'!$C$3="Score",1,1)</f>
        <v>1</v>
      </c>
      <c r="DA43" s="4">
        <f>IF('5. Jours sans travailler'!$C$3="Score",0,2)</f>
        <v>2</v>
      </c>
    </row>
    <row r="44" spans="2:105" x14ac:dyDescent="0.35">
      <c r="B44" s="186" t="s">
        <v>1201</v>
      </c>
      <c r="C44" s="187"/>
      <c r="D44" s="207">
        <f t="shared" si="3"/>
        <v>2.4117647058823528</v>
      </c>
      <c r="E44" s="187">
        <f>IF('5. Jours sans travailler'!$C$3="Score",,)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IF('5. Jours sans travailler'!$C$3="Score",,)</f>
        <v>0</v>
      </c>
      <c r="Q44" s="188">
        <f>IF('5. Jours sans travailler'!$C$3="Score",,)</f>
        <v>0</v>
      </c>
      <c r="R44" s="187">
        <f>IF('5. Jours sans travailler'!$C$3="Score",,)</f>
        <v>0</v>
      </c>
      <c r="S44" s="188">
        <f>IF('5. Jours sans travailler'!$C$3="Score",,)</f>
        <v>0</v>
      </c>
      <c r="T44" s="187">
        <f>IF('5. Jours sans travailler'!$C$3="Score",,)</f>
        <v>0</v>
      </c>
      <c r="U44" s="172">
        <f>IF('5. Jours sans travailler'!$C$3="Score",0,2)</f>
        <v>2</v>
      </c>
      <c r="V44" s="172">
        <f>IF('5. Jours sans travailler'!$C$3="Score",0,2)</f>
        <v>2</v>
      </c>
      <c r="W44" s="172">
        <f>IF('5. Jours sans travailler'!$C$3="Score",0,2)</f>
        <v>2</v>
      </c>
      <c r="X44" s="172">
        <f>IF('5. Jours sans travailler'!$C$3="Score",0,2)</f>
        <v>2</v>
      </c>
      <c r="Y44" s="172">
        <f>IF('5. Jours sans travailler'!$C$3="Score",0,2)</f>
        <v>2</v>
      </c>
      <c r="Z44" s="172">
        <f>IF('5. Jours sans travailler'!$C$3="Score",0,2)</f>
        <v>2</v>
      </c>
      <c r="AA44" s="172">
        <f>IF('5. Jours sans travailler'!$C$3="Score",0,2)</f>
        <v>2</v>
      </c>
      <c r="AB44" s="172">
        <f>IF('5. Jours sans travailler'!$C$3="Score",1,1)</f>
        <v>1</v>
      </c>
      <c r="AC44" s="172">
        <f>IF('5. Jours sans travailler'!$C$3="Score",2,0)</f>
        <v>0</v>
      </c>
      <c r="AD44" s="172">
        <f>IF('5. Jours sans travailler'!$C$3="Score",2,0)</f>
        <v>0</v>
      </c>
      <c r="AE44" s="172">
        <f>IF('5. Jours sans travailler'!$C$3="Score",2,0)</f>
        <v>0</v>
      </c>
      <c r="AF44" s="172">
        <f>IF('5. Jours sans travailler'!$C$3="Score",1,1)</f>
        <v>1</v>
      </c>
      <c r="AG44" s="172">
        <f>IF('5. Jours sans travailler'!$C$3="Score",1,1)</f>
        <v>1</v>
      </c>
      <c r="AH44" s="172">
        <f>IF('5. Jours sans travailler'!$C$3="Score",1,1)</f>
        <v>1</v>
      </c>
      <c r="AI44" s="172">
        <f>IF('5. Jours sans travailler'!$C$3="Score",0,2)</f>
        <v>2</v>
      </c>
      <c r="AJ44" s="172">
        <f>IF('5. Jours sans travailler'!$C$3="Score",0,3)</f>
        <v>3</v>
      </c>
      <c r="AK44" s="172">
        <f>IF('5. Jours sans travailler'!$C$3="Score",0,3)</f>
        <v>3</v>
      </c>
      <c r="AL44" s="172">
        <f>IF('5. Jours sans travailler'!$C$3="Score",0,3)</f>
        <v>3</v>
      </c>
      <c r="AM44" s="172">
        <f>IF('5. Jours sans travailler'!$C$3="Score",0,3)</f>
        <v>3</v>
      </c>
      <c r="AN44" s="172">
        <f>IF('5. Jours sans travailler'!$C$3="Score",0,4)</f>
        <v>4</v>
      </c>
      <c r="AO44" s="172">
        <f>IF('5. Jours sans travailler'!$C$3="Score",0,5)</f>
        <v>5</v>
      </c>
      <c r="AP44" s="172">
        <f>IF('5. Jours sans travailler'!$C$3="Score",0,5)</f>
        <v>5</v>
      </c>
      <c r="AQ44" s="172">
        <f>IF('5. Jours sans travailler'!$C$3="Score",0,4)</f>
        <v>4</v>
      </c>
      <c r="AR44" s="172">
        <f>IF('5. Jours sans travailler'!$C$3="Score",0,4)</f>
        <v>4</v>
      </c>
      <c r="AS44" s="189">
        <f>IF('5. Jours sans travailler'!$C$3="Score",0,4)</f>
        <v>4</v>
      </c>
      <c r="AT44" s="4">
        <f>IF('5. Jours sans travailler'!$C$3="Score",0,3)</f>
        <v>3</v>
      </c>
      <c r="AU44" s="4">
        <f>IF('5. Jours sans travailler'!$C$3="Score",0,3)</f>
        <v>3</v>
      </c>
      <c r="AV44" s="4">
        <f>IF('5. Jours sans travailler'!$C$3="Score",0,3)</f>
        <v>3</v>
      </c>
      <c r="AW44" s="4">
        <f>IF('5. Jours sans travailler'!$C$3="Score",0,3)</f>
        <v>3</v>
      </c>
      <c r="AX44" s="4">
        <f>IF('5. Jours sans travailler'!$C$3="Score",0,3)</f>
        <v>3</v>
      </c>
      <c r="AY44" s="4">
        <f>IF('5. Jours sans travailler'!$C$3="Score",0,4)</f>
        <v>4</v>
      </c>
      <c r="AZ44" s="4">
        <f>IF('5. Jours sans travailler'!$C$3="Score",0,4)</f>
        <v>4</v>
      </c>
      <c r="BA44" s="4">
        <f>IF('5. Jours sans travailler'!$C$3="Score",0,4)</f>
        <v>4</v>
      </c>
      <c r="BB44" s="4">
        <f>IF('5. Jours sans travailler'!$C$3="Score",0,3)</f>
        <v>3</v>
      </c>
      <c r="BC44" s="4">
        <f>IF('5. Jours sans travailler'!$C$3="Score",0,2)</f>
        <v>2</v>
      </c>
      <c r="BD44" s="4">
        <f>IF('5. Jours sans travailler'!$C$3="Score",1,1)</f>
        <v>1</v>
      </c>
      <c r="BE44" s="4">
        <f>IF('5. Jours sans travailler'!$C$3="Score",0,2)</f>
        <v>2</v>
      </c>
      <c r="BF44" s="4">
        <f>IF('5. Jours sans travailler'!$C$3="Score",1,1)</f>
        <v>1</v>
      </c>
      <c r="BG44" s="4">
        <f>IF('5. Jours sans travailler'!$C$3="Score",1,1)</f>
        <v>1</v>
      </c>
      <c r="BH44" s="4">
        <f>IF('5. Jours sans travailler'!$C$3="Score",0,2)</f>
        <v>2</v>
      </c>
      <c r="BI44" s="4">
        <f>IF('5. Jours sans travailler'!$C$3="Score",0,3)</f>
        <v>3</v>
      </c>
      <c r="BJ44" s="4">
        <f>IF('5. Jours sans travailler'!$C$3="Score",0,3)</f>
        <v>3</v>
      </c>
      <c r="BK44" s="4">
        <f>IF('5. Jours sans travailler'!$C$3="Score",0,3)</f>
        <v>3</v>
      </c>
      <c r="BL44" s="4">
        <f>IF('5. Jours sans travailler'!$C$3="Score",0,2)</f>
        <v>2</v>
      </c>
      <c r="BM44" s="4">
        <f>IF('5. Jours sans travailler'!$C$3="Score",0,2)</f>
        <v>2</v>
      </c>
      <c r="BN44" s="4">
        <f>IF('5. Jours sans travailler'!$C$3="Score",0,2)</f>
        <v>2</v>
      </c>
      <c r="BO44" s="4">
        <f>IF('5. Jours sans travailler'!$C$3="Score",1,1)</f>
        <v>1</v>
      </c>
      <c r="BP44" s="4">
        <f>IF('5. Jours sans travailler'!$C$3="Score",2,0)</f>
        <v>0</v>
      </c>
      <c r="BQ44" s="4">
        <f>IF('5. Jours sans travailler'!$C$3="Score",1,1)</f>
        <v>1</v>
      </c>
      <c r="BR44" s="4">
        <f>IF('5. Jours sans travailler'!$C$3="Score",0,2)</f>
        <v>2</v>
      </c>
      <c r="BS44" s="4">
        <f>IF('5. Jours sans travailler'!$C$3="Score",0,2)</f>
        <v>2</v>
      </c>
      <c r="BT44" s="4">
        <f>IF('5. Jours sans travailler'!$C$3="Score",0,2)</f>
        <v>2</v>
      </c>
      <c r="BU44" s="4">
        <f>IF('5. Jours sans travailler'!$C$3="Score",0,2)</f>
        <v>2</v>
      </c>
      <c r="BV44" s="4">
        <f>IF('5. Jours sans travailler'!$C$3="Score",0,3)</f>
        <v>3</v>
      </c>
      <c r="BW44" s="4">
        <f>IF('5. Jours sans travailler'!$C$3="Score",0,3)</f>
        <v>3</v>
      </c>
      <c r="BX44" s="4">
        <f>IF('5. Jours sans travailler'!$C$3="Score",0,2)</f>
        <v>2</v>
      </c>
      <c r="BY44" s="4">
        <f>IF('5. Jours sans travailler'!$C$3="Score",0,2)</f>
        <v>2</v>
      </c>
      <c r="BZ44" s="4">
        <f>IF('5. Jours sans travailler'!$C$3="Score",0,3)</f>
        <v>3</v>
      </c>
      <c r="CA44" s="4">
        <f>IF('5. Jours sans travailler'!$C$3="Score",0,3)</f>
        <v>3</v>
      </c>
      <c r="CB44" s="4">
        <f>IF('5. Jours sans travailler'!$C$3="Score",0,3)</f>
        <v>3</v>
      </c>
      <c r="CC44" s="4">
        <f>IF('5. Jours sans travailler'!$C$3="Score",0,3)</f>
        <v>3</v>
      </c>
      <c r="CD44" s="4">
        <f>IF('5. Jours sans travailler'!$C$3="Score",0,3)</f>
        <v>3</v>
      </c>
      <c r="CE44" s="4">
        <f>IF('5. Jours sans travailler'!$C$3="Score",0,4)</f>
        <v>4</v>
      </c>
      <c r="CF44" s="4">
        <f>IF('5. Jours sans travailler'!$C$3="Score",0,4)</f>
        <v>4</v>
      </c>
      <c r="CG44" s="4">
        <f>IF('5. Jours sans travailler'!$C$3="Score",0,3)</f>
        <v>3</v>
      </c>
      <c r="CH44" s="4">
        <f>IF('5. Jours sans travailler'!$C$3="Score",0,4)</f>
        <v>4</v>
      </c>
      <c r="CI44" s="4">
        <f>IF('5. Jours sans travailler'!$C$3="Score",0,4)</f>
        <v>4</v>
      </c>
      <c r="CJ44" s="4">
        <f>IF('5. Jours sans travailler'!$C$3="Score",0,3)</f>
        <v>3</v>
      </c>
      <c r="CK44" s="4">
        <f>IF('5. Jours sans travailler'!$C$3="Score",0,4)</f>
        <v>4</v>
      </c>
      <c r="CL44" s="4">
        <f>IF('5. Jours sans travailler'!$C$3="Score",0,3)</f>
        <v>3</v>
      </c>
      <c r="CM44" s="4">
        <f>IF('5. Jours sans travailler'!$C$3="Score",0,2)</f>
        <v>2</v>
      </c>
      <c r="CN44" s="4">
        <f>IF('5. Jours sans travailler'!$C$3="Score",0,3)</f>
        <v>3</v>
      </c>
      <c r="CO44" s="4">
        <f>IF('5. Jours sans travailler'!$C$3="Score",0,3)</f>
        <v>3</v>
      </c>
      <c r="CP44" s="4">
        <f>IF('5. Jours sans travailler'!$C$3="Score",0,3)</f>
        <v>3</v>
      </c>
      <c r="CQ44" s="4">
        <f>IF('5. Jours sans travailler'!$C$3="Score",0,3)</f>
        <v>3</v>
      </c>
      <c r="CR44" s="4">
        <f>IF('5. Jours sans travailler'!$C$3="Score",0,2)</f>
        <v>2</v>
      </c>
      <c r="CS44" s="4">
        <f>IF('5. Jours sans travailler'!$C$3="Score",0,2)</f>
        <v>2</v>
      </c>
      <c r="CT44" s="4">
        <f>IF('5. Jours sans travailler'!$C$3="Score",0,2)</f>
        <v>2</v>
      </c>
      <c r="CU44" s="4">
        <f>IF('5. Jours sans travailler'!$C$3="Score",0,2)</f>
        <v>2</v>
      </c>
      <c r="CV44" s="4">
        <f>IF('5. Jours sans travailler'!$C$3="Score",1,1)</f>
        <v>1</v>
      </c>
      <c r="CW44" s="4">
        <f>IF('5. Jours sans travailler'!$C$3="Score",1,1)</f>
        <v>1</v>
      </c>
      <c r="CX44" s="4">
        <f>IF('5. Jours sans travailler'!$C$3="Score",1,1)</f>
        <v>1</v>
      </c>
      <c r="CY44" s="4">
        <f>IF('5. Jours sans travailler'!$C$3="Score",1,1)</f>
        <v>1</v>
      </c>
      <c r="CZ44" s="4">
        <f>IF('5. Jours sans travailler'!$C$3="Score",1,1)</f>
        <v>1</v>
      </c>
      <c r="DA44" s="4">
        <f>IF('5. Jours sans travailler'!$C$3="Score",0,2)</f>
        <v>2</v>
      </c>
    </row>
    <row r="45" spans="2:105" x14ac:dyDescent="0.35">
      <c r="B45" s="186" t="s">
        <v>1202</v>
      </c>
      <c r="C45" s="187"/>
      <c r="D45" s="207">
        <f t="shared" si="3"/>
        <v>4.3764705882352946</v>
      </c>
      <c r="E45" s="187">
        <f>IF('5. Jours sans travailler'!$C$3="Score",,)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IF('5. Jours sans travailler'!$C$3="Score",,)</f>
        <v>0</v>
      </c>
      <c r="Q45" s="187">
        <f>IF('5. Jours sans travailler'!$C$3="Score",,)</f>
        <v>0</v>
      </c>
      <c r="R45" s="187">
        <f>IF('5. Jours sans travailler'!$C$3="Score",,)</f>
        <v>0</v>
      </c>
      <c r="S45" s="187">
        <f>IF('5. Jours sans travailler'!$C$3="Score",,)</f>
        <v>0</v>
      </c>
      <c r="T45" s="188">
        <f>IF('5. Jours sans travailler'!$C$3="Score",,)</f>
        <v>0</v>
      </c>
      <c r="U45" s="172">
        <f>IF('5. Jours sans travailler'!$C$3="Score",0,4)</f>
        <v>4</v>
      </c>
      <c r="V45" s="172">
        <f>IF('5. Jours sans travailler'!$C$3="Score",0,5)</f>
        <v>5</v>
      </c>
      <c r="W45" s="172">
        <f>IF('5. Jours sans travailler'!$C$3="Score",0,5)</f>
        <v>5</v>
      </c>
      <c r="X45" s="172">
        <f>IF('5. Jours sans travailler'!$C$3="Score",0,6)</f>
        <v>6</v>
      </c>
      <c r="Y45" s="172">
        <f>IF('5. Jours sans travailler'!$C$3="Score",0,5)</f>
        <v>5</v>
      </c>
      <c r="Z45" s="172">
        <f>IF('5. Jours sans travailler'!$C$3="Score",0,5)</f>
        <v>5</v>
      </c>
      <c r="AA45" s="172">
        <f>IF('5. Jours sans travailler'!$C$3="Score",0,4)</f>
        <v>4</v>
      </c>
      <c r="AB45" s="172">
        <f>IF('5. Jours sans travailler'!$C$3="Score",0,4)</f>
        <v>4</v>
      </c>
      <c r="AC45" s="172">
        <f>IF('5. Jours sans travailler'!$C$3="Score",0,4)</f>
        <v>4</v>
      </c>
      <c r="AD45" s="172">
        <f>IF('5. Jours sans travailler'!$C$3="Score",0,4)</f>
        <v>4</v>
      </c>
      <c r="AE45" s="172">
        <f>IF('5. Jours sans travailler'!$C$3="Score",0,3)</f>
        <v>3</v>
      </c>
      <c r="AF45" s="172">
        <f>IF('5. Jours sans travailler'!$C$3="Score",0,4)</f>
        <v>4</v>
      </c>
      <c r="AG45" s="172">
        <f>IF('5. Jours sans travailler'!$C$3="Score",0,4)</f>
        <v>4</v>
      </c>
      <c r="AH45" s="172">
        <f>IF('5. Jours sans travailler'!$C$3="Score",0,5)</f>
        <v>5</v>
      </c>
      <c r="AI45" s="172">
        <f>IF('5. Jours sans travailler'!$C$3="Score",0,5)</f>
        <v>5</v>
      </c>
      <c r="AJ45" s="172">
        <f>IF('5. Jours sans travailler'!$C$3="Score",0,5)</f>
        <v>5</v>
      </c>
      <c r="AK45" s="172">
        <f>IF('5. Jours sans travailler'!$C$3="Score",0,5)</f>
        <v>5</v>
      </c>
      <c r="AL45" s="172">
        <f>IF('5. Jours sans travailler'!$C$3="Score",0,5)</f>
        <v>5</v>
      </c>
      <c r="AM45" s="172">
        <f>IF('5. Jours sans travailler'!$C$3="Score",0,5)</f>
        <v>5</v>
      </c>
      <c r="AN45" s="172">
        <f>IF('5. Jours sans travailler'!$C$3="Score",0,4)</f>
        <v>4</v>
      </c>
      <c r="AO45" s="172">
        <f>IF('5. Jours sans travailler'!$C$3="Score",0,4)</f>
        <v>4</v>
      </c>
      <c r="AP45" s="172">
        <f>IF('5. Jours sans travailler'!$C$3="Score",0,4)</f>
        <v>4</v>
      </c>
      <c r="AQ45" s="172">
        <f>IF('5. Jours sans travailler'!$C$3="Score",0,3)</f>
        <v>3</v>
      </c>
      <c r="AR45" s="172">
        <f>IF('5. Jours sans travailler'!$C$3="Score",0,3)</f>
        <v>3</v>
      </c>
      <c r="AS45" s="189">
        <f>IF('5. Jours sans travailler'!$C$3="Score",0,4)</f>
        <v>4</v>
      </c>
      <c r="AT45" s="4">
        <f>IF('5. Jours sans travailler'!$C$3="Score",0,4)</f>
        <v>4</v>
      </c>
      <c r="AU45" s="4">
        <f>IF('5. Jours sans travailler'!$C$3="Score",0,5)</f>
        <v>5</v>
      </c>
      <c r="AV45" s="4">
        <f>IF('5. Jours sans travailler'!$C$3="Score",0,4)</f>
        <v>4</v>
      </c>
      <c r="AW45" s="4">
        <f>IF('5. Jours sans travailler'!$C$3="Score",0,3)</f>
        <v>3</v>
      </c>
      <c r="AX45" s="4">
        <f>IF('5. Jours sans travailler'!$C$3="Score",0,4)</f>
        <v>4</v>
      </c>
      <c r="AY45" s="4">
        <f>IF('5. Jours sans travailler'!$C$3="Score",0,4)</f>
        <v>4</v>
      </c>
      <c r="AZ45" s="4">
        <f>IF('5. Jours sans travailler'!$C$3="Score",0,3)</f>
        <v>3</v>
      </c>
      <c r="BA45" s="4">
        <f>IF('5. Jours sans travailler'!$C$3="Score",0,3)</f>
        <v>3</v>
      </c>
      <c r="BB45" s="4">
        <f>IF('5. Jours sans travailler'!$C$3="Score",0,2)</f>
        <v>2</v>
      </c>
      <c r="BC45" s="4">
        <f>IF('5. Jours sans travailler'!$C$3="Score",0,3)</f>
        <v>3</v>
      </c>
      <c r="BD45" s="4">
        <f>IF('5. Jours sans travailler'!$C$3="Score",0,4)</f>
        <v>4</v>
      </c>
      <c r="BE45" s="4">
        <f>IF('5. Jours sans travailler'!$C$3="Score",0,3)</f>
        <v>3</v>
      </c>
      <c r="BF45" s="4">
        <f>IF('5. Jours sans travailler'!$C$3="Score",0,4)</f>
        <v>4</v>
      </c>
      <c r="BG45" s="4">
        <f>IF('5. Jours sans travailler'!$C$3="Score",0,4)</f>
        <v>4</v>
      </c>
      <c r="BH45" s="4">
        <f>IF('5. Jours sans travailler'!$C$3="Score",0,3)</f>
        <v>3</v>
      </c>
      <c r="BI45" s="4">
        <f>IF('5. Jours sans travailler'!$C$3="Score",0,3)</f>
        <v>3</v>
      </c>
      <c r="BJ45" s="4">
        <f>IF('5. Jours sans travailler'!$C$3="Score",0,3)</f>
        <v>3</v>
      </c>
      <c r="BK45" s="4">
        <f>IF('5. Jours sans travailler'!$C$3="Score",0,2)</f>
        <v>2</v>
      </c>
      <c r="BL45" s="4">
        <f>IF('5. Jours sans travailler'!$C$3="Score",0,2)</f>
        <v>2</v>
      </c>
      <c r="BM45" s="4">
        <f>IF('5. Jours sans travailler'!$C$3="Score",0,2)</f>
        <v>2</v>
      </c>
      <c r="BN45" s="4">
        <f>IF('5. Jours sans travailler'!$C$3="Score",0,2)</f>
        <v>2</v>
      </c>
      <c r="BO45" s="4">
        <f>IF('5. Jours sans travailler'!$C$3="Score",0,2)</f>
        <v>2</v>
      </c>
      <c r="BP45" s="4">
        <f>IF('5. Jours sans travailler'!$C$3="Score",0,2)</f>
        <v>2</v>
      </c>
      <c r="BQ45" s="4">
        <f>IF('5. Jours sans travailler'!$C$3="Score",0,2)</f>
        <v>2</v>
      </c>
      <c r="BR45" s="4">
        <f>IF('5. Jours sans travailler'!$C$3="Score",0,3)</f>
        <v>3</v>
      </c>
      <c r="BS45" s="4">
        <f>IF('5. Jours sans travailler'!$C$3="Score",0,4)</f>
        <v>4</v>
      </c>
      <c r="BT45" s="4">
        <f>IF('5. Jours sans travailler'!$C$3="Score",0,3)</f>
        <v>3</v>
      </c>
      <c r="BU45" s="4">
        <f>IF('5. Jours sans travailler'!$C$3="Score",0,4)</f>
        <v>4</v>
      </c>
      <c r="BV45" s="4">
        <f>IF('5. Jours sans travailler'!$C$3="Score",0,4)</f>
        <v>4</v>
      </c>
      <c r="BW45" s="4">
        <f>IF('5. Jours sans travailler'!$C$3="Score",0,4)</f>
        <v>4</v>
      </c>
      <c r="BX45" s="4">
        <f>IF('5. Jours sans travailler'!$C$3="Score",0,4)</f>
        <v>4</v>
      </c>
      <c r="BY45" s="4">
        <f>IF('5. Jours sans travailler'!$C$3="Score",0,3)</f>
        <v>3</v>
      </c>
      <c r="BZ45" s="4">
        <f>IF('5. Jours sans travailler'!$C$3="Score",0,3)</f>
        <v>3</v>
      </c>
      <c r="CA45" s="4">
        <f>IF('5. Jours sans travailler'!$C$3="Score",0,4)</f>
        <v>4</v>
      </c>
      <c r="CB45" s="4">
        <f>IF('5. Jours sans travailler'!$C$3="Score",0,4)</f>
        <v>4</v>
      </c>
      <c r="CC45" s="4">
        <f>IF('5. Jours sans travailler'!$C$3="Score",0,5)</f>
        <v>5</v>
      </c>
      <c r="CD45" s="4">
        <f>IF('5. Jours sans travailler'!$C$3="Score",0,6)</f>
        <v>6</v>
      </c>
      <c r="CE45" s="4">
        <f>IF('5. Jours sans travailler'!$C$3="Score",0,6)</f>
        <v>6</v>
      </c>
      <c r="CF45" s="4">
        <f>IF('5. Jours sans travailler'!$C$3="Score",0,7)</f>
        <v>7</v>
      </c>
      <c r="CG45" s="4">
        <f>IF('5. Jours sans travailler'!$C$3="Score",0,7)</f>
        <v>7</v>
      </c>
      <c r="CH45" s="4">
        <f>IF('5. Jours sans travailler'!$C$3="Score",0,6)</f>
        <v>6</v>
      </c>
      <c r="CI45" s="4">
        <f>IF('5. Jours sans travailler'!$C$3="Score",0,5)</f>
        <v>5</v>
      </c>
      <c r="CJ45" s="4">
        <f>IF('5. Jours sans travailler'!$C$3="Score",0,5)</f>
        <v>5</v>
      </c>
      <c r="CK45" s="4">
        <f>IF('5. Jours sans travailler'!$C$3="Score",0,5)</f>
        <v>5</v>
      </c>
      <c r="CL45" s="4">
        <f>IF('5. Jours sans travailler'!$C$3="Score",0,5)</f>
        <v>5</v>
      </c>
      <c r="CM45" s="4">
        <f>IF('5. Jours sans travailler'!$C$3="Score",0,5)</f>
        <v>5</v>
      </c>
      <c r="CN45" s="4">
        <f>IF('5. Jours sans travailler'!$C$3="Score",0,5)</f>
        <v>5</v>
      </c>
      <c r="CO45" s="4">
        <f>IF('5. Jours sans travailler'!$C$3="Score",0,5)</f>
        <v>5</v>
      </c>
      <c r="CP45" s="4">
        <f>IF('5. Jours sans travailler'!$C$3="Score",0,6)</f>
        <v>6</v>
      </c>
      <c r="CQ45" s="4">
        <f>IF('5. Jours sans travailler'!$C$3="Score",0,6)</f>
        <v>6</v>
      </c>
      <c r="CR45" s="4">
        <f>IF('5. Jours sans travailler'!$C$3="Score",0,6)</f>
        <v>6</v>
      </c>
      <c r="CS45" s="4">
        <f>IF('5. Jours sans travailler'!$C$3="Score",0,6)</f>
        <v>6</v>
      </c>
      <c r="CT45" s="4">
        <f>IF('5. Jours sans travailler'!$C$3="Score",0,6)</f>
        <v>6</v>
      </c>
      <c r="CU45" s="4">
        <f>IF('5. Jours sans travailler'!$C$3="Score",0,6)</f>
        <v>6</v>
      </c>
      <c r="CV45" s="4">
        <f>IF('5. Jours sans travailler'!$C$3="Score",0,7)</f>
        <v>7</v>
      </c>
      <c r="CW45" s="4">
        <f>IF('5. Jours sans travailler'!$C$3="Score",0,7)</f>
        <v>7</v>
      </c>
      <c r="CX45" s="4">
        <f>IF('5. Jours sans travailler'!$C$3="Score",0,7)</f>
        <v>7</v>
      </c>
      <c r="CY45" s="4">
        <f>IF('5. Jours sans travailler'!$C$3="Score",0,7)</f>
        <v>7</v>
      </c>
      <c r="CZ45" s="4">
        <f>IF('5. Jours sans travailler'!$C$3="Score",0,7)</f>
        <v>7</v>
      </c>
      <c r="DA45" s="4">
        <f>IF('5. Jours sans travailler'!$C$3="Score",0,7)</f>
        <v>7</v>
      </c>
    </row>
    <row r="46" spans="2:105" x14ac:dyDescent="0.35">
      <c r="B46" s="186" t="s">
        <v>1245</v>
      </c>
      <c r="C46" s="187"/>
      <c r="D46" s="207">
        <f t="shared" si="3"/>
        <v>2.0823529411764707</v>
      </c>
      <c r="E46" s="188">
        <f>IF('5. Jours sans travailler'!$C$3="Score",,)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IF('5. Jours sans travailler'!$C$3="Score",,)</f>
        <v>0</v>
      </c>
      <c r="Q46" s="188">
        <f>IF('5. Jours sans travailler'!$C$3="Score",,)</f>
        <v>0</v>
      </c>
      <c r="R46" s="188">
        <f>IF('5. Jours sans travailler'!$C$3="Score",,)</f>
        <v>0</v>
      </c>
      <c r="S46" s="187">
        <f>IF('5. Jours sans travailler'!$C$3="Score",,)</f>
        <v>0</v>
      </c>
      <c r="T46" s="187">
        <f>IF('5. Jours sans travailler'!$C$3="Score",,)</f>
        <v>0</v>
      </c>
      <c r="U46" s="172">
        <f>IF('5. Jours sans travailler'!$C$3="Score",0,4)</f>
        <v>4</v>
      </c>
      <c r="V46" s="172">
        <f>IF('5. Jours sans travailler'!$C$3="Score",0,3)</f>
        <v>3</v>
      </c>
      <c r="W46" s="172">
        <f>IF('5. Jours sans travailler'!$C$3="Score",0,2)</f>
        <v>2</v>
      </c>
      <c r="X46" s="172">
        <f>IF('5. Jours sans travailler'!$C$3="Score",1,1)</f>
        <v>1</v>
      </c>
      <c r="Y46" s="172">
        <f>IF('5. Jours sans travailler'!$C$3="Score",2,0)</f>
        <v>0</v>
      </c>
      <c r="Z46" s="172">
        <f>IF('5. Jours sans travailler'!$C$3="Score",2,0)</f>
        <v>0</v>
      </c>
      <c r="AA46" s="172">
        <f>IF('5. Jours sans travailler'!$C$3="Score",2,0)</f>
        <v>0</v>
      </c>
      <c r="AB46" s="172">
        <f>IF('5. Jours sans travailler'!$C$3="Score",2,0)</f>
        <v>0</v>
      </c>
      <c r="AC46" s="172">
        <f>IF('5. Jours sans travailler'!$C$3="Score",2,0)</f>
        <v>0</v>
      </c>
      <c r="AD46" s="172">
        <f>IF('5. Jours sans travailler'!$C$3="Score",1,1)</f>
        <v>1</v>
      </c>
      <c r="AE46" s="172">
        <f>IF('5. Jours sans travailler'!$C$3="Score",0,2)</f>
        <v>2</v>
      </c>
      <c r="AF46" s="172">
        <f>IF('5. Jours sans travailler'!$C$3="Score",0,2)</f>
        <v>2</v>
      </c>
      <c r="AG46" s="172">
        <f>IF('5. Jours sans travailler'!$C$3="Score",0,2)</f>
        <v>2</v>
      </c>
      <c r="AH46" s="172">
        <f>IF('5. Jours sans travailler'!$C$3="Score",0,3)</f>
        <v>3</v>
      </c>
      <c r="AI46" s="172">
        <f>IF('5. Jours sans travailler'!$C$3="Score",0,4)</f>
        <v>4</v>
      </c>
      <c r="AJ46" s="172">
        <f>IF('5. Jours sans travailler'!$C$3="Score",0,4)</f>
        <v>4</v>
      </c>
      <c r="AK46" s="172">
        <f>IF('5. Jours sans travailler'!$C$3="Score",0,3)</f>
        <v>3</v>
      </c>
      <c r="AL46" s="172">
        <f>IF('5. Jours sans travailler'!$C$3="Score",0,2)</f>
        <v>2</v>
      </c>
      <c r="AM46" s="172">
        <f>IF('5. Jours sans travailler'!$C$3="Score",0,3)</f>
        <v>3</v>
      </c>
      <c r="AN46" s="172">
        <f>IF('5. Jours sans travailler'!$C$3="Score",0,4)</f>
        <v>4</v>
      </c>
      <c r="AO46" s="172">
        <f>IF('5. Jours sans travailler'!$C$3="Score",0,4)</f>
        <v>4</v>
      </c>
      <c r="AP46" s="172">
        <f>IF('5. Jours sans travailler'!$C$3="Score",0,3)</f>
        <v>3</v>
      </c>
      <c r="AQ46" s="172">
        <f>IF('5. Jours sans travailler'!$C$3="Score",0,4)</f>
        <v>4</v>
      </c>
      <c r="AR46" s="172">
        <f>IF('5. Jours sans travailler'!$C$3="Score",0,5)</f>
        <v>5</v>
      </c>
      <c r="AS46" s="189">
        <f>IF('5. Jours sans travailler'!$C$3="Score",0,6)</f>
        <v>6</v>
      </c>
      <c r="AT46" s="4">
        <f>IF('5. Jours sans travailler'!$C$3="Score",0,6)</f>
        <v>6</v>
      </c>
      <c r="AU46" s="4">
        <f>IF('5. Jours sans travailler'!$C$3="Score",0,5)</f>
        <v>5</v>
      </c>
      <c r="AV46" s="4">
        <f>IF('5. Jours sans travailler'!$C$3="Score",0,4)</f>
        <v>4</v>
      </c>
      <c r="AW46" s="4">
        <f>IF('5. Jours sans travailler'!$C$3="Score",0,5)</f>
        <v>5</v>
      </c>
      <c r="AX46" s="4">
        <f>IF('5. Jours sans travailler'!$C$3="Score",0,4)</f>
        <v>4</v>
      </c>
      <c r="AY46" s="4">
        <f>IF('5. Jours sans travailler'!$C$3="Score",0,3)</f>
        <v>3</v>
      </c>
      <c r="AZ46" s="4">
        <f>IF('5. Jours sans travailler'!$C$3="Score",0,2)</f>
        <v>2</v>
      </c>
      <c r="BA46" s="4">
        <f>IF('5. Jours sans travailler'!$C$3="Score",1,1)</f>
        <v>1</v>
      </c>
      <c r="BB46" s="4">
        <f>IF('5. Jours sans travailler'!$C$3="Score",1,1)</f>
        <v>1</v>
      </c>
      <c r="BC46" s="4">
        <f>IF('5. Jours sans travailler'!$C$3="Score",1,1)</f>
        <v>1</v>
      </c>
      <c r="BD46" s="4">
        <f>IF('5. Jours sans travailler'!$C$3="Score",2,0)</f>
        <v>0</v>
      </c>
      <c r="BE46" s="4">
        <f>IF('5. Jours sans travailler'!$C$3="Score",2,0)</f>
        <v>0</v>
      </c>
      <c r="BF46" s="4">
        <f>IF('5. Jours sans travailler'!$C$3="Score",2,0)</f>
        <v>0</v>
      </c>
      <c r="BG46" s="4">
        <f>IF('5. Jours sans travailler'!$C$3="Score",2,0)</f>
        <v>0</v>
      </c>
      <c r="BH46" s="4">
        <f>IF('5. Jours sans travailler'!$C$3="Score",2,0)</f>
        <v>0</v>
      </c>
      <c r="BI46" s="4">
        <f>IF('5. Jours sans travailler'!$C$3="Score",2,0)</f>
        <v>0</v>
      </c>
      <c r="BJ46" s="4">
        <f>IF('5. Jours sans travailler'!$C$3="Score",2,0)</f>
        <v>0</v>
      </c>
      <c r="BK46" s="4">
        <f>IF('5. Jours sans travailler'!$C$3="Score",1,1)</f>
        <v>1</v>
      </c>
      <c r="BL46" s="4">
        <f>IF('5. Jours sans travailler'!$C$3="Score",1,1)</f>
        <v>1</v>
      </c>
      <c r="BM46" s="4">
        <f>IF('5. Jours sans travailler'!$C$3="Score",1,1)</f>
        <v>1</v>
      </c>
      <c r="BN46" s="4">
        <f>IF('5. Jours sans travailler'!$C$3="Score",1,1)</f>
        <v>1</v>
      </c>
      <c r="BO46" s="4">
        <f>IF('5. Jours sans travailler'!$C$3="Score",0,2)</f>
        <v>2</v>
      </c>
      <c r="BP46" s="4">
        <f>IF('5. Jours sans travailler'!$C$3="Score",0,2)</f>
        <v>2</v>
      </c>
      <c r="BQ46" s="4">
        <f>IF('5. Jours sans travailler'!$C$3="Score",0,2)</f>
        <v>2</v>
      </c>
      <c r="BR46" s="4">
        <f>IF('5. Jours sans travailler'!$C$3="Score",1,1)</f>
        <v>1</v>
      </c>
      <c r="BS46" s="4">
        <f>IF('5. Jours sans travailler'!$C$3="Score",1,1)</f>
        <v>1</v>
      </c>
      <c r="BT46" s="4">
        <f>IF('5. Jours sans travailler'!$C$3="Score",0,2)</f>
        <v>2</v>
      </c>
      <c r="BU46" s="4">
        <f>IF('5. Jours sans travailler'!$C$3="Score",0,2)</f>
        <v>2</v>
      </c>
      <c r="BV46" s="4">
        <f>IF('5. Jours sans travailler'!$C$3="Score",1,1)</f>
        <v>1</v>
      </c>
      <c r="BW46" s="4">
        <f>IF('5. Jours sans travailler'!$C$3="Score",1,1)</f>
        <v>1</v>
      </c>
      <c r="BX46" s="4">
        <f>IF('5. Jours sans travailler'!$C$3="Score",1,1)</f>
        <v>1</v>
      </c>
      <c r="BY46" s="4">
        <f>IF('5. Jours sans travailler'!$C$3="Score",1,1)</f>
        <v>1</v>
      </c>
      <c r="BZ46" s="4">
        <f>IF('5. Jours sans travailler'!$C$3="Score",1,1)</f>
        <v>1</v>
      </c>
      <c r="CA46" s="4">
        <f>IF('5. Jours sans travailler'!$C$3="Score",1,1)</f>
        <v>1</v>
      </c>
      <c r="CB46" s="4">
        <f>IF('5. Jours sans travailler'!$C$3="Score",0,2)</f>
        <v>2</v>
      </c>
      <c r="CC46" s="4">
        <f>IF('5. Jours sans travailler'!$C$3="Score",0,2)</f>
        <v>2</v>
      </c>
      <c r="CD46" s="4">
        <f>IF('5. Jours sans travailler'!$C$3="Score",0,2)</f>
        <v>2</v>
      </c>
      <c r="CE46" s="4">
        <f>IF('5. Jours sans travailler'!$C$3="Score",0,3)</f>
        <v>3</v>
      </c>
      <c r="CF46" s="4">
        <f>IF('5. Jours sans travailler'!$C$3="Score",0,3)</f>
        <v>3</v>
      </c>
      <c r="CG46" s="4">
        <f>IF('5. Jours sans travailler'!$C$3="Score",0,3)</f>
        <v>3</v>
      </c>
      <c r="CH46" s="4">
        <f>IF('5. Jours sans travailler'!$C$3="Score",0,3)</f>
        <v>3</v>
      </c>
      <c r="CI46" s="4">
        <f>IF('5. Jours sans travailler'!$C$3="Score",0,2)</f>
        <v>2</v>
      </c>
      <c r="CJ46" s="4">
        <f>IF('5. Jours sans travailler'!$C$3="Score",0,2)</f>
        <v>2</v>
      </c>
      <c r="CK46" s="4">
        <f>IF('5. Jours sans travailler'!$C$3="Score",0,2)</f>
        <v>2</v>
      </c>
      <c r="CL46" s="4">
        <f>IF('5. Jours sans travailler'!$C$3="Score",1,1)</f>
        <v>1</v>
      </c>
      <c r="CM46" s="4">
        <f>IF('5. Jours sans travailler'!$C$3="Score",1,1)</f>
        <v>1</v>
      </c>
      <c r="CN46" s="4">
        <f>IF('5. Jours sans travailler'!$C$3="Score",1,1)</f>
        <v>1</v>
      </c>
      <c r="CO46" s="4">
        <f>IF('5. Jours sans travailler'!$C$3="Score",1,1)</f>
        <v>1</v>
      </c>
      <c r="CP46" s="4">
        <f>IF('5. Jours sans travailler'!$C$3="Score",1,1)</f>
        <v>1</v>
      </c>
      <c r="CQ46" s="4">
        <f>IF('5. Jours sans travailler'!$C$3="Score",1,1)</f>
        <v>1</v>
      </c>
      <c r="CR46" s="4">
        <f>IF('5. Jours sans travailler'!$C$3="Score",0,2)</f>
        <v>2</v>
      </c>
      <c r="CS46" s="4">
        <f>IF('5. Jours sans travailler'!$C$3="Score",0,3)</f>
        <v>3</v>
      </c>
      <c r="CT46" s="4">
        <f>IF('5. Jours sans travailler'!$C$3="Score",0,4)</f>
        <v>4</v>
      </c>
      <c r="CU46" s="4">
        <f>IF('5. Jours sans travailler'!$C$3="Score",0,4)</f>
        <v>4</v>
      </c>
      <c r="CV46" s="4">
        <f>IF('5. Jours sans travailler'!$C$3="Score",0,3)</f>
        <v>3</v>
      </c>
      <c r="CW46" s="4">
        <f>IF('5. Jours sans travailler'!$C$3="Score",0,3)</f>
        <v>3</v>
      </c>
      <c r="CX46" s="4">
        <f>IF('5. Jours sans travailler'!$C$3="Score",0,3)</f>
        <v>3</v>
      </c>
      <c r="CY46" s="4">
        <f>IF('5. Jours sans travailler'!$C$3="Score",0,3)</f>
        <v>3</v>
      </c>
      <c r="CZ46" s="4">
        <f>IF('5. Jours sans travailler'!$C$3="Score",0,3)</f>
        <v>3</v>
      </c>
      <c r="DA46" s="4">
        <f>IF('5. Jours sans travailler'!$C$3="Score",0,3)</f>
        <v>3</v>
      </c>
    </row>
    <row r="47" spans="2:105" x14ac:dyDescent="0.35">
      <c r="B47" s="186" t="s">
        <v>1246</v>
      </c>
      <c r="C47" s="187"/>
      <c r="D47" s="207">
        <f t="shared" si="3"/>
        <v>2.6352941176470588</v>
      </c>
      <c r="E47" s="188">
        <f>IF('5. Jours sans travailler'!$C$3="Score",,)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IF('5. Jours sans travailler'!$C$3="Score",,)</f>
        <v>0</v>
      </c>
      <c r="Q47" s="188">
        <f>IF('5. Jours sans travailler'!$C$3="Score",,)</f>
        <v>0</v>
      </c>
      <c r="R47" s="187">
        <f>IF('5. Jours sans travailler'!$C$3="Score",,)</f>
        <v>0</v>
      </c>
      <c r="S47" s="188">
        <f>IF('5. Jours sans travailler'!$C$3="Score",,)</f>
        <v>0</v>
      </c>
      <c r="T47" s="188">
        <f>IF('5. Jours sans travailler'!$C$3="Score",,)</f>
        <v>0</v>
      </c>
      <c r="U47" s="172">
        <f>IF('5. Jours sans travailler'!$C$3="Score",2,0)</f>
        <v>0</v>
      </c>
      <c r="V47" s="172">
        <f>IF('5. Jours sans travailler'!$C$3="Score",2,0)</f>
        <v>0</v>
      </c>
      <c r="W47" s="172">
        <f>IF('5. Jours sans travailler'!$C$3="Score",2,0)</f>
        <v>0</v>
      </c>
      <c r="X47" s="172">
        <f>IF('5. Jours sans travailler'!$C$3="Score",2,0)</f>
        <v>0</v>
      </c>
      <c r="Y47" s="172">
        <f>IF('5. Jours sans travailler'!$C$3="Score",1,1)</f>
        <v>1</v>
      </c>
      <c r="Z47" s="172">
        <f>IF('5. Jours sans travailler'!$C$3="Score",1,1)</f>
        <v>1</v>
      </c>
      <c r="AA47" s="172">
        <f>IF('5. Jours sans travailler'!$C$3="Score",0,2)</f>
        <v>2</v>
      </c>
      <c r="AB47" s="172">
        <f>IF('5. Jours sans travailler'!$C$3="Score",0,3)</f>
        <v>3</v>
      </c>
      <c r="AC47" s="172">
        <f>IF('5. Jours sans travailler'!$C$3="Score",0,3)</f>
        <v>3</v>
      </c>
      <c r="AD47" s="172">
        <f>IF('5. Jours sans travailler'!$C$3="Score",0,3)</f>
        <v>3</v>
      </c>
      <c r="AE47" s="172">
        <f>IF('5. Jours sans travailler'!$C$3="Score",0,3)</f>
        <v>3</v>
      </c>
      <c r="AF47" s="172">
        <f>IF('5. Jours sans travailler'!$C$3="Score",0,3)</f>
        <v>3</v>
      </c>
      <c r="AG47" s="172">
        <f>IF('5. Jours sans travailler'!$C$3="Score",0,4)</f>
        <v>4</v>
      </c>
      <c r="AH47" s="172">
        <f>IF('5. Jours sans travailler'!$C$3="Score",0,4)</f>
        <v>4</v>
      </c>
      <c r="AI47" s="172">
        <f>IF('5. Jours sans travailler'!$C$3="Score",0,4)</f>
        <v>4</v>
      </c>
      <c r="AJ47" s="172">
        <f>IF('5. Jours sans travailler'!$C$3="Score",0,4)</f>
        <v>4</v>
      </c>
      <c r="AK47" s="172">
        <f>IF('5. Jours sans travailler'!$C$3="Score",0,4)</f>
        <v>4</v>
      </c>
      <c r="AL47" s="172">
        <f>IF('5. Jours sans travailler'!$C$3="Score",0,4)</f>
        <v>4</v>
      </c>
      <c r="AM47" s="172">
        <f>IF('5. Jours sans travailler'!$C$3="Score",0,3)</f>
        <v>3</v>
      </c>
      <c r="AN47" s="172">
        <f>IF('5. Jours sans travailler'!$C$3="Score",0,2)</f>
        <v>2</v>
      </c>
      <c r="AO47" s="172">
        <f>IF('5. Jours sans travailler'!$C$3="Score",1,1)</f>
        <v>1</v>
      </c>
      <c r="AP47" s="172">
        <f>IF('5. Jours sans travailler'!$C$3="Score",1,1)</f>
        <v>1</v>
      </c>
      <c r="AQ47" s="172">
        <f>IF('5. Jours sans travailler'!$C$3="Score",1,1)</f>
        <v>1</v>
      </c>
      <c r="AR47" s="172">
        <f>IF('5. Jours sans travailler'!$C$3="Score",1,1)</f>
        <v>1</v>
      </c>
      <c r="AS47" s="189">
        <f>IF('5. Jours sans travailler'!$C$3="Score",1,1)</f>
        <v>1</v>
      </c>
      <c r="AT47" s="4">
        <f>IF('5. Jours sans travailler'!$C$3="Score",1,1)</f>
        <v>1</v>
      </c>
      <c r="AU47" s="4">
        <f>IF('5. Jours sans travailler'!$C$3="Score",1,1)</f>
        <v>1</v>
      </c>
      <c r="AV47" s="4">
        <f>IF('5. Jours sans travailler'!$C$3="Score",1,1)</f>
        <v>1</v>
      </c>
      <c r="AW47" s="4">
        <f>IF('5. Jours sans travailler'!$C$3="Score",2,0)</f>
        <v>0</v>
      </c>
      <c r="AX47" s="4">
        <f>IF('5. Jours sans travailler'!$C$3="Score",2,0)</f>
        <v>0</v>
      </c>
      <c r="AY47" s="4">
        <f>IF('5. Jours sans travailler'!$C$3="Score",2,0)</f>
        <v>0</v>
      </c>
      <c r="AZ47" s="4">
        <f>IF('5. Jours sans travailler'!$C$3="Score",2,0)</f>
        <v>0</v>
      </c>
      <c r="BA47" s="4">
        <f>IF('5. Jours sans travailler'!$C$3="Score",2,0)</f>
        <v>0</v>
      </c>
      <c r="BB47" s="4">
        <f>IF('5. Jours sans travailler'!$C$3="Score",1,1)</f>
        <v>1</v>
      </c>
      <c r="BC47" s="4">
        <f>IF('5. Jours sans travailler'!$C$3="Score",0,2)</f>
        <v>2</v>
      </c>
      <c r="BD47" s="4">
        <f>IF('5. Jours sans travailler'!$C$3="Score",0,3)</f>
        <v>3</v>
      </c>
      <c r="BE47" s="4">
        <f>IF('5. Jours sans travailler'!$C$3="Score",0,3)</f>
        <v>3</v>
      </c>
      <c r="BF47" s="4">
        <f>IF('5. Jours sans travailler'!$C$3="Score",0,3)</f>
        <v>3</v>
      </c>
      <c r="BG47" s="4">
        <f>IF('5. Jours sans travailler'!$C$3="Score",0,3)</f>
        <v>3</v>
      </c>
      <c r="BH47" s="4">
        <f>IF('5. Jours sans travailler'!$C$3="Score",0,4)</f>
        <v>4</v>
      </c>
      <c r="BI47" s="4">
        <f>IF('5. Jours sans travailler'!$C$3="Score",0,4)</f>
        <v>4</v>
      </c>
      <c r="BJ47" s="4">
        <f>IF('5. Jours sans travailler'!$C$3="Score",0,3)</f>
        <v>3</v>
      </c>
      <c r="BK47" s="4">
        <f>IF('5. Jours sans travailler'!$C$3="Score",0,3)</f>
        <v>3</v>
      </c>
      <c r="BL47" s="4">
        <f>IF('5. Jours sans travailler'!$C$3="Score",0,3)</f>
        <v>3</v>
      </c>
      <c r="BM47" s="4">
        <f>IF('5. Jours sans travailler'!$C$3="Score",0,3)</f>
        <v>3</v>
      </c>
      <c r="BN47" s="4">
        <f>IF('5. Jours sans travailler'!$C$3="Score",0,3)</f>
        <v>3</v>
      </c>
      <c r="BO47" s="4">
        <f>IF('5. Jours sans travailler'!$C$3="Score",0,2)</f>
        <v>2</v>
      </c>
      <c r="BP47" s="4">
        <f>IF('5. Jours sans travailler'!$C$3="Score",0,2)</f>
        <v>2</v>
      </c>
      <c r="BQ47" s="4">
        <f>IF('5. Jours sans travailler'!$C$3="Score",0,3)</f>
        <v>3</v>
      </c>
      <c r="BR47" s="4">
        <f>IF('5. Jours sans travailler'!$C$3="Score",0,3)</f>
        <v>3</v>
      </c>
      <c r="BS47" s="4">
        <f>IF('5. Jours sans travailler'!$C$3="Score",0,4)</f>
        <v>4</v>
      </c>
      <c r="BT47" s="4">
        <f>IF('5. Jours sans travailler'!$C$3="Score",0,4)</f>
        <v>4</v>
      </c>
      <c r="BU47" s="4">
        <f>IF('5. Jours sans travailler'!$C$3="Score",0,5)</f>
        <v>5</v>
      </c>
      <c r="BV47" s="4">
        <f>IF('5. Jours sans travailler'!$C$3="Score",0,6)</f>
        <v>6</v>
      </c>
      <c r="BW47" s="4">
        <f>IF('5. Jours sans travailler'!$C$3="Score",0,5)</f>
        <v>5</v>
      </c>
      <c r="BX47" s="4">
        <f>IF('5. Jours sans travailler'!$C$3="Score",0,4)</f>
        <v>4</v>
      </c>
      <c r="BY47" s="4">
        <f>IF('5. Jours sans travailler'!$C$3="Score",0,3)</f>
        <v>3</v>
      </c>
      <c r="BZ47" s="4">
        <f>IF('5. Jours sans travailler'!$C$3="Score",0,2)</f>
        <v>2</v>
      </c>
      <c r="CA47" s="4">
        <f>IF('5. Jours sans travailler'!$C$3="Score",0,2)</f>
        <v>2</v>
      </c>
      <c r="CB47" s="4">
        <f>IF('5. Jours sans travailler'!$C$3="Score",1,1)</f>
        <v>1</v>
      </c>
      <c r="CC47" s="4">
        <f>IF('5. Jours sans travailler'!$C$3="Score",2,0)</f>
        <v>0</v>
      </c>
      <c r="CD47" s="4">
        <f>IF('5. Jours sans travailler'!$C$3="Score",1,1)</f>
        <v>1</v>
      </c>
      <c r="CE47" s="4">
        <f>IF('5. Jours sans travailler'!$C$3="Score",0,2)</f>
        <v>2</v>
      </c>
      <c r="CF47" s="4">
        <f>IF('5. Jours sans travailler'!$C$3="Score",0,3)</f>
        <v>3</v>
      </c>
      <c r="CG47" s="4">
        <f>IF('5. Jours sans travailler'!$C$3="Score",0,3)</f>
        <v>3</v>
      </c>
      <c r="CH47" s="4">
        <f>IF('5. Jours sans travailler'!$C$3="Score",0,3)</f>
        <v>3</v>
      </c>
      <c r="CI47" s="4">
        <f>IF('5. Jours sans travailler'!$C$3="Score",0,3)</f>
        <v>3</v>
      </c>
      <c r="CJ47" s="4">
        <f>IF('5. Jours sans travailler'!$C$3="Score",0,4)</f>
        <v>4</v>
      </c>
      <c r="CK47" s="4">
        <f>IF('5. Jours sans travailler'!$C$3="Score",0,4)</f>
        <v>4</v>
      </c>
      <c r="CL47" s="4">
        <f>IF('5. Jours sans travailler'!$C$3="Score",0,4)</f>
        <v>4</v>
      </c>
      <c r="CM47" s="4">
        <f>IF('5. Jours sans travailler'!$C$3="Score",0,4)</f>
        <v>4</v>
      </c>
      <c r="CN47" s="4">
        <f>IF('5. Jours sans travailler'!$C$3="Score",0,4)</f>
        <v>4</v>
      </c>
      <c r="CO47" s="4">
        <f>IF('5. Jours sans travailler'!$C$3="Score",0,4)</f>
        <v>4</v>
      </c>
      <c r="CP47" s="4">
        <f>IF('5. Jours sans travailler'!$C$3="Score",0,4)</f>
        <v>4</v>
      </c>
      <c r="CQ47" s="4">
        <f>IF('5. Jours sans travailler'!$C$3="Score",0,3)</f>
        <v>3</v>
      </c>
      <c r="CR47" s="4">
        <f>IF('5. Jours sans travailler'!$C$3="Score",0,2)</f>
        <v>2</v>
      </c>
      <c r="CS47" s="4">
        <f>IF('5. Jours sans travailler'!$C$3="Score",1,1)</f>
        <v>1</v>
      </c>
      <c r="CT47" s="4">
        <f>IF('5. Jours sans travailler'!$C$3="Score",1,1)</f>
        <v>1</v>
      </c>
      <c r="CU47" s="4">
        <f>IF('5. Jours sans travailler'!$C$3="Score",0,2)</f>
        <v>2</v>
      </c>
      <c r="CV47" s="4">
        <f>IF('5. Jours sans travailler'!$C$3="Score",0,3)</f>
        <v>3</v>
      </c>
      <c r="CW47" s="4">
        <f>IF('5. Jours sans travailler'!$C$3="Score",0,4)</f>
        <v>4</v>
      </c>
      <c r="CX47" s="4">
        <f>IF('5. Jours sans travailler'!$C$3="Score",0,5)</f>
        <v>5</v>
      </c>
      <c r="CY47" s="4">
        <f>IF('5. Jours sans travailler'!$C$3="Score",0,6)</f>
        <v>6</v>
      </c>
      <c r="CZ47" s="4">
        <f>IF('5. Jours sans travailler'!$C$3="Score",0,7)</f>
        <v>7</v>
      </c>
      <c r="DA47" s="4">
        <f>IF('5. Jours sans travailler'!$C$3="Score",0,7)</f>
        <v>7</v>
      </c>
    </row>
    <row r="48" spans="2:105" x14ac:dyDescent="0.35">
      <c r="B48" s="186" t="s">
        <v>1247</v>
      </c>
      <c r="D48">
        <f t="shared" si="3"/>
        <v>3.0588235294117645</v>
      </c>
      <c r="E48">
        <f>IF('5. Jours sans travailler'!$C$3="Score",,)</f>
        <v>0</v>
      </c>
      <c r="P48">
        <f>IF('5. Jours sans travailler'!$C$3="Score",,)</f>
        <v>0</v>
      </c>
      <c r="Q48">
        <f>IF('5. Jours sans travailler'!$C$3="Score",,)</f>
        <v>0</v>
      </c>
      <c r="R48">
        <f>IF('5. Jours sans travailler'!$C$3="Score",,)</f>
        <v>0</v>
      </c>
      <c r="S48">
        <f>IF('5. Jours sans travailler'!$C$3="Score",,)</f>
        <v>0</v>
      </c>
      <c r="T48">
        <f>IF('5. Jours sans travailler'!$C$3="Score",,)</f>
        <v>0</v>
      </c>
      <c r="U48" s="4">
        <f>IF('5. Jours sans travailler'!$C$3="Score",0,6)</f>
        <v>6</v>
      </c>
      <c r="V48" s="4">
        <f>IF('5. Jours sans travailler'!$C$3="Score",0,5)</f>
        <v>5</v>
      </c>
      <c r="W48" s="4">
        <f>IF('5. Jours sans travailler'!$C$3="Score",0,5)</f>
        <v>5</v>
      </c>
      <c r="X48" s="4">
        <f>IF('5. Jours sans travailler'!$C$3="Score",0,4)</f>
        <v>4</v>
      </c>
      <c r="Y48" s="4">
        <f>IF('5. Jours sans travailler'!$C$3="Score",0,3)</f>
        <v>3</v>
      </c>
      <c r="Z48" s="4">
        <f>IF('5. Jours sans travailler'!$C$3="Score",0,2)</f>
        <v>2</v>
      </c>
      <c r="AA48" s="4">
        <f>IF('5. Jours sans travailler'!$C$3="Score",1,1)</f>
        <v>1</v>
      </c>
      <c r="AB48" s="4">
        <f>IF('5. Jours sans travailler'!$C$3="Score",2,0)</f>
        <v>0</v>
      </c>
      <c r="AC48" s="4">
        <f>IF('5. Jours sans travailler'!$C$3="Score",2,0)</f>
        <v>0</v>
      </c>
      <c r="AD48" s="4">
        <f>IF('5. Jours sans travailler'!$C$3="Score",1,1)</f>
        <v>1</v>
      </c>
      <c r="AE48" s="4">
        <f>IF('5. Jours sans travailler'!$C$3="Score",0,2)</f>
        <v>2</v>
      </c>
      <c r="AF48" s="4">
        <f>IF('5. Jours sans travailler'!$C$3="Score",0,2)</f>
        <v>2</v>
      </c>
      <c r="AG48" s="4">
        <f>IF('5. Jours sans travailler'!$C$3="Score",0,2)</f>
        <v>2</v>
      </c>
      <c r="AH48" s="4">
        <f>IF('5. Jours sans travailler'!$C$3="Score",0,2)</f>
        <v>2</v>
      </c>
      <c r="AI48" s="4">
        <f>IF('5. Jours sans travailler'!$C$3="Score",0,2)</f>
        <v>2</v>
      </c>
      <c r="AJ48" s="4">
        <f>IF('5. Jours sans travailler'!$C$3="Score",0,3)</f>
        <v>3</v>
      </c>
      <c r="AK48" s="4">
        <f>IF('5. Jours sans travailler'!$C$3="Score",0,3)</f>
        <v>3</v>
      </c>
      <c r="AL48" s="4">
        <f>IF('5. Jours sans travailler'!$C$3="Score",0,3)</f>
        <v>3</v>
      </c>
      <c r="AM48" s="4">
        <f>IF('5. Jours sans travailler'!$C$3="Score",0,3)</f>
        <v>3</v>
      </c>
      <c r="AN48" s="4">
        <f>IF('5. Jours sans travailler'!$C$3="Score",0,3)</f>
        <v>3</v>
      </c>
      <c r="AO48" s="4">
        <f>IF('5. Jours sans travailler'!$C$3="Score",0,4)</f>
        <v>4</v>
      </c>
      <c r="AP48" s="4">
        <f>IF('5. Jours sans travailler'!$C$3="Score",0,5)</f>
        <v>5</v>
      </c>
      <c r="AQ48" s="4">
        <f>IF('5. Jours sans travailler'!$C$3="Score",0,4)</f>
        <v>4</v>
      </c>
      <c r="AR48" s="4">
        <f>IF('5. Jours sans travailler'!$C$3="Score",0,3)</f>
        <v>3</v>
      </c>
      <c r="AS48" s="4">
        <f>IF('5. Jours sans travailler'!$C$3="Score",0,3)</f>
        <v>3</v>
      </c>
      <c r="AT48">
        <f>IF('5. Jours sans travailler'!$C$3="Score",0,4)</f>
        <v>4</v>
      </c>
      <c r="AU48">
        <f>IF('5. Jours sans travailler'!$C$3="Score",0,5)</f>
        <v>5</v>
      </c>
      <c r="AV48">
        <f>IF('5. Jours sans travailler'!$C$3="Score",0,5)</f>
        <v>5</v>
      </c>
      <c r="AW48">
        <f>IF('5. Jours sans travailler'!$C$3="Score",0,5)</f>
        <v>5</v>
      </c>
      <c r="AX48">
        <f>IF('5. Jours sans travailler'!$C$3="Score",0,6)</f>
        <v>6</v>
      </c>
      <c r="AY48">
        <f>IF('5. Jours sans travailler'!$C$3="Score",0,7)</f>
        <v>7</v>
      </c>
      <c r="AZ48">
        <f>IF('5. Jours sans travailler'!$C$3="Score",0,6)</f>
        <v>6</v>
      </c>
      <c r="BA48">
        <f>IF('5. Jours sans travailler'!$C$3="Score",0,6)</f>
        <v>6</v>
      </c>
      <c r="BB48">
        <f>IF('5. Jours sans travailler'!$C$3="Score",0,5)</f>
        <v>5</v>
      </c>
      <c r="BC48">
        <f>IF('5. Jours sans travailler'!$C$3="Score",0,4)</f>
        <v>4</v>
      </c>
      <c r="BD48">
        <f>IF('5. Jours sans travailler'!$C$3="Score",0,3)</f>
        <v>3</v>
      </c>
      <c r="BE48">
        <f>IF('5. Jours sans travailler'!$C$3="Score",0,2)</f>
        <v>2</v>
      </c>
      <c r="BF48">
        <f>IF('5. Jours sans travailler'!$C$3="Score",1,1)</f>
        <v>1</v>
      </c>
      <c r="BG48">
        <f>IF('5. Jours sans travailler'!$C$3="Score",1,1)</f>
        <v>1</v>
      </c>
      <c r="BH48">
        <f>IF('5. Jours sans travailler'!$C$3="Score",2,0)</f>
        <v>0</v>
      </c>
      <c r="BI48">
        <f>IF('5. Jours sans travailler'!$C$3="Score",1,1)</f>
        <v>1</v>
      </c>
      <c r="BJ48">
        <f>IF('5. Jours sans travailler'!$C$3="Score",0,2)</f>
        <v>2</v>
      </c>
      <c r="BK48">
        <f>IF('5. Jours sans travailler'!$C$3="Score",0,3)</f>
        <v>3</v>
      </c>
      <c r="BL48">
        <f>IF('5. Jours sans travailler'!$C$3="Score",0,3)</f>
        <v>3</v>
      </c>
      <c r="BM48">
        <f>IF('5. Jours sans travailler'!$C$3="Score",0,3)</f>
        <v>3</v>
      </c>
      <c r="BN48">
        <f>IF('5. Jours sans travailler'!$C$3="Score",0,3)</f>
        <v>3</v>
      </c>
      <c r="BO48">
        <f>IF('5. Jours sans travailler'!$C$3="Score",0,4)</f>
        <v>4</v>
      </c>
      <c r="BP48">
        <f>IF('5. Jours sans travailler'!$C$3="Score",0,3)</f>
        <v>3</v>
      </c>
      <c r="BQ48">
        <f>IF('5. Jours sans travailler'!$C$3="Score",0,2)</f>
        <v>2</v>
      </c>
      <c r="BR48">
        <f>IF('5. Jours sans travailler'!$C$3="Score",0,2)</f>
        <v>2</v>
      </c>
      <c r="BS48">
        <f>IF('5. Jours sans travailler'!$C$3="Score",0,2)</f>
        <v>2</v>
      </c>
      <c r="BT48">
        <f>IF('5. Jours sans travailler'!$C$3="Score",0,3)</f>
        <v>3</v>
      </c>
      <c r="BU48">
        <f>IF('5. Jours sans travailler'!$C$3="Score",0,3)</f>
        <v>3</v>
      </c>
      <c r="BV48">
        <f>IF('5. Jours sans travailler'!$C$3="Score",0,3)</f>
        <v>3</v>
      </c>
      <c r="BW48">
        <f>IF('5. Jours sans travailler'!$C$3="Score",0,3)</f>
        <v>3</v>
      </c>
      <c r="BX48">
        <f>IF('5. Jours sans travailler'!$C$3="Score",0,3)</f>
        <v>3</v>
      </c>
      <c r="BY48">
        <f>IF('5. Jours sans travailler'!$C$3="Score",0,2)</f>
        <v>2</v>
      </c>
      <c r="BZ48">
        <f>IF('5. Jours sans travailler'!$C$3="Score",0,2)</f>
        <v>2</v>
      </c>
      <c r="CA48">
        <f>IF('5. Jours sans travailler'!$C$3="Score",1,1)</f>
        <v>1</v>
      </c>
      <c r="CB48">
        <f>IF('5. Jours sans travailler'!$C$3="Score",0,2)</f>
        <v>2</v>
      </c>
      <c r="CC48">
        <f>IF('5. Jours sans travailler'!$C$3="Score",0,2)</f>
        <v>2</v>
      </c>
      <c r="CD48">
        <f>IF('5. Jours sans travailler'!$C$3="Score",0,3)</f>
        <v>3</v>
      </c>
      <c r="CE48">
        <f>IF('5. Jours sans travailler'!$C$3="Score",0,4)</f>
        <v>4</v>
      </c>
      <c r="CF48">
        <f>IF('5. Jours sans travailler'!$C$3="Score",0,5)</f>
        <v>5</v>
      </c>
      <c r="CG48">
        <f>IF('5. Jours sans travailler'!$C$3="Score",0,5)</f>
        <v>5</v>
      </c>
      <c r="CH48">
        <f>IF('5. Jours sans travailler'!$C$3="Score",0,5)</f>
        <v>5</v>
      </c>
      <c r="CI48">
        <f>IF('5. Jours sans travailler'!$C$3="Score",0,4)</f>
        <v>4</v>
      </c>
      <c r="CJ48">
        <f>IF('5. Jours sans travailler'!$C$3="Score",0,3)</f>
        <v>3</v>
      </c>
      <c r="CK48">
        <f>IF('5. Jours sans travailler'!$C$3="Score",0,2)</f>
        <v>2</v>
      </c>
      <c r="CL48">
        <f>IF('5. Jours sans travailler'!$C$3="Score",0,2)</f>
        <v>2</v>
      </c>
      <c r="CM48">
        <f>IF('5. Jours sans travailler'!$C$3="Score",0,2)</f>
        <v>2</v>
      </c>
      <c r="CN48">
        <f>IF('5. Jours sans travailler'!$C$3="Score",0,2)</f>
        <v>2</v>
      </c>
      <c r="CO48">
        <f>IF('5. Jours sans travailler'!$C$3="Score",0,2)</f>
        <v>2</v>
      </c>
      <c r="CP48">
        <f>IF('5. Jours sans travailler'!$C$3="Score",0,2)</f>
        <v>2</v>
      </c>
      <c r="CQ48">
        <f>IF('5. Jours sans travailler'!$C$3="Score",0,2)</f>
        <v>2</v>
      </c>
      <c r="CR48">
        <f>IF('5. Jours sans travailler'!$C$3="Score",0,2)</f>
        <v>2</v>
      </c>
      <c r="CS48">
        <f>IF('5. Jours sans travailler'!$C$3="Score",0,2)</f>
        <v>2</v>
      </c>
      <c r="CT48">
        <f>IF('5. Jours sans travailler'!$C$3="Score",1,1)</f>
        <v>1</v>
      </c>
      <c r="CU48">
        <f>IF('5. Jours sans travailler'!$C$3="Score",0,2)</f>
        <v>2</v>
      </c>
      <c r="CV48">
        <f>IF('5. Jours sans travailler'!$C$3="Score",0,2)</f>
        <v>2</v>
      </c>
      <c r="CW48">
        <f>IF('5. Jours sans travailler'!$C$3="Score",0,3)</f>
        <v>3</v>
      </c>
      <c r="CX48">
        <f>IF('5. Jours sans travailler'!$C$3="Score",0,4)</f>
        <v>4</v>
      </c>
      <c r="CY48">
        <f>IF('5. Jours sans travailler'!$C$3="Score",0,5)</f>
        <v>5</v>
      </c>
      <c r="CZ48">
        <f>IF('5. Jours sans travailler'!$C$3="Score",0,6)</f>
        <v>6</v>
      </c>
      <c r="DA48">
        <f>IF('5. Jours sans travailler'!$C$3="Score",0,7)</f>
        <v>7</v>
      </c>
    </row>
    <row r="49" spans="2:301" x14ac:dyDescent="0.35">
      <c r="B49" s="186" t="s">
        <v>1248</v>
      </c>
      <c r="D49">
        <f t="shared" si="3"/>
        <v>3.1294117647058823</v>
      </c>
      <c r="E49">
        <f>IF('5. Jours sans travailler'!$C$3="Score",,)</f>
        <v>0</v>
      </c>
      <c r="P49">
        <f>IF('5. Jours sans travailler'!$C$3="Score",,)</f>
        <v>0</v>
      </c>
      <c r="Q49">
        <f>IF('5. Jours sans travailler'!$C$3="Score",,)</f>
        <v>0</v>
      </c>
      <c r="R49">
        <f>IF('5. Jours sans travailler'!$C$3="Score",,)</f>
        <v>0</v>
      </c>
      <c r="S49">
        <f>IF('5. Jours sans travailler'!$C$3="Score",,)</f>
        <v>0</v>
      </c>
      <c r="T49">
        <f>IF('5. Jours sans travailler'!$C$3="Score",,)</f>
        <v>0</v>
      </c>
      <c r="U49">
        <f>IF('5. Jours sans travailler'!$C$3="Score",0,4)</f>
        <v>4</v>
      </c>
      <c r="V49">
        <f>IF('5. Jours sans travailler'!$C$3="Score",0,5)</f>
        <v>5</v>
      </c>
      <c r="W49">
        <f>IF('5. Jours sans travailler'!$C$3="Score",0,6)</f>
        <v>6</v>
      </c>
      <c r="X49">
        <f>IF('5. Jours sans travailler'!$C$3="Score",0,7)</f>
        <v>7</v>
      </c>
      <c r="Y49">
        <f>IF('5. Jours sans travailler'!$C$3="Score",0,7)</f>
        <v>7</v>
      </c>
      <c r="Z49">
        <f>IF('5. Jours sans travailler'!$C$3="Score",0,7)</f>
        <v>7</v>
      </c>
      <c r="AA49">
        <f>IF('5. Jours sans travailler'!$C$3="Score",0,7)</f>
        <v>7</v>
      </c>
      <c r="AB49">
        <f>IF('5. Jours sans travailler'!$C$3="Score",0,7)</f>
        <v>7</v>
      </c>
      <c r="AC49">
        <f>IF('5. Jours sans travailler'!$C$3="Score",0,7)</f>
        <v>7</v>
      </c>
      <c r="AD49">
        <f>IF('5. Jours sans travailler'!$C$3="Score",0,6)</f>
        <v>6</v>
      </c>
      <c r="AE49">
        <f>IF('5. Jours sans travailler'!$C$3="Score",0,5)</f>
        <v>5</v>
      </c>
      <c r="AF49">
        <f>IF('5. Jours sans travailler'!$C$3="Score",0,4)</f>
        <v>4</v>
      </c>
      <c r="AG49">
        <f>IF('5. Jours sans travailler'!$C$3="Score",0,4)</f>
        <v>4</v>
      </c>
      <c r="AH49">
        <f>IF('5. Jours sans travailler'!$C$3="Score",0,4)</f>
        <v>4</v>
      </c>
      <c r="AI49">
        <f>IF('5. Jours sans travailler'!$C$3="Score",0,4)</f>
        <v>4</v>
      </c>
      <c r="AJ49">
        <f>IF('5. Jours sans travailler'!$C$3="Score",0,3)</f>
        <v>3</v>
      </c>
      <c r="AK49">
        <f>IF('5. Jours sans travailler'!$C$3="Score",0,3)</f>
        <v>3</v>
      </c>
      <c r="AL49">
        <f>IF('5. Jours sans travailler'!$C$3="Score",0,3)</f>
        <v>3</v>
      </c>
      <c r="AM49">
        <f>IF('5. Jours sans travailler'!$C$3="Score",0,3)</f>
        <v>3</v>
      </c>
      <c r="AN49">
        <f>IF('5. Jours sans travailler'!$C$3="Score",0,2)</f>
        <v>2</v>
      </c>
      <c r="AO49">
        <f>IF('5. Jours sans travailler'!$C$3="Score",1,1)</f>
        <v>1</v>
      </c>
      <c r="AP49">
        <f>IF('5. Jours sans travailler'!$C$3="Score",2,0)</f>
        <v>0</v>
      </c>
      <c r="AQ49">
        <f>IF('5. Jours sans travailler'!$C$3="Score",2,0)</f>
        <v>0</v>
      </c>
      <c r="AR49">
        <f>IF('5. Jours sans travailler'!$C$3="Score",1,1)</f>
        <v>1</v>
      </c>
      <c r="AS49">
        <f>IF('5. Jours sans travailler'!$C$3="Score",1,1)</f>
        <v>1</v>
      </c>
      <c r="AT49">
        <f>IF('5. Jours sans travailler'!$C$3="Score",0,2)</f>
        <v>2</v>
      </c>
      <c r="AU49">
        <f>IF('5. Jours sans travailler'!$C$3="Score",0,3)</f>
        <v>3</v>
      </c>
      <c r="AV49">
        <f>IF('5. Jours sans travailler'!$C$3="Score",0,4)</f>
        <v>4</v>
      </c>
      <c r="AW49">
        <f>IF('5. Jours sans travailler'!$C$3="Score",0,5)</f>
        <v>5</v>
      </c>
      <c r="AX49">
        <f>IF('5. Jours sans travailler'!$C$3="Score",0,5)</f>
        <v>5</v>
      </c>
      <c r="AY49">
        <f>IF('5. Jours sans travailler'!$C$3="Score",0,4)</f>
        <v>4</v>
      </c>
      <c r="AZ49">
        <f>IF('5. Jours sans travailler'!$C$3="Score",0,4)</f>
        <v>4</v>
      </c>
      <c r="BA49">
        <f>IF('5. Jours sans travailler'!$C$3="Score",0,3)</f>
        <v>3</v>
      </c>
      <c r="BB49">
        <f>IF('5. Jours sans travailler'!$C$3="Score",0,2)</f>
        <v>2</v>
      </c>
      <c r="BC49">
        <f>IF('5. Jours sans travailler'!$C$3="Score",1,1)</f>
        <v>1</v>
      </c>
      <c r="BD49">
        <f>IF('5. Jours sans travailler'!$C$3="Score",2,0)</f>
        <v>0</v>
      </c>
      <c r="BE49">
        <f>IF('5. Jours sans travailler'!$C$3="Score",2,0)</f>
        <v>0</v>
      </c>
      <c r="BF49">
        <f>IF('5. Jours sans travailler'!$C$3="Score",2,0)</f>
        <v>0</v>
      </c>
      <c r="BG49">
        <f>IF('5. Jours sans travailler'!$C$3="Score",2,0)</f>
        <v>0</v>
      </c>
      <c r="BH49">
        <f>IF('5. Jours sans travailler'!$C$3="Score",2,0)</f>
        <v>0</v>
      </c>
      <c r="BI49">
        <f>IF('5. Jours sans travailler'!$C$3="Score",2,0)</f>
        <v>0</v>
      </c>
      <c r="BJ49">
        <f>IF('5. Jours sans travailler'!$C$3="Score",2,0)</f>
        <v>0</v>
      </c>
      <c r="BK49">
        <f>IF('5. Jours sans travailler'!$C$3="Score",1,1)</f>
        <v>1</v>
      </c>
      <c r="BL49">
        <f>IF('5. Jours sans travailler'!$C$3="Score",0,2)</f>
        <v>2</v>
      </c>
      <c r="BM49">
        <f>IF('5. Jours sans travailler'!$C$3="Score",0,3)</f>
        <v>3</v>
      </c>
      <c r="BN49">
        <f>IF('5. Jours sans travailler'!$C$3="Score",0,3)</f>
        <v>3</v>
      </c>
      <c r="BO49">
        <f>IF('5. Jours sans travailler'!$C$3="Score",0,3)</f>
        <v>3</v>
      </c>
      <c r="BP49">
        <f>IF('5. Jours sans travailler'!$C$3="Score",0,3)</f>
        <v>3</v>
      </c>
      <c r="BQ49">
        <f>IF('5. Jours sans travailler'!$C$3="Score",0,4)</f>
        <v>4</v>
      </c>
      <c r="BR49">
        <f>IF('5. Jours sans travailler'!$C$3="Score",0,4)</f>
        <v>4</v>
      </c>
      <c r="BS49">
        <f>IF('5. Jours sans travailler'!$C$3="Score",0,4)</f>
        <v>4</v>
      </c>
      <c r="BT49">
        <f>IF('5. Jours sans travailler'!$C$3="Score",0,3)</f>
        <v>3</v>
      </c>
      <c r="BU49">
        <f>IF('5. Jours sans travailler'!$C$3="Score",0,3)</f>
        <v>3</v>
      </c>
      <c r="BV49">
        <f>IF('5. Jours sans travailler'!$C$3="Score",0,3)</f>
        <v>3</v>
      </c>
      <c r="BW49">
        <f>IF('5. Jours sans travailler'!$C$3="Score",0,4)</f>
        <v>4</v>
      </c>
      <c r="BX49">
        <f>IF('5. Jours sans travailler'!$C$3="Score",0,4)</f>
        <v>4</v>
      </c>
      <c r="BY49">
        <f>IF('5. Jours sans travailler'!$C$3="Score",0,4)</f>
        <v>4</v>
      </c>
      <c r="BZ49">
        <f>IF('5. Jours sans travailler'!$C$3="Score",0,4)</f>
        <v>4</v>
      </c>
      <c r="CA49">
        <f>IF('5. Jours sans travailler'!$C$3="Score",0,4)</f>
        <v>4</v>
      </c>
      <c r="CB49">
        <f>IF('5. Jours sans travailler'!$C$3="Score",0,4)</f>
        <v>4</v>
      </c>
      <c r="CC49">
        <f>IF('5. Jours sans travailler'!$C$3="Score",0,4)</f>
        <v>4</v>
      </c>
      <c r="CD49">
        <f>IF('5. Jours sans travailler'!$C$3="Score",0,3)</f>
        <v>3</v>
      </c>
      <c r="CE49">
        <f>IF('5. Jours sans travailler'!$C$3="Score",0,2)</f>
        <v>2</v>
      </c>
      <c r="CF49">
        <f>IF('5. Jours sans travailler'!$C$3="Score",1,1)</f>
        <v>1</v>
      </c>
      <c r="CG49">
        <f>IF('5. Jours sans travailler'!$C$3="Score",2,0)</f>
        <v>0</v>
      </c>
      <c r="CH49">
        <f>IF('5. Jours sans travailler'!$C$3="Score",1,1)</f>
        <v>1</v>
      </c>
      <c r="CI49">
        <f>IF('5. Jours sans travailler'!$C$3="Score",1,1)</f>
        <v>1</v>
      </c>
      <c r="CJ49">
        <f>IF('5. Jours sans travailler'!$C$3="Score",1,1)</f>
        <v>1</v>
      </c>
      <c r="CK49">
        <f>IF('5. Jours sans travailler'!$C$3="Score",1,1)</f>
        <v>1</v>
      </c>
      <c r="CL49">
        <f>IF('5. Jours sans travailler'!$C$3="Score",1,1)</f>
        <v>1</v>
      </c>
      <c r="CM49">
        <f>IF('5. Jours sans travailler'!$C$3="Score",1,1)</f>
        <v>1</v>
      </c>
      <c r="CN49">
        <f>IF('5. Jours sans travailler'!$C$3="Score",0,2)</f>
        <v>2</v>
      </c>
      <c r="CO49">
        <f>IF('5. Jours sans travailler'!$C$3="Score",0,2)</f>
        <v>2</v>
      </c>
      <c r="CP49">
        <f>IF('5. Jours sans travailler'!$C$3="Score",0,3)</f>
        <v>3</v>
      </c>
      <c r="CQ49">
        <f>IF('5. Jours sans travailler'!$C$3="Score",0,4)</f>
        <v>4</v>
      </c>
      <c r="CR49">
        <f>IF('5. Jours sans travailler'!$C$3="Score",0,5)</f>
        <v>5</v>
      </c>
      <c r="CS49">
        <f>IF('5. Jours sans travailler'!$C$3="Score",0,6)</f>
        <v>6</v>
      </c>
      <c r="CT49">
        <f>IF('5. Jours sans travailler'!$C$3="Score",0,7)</f>
        <v>7</v>
      </c>
      <c r="CU49">
        <f>IF('5. Jours sans travailler'!$C$3="Score",0,6)</f>
        <v>6</v>
      </c>
      <c r="CV49">
        <f>IF('5. Jours sans travailler'!$C$3="Score",0,5)</f>
        <v>5</v>
      </c>
      <c r="CW49">
        <f>IF('5. Jours sans travailler'!$C$3="Score",0,4)</f>
        <v>4</v>
      </c>
      <c r="CX49">
        <f>IF('5. Jours sans travailler'!$C$3="Score",0,3)</f>
        <v>3</v>
      </c>
      <c r="CY49">
        <f>IF('5. Jours sans travailler'!$C$3="Score",0,3)</f>
        <v>3</v>
      </c>
      <c r="CZ49">
        <f>IF('5. Jours sans travailler'!$C$3="Score",0,3)</f>
        <v>3</v>
      </c>
      <c r="DA49">
        <f>IF('5. Jours sans travailler'!$C$3="Score",0,3)</f>
        <v>3</v>
      </c>
    </row>
    <row r="50" spans="2:301" ht="15" thickBot="1" x14ac:dyDescent="0.4">
      <c r="B50" s="186" t="s">
        <v>1249</v>
      </c>
      <c r="D50">
        <f t="shared" si="3"/>
        <v>3.3294117647058825</v>
      </c>
      <c r="E50">
        <f>IF('5. Jours sans travailler'!$C$3="Score",,)</f>
        <v>0</v>
      </c>
      <c r="P50">
        <f>IF('5. Jours sans travailler'!$C$3="Score",,)</f>
        <v>0</v>
      </c>
      <c r="Q50">
        <f>IF('5. Jours sans travailler'!$C$3="Score",,)</f>
        <v>0</v>
      </c>
      <c r="R50">
        <f>IF('5. Jours sans travailler'!$C$3="Score",,)</f>
        <v>0</v>
      </c>
      <c r="S50">
        <f>IF('5. Jours sans travailler'!$C$3="Score",,)</f>
        <v>0</v>
      </c>
      <c r="T50">
        <f>IF('5. Jours sans travailler'!$C$3="Score",,)</f>
        <v>0</v>
      </c>
      <c r="U50">
        <f>IF('5. Jours sans travailler'!$C$3="Score",0,7)</f>
        <v>7</v>
      </c>
      <c r="V50">
        <f>IF('5. Jours sans travailler'!$C$3="Score",0,7)</f>
        <v>7</v>
      </c>
      <c r="W50">
        <f>IF('5. Jours sans travailler'!$C$3="Score",0,6)</f>
        <v>6</v>
      </c>
      <c r="X50">
        <f>IF('5. Jours sans travailler'!$C$3="Score",0,5)</f>
        <v>5</v>
      </c>
      <c r="Y50">
        <f>IF('5. Jours sans travailler'!$C$3="Score",0,4)</f>
        <v>4</v>
      </c>
      <c r="Z50">
        <f>IF('5. Jours sans travailler'!$C$3="Score",0,4)</f>
        <v>4</v>
      </c>
      <c r="AA50">
        <f>IF('5. Jours sans travailler'!$C$3="Score",0,3)</f>
        <v>3</v>
      </c>
      <c r="AB50">
        <f>IF('5. Jours sans travailler'!$C$3="Score",0,2)</f>
        <v>2</v>
      </c>
      <c r="AC50">
        <f>IF('5. Jours sans travailler'!$C$3="Score",0,2)</f>
        <v>2</v>
      </c>
      <c r="AD50">
        <f>IF('5. Jours sans travailler'!$C$3="Score",0,2)</f>
        <v>2</v>
      </c>
      <c r="AE50">
        <f>IF('5. Jours sans travailler'!$C$3="Score",0,2)</f>
        <v>2</v>
      </c>
      <c r="AF50">
        <f>IF('5. Jours sans travailler'!$C$3="Score",0,2)</f>
        <v>2</v>
      </c>
      <c r="AG50">
        <f>IF('5. Jours sans travailler'!$C$3="Score",0,2)</f>
        <v>2</v>
      </c>
      <c r="AH50">
        <f>IF('5. Jours sans travailler'!$C$3="Score",0,3)</f>
        <v>3</v>
      </c>
      <c r="AI50">
        <f>IF('5. Jours sans travailler'!$C$3="Score",0,4)</f>
        <v>4</v>
      </c>
      <c r="AJ50">
        <f>IF('5. Jours sans travailler'!$C$3="Score",0,3)</f>
        <v>3</v>
      </c>
      <c r="AK50">
        <f>IF('5. Jours sans travailler'!$C$3="Score",0,4)</f>
        <v>4</v>
      </c>
      <c r="AL50">
        <f>IF('5. Jours sans travailler'!$C$3="Score",0,5)</f>
        <v>5</v>
      </c>
      <c r="AM50">
        <f>IF('5. Jours sans travailler'!$C$3="Score",0,6)</f>
        <v>6</v>
      </c>
      <c r="AN50">
        <f>IF('5. Jours sans travailler'!$C$3="Score",0,5)</f>
        <v>5</v>
      </c>
      <c r="AO50">
        <f>IF('5. Jours sans travailler'!$C$3="Score",0,4)</f>
        <v>4</v>
      </c>
      <c r="AP50">
        <f>IF('5. Jours sans travailler'!$C$3="Score",0,4)</f>
        <v>4</v>
      </c>
      <c r="AQ50">
        <f>IF('5. Jours sans travailler'!$C$3="Score",0,5)</f>
        <v>5</v>
      </c>
      <c r="AR50">
        <f>IF('5. Jours sans travailler'!$C$3="Score",0,5)</f>
        <v>5</v>
      </c>
      <c r="AS50">
        <f>IF('5. Jours sans travailler'!$C$3="Score",0,4)</f>
        <v>4</v>
      </c>
      <c r="AT50">
        <f>IF('5. Jours sans travailler'!$C$3="Score",0,3)</f>
        <v>3</v>
      </c>
      <c r="AU50">
        <f>IF('5. Jours sans travailler'!$C$3="Score",0,4)</f>
        <v>4</v>
      </c>
      <c r="AV50">
        <f>IF('5. Jours sans travailler'!$C$3="Score",0,4)</f>
        <v>4</v>
      </c>
      <c r="AW50">
        <f>IF('5. Jours sans travailler'!$C$3="Score",0,4)</f>
        <v>4</v>
      </c>
      <c r="AX50">
        <f>IF('5. Jours sans travailler'!$C$3="Score",0,3)</f>
        <v>3</v>
      </c>
      <c r="AY50">
        <f>IF('5. Jours sans travailler'!$C$3="Score",0,3)</f>
        <v>3</v>
      </c>
      <c r="AZ50">
        <f>IF('5. Jours sans travailler'!$C$3="Score",0,3)</f>
        <v>3</v>
      </c>
      <c r="BA50">
        <f>IF('5. Jours sans travailler'!$C$3="Score",0,3)</f>
        <v>3</v>
      </c>
      <c r="BB50">
        <f>IF('5. Jours sans travailler'!$C$3="Score",0,2)</f>
        <v>2</v>
      </c>
      <c r="BC50">
        <f>IF('5. Jours sans travailler'!$C$3="Score",0,3)</f>
        <v>3</v>
      </c>
      <c r="BD50">
        <f>IF('5. Jours sans travailler'!$C$3="Score",0,3)</f>
        <v>3</v>
      </c>
      <c r="BE50">
        <f>IF('5. Jours sans travailler'!$C$3="Score",0,3)</f>
        <v>3</v>
      </c>
      <c r="BF50">
        <f>IF('5. Jours sans travailler'!$C$3="Score",0,3)</f>
        <v>3</v>
      </c>
      <c r="BG50">
        <f>IF('5. Jours sans travailler'!$C$3="Score",0,3)</f>
        <v>3</v>
      </c>
      <c r="BH50">
        <f>IF('5. Jours sans travailler'!$C$3="Score",0,3)</f>
        <v>3</v>
      </c>
      <c r="BI50">
        <f>IF('5. Jours sans travailler'!$C$3="Score",0,3)</f>
        <v>3</v>
      </c>
      <c r="BJ50">
        <f>IF('5. Jours sans travailler'!$C$3="Score",0,2)</f>
        <v>2</v>
      </c>
      <c r="BK50">
        <f>IF('5. Jours sans travailler'!$C$3="Score",0,2)</f>
        <v>2</v>
      </c>
      <c r="BL50">
        <f>IF('5. Jours sans travailler'!$C$3="Score",0,2)</f>
        <v>2</v>
      </c>
      <c r="BM50">
        <f>IF('5. Jours sans travailler'!$C$3="Score",1,1)</f>
        <v>1</v>
      </c>
      <c r="BN50">
        <f>IF('5. Jours sans travailler'!$C$3="Score",0,2)</f>
        <v>2</v>
      </c>
      <c r="BO50">
        <f>IF('5. Jours sans travailler'!$C$3="Score",0,2)</f>
        <v>2</v>
      </c>
      <c r="BP50">
        <f>IF('5. Jours sans travailler'!$C$3="Score",0,3)</f>
        <v>3</v>
      </c>
      <c r="BQ50">
        <f>IF('5. Jours sans travailler'!$C$3="Score",0,4)</f>
        <v>4</v>
      </c>
      <c r="BR50">
        <f>IF('5. Jours sans travailler'!$C$3="Score",0,3)</f>
        <v>3</v>
      </c>
      <c r="BS50">
        <f>IF('5. Jours sans travailler'!$C$3="Score",0,3)</f>
        <v>3</v>
      </c>
      <c r="BT50">
        <f>IF('5. Jours sans travailler'!$C$3="Score",0,3)</f>
        <v>3</v>
      </c>
      <c r="BU50">
        <f>IF('5. Jours sans travailler'!$C$3="Score",0,2)</f>
        <v>2</v>
      </c>
      <c r="BV50">
        <f>IF('5. Jours sans travailler'!$C$3="Score",0,3)</f>
        <v>3</v>
      </c>
      <c r="BW50">
        <f>IF('5. Jours sans travailler'!$C$3="Score",0,2)</f>
        <v>2</v>
      </c>
      <c r="BX50">
        <f>IF('5. Jours sans travailler'!$C$3="Score",1,1)</f>
        <v>1</v>
      </c>
      <c r="BY50">
        <f>IF('5. Jours sans travailler'!$C$3="Score",0,2)</f>
        <v>2</v>
      </c>
      <c r="BZ50">
        <f>IF('5. Jours sans travailler'!$C$3="Score",0,3)</f>
        <v>3</v>
      </c>
      <c r="CA50">
        <f>IF('5. Jours sans travailler'!$C$3="Score",0,4)</f>
        <v>4</v>
      </c>
      <c r="CB50">
        <f>IF('5. Jours sans travailler'!$C$3="Score",0,5)</f>
        <v>5</v>
      </c>
      <c r="CC50">
        <f>IF('5. Jours sans travailler'!$C$3="Score",0,5)</f>
        <v>5</v>
      </c>
      <c r="CD50">
        <f>IF('5. Jours sans travailler'!$C$3="Score",0,6)</f>
        <v>6</v>
      </c>
      <c r="CE50">
        <f>IF('5. Jours sans travailler'!$C$3="Score",0,7)</f>
        <v>7</v>
      </c>
      <c r="CF50">
        <f>IF('5. Jours sans travailler'!$C$3="Score",0,7)</f>
        <v>7</v>
      </c>
      <c r="CG50">
        <f>IF('5. Jours sans travailler'!$C$3="Score",0,6)</f>
        <v>6</v>
      </c>
      <c r="CH50">
        <f>IF('5. Jours sans travailler'!$C$3="Score",0,5)</f>
        <v>5</v>
      </c>
      <c r="CI50">
        <f>IF('5. Jours sans travailler'!$C$3="Score",0,5)</f>
        <v>5</v>
      </c>
      <c r="CJ50">
        <f>IF('5. Jours sans travailler'!$C$3="Score",0,4)</f>
        <v>4</v>
      </c>
      <c r="CK50">
        <f>IF('5. Jours sans travailler'!$C$3="Score",0,3)</f>
        <v>3</v>
      </c>
      <c r="CL50">
        <f>IF('5. Jours sans travailler'!$C$3="Score",0,2)</f>
        <v>2</v>
      </c>
      <c r="CM50">
        <f>IF('5. Jours sans travailler'!$C$3="Score",1,1)</f>
        <v>1</v>
      </c>
      <c r="CN50">
        <f>IF('5. Jours sans travailler'!$C$3="Score",0,2)</f>
        <v>2</v>
      </c>
      <c r="CO50">
        <f>IF('5. Jours sans travailler'!$C$3="Score",0,2)</f>
        <v>2</v>
      </c>
      <c r="CP50">
        <f>IF('5. Jours sans travailler'!$C$3="Score",0,2)</f>
        <v>2</v>
      </c>
      <c r="CQ50">
        <f>IF('5. Jours sans travailler'!$C$3="Score",0,3)</f>
        <v>3</v>
      </c>
      <c r="CR50">
        <f>IF('5. Jours sans travailler'!$C$3="Score",0,3)</f>
        <v>3</v>
      </c>
      <c r="CS50">
        <f>IF('5. Jours sans travailler'!$C$3="Score",0,3)</f>
        <v>3</v>
      </c>
      <c r="CT50">
        <f>IF('5. Jours sans travailler'!$C$3="Score",0,3)</f>
        <v>3</v>
      </c>
      <c r="CU50">
        <f>IF('5. Jours sans travailler'!$C$3="Score",0,3)</f>
        <v>3</v>
      </c>
      <c r="CV50">
        <f>IF('5. Jours sans travailler'!$C$3="Score",0,3)</f>
        <v>3</v>
      </c>
      <c r="CW50">
        <f>IF('5. Jours sans travailler'!$C$3="Score",0,2)</f>
        <v>2</v>
      </c>
      <c r="CX50">
        <f>IF('5. Jours sans travailler'!$C$3="Score",1,1)</f>
        <v>1</v>
      </c>
      <c r="CY50">
        <f>IF('5. Jours sans travailler'!$C$3="Score",1,1)</f>
        <v>1</v>
      </c>
      <c r="CZ50">
        <f>IF('5. Jours sans travailler'!$C$3="Score",0,2)</f>
        <v>2</v>
      </c>
      <c r="DA50">
        <f>IF('5. Jours sans travailler'!$C$3="Score",0,3)</f>
        <v>3</v>
      </c>
    </row>
    <row r="51" spans="2:301" x14ac:dyDescent="0.35">
      <c r="B51" s="182" t="s">
        <v>653</v>
      </c>
      <c r="D51">
        <f t="shared" si="3"/>
        <v>3.0588235294117645</v>
      </c>
      <c r="E51">
        <f>IF('5. Jours sans travailler'!$C$3="Score",,)</f>
        <v>0</v>
      </c>
      <c r="P51">
        <f>IF('5. Jours sans travailler'!$C$3="Score",,)</f>
        <v>0</v>
      </c>
      <c r="Q51">
        <f>IF('5. Jours sans travailler'!$C$3="Score",,)</f>
        <v>0</v>
      </c>
      <c r="R51">
        <f>IF('5. Jours sans travailler'!$C$3="Score",,)</f>
        <v>0</v>
      </c>
      <c r="S51">
        <f>IF('5. Jours sans travailler'!$C$3="Score",,)</f>
        <v>0</v>
      </c>
      <c r="T51">
        <f>IF('5. Jours sans travailler'!$C$3="Score",,)</f>
        <v>0</v>
      </c>
      <c r="U51">
        <f>IF('5. Jours sans travailler'!$C$3="Score",0,4)</f>
        <v>4</v>
      </c>
      <c r="V51">
        <f>IF('5. Jours sans travailler'!$C$3="Score",0,5)</f>
        <v>5</v>
      </c>
      <c r="W51">
        <f>IF('5. Jours sans travailler'!$C$3="Score",0,4)</f>
        <v>4</v>
      </c>
      <c r="X51">
        <f>IF('5. Jours sans travailler'!$C$3="Score",0,4)</f>
        <v>4</v>
      </c>
      <c r="Y51">
        <f>IF('5. Jours sans travailler'!$C$3="Score",0,3)</f>
        <v>3</v>
      </c>
      <c r="Z51">
        <f>IF('5. Jours sans travailler'!$C$3="Score",0,2)</f>
        <v>2</v>
      </c>
      <c r="AA51">
        <f>IF('5. Jours sans travailler'!$C$3="Score",0,2)</f>
        <v>2</v>
      </c>
      <c r="AB51">
        <f>IF('5. Jours sans travailler'!$C$3="Score",0,3)</f>
        <v>3</v>
      </c>
      <c r="AC51">
        <f>IF('5. Jours sans travailler'!$C$3="Score",0,2)</f>
        <v>2</v>
      </c>
      <c r="AD51">
        <f>IF('5. Jours sans travailler'!$C$3="Score",0,2)</f>
        <v>2</v>
      </c>
      <c r="AE51">
        <f>IF('5. Jours sans travailler'!$C$3="Score",0,2)</f>
        <v>2</v>
      </c>
      <c r="AF51">
        <f>IF('5. Jours sans travailler'!$C$3="Score",0,2)</f>
        <v>2</v>
      </c>
      <c r="AG51">
        <f>IF('5. Jours sans travailler'!$C$3="Score",0,2)</f>
        <v>2</v>
      </c>
      <c r="AH51">
        <f>IF('5. Jours sans travailler'!$C$3="Score",1,1)</f>
        <v>1</v>
      </c>
      <c r="AI51">
        <f>IF('5. Jours sans travailler'!$C$3="Score",2,0)</f>
        <v>0</v>
      </c>
      <c r="AJ51">
        <f>IF('5. Jours sans travailler'!$C$3="Score",2,0)</f>
        <v>0</v>
      </c>
      <c r="AK51">
        <f>IF('5. Jours sans travailler'!$C$3="Score",2,0)</f>
        <v>0</v>
      </c>
      <c r="AL51">
        <f>IF('5. Jours sans travailler'!$C$3="Score",1,1)</f>
        <v>1</v>
      </c>
      <c r="AM51">
        <f>IF('5. Jours sans travailler'!$C$3="Score",0,2)</f>
        <v>2</v>
      </c>
      <c r="AN51">
        <f>IF('5. Jours sans travailler'!$C$3="Score",0,3)</f>
        <v>3</v>
      </c>
      <c r="AO51">
        <f>IF('5. Jours sans travailler'!$C$3="Score",0,3)</f>
        <v>3</v>
      </c>
      <c r="AP51">
        <f>IF('5. Jours sans travailler'!$C$3="Score",0,3)</f>
        <v>3</v>
      </c>
      <c r="AQ51">
        <f>IF('5. Jours sans travailler'!$C$3="Score",0,3)</f>
        <v>3</v>
      </c>
      <c r="AR51">
        <f>IF('5. Jours sans travailler'!$C$3="Score",0,4)</f>
        <v>4</v>
      </c>
      <c r="AS51">
        <f>IF('5. Jours sans travailler'!$C$3="Score",0,3)</f>
        <v>3</v>
      </c>
      <c r="AT51">
        <f>IF('5. Jours sans travailler'!$C$3="Score",0,3)</f>
        <v>3</v>
      </c>
      <c r="AU51">
        <f>IF('5. Jours sans travailler'!$C$3="Score",0,2)</f>
        <v>2</v>
      </c>
      <c r="AV51">
        <f>IF('5. Jours sans travailler'!$C$3="Score",0,3)</f>
        <v>3</v>
      </c>
      <c r="AW51">
        <f>IF('5. Jours sans travailler'!$C$3="Score",0,4)</f>
        <v>4</v>
      </c>
      <c r="AX51">
        <f>IF('5. Jours sans travailler'!$C$3="Score",0,5)</f>
        <v>5</v>
      </c>
      <c r="AY51">
        <f>IF('5. Jours sans travailler'!$C$3="Score",0,4)</f>
        <v>4</v>
      </c>
      <c r="AZ51">
        <f>IF('5. Jours sans travailler'!$C$3="Score",0,4)</f>
        <v>4</v>
      </c>
      <c r="BA51">
        <f>IF('5. Jours sans travailler'!$C$3="Score",0,4)</f>
        <v>4</v>
      </c>
      <c r="BB51">
        <f>IF('5. Jours sans travailler'!$C$3="Score",0,4)</f>
        <v>4</v>
      </c>
      <c r="BC51">
        <f>IF('5. Jours sans travailler'!$C$3="Score",0,4)</f>
        <v>4</v>
      </c>
      <c r="BD51">
        <f>IF('5. Jours sans travailler'!$C$3="Score",0,4)</f>
        <v>4</v>
      </c>
      <c r="BE51">
        <f>IF('5. Jours sans travailler'!$C$3="Score",0,3)</f>
        <v>3</v>
      </c>
      <c r="BF51">
        <f>IF('5. Jours sans travailler'!$C$3="Score",0,3)</f>
        <v>3</v>
      </c>
      <c r="BG51">
        <f>IF('5. Jours sans travailler'!$C$3="Score",0,4)</f>
        <v>4</v>
      </c>
      <c r="BH51">
        <f>IF('5. Jours sans travailler'!$C$3="Score",0,3)</f>
        <v>3</v>
      </c>
      <c r="BI51">
        <f>IF('5. Jours sans travailler'!$C$3="Score",0,3)</f>
        <v>3</v>
      </c>
      <c r="BJ51">
        <f>IF('5. Jours sans travailler'!$C$3="Score",0,2)</f>
        <v>2</v>
      </c>
      <c r="BK51">
        <f>IF('5. Jours sans travailler'!$C$3="Score",0,2)</f>
        <v>2</v>
      </c>
      <c r="BL51">
        <f>IF('5. Jours sans travailler'!$C$3="Score",0,2)</f>
        <v>2</v>
      </c>
      <c r="BM51">
        <f>IF('5. Jours sans travailler'!$C$3="Score",0,2)</f>
        <v>2</v>
      </c>
      <c r="BN51">
        <f>IF('5. Jours sans travailler'!$C$3="Score",1,1)</f>
        <v>1</v>
      </c>
      <c r="BO51">
        <f>IF('5. Jours sans travailler'!$C$3="Score",0,2)</f>
        <v>2</v>
      </c>
      <c r="BP51">
        <f>IF('5. Jours sans travailler'!$C$3="Score",0,3)</f>
        <v>3</v>
      </c>
      <c r="BQ51">
        <f>IF('5. Jours sans travailler'!$C$3="Score",0,4)</f>
        <v>4</v>
      </c>
      <c r="BR51">
        <f>IF('5. Jours sans travailler'!$C$3="Score",0,3)</f>
        <v>3</v>
      </c>
      <c r="BS51">
        <f>IF('5. Jours sans travailler'!$C$3="Score",0,3)</f>
        <v>3</v>
      </c>
      <c r="BT51">
        <f>IF('5. Jours sans travailler'!$C$3="Score",0,4)</f>
        <v>4</v>
      </c>
      <c r="BU51">
        <f>IF('5. Jours sans travailler'!$C$3="Score",0,4)</f>
        <v>4</v>
      </c>
      <c r="BV51">
        <f>IF('5. Jours sans travailler'!$C$3="Score",0,3)</f>
        <v>3</v>
      </c>
      <c r="BW51">
        <f>IF('5. Jours sans travailler'!$C$3="Score",0,2)</f>
        <v>2</v>
      </c>
      <c r="BX51">
        <f>IF('5. Jours sans travailler'!$C$3="Score",1,1)</f>
        <v>1</v>
      </c>
      <c r="BY51">
        <f>IF('5. Jours sans travailler'!$C$3="Score",0,2)</f>
        <v>2</v>
      </c>
      <c r="BZ51">
        <f>IF('5. Jours sans travailler'!$C$3="Score",0,3)</f>
        <v>3</v>
      </c>
      <c r="CA51">
        <f>IF('5. Jours sans travailler'!$C$3="Score",0,3)</f>
        <v>3</v>
      </c>
      <c r="CB51">
        <f>IF('5. Jours sans travailler'!$C$3="Score",0,4)</f>
        <v>4</v>
      </c>
      <c r="CC51">
        <f>IF('5. Jours sans travailler'!$C$3="Score",0,5)</f>
        <v>5</v>
      </c>
      <c r="CD51">
        <f>IF('5. Jours sans travailler'!$C$3="Score",0,6)</f>
        <v>6</v>
      </c>
      <c r="CE51">
        <f>IF('5. Jours sans travailler'!$C$3="Score",0,7)</f>
        <v>7</v>
      </c>
      <c r="CF51">
        <f>IF('5. Jours sans travailler'!$C$3="Score",0,7)</f>
        <v>7</v>
      </c>
      <c r="CG51">
        <f>IF('5. Jours sans travailler'!$C$3="Score",0,7)</f>
        <v>7</v>
      </c>
      <c r="CH51">
        <f>IF('5. Jours sans travailler'!$C$3="Score",0,6)</f>
        <v>6</v>
      </c>
      <c r="CI51">
        <f>IF('5. Jours sans travailler'!$C$3="Score",0,5)</f>
        <v>5</v>
      </c>
      <c r="CJ51">
        <f>IF('5. Jours sans travailler'!$C$3="Score",0,5)</f>
        <v>5</v>
      </c>
      <c r="CK51">
        <f>IF('5. Jours sans travailler'!$C$3="Score",0,4)</f>
        <v>4</v>
      </c>
      <c r="CL51">
        <f>IF('5. Jours sans travailler'!$C$3="Score",0,3)</f>
        <v>3</v>
      </c>
      <c r="CM51">
        <f>IF('5. Jours sans travailler'!$C$3="Score",0,2)</f>
        <v>2</v>
      </c>
      <c r="CN51">
        <f>IF('5. Jours sans travailler'!$C$3="Score",0,2)</f>
        <v>2</v>
      </c>
      <c r="CO51">
        <f>IF('5. Jours sans travailler'!$C$3="Score",0,2)</f>
        <v>2</v>
      </c>
      <c r="CP51">
        <f>IF('5. Jours sans travailler'!$C$3="Score",0,2)</f>
        <v>2</v>
      </c>
      <c r="CQ51">
        <f>IF('5. Jours sans travailler'!$C$3="Score",1,1)</f>
        <v>1</v>
      </c>
      <c r="CR51">
        <f>IF('5. Jours sans travailler'!$C$3="Score",1,1)</f>
        <v>1</v>
      </c>
      <c r="CS51">
        <f>IF('5. Jours sans travailler'!$C$3="Score",1,1)</f>
        <v>1</v>
      </c>
      <c r="CT51">
        <f>IF('5. Jours sans travailler'!$C$3="Score",0,2)</f>
        <v>2</v>
      </c>
      <c r="CU51">
        <f>IF('5. Jours sans travailler'!$C$3="Score",0,2)</f>
        <v>2</v>
      </c>
      <c r="CV51">
        <f>IF('5. Jours sans travailler'!$C$3="Score",0,3)</f>
        <v>3</v>
      </c>
      <c r="CW51">
        <f>IF('5. Jours sans travailler'!$C$3="Score",0,3)</f>
        <v>3</v>
      </c>
      <c r="CX51">
        <f>IF('5. Jours sans travailler'!$C$3="Score",0,4)</f>
        <v>4</v>
      </c>
      <c r="CY51">
        <f>IF('5. Jours sans travailler'!$C$3="Score",0,4)</f>
        <v>4</v>
      </c>
      <c r="CZ51">
        <f>IF('5. Jours sans travailler'!$C$3="Score",0,5)</f>
        <v>5</v>
      </c>
      <c r="DA51">
        <f>IF('5. Jours sans travailler'!$C$3="Score",0,4)</f>
        <v>4</v>
      </c>
    </row>
    <row r="52" spans="2:301" x14ac:dyDescent="0.35">
      <c r="B52" s="186" t="s">
        <v>654</v>
      </c>
      <c r="D52">
        <f t="shared" si="3"/>
        <v>2.9411764705882355</v>
      </c>
      <c r="E52">
        <f>IF('5. Jours sans travailler'!$C$3="Score",,)</f>
        <v>0</v>
      </c>
      <c r="P52">
        <f>IF('5. Jours sans travailler'!$C$3="Score",,)</f>
        <v>0</v>
      </c>
      <c r="Q52">
        <f>IF('5. Jours sans travailler'!$C$3="Score",,)</f>
        <v>0</v>
      </c>
      <c r="R52">
        <f>IF('5. Jours sans travailler'!$C$3="Score",,)</f>
        <v>0</v>
      </c>
      <c r="S52">
        <f>IF('5. Jours sans travailler'!$C$3="Score",,)</f>
        <v>0</v>
      </c>
      <c r="T52">
        <f>IF('5. Jours sans travailler'!$C$3="Score",,)</f>
        <v>0</v>
      </c>
      <c r="U52">
        <f>IF('5. Jours sans travailler'!$C$3="Score",0,3)</f>
        <v>3</v>
      </c>
      <c r="V52">
        <f>IF('5. Jours sans travailler'!$C$3="Score",0,2)</f>
        <v>2</v>
      </c>
      <c r="W52">
        <f>IF('5. Jours sans travailler'!$C$3="Score",0,2)</f>
        <v>2</v>
      </c>
      <c r="X52">
        <f>IF('5. Jours sans travailler'!$C$3="Score",1,1)</f>
        <v>1</v>
      </c>
      <c r="Y52">
        <f>IF('5. Jours sans travailler'!$C$3="Score",0,2)</f>
        <v>2</v>
      </c>
      <c r="Z52">
        <f>IF('5. Jours sans travailler'!$C$3="Score",0,2)</f>
        <v>2</v>
      </c>
      <c r="AA52">
        <f>IF('5. Jours sans travailler'!$C$3="Score",0,3)</f>
        <v>3</v>
      </c>
      <c r="AB52">
        <f>IF('5. Jours sans travailler'!$C$3="Score",0,2)</f>
        <v>2</v>
      </c>
      <c r="AC52">
        <f>IF('5. Jours sans travailler'!$C$3="Score",0,3)</f>
        <v>3</v>
      </c>
      <c r="AD52">
        <f>IF('5. Jours sans travailler'!$C$3="Score",0,4)</f>
        <v>4</v>
      </c>
      <c r="AE52">
        <f>IF('5. Jours sans travailler'!$C$3="Score",0,4)</f>
        <v>4</v>
      </c>
      <c r="AF52">
        <f>IF('5. Jours sans travailler'!$C$3="Score",0,3)</f>
        <v>3</v>
      </c>
      <c r="AG52">
        <f>IF('5. Jours sans travailler'!$C$3="Score",0,3)</f>
        <v>3</v>
      </c>
      <c r="AH52">
        <f>IF('5. Jours sans travailler'!$C$3="Score",0,2)</f>
        <v>2</v>
      </c>
      <c r="AI52">
        <f>IF('5. Jours sans travailler'!$C$3="Score",0,2)</f>
        <v>2</v>
      </c>
      <c r="AJ52">
        <f>IF('5. Jours sans travailler'!$C$3="Score",1,1)</f>
        <v>1</v>
      </c>
      <c r="AK52">
        <f>IF('5. Jours sans travailler'!$C$3="Score",2,0)</f>
        <v>0</v>
      </c>
      <c r="AL52">
        <f>IF('5. Jours sans travailler'!$C$3="Score",2,0)</f>
        <v>0</v>
      </c>
      <c r="AM52">
        <f>IF('5. Jours sans travailler'!$C$3="Score",2,0)</f>
        <v>0</v>
      </c>
      <c r="AN52">
        <f>IF('5. Jours sans travailler'!$C$3="Score",2,0)</f>
        <v>0</v>
      </c>
      <c r="AO52">
        <f>IF('5. Jours sans travailler'!$C$3="Score",1,1)</f>
        <v>1</v>
      </c>
      <c r="AP52">
        <f>IF('5. Jours sans travailler'!$C$3="Score",1,1)</f>
        <v>1</v>
      </c>
      <c r="AQ52">
        <f>IF('5. Jours sans travailler'!$C$3="Score",1,1)</f>
        <v>1</v>
      </c>
      <c r="AR52">
        <f>IF('5. Jours sans travailler'!$C$3="Score",0,2)</f>
        <v>2</v>
      </c>
      <c r="AS52">
        <f>IF('5. Jours sans travailler'!$C$3="Score",0,3)</f>
        <v>3</v>
      </c>
      <c r="AT52">
        <f>IF('5. Jours sans travailler'!$C$3="Score",0,4)</f>
        <v>4</v>
      </c>
      <c r="AU52">
        <f>IF('5. Jours sans travailler'!$C$3="Score",0,5)</f>
        <v>5</v>
      </c>
      <c r="AV52">
        <f>IF('5. Jours sans travailler'!$C$3="Score",0,5)</f>
        <v>5</v>
      </c>
      <c r="AW52">
        <f>IF('5. Jours sans travailler'!$C$3="Score",0,6)</f>
        <v>6</v>
      </c>
      <c r="AX52">
        <f>IF('5. Jours sans travailler'!$C$3="Score",0,6)</f>
        <v>6</v>
      </c>
      <c r="AY52">
        <f>IF('5. Jours sans travailler'!$C$3="Score",0,6)</f>
        <v>6</v>
      </c>
      <c r="AZ52">
        <f>IF('5. Jours sans travailler'!$C$3="Score",0,5)</f>
        <v>5</v>
      </c>
      <c r="BA52">
        <f>IF('5. Jours sans travailler'!$C$3="Score",0,4)</f>
        <v>4</v>
      </c>
      <c r="BB52">
        <f>IF('5. Jours sans travailler'!$C$3="Score",0,3)</f>
        <v>3</v>
      </c>
      <c r="BC52">
        <f>IF('5. Jours sans travailler'!$C$3="Score",0,2)</f>
        <v>2</v>
      </c>
      <c r="BD52">
        <f>IF('5. Jours sans travailler'!$C$3="Score",0,2)</f>
        <v>2</v>
      </c>
      <c r="BE52">
        <f>IF('5. Jours sans travailler'!$C$3="Score",0,3)</f>
        <v>3</v>
      </c>
      <c r="BF52">
        <f>IF('5. Jours sans travailler'!$C$3="Score",0,3)</f>
        <v>3</v>
      </c>
      <c r="BG52">
        <f>IF('5. Jours sans travailler'!$C$3="Score",0,3)</f>
        <v>3</v>
      </c>
      <c r="BH52">
        <f>IF('5. Jours sans travailler'!$C$3="Score",0,3)</f>
        <v>3</v>
      </c>
      <c r="BI52">
        <f>IF('5. Jours sans travailler'!$C$3="Score",0,4)</f>
        <v>4</v>
      </c>
      <c r="BJ52">
        <f>IF('5. Jours sans travailler'!$C$3="Score",0,4)</f>
        <v>4</v>
      </c>
      <c r="BK52">
        <f>IF('5. Jours sans travailler'!$C$3="Score",0,4)</f>
        <v>4</v>
      </c>
      <c r="BL52">
        <f>IF('5. Jours sans travailler'!$C$3="Score",0,4)</f>
        <v>4</v>
      </c>
      <c r="BM52">
        <f>IF('5. Jours sans travailler'!$C$3="Score",0,3)</f>
        <v>3</v>
      </c>
      <c r="BN52">
        <f>IF('5. Jours sans travailler'!$C$3="Score",0,3)</f>
        <v>3</v>
      </c>
      <c r="BO52">
        <f>IF('5. Jours sans travailler'!$C$3="Score",0,4)</f>
        <v>4</v>
      </c>
      <c r="BP52">
        <f>IF('5. Jours sans travailler'!$C$3="Score",0,4)</f>
        <v>4</v>
      </c>
      <c r="BQ52">
        <f>IF('5. Jours sans travailler'!$C$3="Score",0,4)</f>
        <v>4</v>
      </c>
      <c r="BR52">
        <f>IF('5. Jours sans travailler'!$C$3="Score",0,4)</f>
        <v>4</v>
      </c>
      <c r="BS52">
        <f>IF('5. Jours sans travailler'!$C$3="Score",0,3)</f>
        <v>3</v>
      </c>
      <c r="BT52">
        <f>IF('5. Jours sans travailler'!$C$3="Score",0,3)</f>
        <v>3</v>
      </c>
      <c r="BU52">
        <f>IF('5. Jours sans travailler'!$C$3="Score",0,3)</f>
        <v>3</v>
      </c>
      <c r="BV52">
        <f>IF('5. Jours sans travailler'!$C$3="Score",0,3)</f>
        <v>3</v>
      </c>
      <c r="BW52">
        <f>IF('5. Jours sans travailler'!$C$3="Score",0,2)</f>
        <v>2</v>
      </c>
      <c r="BX52">
        <f>IF('5. Jours sans travailler'!$C$3="Score",0,2)</f>
        <v>2</v>
      </c>
      <c r="BY52">
        <f>IF('5. Jours sans travailler'!$C$3="Score",0,2)</f>
        <v>2</v>
      </c>
      <c r="BZ52">
        <f>IF('5. Jours sans travailler'!$C$3="Score",0,2)</f>
        <v>2</v>
      </c>
      <c r="CA52">
        <f>IF('5. Jours sans travailler'!$C$3="Score",0,3)</f>
        <v>3</v>
      </c>
      <c r="CB52">
        <f>IF('5. Jours sans travailler'!$C$3="Score",0,4)</f>
        <v>4</v>
      </c>
      <c r="CC52">
        <f>IF('5. Jours sans travailler'!$C$3="Score",0,3)</f>
        <v>3</v>
      </c>
      <c r="CD52">
        <f>IF('5. Jours sans travailler'!$C$3="Score",0,4)</f>
        <v>4</v>
      </c>
      <c r="CE52">
        <f>IF('5. Jours sans travailler'!$C$3="Score",0,4)</f>
        <v>4</v>
      </c>
      <c r="CF52">
        <f>IF('5. Jours sans travailler'!$C$3="Score",0,4)</f>
        <v>4</v>
      </c>
      <c r="CG52">
        <f>IF('5. Jours sans travailler'!$C$3="Score",0,5)</f>
        <v>5</v>
      </c>
      <c r="CH52">
        <f>IF('5. Jours sans travailler'!$C$3="Score",0,4)</f>
        <v>4</v>
      </c>
      <c r="CI52">
        <f>IF('5. Jours sans travailler'!$C$3="Score",0,4)</f>
        <v>4</v>
      </c>
      <c r="CJ52">
        <f>IF('5. Jours sans travailler'!$C$3="Score",0,5)</f>
        <v>5</v>
      </c>
      <c r="CK52">
        <f>IF('5. Jours sans travailler'!$C$3="Score",0,5)</f>
        <v>5</v>
      </c>
      <c r="CL52">
        <f>IF('5. Jours sans travailler'!$C$3="Score",0,5)</f>
        <v>5</v>
      </c>
      <c r="CM52">
        <f>IF('5. Jours sans travailler'!$C$3="Score",0,5)</f>
        <v>5</v>
      </c>
      <c r="CN52">
        <f>IF('5. Jours sans travailler'!$C$3="Score",0,4)</f>
        <v>4</v>
      </c>
      <c r="CO52">
        <f>IF('5. Jours sans travailler'!$C$3="Score",0,4)</f>
        <v>4</v>
      </c>
      <c r="CP52">
        <f>IF('5. Jours sans travailler'!$C$3="Score",0,3)</f>
        <v>3</v>
      </c>
      <c r="CQ52">
        <f>IF('5. Jours sans travailler'!$C$3="Score",0,2)</f>
        <v>2</v>
      </c>
      <c r="CR52">
        <f>IF('5. Jours sans travailler'!$C$3="Score",0,2)</f>
        <v>2</v>
      </c>
      <c r="CS52">
        <f>IF('5. Jours sans travailler'!$C$3="Score",0,2)</f>
        <v>2</v>
      </c>
      <c r="CT52">
        <f>IF('5. Jours sans travailler'!$C$3="Score",1,1)</f>
        <v>1</v>
      </c>
      <c r="CU52">
        <f>IF('5. Jours sans travailler'!$C$3="Score",1,1)</f>
        <v>1</v>
      </c>
      <c r="CV52">
        <f>IF('5. Jours sans travailler'!$C$3="Score",1,1)</f>
        <v>1</v>
      </c>
      <c r="CW52">
        <f>IF('5. Jours sans travailler'!$C$3="Score",0,2)</f>
        <v>2</v>
      </c>
      <c r="CX52">
        <f>IF('5. Jours sans travailler'!$C$3="Score",0,2)</f>
        <v>2</v>
      </c>
      <c r="CY52">
        <f>IF('5. Jours sans travailler'!$C$3="Score",0,2)</f>
        <v>2</v>
      </c>
      <c r="CZ52">
        <f>IF('5. Jours sans travailler'!$C$3="Score",0,2)</f>
        <v>2</v>
      </c>
      <c r="DA52">
        <f>IF('5. Jours sans travailler'!$C$3="Score",0,2)</f>
        <v>2</v>
      </c>
    </row>
    <row r="53" spans="2:301" x14ac:dyDescent="0.35">
      <c r="B53" s="186" t="s">
        <v>655</v>
      </c>
      <c r="D53">
        <f t="shared" si="3"/>
        <v>2.7647058823529411</v>
      </c>
      <c r="E53">
        <f>IF('5. Jours sans travailler'!$C$3="Score",,)</f>
        <v>0</v>
      </c>
      <c r="P53">
        <f>IF('5. Jours sans travailler'!$C$3="Score",,)</f>
        <v>0</v>
      </c>
      <c r="Q53">
        <f>IF('5. Jours sans travailler'!$C$3="Score",,)</f>
        <v>0</v>
      </c>
      <c r="R53">
        <f>IF('5. Jours sans travailler'!$C$3="Score",,)</f>
        <v>0</v>
      </c>
      <c r="S53">
        <f>IF('5. Jours sans travailler'!$C$3="Score",,)</f>
        <v>0</v>
      </c>
      <c r="T53">
        <f>IF('5. Jours sans travailler'!$C$3="Score",,)</f>
        <v>0</v>
      </c>
      <c r="U53">
        <f>IF('5. Jours sans travailler'!$C$3="Score",0,4)</f>
        <v>4</v>
      </c>
      <c r="V53">
        <f>IF('5. Jours sans travailler'!$C$3="Score",0,4)</f>
        <v>4</v>
      </c>
      <c r="W53">
        <f>IF('5. Jours sans travailler'!$C$3="Score",0,4)</f>
        <v>4</v>
      </c>
      <c r="X53">
        <f>IF('5. Jours sans travailler'!$C$3="Score",0,4)</f>
        <v>4</v>
      </c>
      <c r="Y53">
        <f>IF('5. Jours sans travailler'!$C$3="Score",0,3)</f>
        <v>3</v>
      </c>
      <c r="Z53">
        <f>IF('5. Jours sans travailler'!$C$3="Score",0,4)</f>
        <v>4</v>
      </c>
      <c r="AA53">
        <f>IF('5. Jours sans travailler'!$C$3="Score",0,4)</f>
        <v>4</v>
      </c>
      <c r="AB53">
        <f>IF('5. Jours sans travailler'!$C$3="Score",0,4)</f>
        <v>4</v>
      </c>
      <c r="AC53">
        <f>IF('5. Jours sans travailler'!$C$3="Score",0,3)</f>
        <v>3</v>
      </c>
      <c r="AD53">
        <f>IF('5. Jours sans travailler'!$C$3="Score",0,3)</f>
        <v>3</v>
      </c>
      <c r="AE53">
        <f>IF('5. Jours sans travailler'!$C$3="Score",0,3)</f>
        <v>3</v>
      </c>
      <c r="AF53">
        <f>IF('5. Jours sans travailler'!$C$3="Score",0,3)</f>
        <v>3</v>
      </c>
      <c r="AG53">
        <f>IF('5. Jours sans travailler'!$C$3="Score",0,2)</f>
        <v>2</v>
      </c>
      <c r="AH53">
        <f>IF('5. Jours sans travailler'!$C$3="Score",1,1)</f>
        <v>1</v>
      </c>
      <c r="AI53">
        <f>IF('5. Jours sans travailler'!$C$3="Score",1,1)</f>
        <v>1</v>
      </c>
      <c r="AJ53">
        <f>IF('5. Jours sans travailler'!$C$3="Score",0,2)</f>
        <v>2</v>
      </c>
      <c r="AK53">
        <f>IF('5. Jours sans travailler'!$C$3="Score",0,3)</f>
        <v>3</v>
      </c>
      <c r="AL53">
        <f>IF('5. Jours sans travailler'!$C$3="Score",0,4)</f>
        <v>4</v>
      </c>
      <c r="AM53">
        <f>IF('5. Jours sans travailler'!$C$3="Score",0,5)</f>
        <v>5</v>
      </c>
      <c r="AN53">
        <f>IF('5. Jours sans travailler'!$C$3="Score",0,6)</f>
        <v>6</v>
      </c>
      <c r="AO53">
        <f>IF('5. Jours sans travailler'!$C$3="Score",0,7)</f>
        <v>7</v>
      </c>
      <c r="AP53">
        <f>IF('5. Jours sans travailler'!$C$3="Score",0,7)</f>
        <v>7</v>
      </c>
      <c r="AQ53">
        <f>IF('5. Jours sans travailler'!$C$3="Score",0,6)</f>
        <v>6</v>
      </c>
      <c r="AR53">
        <f>IF('5. Jours sans travailler'!$C$3="Score",0,5)</f>
        <v>5</v>
      </c>
      <c r="AS53">
        <f>IF('5. Jours sans travailler'!$C$3="Score",0,4)</f>
        <v>4</v>
      </c>
      <c r="AT53">
        <f>IF('5. Jours sans travailler'!$C$3="Score",0,4)</f>
        <v>4</v>
      </c>
      <c r="AU53">
        <f>IF('5. Jours sans travailler'!$C$3="Score",0,3)</f>
        <v>3</v>
      </c>
      <c r="AV53">
        <f>IF('5. Jours sans travailler'!$C$3="Score",0,3)</f>
        <v>3</v>
      </c>
      <c r="AW53">
        <f>IF('5. Jours sans travailler'!$C$3="Score",0,3)</f>
        <v>3</v>
      </c>
      <c r="AX53">
        <f>IF('5. Jours sans travailler'!$C$3="Score",0,3)</f>
        <v>3</v>
      </c>
      <c r="AY53">
        <f>IF('5. Jours sans travailler'!$C$3="Score",0,4)</f>
        <v>4</v>
      </c>
      <c r="AZ53">
        <f>IF('5. Jours sans travailler'!$C$3="Score",0,4)</f>
        <v>4</v>
      </c>
      <c r="BA53">
        <f>IF('5. Jours sans travailler'!$C$3="Score",0,4)</f>
        <v>4</v>
      </c>
      <c r="BB53">
        <f>IF('5. Jours sans travailler'!$C$3="Score",0,4)</f>
        <v>4</v>
      </c>
      <c r="BC53">
        <f>IF('5. Jours sans travailler'!$C$3="Score",0,3)</f>
        <v>3</v>
      </c>
      <c r="BD53">
        <f>IF('5. Jours sans travailler'!$C$3="Score",0,2)</f>
        <v>2</v>
      </c>
      <c r="BE53">
        <f>IF('5. Jours sans travailler'!$C$3="Score",0,3)</f>
        <v>3</v>
      </c>
      <c r="BF53">
        <f>IF('5. Jours sans travailler'!$C$3="Score",0,2)</f>
        <v>2</v>
      </c>
      <c r="BG53">
        <f>IF('5. Jours sans travailler'!$C$3="Score",0,2)</f>
        <v>2</v>
      </c>
      <c r="BH53">
        <f>IF('5. Jours sans travailler'!$C$3="Score",0,2)</f>
        <v>2</v>
      </c>
      <c r="BI53">
        <f>IF('5. Jours sans travailler'!$C$3="Score",0,2)</f>
        <v>2</v>
      </c>
      <c r="BJ53">
        <f>IF('5. Jours sans travailler'!$C$3="Score",0,2)</f>
        <v>2</v>
      </c>
      <c r="BK53">
        <f>IF('5. Jours sans travailler'!$C$3="Score",0,2)</f>
        <v>2</v>
      </c>
      <c r="BL53">
        <f>IF('5. Jours sans travailler'!$C$3="Score",1,1)</f>
        <v>1</v>
      </c>
      <c r="BM53">
        <f>IF('5. Jours sans travailler'!$C$3="Score",1,1)</f>
        <v>1</v>
      </c>
      <c r="BN53">
        <f>IF('5. Jours sans travailler'!$C$3="Score",1,1)</f>
        <v>1</v>
      </c>
      <c r="BO53">
        <f>IF('5. Jours sans travailler'!$C$3="Score",1,1)</f>
        <v>1</v>
      </c>
      <c r="BP53">
        <f>IF('5. Jours sans travailler'!$C$3="Score",0,2)</f>
        <v>2</v>
      </c>
      <c r="BQ53">
        <f>IF('5. Jours sans travailler'!$C$3="Score",0,2)</f>
        <v>2</v>
      </c>
      <c r="BR53">
        <f>IF('5. Jours sans travailler'!$C$3="Score",0,2)</f>
        <v>2</v>
      </c>
      <c r="BS53">
        <f>IF('5. Jours sans travailler'!$C$3="Score",0,2)</f>
        <v>2</v>
      </c>
      <c r="BT53">
        <f>IF('5. Jours sans travailler'!$C$3="Score",0,2)</f>
        <v>2</v>
      </c>
      <c r="BU53">
        <f>IF('5. Jours sans travailler'!$C$3="Score",0,3)</f>
        <v>3</v>
      </c>
      <c r="BV53">
        <f>IF('5. Jours sans travailler'!$C$3="Score",0,2)</f>
        <v>2</v>
      </c>
      <c r="BW53">
        <f>IF('5. Jours sans travailler'!$C$3="Score",1,1)</f>
        <v>1</v>
      </c>
      <c r="BX53">
        <f>IF('5. Jours sans travailler'!$C$3="Score",0,2)</f>
        <v>2</v>
      </c>
      <c r="BY53">
        <f>IF('5. Jours sans travailler'!$C$3="Score",0,2)</f>
        <v>2</v>
      </c>
      <c r="BZ53">
        <f>IF('5. Jours sans travailler'!$C$3="Score",0,2)</f>
        <v>2</v>
      </c>
      <c r="CA53">
        <f>IF('5. Jours sans travailler'!$C$3="Score",0,2)</f>
        <v>2</v>
      </c>
      <c r="CB53">
        <f>IF('5. Jours sans travailler'!$C$3="Score",0,2)</f>
        <v>2</v>
      </c>
      <c r="CC53">
        <f>IF('5. Jours sans travailler'!$C$3="Score",0,2)</f>
        <v>2</v>
      </c>
      <c r="CD53">
        <f>IF('5. Jours sans travailler'!$C$3="Score",0,2)</f>
        <v>2</v>
      </c>
      <c r="CE53">
        <f>IF('5. Jours sans travailler'!$C$3="Score",0,2)</f>
        <v>2</v>
      </c>
      <c r="CF53">
        <f>IF('5. Jours sans travailler'!$C$3="Score",0,3)</f>
        <v>3</v>
      </c>
      <c r="CG53">
        <f>IF('5. Jours sans travailler'!$C$3="Score",0,3)</f>
        <v>3</v>
      </c>
      <c r="CH53">
        <f>IF('5. Jours sans travailler'!$C$3="Score",0,3)</f>
        <v>3</v>
      </c>
      <c r="CI53">
        <f>IF('5. Jours sans travailler'!$C$3="Score",0,3)</f>
        <v>3</v>
      </c>
      <c r="CJ53">
        <f>IF('5. Jours sans travailler'!$C$3="Score",0,3)</f>
        <v>3</v>
      </c>
      <c r="CK53">
        <f>IF('5. Jours sans travailler'!$C$3="Score",0,3)</f>
        <v>3</v>
      </c>
      <c r="CL53">
        <f>IF('5. Jours sans travailler'!$C$3="Score",0,2)</f>
        <v>2</v>
      </c>
      <c r="CM53">
        <f>IF('5. Jours sans travailler'!$C$3="Score",0,2)</f>
        <v>2</v>
      </c>
      <c r="CN53">
        <f>IF('5. Jours sans travailler'!$C$3="Score",0,2)</f>
        <v>2</v>
      </c>
      <c r="CO53">
        <f>IF('5. Jours sans travailler'!$C$3="Score",0,2)</f>
        <v>2</v>
      </c>
      <c r="CP53">
        <f>IF('5. Jours sans travailler'!$C$3="Score",0,2)</f>
        <v>2</v>
      </c>
      <c r="CQ53">
        <f>IF('5. Jours sans travailler'!$C$3="Score",0,2)</f>
        <v>2</v>
      </c>
      <c r="CR53">
        <f>IF('5. Jours sans travailler'!$C$3="Score",0,3)</f>
        <v>3</v>
      </c>
      <c r="CS53">
        <f>IF('5. Jours sans travailler'!$C$3="Score",0,4)</f>
        <v>4</v>
      </c>
      <c r="CT53">
        <f>IF('5. Jours sans travailler'!$C$3="Score",0,3)</f>
        <v>3</v>
      </c>
      <c r="CU53">
        <f>IF('5. Jours sans travailler'!$C$3="Score",0,3)</f>
        <v>3</v>
      </c>
      <c r="CV53">
        <f>IF('5. Jours sans travailler'!$C$3="Score",0,3)</f>
        <v>3</v>
      </c>
      <c r="CW53">
        <f>IF('5. Jours sans travailler'!$C$3="Score",0,2)</f>
        <v>2</v>
      </c>
      <c r="CX53">
        <f>IF('5. Jours sans travailler'!$C$3="Score",0,2)</f>
        <v>2</v>
      </c>
      <c r="CY53">
        <f>IF('5. Jours sans travailler'!$C$3="Score",1,1)</f>
        <v>1</v>
      </c>
      <c r="CZ53">
        <f>IF('5. Jours sans travailler'!$C$3="Score",2,0)</f>
        <v>0</v>
      </c>
      <c r="DA53">
        <f>IF('5. Jours sans travailler'!$C$3="Score",2,0)</f>
        <v>0</v>
      </c>
    </row>
    <row r="54" spans="2:301" x14ac:dyDescent="0.35">
      <c r="B54" s="186" t="s">
        <v>657</v>
      </c>
      <c r="D54">
        <f t="shared" si="3"/>
        <v>3.2941176470588234</v>
      </c>
      <c r="E54">
        <f>IF('5. Jours sans travailler'!$C$3="Score",,)</f>
        <v>0</v>
      </c>
      <c r="P54">
        <f>IF('5. Jours sans travailler'!$C$3="Score",,)</f>
        <v>0</v>
      </c>
      <c r="Q54">
        <f>IF('5. Jours sans travailler'!$C$3="Score",,)</f>
        <v>0</v>
      </c>
      <c r="R54">
        <f>IF('5. Jours sans travailler'!$C$3="Score",,)</f>
        <v>0</v>
      </c>
      <c r="S54">
        <f>IF('5. Jours sans travailler'!$C$3="Score",,)</f>
        <v>0</v>
      </c>
      <c r="T54">
        <f>IF('5. Jours sans travailler'!$C$3="Score",,)</f>
        <v>0</v>
      </c>
      <c r="U54">
        <f>IF('5. Jours sans travailler'!$C$3="Score",0,6)</f>
        <v>6</v>
      </c>
      <c r="V54">
        <f>IF('5. Jours sans travailler'!$C$3="Score",0,5)</f>
        <v>5</v>
      </c>
      <c r="W54">
        <f>IF('5. Jours sans travailler'!$C$3="Score",0,4)</f>
        <v>4</v>
      </c>
      <c r="X54">
        <f>IF('5. Jours sans travailler'!$C$3="Score",0,3)</f>
        <v>3</v>
      </c>
      <c r="Y54">
        <f>IF('5. Jours sans travailler'!$C$3="Score",0,3)</f>
        <v>3</v>
      </c>
      <c r="Z54">
        <f>IF('5. Jours sans travailler'!$C$3="Score",0,3)</f>
        <v>3</v>
      </c>
      <c r="AA54">
        <f>IF('5. Jours sans travailler'!$C$3="Score",0,2)</f>
        <v>2</v>
      </c>
      <c r="AB54">
        <f>IF('5. Jours sans travailler'!$C$3="Score",0,2)</f>
        <v>2</v>
      </c>
      <c r="AC54">
        <f>IF('5. Jours sans travailler'!$C$3="Score",0,3)</f>
        <v>3</v>
      </c>
      <c r="AD54">
        <f>IF('5. Jours sans travailler'!$C$3="Score",0,3)</f>
        <v>3</v>
      </c>
      <c r="AE54">
        <f>IF('5. Jours sans travailler'!$C$3="Score",0,3)</f>
        <v>3</v>
      </c>
      <c r="AF54">
        <f>IF('5. Jours sans travailler'!$C$3="Score",0,3)</f>
        <v>3</v>
      </c>
      <c r="AG54">
        <f>IF('5. Jours sans travailler'!$C$3="Score",0,2)</f>
        <v>2</v>
      </c>
      <c r="AH54">
        <f>IF('5. Jours sans travailler'!$C$3="Score",0,2)</f>
        <v>2</v>
      </c>
      <c r="AI54">
        <f>IF('5. Jours sans travailler'!$C$3="Score",1,1)</f>
        <v>1</v>
      </c>
      <c r="AJ54">
        <f>IF('5. Jours sans travailler'!$C$3="Score",2,0)</f>
        <v>0</v>
      </c>
      <c r="AK54">
        <f>IF('5. Jours sans travailler'!$C$3="Score",2,0)</f>
        <v>0</v>
      </c>
      <c r="AL54">
        <f>IF('5. Jours sans travailler'!$C$3="Score",2,0)</f>
        <v>0</v>
      </c>
      <c r="AM54">
        <f>IF('5. Jours sans travailler'!$C$3="Score",2,0)</f>
        <v>0</v>
      </c>
      <c r="AN54">
        <f>IF('5. Jours sans travailler'!$C$3="Score",2,0)</f>
        <v>0</v>
      </c>
      <c r="AO54">
        <f>IF('5. Jours sans travailler'!$C$3="Score",1,1)</f>
        <v>1</v>
      </c>
      <c r="AP54">
        <f>IF('5. Jours sans travailler'!$C$3="Score",0,2)</f>
        <v>2</v>
      </c>
      <c r="AQ54">
        <f>IF('5. Jours sans travailler'!$C$3="Score",0,3)</f>
        <v>3</v>
      </c>
      <c r="AR54">
        <f>IF('5. Jours sans travailler'!$C$3="Score",0,4)</f>
        <v>4</v>
      </c>
      <c r="AS54">
        <f>IF('5. Jours sans travailler'!$C$3="Score",0,5)</f>
        <v>5</v>
      </c>
      <c r="AT54">
        <f>IF('5. Jours sans travailler'!$C$3="Score",0,5)</f>
        <v>5</v>
      </c>
      <c r="AU54">
        <f>IF('5. Jours sans travailler'!$C$3="Score",0,6)</f>
        <v>6</v>
      </c>
      <c r="AV54">
        <f>IF('5. Jours sans travailler'!$C$3="Score",0,5)</f>
        <v>5</v>
      </c>
      <c r="AW54">
        <f>IF('5. Jours sans travailler'!$C$3="Score",0,5)</f>
        <v>5</v>
      </c>
      <c r="AX54">
        <f>IF('5. Jours sans travailler'!$C$3="Score",0,4)</f>
        <v>4</v>
      </c>
      <c r="AY54">
        <f>IF('5. Jours sans travailler'!$C$3="Score",0,4)</f>
        <v>4</v>
      </c>
      <c r="AZ54">
        <f>IF('5. Jours sans travailler'!$C$3="Score",0,4)</f>
        <v>4</v>
      </c>
      <c r="BA54">
        <f>IF('5. Jours sans travailler'!$C$3="Score",0,4)</f>
        <v>4</v>
      </c>
      <c r="BB54">
        <f>IF('5. Jours sans travailler'!$C$3="Score",0,3)</f>
        <v>3</v>
      </c>
      <c r="BC54">
        <f>IF('5. Jours sans travailler'!$C$3="Score",0,3)</f>
        <v>3</v>
      </c>
      <c r="BD54">
        <f>IF('5. Jours sans travailler'!$C$3="Score",0,2)</f>
        <v>2</v>
      </c>
      <c r="BE54">
        <f>IF('5. Jours sans travailler'!$C$3="Score",0,2)</f>
        <v>2</v>
      </c>
      <c r="BF54">
        <f>IF('5. Jours sans travailler'!$C$3="Score",1,1)</f>
        <v>1</v>
      </c>
      <c r="BG54">
        <f>IF('5. Jours sans travailler'!$C$3="Score",2,0)</f>
        <v>0</v>
      </c>
      <c r="BH54">
        <f>IF('5. Jours sans travailler'!$C$3="Score",1,1)</f>
        <v>1</v>
      </c>
      <c r="BI54">
        <f>IF('5. Jours sans travailler'!$C$3="Score",1,1)</f>
        <v>1</v>
      </c>
      <c r="BJ54">
        <f>IF('5. Jours sans travailler'!$C$3="Score",1,1)</f>
        <v>1</v>
      </c>
      <c r="BK54">
        <f>IF('5. Jours sans travailler'!$C$3="Score",1,1)</f>
        <v>1</v>
      </c>
      <c r="BL54">
        <f>IF('5. Jours sans travailler'!$C$3="Score",1,1)</f>
        <v>1</v>
      </c>
      <c r="BM54">
        <f>IF('5. Jours sans travailler'!$C$3="Score",0,2)</f>
        <v>2</v>
      </c>
      <c r="BN54">
        <f>IF('5. Jours sans travailler'!$C$3="Score",0,2)</f>
        <v>2</v>
      </c>
      <c r="BO54">
        <f>IF('5. Jours sans travailler'!$C$3="Score",1,1)</f>
        <v>1</v>
      </c>
      <c r="BP54">
        <f>IF('5. Jours sans travailler'!$C$3="Score",1,1)</f>
        <v>1</v>
      </c>
      <c r="BQ54">
        <f>IF('5. Jours sans travailler'!$C$3="Score",0,2)</f>
        <v>2</v>
      </c>
      <c r="BR54">
        <f>IF('5. Jours sans travailler'!$C$3="Score",0,3)</f>
        <v>3</v>
      </c>
      <c r="BS54">
        <f>IF('5. Jours sans travailler'!$C$3="Score",0,4)</f>
        <v>4</v>
      </c>
      <c r="BT54">
        <f>IF('5. Jours sans travailler'!$C$3="Score",0,4)</f>
        <v>4</v>
      </c>
      <c r="BU54">
        <f>IF('5. Jours sans travailler'!$C$3="Score",0,5)</f>
        <v>5</v>
      </c>
      <c r="BV54">
        <f>IF('5. Jours sans travailler'!$C$3="Score",0,5)</f>
        <v>5</v>
      </c>
      <c r="BW54">
        <f>IF('5. Jours sans travailler'!$C$3="Score",0,5)</f>
        <v>5</v>
      </c>
      <c r="BX54">
        <f>IF('5. Jours sans travailler'!$C$3="Score",0,4)</f>
        <v>4</v>
      </c>
      <c r="BY54">
        <f>IF('5. Jours sans travailler'!$C$3="Score",0,4)</f>
        <v>4</v>
      </c>
      <c r="BZ54">
        <f>IF('5. Jours sans travailler'!$C$3="Score",0,3)</f>
        <v>3</v>
      </c>
      <c r="CA54">
        <f>IF('5. Jours sans travailler'!$C$3="Score",0,2)</f>
        <v>2</v>
      </c>
      <c r="CB54">
        <f>IF('5. Jours sans travailler'!$C$3="Score",1,1)</f>
        <v>1</v>
      </c>
      <c r="CC54">
        <f>IF('5. Jours sans travailler'!$C$3="Score",0,2)</f>
        <v>2</v>
      </c>
      <c r="CD54">
        <f>IF('5. Jours sans travailler'!$C$3="Score",0,3)</f>
        <v>3</v>
      </c>
      <c r="CE54">
        <f>IF('5. Jours sans travailler'!$C$3="Score",0,3)</f>
        <v>3</v>
      </c>
      <c r="CF54">
        <f>IF('5. Jours sans travailler'!$C$3="Score",0,2)</f>
        <v>2</v>
      </c>
      <c r="CG54">
        <f>IF('5. Jours sans travailler'!$C$3="Score",0,3)</f>
        <v>3</v>
      </c>
      <c r="CH54">
        <f>IF('5. Jours sans travailler'!$C$3="Score",0,4)</f>
        <v>4</v>
      </c>
      <c r="CI54">
        <f>IF('5. Jours sans travailler'!$C$3="Score",0,5)</f>
        <v>5</v>
      </c>
      <c r="CJ54">
        <f>IF('5. Jours sans travailler'!$C$3="Score",0,4)</f>
        <v>4</v>
      </c>
      <c r="CK54">
        <f>IF('5. Jours sans travailler'!$C$3="Score",0,3)</f>
        <v>3</v>
      </c>
      <c r="CL54">
        <f>IF('5. Jours sans travailler'!$C$3="Score",0,4)</f>
        <v>4</v>
      </c>
      <c r="CM54">
        <f>IF('5. Jours sans travailler'!$C$3="Score",0,5)</f>
        <v>5</v>
      </c>
      <c r="CN54">
        <f>IF('5. Jours sans travailler'!$C$3="Score",0,5)</f>
        <v>5</v>
      </c>
      <c r="CO54">
        <f>IF('5. Jours sans travailler'!$C$3="Score",0,5)</f>
        <v>5</v>
      </c>
      <c r="CP54">
        <f>IF('5. Jours sans travailler'!$C$3="Score",0,5)</f>
        <v>5</v>
      </c>
      <c r="CQ54">
        <f>IF('5. Jours sans travailler'!$C$3="Score",0,6)</f>
        <v>6</v>
      </c>
      <c r="CR54">
        <f>IF('5. Jours sans travailler'!$C$3="Score",0,7)</f>
        <v>7</v>
      </c>
      <c r="CS54">
        <f>IF('5. Jours sans travailler'!$C$3="Score",0,7)</f>
        <v>7</v>
      </c>
      <c r="CT54">
        <f>IF('5. Jours sans travailler'!$C$3="Score",0,7)</f>
        <v>7</v>
      </c>
      <c r="CU54">
        <f>IF('5. Jours sans travailler'!$C$3="Score",0,6)</f>
        <v>6</v>
      </c>
      <c r="CV54">
        <f>IF('5. Jours sans travailler'!$C$3="Score",0,6)</f>
        <v>6</v>
      </c>
      <c r="CW54">
        <f>IF('5. Jours sans travailler'!$C$3="Score",0,5)</f>
        <v>5</v>
      </c>
      <c r="CX54">
        <f>IF('5. Jours sans travailler'!$C$3="Score",0,4)</f>
        <v>4</v>
      </c>
      <c r="CY54">
        <f>IF('5. Jours sans travailler'!$C$3="Score",0,4)</f>
        <v>4</v>
      </c>
      <c r="CZ54">
        <f>IF('5. Jours sans travailler'!$C$3="Score",0,7)</f>
        <v>7</v>
      </c>
      <c r="DA54">
        <f>IF('5. Jours sans travailler'!$C$3="Score",0,7)</f>
        <v>7</v>
      </c>
      <c r="DB54">
        <f>IF('5. Jours sans travailler'!$C$3="Score",0,7)</f>
        <v>7</v>
      </c>
      <c r="DC54">
        <f>IF('5. Jours sans travailler'!$C$3="Score",0,7)</f>
        <v>7</v>
      </c>
      <c r="DD54">
        <f>IF('5. Jours sans travailler'!$C$3="Score",0,7)</f>
        <v>7</v>
      </c>
      <c r="DE54">
        <f>IF('5. Jours sans travailler'!$C$3="Score",0,7)</f>
        <v>7</v>
      </c>
      <c r="DF54">
        <f>IF('5. Jours sans travailler'!$C$3="Score",0,7)</f>
        <v>7</v>
      </c>
      <c r="DG54">
        <f>IF('5. Jours sans travailler'!$C$3="Score",0,7)</f>
        <v>7</v>
      </c>
      <c r="DH54">
        <f>IF('5. Jours sans travailler'!$C$3="Score",0,7)</f>
        <v>7</v>
      </c>
      <c r="DI54">
        <f>IF('5. Jours sans travailler'!$C$3="Score",0,7)</f>
        <v>7</v>
      </c>
      <c r="DJ54">
        <f>IF('5. Jours sans travailler'!$C$3="Score",0,7)</f>
        <v>7</v>
      </c>
      <c r="DK54">
        <f>IF('5. Jours sans travailler'!$C$3="Score",0,7)</f>
        <v>7</v>
      </c>
      <c r="DL54">
        <f>IF('5. Jours sans travailler'!$C$3="Score",0,7)</f>
        <v>7</v>
      </c>
      <c r="DM54">
        <f>IF('5. Jours sans travailler'!$C$3="Score",0,7)</f>
        <v>7</v>
      </c>
      <c r="DN54">
        <f>IF('5. Jours sans travailler'!$C$3="Score",0,7)</f>
        <v>7</v>
      </c>
      <c r="DO54">
        <f>IF('5. Jours sans travailler'!$C$3="Score",0,7)</f>
        <v>7</v>
      </c>
      <c r="DP54">
        <f>IF('5. Jours sans travailler'!$C$3="Score",0,7)</f>
        <v>7</v>
      </c>
      <c r="DQ54">
        <f>IF('5. Jours sans travailler'!$C$3="Score",0,7)</f>
        <v>7</v>
      </c>
      <c r="DR54">
        <f>IF('5. Jours sans travailler'!$C$3="Score",0,7)</f>
        <v>7</v>
      </c>
      <c r="DS54">
        <f>IF('5. Jours sans travailler'!$C$3="Score",0,7)</f>
        <v>7</v>
      </c>
      <c r="DT54">
        <f>IF('5. Jours sans travailler'!$C$3="Score",0,7)</f>
        <v>7</v>
      </c>
      <c r="DU54">
        <f>IF('5. Jours sans travailler'!$C$3="Score",0,7)</f>
        <v>7</v>
      </c>
      <c r="DV54">
        <f>IF('5. Jours sans travailler'!$C$3="Score",0,7)</f>
        <v>7</v>
      </c>
      <c r="DW54">
        <f>IF('5. Jours sans travailler'!$C$3="Score",0,7)</f>
        <v>7</v>
      </c>
      <c r="DX54">
        <f>IF('5. Jours sans travailler'!$C$3="Score",0,7)</f>
        <v>7</v>
      </c>
      <c r="DY54">
        <f>IF('5. Jours sans travailler'!$C$3="Score",0,7)</f>
        <v>7</v>
      </c>
      <c r="DZ54">
        <f>IF('5. Jours sans travailler'!$C$3="Score",0,7)</f>
        <v>7</v>
      </c>
      <c r="EA54">
        <f>IF('5. Jours sans travailler'!$C$3="Score",0,7)</f>
        <v>7</v>
      </c>
      <c r="EB54">
        <f>IF('5. Jours sans travailler'!$C$3="Score",0,7)</f>
        <v>7</v>
      </c>
      <c r="EC54">
        <f>IF('5. Jours sans travailler'!$C$3="Score",0,7)</f>
        <v>7</v>
      </c>
      <c r="ED54">
        <f>IF('5. Jours sans travailler'!$C$3="Score",0,7)</f>
        <v>7</v>
      </c>
      <c r="EE54">
        <f>IF('5. Jours sans travailler'!$C$3="Score",0,7)</f>
        <v>7</v>
      </c>
      <c r="EF54">
        <f>IF('5. Jours sans travailler'!$C$3="Score",0,7)</f>
        <v>7</v>
      </c>
      <c r="EG54">
        <f>IF('5. Jours sans travailler'!$C$3="Score",0,7)</f>
        <v>7</v>
      </c>
      <c r="EH54">
        <f>IF('5. Jours sans travailler'!$C$3="Score",0,7)</f>
        <v>7</v>
      </c>
      <c r="EI54">
        <f>IF('5. Jours sans travailler'!$C$3="Score",0,7)</f>
        <v>7</v>
      </c>
      <c r="EJ54">
        <f>IF('5. Jours sans travailler'!$C$3="Score",0,7)</f>
        <v>7</v>
      </c>
      <c r="EK54">
        <f>IF('5. Jours sans travailler'!$C$3="Score",0,7)</f>
        <v>7</v>
      </c>
      <c r="EL54">
        <f>IF('5. Jours sans travailler'!$C$3="Score",0,7)</f>
        <v>7</v>
      </c>
      <c r="EM54">
        <f>IF('5. Jours sans travailler'!$C$3="Score",0,7)</f>
        <v>7</v>
      </c>
      <c r="EN54">
        <f>IF('5. Jours sans travailler'!$C$3="Score",0,7)</f>
        <v>7</v>
      </c>
      <c r="EO54">
        <f>IF('5. Jours sans travailler'!$C$3="Score",0,7)</f>
        <v>7</v>
      </c>
      <c r="EP54">
        <f>IF('5. Jours sans travailler'!$C$3="Score",0,7)</f>
        <v>7</v>
      </c>
      <c r="EQ54">
        <f>IF('5. Jours sans travailler'!$C$3="Score",0,7)</f>
        <v>7</v>
      </c>
      <c r="ER54">
        <f>IF('5. Jours sans travailler'!$C$3="Score",0,7)</f>
        <v>7</v>
      </c>
      <c r="ES54">
        <f>IF('5. Jours sans travailler'!$C$3="Score",0,7)</f>
        <v>7</v>
      </c>
      <c r="ET54">
        <f>IF('5. Jours sans travailler'!$C$3="Score",0,7)</f>
        <v>7</v>
      </c>
      <c r="EU54">
        <f>IF('5. Jours sans travailler'!$C$3="Score",0,7)</f>
        <v>7</v>
      </c>
      <c r="EV54">
        <f>IF('5. Jours sans travailler'!$C$3="Score",0,7)</f>
        <v>7</v>
      </c>
      <c r="EW54">
        <f>IF('5. Jours sans travailler'!$C$3="Score",0,7)</f>
        <v>7</v>
      </c>
      <c r="EX54">
        <f>IF('5. Jours sans travailler'!$C$3="Score",0,7)</f>
        <v>7</v>
      </c>
      <c r="EY54">
        <f>IF('5. Jours sans travailler'!$C$3="Score",0,7)</f>
        <v>7</v>
      </c>
      <c r="EZ54">
        <f>IF('5. Jours sans travailler'!$C$3="Score",0,7)</f>
        <v>7</v>
      </c>
      <c r="FA54">
        <f>IF('5. Jours sans travailler'!$C$3="Score",0,7)</f>
        <v>7</v>
      </c>
      <c r="FB54">
        <f>IF('5. Jours sans travailler'!$C$3="Score",0,7)</f>
        <v>7</v>
      </c>
      <c r="FC54">
        <f>IF('5. Jours sans travailler'!$C$3="Score",0,7)</f>
        <v>7</v>
      </c>
      <c r="FD54">
        <f>IF('5. Jours sans travailler'!$C$3="Score",0,7)</f>
        <v>7</v>
      </c>
      <c r="FE54">
        <f>IF('5. Jours sans travailler'!$C$3="Score",0,7)</f>
        <v>7</v>
      </c>
      <c r="FF54">
        <f>IF('5. Jours sans travailler'!$C$3="Score",0,7)</f>
        <v>7</v>
      </c>
      <c r="FG54">
        <f>IF('5. Jours sans travailler'!$C$3="Score",0,7)</f>
        <v>7</v>
      </c>
      <c r="FH54">
        <f>IF('5. Jours sans travailler'!$C$3="Score",0,7)</f>
        <v>7</v>
      </c>
      <c r="FI54">
        <f>IF('5. Jours sans travailler'!$C$3="Score",0,7)</f>
        <v>7</v>
      </c>
      <c r="FJ54">
        <f>IF('5. Jours sans travailler'!$C$3="Score",0,7)</f>
        <v>7</v>
      </c>
      <c r="FK54">
        <f>IF('5. Jours sans travailler'!$C$3="Score",0,7)</f>
        <v>7</v>
      </c>
      <c r="FL54">
        <f>IF('5. Jours sans travailler'!$C$3="Score",0,7)</f>
        <v>7</v>
      </c>
      <c r="FM54">
        <f>IF('5. Jours sans travailler'!$C$3="Score",0,7)</f>
        <v>7</v>
      </c>
      <c r="FN54">
        <f>IF('5. Jours sans travailler'!$C$3="Score",0,7)</f>
        <v>7</v>
      </c>
      <c r="FO54">
        <f>IF('5. Jours sans travailler'!$C$3="Score",0,7)</f>
        <v>7</v>
      </c>
      <c r="FP54">
        <f>IF('5. Jours sans travailler'!$C$3="Score",0,7)</f>
        <v>7</v>
      </c>
      <c r="FQ54">
        <f>IF('5. Jours sans travailler'!$C$3="Score",0,7)</f>
        <v>7</v>
      </c>
      <c r="FR54">
        <f>IF('5. Jours sans travailler'!$C$3="Score",0,7)</f>
        <v>7</v>
      </c>
      <c r="FS54">
        <f>IF('5. Jours sans travailler'!$C$3="Score",0,7)</f>
        <v>7</v>
      </c>
      <c r="FT54">
        <f>IF('5. Jours sans travailler'!$C$3="Score",0,7)</f>
        <v>7</v>
      </c>
      <c r="FU54">
        <f>IF('5. Jours sans travailler'!$C$3="Score",,)</f>
        <v>0</v>
      </c>
      <c r="FV54">
        <f>IF('5. Jours sans travailler'!$C$3="Score",,)</f>
        <v>0</v>
      </c>
      <c r="FW54">
        <f>IF('5. Jours sans travailler'!$C$3="Score",,)</f>
        <v>0</v>
      </c>
      <c r="FX54">
        <f>IF('5. Jours sans travailler'!$C$3="Score",,)</f>
        <v>0</v>
      </c>
      <c r="FY54">
        <f>IF('5. Jours sans travailler'!$C$3="Score",,)</f>
        <v>0</v>
      </c>
      <c r="FZ54">
        <f>IF('5. Jours sans travailler'!$C$3="Score",,)</f>
        <v>0</v>
      </c>
      <c r="GA54">
        <f>IF('5. Jours sans travailler'!$C$3="Score",,)</f>
        <v>0</v>
      </c>
      <c r="GB54">
        <f>IF('5. Jours sans travailler'!$C$3="Score",,)</f>
        <v>0</v>
      </c>
      <c r="GC54">
        <f>IF('5. Jours sans travailler'!$C$3="Score",,)</f>
        <v>0</v>
      </c>
      <c r="GD54">
        <f>IF('5. Jours sans travailler'!$C$3="Score",,)</f>
        <v>0</v>
      </c>
      <c r="GE54">
        <f>IF('5. Jours sans travailler'!$C$3="Score",,)</f>
        <v>0</v>
      </c>
      <c r="GF54">
        <f>IF('5. Jours sans travailler'!$C$3="Score",,)</f>
        <v>0</v>
      </c>
      <c r="GG54">
        <f>IF('5. Jours sans travailler'!$C$3="Score",,)</f>
        <v>0</v>
      </c>
      <c r="GH54">
        <f>IF('5. Jours sans travailler'!$C$3="Score",,)</f>
        <v>0</v>
      </c>
      <c r="GI54">
        <f>IF('5. Jours sans travailler'!$C$3="Score",,)</f>
        <v>0</v>
      </c>
      <c r="GJ54">
        <f>IF('5. Jours sans travailler'!$C$3="Score",,)</f>
        <v>0</v>
      </c>
      <c r="GK54">
        <f>IF('5. Jours sans travailler'!$C$3="Score",,)</f>
        <v>0</v>
      </c>
      <c r="GL54">
        <f>IF('5. Jours sans travailler'!$C$3="Score",,)</f>
        <v>0</v>
      </c>
      <c r="GM54">
        <f>IF('5. Jours sans travailler'!$C$3="Score",,)</f>
        <v>0</v>
      </c>
      <c r="GN54">
        <f>IF('5. Jours sans travailler'!$C$3="Score",,)</f>
        <v>0</v>
      </c>
      <c r="GO54">
        <f>IF('5. Jours sans travailler'!$C$3="Score",,)</f>
        <v>0</v>
      </c>
      <c r="GP54">
        <f>IF('5. Jours sans travailler'!$C$3="Score",,)</f>
        <v>0</v>
      </c>
      <c r="GQ54">
        <f>IF('5. Jours sans travailler'!$C$3="Score",,)</f>
        <v>0</v>
      </c>
      <c r="GR54">
        <f>IF('5. Jours sans travailler'!$C$3="Score",,)</f>
        <v>0</v>
      </c>
      <c r="GS54">
        <f>IF('5. Jours sans travailler'!$C$3="Score",,)</f>
        <v>0</v>
      </c>
      <c r="GT54">
        <f>IF('5. Jours sans travailler'!$C$3="Score",,)</f>
        <v>0</v>
      </c>
      <c r="GU54">
        <f>IF('5. Jours sans travailler'!$C$3="Score",,)</f>
        <v>0</v>
      </c>
      <c r="GV54">
        <f>IF('5. Jours sans travailler'!$C$3="Score",,)</f>
        <v>0</v>
      </c>
      <c r="GW54">
        <f>IF('5. Jours sans travailler'!$C$3="Score",,)</f>
        <v>0</v>
      </c>
      <c r="GX54">
        <f>IF('5. Jours sans travailler'!$C$3="Score",,)</f>
        <v>0</v>
      </c>
      <c r="GY54">
        <f>IF('5. Jours sans travailler'!$C$3="Score",,)</f>
        <v>0</v>
      </c>
      <c r="GZ54">
        <f>IF('5. Jours sans travailler'!$C$3="Score",,)</f>
        <v>0</v>
      </c>
      <c r="HA54">
        <f>IF('5. Jours sans travailler'!$C$3="Score",,)</f>
        <v>0</v>
      </c>
      <c r="HB54">
        <f>IF('5. Jours sans travailler'!$C$3="Score",,)</f>
        <v>0</v>
      </c>
      <c r="HC54">
        <f>IF('5. Jours sans travailler'!$C$3="Score",,)</f>
        <v>0</v>
      </c>
      <c r="HD54">
        <f>IF('5. Jours sans travailler'!$C$3="Score",,)</f>
        <v>0</v>
      </c>
      <c r="HE54">
        <f>IF('5. Jours sans travailler'!$C$3="Score",,)</f>
        <v>0</v>
      </c>
      <c r="HF54">
        <f>IF('5. Jours sans travailler'!$C$3="Score",,)</f>
        <v>0</v>
      </c>
      <c r="HG54">
        <f>IF('5. Jours sans travailler'!$C$3="Score",,)</f>
        <v>0</v>
      </c>
      <c r="HH54">
        <f>IF('5. Jours sans travailler'!$C$3="Score",,)</f>
        <v>0</v>
      </c>
      <c r="HI54">
        <f>IF('5. Jours sans travailler'!$C$3="Score",,)</f>
        <v>0</v>
      </c>
      <c r="HJ54">
        <f>IF('5. Jours sans travailler'!$C$3="Score",,)</f>
        <v>0</v>
      </c>
      <c r="HK54">
        <f>IF('5. Jours sans travailler'!$C$3="Score",,)</f>
        <v>0</v>
      </c>
      <c r="HL54">
        <f>IF('5. Jours sans travailler'!$C$3="Score",,)</f>
        <v>0</v>
      </c>
      <c r="HM54">
        <f>IF('5. Jours sans travailler'!$C$3="Score",,)</f>
        <v>0</v>
      </c>
      <c r="HN54">
        <f>IF('5. Jours sans travailler'!$C$3="Score",,)</f>
        <v>0</v>
      </c>
      <c r="HO54">
        <f>IF('5. Jours sans travailler'!$C$3="Score",,)</f>
        <v>0</v>
      </c>
      <c r="HP54">
        <f>IF('5. Jours sans travailler'!$C$3="Score",,)</f>
        <v>0</v>
      </c>
      <c r="HQ54">
        <f>IF('5. Jours sans travailler'!$C$3="Score",,)</f>
        <v>0</v>
      </c>
      <c r="HR54">
        <f>IF('5. Jours sans travailler'!$C$3="Score",,)</f>
        <v>0</v>
      </c>
      <c r="HS54">
        <f>IF('5. Jours sans travailler'!$C$3="Score",,)</f>
        <v>0</v>
      </c>
      <c r="HT54">
        <f>IF('5. Jours sans travailler'!$C$3="Score",,)</f>
        <v>0</v>
      </c>
      <c r="HU54">
        <f>IF('5. Jours sans travailler'!$C$3="Score",,)</f>
        <v>0</v>
      </c>
      <c r="HV54">
        <f>IF('5. Jours sans travailler'!$C$3="Score",,)</f>
        <v>0</v>
      </c>
      <c r="HW54">
        <f>IF('5. Jours sans travailler'!$C$3="Score",,)</f>
        <v>0</v>
      </c>
      <c r="HX54">
        <f>IF('5. Jours sans travailler'!$C$3="Score",,)</f>
        <v>0</v>
      </c>
      <c r="HY54">
        <f>IF('5. Jours sans travailler'!$C$3="Score",,)</f>
        <v>0</v>
      </c>
      <c r="HZ54">
        <f>IF('5. Jours sans travailler'!$C$3="Score",,)</f>
        <v>0</v>
      </c>
      <c r="IA54">
        <f>IF('5. Jours sans travailler'!$C$3="Score",,)</f>
        <v>0</v>
      </c>
      <c r="IB54">
        <f>IF('5. Jours sans travailler'!$C$3="Score",,)</f>
        <v>0</v>
      </c>
      <c r="IC54">
        <f>IF('5. Jours sans travailler'!$C$3="Score",,)</f>
        <v>0</v>
      </c>
      <c r="ID54">
        <f>IF('5. Jours sans travailler'!$C$3="Score",,)</f>
        <v>0</v>
      </c>
      <c r="IE54">
        <f>IF('5. Jours sans travailler'!$C$3="Score",,)</f>
        <v>0</v>
      </c>
      <c r="IF54">
        <f>IF('5. Jours sans travailler'!$C$3="Score",,)</f>
        <v>0</v>
      </c>
      <c r="IG54">
        <f>IF('5. Jours sans travailler'!$C$3="Score",,)</f>
        <v>0</v>
      </c>
      <c r="IH54">
        <f>IF('5. Jours sans travailler'!$C$3="Score",,)</f>
        <v>0</v>
      </c>
      <c r="II54">
        <f>IF('5. Jours sans travailler'!$C$3="Score",,)</f>
        <v>0</v>
      </c>
      <c r="IJ54">
        <f>IF('5. Jours sans travailler'!$C$3="Score",,)</f>
        <v>0</v>
      </c>
      <c r="IK54">
        <f>IF('5. Jours sans travailler'!$C$3="Score",,)</f>
        <v>0</v>
      </c>
      <c r="IL54">
        <f>IF('5. Jours sans travailler'!$C$3="Score",,)</f>
        <v>0</v>
      </c>
      <c r="IM54">
        <f>IF('5. Jours sans travailler'!$C$3="Score",,)</f>
        <v>0</v>
      </c>
      <c r="IN54">
        <f>IF('5. Jours sans travailler'!$C$3="Score",,)</f>
        <v>0</v>
      </c>
      <c r="IO54">
        <f>IF('5. Jours sans travailler'!$C$3="Score",,)</f>
        <v>0</v>
      </c>
      <c r="IP54">
        <f>IF('5. Jours sans travailler'!$C$3="Score",,)</f>
        <v>0</v>
      </c>
      <c r="IQ54">
        <f>IF('5. Jours sans travailler'!$C$3="Score",,)</f>
        <v>0</v>
      </c>
      <c r="IR54">
        <f>IF('5. Jours sans travailler'!$C$3="Score",,)</f>
        <v>0</v>
      </c>
      <c r="IS54">
        <f>IF('5. Jours sans travailler'!$C$3="Score",,)</f>
        <v>0</v>
      </c>
      <c r="IT54">
        <f>IF('5. Jours sans travailler'!$C$3="Score",,)</f>
        <v>0</v>
      </c>
      <c r="IU54">
        <f>IF('5. Jours sans travailler'!$C$3="Score",,)</f>
        <v>0</v>
      </c>
      <c r="IV54">
        <f>IF('5. Jours sans travailler'!$C$3="Score",,)</f>
        <v>0</v>
      </c>
      <c r="IW54">
        <f>IF('5. Jours sans travailler'!$C$3="Score",,)</f>
        <v>0</v>
      </c>
      <c r="IX54">
        <f>IF('5. Jours sans travailler'!$C$3="Score",,)</f>
        <v>0</v>
      </c>
      <c r="IY54">
        <f>IF('5. Jours sans travailler'!$C$3="Score",,)</f>
        <v>0</v>
      </c>
      <c r="IZ54">
        <f>IF('5. Jours sans travailler'!$C$3="Score",,)</f>
        <v>0</v>
      </c>
      <c r="JA54">
        <f>IF('5. Jours sans travailler'!$C$3="Score",,)</f>
        <v>0</v>
      </c>
      <c r="JB54">
        <f>IF('5. Jours sans travailler'!$C$3="Score",,)</f>
        <v>0</v>
      </c>
      <c r="JC54">
        <f>IF('5. Jours sans travailler'!$C$3="Score",,)</f>
        <v>0</v>
      </c>
      <c r="JD54">
        <f>IF('5. Jours sans travailler'!$C$3="Score",,)</f>
        <v>0</v>
      </c>
      <c r="JE54">
        <f>IF('5. Jours sans travailler'!$C$3="Score",,)</f>
        <v>0</v>
      </c>
      <c r="JF54">
        <f>IF('5. Jours sans travailler'!$C$3="Score",,)</f>
        <v>0</v>
      </c>
      <c r="JG54">
        <f>IF('5. Jours sans travailler'!$C$3="Score",,)</f>
        <v>0</v>
      </c>
      <c r="JH54">
        <f>IF('5. Jours sans travailler'!$C$3="Score",,)</f>
        <v>0</v>
      </c>
      <c r="JI54">
        <f>IF('5. Jours sans travailler'!$C$3="Score",,)</f>
        <v>0</v>
      </c>
      <c r="JJ54">
        <f>IF('5. Jours sans travailler'!$C$3="Score",,)</f>
        <v>0</v>
      </c>
      <c r="JK54">
        <f>IF('5. Jours sans travailler'!$C$3="Score",,)</f>
        <v>0</v>
      </c>
      <c r="JL54">
        <f>IF('5. Jours sans travailler'!$C$3="Score",,)</f>
        <v>0</v>
      </c>
      <c r="JM54">
        <f>IF('5. Jours sans travailler'!$C$3="Score",,)</f>
        <v>0</v>
      </c>
      <c r="JN54">
        <f>IF('5. Jours sans travailler'!$C$3="Score",,)</f>
        <v>0</v>
      </c>
      <c r="JO54">
        <f>IF('5. Jours sans travailler'!$C$3="Score",,)</f>
        <v>0</v>
      </c>
      <c r="JP54">
        <f>IF('5. Jours sans travailler'!$C$3="Score",,)</f>
        <v>0</v>
      </c>
      <c r="JQ54">
        <f>IF('5. Jours sans travailler'!$C$3="Score",,)</f>
        <v>0</v>
      </c>
      <c r="JR54">
        <f>IF('5. Jours sans travailler'!$C$3="Score",,)</f>
        <v>0</v>
      </c>
      <c r="JS54">
        <f>IF('5. Jours sans travailler'!$C$3="Score",,)</f>
        <v>0</v>
      </c>
      <c r="JT54">
        <f>IF('5. Jours sans travailler'!$C$3="Score",,)</f>
        <v>0</v>
      </c>
      <c r="JU54">
        <f>IF('5. Jours sans travailler'!$C$3="Score",,)</f>
        <v>0</v>
      </c>
      <c r="JV54">
        <f>IF('5. Jours sans travailler'!$C$3="Score",,)</f>
        <v>0</v>
      </c>
      <c r="JW54">
        <f>IF('5. Jours sans travailler'!$C$3="Score",,)</f>
        <v>0</v>
      </c>
      <c r="JX54">
        <f>IF('5. Jours sans travailler'!$C$3="Score",,)</f>
        <v>0</v>
      </c>
      <c r="JY54">
        <f>IF('5. Jours sans travailler'!$C$3="Score",,)</f>
        <v>0</v>
      </c>
      <c r="JZ54">
        <f>IF('5. Jours sans travailler'!$C$3="Score",,)</f>
        <v>0</v>
      </c>
      <c r="KA54">
        <f>IF('5. Jours sans travailler'!$C$3="Score",,)</f>
        <v>0</v>
      </c>
      <c r="KB54">
        <f>IF('5. Jours sans travailler'!$C$3="Score",,)</f>
        <v>0</v>
      </c>
      <c r="KC54">
        <f>IF('5. Jours sans travailler'!$C$3="Score",,)</f>
        <v>0</v>
      </c>
      <c r="KD54">
        <f>IF('5. Jours sans travailler'!$C$3="Score",,)</f>
        <v>0</v>
      </c>
      <c r="KE54">
        <f>IF('5. Jours sans travailler'!$C$3="Score",,)</f>
        <v>0</v>
      </c>
      <c r="KF54">
        <f>IF('5. Jours sans travailler'!$C$3="Score",,)</f>
        <v>0</v>
      </c>
      <c r="KG54">
        <f>IF('5. Jours sans travailler'!$C$3="Score",,)</f>
        <v>0</v>
      </c>
      <c r="KH54">
        <f>IF('5. Jours sans travailler'!$C$3="Score",,)</f>
        <v>0</v>
      </c>
      <c r="KI54">
        <f>IF('5. Jours sans travailler'!$C$3="Score",,)</f>
        <v>0</v>
      </c>
      <c r="KJ54">
        <f>IF('5. Jours sans travailler'!$C$3="Score",,)</f>
        <v>0</v>
      </c>
      <c r="KK54">
        <f>IF('5. Jours sans travailler'!$C$3="Score",,)</f>
        <v>0</v>
      </c>
      <c r="KL54">
        <f>IF('5. Jours sans travailler'!$C$3="Score",,)</f>
        <v>0</v>
      </c>
      <c r="KM54">
        <f>IF('5. Jours sans travailler'!$C$3="Score",,)</f>
        <v>0</v>
      </c>
      <c r="KN54">
        <f>IF('5. Jours sans travailler'!$C$3="Score",,)</f>
        <v>0</v>
      </c>
      <c r="KO54">
        <f>IF('5. Jours sans travailler'!$C$3="Score",,)</f>
        <v>0</v>
      </c>
    </row>
    <row r="55" spans="2:301" x14ac:dyDescent="0.35">
      <c r="B55" s="186" t="s">
        <v>659</v>
      </c>
      <c r="D55">
        <f t="shared" si="3"/>
        <v>2.9882352941176471</v>
      </c>
      <c r="E55">
        <f>IF('5. Jours sans travailler'!$C$3="Score",,)</f>
        <v>0</v>
      </c>
      <c r="P55">
        <f>IF('5. Jours sans travailler'!$C$3="Score",,)</f>
        <v>0</v>
      </c>
      <c r="Q55">
        <f>IF('5. Jours sans travailler'!$C$3="Score",,)</f>
        <v>0</v>
      </c>
      <c r="R55">
        <f>IF('5. Jours sans travailler'!$C$3="Score",,)</f>
        <v>0</v>
      </c>
      <c r="S55">
        <f>IF('5. Jours sans travailler'!$C$3="Score",,)</f>
        <v>0</v>
      </c>
      <c r="T55">
        <f>IF('5. Jours sans travailler'!$C$3="Score",,)</f>
        <v>0</v>
      </c>
      <c r="U55">
        <f>IF('5. Jours sans travailler'!$C$3="Score",0,5)</f>
        <v>5</v>
      </c>
      <c r="V55">
        <f>IF('5. Jours sans travailler'!$C$3="Score",0,5)</f>
        <v>5</v>
      </c>
      <c r="W55">
        <f>IF('5. Jours sans travailler'!$C$3="Score",0,5)</f>
        <v>5</v>
      </c>
      <c r="X55">
        <f>IF('5. Jours sans travailler'!$C$3="Score",0,5)</f>
        <v>5</v>
      </c>
      <c r="Y55">
        <f>IF('5. Jours sans travailler'!$C$3="Score",0,5)</f>
        <v>5</v>
      </c>
      <c r="Z55">
        <f>IF('5. Jours sans travailler'!$C$3="Score",0,5)</f>
        <v>5</v>
      </c>
      <c r="AA55">
        <f>IF('5. Jours sans travailler'!$C$3="Score",0,4)</f>
        <v>4</v>
      </c>
      <c r="AB55">
        <f>IF('5. Jours sans travailler'!$C$3="Score",0,4)</f>
        <v>4</v>
      </c>
      <c r="AC55">
        <f>IF('5. Jours sans travailler'!$C$3="Score",0,3)</f>
        <v>3</v>
      </c>
      <c r="AD55">
        <f>IF('5. Jours sans travailler'!$C$3="Score",0,2)</f>
        <v>2</v>
      </c>
      <c r="AE55">
        <f>IF('5. Jours sans travailler'!$C$3="Score",1,1)</f>
        <v>1</v>
      </c>
      <c r="AF55">
        <f>IF('5. Jours sans travailler'!$C$3="Score",0,2)</f>
        <v>2</v>
      </c>
      <c r="AG55">
        <f>IF('5. Jours sans travailler'!$C$3="Score",0,2)</f>
        <v>2</v>
      </c>
      <c r="AH55">
        <f>IF('5. Jours sans travailler'!$C$3="Score",0,2)</f>
        <v>2</v>
      </c>
      <c r="AI55">
        <f>IF('5. Jours sans travailler'!$C$3="Score",0,2)</f>
        <v>2</v>
      </c>
      <c r="AJ55">
        <f>IF('5. Jours sans travailler'!$C$3="Score",0,2)</f>
        <v>2</v>
      </c>
      <c r="AK55">
        <f>IF('5. Jours sans travailler'!$C$3="Score",0,2)</f>
        <v>2</v>
      </c>
      <c r="AL55">
        <f>IF('5. Jours sans travailler'!$C$3="Score",0,2)</f>
        <v>2</v>
      </c>
      <c r="AM55">
        <f>IF('5. Jours sans travailler'!$C$3="Score",1,1)</f>
        <v>1</v>
      </c>
      <c r="AN55">
        <f>IF('5. Jours sans travailler'!$C$3="Score",0,2)</f>
        <v>2</v>
      </c>
      <c r="AO55">
        <f>IF('5. Jours sans travailler'!$C$3="Score",0,2)</f>
        <v>2</v>
      </c>
      <c r="AP55">
        <f>IF('5. Jours sans travailler'!$C$3="Score",1,1)</f>
        <v>1</v>
      </c>
      <c r="AQ55">
        <f>IF('5. Jours sans travailler'!$C$3="Score",1,1)</f>
        <v>1</v>
      </c>
      <c r="AR55">
        <f>IF('5. Jours sans travailler'!$C$3="Score",1,1)</f>
        <v>1</v>
      </c>
      <c r="AS55">
        <f>IF('5. Jours sans travailler'!$C$3="Score",0,2)</f>
        <v>2</v>
      </c>
      <c r="AT55">
        <f>IF('5. Jours sans travailler'!$C$3="Score",0,2)</f>
        <v>2</v>
      </c>
      <c r="AU55">
        <f>IF('5. Jours sans travailler'!$C$3="Score",1,1)</f>
        <v>1</v>
      </c>
      <c r="AV55">
        <f>IF('5. Jours sans travailler'!$C$3="Score",1,1)</f>
        <v>1</v>
      </c>
      <c r="AW55">
        <f>IF('5. Jours sans travailler'!$C$3="Score",1,1)</f>
        <v>1</v>
      </c>
      <c r="AX55">
        <f>IF('5. Jours sans travailler'!$C$3="Score",0,2)</f>
        <v>2</v>
      </c>
      <c r="AY55">
        <f>IF('5. Jours sans travailler'!$C$3="Score",0,3)</f>
        <v>3</v>
      </c>
      <c r="AZ55">
        <f>IF('5. Jours sans travailler'!$C$3="Score",0,3)</f>
        <v>3</v>
      </c>
      <c r="BA55">
        <f>IF('5. Jours sans travailler'!$C$3="Score",0,4)</f>
        <v>4</v>
      </c>
      <c r="BB55">
        <f>IF('5. Jours sans travailler'!$C$3="Score",0,5)</f>
        <v>5</v>
      </c>
      <c r="BC55">
        <f>IF('5. Jours sans travailler'!$C$3="Score",0,6)</f>
        <v>6</v>
      </c>
      <c r="BD55">
        <f>IF('5. Jours sans travailler'!$C$3="Score",0,7)</f>
        <v>7</v>
      </c>
      <c r="BE55">
        <f>IF('5. Jours sans travailler'!$C$3="Score",0,6)</f>
        <v>6</v>
      </c>
      <c r="BF55">
        <f>IF('5. Jours sans travailler'!$C$3="Score",0,6)</f>
        <v>6</v>
      </c>
      <c r="BG55">
        <f>IF('5. Jours sans travailler'!$C$3="Score",0,6)</f>
        <v>6</v>
      </c>
      <c r="BH55">
        <f>IF('5. Jours sans travailler'!$C$3="Score",0,5)</f>
        <v>5</v>
      </c>
      <c r="BI55">
        <f>IF('5. Jours sans travailler'!$C$3="Score",0,4)</f>
        <v>4</v>
      </c>
      <c r="BJ55">
        <f>IF('5. Jours sans travailler'!$C$3="Score",0,4)</f>
        <v>4</v>
      </c>
      <c r="BK55">
        <f>IF('5. Jours sans travailler'!$C$3="Score",0,3)</f>
        <v>3</v>
      </c>
      <c r="BL55">
        <f>IF('5. Jours sans travailler'!$C$3="Score",0,3)</f>
        <v>3</v>
      </c>
      <c r="BM55">
        <f>IF('5. Jours sans travailler'!$C$3="Score",0,2)</f>
        <v>2</v>
      </c>
      <c r="BN55">
        <f>IF('5. Jours sans travailler'!$C$3="Score",1,1)</f>
        <v>1</v>
      </c>
      <c r="BO55">
        <f>IF('5. Jours sans travailler'!$C$3="Score",1,1)</f>
        <v>1</v>
      </c>
      <c r="BP55">
        <f>IF('5. Jours sans travailler'!$C$3="Score",1,1)</f>
        <v>1</v>
      </c>
      <c r="BQ55">
        <f>IF('5. Jours sans travailler'!$C$3="Score",2,0)</f>
        <v>0</v>
      </c>
      <c r="BR55">
        <f>IF('5. Jours sans travailler'!$C$3="Score",1,1)</f>
        <v>1</v>
      </c>
      <c r="BS55">
        <f>IF('5. Jours sans travailler'!$C$3="Score",0,2)</f>
        <v>2</v>
      </c>
      <c r="BT55">
        <f>IF('5. Jours sans travailler'!$C$3="Score",0,3)</f>
        <v>3</v>
      </c>
      <c r="BU55">
        <f>IF('5. Jours sans travailler'!$C$3="Score",0,3)</f>
        <v>3</v>
      </c>
      <c r="BV55">
        <f>IF('5. Jours sans travailler'!$C$3="Score",0,4)</f>
        <v>4</v>
      </c>
      <c r="BW55">
        <f>IF('5. Jours sans travailler'!$C$3="Score",0,5)</f>
        <v>5</v>
      </c>
      <c r="BX55">
        <f>IF('5. Jours sans travailler'!$C$3="Score",0,5)</f>
        <v>5</v>
      </c>
      <c r="BY55">
        <f>IF('5. Jours sans travailler'!$C$3="Score",0,5)</f>
        <v>5</v>
      </c>
      <c r="BZ55">
        <f>IF('5. Jours sans travailler'!$C$3="Score",0,5)</f>
        <v>5</v>
      </c>
      <c r="CA55">
        <f>IF('5. Jours sans travailler'!$C$3="Score",0,5)</f>
        <v>5</v>
      </c>
      <c r="CB55">
        <f>IF('5. Jours sans travailler'!$C$3="Score",0,6)</f>
        <v>6</v>
      </c>
      <c r="CC55">
        <f>IF('5. Jours sans travailler'!$C$3="Score",0,5)</f>
        <v>5</v>
      </c>
      <c r="CD55">
        <f>IF('5. Jours sans travailler'!$C$3="Score",0,5)</f>
        <v>5</v>
      </c>
      <c r="CE55">
        <f>IF('5. Jours sans travailler'!$C$3="Score",0,6)</f>
        <v>6</v>
      </c>
      <c r="CF55">
        <f>IF('5. Jours sans travailler'!$C$3="Score",0,5)</f>
        <v>5</v>
      </c>
      <c r="CG55">
        <f>IF('5. Jours sans travailler'!$C$3="Score",0,4)</f>
        <v>4</v>
      </c>
      <c r="CH55">
        <f>IF('5. Jours sans travailler'!$C$3="Score",0,3)</f>
        <v>3</v>
      </c>
      <c r="CI55">
        <f>IF('5. Jours sans travailler'!$C$3="Score",0,2)</f>
        <v>2</v>
      </c>
      <c r="CJ55">
        <f>IF('5. Jours sans travailler'!$C$3="Score",0,3)</f>
        <v>3</v>
      </c>
      <c r="CK55">
        <f>IF('5. Jours sans travailler'!$C$3="Score",0,2)</f>
        <v>2</v>
      </c>
      <c r="CL55">
        <f>IF('5. Jours sans travailler'!$C$3="Score",1,1)</f>
        <v>1</v>
      </c>
      <c r="CM55">
        <f>IF('5. Jours sans travailler'!$C$3="Score",1,1)</f>
        <v>1</v>
      </c>
      <c r="CN55">
        <f>IF('5. Jours sans travailler'!$C$3="Score",1,1)</f>
        <v>1</v>
      </c>
      <c r="CO55">
        <f>IF('5. Jours sans travailler'!$C$3="Score",1,1)</f>
        <v>1</v>
      </c>
      <c r="CP55">
        <f>IF('5. Jours sans travailler'!$C$3="Score",1,1)</f>
        <v>1</v>
      </c>
      <c r="CQ55">
        <f>IF('5. Jours sans travailler'!$C$3="Score",1,1)</f>
        <v>1</v>
      </c>
      <c r="CR55">
        <f>IF('5. Jours sans travailler'!$C$3="Score",1,1)</f>
        <v>1</v>
      </c>
      <c r="CS55">
        <f>IF('5. Jours sans travailler'!$C$3="Score",0,2)</f>
        <v>2</v>
      </c>
      <c r="CT55">
        <f>IF('5. Jours sans travailler'!$C$3="Score",0,2)</f>
        <v>2</v>
      </c>
      <c r="CU55">
        <f>IF('5. Jours sans travailler'!$C$3="Score",0,2)</f>
        <v>2</v>
      </c>
      <c r="CV55">
        <f>IF('5. Jours sans travailler'!$C$3="Score",0,2)</f>
        <v>2</v>
      </c>
      <c r="CW55">
        <f>IF('5. Jours sans travailler'!$C$3="Score",0,3)</f>
        <v>3</v>
      </c>
      <c r="CX55">
        <f>IF('5. Jours sans travailler'!$C$3="Score",0,2)</f>
        <v>2</v>
      </c>
      <c r="CY55">
        <f>IF('5. Jours sans travailler'!$C$3="Score",0,2)</f>
        <v>2</v>
      </c>
      <c r="CZ55">
        <f>IF('5. Jours sans travailler'!$C$3="Score",0,4)</f>
        <v>4</v>
      </c>
      <c r="DA55">
        <f>IF('5. Jours sans travailler'!$C$3="Score",0,4)</f>
        <v>4</v>
      </c>
    </row>
    <row r="56" spans="2:301" x14ac:dyDescent="0.35">
      <c r="B56" s="186" t="s">
        <v>660</v>
      </c>
      <c r="D56">
        <f t="shared" si="3"/>
        <v>2.9294117647058822</v>
      </c>
      <c r="E56">
        <f>IF('5. Jours sans travailler'!$C$3="Score",,)</f>
        <v>0</v>
      </c>
      <c r="P56">
        <f>IF('5. Jours sans travailler'!$C$3="Score",,)</f>
        <v>0</v>
      </c>
      <c r="Q56">
        <f>IF('5. Jours sans travailler'!$C$3="Score",,)</f>
        <v>0</v>
      </c>
      <c r="R56">
        <f>IF('5. Jours sans travailler'!$C$3="Score",,)</f>
        <v>0</v>
      </c>
      <c r="S56">
        <f>IF('5. Jours sans travailler'!$C$3="Score",,)</f>
        <v>0</v>
      </c>
      <c r="T56">
        <f>IF('5. Jours sans travailler'!$C$3="Score",,)</f>
        <v>0</v>
      </c>
      <c r="U56">
        <f>IF('5. Jours sans travailler'!$C$3="Score",0,3)</f>
        <v>3</v>
      </c>
      <c r="V56">
        <f>IF('5. Jours sans travailler'!$C$3="Score",0,4)</f>
        <v>4</v>
      </c>
      <c r="W56">
        <f>IF('5. Jours sans travailler'!$C$3="Score",0,4)</f>
        <v>4</v>
      </c>
      <c r="X56">
        <f>IF('5. Jours sans travailler'!$C$3="Score",0,4)</f>
        <v>4</v>
      </c>
      <c r="Y56">
        <f>IF('5. Jours sans travailler'!$C$3="Score",0,3)</f>
        <v>3</v>
      </c>
      <c r="Z56">
        <f>IF('5. Jours sans travailler'!$C$3="Score",0,3)</f>
        <v>3</v>
      </c>
      <c r="AA56">
        <f>IF('5. Jours sans travailler'!$C$3="Score",0,2)</f>
        <v>2</v>
      </c>
      <c r="AB56">
        <f>IF('5. Jours sans travailler'!$C$3="Score",0,2)</f>
        <v>2</v>
      </c>
      <c r="AC56">
        <f>IF('5. Jours sans travailler'!$C$3="Score",0,2)</f>
        <v>2</v>
      </c>
      <c r="AD56">
        <f>IF('5. Jours sans travailler'!$C$3="Score",0,2)</f>
        <v>2</v>
      </c>
      <c r="AE56">
        <f>IF('5. Jours sans travailler'!$C$3="Score",0,2)</f>
        <v>2</v>
      </c>
      <c r="AF56">
        <f>IF('5. Jours sans travailler'!$C$3="Score",0,2)</f>
        <v>2</v>
      </c>
      <c r="AG56">
        <f>IF('5. Jours sans travailler'!$C$3="Score",0,3)</f>
        <v>3</v>
      </c>
      <c r="AH56">
        <f>IF('5. Jours sans travailler'!$C$3="Score",0,4)</f>
        <v>4</v>
      </c>
      <c r="AI56">
        <f>IF('5. Jours sans travailler'!$C$3="Score",0,4)</f>
        <v>4</v>
      </c>
      <c r="AJ56">
        <f>IF('5. Jours sans travailler'!$C$3="Score",0,3)</f>
        <v>3</v>
      </c>
      <c r="AK56">
        <f>IF('5. Jours sans travailler'!$C$3="Score",0,3)</f>
        <v>3</v>
      </c>
      <c r="AL56">
        <f>IF('5. Jours sans travailler'!$C$3="Score",0,4)</f>
        <v>4</v>
      </c>
      <c r="AM56">
        <f>IF('5. Jours sans travailler'!$C$3="Score",0,5)</f>
        <v>5</v>
      </c>
      <c r="AN56">
        <f>IF('5. Jours sans travailler'!$C$3="Score",0,4)</f>
        <v>4</v>
      </c>
      <c r="AO56">
        <f>IF('5. Jours sans travailler'!$C$3="Score",0,3)</f>
        <v>3</v>
      </c>
      <c r="AP56">
        <f>IF('5. Jours sans travailler'!$C$3="Score",0,3)</f>
        <v>3</v>
      </c>
      <c r="AQ56">
        <f>IF('5. Jours sans travailler'!$C$3="Score",0,4)</f>
        <v>4</v>
      </c>
      <c r="AR56">
        <f>IF('5. Jours sans travailler'!$C$3="Score",0,4)</f>
        <v>4</v>
      </c>
      <c r="AS56">
        <f>IF('5. Jours sans travailler'!$C$3="Score",0,4)</f>
        <v>4</v>
      </c>
      <c r="AT56">
        <f>IF('5. Jours sans travailler'!$C$3="Score",0,3)</f>
        <v>3</v>
      </c>
      <c r="AU56">
        <f>IF('5. Jours sans travailler'!$C$3="Score",0,3)</f>
        <v>3</v>
      </c>
      <c r="AV56">
        <f>IF('5. Jours sans travailler'!$C$3="Score",0,3)</f>
        <v>3</v>
      </c>
      <c r="AW56">
        <f>IF('5. Jours sans travailler'!$C$3="Score",0,2)</f>
        <v>2</v>
      </c>
      <c r="AX56">
        <f>IF('5. Jours sans travailler'!$C$3="Score",0,2)</f>
        <v>2</v>
      </c>
      <c r="AY56">
        <f>IF('5. Jours sans travailler'!$C$3="Score",0,2)</f>
        <v>2</v>
      </c>
      <c r="AZ56">
        <f>IF('5. Jours sans travailler'!$C$3="Score",1,1)</f>
        <v>1</v>
      </c>
      <c r="BA56">
        <f>IF('5. Jours sans travailler'!$C$3="Score",1,1)</f>
        <v>1</v>
      </c>
      <c r="BB56">
        <f>IF('5. Jours sans travailler'!$C$3="Score",1,1)</f>
        <v>1</v>
      </c>
      <c r="BC56">
        <f>IF('5. Jours sans travailler'!$C$3="Score",0,2)</f>
        <v>2</v>
      </c>
      <c r="BD56">
        <f>IF('5. Jours sans travailler'!$C$3="Score",0,3)</f>
        <v>3</v>
      </c>
      <c r="BE56">
        <f>IF('5. Jours sans travailler'!$C$3="Score",0,3)</f>
        <v>3</v>
      </c>
      <c r="BF56">
        <f>IF('5. Jours sans travailler'!$C$3="Score",0,4)</f>
        <v>4</v>
      </c>
      <c r="BG56">
        <f>IF('5. Jours sans travailler'!$C$3="Score",0,4)</f>
        <v>4</v>
      </c>
      <c r="BH56">
        <f>IF('5. Jours sans travailler'!$C$3="Score",0,4)</f>
        <v>4</v>
      </c>
      <c r="BI56">
        <f>IF('5. Jours sans travailler'!$C$3="Score",0,5)</f>
        <v>5</v>
      </c>
      <c r="BJ56">
        <f>IF('5. Jours sans travailler'!$C$3="Score",0,4)</f>
        <v>4</v>
      </c>
      <c r="BK56">
        <f>IF('5. Jours sans travailler'!$C$3="Score",0,3)</f>
        <v>3</v>
      </c>
      <c r="BL56">
        <f>IF('5. Jours sans travailler'!$C$3="Score",0,3)</f>
        <v>3</v>
      </c>
      <c r="BM56">
        <f>IF('5. Jours sans travailler'!$C$3="Score",0,2)</f>
        <v>2</v>
      </c>
      <c r="BN56">
        <f>IF('5. Jours sans travailler'!$C$3="Score",0,3)</f>
        <v>3</v>
      </c>
      <c r="BO56">
        <f>IF('5. Jours sans travailler'!$C$3="Score",0,3)</f>
        <v>3</v>
      </c>
      <c r="BP56">
        <f>IF('5. Jours sans travailler'!$C$3="Score",0,2)</f>
        <v>2</v>
      </c>
      <c r="BQ56">
        <f>IF('5. Jours sans travailler'!$C$3="Score",0,2)</f>
        <v>2</v>
      </c>
      <c r="BR56">
        <f>IF('5. Jours sans travailler'!$C$3="Score",0,2)</f>
        <v>2</v>
      </c>
      <c r="BS56">
        <f>IF('5. Jours sans travailler'!$C$3="Score",0,2)</f>
        <v>2</v>
      </c>
      <c r="BT56">
        <f>IF('5. Jours sans travailler'!$C$3="Score",0,3)</f>
        <v>3</v>
      </c>
      <c r="BU56">
        <f>IF('5. Jours sans travailler'!$C$3="Score",0,3)</f>
        <v>3</v>
      </c>
      <c r="BV56">
        <f>IF('5. Jours sans travailler'!$C$3="Score",0,4)</f>
        <v>4</v>
      </c>
      <c r="BW56">
        <f>IF('5. Jours sans travailler'!$C$3="Score",0,5)</f>
        <v>5</v>
      </c>
      <c r="BX56">
        <f>IF('5. Jours sans travailler'!$C$3="Score",0,6)</f>
        <v>6</v>
      </c>
      <c r="BY56">
        <f>IF('5. Jours sans travailler'!$C$3="Score",0,7)</f>
        <v>7</v>
      </c>
      <c r="BZ56">
        <f>IF('5. Jours sans travailler'!$C$3="Score",0,7)</f>
        <v>7</v>
      </c>
      <c r="CA56">
        <f>IF('5. Jours sans travailler'!$C$3="Score",0,6)</f>
        <v>6</v>
      </c>
      <c r="CB56">
        <f>IF('5. Jours sans travailler'!$C$3="Score",0,5)</f>
        <v>5</v>
      </c>
      <c r="CC56">
        <f>IF('5. Jours sans travailler'!$C$3="Score",0,4)</f>
        <v>4</v>
      </c>
      <c r="CD56">
        <f>IF('5. Jours sans travailler'!$C$3="Score",0,3)</f>
        <v>3</v>
      </c>
      <c r="CE56">
        <f>IF('5. Jours sans travailler'!$C$3="Score",0,2)</f>
        <v>2</v>
      </c>
      <c r="CF56">
        <f>IF('5. Jours sans travailler'!$C$3="Score",0,2)</f>
        <v>2</v>
      </c>
      <c r="CG56">
        <f>IF('5. Jours sans travailler'!$C$3="Score",1,1)</f>
        <v>1</v>
      </c>
      <c r="CH56">
        <f>IF('5. Jours sans travailler'!$C$3="Score",1,1)</f>
        <v>1</v>
      </c>
      <c r="CI56">
        <f>IF('5. Jours sans travailler'!$C$3="Score",1,1)</f>
        <v>1</v>
      </c>
      <c r="CJ56">
        <f>IF('5. Jours sans travailler'!$C$3="Score",1,1)</f>
        <v>1</v>
      </c>
      <c r="CK56">
        <f>IF('5. Jours sans travailler'!$C$3="Score",0,2)</f>
        <v>2</v>
      </c>
      <c r="CL56">
        <f>IF('5. Jours sans travailler'!$C$3="Score",0,2)</f>
        <v>2</v>
      </c>
      <c r="CM56">
        <f>IF('5. Jours sans travailler'!$C$3="Score",1,1)</f>
        <v>1</v>
      </c>
      <c r="CN56">
        <f>IF('5. Jours sans travailler'!$C$3="Score",1,1)</f>
        <v>1</v>
      </c>
      <c r="CO56">
        <f>IF('5. Jours sans travailler'!$C$3="Score",0,2)</f>
        <v>2</v>
      </c>
      <c r="CP56">
        <f>IF('5. Jours sans travailler'!$C$3="Score",0,3)</f>
        <v>3</v>
      </c>
      <c r="CQ56">
        <f>IF('5. Jours sans travailler'!$C$3="Score",0,3)</f>
        <v>3</v>
      </c>
      <c r="CR56">
        <f>IF('5. Jours sans travailler'!$C$3="Score",0,2)</f>
        <v>2</v>
      </c>
      <c r="CS56">
        <f>IF('5. Jours sans travailler'!$C$3="Score",0,2)</f>
        <v>2</v>
      </c>
      <c r="CT56">
        <f>IF('5. Jours sans travailler'!$C$3="Score",0,2)</f>
        <v>2</v>
      </c>
      <c r="CU56">
        <f>IF('5. Jours sans travailler'!$C$3="Score",0,2)</f>
        <v>2</v>
      </c>
      <c r="CV56">
        <f>IF('5. Jours sans travailler'!$C$3="Score",0,2)</f>
        <v>2</v>
      </c>
      <c r="CW56">
        <f>IF('5. Jours sans travailler'!$C$3="Score",0,2)</f>
        <v>2</v>
      </c>
      <c r="CX56">
        <f>IF('5. Jours sans travailler'!$C$3="Score",0,3)</f>
        <v>3</v>
      </c>
      <c r="CY56">
        <f>IF('5. Jours sans travailler'!$C$3="Score",0,3)</f>
        <v>3</v>
      </c>
      <c r="CZ56">
        <f>IF('5. Jours sans travailler'!$C$3="Score",0,3)</f>
        <v>3</v>
      </c>
      <c r="DA56">
        <f>IF('5. Jours sans travailler'!$C$3="Score",0,3)</f>
        <v>3</v>
      </c>
    </row>
    <row r="57" spans="2:301" x14ac:dyDescent="0.35">
      <c r="B57" s="186" t="s">
        <v>661</v>
      </c>
      <c r="D57">
        <f t="shared" si="3"/>
        <v>3.5411764705882351</v>
      </c>
      <c r="E57">
        <f>IF('5. Jours sans travailler'!$C$3="Score",,)</f>
        <v>0</v>
      </c>
      <c r="P57">
        <f>IF('5. Jours sans travailler'!$C$3="Score",,)</f>
        <v>0</v>
      </c>
      <c r="Q57">
        <f>IF('5. Jours sans travailler'!$C$3="Score",,)</f>
        <v>0</v>
      </c>
      <c r="R57">
        <f>IF('5. Jours sans travailler'!$C$3="Score",,)</f>
        <v>0</v>
      </c>
      <c r="S57">
        <f>IF('5. Jours sans travailler'!$C$3="Score",,)</f>
        <v>0</v>
      </c>
      <c r="T57">
        <f>IF('5. Jours sans travailler'!$C$3="Score",,)</f>
        <v>0</v>
      </c>
      <c r="U57">
        <f>IF('5. Jours sans travailler'!$C$3="Score",1,1)</f>
        <v>1</v>
      </c>
      <c r="V57">
        <f>IF('5. Jours sans travailler'!$C$3="Score",1,1)</f>
        <v>1</v>
      </c>
      <c r="W57">
        <f>IF('5. Jours sans travailler'!$C$3="Score",1,1)</f>
        <v>1</v>
      </c>
      <c r="X57">
        <f>IF('5. Jours sans travailler'!$C$3="Score",1,1)</f>
        <v>1</v>
      </c>
      <c r="Y57">
        <f>IF('5. Jours sans travailler'!$C$3="Score",0,2)</f>
        <v>2</v>
      </c>
      <c r="Z57">
        <f>IF('5. Jours sans travailler'!$C$3="Score",0,2)</f>
        <v>2</v>
      </c>
      <c r="AA57">
        <f>IF('5. Jours sans travailler'!$C$3="Score",0,3)</f>
        <v>3</v>
      </c>
      <c r="AB57">
        <f>IF('5. Jours sans travailler'!$C$3="Score",0,3)</f>
        <v>3</v>
      </c>
      <c r="AC57">
        <f>IF('5. Jours sans travailler'!$C$3="Score",0,4)</f>
        <v>4</v>
      </c>
      <c r="AD57">
        <f>IF('5. Jours sans travailler'!$C$3="Score",0,5)</f>
        <v>5</v>
      </c>
      <c r="AE57">
        <f>IF('5. Jours sans travailler'!$C$3="Score",0,6)</f>
        <v>6</v>
      </c>
      <c r="AF57">
        <f>IF('5. Jours sans travailler'!$C$3="Score",0,6)</f>
        <v>6</v>
      </c>
      <c r="AG57">
        <f>IF('5. Jours sans travailler'!$C$3="Score",0,6)</f>
        <v>6</v>
      </c>
      <c r="AH57">
        <f>IF('5. Jours sans travailler'!$C$3="Score",0,6)</f>
        <v>6</v>
      </c>
      <c r="AI57">
        <f>IF('5. Jours sans travailler'!$C$3="Score",0,7)</f>
        <v>7</v>
      </c>
      <c r="AJ57">
        <f>IF('5. Jours sans travailler'!$C$3="Score",0,7)</f>
        <v>7</v>
      </c>
      <c r="AK57">
        <f>IF('5. Jours sans travailler'!$C$3="Score",0,7)</f>
        <v>7</v>
      </c>
      <c r="AL57">
        <f>IF('5. Jours sans travailler'!$C$3="Score",0,7)</f>
        <v>7</v>
      </c>
      <c r="AM57">
        <f>IF('5. Jours sans travailler'!$C$3="Score",0,6)</f>
        <v>6</v>
      </c>
      <c r="AN57">
        <f>IF('5. Jours sans travailler'!$C$3="Score",0,5)</f>
        <v>5</v>
      </c>
      <c r="AO57">
        <f>IF('5. Jours sans travailler'!$C$3="Score",0,5)</f>
        <v>5</v>
      </c>
      <c r="AP57">
        <f>IF('5. Jours sans travailler'!$C$3="Score",0,5)</f>
        <v>5</v>
      </c>
      <c r="AQ57">
        <f>IF('5. Jours sans travailler'!$C$3="Score",0,5)</f>
        <v>5</v>
      </c>
      <c r="AR57">
        <f>IF('5. Jours sans travailler'!$C$3="Score",0,4)</f>
        <v>4</v>
      </c>
      <c r="AS57">
        <f>IF('5. Jours sans travailler'!$C$3="Score",0,3)</f>
        <v>3</v>
      </c>
      <c r="AT57">
        <f>IF('5. Jours sans travailler'!$C$3="Score",0,3)</f>
        <v>3</v>
      </c>
      <c r="AU57">
        <f>IF('5. Jours sans travailler'!$C$3="Score",0,3)</f>
        <v>3</v>
      </c>
      <c r="AV57">
        <f>IF('5. Jours sans travailler'!$C$3="Score",0,2)</f>
        <v>2</v>
      </c>
      <c r="AW57">
        <f>IF('5. Jours sans travailler'!$C$3="Score",0,2)</f>
        <v>2</v>
      </c>
      <c r="AX57">
        <f>IF('5. Jours sans travailler'!$C$3="Score",1,1)</f>
        <v>1</v>
      </c>
      <c r="AY57">
        <f>IF('5. Jours sans travailler'!$C$3="Score",1,1)</f>
        <v>1</v>
      </c>
      <c r="AZ57">
        <f>IF('5. Jours sans travailler'!$C$3="Score",0,2)</f>
        <v>2</v>
      </c>
      <c r="BA57">
        <f>IF('5. Jours sans travailler'!$C$3="Score",0,2)</f>
        <v>2</v>
      </c>
      <c r="BB57">
        <f>IF('5. Jours sans travailler'!$C$3="Score",0,2)</f>
        <v>2</v>
      </c>
      <c r="BC57">
        <f>IF('5. Jours sans travailler'!$C$3="Score",0,2)</f>
        <v>2</v>
      </c>
      <c r="BD57">
        <f>IF('5. Jours sans travailler'!$C$3="Score",1,1)</f>
        <v>1</v>
      </c>
      <c r="BE57">
        <f>IF('5. Jours sans travailler'!$C$3="Score",0,2)</f>
        <v>2</v>
      </c>
      <c r="BF57">
        <f>IF('5. Jours sans travailler'!$C$3="Score",0,2)</f>
        <v>2</v>
      </c>
      <c r="BG57">
        <f>IF('5. Jours sans travailler'!$C$3="Score",1,1)</f>
        <v>1</v>
      </c>
      <c r="BH57">
        <f>IF('5. Jours sans travailler'!$C$3="Score",1,1)</f>
        <v>1</v>
      </c>
      <c r="BI57">
        <f>IF('5. Jours sans travailler'!$C$3="Score",1,1)</f>
        <v>1</v>
      </c>
      <c r="BJ57">
        <f>IF('5. Jours sans travailler'!$C$3="Score",1,1)</f>
        <v>1</v>
      </c>
      <c r="BK57">
        <f>IF('5. Jours sans travailler'!$C$3="Score",0,2)</f>
        <v>2</v>
      </c>
      <c r="BL57">
        <f>IF('5. Jours sans travailler'!$C$3="Score",0,2)</f>
        <v>2</v>
      </c>
      <c r="BM57">
        <f>IF('5. Jours sans travailler'!$C$3="Score",0,3)</f>
        <v>3</v>
      </c>
      <c r="BN57">
        <f>IF('5. Jours sans travailler'!$C$3="Score",0,4)</f>
        <v>4</v>
      </c>
      <c r="BO57">
        <f>IF('5. Jours sans travailler'!$C$3="Score",0,4)</f>
        <v>4</v>
      </c>
      <c r="BP57">
        <f>IF('5. Jours sans travailler'!$C$3="Score",0,5)</f>
        <v>5</v>
      </c>
      <c r="BQ57">
        <f>IF('5. Jours sans travailler'!$C$3="Score",0,5)</f>
        <v>5</v>
      </c>
      <c r="BR57">
        <f>IF('5. Jours sans travailler'!$C$3="Score",0,4)</f>
        <v>4</v>
      </c>
      <c r="BS57">
        <f>IF('5. Jours sans travailler'!$C$3="Score",0,3)</f>
        <v>3</v>
      </c>
      <c r="BT57">
        <f>IF('5. Jours sans travailler'!$C$3="Score",0,2)</f>
        <v>2</v>
      </c>
      <c r="BU57">
        <f>IF('5. Jours sans travailler'!$C$3="Score",1,1)</f>
        <v>1</v>
      </c>
      <c r="BV57">
        <f>IF('5. Jours sans travailler'!$C$3="Score",0,2)</f>
        <v>2</v>
      </c>
      <c r="BW57">
        <f>IF('5. Jours sans travailler'!$C$3="Score",1,1)</f>
        <v>1</v>
      </c>
      <c r="BX57">
        <f>IF('5. Jours sans travailler'!$C$3="Score",0,2)</f>
        <v>2</v>
      </c>
      <c r="BY57">
        <f>IF('5. Jours sans travailler'!$C$3="Score",0,3)</f>
        <v>3</v>
      </c>
      <c r="BZ57">
        <f>IF('5. Jours sans travailler'!$C$3="Score",0,4)</f>
        <v>4</v>
      </c>
      <c r="CA57">
        <f>IF('5. Jours sans travailler'!$C$3="Score",0,5)</f>
        <v>5</v>
      </c>
      <c r="CB57">
        <f>IF('5. Jours sans travailler'!$C$3="Score",0,6)</f>
        <v>6</v>
      </c>
      <c r="CC57">
        <f>IF('5. Jours sans travailler'!$C$3="Score",0,6)</f>
        <v>6</v>
      </c>
      <c r="CD57">
        <f>IF('5. Jours sans travailler'!$C$3="Score",0,7)</f>
        <v>7</v>
      </c>
      <c r="CE57">
        <f>IF('5. Jours sans travailler'!$C$3="Score",0,7)</f>
        <v>7</v>
      </c>
      <c r="CF57">
        <f>IF('5. Jours sans travailler'!$C$3="Score",0,7)</f>
        <v>7</v>
      </c>
      <c r="CG57">
        <f>IF('5. Jours sans travailler'!$C$3="Score",0,6)</f>
        <v>6</v>
      </c>
      <c r="CH57">
        <f>IF('5. Jours sans travailler'!$C$3="Score",0,6)</f>
        <v>6</v>
      </c>
      <c r="CI57">
        <f>IF('5. Jours sans travailler'!$C$3="Score",0,5)</f>
        <v>5</v>
      </c>
      <c r="CJ57">
        <f>IF('5. Jours sans travailler'!$C$3="Score",0,5)</f>
        <v>5</v>
      </c>
      <c r="CK57">
        <f>IF('5. Jours sans travailler'!$C$3="Score",0,4)</f>
        <v>4</v>
      </c>
      <c r="CL57">
        <f>IF('5. Jours sans travailler'!$C$3="Score",0,4)</f>
        <v>4</v>
      </c>
      <c r="CM57">
        <f>IF('5. Jours sans travailler'!$C$3="Score",0,4)</f>
        <v>4</v>
      </c>
      <c r="CN57">
        <f>IF('5. Jours sans travailler'!$C$3="Score",0,4)</f>
        <v>4</v>
      </c>
      <c r="CO57">
        <f>IF('5. Jours sans travailler'!$C$3="Score",0,3)</f>
        <v>3</v>
      </c>
      <c r="CP57">
        <f>IF('5. Jours sans travailler'!$C$3="Score",0,3)</f>
        <v>3</v>
      </c>
      <c r="CQ57">
        <f>IF('5. Jours sans travailler'!$C$3="Score",0,3)</f>
        <v>3</v>
      </c>
      <c r="CR57">
        <f>IF('5. Jours sans travailler'!$C$3="Score",0,3)</f>
        <v>3</v>
      </c>
      <c r="CS57">
        <f>IF('5. Jours sans travailler'!$C$3="Score",0,2)</f>
        <v>2</v>
      </c>
      <c r="CT57">
        <f>IF('5. Jours sans travailler'!$C$3="Score",0,2)</f>
        <v>2</v>
      </c>
      <c r="CU57">
        <f>IF('5. Jours sans travailler'!$C$3="Score",0,3)</f>
        <v>3</v>
      </c>
      <c r="CV57">
        <f>IF('5. Jours sans travailler'!$C$3="Score",0,3)</f>
        <v>3</v>
      </c>
      <c r="CW57">
        <f>IF('5. Jours sans travailler'!$C$3="Score",0,4)</f>
        <v>4</v>
      </c>
      <c r="CX57">
        <f>IF('5. Jours sans travailler'!$C$3="Score",0,4)</f>
        <v>4</v>
      </c>
      <c r="CY57">
        <f>IF('5. Jours sans travailler'!$C$3="Score",0,5)</f>
        <v>5</v>
      </c>
      <c r="CZ57">
        <f>IF('5. Jours sans travailler'!$C$3="Score",0,3)</f>
        <v>3</v>
      </c>
      <c r="DA57">
        <f>IF('5. Jours sans travailler'!$C$3="Score",0,3)</f>
        <v>3</v>
      </c>
    </row>
    <row r="58" spans="2:301" x14ac:dyDescent="0.35">
      <c r="B58" s="186" t="s">
        <v>662</v>
      </c>
      <c r="D58">
        <f t="shared" si="3"/>
        <v>2.5176470588235293</v>
      </c>
      <c r="E58">
        <f>IF('5. Jours sans travailler'!$C$3="Score",,)</f>
        <v>0</v>
      </c>
      <c r="P58">
        <f>IF('5. Jours sans travailler'!$C$3="Score",,)</f>
        <v>0</v>
      </c>
      <c r="Q58">
        <f>IF('5. Jours sans travailler'!$C$3="Score",,)</f>
        <v>0</v>
      </c>
      <c r="R58">
        <f>IF('5. Jours sans travailler'!$C$3="Score",,)</f>
        <v>0</v>
      </c>
      <c r="S58">
        <f>IF('5. Jours sans travailler'!$C$3="Score",,)</f>
        <v>0</v>
      </c>
      <c r="T58">
        <f>IF('5. Jours sans travailler'!$C$3="Score",,)</f>
        <v>0</v>
      </c>
      <c r="U58">
        <f>IF('5. Jours sans travailler'!$C$3="Score",2,0)</f>
        <v>0</v>
      </c>
      <c r="V58">
        <f>IF('5. Jours sans travailler'!$C$3="Score",1,1)</f>
        <v>1</v>
      </c>
      <c r="W58">
        <f>IF('5. Jours sans travailler'!$C$3="Score",0,2)</f>
        <v>2</v>
      </c>
      <c r="X58">
        <f>IF('5. Jours sans travailler'!$C$3="Score",0,3)</f>
        <v>3</v>
      </c>
      <c r="Y58">
        <f>IF('5. Jours sans travailler'!$C$3="Score",0,3)</f>
        <v>3</v>
      </c>
      <c r="Z58">
        <f>IF('5. Jours sans travailler'!$C$3="Score",0,4)</f>
        <v>4</v>
      </c>
      <c r="AA58">
        <f>IF('5. Jours sans travailler'!$C$3="Score",0,4)</f>
        <v>4</v>
      </c>
      <c r="AB58">
        <f>IF('5. Jours sans travailler'!$C$3="Score",0,5)</f>
        <v>5</v>
      </c>
      <c r="AC58">
        <f>IF('5. Jours sans travailler'!$C$3="Score",0,4)</f>
        <v>4</v>
      </c>
      <c r="AD58">
        <f>IF('5. Jours sans travailler'!$C$3="Score",0,3)</f>
        <v>3</v>
      </c>
      <c r="AE58">
        <f>IF('5. Jours sans travailler'!$C$3="Score",0,3)</f>
        <v>3</v>
      </c>
      <c r="AF58">
        <f>IF('5. Jours sans travailler'!$C$3="Score",0,3)</f>
        <v>3</v>
      </c>
      <c r="AG58">
        <f>IF('5. Jours sans travailler'!$C$3="Score",0,3)</f>
        <v>3</v>
      </c>
      <c r="AH58">
        <f>IF('5. Jours sans travailler'!$C$3="Score",0,4)</f>
        <v>4</v>
      </c>
      <c r="AI58">
        <f>IF('5. Jours sans travailler'!$C$3="Score",0,3)</f>
        <v>3</v>
      </c>
      <c r="AJ58">
        <f>IF('5. Jours sans travailler'!$C$3="Score",0,4)</f>
        <v>4</v>
      </c>
      <c r="AK58">
        <f>IF('5. Jours sans travailler'!$C$3="Score",0,5)</f>
        <v>5</v>
      </c>
      <c r="AL58">
        <f>IF('5. Jours sans travailler'!$C$3="Score",0,4)</f>
        <v>4</v>
      </c>
      <c r="AM58">
        <f>IF('5. Jours sans travailler'!$C$3="Score",0,4)</f>
        <v>4</v>
      </c>
      <c r="AN58">
        <f>IF('5. Jours sans travailler'!$C$3="Score",0,4)</f>
        <v>4</v>
      </c>
      <c r="AO58">
        <f>IF('5. Jours sans travailler'!$C$3="Score",0,3)</f>
        <v>3</v>
      </c>
      <c r="AP58">
        <f>IF('5. Jours sans travailler'!$C$3="Score",0,3)</f>
        <v>3</v>
      </c>
      <c r="AQ58">
        <f>IF('5. Jours sans travailler'!$C$3="Score",0,2)</f>
        <v>2</v>
      </c>
      <c r="AR58">
        <f>IF('5. Jours sans travailler'!$C$3="Score",1,1)</f>
        <v>1</v>
      </c>
      <c r="AS58">
        <f>IF('5. Jours sans travailler'!$C$3="Score",1,1)</f>
        <v>1</v>
      </c>
      <c r="AT58">
        <f>IF('5. Jours sans travailler'!$C$3="Score",1,1)</f>
        <v>1</v>
      </c>
      <c r="AU58">
        <f>IF('5. Jours sans travailler'!$C$3="Score",2,0)</f>
        <v>0</v>
      </c>
      <c r="AV58">
        <f>IF('5. Jours sans travailler'!$C$3="Score",2,0)</f>
        <v>0</v>
      </c>
      <c r="AW58">
        <f>IF('5. Jours sans travailler'!$C$3="Score",2,0)</f>
        <v>0</v>
      </c>
      <c r="AX58">
        <f>IF('5. Jours sans travailler'!$C$3="Score",2,0)</f>
        <v>0</v>
      </c>
      <c r="AY58">
        <f>IF('5. Jours sans travailler'!$C$3="Score",2,0)</f>
        <v>0</v>
      </c>
      <c r="AZ58">
        <f>IF('5. Jours sans travailler'!$C$3="Score",2,0)</f>
        <v>0</v>
      </c>
      <c r="BA58">
        <f>IF('5. Jours sans travailler'!$C$3="Score",2,0)</f>
        <v>0</v>
      </c>
      <c r="BB58">
        <f>IF('5. Jours sans travailler'!$C$3="Score",2,0)</f>
        <v>0</v>
      </c>
      <c r="BC58">
        <f>IF('5. Jours sans travailler'!$C$3="Score",2,0)</f>
        <v>0</v>
      </c>
      <c r="BD58">
        <f>IF('5. Jours sans travailler'!$C$3="Score",1,1)</f>
        <v>1</v>
      </c>
      <c r="BE58">
        <f>IF('5. Jours sans travailler'!$C$3="Score",1,1)</f>
        <v>1</v>
      </c>
      <c r="BF58">
        <f>IF('5. Jours sans travailler'!$C$3="Score",0,2)</f>
        <v>2</v>
      </c>
      <c r="BG58">
        <f>IF('5. Jours sans travailler'!$C$3="Score",0,2)</f>
        <v>2</v>
      </c>
      <c r="BH58">
        <f>IF('5. Jours sans travailler'!$C$3="Score",0,3)</f>
        <v>3</v>
      </c>
      <c r="BI58">
        <f>IF('5. Jours sans travailler'!$C$3="Score",0,3)</f>
        <v>3</v>
      </c>
      <c r="BJ58">
        <f>IF('5. Jours sans travailler'!$C$3="Score",0,4)</f>
        <v>4</v>
      </c>
      <c r="BK58">
        <f>IF('5. Jours sans travailler'!$C$3="Score",0,4)</f>
        <v>4</v>
      </c>
      <c r="BL58">
        <f>IF('5. Jours sans travailler'!$C$3="Score",0,4)</f>
        <v>4</v>
      </c>
      <c r="BM58">
        <f>IF('5. Jours sans travailler'!$C$3="Score",0,4)</f>
        <v>4</v>
      </c>
      <c r="BN58">
        <f>IF('5. Jours sans travailler'!$C$3="Score",0,4)</f>
        <v>4</v>
      </c>
      <c r="BO58">
        <f>IF('5. Jours sans travailler'!$C$3="Score",0,3)</f>
        <v>3</v>
      </c>
      <c r="BP58">
        <f>IF('5. Jours sans travailler'!$C$3="Score",0,3)</f>
        <v>3</v>
      </c>
      <c r="BQ58">
        <f>IF('5. Jours sans travailler'!$C$3="Score",0,2)</f>
        <v>2</v>
      </c>
      <c r="BR58">
        <f>IF('5. Jours sans travailler'!$C$3="Score",0,2)</f>
        <v>2</v>
      </c>
      <c r="BS58">
        <f>IF('5. Jours sans travailler'!$C$3="Score",0,2)</f>
        <v>2</v>
      </c>
      <c r="BT58">
        <f>IF('5. Jours sans travailler'!$C$3="Score",1,1)</f>
        <v>1</v>
      </c>
      <c r="BU58">
        <f>IF('5. Jours sans travailler'!$C$3="Score",1,1)</f>
        <v>1</v>
      </c>
      <c r="BV58">
        <f>IF('5. Jours sans travailler'!$C$3="Score",1,1)</f>
        <v>1</v>
      </c>
      <c r="BW58">
        <f>IF('5. Jours sans travailler'!$C$3="Score",1,1)</f>
        <v>1</v>
      </c>
      <c r="BX58">
        <f>IF('5. Jours sans travailler'!$C$3="Score",0,2)</f>
        <v>2</v>
      </c>
      <c r="BY58">
        <f>IF('5. Jours sans travailler'!$C$3="Score",1,1)</f>
        <v>1</v>
      </c>
      <c r="BZ58">
        <f>IF('5. Jours sans travailler'!$C$3="Score",1,1)</f>
        <v>1</v>
      </c>
      <c r="CA58">
        <f>IF('5. Jours sans travailler'!$C$3="Score",1,1)</f>
        <v>1</v>
      </c>
      <c r="CB58">
        <f>IF('5. Jours sans travailler'!$C$3="Score",1,1)</f>
        <v>1</v>
      </c>
      <c r="CC58">
        <f>IF('5. Jours sans travailler'!$C$3="Score",0,2)</f>
        <v>2</v>
      </c>
      <c r="CD58">
        <f>IF('5. Jours sans travailler'!$C$3="Score",0,2)</f>
        <v>2</v>
      </c>
      <c r="CE58">
        <f>IF('5. Jours sans travailler'!$C$3="Score",0,2)</f>
        <v>2</v>
      </c>
      <c r="CF58">
        <f>IF('5. Jours sans travailler'!$C$3="Score",0,3)</f>
        <v>3</v>
      </c>
      <c r="CG58">
        <f>IF('5. Jours sans travailler'!$C$3="Score",0,4)</f>
        <v>4</v>
      </c>
      <c r="CH58">
        <f>IF('5. Jours sans travailler'!$C$3="Score",0,5)</f>
        <v>5</v>
      </c>
      <c r="CI58">
        <f>IF('5. Jours sans travailler'!$C$3="Score",0,6)</f>
        <v>6</v>
      </c>
      <c r="CJ58">
        <f>IF('5. Jours sans travailler'!$C$3="Score",0,6)</f>
        <v>6</v>
      </c>
      <c r="CK58">
        <f>IF('5. Jours sans travailler'!$C$3="Score",0,6)</f>
        <v>6</v>
      </c>
      <c r="CL58">
        <f>IF('5. Jours sans travailler'!$C$3="Score",0,5)</f>
        <v>5</v>
      </c>
      <c r="CM58">
        <f>IF('5. Jours sans travailler'!$C$3="Score",0,4)</f>
        <v>4</v>
      </c>
      <c r="CN58">
        <f>IF('5. Jours sans travailler'!$C$3="Score",0,4)</f>
        <v>4</v>
      </c>
      <c r="CO58">
        <f>IF('5. Jours sans travailler'!$C$3="Score",0,4)</f>
        <v>4</v>
      </c>
      <c r="CP58">
        <f>IF('5. Jours sans travailler'!$C$3="Score",0,3)</f>
        <v>3</v>
      </c>
      <c r="CQ58">
        <f>IF('5. Jours sans travailler'!$C$3="Score",0,2)</f>
        <v>2</v>
      </c>
      <c r="CR58">
        <f>IF('5. Jours sans travailler'!$C$3="Score",0,3)</f>
        <v>3</v>
      </c>
      <c r="CS58">
        <f>IF('5. Jours sans travailler'!$C$3="Score",0,3)</f>
        <v>3</v>
      </c>
      <c r="CT58">
        <f>IF('5. Jours sans travailler'!$C$3="Score",0,3)</f>
        <v>3</v>
      </c>
      <c r="CU58">
        <f>IF('5. Jours sans travailler'!$C$3="Score",0,2)</f>
        <v>2</v>
      </c>
      <c r="CV58">
        <f>IF('5. Jours sans travailler'!$C$3="Score",1,1)</f>
        <v>1</v>
      </c>
      <c r="CW58">
        <f>IF('5. Jours sans travailler'!$C$3="Score",1,1)</f>
        <v>1</v>
      </c>
      <c r="CX58">
        <f>IF('5. Jours sans travailler'!$C$3="Score",1,1)</f>
        <v>1</v>
      </c>
      <c r="CY58">
        <f>IF('5. Jours sans travailler'!$C$3="Score",1,1)</f>
        <v>1</v>
      </c>
      <c r="CZ58">
        <f>IF('5. Jours sans travailler'!$C$3="Score",0,5)</f>
        <v>5</v>
      </c>
      <c r="DA58">
        <f>IF('5. Jours sans travailler'!$C$3="Score",0,5)</f>
        <v>5</v>
      </c>
    </row>
    <row r="59" spans="2:301" x14ac:dyDescent="0.35">
      <c r="B59" s="186" t="s">
        <v>663</v>
      </c>
      <c r="D59">
        <f t="shared" si="3"/>
        <v>3.0705882352941178</v>
      </c>
      <c r="E59">
        <f>IF('5. Jours sans travailler'!$C$3="Score",,)</f>
        <v>0</v>
      </c>
      <c r="P59">
        <f>IF('5. Jours sans travailler'!$C$3="Score",,)</f>
        <v>0</v>
      </c>
      <c r="Q59">
        <f>IF('5. Jours sans travailler'!$C$3="Score",,)</f>
        <v>0</v>
      </c>
      <c r="R59">
        <f>IF('5. Jours sans travailler'!$C$3="Score",,)</f>
        <v>0</v>
      </c>
      <c r="S59">
        <f>IF('5. Jours sans travailler'!$C$3="Score",,)</f>
        <v>0</v>
      </c>
      <c r="T59">
        <f>IF('5. Jours sans travailler'!$C$3="Score",,)</f>
        <v>0</v>
      </c>
      <c r="U59">
        <f>IF('5. Jours sans travailler'!$C$3="Score",1,1)</f>
        <v>1</v>
      </c>
      <c r="V59">
        <f>IF('5. Jours sans travailler'!$C$3="Score",2,0)</f>
        <v>0</v>
      </c>
      <c r="W59">
        <f>IF('5. Jours sans travailler'!$C$3="Score",1,1)</f>
        <v>1</v>
      </c>
      <c r="X59">
        <f>IF('5. Jours sans travailler'!$C$3="Score",1,1)</f>
        <v>1</v>
      </c>
      <c r="Y59">
        <f>IF('5. Jours sans travailler'!$C$3="Score",0,2)</f>
        <v>2</v>
      </c>
      <c r="Z59">
        <f>IF('5. Jours sans travailler'!$C$3="Score",0,2)</f>
        <v>2</v>
      </c>
      <c r="AA59">
        <f>IF('5. Jours sans travailler'!$C$3="Score",0,2)</f>
        <v>2</v>
      </c>
      <c r="AB59">
        <f>IF('5. Jours sans travailler'!$C$3="Score",0,2)</f>
        <v>2</v>
      </c>
      <c r="AC59">
        <f>IF('5. Jours sans travailler'!$C$3="Score",0,3)</f>
        <v>3</v>
      </c>
      <c r="AD59">
        <f>IF('5. Jours sans travailler'!$C$3="Score",0,3)</f>
        <v>3</v>
      </c>
      <c r="AE59">
        <f>IF('5. Jours sans travailler'!$C$3="Score",0,4)</f>
        <v>4</v>
      </c>
      <c r="AF59">
        <f>IF('5. Jours sans travailler'!$C$3="Score",0,4)</f>
        <v>4</v>
      </c>
      <c r="AG59">
        <f>IF('5. Jours sans travailler'!$C$3="Score",0,5)</f>
        <v>5</v>
      </c>
      <c r="AH59">
        <f>IF('5. Jours sans travailler'!$C$3="Score",0,6)</f>
        <v>6</v>
      </c>
      <c r="AI59">
        <f>IF('5. Jours sans travailler'!$C$3="Score",0,7)</f>
        <v>7</v>
      </c>
      <c r="AJ59">
        <f>IF('5. Jours sans travailler'!$C$3="Score",0,6)</f>
        <v>6</v>
      </c>
      <c r="AK59">
        <f>IF('5. Jours sans travailler'!$C$3="Score",0,5)</f>
        <v>5</v>
      </c>
      <c r="AL59">
        <f>IF('5. Jours sans travailler'!$C$3="Score",0,4)</f>
        <v>4</v>
      </c>
      <c r="AM59">
        <f>IF('5. Jours sans travailler'!$C$3="Score",0,4)</f>
        <v>4</v>
      </c>
      <c r="AN59">
        <f>IF('5. Jours sans travailler'!$C$3="Score",0,4)</f>
        <v>4</v>
      </c>
      <c r="AO59">
        <f>IF('5. Jours sans travailler'!$C$3="Score",0,3)</f>
        <v>3</v>
      </c>
      <c r="AP59">
        <f>IF('5. Jours sans travailler'!$C$3="Score",0,2)</f>
        <v>2</v>
      </c>
      <c r="AQ59">
        <f>IF('5. Jours sans travailler'!$C$3="Score",0,3)</f>
        <v>3</v>
      </c>
      <c r="AR59">
        <f>IF('5. Jours sans travailler'!$C$3="Score",0,3)</f>
        <v>3</v>
      </c>
      <c r="AS59">
        <f>IF('5. Jours sans travailler'!$C$3="Score",0,3)</f>
        <v>3</v>
      </c>
      <c r="AT59">
        <f>IF('5. Jours sans travailler'!$C$3="Score",0,3)</f>
        <v>3</v>
      </c>
      <c r="AU59">
        <f>IF('5. Jours sans travailler'!$C$3="Score",0,3)</f>
        <v>3</v>
      </c>
      <c r="AV59">
        <f>IF('5. Jours sans travailler'!$C$3="Score",0,4)</f>
        <v>4</v>
      </c>
      <c r="AW59">
        <f>IF('5. Jours sans travailler'!$C$3="Score",0,5)</f>
        <v>5</v>
      </c>
      <c r="AX59">
        <f>IF('5. Jours sans travailler'!$C$3="Score",0,5)</f>
        <v>5</v>
      </c>
      <c r="AY59">
        <f>IF('5. Jours sans travailler'!$C$3="Score",0,6)</f>
        <v>6</v>
      </c>
      <c r="AZ59">
        <f>IF('5. Jours sans travailler'!$C$3="Score",0,6)</f>
        <v>6</v>
      </c>
      <c r="BA59">
        <f>IF('5. Jours sans travailler'!$C$3="Score",0,5)</f>
        <v>5</v>
      </c>
      <c r="BB59">
        <f>IF('5. Jours sans travailler'!$C$3="Score",0,4)</f>
        <v>4</v>
      </c>
      <c r="BC59">
        <f>IF('5. Jours sans travailler'!$C$3="Score",0,4)</f>
        <v>4</v>
      </c>
      <c r="BD59">
        <f>IF('5. Jours sans travailler'!$C$3="Score",0,4)</f>
        <v>4</v>
      </c>
      <c r="BE59">
        <f>IF('5. Jours sans travailler'!$C$3="Score",0,3)</f>
        <v>3</v>
      </c>
      <c r="BF59">
        <f>IF('5. Jours sans travailler'!$C$3="Score",0,2)</f>
        <v>2</v>
      </c>
      <c r="BG59">
        <f>IF('5. Jours sans travailler'!$C$3="Score",0,3)</f>
        <v>3</v>
      </c>
      <c r="BH59">
        <f>IF('5. Jours sans travailler'!$C$3="Score",0,3)</f>
        <v>3</v>
      </c>
      <c r="BI59">
        <f>IF('5. Jours sans travailler'!$C$3="Score",0,4)</f>
        <v>4</v>
      </c>
      <c r="BJ59">
        <f>IF('5. Jours sans travailler'!$C$3="Score",0,4)</f>
        <v>4</v>
      </c>
      <c r="BK59">
        <f>IF('5. Jours sans travailler'!$C$3="Score",0,3)</f>
        <v>3</v>
      </c>
      <c r="BL59">
        <f>IF('5. Jours sans travailler'!$C$3="Score",0,4)</f>
        <v>4</v>
      </c>
      <c r="BM59">
        <f>IF('5. Jours sans travailler'!$C$3="Score",0,5)</f>
        <v>5</v>
      </c>
      <c r="BN59">
        <f>IF('5. Jours sans travailler'!$C$3="Score",0,4)</f>
        <v>4</v>
      </c>
      <c r="BO59">
        <f>IF('5. Jours sans travailler'!$C$3="Score",0,4)</f>
        <v>4</v>
      </c>
      <c r="BP59">
        <f>IF('5. Jours sans travailler'!$C$3="Score",0,3)</f>
        <v>3</v>
      </c>
      <c r="BQ59">
        <f>IF('5. Jours sans travailler'!$C$3="Score",0,3)</f>
        <v>3</v>
      </c>
      <c r="BR59">
        <f>IF('5. Jours sans travailler'!$C$3="Score",0,4)</f>
        <v>4</v>
      </c>
      <c r="BS59">
        <f>IF('5. Jours sans travailler'!$C$3="Score",0,3)</f>
        <v>3</v>
      </c>
      <c r="BT59">
        <f>IF('5. Jours sans travailler'!$C$3="Score",0,2)</f>
        <v>2</v>
      </c>
      <c r="BU59">
        <f>IF('5. Jours sans travailler'!$C$3="Score",0,2)</f>
        <v>2</v>
      </c>
      <c r="BV59">
        <f>IF('5. Jours sans travailler'!$C$3="Score",0,2)</f>
        <v>2</v>
      </c>
      <c r="BW59">
        <f>IF('5. Jours sans travailler'!$C$3="Score",0,3)</f>
        <v>3</v>
      </c>
      <c r="BX59">
        <f>IF('5. Jours sans travailler'!$C$3="Score",0,3)</f>
        <v>3</v>
      </c>
      <c r="BY59">
        <f>IF('5. Jours sans travailler'!$C$3="Score",0,3)</f>
        <v>3</v>
      </c>
      <c r="BZ59">
        <f>IF('5. Jours sans travailler'!$C$3="Score",0,4)</f>
        <v>4</v>
      </c>
      <c r="CA59">
        <f>IF('5. Jours sans travailler'!$C$3="Score",0,4)</f>
        <v>4</v>
      </c>
      <c r="CB59">
        <f>IF('5. Jours sans travailler'!$C$3="Score",0,4)</f>
        <v>4</v>
      </c>
      <c r="CC59">
        <f>IF('5. Jours sans travailler'!$C$3="Score",0,4)</f>
        <v>4</v>
      </c>
      <c r="CD59">
        <f>IF('5. Jours sans travailler'!$C$3="Score",0,3)</f>
        <v>3</v>
      </c>
      <c r="CE59">
        <f>IF('5. Jours sans travailler'!$C$3="Score",0,2)</f>
        <v>2</v>
      </c>
      <c r="CF59">
        <f>IF('5. Jours sans travailler'!$C$3="Score",0,2)</f>
        <v>2</v>
      </c>
      <c r="CG59">
        <f>IF('5. Jours sans travailler'!$C$3="Score",1,1)</f>
        <v>1</v>
      </c>
      <c r="CH59">
        <f>IF('5. Jours sans travailler'!$C$3="Score",1,1)</f>
        <v>1</v>
      </c>
      <c r="CI59">
        <f>IF('5. Jours sans travailler'!$C$3="Score",1,1)</f>
        <v>1</v>
      </c>
      <c r="CJ59">
        <f>IF('5. Jours sans travailler'!$C$3="Score",1,1)</f>
        <v>1</v>
      </c>
      <c r="CK59">
        <f>IF('5. Jours sans travailler'!$C$3="Score",0,2)</f>
        <v>2</v>
      </c>
      <c r="CL59">
        <f>IF('5. Jours sans travailler'!$C$3="Score",0,3)</f>
        <v>3</v>
      </c>
      <c r="CM59">
        <f>IF('5. Jours sans travailler'!$C$3="Score",0,2)</f>
        <v>2</v>
      </c>
      <c r="CN59">
        <f>IF('5. Jours sans travailler'!$C$3="Score",0,2)</f>
        <v>2</v>
      </c>
      <c r="CO59">
        <f>IF('5. Jours sans travailler'!$C$3="Score",0,3)</f>
        <v>3</v>
      </c>
      <c r="CP59">
        <f>IF('5. Jours sans travailler'!$C$3="Score",0,3)</f>
        <v>3</v>
      </c>
      <c r="CQ59">
        <f>IF('5. Jours sans travailler'!$C$3="Score",0,3)</f>
        <v>3</v>
      </c>
      <c r="CR59">
        <f>IF('5. Jours sans travailler'!$C$3="Score",0,2)</f>
        <v>2</v>
      </c>
      <c r="CS59">
        <f>IF('5. Jours sans travailler'!$C$3="Score",1,1)</f>
        <v>1</v>
      </c>
      <c r="CT59">
        <f>IF('5. Jours sans travailler'!$C$3="Score",0,2)</f>
        <v>2</v>
      </c>
      <c r="CU59">
        <f>IF('5. Jours sans travailler'!$C$3="Score",0,2)</f>
        <v>2</v>
      </c>
      <c r="CV59">
        <f>IF('5. Jours sans travailler'!$C$3="Score",1,1)</f>
        <v>1</v>
      </c>
      <c r="CW59">
        <f>IF('5. Jours sans travailler'!$C$3="Score",0,2)</f>
        <v>2</v>
      </c>
      <c r="CX59">
        <f>IF('5. Jours sans travailler'!$C$3="Score",0,2)</f>
        <v>2</v>
      </c>
      <c r="CY59">
        <f>IF('5. Jours sans travailler'!$C$3="Score",0,2)</f>
        <v>2</v>
      </c>
      <c r="CZ59">
        <f>IF('5. Jours sans travailler'!$C$3="Score",0,3)</f>
        <v>3</v>
      </c>
      <c r="DA59">
        <f>IF('5. Jours sans travailler'!$C$3="Score",0,3)</f>
        <v>3</v>
      </c>
    </row>
    <row r="60" spans="2:301" x14ac:dyDescent="0.35">
      <c r="B60" s="186" t="s">
        <v>664</v>
      </c>
      <c r="D60">
        <f t="shared" si="3"/>
        <v>3.0352941176470587</v>
      </c>
      <c r="E60">
        <f>IF('5. Jours sans travailler'!$C$3="Score",,)</f>
        <v>0</v>
      </c>
      <c r="P60">
        <f>IF('5. Jours sans travailler'!$C$3="Score",,)</f>
        <v>0</v>
      </c>
      <c r="Q60">
        <f>IF('5. Jours sans travailler'!$C$3="Score",,)</f>
        <v>0</v>
      </c>
      <c r="R60">
        <f>IF('5. Jours sans travailler'!$C$3="Score",,)</f>
        <v>0</v>
      </c>
      <c r="S60">
        <f>IF('5. Jours sans travailler'!$C$3="Score",,)</f>
        <v>0</v>
      </c>
      <c r="T60">
        <f>IF('5. Jours sans travailler'!$C$3="Score",,)</f>
        <v>0</v>
      </c>
      <c r="U60">
        <f>IF('5. Jours sans travailler'!$C$3="Score",1,1)</f>
        <v>1</v>
      </c>
      <c r="V60">
        <f>IF('5. Jours sans travailler'!$C$3="Score",1,1)</f>
        <v>1</v>
      </c>
      <c r="W60">
        <f>IF('5. Jours sans travailler'!$C$3="Score",0,2)</f>
        <v>2</v>
      </c>
      <c r="X60">
        <f>IF('5. Jours sans travailler'!$C$3="Score",0,2)</f>
        <v>2</v>
      </c>
      <c r="Y60">
        <f>IF('5. Jours sans travailler'!$C$3="Score",0,3)</f>
        <v>3</v>
      </c>
      <c r="Z60">
        <f>IF('5. Jours sans travailler'!$C$3="Score",0,4)</f>
        <v>4</v>
      </c>
      <c r="AA60">
        <f>IF('5. Jours sans travailler'!$C$3="Score",0,5)</f>
        <v>5</v>
      </c>
      <c r="AB60">
        <f>IF('5. Jours sans travailler'!$C$3="Score",0,6)</f>
        <v>6</v>
      </c>
      <c r="AC60">
        <f>IF('5. Jours sans travailler'!$C$3="Score",0,6)</f>
        <v>6</v>
      </c>
      <c r="AD60">
        <f>IF('5. Jours sans travailler'!$C$3="Score",0,5)</f>
        <v>5</v>
      </c>
      <c r="AE60">
        <f>IF('5. Jours sans travailler'!$C$3="Score",0,4)</f>
        <v>4</v>
      </c>
      <c r="AF60">
        <f>IF('5. Jours sans travailler'!$C$3="Score",0,4)</f>
        <v>4</v>
      </c>
      <c r="AG60">
        <f>IF('5. Jours sans travailler'!$C$3="Score",0,4)</f>
        <v>4</v>
      </c>
      <c r="AH60">
        <f>IF('5. Jours sans travailler'!$C$3="Score",0,3)</f>
        <v>3</v>
      </c>
      <c r="AI60">
        <f>IF('5. Jours sans travailler'!$C$3="Score",0,3)</f>
        <v>3</v>
      </c>
      <c r="AJ60">
        <f>IF('5. Jours sans travailler'!$C$3="Score",0,4)</f>
        <v>4</v>
      </c>
      <c r="AK60">
        <f>IF('5. Jours sans travailler'!$C$3="Score",0,4)</f>
        <v>4</v>
      </c>
      <c r="AL60">
        <f>IF('5. Jours sans travailler'!$C$3="Score",0,4)</f>
        <v>4</v>
      </c>
      <c r="AM60">
        <f>IF('5. Jours sans travailler'!$C$3="Score",0,3)</f>
        <v>3</v>
      </c>
      <c r="AN60">
        <f>IF('5. Jours sans travailler'!$C$3="Score",0,2)</f>
        <v>2</v>
      </c>
      <c r="AO60">
        <f>IF('5. Jours sans travailler'!$C$3="Score",0,3)</f>
        <v>3</v>
      </c>
      <c r="AP60">
        <f>IF('5. Jours sans travailler'!$C$3="Score",0,2)</f>
        <v>2</v>
      </c>
      <c r="AQ60">
        <f>IF('5. Jours sans travailler'!$C$3="Score",1,1)</f>
        <v>1</v>
      </c>
      <c r="AR60">
        <f>IF('5. Jours sans travailler'!$C$3="Score",0,2)</f>
        <v>2</v>
      </c>
      <c r="AS60">
        <f>IF('5. Jours sans travailler'!$C$3="Score",0,2)</f>
        <v>2</v>
      </c>
      <c r="AT60">
        <f>IF('5. Jours sans travailler'!$C$3="Score",0,2)</f>
        <v>2</v>
      </c>
      <c r="AU60">
        <f>IF('5. Jours sans travailler'!$C$3="Score",0,2)</f>
        <v>2</v>
      </c>
      <c r="AV60">
        <f>IF('5. Jours sans travailler'!$C$3="Score",1,1)</f>
        <v>1</v>
      </c>
      <c r="AW60">
        <f>IF('5. Jours sans travailler'!$C$3="Score",1,1)</f>
        <v>1</v>
      </c>
      <c r="AX60">
        <f>IF('5. Jours sans travailler'!$C$3="Score",1,1)</f>
        <v>1</v>
      </c>
      <c r="AY60">
        <f>IF('5. Jours sans travailler'!$C$3="Score",2,0)</f>
        <v>0</v>
      </c>
      <c r="AZ60">
        <f>IF('5. Jours sans travailler'!$C$3="Score",1,1)</f>
        <v>1</v>
      </c>
      <c r="BA60">
        <f>IF('5. Jours sans travailler'!$C$3="Score",1,1)</f>
        <v>1</v>
      </c>
      <c r="BB60">
        <f>IF('5. Jours sans travailler'!$C$3="Score",1,1)</f>
        <v>1</v>
      </c>
      <c r="BC60">
        <f>IF('5. Jours sans travailler'!$C$3="Score",1,1)</f>
        <v>1</v>
      </c>
      <c r="BD60">
        <f>IF('5. Jours sans travailler'!$C$3="Score",1,1)</f>
        <v>1</v>
      </c>
      <c r="BE60">
        <f>IF('5. Jours sans travailler'!$C$3="Score",1,1)</f>
        <v>1</v>
      </c>
      <c r="BF60">
        <f>IF('5. Jours sans travailler'!$C$3="Score",0,2)</f>
        <v>2</v>
      </c>
      <c r="BG60">
        <f>IF('5. Jours sans travailler'!$C$3="Score",0,2)</f>
        <v>2</v>
      </c>
      <c r="BH60">
        <f>IF('5. Jours sans travailler'!$C$3="Score",0,2)</f>
        <v>2</v>
      </c>
      <c r="BI60">
        <f>IF('5. Jours sans travailler'!$C$3="Score",0,3)</f>
        <v>3</v>
      </c>
      <c r="BJ60">
        <f>IF('5. Jours sans travailler'!$C$3="Score",0,3)</f>
        <v>3</v>
      </c>
      <c r="BK60">
        <f>IF('5. Jours sans travailler'!$C$3="Score",0,4)</f>
        <v>4</v>
      </c>
      <c r="BL60">
        <f>IF('5. Jours sans travailler'!$C$3="Score",0,5)</f>
        <v>5</v>
      </c>
      <c r="BM60">
        <f>IF('5. Jours sans travailler'!$C$3="Score",0,5)</f>
        <v>5</v>
      </c>
      <c r="BN60">
        <f>IF('5. Jours sans travailler'!$C$3="Score",0,4)</f>
        <v>4</v>
      </c>
      <c r="BO60">
        <f>IF('5. Jours sans travailler'!$C$3="Score",0,4)</f>
        <v>4</v>
      </c>
      <c r="BP60">
        <f>IF('5. Jours sans travailler'!$C$3="Score",0,3)</f>
        <v>3</v>
      </c>
      <c r="BQ60">
        <f>IF('5. Jours sans travailler'!$C$3="Score",0,4)</f>
        <v>4</v>
      </c>
      <c r="BR60">
        <f>IF('5. Jours sans travailler'!$C$3="Score",0,4)</f>
        <v>4</v>
      </c>
      <c r="BS60">
        <f>IF('5. Jours sans travailler'!$C$3="Score",0,4)</f>
        <v>4</v>
      </c>
      <c r="BT60">
        <f>IF('5. Jours sans travailler'!$C$3="Score",0,3)</f>
        <v>3</v>
      </c>
      <c r="BU60">
        <f>IF('5. Jours sans travailler'!$C$3="Score",0,4)</f>
        <v>4</v>
      </c>
      <c r="BV60">
        <f>IF('5. Jours sans travailler'!$C$3="Score",0,4)</f>
        <v>4</v>
      </c>
      <c r="BW60">
        <f>IF('5. Jours sans travailler'!$C$3="Score",0,4)</f>
        <v>4</v>
      </c>
      <c r="BX60">
        <f>IF('5. Jours sans travailler'!$C$3="Score",0,4)</f>
        <v>4</v>
      </c>
      <c r="BY60">
        <f>IF('5. Jours sans travailler'!$C$3="Score",0,3)</f>
        <v>3</v>
      </c>
      <c r="BZ60">
        <f>IF('5. Jours sans travailler'!$C$3="Score",0,3)</f>
        <v>3</v>
      </c>
      <c r="CA60">
        <f>IF('5. Jours sans travailler'!$C$3="Score",0,3)</f>
        <v>3</v>
      </c>
      <c r="CB60">
        <f>IF('5. Jours sans travailler'!$C$3="Score",0,3)</f>
        <v>3</v>
      </c>
      <c r="CC60">
        <f>IF('5. Jours sans travailler'!$C$3="Score",0,3)</f>
        <v>3</v>
      </c>
      <c r="CD60">
        <f>IF('5. Jours sans travailler'!$C$3="Score",0,3)</f>
        <v>3</v>
      </c>
      <c r="CE60">
        <f>IF('5. Jours sans travailler'!$C$3="Score",0,2)</f>
        <v>2</v>
      </c>
      <c r="CF60">
        <f>IF('5. Jours sans travailler'!$C$3="Score",0,3)</f>
        <v>3</v>
      </c>
      <c r="CG60">
        <f>IF('5. Jours sans travailler'!$C$3="Score",0,2)</f>
        <v>2</v>
      </c>
      <c r="CH60">
        <f>IF('5. Jours sans travailler'!$C$3="Score",0,2)</f>
        <v>2</v>
      </c>
      <c r="CI60">
        <f>IF('5. Jours sans travailler'!$C$3="Score",1,1)</f>
        <v>1</v>
      </c>
      <c r="CJ60">
        <f>IF('5. Jours sans travailler'!$C$3="Score",0,2)</f>
        <v>2</v>
      </c>
      <c r="CK60">
        <f>IF('5. Jours sans travailler'!$C$3="Score",0,3)</f>
        <v>3</v>
      </c>
      <c r="CL60">
        <f>IF('5. Jours sans travailler'!$C$3="Score",0,4)</f>
        <v>4</v>
      </c>
      <c r="CM60">
        <f>IF('5. Jours sans travailler'!$C$3="Score",0,3)</f>
        <v>3</v>
      </c>
      <c r="CN60">
        <f>IF('5. Jours sans travailler'!$C$3="Score",0,3)</f>
        <v>3</v>
      </c>
      <c r="CO60">
        <f>IF('5. Jours sans travailler'!$C$3="Score",0,4)</f>
        <v>4</v>
      </c>
      <c r="CP60">
        <f>IF('5. Jours sans travailler'!$C$3="Score",0,5)</f>
        <v>5</v>
      </c>
      <c r="CQ60">
        <f>IF('5. Jours sans travailler'!$C$3="Score",0,5)</f>
        <v>5</v>
      </c>
      <c r="CR60">
        <f>IF('5. Jours sans travailler'!$C$3="Score",0,4)</f>
        <v>4</v>
      </c>
      <c r="CS60">
        <f>IF('5. Jours sans travailler'!$C$3="Score",0,3)</f>
        <v>3</v>
      </c>
      <c r="CT60">
        <f>IF('5. Jours sans travailler'!$C$3="Score",0,4)</f>
        <v>4</v>
      </c>
      <c r="CU60">
        <f>IF('5. Jours sans travailler'!$C$3="Score",0,5)</f>
        <v>5</v>
      </c>
      <c r="CV60">
        <f>IF('5. Jours sans travailler'!$C$3="Score",0,5)</f>
        <v>5</v>
      </c>
      <c r="CW60">
        <f>IF('5. Jours sans travailler'!$C$3="Score",0,4)</f>
        <v>4</v>
      </c>
      <c r="CX60">
        <f>IF('5. Jours sans travailler'!$C$3="Score",0,4)</f>
        <v>4</v>
      </c>
      <c r="CY60">
        <f>IF('5. Jours sans travailler'!$C$3="Score",0,4)</f>
        <v>4</v>
      </c>
      <c r="CZ60">
        <f>IF('5. Jours sans travailler'!$C$3="Score",0,3)</f>
        <v>3</v>
      </c>
      <c r="DA60">
        <f>IF('5. Jours sans travailler'!$C$3="Score",0,4)</f>
        <v>4</v>
      </c>
    </row>
    <row r="61" spans="2:301" ht="15" thickBot="1" x14ac:dyDescent="0.4">
      <c r="B61" s="190" t="s">
        <v>665</v>
      </c>
      <c r="D61">
        <f t="shared" si="3"/>
        <v>3.7411764705882353</v>
      </c>
      <c r="E61">
        <f>IF('5. Jours sans travailler'!$C$3="Score",,)</f>
        <v>0</v>
      </c>
      <c r="P61">
        <f>IF('5. Jours sans travailler'!$C$3="Score",,)</f>
        <v>0</v>
      </c>
      <c r="Q61">
        <f>IF('5. Jours sans travailler'!$C$3="Score",,)</f>
        <v>0</v>
      </c>
      <c r="R61">
        <f>IF('5. Jours sans travailler'!$C$3="Score",,)</f>
        <v>0</v>
      </c>
      <c r="S61">
        <f>IF('5. Jours sans travailler'!$C$3="Score",,)</f>
        <v>0</v>
      </c>
      <c r="T61">
        <f>IF('5. Jours sans travailler'!$C$3="Score",,)</f>
        <v>0</v>
      </c>
      <c r="U61">
        <f>IF('5. Jours sans travailler'!$C$3="Score",0,7)</f>
        <v>7</v>
      </c>
      <c r="V61">
        <f>IF('5. Jours sans travailler'!$C$3="Score",0,7)</f>
        <v>7</v>
      </c>
      <c r="W61">
        <f>IF('5. Jours sans travailler'!$C$3="Score",0,7)</f>
        <v>7</v>
      </c>
      <c r="X61">
        <f>IF('5. Jours sans travailler'!$C$3="Score",0,7)</f>
        <v>7</v>
      </c>
      <c r="Y61">
        <f>IF('5. Jours sans travailler'!$C$3="Score",0,7)</f>
        <v>7</v>
      </c>
      <c r="Z61">
        <f>IF('5. Jours sans travailler'!$C$3="Score",0,7)</f>
        <v>7</v>
      </c>
      <c r="AA61">
        <f>IF('5. Jours sans travailler'!$C$3="Score",0,7)</f>
        <v>7</v>
      </c>
      <c r="AB61">
        <f>IF('5. Jours sans travailler'!$C$3="Score",0,7)</f>
        <v>7</v>
      </c>
      <c r="AC61">
        <f>IF('5. Jours sans travailler'!$C$3="Score",0,7)</f>
        <v>7</v>
      </c>
      <c r="AD61">
        <f>IF('5. Jours sans travailler'!$C$3="Score",0,7)</f>
        <v>7</v>
      </c>
      <c r="AE61">
        <f>IF('5. Jours sans travailler'!$C$3="Score",0,7)</f>
        <v>7</v>
      </c>
      <c r="AF61">
        <f>IF('5. Jours sans travailler'!$C$3="Score",0,7)</f>
        <v>7</v>
      </c>
      <c r="AG61">
        <f>IF('5. Jours sans travailler'!$C$3="Score",0,7)</f>
        <v>7</v>
      </c>
      <c r="AH61">
        <f>IF('5. Jours sans travailler'!$C$3="Score",0,7)</f>
        <v>7</v>
      </c>
      <c r="AI61">
        <f>IF('5. Jours sans travailler'!$C$3="Score",0,7)</f>
        <v>7</v>
      </c>
      <c r="AJ61">
        <f>IF('5. Jours sans travailler'!$C$3="Score",0,7)</f>
        <v>7</v>
      </c>
      <c r="AK61">
        <f>IF('5. Jours sans travailler'!$C$3="Score",0,7)</f>
        <v>7</v>
      </c>
      <c r="AL61">
        <f>IF('5. Jours sans travailler'!$C$3="Score",0,7)</f>
        <v>7</v>
      </c>
      <c r="AM61">
        <f>IF('5. Jours sans travailler'!$C$3="Score",0,7)</f>
        <v>7</v>
      </c>
      <c r="AN61">
        <f>IF('5. Jours sans travailler'!$C$3="Score",0,7)</f>
        <v>7</v>
      </c>
      <c r="AO61">
        <f>IF('5. Jours sans travailler'!$C$3="Score",0,7)</f>
        <v>7</v>
      </c>
      <c r="AP61">
        <f>IF('5. Jours sans travailler'!$C$3="Score",0,7)</f>
        <v>7</v>
      </c>
      <c r="AQ61">
        <f>IF('5. Jours sans travailler'!$C$3="Score",0,7)</f>
        <v>7</v>
      </c>
      <c r="AR61">
        <f>IF('5. Jours sans travailler'!$C$3="Score",0,7)</f>
        <v>7</v>
      </c>
      <c r="AS61">
        <f>IF('5. Jours sans travailler'!$C$3="Score",0,3)</f>
        <v>3</v>
      </c>
      <c r="AT61">
        <f>IF('5. Jours sans travailler'!$C$3="Score",0,2)</f>
        <v>2</v>
      </c>
      <c r="AU61">
        <f>IF('5. Jours sans travailler'!$C$3="Score",0,3)</f>
        <v>3</v>
      </c>
      <c r="AV61">
        <f>IF('5. Jours sans travailler'!$C$3="Score",0,3)</f>
        <v>3</v>
      </c>
      <c r="AW61">
        <f>IF('5. Jours sans travailler'!$C$3="Score",0,2)</f>
        <v>2</v>
      </c>
      <c r="AX61">
        <f>IF('5. Jours sans travailler'!$C$3="Score",1,1)</f>
        <v>1</v>
      </c>
      <c r="AY61">
        <f>IF('5. Jours sans travailler'!$C$3="Score",1,1)</f>
        <v>1</v>
      </c>
      <c r="AZ61">
        <f>IF('5. Jours sans travailler'!$C$3="Score",1,1)</f>
        <v>1</v>
      </c>
      <c r="BA61">
        <f>IF('5. Jours sans travailler'!$C$3="Score",1,1)</f>
        <v>1</v>
      </c>
      <c r="BB61">
        <f>IF('5. Jours sans travailler'!$C$3="Score",1,1)</f>
        <v>1</v>
      </c>
      <c r="BC61">
        <f>IF('5. Jours sans travailler'!$C$3="Score",1,1)</f>
        <v>1</v>
      </c>
      <c r="BD61">
        <f>IF('5. Jours sans travailler'!$C$3="Score",0,2)</f>
        <v>2</v>
      </c>
      <c r="BE61">
        <f>IF('5. Jours sans travailler'!$C$3="Score",0,2)</f>
        <v>2</v>
      </c>
      <c r="BF61">
        <f>IF('5. Jours sans travailler'!$C$3="Score",0,2)</f>
        <v>2</v>
      </c>
      <c r="BG61">
        <f>IF('5. Jours sans travailler'!$C$3="Score",0,2)</f>
        <v>2</v>
      </c>
      <c r="BH61">
        <f>IF('5. Jours sans travailler'!$C$3="Score",0,2)</f>
        <v>2</v>
      </c>
      <c r="BI61">
        <f>IF('5. Jours sans travailler'!$C$3="Score",1,1)</f>
        <v>1</v>
      </c>
      <c r="BJ61">
        <f>IF('5. Jours sans travailler'!$C$3="Score",1,1)</f>
        <v>1</v>
      </c>
      <c r="BK61">
        <f>IF('5. Jours sans travailler'!$C$3="Score",1,1)</f>
        <v>1</v>
      </c>
      <c r="BL61">
        <f>IF('5. Jours sans travailler'!$C$3="Score",0,2)</f>
        <v>2</v>
      </c>
      <c r="BM61">
        <f>IF('5. Jours sans travailler'!$C$3="Score",0,2)</f>
        <v>2</v>
      </c>
      <c r="BN61">
        <f>IF('5. Jours sans travailler'!$C$3="Score",0,3)</f>
        <v>3</v>
      </c>
      <c r="BO61">
        <f>IF('5. Jours sans travailler'!$C$3="Score",0,3)</f>
        <v>3</v>
      </c>
      <c r="BP61">
        <f>IF('5. Jours sans travailler'!$C$3="Score",0,3)</f>
        <v>3</v>
      </c>
      <c r="BQ61">
        <f>IF('5. Jours sans travailler'!$C$3="Score",0,4)</f>
        <v>4</v>
      </c>
      <c r="BR61">
        <f>IF('5. Jours sans travailler'!$C$3="Score",0,4)</f>
        <v>4</v>
      </c>
      <c r="BS61">
        <f>IF('5. Jours sans travailler'!$C$3="Score",0,3)</f>
        <v>3</v>
      </c>
      <c r="BT61">
        <f>IF('5. Jours sans travailler'!$C$3="Score",0,3)</f>
        <v>3</v>
      </c>
      <c r="BU61">
        <f>IF('5. Jours sans travailler'!$C$3="Score",0,3)</f>
        <v>3</v>
      </c>
      <c r="BV61">
        <f>IF('5. Jours sans travailler'!$C$3="Score",0,3)</f>
        <v>3</v>
      </c>
      <c r="BW61">
        <f>IF('5. Jours sans travailler'!$C$3="Score",0,3)</f>
        <v>3</v>
      </c>
      <c r="BX61">
        <f>IF('5. Jours sans travailler'!$C$3="Score",0,2)</f>
        <v>2</v>
      </c>
      <c r="BY61">
        <f>IF('5. Jours sans travailler'!$C$3="Score",0,2)</f>
        <v>2</v>
      </c>
      <c r="BZ61">
        <f>IF('5. Jours sans travailler'!$C$3="Score",0,2)</f>
        <v>2</v>
      </c>
      <c r="CA61">
        <f>IF('5. Jours sans travailler'!$C$3="Score",0,2)</f>
        <v>2</v>
      </c>
      <c r="CB61">
        <f>IF('5. Jours sans travailler'!$C$3="Score",0,2)</f>
        <v>2</v>
      </c>
      <c r="CC61">
        <f>IF('5. Jours sans travailler'!$C$3="Score",0,2)</f>
        <v>2</v>
      </c>
      <c r="CD61">
        <f>IF('5. Jours sans travailler'!$C$3="Score",0,2)</f>
        <v>2</v>
      </c>
      <c r="CE61">
        <f>IF('5. Jours sans travailler'!$C$3="Score",0,3)</f>
        <v>3</v>
      </c>
      <c r="CF61">
        <f>IF('5. Jours sans travailler'!$C$3="Score",0,2)</f>
        <v>2</v>
      </c>
      <c r="CG61">
        <f>IF('5. Jours sans travailler'!$C$3="Score",0,2)</f>
        <v>2</v>
      </c>
      <c r="CH61">
        <f>IF('5. Jours sans travailler'!$C$3="Score",0,3)</f>
        <v>3</v>
      </c>
      <c r="CI61">
        <f>IF('5. Jours sans travailler'!$C$3="Score",0,2)</f>
        <v>2</v>
      </c>
      <c r="CJ61">
        <f>IF('5. Jours sans travailler'!$C$3="Score",0,2)</f>
        <v>2</v>
      </c>
      <c r="CK61">
        <f>IF('5. Jours sans travailler'!$C$3="Score",0,3)</f>
        <v>3</v>
      </c>
      <c r="CL61">
        <f>IF('5. Jours sans travailler'!$C$3="Score",0,2)</f>
        <v>2</v>
      </c>
      <c r="CM61">
        <f>IF('5. Jours sans travailler'!$C$3="Score",0,3)</f>
        <v>3</v>
      </c>
      <c r="CN61">
        <f>IF('5. Jours sans travailler'!$C$3="Score",0,4)</f>
        <v>4</v>
      </c>
      <c r="CO61">
        <f>IF('5. Jours sans travailler'!$C$3="Score",0,3)</f>
        <v>3</v>
      </c>
      <c r="CP61">
        <f>IF('5. Jours sans travailler'!$C$3="Score",0,3)</f>
        <v>3</v>
      </c>
      <c r="CQ61">
        <f>IF('5. Jours sans travailler'!$C$3="Score",0,4)</f>
        <v>4</v>
      </c>
      <c r="CR61">
        <f>IF('5. Jours sans travailler'!$C$3="Score",0,3)</f>
        <v>3</v>
      </c>
      <c r="CS61">
        <f>IF('5. Jours sans travailler'!$C$3="Score",0,4)</f>
        <v>4</v>
      </c>
      <c r="CT61">
        <f>IF('5. Jours sans travailler'!$C$3="Score",0,3)</f>
        <v>3</v>
      </c>
      <c r="CU61">
        <f>IF('5. Jours sans travailler'!$C$3="Score",0,2)</f>
        <v>2</v>
      </c>
      <c r="CV61">
        <f>IF('5. Jours sans travailler'!$C$3="Score",0,3)</f>
        <v>3</v>
      </c>
      <c r="CW61">
        <f>IF('5. Jours sans travailler'!$C$3="Score",0,3)</f>
        <v>3</v>
      </c>
      <c r="CX61">
        <f>IF('5. Jours sans travailler'!$C$3="Score",0,2)</f>
        <v>2</v>
      </c>
      <c r="CY61">
        <f>IF('5. Jours sans travailler'!$C$3="Score",0,3)</f>
        <v>3</v>
      </c>
      <c r="CZ61">
        <f>IF('5. Jours sans travailler'!$C$3="Score",0,4)</f>
        <v>4</v>
      </c>
      <c r="DA61">
        <f>IF('5. Jours sans travailler'!$C$3="Score",0,5)</f>
        <v>5</v>
      </c>
    </row>
    <row r="62" spans="2:301" x14ac:dyDescent="0.35">
      <c r="B62" s="186" t="s">
        <v>1105</v>
      </c>
      <c r="D62">
        <f t="shared" si="3"/>
        <v>4.9176470588235297</v>
      </c>
      <c r="E62">
        <f>IF('5. Jours sans travailler'!$C$3="Score",,)</f>
        <v>0</v>
      </c>
      <c r="P62">
        <f>IF('5. Jours sans travailler'!$C$3="Score",,)</f>
        <v>0</v>
      </c>
      <c r="Q62">
        <f>IF('5. Jours sans travailler'!$C$3="Score",,)</f>
        <v>0</v>
      </c>
      <c r="R62">
        <f>IF('5. Jours sans travailler'!$C$3="Score",,)</f>
        <v>0</v>
      </c>
      <c r="S62">
        <f>IF('5. Jours sans travailler'!$C$3="Score",,)</f>
        <v>0</v>
      </c>
      <c r="T62">
        <f>IF('5. Jours sans travailler'!$C$3="Score",,)</f>
        <v>0</v>
      </c>
      <c r="U62">
        <f>IF('5. Jours sans travailler'!$C$3="Score",0,3)</f>
        <v>3</v>
      </c>
      <c r="V62">
        <f>IF('5. Jours sans travailler'!$C$3="Score",0,3)</f>
        <v>3</v>
      </c>
      <c r="W62">
        <f>IF('5. Jours sans travailler'!$C$3="Score",0,4)</f>
        <v>4</v>
      </c>
      <c r="X62">
        <f>IF('5. Jours sans travailler'!$C$3="Score",0,4)</f>
        <v>4</v>
      </c>
      <c r="Y62">
        <f>IF('5. Jours sans travailler'!$C$3="Score",0,3)</f>
        <v>3</v>
      </c>
      <c r="Z62">
        <f>IF('5. Jours sans travailler'!$C$3="Score",0,2)</f>
        <v>2</v>
      </c>
      <c r="AA62">
        <f>IF('5. Jours sans travailler'!$C$3="Score",0,3)</f>
        <v>3</v>
      </c>
      <c r="AB62">
        <f>IF('5. Jours sans travailler'!$C$3="Score",0,4)</f>
        <v>4</v>
      </c>
      <c r="AC62">
        <f>IF('5. Jours sans travailler'!$C$3="Score",0,5)</f>
        <v>5</v>
      </c>
      <c r="AD62">
        <f>IF('5. Jours sans travailler'!$C$3="Score",0,4)</f>
        <v>4</v>
      </c>
      <c r="AE62">
        <f>IF('5. Jours sans travailler'!$C$3="Score",0,3)</f>
        <v>3</v>
      </c>
      <c r="AF62">
        <f>IF('5. Jours sans travailler'!$C$3="Score",0,3)</f>
        <v>3</v>
      </c>
      <c r="AG62">
        <f>IF('5. Jours sans travailler'!$C$3="Score",0,3)</f>
        <v>3</v>
      </c>
      <c r="AH62">
        <f>IF('5. Jours sans travailler'!$C$3="Score",0,3)</f>
        <v>3</v>
      </c>
      <c r="AI62">
        <f>IF('5. Jours sans travailler'!$C$3="Score",0,3)</f>
        <v>3</v>
      </c>
      <c r="AJ62">
        <f>IF('5. Jours sans travailler'!$C$3="Score",0,3)</f>
        <v>3</v>
      </c>
      <c r="AK62">
        <f>IF('5. Jours sans travailler'!$C$3="Score",0,4)</f>
        <v>4</v>
      </c>
      <c r="AL62">
        <f>IF('5. Jours sans travailler'!$C$3="Score",0,5)</f>
        <v>5</v>
      </c>
      <c r="AM62">
        <f>IF('5. Jours sans travailler'!$C$3="Score",0,6)</f>
        <v>6</v>
      </c>
      <c r="AN62">
        <f>IF('5. Jours sans travailler'!$C$3="Score",0,6)</f>
        <v>6</v>
      </c>
      <c r="AO62">
        <f>IF('5. Jours sans travailler'!$C$3="Score",0,5)</f>
        <v>5</v>
      </c>
      <c r="AP62">
        <f>IF('5. Jours sans travailler'!$C$3="Score",0,4)</f>
        <v>4</v>
      </c>
      <c r="AQ62">
        <f>IF('5. Jours sans travailler'!$C$3="Score",0,4)</f>
        <v>4</v>
      </c>
      <c r="AR62">
        <f>IF('5. Jours sans travailler'!$C$3="Score",0,4)</f>
        <v>4</v>
      </c>
      <c r="AS62">
        <f>IF('5. Jours sans travailler'!$C$3="Score",0,4)</f>
        <v>4</v>
      </c>
      <c r="AT62">
        <f>IF('5. Jours sans travailler'!$C$3="Score",0,4)</f>
        <v>4</v>
      </c>
      <c r="AU62">
        <f>IF('5. Jours sans travailler'!$C$3="Score",0,5)</f>
        <v>5</v>
      </c>
      <c r="AV62">
        <f>IF('5. Jours sans travailler'!$C$3="Score",0,5)</f>
        <v>5</v>
      </c>
      <c r="AW62">
        <f>IF('5. Jours sans travailler'!$C$3="Score",0,5)</f>
        <v>5</v>
      </c>
      <c r="AX62">
        <f>IF('5. Jours sans travailler'!$C$3="Score",0,4)</f>
        <v>4</v>
      </c>
      <c r="AY62">
        <f>IF('5. Jours sans travailler'!$C$3="Score",0,4)</f>
        <v>4</v>
      </c>
      <c r="AZ62">
        <f>IF('5. Jours sans travailler'!$C$3="Score",0,4)</f>
        <v>4</v>
      </c>
      <c r="BA62">
        <f>IF('5. Jours sans travailler'!$C$3="Score",0,3)</f>
        <v>3</v>
      </c>
      <c r="BB62">
        <f>IF('5. Jours sans travailler'!$C$3="Score",0,2)</f>
        <v>2</v>
      </c>
      <c r="BC62">
        <f>IF('5. Jours sans travailler'!$C$3="Score",0,3)</f>
        <v>3</v>
      </c>
      <c r="BD62">
        <f>IF('5. Jours sans travailler'!$C$3="Score",0,4)</f>
        <v>4</v>
      </c>
      <c r="BE62">
        <f>IF('5. Jours sans travailler'!$C$3="Score",0,5)</f>
        <v>5</v>
      </c>
      <c r="BF62">
        <f>IF('5. Jours sans travailler'!$C$3="Score",0,5)</f>
        <v>5</v>
      </c>
      <c r="BG62">
        <f>IF('5. Jours sans travailler'!$C$3="Score",0,4)</f>
        <v>4</v>
      </c>
      <c r="BH62">
        <f>IF('5. Jours sans travailler'!$C$3="Score",0,4)</f>
        <v>4</v>
      </c>
      <c r="BI62">
        <f>IF('5. Jours sans travailler'!$C$3="Score",0,4)</f>
        <v>4</v>
      </c>
      <c r="BJ62">
        <f>IF('5. Jours sans travailler'!$C$3="Score",0,3)</f>
        <v>3</v>
      </c>
      <c r="BK62">
        <f>IF('5. Jours sans travailler'!$C$3="Score",0,3)</f>
        <v>3</v>
      </c>
      <c r="BL62">
        <f>IF('5. Jours sans travailler'!$C$3="Score",0,3)</f>
        <v>3</v>
      </c>
      <c r="BM62">
        <f>IF('5. Jours sans travailler'!$C$3="Score",0,3)</f>
        <v>3</v>
      </c>
      <c r="BN62">
        <f>IF('5. Jours sans travailler'!$C$3="Score",0,3)</f>
        <v>3</v>
      </c>
      <c r="BO62">
        <f>IF('5. Jours sans travailler'!$C$3="Score",0,3)</f>
        <v>3</v>
      </c>
      <c r="BP62">
        <f>IF('5. Jours sans travailler'!$C$3="Score",0,4)</f>
        <v>4</v>
      </c>
      <c r="BQ62">
        <f>IF('5. Jours sans travailler'!$C$3="Score",0,5)</f>
        <v>5</v>
      </c>
      <c r="BR62">
        <f>IF('5. Jours sans travailler'!$C$3="Score",0,5)</f>
        <v>5</v>
      </c>
      <c r="BS62">
        <f>IF('5. Jours sans travailler'!$C$3="Score",0,4)</f>
        <v>4</v>
      </c>
      <c r="BT62">
        <f>IF('5. Jours sans travailler'!$C$3="Score",0,3)</f>
        <v>3</v>
      </c>
      <c r="BU62">
        <f>IF('5. Jours sans travailler'!$C$3="Score",0,4)</f>
        <v>4</v>
      </c>
      <c r="BV62">
        <f>IF('5. Jours sans travailler'!$C$3="Score",0,5)</f>
        <v>5</v>
      </c>
      <c r="BW62">
        <f>IF('5. Jours sans travailler'!$C$3="Score",0,5)</f>
        <v>5</v>
      </c>
      <c r="BX62">
        <f>IF('5. Jours sans travailler'!$C$3="Score",0,5)</f>
        <v>5</v>
      </c>
      <c r="BY62">
        <f>IF('5. Jours sans travailler'!$C$3="Score",0,5)</f>
        <v>5</v>
      </c>
      <c r="BZ62">
        <f>IF('5. Jours sans travailler'!$C$3="Score",0,6)</f>
        <v>6</v>
      </c>
      <c r="CA62">
        <f>IF('5. Jours sans travailler'!$C$3="Score",0,7)</f>
        <v>7</v>
      </c>
      <c r="CB62">
        <f>IF('5. Jours sans travailler'!$C$3="Score",0,7)</f>
        <v>7</v>
      </c>
      <c r="CC62">
        <f>IF('5. Jours sans travailler'!$C$3="Score",0,7)</f>
        <v>7</v>
      </c>
      <c r="CD62">
        <f>IF('5. Jours sans travailler'!$C$3="Score",0,7)</f>
        <v>7</v>
      </c>
      <c r="CE62">
        <f>IF('5. Jours sans travailler'!$C$3="Score",0,7)</f>
        <v>7</v>
      </c>
      <c r="CF62">
        <f>IF('5. Jours sans travailler'!$C$3="Score",0,7)</f>
        <v>7</v>
      </c>
      <c r="CG62">
        <f>IF('5. Jours sans travailler'!$C$3="Score",0,7)</f>
        <v>7</v>
      </c>
      <c r="CH62">
        <f>IF('5. Jours sans travailler'!$C$3="Score",0,7)</f>
        <v>7</v>
      </c>
      <c r="CI62">
        <f>IF('5. Jours sans travailler'!$C$3="Score",0,7)</f>
        <v>7</v>
      </c>
      <c r="CJ62">
        <f>IF('5. Jours sans travailler'!$C$3="Score",0,7)</f>
        <v>7</v>
      </c>
      <c r="CK62">
        <f>IF('5. Jours sans travailler'!$C$3="Score",0,7)</f>
        <v>7</v>
      </c>
      <c r="CL62">
        <f>IF('5. Jours sans travailler'!$C$3="Score",0,7)</f>
        <v>7</v>
      </c>
      <c r="CM62">
        <f>IF('5. Jours sans travailler'!$C$3="Score",0,7)</f>
        <v>7</v>
      </c>
      <c r="CN62">
        <f>IF('5. Jours sans travailler'!$C$3="Score",0,7)</f>
        <v>7</v>
      </c>
      <c r="CO62">
        <f>IF('5. Jours sans travailler'!$C$3="Score",0,7)</f>
        <v>7</v>
      </c>
      <c r="CP62">
        <f>IF('5. Jours sans travailler'!$C$3="Score",0,7)</f>
        <v>7</v>
      </c>
      <c r="CQ62">
        <f>IF('5. Jours sans travailler'!$C$3="Score",0,7)</f>
        <v>7</v>
      </c>
      <c r="CR62">
        <f>IF('5. Jours sans travailler'!$C$3="Score",0,7)</f>
        <v>7</v>
      </c>
      <c r="CS62">
        <f>IF('5. Jours sans travailler'!$C$3="Score",0,7)</f>
        <v>7</v>
      </c>
      <c r="CT62">
        <f>IF('5. Jours sans travailler'!$C$3="Score",0,7)</f>
        <v>7</v>
      </c>
      <c r="CU62">
        <f>IF('5. Jours sans travailler'!$C$3="Score",0,7)</f>
        <v>7</v>
      </c>
      <c r="CV62">
        <f>IF('5. Jours sans travailler'!$C$3="Score",0,7)</f>
        <v>7</v>
      </c>
      <c r="CW62">
        <f>IF('5. Jours sans travailler'!$C$3="Score",0,7)</f>
        <v>7</v>
      </c>
      <c r="CX62">
        <f>IF('5. Jours sans travailler'!$C$3="Score",0,7)</f>
        <v>7</v>
      </c>
      <c r="CY62">
        <f>IF('5. Jours sans travailler'!$C$3="Score",0,7)</f>
        <v>7</v>
      </c>
      <c r="CZ62">
        <f>IF('5. Jours sans travailler'!$C$3="Score",0,7)</f>
        <v>7</v>
      </c>
      <c r="DA62">
        <f>IF('5. Jours sans travailler'!$C$3="Score",0,7)</f>
        <v>7</v>
      </c>
    </row>
    <row r="63" spans="2:301" x14ac:dyDescent="0.35">
      <c r="B63" s="186" t="s">
        <v>1106</v>
      </c>
      <c r="D63">
        <f t="shared" si="3"/>
        <v>3.6941176470588237</v>
      </c>
      <c r="E63">
        <f>IF('5. Jours sans travailler'!$C$3="Score",,)</f>
        <v>0</v>
      </c>
      <c r="P63">
        <f>IF('5. Jours sans travailler'!$C$3="Score",,)</f>
        <v>0</v>
      </c>
      <c r="Q63">
        <f>IF('5. Jours sans travailler'!$C$3="Score",,)</f>
        <v>0</v>
      </c>
      <c r="R63">
        <f>IF('5. Jours sans travailler'!$C$3="Score",,)</f>
        <v>0</v>
      </c>
      <c r="S63">
        <f>IF('5. Jours sans travailler'!$C$3="Score",,)</f>
        <v>0</v>
      </c>
      <c r="T63">
        <f>IF('5. Jours sans travailler'!$C$3="Score",,)</f>
        <v>0</v>
      </c>
      <c r="U63">
        <f>IF('5. Jours sans travailler'!$C$3="Score",0,2)</f>
        <v>2</v>
      </c>
      <c r="V63">
        <f>IF('5. Jours sans travailler'!$C$3="Score",0,2)</f>
        <v>2</v>
      </c>
      <c r="W63">
        <f>IF('5. Jours sans travailler'!$C$3="Score",0,2)</f>
        <v>2</v>
      </c>
      <c r="X63">
        <f>IF('5. Jours sans travailler'!$C$3="Score",0,3)</f>
        <v>3</v>
      </c>
      <c r="Y63">
        <f>IF('5. Jours sans travailler'!$C$3="Score",0,3)</f>
        <v>3</v>
      </c>
      <c r="Z63">
        <f>IF('5. Jours sans travailler'!$C$3="Score",0,3)</f>
        <v>3</v>
      </c>
      <c r="AA63">
        <f>IF('5. Jours sans travailler'!$C$3="Score",0,3)</f>
        <v>3</v>
      </c>
      <c r="AB63">
        <f>IF('5. Jours sans travailler'!$C$3="Score",0,3)</f>
        <v>3</v>
      </c>
      <c r="AC63">
        <f>IF('5. Jours sans travailler'!$C$3="Score",0,3)</f>
        <v>3</v>
      </c>
      <c r="AD63">
        <f>IF('5. Jours sans travailler'!$C$3="Score",0,4)</f>
        <v>4</v>
      </c>
      <c r="AE63">
        <f>IF('5. Jours sans travailler'!$C$3="Score",0,4)</f>
        <v>4</v>
      </c>
      <c r="AF63">
        <f>IF('5. Jours sans travailler'!$C$3="Score",0,3)</f>
        <v>3</v>
      </c>
      <c r="AG63">
        <f>IF('5. Jours sans travailler'!$C$3="Score",0,2)</f>
        <v>2</v>
      </c>
      <c r="AH63">
        <f>IF('5. Jours sans travailler'!$C$3="Score",0,3)</f>
        <v>3</v>
      </c>
      <c r="AI63">
        <f>IF('5. Jours sans travailler'!$C$3="Score",0,4)</f>
        <v>4</v>
      </c>
      <c r="AJ63">
        <f>IF('5. Jours sans travailler'!$C$3="Score",0,5)</f>
        <v>5</v>
      </c>
      <c r="AK63">
        <f>IF('5. Jours sans travailler'!$C$3="Score",0,4)</f>
        <v>4</v>
      </c>
      <c r="AL63">
        <f>IF('5. Jours sans travailler'!$C$3="Score",0,3)</f>
        <v>3</v>
      </c>
      <c r="AM63">
        <f>IF('5. Jours sans travailler'!$C$3="Score",0,3)</f>
        <v>3</v>
      </c>
      <c r="AN63">
        <f>IF('5. Jours sans travailler'!$C$3="Score",0,3)</f>
        <v>3</v>
      </c>
      <c r="AO63">
        <f>IF('5. Jours sans travailler'!$C$3="Score",0,3)</f>
        <v>3</v>
      </c>
      <c r="AP63">
        <f>IF('5. Jours sans travailler'!$C$3="Score",0,3)</f>
        <v>3</v>
      </c>
      <c r="AQ63">
        <f>IF('5. Jours sans travailler'!$C$3="Score",0,3)</f>
        <v>3</v>
      </c>
      <c r="AR63">
        <f>IF('5. Jours sans travailler'!$C$3="Score",0,4)</f>
        <v>4</v>
      </c>
      <c r="AS63">
        <f>IF('5. Jours sans travailler'!$C$3="Score",0,5)</f>
        <v>5</v>
      </c>
      <c r="AT63">
        <f>IF('5. Jours sans travailler'!$C$3="Score",0,6)</f>
        <v>6</v>
      </c>
      <c r="AU63">
        <f>IF('5. Jours sans travailler'!$C$3="Score",0,6)</f>
        <v>6</v>
      </c>
      <c r="AV63">
        <f>IF('5. Jours sans travailler'!$C$3="Score",0,5)</f>
        <v>5</v>
      </c>
      <c r="AW63">
        <f>IF('5. Jours sans travailler'!$C$3="Score",0,4)</f>
        <v>4</v>
      </c>
      <c r="AX63">
        <f>IF('5. Jours sans travailler'!$C$3="Score",0,4)</f>
        <v>4</v>
      </c>
      <c r="AY63">
        <f>IF('5. Jours sans travailler'!$C$3="Score",0,4)</f>
        <v>4</v>
      </c>
      <c r="AZ63">
        <f>IF('5. Jours sans travailler'!$C$3="Score",0,4)</f>
        <v>4</v>
      </c>
      <c r="BA63">
        <f>IF('5. Jours sans travailler'!$C$3="Score",0,4)</f>
        <v>4</v>
      </c>
      <c r="BB63">
        <f>IF('5. Jours sans travailler'!$C$3="Score",0,5)</f>
        <v>5</v>
      </c>
      <c r="BC63">
        <f>IF('5. Jours sans travailler'!$C$3="Score",0,5)</f>
        <v>5</v>
      </c>
      <c r="BD63">
        <f>IF('5. Jours sans travailler'!$C$3="Score",0,5)</f>
        <v>5</v>
      </c>
      <c r="BE63">
        <f>IF('5. Jours sans travailler'!$C$3="Score",0,4)</f>
        <v>4</v>
      </c>
      <c r="BF63">
        <f>IF('5. Jours sans travailler'!$C$3="Score",0,4)</f>
        <v>4</v>
      </c>
      <c r="BG63">
        <f>IF('5. Jours sans travailler'!$C$3="Score",0,4)</f>
        <v>4</v>
      </c>
      <c r="BH63">
        <f>IF('5. Jours sans travailler'!$C$3="Score",0,3)</f>
        <v>3</v>
      </c>
      <c r="BI63">
        <f>IF('5. Jours sans travailler'!$C$3="Score",0,2)</f>
        <v>2</v>
      </c>
      <c r="BJ63">
        <f>IF('5. Jours sans travailler'!$C$3="Score",0,3)</f>
        <v>3</v>
      </c>
      <c r="BK63">
        <f>IF('5. Jours sans travailler'!$C$3="Score",0,4)</f>
        <v>4</v>
      </c>
      <c r="BL63">
        <f>IF('5. Jours sans travailler'!$C$3="Score",0,5)</f>
        <v>5</v>
      </c>
      <c r="BM63">
        <f>IF('5. Jours sans travailler'!$C$3="Score",0,5)</f>
        <v>5</v>
      </c>
      <c r="BN63">
        <f>IF('5. Jours sans travailler'!$C$3="Score",0,4)</f>
        <v>4</v>
      </c>
      <c r="BO63">
        <f>IF('5. Jours sans travailler'!$C$3="Score",0,4)</f>
        <v>4</v>
      </c>
      <c r="BP63">
        <f>IF('5. Jours sans travailler'!$C$3="Score",0,4)</f>
        <v>4</v>
      </c>
      <c r="BQ63">
        <f>IF('5. Jours sans travailler'!$C$3="Score",0,3)</f>
        <v>3</v>
      </c>
      <c r="BR63">
        <f>IF('5. Jours sans travailler'!$C$3="Score",0,3)</f>
        <v>3</v>
      </c>
      <c r="BS63">
        <f>IF('5. Jours sans travailler'!$C$3="Score",0,3)</f>
        <v>3</v>
      </c>
      <c r="BT63">
        <f>IF('5. Jours sans travailler'!$C$3="Score",0,3)</f>
        <v>3</v>
      </c>
      <c r="BU63">
        <f>IF('5. Jours sans travailler'!$C$3="Score",0,3)</f>
        <v>3</v>
      </c>
      <c r="BV63">
        <f>IF('5. Jours sans travailler'!$C$3="Score",0,4)</f>
        <v>4</v>
      </c>
      <c r="BW63">
        <f>IF('5. Jours sans travailler'!$C$3="Score",0,5)</f>
        <v>5</v>
      </c>
      <c r="BX63">
        <f>IF('5. Jours sans travailler'!$C$3="Score",0,5)</f>
        <v>5</v>
      </c>
      <c r="BY63">
        <f>IF('5. Jours sans travailler'!$C$3="Score",0,4)</f>
        <v>4</v>
      </c>
      <c r="BZ63">
        <f>IF('5. Jours sans travailler'!$C$3="Score",0,3)</f>
        <v>3</v>
      </c>
      <c r="CA63">
        <f>IF('5. Jours sans travailler'!$C$3="Score",0,2)</f>
        <v>2</v>
      </c>
      <c r="CB63">
        <f>IF('5. Jours sans travailler'!$C$3="Score",0,2)</f>
        <v>2</v>
      </c>
      <c r="CC63">
        <f>IF('5. Jours sans travailler'!$C$3="Score",0,2)</f>
        <v>2</v>
      </c>
      <c r="CD63">
        <f>IF('5. Jours sans travailler'!$C$3="Score",0,2)</f>
        <v>2</v>
      </c>
      <c r="CE63">
        <f>IF('5. Jours sans travailler'!$C$3="Score",0,2)</f>
        <v>2</v>
      </c>
      <c r="CF63">
        <f>IF('5. Jours sans travailler'!$C$3="Score",0,2)</f>
        <v>2</v>
      </c>
      <c r="CG63">
        <f>IF('5. Jours sans travailler'!$C$3="Score",0,2)</f>
        <v>2</v>
      </c>
      <c r="CH63">
        <f>IF('5. Jours sans travailler'!$C$3="Score",0,2)</f>
        <v>2</v>
      </c>
      <c r="CI63">
        <f>IF('5. Jours sans travailler'!$C$3="Score",0,3)</f>
        <v>3</v>
      </c>
      <c r="CJ63">
        <f>IF('5. Jours sans travailler'!$C$3="Score",0,3)</f>
        <v>3</v>
      </c>
      <c r="CK63">
        <f>IF('5. Jours sans travailler'!$C$3="Score",0,3)</f>
        <v>3</v>
      </c>
      <c r="CL63">
        <f>IF('5. Jours sans travailler'!$C$3="Score",0,4)</f>
        <v>4</v>
      </c>
      <c r="CM63">
        <f>IF('5. Jours sans travailler'!$C$3="Score",0,5)</f>
        <v>5</v>
      </c>
      <c r="CN63">
        <f>IF('5. Jours sans travailler'!$C$3="Score",0,5)</f>
        <v>5</v>
      </c>
      <c r="CO63">
        <f>IF('5. Jours sans travailler'!$C$3="Score",0,5)</f>
        <v>5</v>
      </c>
      <c r="CP63">
        <f>IF('5. Jours sans travailler'!$C$3="Score",0,5)</f>
        <v>5</v>
      </c>
      <c r="CQ63">
        <f>IF('5. Jours sans travailler'!$C$3="Score",0,4)</f>
        <v>4</v>
      </c>
      <c r="CR63">
        <f>IF('5. Jours sans travailler'!$C$3="Score",0,3)</f>
        <v>3</v>
      </c>
      <c r="CS63">
        <f>IF('5. Jours sans travailler'!$C$3="Score",0,3)</f>
        <v>3</v>
      </c>
      <c r="CT63">
        <f>IF('5. Jours sans travailler'!$C$3="Score",0,3)</f>
        <v>3</v>
      </c>
      <c r="CU63">
        <f>IF('5. Jours sans travailler'!$C$3="Score",0,4)</f>
        <v>4</v>
      </c>
      <c r="CV63">
        <f>IF('5. Jours sans travailler'!$C$3="Score",0,5)</f>
        <v>5</v>
      </c>
      <c r="CW63">
        <f>IF('5. Jours sans travailler'!$C$3="Score",0,5)</f>
        <v>5</v>
      </c>
      <c r="CX63">
        <f>IF('5. Jours sans travailler'!$C$3="Score",0,6)</f>
        <v>6</v>
      </c>
      <c r="CY63">
        <f>IF('5. Jours sans travailler'!$C$3="Score",0,6)</f>
        <v>6</v>
      </c>
      <c r="CZ63">
        <f>IF('5. Jours sans travailler'!$C$3="Score",0,6)</f>
        <v>6</v>
      </c>
      <c r="DA63">
        <f>IF('5. Jours sans travailler'!$C$3="Score",0,6)</f>
        <v>6</v>
      </c>
    </row>
    <row r="64" spans="2:301" x14ac:dyDescent="0.35">
      <c r="B64" s="186" t="s">
        <v>1107</v>
      </c>
      <c r="D64">
        <f t="shared" si="3"/>
        <v>4.1882352941176473</v>
      </c>
      <c r="E64">
        <f>IF('5. Jours sans travailler'!$C$3="Score",,)</f>
        <v>0</v>
      </c>
      <c r="P64">
        <f>IF('5. Jours sans travailler'!$C$3="Score",,)</f>
        <v>0</v>
      </c>
      <c r="Q64">
        <f>IF('5. Jours sans travailler'!$C$3="Score",,)</f>
        <v>0</v>
      </c>
      <c r="R64">
        <f>IF('5. Jours sans travailler'!$C$3="Score",,)</f>
        <v>0</v>
      </c>
      <c r="S64">
        <f>IF('5. Jours sans travailler'!$C$3="Score",,)</f>
        <v>0</v>
      </c>
      <c r="T64">
        <f>IF('5. Jours sans travailler'!$C$3="Score",,)</f>
        <v>0</v>
      </c>
      <c r="U64">
        <f>IF('5. Jours sans travailler'!$C$3="Score",0,4)</f>
        <v>4</v>
      </c>
      <c r="V64">
        <f>IF('5. Jours sans travailler'!$C$3="Score",0,4)</f>
        <v>4</v>
      </c>
      <c r="W64">
        <f>IF('5. Jours sans travailler'!$C$3="Score",0,3)</f>
        <v>3</v>
      </c>
      <c r="X64">
        <f>IF('5. Jours sans travailler'!$C$3="Score",0,3)</f>
        <v>3</v>
      </c>
      <c r="Y64">
        <f>IF('5. Jours sans travailler'!$C$3="Score",0,4)</f>
        <v>4</v>
      </c>
      <c r="Z64">
        <f>IF('5. Jours sans travailler'!$C$3="Score",0,5)</f>
        <v>5</v>
      </c>
      <c r="AA64">
        <f>IF('5. Jours sans travailler'!$C$3="Score",0,5)</f>
        <v>5</v>
      </c>
      <c r="AB64">
        <f>IF('5. Jours sans travailler'!$C$3="Score",0,5)</f>
        <v>5</v>
      </c>
      <c r="AC64">
        <f>IF('5. Jours sans travailler'!$C$3="Score",0,5)</f>
        <v>5</v>
      </c>
      <c r="AD64">
        <f>IF('5. Jours sans travailler'!$C$3="Score",0,6)</f>
        <v>6</v>
      </c>
      <c r="AE64">
        <f>IF('5. Jours sans travailler'!$C$3="Score",0,7)</f>
        <v>7</v>
      </c>
      <c r="AF64">
        <f>IF('5. Jours sans travailler'!$C$3="Score",0,7)</f>
        <v>7</v>
      </c>
      <c r="AG64">
        <f>IF('5. Jours sans travailler'!$C$3="Score",0,7)</f>
        <v>7</v>
      </c>
      <c r="AH64">
        <f>IF('5. Jours sans travailler'!$C$3="Score",0,7)</f>
        <v>7</v>
      </c>
      <c r="AI64">
        <f>IF('5. Jours sans travailler'!$C$3="Score",0,7)</f>
        <v>7</v>
      </c>
      <c r="AJ64">
        <f>IF('5. Jours sans travailler'!$C$3="Score",0,6)</f>
        <v>6</v>
      </c>
      <c r="AK64">
        <f>IF('5. Jours sans travailler'!$C$3="Score",0,5)</f>
        <v>5</v>
      </c>
      <c r="AL64">
        <f>IF('5. Jours sans travailler'!$C$3="Score",0,5)</f>
        <v>5</v>
      </c>
      <c r="AM64">
        <f>IF('5. Jours sans travailler'!$C$3="Score",0,5)</f>
        <v>5</v>
      </c>
      <c r="AN64">
        <f>IF('5. Jours sans travailler'!$C$3="Score",0,5)</f>
        <v>5</v>
      </c>
      <c r="AO64">
        <f>IF('5. Jours sans travailler'!$C$3="Score",0,4)</f>
        <v>4</v>
      </c>
      <c r="AP64">
        <f>IF('5. Jours sans travailler'!$C$3="Score",0,3)</f>
        <v>3</v>
      </c>
      <c r="AQ64">
        <f>IF('5. Jours sans travailler'!$C$3="Score",0,3)</f>
        <v>3</v>
      </c>
      <c r="AR64">
        <f>IF('5. Jours sans travailler'!$C$3="Score",0,3)</f>
        <v>3</v>
      </c>
      <c r="AS64">
        <f>IF('5. Jours sans travailler'!$C$3="Score",0,3)</f>
        <v>3</v>
      </c>
      <c r="AT64">
        <f>IF('5. Jours sans travailler'!$C$3="Score",0,3)</f>
        <v>3</v>
      </c>
      <c r="AU64">
        <f>IF('5. Jours sans travailler'!$C$3="Score",0,3)</f>
        <v>3</v>
      </c>
      <c r="AV64">
        <f>IF('5. Jours sans travailler'!$C$3="Score",0,4)</f>
        <v>4</v>
      </c>
      <c r="AW64">
        <f>IF('5. Jours sans travailler'!$C$3="Score",0,5)</f>
        <v>5</v>
      </c>
      <c r="AX64">
        <f>IF('5. Jours sans travailler'!$C$3="Score",0,5)</f>
        <v>5</v>
      </c>
      <c r="AY64">
        <f>IF('5. Jours sans travailler'!$C$3="Score",0,5)</f>
        <v>5</v>
      </c>
      <c r="AZ64">
        <f>IF('5. Jours sans travailler'!$C$3="Score",0,4)</f>
        <v>4</v>
      </c>
      <c r="BA64">
        <f>IF('5. Jours sans travailler'!$C$3="Score",0,4)</f>
        <v>4</v>
      </c>
      <c r="BB64">
        <f>IF('5. Jours sans travailler'!$C$3="Score",0,4)</f>
        <v>4</v>
      </c>
      <c r="BC64">
        <f>IF('5. Jours sans travailler'!$C$3="Score",0,4)</f>
        <v>4</v>
      </c>
      <c r="BD64">
        <f>IF('5. Jours sans travailler'!$C$3="Score",0,3)</f>
        <v>3</v>
      </c>
      <c r="BE64">
        <f>IF('5. Jours sans travailler'!$C$3="Score",0,3)</f>
        <v>3</v>
      </c>
      <c r="BF64">
        <f>IF('5. Jours sans travailler'!$C$3="Score",0,3)</f>
        <v>3</v>
      </c>
      <c r="BG64">
        <f>IF('5. Jours sans travailler'!$C$3="Score",0,3)</f>
        <v>3</v>
      </c>
      <c r="BH64">
        <f>IF('5. Jours sans travailler'!$C$3="Score",0,2)</f>
        <v>2</v>
      </c>
      <c r="BI64">
        <f>IF('5. Jours sans travailler'!$C$3="Score",0,2)</f>
        <v>2</v>
      </c>
      <c r="BJ64">
        <f>IF('5. Jours sans travailler'!$C$3="Score",0,2)</f>
        <v>2</v>
      </c>
      <c r="BK64">
        <f>IF('5. Jours sans travailler'!$C$3="Score",0,3)</f>
        <v>3</v>
      </c>
      <c r="BL64">
        <f>IF('5. Jours sans travailler'!$C$3="Score",0,4)</f>
        <v>4</v>
      </c>
      <c r="BM64">
        <f>IF('5. Jours sans travailler'!$C$3="Score",0,5)</f>
        <v>5</v>
      </c>
      <c r="BN64">
        <f>IF('5. Jours sans travailler'!$C$3="Score",0,6)</f>
        <v>6</v>
      </c>
      <c r="BO64">
        <f>IF('5. Jours sans travailler'!$C$3="Score",0,7)</f>
        <v>7</v>
      </c>
      <c r="BP64">
        <f>IF('5. Jours sans travailler'!$C$3="Score",0,6)</f>
        <v>6</v>
      </c>
      <c r="BQ64">
        <f>IF('5. Jours sans travailler'!$C$3="Score",0,5)</f>
        <v>5</v>
      </c>
      <c r="BR64">
        <f>IF('5. Jours sans travailler'!$C$3="Score",0,4)</f>
        <v>4</v>
      </c>
      <c r="BS64">
        <f>IF('5. Jours sans travailler'!$C$3="Score",0,3)</f>
        <v>3</v>
      </c>
      <c r="BT64">
        <f>IF('5. Jours sans travailler'!$C$3="Score",0,3)</f>
        <v>3</v>
      </c>
      <c r="BU64">
        <f>IF('5. Jours sans travailler'!$C$3="Score",0,2)</f>
        <v>2</v>
      </c>
      <c r="BV64">
        <f>IF('5. Jours sans travailler'!$C$3="Score",1,1)</f>
        <v>1</v>
      </c>
      <c r="BW64">
        <f>IF('5. Jours sans travailler'!$C$3="Score",1,1)</f>
        <v>1</v>
      </c>
      <c r="BX64">
        <f>IF('5. Jours sans travailler'!$C$3="Score",1,1)</f>
        <v>1</v>
      </c>
      <c r="BY64">
        <f>IF('5. Jours sans travailler'!$C$3="Score",0,2)</f>
        <v>2</v>
      </c>
      <c r="BZ64">
        <f>IF('5. Jours sans travailler'!$C$3="Score",0,3)</f>
        <v>3</v>
      </c>
      <c r="CA64">
        <f>IF('5. Jours sans travailler'!$C$3="Score",0,3)</f>
        <v>3</v>
      </c>
      <c r="CB64">
        <f>IF('5. Jours sans travailler'!$C$3="Score",0,3)</f>
        <v>3</v>
      </c>
      <c r="CC64">
        <f>IF('5. Jours sans travailler'!$C$3="Score",0,3)</f>
        <v>3</v>
      </c>
      <c r="CD64">
        <f>IF('5. Jours sans travailler'!$C$3="Score",0,3)</f>
        <v>3</v>
      </c>
      <c r="CE64">
        <f>IF('5. Jours sans travailler'!$C$3="Score",0,3)</f>
        <v>3</v>
      </c>
      <c r="CF64">
        <f>IF('5. Jours sans travailler'!$C$3="Score",0,3)</f>
        <v>3</v>
      </c>
      <c r="CG64">
        <f>IF('5. Jours sans travailler'!$C$3="Score",0,3)</f>
        <v>3</v>
      </c>
      <c r="CH64">
        <f>IF('5. Jours sans travailler'!$C$3="Score",0,3)</f>
        <v>3</v>
      </c>
      <c r="CI64">
        <f>IF('5. Jours sans travailler'!$C$3="Score",0,3)</f>
        <v>3</v>
      </c>
      <c r="CJ64">
        <f>IF('5. Jours sans travailler'!$C$3="Score",0,3)</f>
        <v>3</v>
      </c>
      <c r="CK64">
        <f>IF('5. Jours sans travailler'!$C$3="Score",0,3)</f>
        <v>3</v>
      </c>
      <c r="CL64">
        <f>IF('5. Jours sans travailler'!$C$3="Score",0,4)</f>
        <v>4</v>
      </c>
      <c r="CM64">
        <f>IF('5. Jours sans travailler'!$C$3="Score",0,4)</f>
        <v>4</v>
      </c>
      <c r="CN64">
        <f>IF('5. Jours sans travailler'!$C$3="Score",0,4)</f>
        <v>4</v>
      </c>
      <c r="CO64">
        <f>IF('5. Jours sans travailler'!$C$3="Score",0,4)</f>
        <v>4</v>
      </c>
      <c r="CP64">
        <f>IF('5. Jours sans travailler'!$C$3="Score",0,5)</f>
        <v>5</v>
      </c>
      <c r="CQ64">
        <f>IF('5. Jours sans travailler'!$C$3="Score",0,6)</f>
        <v>6</v>
      </c>
      <c r="CR64">
        <f>IF('5. Jours sans travailler'!$C$3="Score",0,7)</f>
        <v>7</v>
      </c>
      <c r="CS64">
        <f>IF('5. Jours sans travailler'!$C$3="Score",0,7)</f>
        <v>7</v>
      </c>
      <c r="CT64">
        <f>IF('5. Jours sans travailler'!$C$3="Score",0,7)</f>
        <v>7</v>
      </c>
      <c r="CU64">
        <f>IF('5. Jours sans travailler'!$C$3="Score",0,6)</f>
        <v>6</v>
      </c>
      <c r="CV64">
        <f>IF('5. Jours sans travailler'!$C$3="Score",0,6)</f>
        <v>6</v>
      </c>
      <c r="CW64">
        <f>IF('5. Jours sans travailler'!$C$3="Score",0,6)</f>
        <v>6</v>
      </c>
      <c r="CX64">
        <f>IF('5. Jours sans travailler'!$C$3="Score",0,6)</f>
        <v>6</v>
      </c>
      <c r="CY64">
        <f>IF('5. Jours sans travailler'!$C$3="Score",0,5)</f>
        <v>5</v>
      </c>
      <c r="CZ64">
        <f>IF('5. Jours sans travailler'!$C$3="Score",0,5)</f>
        <v>5</v>
      </c>
      <c r="DA64">
        <f>IF('5. Jours sans travailler'!$C$3="Score",0,5)</f>
        <v>5</v>
      </c>
    </row>
    <row r="65" spans="2:105" x14ac:dyDescent="0.35">
      <c r="B65" s="186" t="s">
        <v>1108</v>
      </c>
      <c r="D65">
        <f t="shared" si="3"/>
        <v>3.8</v>
      </c>
      <c r="E65">
        <f>IF('5. Jours sans travailler'!$C$3="Score",,)</f>
        <v>0</v>
      </c>
      <c r="P65">
        <f>IF('5. Jours sans travailler'!$C$3="Score",,)</f>
        <v>0</v>
      </c>
      <c r="Q65">
        <f>IF('5. Jours sans travailler'!$C$3="Score",,)</f>
        <v>0</v>
      </c>
      <c r="R65">
        <f>IF('5. Jours sans travailler'!$C$3="Score",,)</f>
        <v>0</v>
      </c>
      <c r="S65">
        <f>IF('5. Jours sans travailler'!$C$3="Score",,)</f>
        <v>0</v>
      </c>
      <c r="T65">
        <f>IF('5. Jours sans travailler'!$C$3="Score",,)</f>
        <v>0</v>
      </c>
      <c r="U65">
        <f>IF('5. Jours sans travailler'!$C$3="Score",0,5)</f>
        <v>5</v>
      </c>
      <c r="V65">
        <f>IF('5. Jours sans travailler'!$C$3="Score",0,4)</f>
        <v>4</v>
      </c>
      <c r="W65">
        <f>IF('5. Jours sans travailler'!$C$3="Score",0,3)</f>
        <v>3</v>
      </c>
      <c r="X65">
        <f>IF('5. Jours sans travailler'!$C$3="Score",0,2)</f>
        <v>2</v>
      </c>
      <c r="Y65">
        <f>IF('5. Jours sans travailler'!$C$3="Score",0,2)</f>
        <v>2</v>
      </c>
      <c r="Z65">
        <f>IF('5. Jours sans travailler'!$C$3="Score",0,2)</f>
        <v>2</v>
      </c>
      <c r="AA65">
        <f>IF('5. Jours sans travailler'!$C$3="Score",0,2)</f>
        <v>2</v>
      </c>
      <c r="AB65">
        <f>IF('5. Jours sans travailler'!$C$3="Score",0,2)</f>
        <v>2</v>
      </c>
      <c r="AC65">
        <f>IF('5. Jours sans travailler'!$C$3="Score",0,2)</f>
        <v>2</v>
      </c>
      <c r="AD65">
        <f>IF('5. Jours sans travailler'!$C$3="Score",0,2)</f>
        <v>2</v>
      </c>
      <c r="AE65">
        <f>IF('5. Jours sans travailler'!$C$3="Score",0,2)</f>
        <v>2</v>
      </c>
      <c r="AF65">
        <f>IF('5. Jours sans travailler'!$C$3="Score",0,3)</f>
        <v>3</v>
      </c>
      <c r="AG65">
        <f>IF('5. Jours sans travailler'!$C$3="Score",0,4)</f>
        <v>4</v>
      </c>
      <c r="AH65">
        <f>IF('5. Jours sans travailler'!$C$3="Score",0,4)</f>
        <v>4</v>
      </c>
      <c r="AI65">
        <f>IF('5. Jours sans travailler'!$C$3="Score",0,4)</f>
        <v>4</v>
      </c>
      <c r="AJ65">
        <f>IF('5. Jours sans travailler'!$C$3="Score",0,4)</f>
        <v>4</v>
      </c>
      <c r="AK65">
        <f>IF('5. Jours sans travailler'!$C$3="Score",0,4)</f>
        <v>4</v>
      </c>
      <c r="AL65">
        <f>IF('5. Jours sans travailler'!$C$3="Score",0,4)</f>
        <v>4</v>
      </c>
      <c r="AM65">
        <f>IF('5. Jours sans travailler'!$C$3="Score",0,4)</f>
        <v>4</v>
      </c>
      <c r="AN65">
        <f>IF('5. Jours sans travailler'!$C$3="Score",0,4)</f>
        <v>4</v>
      </c>
      <c r="AO65">
        <f>IF('5. Jours sans travailler'!$C$3="Score",0,3)</f>
        <v>3</v>
      </c>
      <c r="AP65">
        <f>IF('5. Jours sans travailler'!$C$3="Score",0,2)</f>
        <v>2</v>
      </c>
      <c r="AQ65">
        <f>IF('5. Jours sans travailler'!$C$3="Score",0,2)</f>
        <v>2</v>
      </c>
      <c r="AR65">
        <f>IF('5. Jours sans travailler'!$C$3="Score",0,2)</f>
        <v>2</v>
      </c>
      <c r="AS65">
        <f>IF('5. Jours sans travailler'!$C$3="Score",0,3)</f>
        <v>3</v>
      </c>
      <c r="AT65">
        <f>IF('5. Jours sans travailler'!$C$3="Score",0,2)</f>
        <v>2</v>
      </c>
      <c r="AU65">
        <f>IF('5. Jours sans travailler'!$C$3="Score",1,1)</f>
        <v>1</v>
      </c>
      <c r="AV65">
        <f>IF('5. Jours sans travailler'!$C$3="Score",1,1)</f>
        <v>1</v>
      </c>
      <c r="AW65">
        <f>IF('5. Jours sans travailler'!$C$3="Score",1,1)</f>
        <v>1</v>
      </c>
      <c r="AX65">
        <f>IF('5. Jours sans travailler'!$C$3="Score",1,1)</f>
        <v>1</v>
      </c>
      <c r="AY65">
        <f>IF('5. Jours sans travailler'!$C$3="Score",0,2)</f>
        <v>2</v>
      </c>
      <c r="AZ65">
        <f>IF('5. Jours sans travailler'!$C$3="Score",0,2)</f>
        <v>2</v>
      </c>
      <c r="BA65">
        <f>IF('5. Jours sans travailler'!$C$3="Score",0,2)</f>
        <v>2</v>
      </c>
      <c r="BB65">
        <f>IF('5. Jours sans travailler'!$C$3="Score",0,2)</f>
        <v>2</v>
      </c>
      <c r="BC65">
        <f>IF('5. Jours sans travailler'!$C$3="Score",0,3)</f>
        <v>3</v>
      </c>
      <c r="BD65">
        <f>IF('5. Jours sans travailler'!$C$3="Score",0,4)</f>
        <v>4</v>
      </c>
      <c r="BE65">
        <f>IF('5. Jours sans travailler'!$C$3="Score",0,5)</f>
        <v>5</v>
      </c>
      <c r="BF65">
        <f>IF('5. Jours sans travailler'!$C$3="Score",0,4)</f>
        <v>4</v>
      </c>
      <c r="BG65">
        <f>IF('5. Jours sans travailler'!$C$3="Score",0,3)</f>
        <v>3</v>
      </c>
      <c r="BH65">
        <f>IF('5. Jours sans travailler'!$C$3="Score",0,3)</f>
        <v>3</v>
      </c>
      <c r="BI65">
        <f>IF('5. Jours sans travailler'!$C$3="Score",0,3)</f>
        <v>3</v>
      </c>
      <c r="BJ65">
        <f>IF('5. Jours sans travailler'!$C$3="Score",0,3)</f>
        <v>3</v>
      </c>
      <c r="BK65">
        <f>IF('5. Jours sans travailler'!$C$3="Score",0,2)</f>
        <v>2</v>
      </c>
      <c r="BL65">
        <f>IF('5. Jours sans travailler'!$C$3="Score",1,1)</f>
        <v>1</v>
      </c>
      <c r="BM65">
        <f>IF('5. Jours sans travailler'!$C$3="Score",0,2)</f>
        <v>2</v>
      </c>
      <c r="BN65">
        <f>IF('5. Jours sans travailler'!$C$3="Score",0,3)</f>
        <v>3</v>
      </c>
      <c r="BO65">
        <f>IF('5. Jours sans travailler'!$C$3="Score",0,4)</f>
        <v>4</v>
      </c>
      <c r="BP65">
        <f>IF('5. Jours sans travailler'!$C$3="Score",0,4)</f>
        <v>4</v>
      </c>
      <c r="BQ65">
        <f>IF('5. Jours sans travailler'!$C$3="Score",0,3)</f>
        <v>3</v>
      </c>
      <c r="BR65">
        <f>IF('5. Jours sans travailler'!$C$3="Score",0,3)</f>
        <v>3</v>
      </c>
      <c r="BS65">
        <f>IF('5. Jours sans travailler'!$C$3="Score",0,4)</f>
        <v>4</v>
      </c>
      <c r="BT65">
        <f>IF('5. Jours sans travailler'!$C$3="Score",0,4)</f>
        <v>4</v>
      </c>
      <c r="BU65">
        <f>IF('5. Jours sans travailler'!$C$3="Score",0,4)</f>
        <v>4</v>
      </c>
      <c r="BV65">
        <f>IF('5. Jours sans travailler'!$C$3="Score",0,4)</f>
        <v>4</v>
      </c>
      <c r="BW65">
        <f>IF('5. Jours sans travailler'!$C$3="Score",0,5)</f>
        <v>5</v>
      </c>
      <c r="BX65">
        <f>IF('5. Jours sans travailler'!$C$3="Score",0,5)</f>
        <v>5</v>
      </c>
      <c r="BY65">
        <f>IF('5. Jours sans travailler'!$C$3="Score",0,5)</f>
        <v>5</v>
      </c>
      <c r="BZ65">
        <f>IF('5. Jours sans travailler'!$C$3="Score",0,4)</f>
        <v>4</v>
      </c>
      <c r="CA65">
        <f>IF('5. Jours sans travailler'!$C$3="Score",0,3)</f>
        <v>3</v>
      </c>
      <c r="CB65">
        <f>IF('5. Jours sans travailler'!$C$3="Score",0,3)</f>
        <v>3</v>
      </c>
      <c r="CC65">
        <f>IF('5. Jours sans travailler'!$C$3="Score",0,3)</f>
        <v>3</v>
      </c>
      <c r="CD65">
        <f>IF('5. Jours sans travailler'!$C$3="Score",0,3)</f>
        <v>3</v>
      </c>
      <c r="CE65">
        <f>IF('5. Jours sans travailler'!$C$3="Score",0,4)</f>
        <v>4</v>
      </c>
      <c r="CF65">
        <f>IF('5. Jours sans travailler'!$C$3="Score",0,5)</f>
        <v>5</v>
      </c>
      <c r="CG65">
        <f>IF('5. Jours sans travailler'!$C$3="Score",0,6)</f>
        <v>6</v>
      </c>
      <c r="CH65">
        <f>IF('5. Jours sans travailler'!$C$3="Score",0,7)</f>
        <v>7</v>
      </c>
      <c r="CI65">
        <f>IF('5. Jours sans travailler'!$C$3="Score",0,7)</f>
        <v>7</v>
      </c>
      <c r="CJ65">
        <f>IF('5. Jours sans travailler'!$C$3="Score",0,7)</f>
        <v>7</v>
      </c>
      <c r="CK65">
        <f>IF('5. Jours sans travailler'!$C$3="Score",0,7)</f>
        <v>7</v>
      </c>
      <c r="CL65">
        <f>IF('5. Jours sans travailler'!$C$3="Score",0,7)</f>
        <v>7</v>
      </c>
      <c r="CM65">
        <f>IF('5. Jours sans travailler'!$C$3="Score",0,7)</f>
        <v>7</v>
      </c>
      <c r="CN65">
        <f>IF('5. Jours sans travailler'!$C$3="Score",0,7)</f>
        <v>7</v>
      </c>
      <c r="CO65">
        <f>IF('5. Jours sans travailler'!$C$3="Score",0,7)</f>
        <v>7</v>
      </c>
      <c r="CP65">
        <f>IF('5. Jours sans travailler'!$C$3="Score",0,7)</f>
        <v>7</v>
      </c>
      <c r="CQ65">
        <f>IF('5. Jours sans travailler'!$C$3="Score",0,7)</f>
        <v>7</v>
      </c>
      <c r="CR65">
        <f>IF('5. Jours sans travailler'!$C$3="Score",0,7)</f>
        <v>7</v>
      </c>
      <c r="CS65">
        <f>IF('5. Jours sans travailler'!$C$3="Score",0,7)</f>
        <v>7</v>
      </c>
      <c r="CT65">
        <f>IF('5. Jours sans travailler'!$C$3="Score",0,7)</f>
        <v>7</v>
      </c>
      <c r="CU65">
        <f>IF('5. Jours sans travailler'!$C$3="Score",0,6)</f>
        <v>6</v>
      </c>
      <c r="CV65">
        <f>IF('5. Jours sans travailler'!$C$3="Score",0,5)</f>
        <v>5</v>
      </c>
      <c r="CW65">
        <f>IF('5. Jours sans travailler'!$C$3="Score",0,4)</f>
        <v>4</v>
      </c>
      <c r="CX65">
        <f>IF('5. Jours sans travailler'!$C$3="Score",0,4)</f>
        <v>4</v>
      </c>
      <c r="CY65">
        <f>IF('5. Jours sans travailler'!$C$3="Score",0,4)</f>
        <v>4</v>
      </c>
      <c r="CZ65">
        <f>IF('5. Jours sans travailler'!$C$3="Score",0,4)</f>
        <v>4</v>
      </c>
      <c r="DA65">
        <f>IF('5. Jours sans travailler'!$C$3="Score",0,4)</f>
        <v>4</v>
      </c>
    </row>
    <row r="66" spans="2:105" x14ac:dyDescent="0.35">
      <c r="B66" s="186" t="s">
        <v>1109</v>
      </c>
      <c r="D66">
        <f t="shared" si="3"/>
        <v>2.8117647058823527</v>
      </c>
      <c r="E66">
        <f>IF('5. Jours sans travailler'!$C$3="Score",,)</f>
        <v>0</v>
      </c>
      <c r="P66">
        <f>IF('5. Jours sans travailler'!$C$3="Score",,)</f>
        <v>0</v>
      </c>
      <c r="Q66">
        <f>IF('5. Jours sans travailler'!$C$3="Score",,)</f>
        <v>0</v>
      </c>
      <c r="R66">
        <f>IF('5. Jours sans travailler'!$C$3="Score",,)</f>
        <v>0</v>
      </c>
      <c r="S66">
        <f>IF('5. Jours sans travailler'!$C$3="Score",,)</f>
        <v>0</v>
      </c>
      <c r="T66">
        <f>IF('5. Jours sans travailler'!$C$3="Score",,)</f>
        <v>0</v>
      </c>
      <c r="U66">
        <f>IF('5. Jours sans travailler'!$C$3="Score",0,2)</f>
        <v>2</v>
      </c>
      <c r="V66">
        <f>IF('5. Jours sans travailler'!$C$3="Score",1,1)</f>
        <v>1</v>
      </c>
      <c r="W66">
        <f>IF('5. Jours sans travailler'!$C$3="Score",0,2)</f>
        <v>2</v>
      </c>
      <c r="X66">
        <f>IF('5. Jours sans travailler'!$C$3="Score",0,3)</f>
        <v>3</v>
      </c>
      <c r="Y66">
        <f>IF('5. Jours sans travailler'!$C$3="Score",0,2)</f>
        <v>2</v>
      </c>
      <c r="Z66">
        <f>IF('5. Jours sans travailler'!$C$3="Score",0,2)</f>
        <v>2</v>
      </c>
      <c r="AA66">
        <f>IF('5. Jours sans travailler'!$C$3="Score",0,2)</f>
        <v>2</v>
      </c>
      <c r="AB66">
        <f>IF('5. Jours sans travailler'!$C$3="Score",0,3)</f>
        <v>3</v>
      </c>
      <c r="AC66">
        <f>IF('5. Jours sans travailler'!$C$3="Score",0,4)</f>
        <v>4</v>
      </c>
      <c r="AD66">
        <f>IF('5. Jours sans travailler'!$C$3="Score",0,4)</f>
        <v>4</v>
      </c>
      <c r="AE66">
        <f>IF('5. Jours sans travailler'!$C$3="Score",0,3)</f>
        <v>3</v>
      </c>
      <c r="AF66">
        <f>IF('5. Jours sans travailler'!$C$3="Score",0,3)</f>
        <v>3</v>
      </c>
      <c r="AG66">
        <f>IF('5. Jours sans travailler'!$C$3="Score",0,3)</f>
        <v>3</v>
      </c>
      <c r="AH66">
        <f>IF('5. Jours sans travailler'!$C$3="Score",0,3)</f>
        <v>3</v>
      </c>
      <c r="AI66">
        <f>IF('5. Jours sans travailler'!$C$3="Score",0,3)</f>
        <v>3</v>
      </c>
      <c r="AJ66">
        <f>IF('5. Jours sans travailler'!$C$3="Score",0,3)</f>
        <v>3</v>
      </c>
      <c r="AK66">
        <f>IF('5. Jours sans travailler'!$C$3="Score",0,3)</f>
        <v>3</v>
      </c>
      <c r="AL66">
        <f>IF('5. Jours sans travailler'!$C$3="Score",0,3)</f>
        <v>3</v>
      </c>
      <c r="AM66">
        <f>IF('5. Jours sans travailler'!$C$3="Score",0,3)</f>
        <v>3</v>
      </c>
      <c r="AN66">
        <f>IF('5. Jours sans travailler'!$C$3="Score",0,3)</f>
        <v>3</v>
      </c>
      <c r="AO66">
        <f>IF('5. Jours sans travailler'!$C$3="Score",0,4)</f>
        <v>4</v>
      </c>
      <c r="AP66">
        <f>IF('5. Jours sans travailler'!$C$3="Score",0,4)</f>
        <v>4</v>
      </c>
      <c r="AQ66">
        <f>IF('5. Jours sans travailler'!$C$3="Score",0,3)</f>
        <v>3</v>
      </c>
      <c r="AR66">
        <f>IF('5. Jours sans travailler'!$C$3="Score",0,2)</f>
        <v>2</v>
      </c>
      <c r="AS66">
        <f>IF('5. Jours sans travailler'!$C$3="Score",0,2)</f>
        <v>2</v>
      </c>
      <c r="AT66">
        <f>IF('5. Jours sans travailler'!$C$3="Score",0,3)</f>
        <v>3</v>
      </c>
      <c r="AU66">
        <f>IF('5. Jours sans travailler'!$C$3="Score",0,4)</f>
        <v>4</v>
      </c>
      <c r="AV66">
        <f>IF('5. Jours sans travailler'!$C$3="Score",0,3)</f>
        <v>3</v>
      </c>
      <c r="AW66">
        <f>IF('5. Jours sans travailler'!$C$3="Score",0,2)</f>
        <v>2</v>
      </c>
      <c r="AX66">
        <f>IF('5. Jours sans travailler'!$C$3="Score",0,2)</f>
        <v>2</v>
      </c>
      <c r="AY66">
        <f>IF('5. Jours sans travailler'!$C$3="Score",0,2)</f>
        <v>2</v>
      </c>
      <c r="AZ66">
        <f>IF('5. Jours sans travailler'!$C$3="Score",0,3)</f>
        <v>3</v>
      </c>
      <c r="BA66">
        <f>IF('5. Jours sans travailler'!$C$3="Score",0,3)</f>
        <v>3</v>
      </c>
      <c r="BB66">
        <f>IF('5. Jours sans travailler'!$C$3="Score",0,2)</f>
        <v>2</v>
      </c>
      <c r="BC66">
        <f>IF('5. Jours sans travailler'!$C$3="Score",0,2)</f>
        <v>2</v>
      </c>
      <c r="BD66">
        <f>IF('5. Jours sans travailler'!$C$3="Score",0,2)</f>
        <v>2</v>
      </c>
      <c r="BE66">
        <f>IF('5. Jours sans travailler'!$C$3="Score",0,2)</f>
        <v>2</v>
      </c>
      <c r="BF66">
        <f>IF('5. Jours sans travailler'!$C$3="Score",0,3)</f>
        <v>3</v>
      </c>
      <c r="BG66">
        <f>IF('5. Jours sans travailler'!$C$3="Score",0,3)</f>
        <v>3</v>
      </c>
      <c r="BH66">
        <f>IF('5. Jours sans travailler'!$C$3="Score",0,2)</f>
        <v>2</v>
      </c>
      <c r="BI66">
        <f>IF('5. Jours sans travailler'!$C$3="Score",0,2)</f>
        <v>2</v>
      </c>
      <c r="BJ66">
        <f>IF('5. Jours sans travailler'!$C$3="Score",0,2)</f>
        <v>2</v>
      </c>
      <c r="BK66">
        <f>IF('5. Jours sans travailler'!$C$3="Score",0,3)</f>
        <v>3</v>
      </c>
      <c r="BL66">
        <f>IF('5. Jours sans travailler'!$C$3="Score",0,3)</f>
        <v>3</v>
      </c>
      <c r="BM66">
        <f>IF('5. Jours sans travailler'!$C$3="Score",0,2)</f>
        <v>2</v>
      </c>
      <c r="BN66">
        <f>IF('5. Jours sans travailler'!$C$3="Score",0,2)</f>
        <v>2</v>
      </c>
      <c r="BO66">
        <f>IF('5. Jours sans travailler'!$C$3="Score",0,2)</f>
        <v>2</v>
      </c>
      <c r="BP66">
        <f>IF('5. Jours sans travailler'!$C$3="Score",0,2)</f>
        <v>2</v>
      </c>
      <c r="BQ66">
        <f>IF('5. Jours sans travailler'!$C$3="Score",0,3)</f>
        <v>3</v>
      </c>
      <c r="BR66">
        <f>IF('5. Jours sans travailler'!$C$3="Score",0,3)</f>
        <v>3</v>
      </c>
      <c r="BS66">
        <f>IF('5. Jours sans travailler'!$C$3="Score",0,3)</f>
        <v>3</v>
      </c>
      <c r="BT66">
        <f>IF('5. Jours sans travailler'!$C$3="Score",0,3)</f>
        <v>3</v>
      </c>
      <c r="BU66">
        <f>IF('5. Jours sans travailler'!$C$3="Score",0,2)</f>
        <v>2</v>
      </c>
      <c r="BV66">
        <f>IF('5. Jours sans travailler'!$C$3="Score",0,2)</f>
        <v>2</v>
      </c>
      <c r="BW66">
        <f>IF('5. Jours sans travailler'!$C$3="Score",0,3)</f>
        <v>3</v>
      </c>
      <c r="BX66">
        <f>IF('5. Jours sans travailler'!$C$3="Score",0,3)</f>
        <v>3</v>
      </c>
      <c r="BY66">
        <f>IF('5. Jours sans travailler'!$C$3="Score",0,3)</f>
        <v>3</v>
      </c>
      <c r="BZ66">
        <f>IF('5. Jours sans travailler'!$C$3="Score",0,3)</f>
        <v>3</v>
      </c>
      <c r="CA66">
        <f>IF('5. Jours sans travailler'!$C$3="Score",0,3)</f>
        <v>3</v>
      </c>
      <c r="CB66">
        <f>IF('5. Jours sans travailler'!$C$3="Score",0,3)</f>
        <v>3</v>
      </c>
      <c r="CC66">
        <f>IF('5. Jours sans travailler'!$C$3="Score",0,4)</f>
        <v>4</v>
      </c>
      <c r="CD66">
        <f>IF('5. Jours sans travailler'!$C$3="Score",0,4)</f>
        <v>4</v>
      </c>
      <c r="CE66">
        <f>IF('5. Jours sans travailler'!$C$3="Score",0,3)</f>
        <v>3</v>
      </c>
      <c r="CF66">
        <f>IF('5. Jours sans travailler'!$C$3="Score",0,2)</f>
        <v>2</v>
      </c>
      <c r="CG66">
        <f>IF('5. Jours sans travailler'!$C$3="Score",0,2)</f>
        <v>2</v>
      </c>
      <c r="CH66">
        <f>IF('5. Jours sans travailler'!$C$3="Score",0,2)</f>
        <v>2</v>
      </c>
      <c r="CI66">
        <f>IF('5. Jours sans travailler'!$C$3="Score",0,3)</f>
        <v>3</v>
      </c>
      <c r="CJ66">
        <f>IF('5. Jours sans travailler'!$C$3="Score",0,3)</f>
        <v>3</v>
      </c>
      <c r="CK66">
        <f>IF('5. Jours sans travailler'!$C$3="Score",0,3)</f>
        <v>3</v>
      </c>
      <c r="CL66">
        <f>IF('5. Jours sans travailler'!$C$3="Score",0,3)</f>
        <v>3</v>
      </c>
      <c r="CM66">
        <f>IF('5. Jours sans travailler'!$C$3="Score",0,3)</f>
        <v>3</v>
      </c>
      <c r="CN66">
        <f>IF('5. Jours sans travailler'!$C$3="Score",0,3)</f>
        <v>3</v>
      </c>
      <c r="CO66">
        <f>IF('5. Jours sans travailler'!$C$3="Score",0,4)</f>
        <v>4</v>
      </c>
      <c r="CP66">
        <f>IF('5. Jours sans travailler'!$C$3="Score",0,4)</f>
        <v>4</v>
      </c>
      <c r="CQ66">
        <f>IF('5. Jours sans travailler'!$C$3="Score",0,3)</f>
        <v>3</v>
      </c>
      <c r="CR66">
        <f>IF('5. Jours sans travailler'!$C$3="Score",0,2)</f>
        <v>2</v>
      </c>
      <c r="CS66">
        <f>IF('5. Jours sans travailler'!$C$3="Score",0,3)</f>
        <v>3</v>
      </c>
      <c r="CT66">
        <f>IF('5. Jours sans travailler'!$C$3="Score",0,4)</f>
        <v>4</v>
      </c>
      <c r="CU66">
        <f>IF('5. Jours sans travailler'!$C$3="Score",0,5)</f>
        <v>5</v>
      </c>
      <c r="CV66">
        <f>IF('5. Jours sans travailler'!$C$3="Score",0,4)</f>
        <v>4</v>
      </c>
      <c r="CW66">
        <f>IF('5. Jours sans travailler'!$C$3="Score",0,3)</f>
        <v>3</v>
      </c>
      <c r="CX66">
        <f>IF('5. Jours sans travailler'!$C$3="Score",0,3)</f>
        <v>3</v>
      </c>
      <c r="CY66">
        <f>IF('5. Jours sans travailler'!$C$3="Score",0,3)</f>
        <v>3</v>
      </c>
      <c r="CZ66">
        <f>IF('5. Jours sans travailler'!$C$3="Score",0,3)</f>
        <v>3</v>
      </c>
      <c r="DA66">
        <f>IF('5. Jours sans travailler'!$C$3="Score",0,3)</f>
        <v>3</v>
      </c>
    </row>
    <row r="67" spans="2:105" x14ac:dyDescent="0.35">
      <c r="B67" s="186" t="s">
        <v>1110</v>
      </c>
      <c r="D67">
        <f t="shared" si="3"/>
        <v>3.9529411764705884</v>
      </c>
      <c r="E67">
        <f>IF('5. Jours sans travailler'!$C$3="Score",,)</f>
        <v>0</v>
      </c>
      <c r="P67">
        <f>IF('5. Jours sans travailler'!$C$3="Score",,)</f>
        <v>0</v>
      </c>
      <c r="Q67">
        <f>IF('5. Jours sans travailler'!$C$3="Score",,)</f>
        <v>0</v>
      </c>
      <c r="R67">
        <f>IF('5. Jours sans travailler'!$C$3="Score",,)</f>
        <v>0</v>
      </c>
      <c r="S67">
        <f>IF('5. Jours sans travailler'!$C$3="Score",,)</f>
        <v>0</v>
      </c>
      <c r="T67">
        <f>IF('5. Jours sans travailler'!$C$3="Score",,)</f>
        <v>0</v>
      </c>
      <c r="U67">
        <f>IF('5. Jours sans travailler'!$C$3="Score",0,3)</f>
        <v>3</v>
      </c>
      <c r="V67">
        <f>IF('5. Jours sans travailler'!$C$3="Score",0,3)</f>
        <v>3</v>
      </c>
      <c r="W67">
        <f>IF('5. Jours sans travailler'!$C$3="Score",0,3)</f>
        <v>3</v>
      </c>
      <c r="X67">
        <f>IF('5. Jours sans travailler'!$C$3="Score",0,3)</f>
        <v>3</v>
      </c>
      <c r="Y67">
        <f>IF('5. Jours sans travailler'!$C$3="Score",0,3)</f>
        <v>3</v>
      </c>
      <c r="Z67">
        <f>IF('5. Jours sans travailler'!$C$3="Score",0,3)</f>
        <v>3</v>
      </c>
      <c r="AA67">
        <f>IF('5. Jours sans travailler'!$C$3="Score",0,4)</f>
        <v>4</v>
      </c>
      <c r="AB67">
        <f>IF('5. Jours sans travailler'!$C$3="Score",0,4)</f>
        <v>4</v>
      </c>
      <c r="AC67">
        <f>IF('5. Jours sans travailler'!$C$3="Score",0,4)</f>
        <v>4</v>
      </c>
      <c r="AD67">
        <f>IF('5. Jours sans travailler'!$C$3="Score",0,3)</f>
        <v>3</v>
      </c>
      <c r="AE67">
        <f>IF('5. Jours sans travailler'!$C$3="Score",0,3)</f>
        <v>3</v>
      </c>
      <c r="AF67">
        <f>IF('5. Jours sans travailler'!$C$3="Score",0,3)</f>
        <v>3</v>
      </c>
      <c r="AG67">
        <f>IF('5. Jours sans travailler'!$C$3="Score",0,4)</f>
        <v>4</v>
      </c>
      <c r="AH67">
        <f>IF('5. Jours sans travailler'!$C$3="Score",0,4)</f>
        <v>4</v>
      </c>
      <c r="AI67">
        <f>IF('5. Jours sans travailler'!$C$3="Score",0,4)</f>
        <v>4</v>
      </c>
      <c r="AJ67">
        <f>IF('5. Jours sans travailler'!$C$3="Score",0,4)</f>
        <v>4</v>
      </c>
      <c r="AK67">
        <f>IF('5. Jours sans travailler'!$C$3="Score",0,4)</f>
        <v>4</v>
      </c>
      <c r="AL67">
        <f>IF('5. Jours sans travailler'!$C$3="Score",0,4)</f>
        <v>4</v>
      </c>
      <c r="AM67">
        <f>IF('5. Jours sans travailler'!$C$3="Score",0,5)</f>
        <v>5</v>
      </c>
      <c r="AN67">
        <f>IF('5. Jours sans travailler'!$C$3="Score",0,5)</f>
        <v>5</v>
      </c>
      <c r="AO67">
        <f>IF('5. Jours sans travailler'!$C$3="Score",0,4)</f>
        <v>4</v>
      </c>
      <c r="AP67">
        <f>IF('5. Jours sans travailler'!$C$3="Score",0,3)</f>
        <v>3</v>
      </c>
      <c r="AQ67">
        <f>IF('5. Jours sans travailler'!$C$3="Score",0,2)</f>
        <v>2</v>
      </c>
      <c r="AR67">
        <f>IF('5. Jours sans travailler'!$C$3="Score",0,3)</f>
        <v>3</v>
      </c>
      <c r="AS67">
        <f>IF('5. Jours sans travailler'!$C$3="Score",0,4)</f>
        <v>4</v>
      </c>
      <c r="AT67">
        <f>IF('5. Jours sans travailler'!$C$3="Score",0,4)</f>
        <v>4</v>
      </c>
      <c r="AU67">
        <f>IF('5. Jours sans travailler'!$C$3="Score",0,4)</f>
        <v>4</v>
      </c>
      <c r="AV67">
        <f>IF('5. Jours sans travailler'!$C$3="Score",0,4)</f>
        <v>4</v>
      </c>
      <c r="AW67">
        <f>IF('5. Jours sans travailler'!$C$3="Score",0,4)</f>
        <v>4</v>
      </c>
      <c r="AX67">
        <f>IF('5. Jours sans travailler'!$C$3="Score",0,4)</f>
        <v>4</v>
      </c>
      <c r="AY67">
        <f>IF('5. Jours sans travailler'!$C$3="Score",0,4)</f>
        <v>4</v>
      </c>
      <c r="AZ67">
        <f>IF('5. Jours sans travailler'!$C$3="Score",0,4)</f>
        <v>4</v>
      </c>
      <c r="BA67">
        <f>IF('5. Jours sans travailler'!$C$3="Score",0,3)</f>
        <v>3</v>
      </c>
      <c r="BB67">
        <f>IF('5. Jours sans travailler'!$C$3="Score",0,2)</f>
        <v>2</v>
      </c>
      <c r="BC67">
        <f>IF('5. Jours sans travailler'!$C$3="Score",0,3)</f>
        <v>3</v>
      </c>
      <c r="BD67">
        <f>IF('5. Jours sans travailler'!$C$3="Score",0,4)</f>
        <v>4</v>
      </c>
      <c r="BE67">
        <f>IF('5. Jours sans travailler'!$C$3="Score",0,5)</f>
        <v>5</v>
      </c>
      <c r="BF67">
        <f>IF('5. Jours sans travailler'!$C$3="Score",0,4)</f>
        <v>4</v>
      </c>
      <c r="BG67">
        <f>IF('5. Jours sans travailler'!$C$3="Score",0,3)</f>
        <v>3</v>
      </c>
      <c r="BH67">
        <f>IF('5. Jours sans travailler'!$C$3="Score",0,4)</f>
        <v>4</v>
      </c>
      <c r="BI67">
        <f>IF('5. Jours sans travailler'!$C$3="Score",0,5)</f>
        <v>5</v>
      </c>
      <c r="BJ67">
        <f>IF('5. Jours sans travailler'!$C$3="Score",0,5)</f>
        <v>5</v>
      </c>
      <c r="BK67">
        <f>IF('5. Jours sans travailler'!$C$3="Score",0,5)</f>
        <v>5</v>
      </c>
      <c r="BL67">
        <f>IF('5. Jours sans travailler'!$C$3="Score",0,4)</f>
        <v>4</v>
      </c>
      <c r="BM67">
        <f>IF('5. Jours sans travailler'!$C$3="Score",0,4)</f>
        <v>4</v>
      </c>
      <c r="BN67">
        <f>IF('5. Jours sans travailler'!$C$3="Score",0,4)</f>
        <v>4</v>
      </c>
      <c r="BO67">
        <f>IF('5. Jours sans travailler'!$C$3="Score",0,3)</f>
        <v>3</v>
      </c>
      <c r="BP67">
        <f>IF('5. Jours sans travailler'!$C$3="Score",0,3)</f>
        <v>3</v>
      </c>
      <c r="BQ67">
        <f>IF('5. Jours sans travailler'!$C$3="Score",0,3)</f>
        <v>3</v>
      </c>
      <c r="BR67">
        <f>IF('5. Jours sans travailler'!$C$3="Score",0,3)</f>
        <v>3</v>
      </c>
      <c r="BS67">
        <f>IF('5. Jours sans travailler'!$C$3="Score",0,4)</f>
        <v>4</v>
      </c>
      <c r="BT67">
        <f>IF('5. Jours sans travailler'!$C$3="Score",0,4)</f>
        <v>4</v>
      </c>
      <c r="BU67">
        <f>IF('5. Jours sans travailler'!$C$3="Score",0,4)</f>
        <v>4</v>
      </c>
      <c r="BV67">
        <f>IF('5. Jours sans travailler'!$C$3="Score",0,5)</f>
        <v>5</v>
      </c>
      <c r="BW67">
        <f>IF('5. Jours sans travailler'!$C$3="Score",0,5)</f>
        <v>5</v>
      </c>
      <c r="BX67">
        <f>IF('5. Jours sans travailler'!$C$3="Score",0,4)</f>
        <v>4</v>
      </c>
      <c r="BY67">
        <f>IF('5. Jours sans travailler'!$C$3="Score",0,3)</f>
        <v>3</v>
      </c>
      <c r="BZ67">
        <f>IF('5. Jours sans travailler'!$C$3="Score",0,2)</f>
        <v>2</v>
      </c>
      <c r="CA67">
        <f>IF('5. Jours sans travailler'!$C$3="Score",0,2)</f>
        <v>2</v>
      </c>
      <c r="CB67">
        <f>IF('5. Jours sans travailler'!$C$3="Score",0,3)</f>
        <v>3</v>
      </c>
      <c r="CC67">
        <f>IF('5. Jours sans travailler'!$C$3="Score",0,3)</f>
        <v>3</v>
      </c>
      <c r="CD67">
        <f>IF('5. Jours sans travailler'!$C$3="Score",0,3)</f>
        <v>3</v>
      </c>
      <c r="CE67">
        <f>IF('5. Jours sans travailler'!$C$3="Score",0,3)</f>
        <v>3</v>
      </c>
      <c r="CF67">
        <f>IF('5. Jours sans travailler'!$C$3="Score",0,3)</f>
        <v>3</v>
      </c>
      <c r="CG67">
        <f>IF('5. Jours sans travailler'!$C$3="Score",0,3)</f>
        <v>3</v>
      </c>
      <c r="CH67">
        <f>IF('5. Jours sans travailler'!$C$3="Score",0,4)</f>
        <v>4</v>
      </c>
      <c r="CI67">
        <f>IF('5. Jours sans travailler'!$C$3="Score",0,4)</f>
        <v>4</v>
      </c>
      <c r="CJ67">
        <f>IF('5. Jours sans travailler'!$C$3="Score",0,3)</f>
        <v>3</v>
      </c>
      <c r="CK67">
        <f>IF('5. Jours sans travailler'!$C$3="Score",0,2)</f>
        <v>2</v>
      </c>
      <c r="CL67">
        <f>IF('5. Jours sans travailler'!$C$3="Score",0,2)</f>
        <v>2</v>
      </c>
      <c r="CM67">
        <f>IF('5. Jours sans travailler'!$C$3="Score",0,3)</f>
        <v>3</v>
      </c>
      <c r="CN67">
        <f>IF('5. Jours sans travailler'!$C$3="Score",0,4)</f>
        <v>4</v>
      </c>
      <c r="CO67">
        <f>IF('5. Jours sans travailler'!$C$3="Score",0,4)</f>
        <v>4</v>
      </c>
      <c r="CP67">
        <f>IF('5. Jours sans travailler'!$C$3="Score",0,4)</f>
        <v>4</v>
      </c>
      <c r="CQ67">
        <f>IF('5. Jours sans travailler'!$C$3="Score",0,5)</f>
        <v>5</v>
      </c>
      <c r="CR67">
        <f>IF('5. Jours sans travailler'!$C$3="Score",0,6)</f>
        <v>6</v>
      </c>
      <c r="CS67">
        <f>IF('5. Jours sans travailler'!$C$3="Score",0,7)</f>
        <v>7</v>
      </c>
      <c r="CT67">
        <f>IF('5. Jours sans travailler'!$C$3="Score",0,7)</f>
        <v>7</v>
      </c>
      <c r="CU67">
        <f>IF('5. Jours sans travailler'!$C$3="Score",0,7)</f>
        <v>7</v>
      </c>
      <c r="CV67">
        <f>IF('5. Jours sans travailler'!$C$3="Score",0,7)</f>
        <v>7</v>
      </c>
      <c r="CW67">
        <f>IF('5. Jours sans travailler'!$C$3="Score",0,7)</f>
        <v>7</v>
      </c>
      <c r="CX67">
        <f>IF('5. Jours sans travailler'!$C$3="Score",0,7)</f>
        <v>7</v>
      </c>
      <c r="CY67">
        <f>IF('5. Jours sans travailler'!$C$3="Score",0,6)</f>
        <v>6</v>
      </c>
      <c r="CZ67">
        <f>IF('5. Jours sans travailler'!$C$3="Score",0,6)</f>
        <v>6</v>
      </c>
      <c r="DA67">
        <f>IF('5. Jours sans travailler'!$C$3="Score",0,6)</f>
        <v>6</v>
      </c>
    </row>
    <row r="68" spans="2:105" x14ac:dyDescent="0.35">
      <c r="B68" s="186" t="s">
        <v>1111</v>
      </c>
      <c r="D68">
        <f t="shared" si="3"/>
        <v>3.6588235294117646</v>
      </c>
      <c r="E68">
        <f>IF('5. Jours sans travailler'!$C$3="Score",,)</f>
        <v>0</v>
      </c>
      <c r="P68">
        <f>IF('5. Jours sans travailler'!$C$3="Score",,)</f>
        <v>0</v>
      </c>
      <c r="Q68">
        <f>IF('5. Jours sans travailler'!$C$3="Score",,)</f>
        <v>0</v>
      </c>
      <c r="R68">
        <f>IF('5. Jours sans travailler'!$C$3="Score",,)</f>
        <v>0</v>
      </c>
      <c r="S68">
        <f>IF('5. Jours sans travailler'!$C$3="Score",,)</f>
        <v>0</v>
      </c>
      <c r="T68">
        <f>IF('5. Jours sans travailler'!$C$3="Score",,)</f>
        <v>0</v>
      </c>
      <c r="U68">
        <f>IF('5. Jours sans travailler'!$C$3="Score",0,4)</f>
        <v>4</v>
      </c>
      <c r="V68">
        <f>IF('5. Jours sans travailler'!$C$3="Score",0,4)</f>
        <v>4</v>
      </c>
      <c r="W68">
        <f>IF('5. Jours sans travailler'!$C$3="Score",0,4)</f>
        <v>4</v>
      </c>
      <c r="X68">
        <f>IF('5. Jours sans travailler'!$C$3="Score",0,4)</f>
        <v>4</v>
      </c>
      <c r="Y68">
        <f>IF('5. Jours sans travailler'!$C$3="Score",0,3)</f>
        <v>3</v>
      </c>
      <c r="Z68">
        <f>IF('5. Jours sans travailler'!$C$3="Score",0,3)</f>
        <v>3</v>
      </c>
      <c r="AA68">
        <f>IF('5. Jours sans travailler'!$C$3="Score",0,3)</f>
        <v>3</v>
      </c>
      <c r="AB68">
        <f>IF('5. Jours sans travailler'!$C$3="Score",0,4)</f>
        <v>4</v>
      </c>
      <c r="AC68">
        <f>IF('5. Jours sans travailler'!$C$3="Score",0,4)</f>
        <v>4</v>
      </c>
      <c r="AD68">
        <f>IF('5. Jours sans travailler'!$C$3="Score",0,4)</f>
        <v>4</v>
      </c>
      <c r="AE68">
        <f>IF('5. Jours sans travailler'!$C$3="Score",0,3)</f>
        <v>3</v>
      </c>
      <c r="AF68">
        <f>IF('5. Jours sans travailler'!$C$3="Score",0,3)</f>
        <v>3</v>
      </c>
      <c r="AG68">
        <f>IF('5. Jours sans travailler'!$C$3="Score",0,3)</f>
        <v>3</v>
      </c>
      <c r="AH68">
        <f>IF('5. Jours sans travailler'!$C$3="Score",0,4)</f>
        <v>4</v>
      </c>
      <c r="AI68">
        <f>IF('5. Jours sans travailler'!$C$3="Score",0,4)</f>
        <v>4</v>
      </c>
      <c r="AJ68">
        <f>IF('5. Jours sans travailler'!$C$3="Score",0,4)</f>
        <v>4</v>
      </c>
      <c r="AK68">
        <f>IF('5. Jours sans travailler'!$C$3="Score",0,3)</f>
        <v>3</v>
      </c>
      <c r="AL68">
        <f>IF('5. Jours sans travailler'!$C$3="Score",0,3)</f>
        <v>3</v>
      </c>
      <c r="AM68">
        <f>IF('5. Jours sans travailler'!$C$3="Score",0,4)</f>
        <v>4</v>
      </c>
      <c r="AN68">
        <f>IF('5. Jours sans travailler'!$C$3="Score",0,5)</f>
        <v>5</v>
      </c>
      <c r="AO68">
        <f>IF('5. Jours sans travailler'!$C$3="Score",0,5)</f>
        <v>5</v>
      </c>
      <c r="AP68">
        <f>IF('5. Jours sans travailler'!$C$3="Score",0,5)</f>
        <v>5</v>
      </c>
      <c r="AQ68">
        <f>IF('5. Jours sans travailler'!$C$3="Score",0,4)</f>
        <v>4</v>
      </c>
      <c r="AR68">
        <f>IF('5. Jours sans travailler'!$C$3="Score",0,4)</f>
        <v>4</v>
      </c>
      <c r="AS68">
        <f>IF('5. Jours sans travailler'!$C$3="Score",0,4)</f>
        <v>4</v>
      </c>
      <c r="AT68">
        <f>IF('5. Jours sans travailler'!$C$3="Score",0,4)</f>
        <v>4</v>
      </c>
      <c r="AU68">
        <f>IF('5. Jours sans travailler'!$C$3="Score",0,4)</f>
        <v>4</v>
      </c>
      <c r="AV68">
        <f>IF('5. Jours sans travailler'!$C$3="Score",0,3)</f>
        <v>3</v>
      </c>
      <c r="AW68">
        <f>IF('5. Jours sans travailler'!$C$3="Score",0,2)</f>
        <v>2</v>
      </c>
      <c r="AX68">
        <f>IF('5. Jours sans travailler'!$C$3="Score",0,2)</f>
        <v>2</v>
      </c>
      <c r="AY68">
        <f>IF('5. Jours sans travailler'!$C$3="Score",0,2)</f>
        <v>2</v>
      </c>
      <c r="AZ68">
        <f>IF('5. Jours sans travailler'!$C$3="Score",0,3)</f>
        <v>3</v>
      </c>
      <c r="BA68">
        <f>IF('5. Jours sans travailler'!$C$3="Score",0,3)</f>
        <v>3</v>
      </c>
      <c r="BB68">
        <f>IF('5. Jours sans travailler'!$C$3="Score",0,3)</f>
        <v>3</v>
      </c>
      <c r="BC68">
        <f>IF('5. Jours sans travailler'!$C$3="Score",0,3)</f>
        <v>3</v>
      </c>
      <c r="BD68">
        <f>IF('5. Jours sans travailler'!$C$3="Score",0,3)</f>
        <v>3</v>
      </c>
      <c r="BE68">
        <f>IF('5. Jours sans travailler'!$C$3="Score",0,3)</f>
        <v>3</v>
      </c>
      <c r="BF68">
        <f>IF('5. Jours sans travailler'!$C$3="Score",0,4)</f>
        <v>4</v>
      </c>
      <c r="BG68">
        <f>IF('5. Jours sans travailler'!$C$3="Score",0,4)</f>
        <v>4</v>
      </c>
      <c r="BH68">
        <f>IF('5. Jours sans travailler'!$C$3="Score",0,3)</f>
        <v>3</v>
      </c>
      <c r="BI68">
        <f>IF('5. Jours sans travailler'!$C$3="Score",0,2)</f>
        <v>2</v>
      </c>
      <c r="BJ68">
        <f>IF('5. Jours sans travailler'!$C$3="Score",0,2)</f>
        <v>2</v>
      </c>
      <c r="BK68">
        <f>IF('5. Jours sans travailler'!$C$3="Score",0,3)</f>
        <v>3</v>
      </c>
      <c r="BL68">
        <f>IF('5. Jours sans travailler'!$C$3="Score",0,4)</f>
        <v>4</v>
      </c>
      <c r="BM68">
        <f>IF('5. Jours sans travailler'!$C$3="Score",0,4)</f>
        <v>4</v>
      </c>
      <c r="BN68">
        <f>IF('5. Jours sans travailler'!$C$3="Score",0,3)</f>
        <v>3</v>
      </c>
      <c r="BO68">
        <f>IF('5. Jours sans travailler'!$C$3="Score",0,3)</f>
        <v>3</v>
      </c>
      <c r="BP68">
        <f>IF('5. Jours sans travailler'!$C$3="Score",0,4)</f>
        <v>4</v>
      </c>
      <c r="BQ68">
        <f>IF('5. Jours sans travailler'!$C$3="Score",0,5)</f>
        <v>5</v>
      </c>
      <c r="BR68">
        <f>IF('5. Jours sans travailler'!$C$3="Score",0,5)</f>
        <v>5</v>
      </c>
      <c r="BS68">
        <f>IF('5. Jours sans travailler'!$C$3="Score",0,4)</f>
        <v>4</v>
      </c>
      <c r="BT68">
        <f>IF('5. Jours sans travailler'!$C$3="Score",0,3)</f>
        <v>3</v>
      </c>
      <c r="BU68">
        <f>IF('5. Jours sans travailler'!$C$3="Score",0,3)</f>
        <v>3</v>
      </c>
      <c r="BV68">
        <f>IF('5. Jours sans travailler'!$C$3="Score",0,3)</f>
        <v>3</v>
      </c>
      <c r="BW68">
        <f>IF('5. Jours sans travailler'!$C$3="Score",0,3)</f>
        <v>3</v>
      </c>
      <c r="BX68">
        <f>IF('5. Jours sans travailler'!$C$3="Score",0,3)</f>
        <v>3</v>
      </c>
      <c r="BY68">
        <f>IF('5. Jours sans travailler'!$C$3="Score",0,3)</f>
        <v>3</v>
      </c>
      <c r="BZ68">
        <f>IF('5. Jours sans travailler'!$C$3="Score",0,4)</f>
        <v>4</v>
      </c>
      <c r="CA68">
        <f>IF('5. Jours sans travailler'!$C$3="Score",0,4)</f>
        <v>4</v>
      </c>
      <c r="CB68">
        <f>IF('5. Jours sans travailler'!$C$3="Score",0,4)</f>
        <v>4</v>
      </c>
      <c r="CC68">
        <f>IF('5. Jours sans travailler'!$C$3="Score",0,4)</f>
        <v>4</v>
      </c>
      <c r="CD68">
        <f>IF('5. Jours sans travailler'!$C$3="Score",0,4)</f>
        <v>4</v>
      </c>
      <c r="CE68">
        <f>IF('5. Jours sans travailler'!$C$3="Score",0,4)</f>
        <v>4</v>
      </c>
      <c r="CF68">
        <f>IF('5. Jours sans travailler'!$C$3="Score",0,4)</f>
        <v>4</v>
      </c>
      <c r="CG68">
        <f>IF('5. Jours sans travailler'!$C$3="Score",0,3)</f>
        <v>3</v>
      </c>
      <c r="CH68">
        <f>IF('5. Jours sans travailler'!$C$3="Score",0,3)</f>
        <v>3</v>
      </c>
      <c r="CI68">
        <f>IF('5. Jours sans travailler'!$C$3="Score",0,3)</f>
        <v>3</v>
      </c>
      <c r="CJ68">
        <f>IF('5. Jours sans travailler'!$C$3="Score",0,3)</f>
        <v>3</v>
      </c>
      <c r="CK68">
        <f>IF('5. Jours sans travailler'!$C$3="Score",0,3)</f>
        <v>3</v>
      </c>
      <c r="CL68">
        <f>IF('5. Jours sans travailler'!$C$3="Score",0,3)</f>
        <v>3</v>
      </c>
      <c r="CM68">
        <f>IF('5. Jours sans travailler'!$C$3="Score",0,3)</f>
        <v>3</v>
      </c>
      <c r="CN68">
        <f>IF('5. Jours sans travailler'!$C$3="Score",0,4)</f>
        <v>4</v>
      </c>
      <c r="CO68">
        <f>IF('5. Jours sans travailler'!$C$3="Score",0,5)</f>
        <v>5</v>
      </c>
      <c r="CP68">
        <f>IF('5. Jours sans travailler'!$C$3="Score",0,6)</f>
        <v>6</v>
      </c>
      <c r="CQ68">
        <f>IF('5. Jours sans travailler'!$C$3="Score",0,7)</f>
        <v>7</v>
      </c>
      <c r="CR68">
        <f>IF('5. Jours sans travailler'!$C$3="Score",0,6)</f>
        <v>6</v>
      </c>
      <c r="CS68">
        <f>IF('5. Jours sans travailler'!$C$3="Score",0,5)</f>
        <v>5</v>
      </c>
      <c r="CT68">
        <f>IF('5. Jours sans travailler'!$C$3="Score",0,4)</f>
        <v>4</v>
      </c>
      <c r="CU68">
        <f>IF('5. Jours sans travailler'!$C$3="Score",0,3)</f>
        <v>3</v>
      </c>
      <c r="CV68">
        <f>IF('5. Jours sans travailler'!$C$3="Score",0,3)</f>
        <v>3</v>
      </c>
      <c r="CW68">
        <f>IF('5. Jours sans travailler'!$C$3="Score",0,3)</f>
        <v>3</v>
      </c>
      <c r="CX68">
        <f>IF('5. Jours sans travailler'!$C$3="Score",0,3)</f>
        <v>3</v>
      </c>
      <c r="CY68">
        <f>IF('5. Jours sans travailler'!$C$3="Score",0,4)</f>
        <v>4</v>
      </c>
      <c r="CZ68">
        <f>IF('5. Jours sans travailler'!$C$3="Score",0,5)</f>
        <v>5</v>
      </c>
      <c r="DA68">
        <f>IF('5. Jours sans travailler'!$C$3="Score",0,6)</f>
        <v>6</v>
      </c>
    </row>
    <row r="69" spans="2:105" x14ac:dyDescent="0.35">
      <c r="B69" s="186" t="s">
        <v>1112</v>
      </c>
      <c r="D69">
        <f t="shared" si="3"/>
        <v>3.552941176470588</v>
      </c>
      <c r="E69">
        <f>IF('5. Jours sans travailler'!$C$3="Score",,)</f>
        <v>0</v>
      </c>
      <c r="P69">
        <f>IF('5. Jours sans travailler'!$C$3="Score",,)</f>
        <v>0</v>
      </c>
      <c r="Q69">
        <f>IF('5. Jours sans travailler'!$C$3="Score",,)</f>
        <v>0</v>
      </c>
      <c r="R69">
        <f>IF('5. Jours sans travailler'!$C$3="Score",,)</f>
        <v>0</v>
      </c>
      <c r="S69">
        <f>IF('5. Jours sans travailler'!$C$3="Score",,)</f>
        <v>0</v>
      </c>
      <c r="T69">
        <f>IF('5. Jours sans travailler'!$C$3="Score",,)</f>
        <v>0</v>
      </c>
      <c r="U69">
        <f>IF('5. Jours sans travailler'!$C$3="Score",0,4)</f>
        <v>4</v>
      </c>
      <c r="V69">
        <f>IF('5. Jours sans travailler'!$C$3="Score",0,4)</f>
        <v>4</v>
      </c>
      <c r="W69">
        <f>IF('5. Jours sans travailler'!$C$3="Score",0,3)</f>
        <v>3</v>
      </c>
      <c r="X69">
        <f>IF('5. Jours sans travailler'!$C$3="Score",0,3)</f>
        <v>3</v>
      </c>
      <c r="Y69">
        <f>IF('5. Jours sans travailler'!$C$3="Score",0,4)</f>
        <v>4</v>
      </c>
      <c r="Z69">
        <f>IF('5. Jours sans travailler'!$C$3="Score",0,5)</f>
        <v>5</v>
      </c>
      <c r="AA69">
        <f>IF('5. Jours sans travailler'!$C$3="Score",0,5)</f>
        <v>5</v>
      </c>
      <c r="AB69">
        <f>IF('5. Jours sans travailler'!$C$3="Score",0,5)</f>
        <v>5</v>
      </c>
      <c r="AC69">
        <f>IF('5. Jours sans travailler'!$C$3="Score",0,4)</f>
        <v>4</v>
      </c>
      <c r="AD69">
        <f>IF('5. Jours sans travailler'!$C$3="Score",0,4)</f>
        <v>4</v>
      </c>
      <c r="AE69">
        <f>IF('5. Jours sans travailler'!$C$3="Score",0,4)</f>
        <v>4</v>
      </c>
      <c r="AF69">
        <f>IF('5. Jours sans travailler'!$C$3="Score",0,4)</f>
        <v>4</v>
      </c>
      <c r="AG69">
        <f>IF('5. Jours sans travailler'!$C$3="Score",0,4)</f>
        <v>4</v>
      </c>
      <c r="AH69">
        <f>IF('5. Jours sans travailler'!$C$3="Score",0,3)</f>
        <v>3</v>
      </c>
      <c r="AI69">
        <f>IF('5. Jours sans travailler'!$C$3="Score",0,2)</f>
        <v>2</v>
      </c>
      <c r="AJ69">
        <f>IF('5. Jours sans travailler'!$C$3="Score",0,2)</f>
        <v>2</v>
      </c>
      <c r="AK69">
        <f>IF('5. Jours sans travailler'!$C$3="Score",0,2)</f>
        <v>2</v>
      </c>
      <c r="AL69">
        <f>IF('5. Jours sans travailler'!$C$3="Score",0,3)</f>
        <v>3</v>
      </c>
      <c r="AM69">
        <f>IF('5. Jours sans travailler'!$C$3="Score",0,3)</f>
        <v>3</v>
      </c>
      <c r="AN69">
        <f>IF('5. Jours sans travailler'!$C$3="Score",0,3)</f>
        <v>3</v>
      </c>
      <c r="AO69">
        <f>IF('5. Jours sans travailler'!$C$3="Score",0,3)</f>
        <v>3</v>
      </c>
      <c r="AP69">
        <f>IF('5. Jours sans travailler'!$C$3="Score",0,3)</f>
        <v>3</v>
      </c>
      <c r="AQ69">
        <f>IF('5. Jours sans travailler'!$C$3="Score",0,3)</f>
        <v>3</v>
      </c>
      <c r="AR69">
        <f>IF('5. Jours sans travailler'!$C$3="Score",0,4)</f>
        <v>4</v>
      </c>
      <c r="AS69">
        <f>IF('5. Jours sans travailler'!$C$3="Score",0,4)</f>
        <v>4</v>
      </c>
      <c r="AT69">
        <f>IF('5. Jours sans travailler'!$C$3="Score",0,3)</f>
        <v>3</v>
      </c>
      <c r="AU69">
        <f>IF('5. Jours sans travailler'!$C$3="Score",0,2)</f>
        <v>2</v>
      </c>
      <c r="AV69">
        <f>IF('5. Jours sans travailler'!$C$3="Score",0,2)</f>
        <v>2</v>
      </c>
      <c r="AW69">
        <f>IF('5. Jours sans travailler'!$C$3="Score",0,3)</f>
        <v>3</v>
      </c>
      <c r="AX69">
        <f>IF('5. Jours sans travailler'!$C$3="Score",0,4)</f>
        <v>4</v>
      </c>
      <c r="AY69">
        <f>IF('5. Jours sans travailler'!$C$3="Score",0,4)</f>
        <v>4</v>
      </c>
      <c r="AZ69">
        <f>IF('5. Jours sans travailler'!$C$3="Score",0,3)</f>
        <v>3</v>
      </c>
      <c r="BA69">
        <f>IF('5. Jours sans travailler'!$C$3="Score",0,3)</f>
        <v>3</v>
      </c>
      <c r="BB69">
        <f>IF('5. Jours sans travailler'!$C$3="Score",0,4)</f>
        <v>4</v>
      </c>
      <c r="BC69">
        <f>IF('5. Jours sans travailler'!$C$3="Score",0,5)</f>
        <v>5</v>
      </c>
      <c r="BD69">
        <f>IF('5. Jours sans travailler'!$C$3="Score",0,5)</f>
        <v>5</v>
      </c>
      <c r="BE69">
        <f>IF('5. Jours sans travailler'!$C$3="Score",0,4)</f>
        <v>4</v>
      </c>
      <c r="BF69">
        <f>IF('5. Jours sans travailler'!$C$3="Score",0,3)</f>
        <v>3</v>
      </c>
      <c r="BG69">
        <f>IF('5. Jours sans travailler'!$C$3="Score",0,3)</f>
        <v>3</v>
      </c>
      <c r="BH69">
        <f>IF('5. Jours sans travailler'!$C$3="Score",0,3)</f>
        <v>3</v>
      </c>
      <c r="BI69">
        <f>IF('5. Jours sans travailler'!$C$3="Score",0,3)</f>
        <v>3</v>
      </c>
      <c r="BJ69">
        <f>IF('5. Jours sans travailler'!$C$3="Score",0,3)</f>
        <v>3</v>
      </c>
      <c r="BK69">
        <f>IF('5. Jours sans travailler'!$C$3="Score",0,3)</f>
        <v>3</v>
      </c>
      <c r="BL69">
        <f>IF('5. Jours sans travailler'!$C$3="Score",0,3)</f>
        <v>3</v>
      </c>
      <c r="BM69">
        <f>IF('5. Jours sans travailler'!$C$3="Score",0,3)</f>
        <v>3</v>
      </c>
      <c r="BN69">
        <f>IF('5. Jours sans travailler'!$C$3="Score",0,4)</f>
        <v>4</v>
      </c>
      <c r="BO69">
        <f>IF('5. Jours sans travailler'!$C$3="Score",0,5)</f>
        <v>5</v>
      </c>
      <c r="BP69">
        <f>IF('5. Jours sans travailler'!$C$3="Score",0,5)</f>
        <v>5</v>
      </c>
      <c r="BQ69">
        <f>IF('5. Jours sans travailler'!$C$3="Score",0,4)</f>
        <v>4</v>
      </c>
      <c r="BR69">
        <f>IF('5. Jours sans travailler'!$C$3="Score",0,3)</f>
        <v>3</v>
      </c>
      <c r="BS69">
        <f>IF('5. Jours sans travailler'!$C$3="Score",0,3)</f>
        <v>3</v>
      </c>
      <c r="BT69">
        <f>IF('5. Jours sans travailler'!$C$3="Score",0,3)</f>
        <v>3</v>
      </c>
      <c r="BU69">
        <f>IF('5. Jours sans travailler'!$C$3="Score",0,3)</f>
        <v>3</v>
      </c>
      <c r="BV69">
        <f>IF('5. Jours sans travailler'!$C$3="Score",0,2)</f>
        <v>2</v>
      </c>
      <c r="BW69">
        <f>IF('5. Jours sans travailler'!$C$3="Score",0,2)</f>
        <v>2</v>
      </c>
      <c r="BX69">
        <f>IF('5. Jours sans travailler'!$C$3="Score",0,3)</f>
        <v>3</v>
      </c>
      <c r="BY69">
        <f>IF('5. Jours sans travailler'!$C$3="Score",0,4)</f>
        <v>4</v>
      </c>
      <c r="BZ69">
        <f>IF('5. Jours sans travailler'!$C$3="Score",0,4)</f>
        <v>4</v>
      </c>
      <c r="CA69">
        <f>IF('5. Jours sans travailler'!$C$3="Score",0,4)</f>
        <v>4</v>
      </c>
      <c r="CB69">
        <f>IF('5. Jours sans travailler'!$C$3="Score",0,3)</f>
        <v>3</v>
      </c>
      <c r="CC69">
        <f>IF('5. Jours sans travailler'!$C$3="Score",0,3)</f>
        <v>3</v>
      </c>
      <c r="CD69">
        <f>IF('5. Jours sans travailler'!$C$3="Score",0,3)</f>
        <v>3</v>
      </c>
      <c r="CE69">
        <f>IF('5. Jours sans travailler'!$C$3="Score",0,3)</f>
        <v>3</v>
      </c>
      <c r="CF69">
        <f>IF('5. Jours sans travailler'!$C$3="Score",0,3)</f>
        <v>3</v>
      </c>
      <c r="CG69">
        <f>IF('5. Jours sans travailler'!$C$3="Score",0,3)</f>
        <v>3</v>
      </c>
      <c r="CH69">
        <f>IF('5. Jours sans travailler'!$C$3="Score",0,3)</f>
        <v>3</v>
      </c>
      <c r="CI69">
        <f>IF('5. Jours sans travailler'!$C$3="Score",0,4)</f>
        <v>4</v>
      </c>
      <c r="CJ69">
        <f>IF('5. Jours sans travailler'!$C$3="Score",0,5)</f>
        <v>5</v>
      </c>
      <c r="CK69">
        <f>IF('5. Jours sans travailler'!$C$3="Score",0,5)</f>
        <v>5</v>
      </c>
      <c r="CL69">
        <f>IF('5. Jours sans travailler'!$C$3="Score",0,4)</f>
        <v>4</v>
      </c>
      <c r="CM69">
        <f>IF('5. Jours sans travailler'!$C$3="Score",0,3)</f>
        <v>3</v>
      </c>
      <c r="CN69">
        <f>IF('5. Jours sans travailler'!$C$3="Score",0,3)</f>
        <v>3</v>
      </c>
      <c r="CO69">
        <f>IF('5. Jours sans travailler'!$C$3="Score",0,3)</f>
        <v>3</v>
      </c>
      <c r="CP69">
        <f>IF('5. Jours sans travailler'!$C$3="Score",0,3)</f>
        <v>3</v>
      </c>
      <c r="CQ69">
        <f>IF('5. Jours sans travailler'!$C$3="Score",0,3)</f>
        <v>3</v>
      </c>
      <c r="CR69">
        <f>IF('5. Jours sans travailler'!$C$3="Score",0,3)</f>
        <v>3</v>
      </c>
      <c r="CS69">
        <f>IF('5. Jours sans travailler'!$C$3="Score",0,4)</f>
        <v>4</v>
      </c>
      <c r="CT69">
        <f>IF('5. Jours sans travailler'!$C$3="Score",0,5)</f>
        <v>5</v>
      </c>
      <c r="CU69">
        <f>IF('5. Jours sans travailler'!$C$3="Score",0,6)</f>
        <v>6</v>
      </c>
      <c r="CV69">
        <f>IF('5. Jours sans travailler'!$C$3="Score",0,6)</f>
        <v>6</v>
      </c>
      <c r="CW69">
        <f>IF('5. Jours sans travailler'!$C$3="Score",0,5)</f>
        <v>5</v>
      </c>
      <c r="CX69">
        <f>IF('5. Jours sans travailler'!$C$3="Score",0,4)</f>
        <v>4</v>
      </c>
      <c r="CY69">
        <f>IF('5. Jours sans travailler'!$C$3="Score",0,4)</f>
        <v>4</v>
      </c>
      <c r="CZ69">
        <f>IF('5. Jours sans travailler'!$C$3="Score",0,4)</f>
        <v>4</v>
      </c>
      <c r="DA69">
        <f>IF('5. Jours sans travailler'!$C$3="Score",0,4)</f>
        <v>4</v>
      </c>
    </row>
    <row r="70" spans="2:105" x14ac:dyDescent="0.35">
      <c r="B70" s="186" t="s">
        <v>1113</v>
      </c>
      <c r="D70">
        <f t="shared" si="3"/>
        <v>4.8588235294117643</v>
      </c>
      <c r="E70">
        <f>IF('5. Jours sans travailler'!$C$3="Score",,)</f>
        <v>0</v>
      </c>
      <c r="P70">
        <f>IF('5. Jours sans travailler'!$C$3="Score",,)</f>
        <v>0</v>
      </c>
      <c r="Q70">
        <f>IF('5. Jours sans travailler'!$C$3="Score",,)</f>
        <v>0</v>
      </c>
      <c r="R70">
        <f>IF('5. Jours sans travailler'!$C$3="Score",,)</f>
        <v>0</v>
      </c>
      <c r="S70">
        <f>IF('5. Jours sans travailler'!$C$3="Score",,)</f>
        <v>0</v>
      </c>
      <c r="T70">
        <f>IF('5. Jours sans travailler'!$C$3="Score",,)</f>
        <v>0</v>
      </c>
      <c r="U70">
        <f>IF('5. Jours sans travailler'!$C$3="Score",0,3)</f>
        <v>3</v>
      </c>
      <c r="V70">
        <f>IF('5. Jours sans travailler'!$C$3="Score",0,4)</f>
        <v>4</v>
      </c>
      <c r="W70">
        <f>IF('5. Jours sans travailler'!$C$3="Score",0,5)</f>
        <v>5</v>
      </c>
      <c r="X70">
        <f>IF('5. Jours sans travailler'!$C$3="Score",0,6)</f>
        <v>6</v>
      </c>
      <c r="Y70">
        <f>IF('5. Jours sans travailler'!$C$3="Score",0,7)</f>
        <v>7</v>
      </c>
      <c r="Z70">
        <f>IF('5. Jours sans travailler'!$C$3="Score",0,6)</f>
        <v>6</v>
      </c>
      <c r="AA70">
        <f>IF('5. Jours sans travailler'!$C$3="Score",0,5)</f>
        <v>5</v>
      </c>
      <c r="AB70">
        <f>IF('5. Jours sans travailler'!$C$3="Score",0,4)</f>
        <v>4</v>
      </c>
      <c r="AC70">
        <f>IF('5. Jours sans travailler'!$C$3="Score",0,3)</f>
        <v>3</v>
      </c>
      <c r="AD70">
        <f>IF('5. Jours sans travailler'!$C$3="Score",0,3)</f>
        <v>3</v>
      </c>
      <c r="AE70">
        <f>IF('5. Jours sans travailler'!$C$3="Score",0,3)</f>
        <v>3</v>
      </c>
      <c r="AF70">
        <f>IF('5. Jours sans travailler'!$C$3="Score",0,2)</f>
        <v>2</v>
      </c>
      <c r="AG70">
        <f>IF('5. Jours sans travailler'!$C$3="Score",0,2)</f>
        <v>2</v>
      </c>
      <c r="AH70">
        <f>IF('5. Jours sans travailler'!$C$3="Score",0,2)</f>
        <v>2</v>
      </c>
      <c r="AI70">
        <f>IF('5. Jours sans travailler'!$C$3="Score",0,3)</f>
        <v>3</v>
      </c>
      <c r="AJ70">
        <f>IF('5. Jours sans travailler'!$C$3="Score",0,4)</f>
        <v>4</v>
      </c>
      <c r="AK70">
        <f>IF('5. Jours sans travailler'!$C$3="Score",0,4)</f>
        <v>4</v>
      </c>
      <c r="AL70">
        <f>IF('5. Jours sans travailler'!$C$3="Score",0,3)</f>
        <v>3</v>
      </c>
      <c r="AM70">
        <f>IF('5. Jours sans travailler'!$C$3="Score",0,3)</f>
        <v>3</v>
      </c>
      <c r="AN70">
        <f>IF('5. Jours sans travailler'!$C$3="Score",0,3)</f>
        <v>3</v>
      </c>
      <c r="AO70">
        <f>IF('5. Jours sans travailler'!$C$3="Score",0,3)</f>
        <v>3</v>
      </c>
      <c r="AP70">
        <f>IF('5. Jours sans travailler'!$C$3="Score",0,3)</f>
        <v>3</v>
      </c>
      <c r="AQ70">
        <f>IF('5. Jours sans travailler'!$C$3="Score",0,3)</f>
        <v>3</v>
      </c>
      <c r="AR70">
        <f>IF('5. Jours sans travailler'!$C$3="Score",0,3)</f>
        <v>3</v>
      </c>
      <c r="AS70">
        <f>IF('5. Jours sans travailler'!$C$3="Score",0,4)</f>
        <v>4</v>
      </c>
      <c r="AT70">
        <f>IF('5. Jours sans travailler'!$C$3="Score",0,5)</f>
        <v>5</v>
      </c>
      <c r="AU70">
        <f>IF('5. Jours sans travailler'!$C$3="Score",0,6)</f>
        <v>6</v>
      </c>
      <c r="AV70">
        <f>IF('5. Jours sans travailler'!$C$3="Score",0,7)</f>
        <v>7</v>
      </c>
      <c r="AW70">
        <f>IF('5. Jours sans travailler'!$C$3="Score",0,7)</f>
        <v>7</v>
      </c>
      <c r="AX70">
        <f>IF('5. Jours sans travailler'!$C$3="Score",0,7)</f>
        <v>7</v>
      </c>
      <c r="AY70">
        <f>IF('5. Jours sans travailler'!$C$3="Score",0,7)</f>
        <v>7</v>
      </c>
      <c r="AZ70">
        <f>IF('5. Jours sans travailler'!$C$3="Score",0,7)</f>
        <v>7</v>
      </c>
      <c r="BA70">
        <f>IF('5. Jours sans travailler'!$C$3="Score",0,7)</f>
        <v>7</v>
      </c>
      <c r="BB70">
        <f>IF('5. Jours sans travailler'!$C$3="Score",0,7)</f>
        <v>7</v>
      </c>
      <c r="BC70">
        <f>IF('5. Jours sans travailler'!$C$3="Score",0,7)</f>
        <v>7</v>
      </c>
      <c r="BD70">
        <f>IF('5. Jours sans travailler'!$C$3="Score",0,7)</f>
        <v>7</v>
      </c>
      <c r="BE70">
        <f>IF('5. Jours sans travailler'!$C$3="Score",0,7)</f>
        <v>7</v>
      </c>
      <c r="BF70">
        <f>IF('5. Jours sans travailler'!$C$3="Score",0,7)</f>
        <v>7</v>
      </c>
      <c r="BG70">
        <f>IF('5. Jours sans travailler'!$C$3="Score",0,7)</f>
        <v>7</v>
      </c>
      <c r="BH70">
        <f>IF('5. Jours sans travailler'!$C$3="Score",0,7)</f>
        <v>7</v>
      </c>
      <c r="BI70">
        <f>IF('5. Jours sans travailler'!$C$3="Score",0,7)</f>
        <v>7</v>
      </c>
      <c r="BJ70">
        <f>IF('5. Jours sans travailler'!$C$3="Score",0,7)</f>
        <v>7</v>
      </c>
      <c r="BK70">
        <f>IF('5. Jours sans travailler'!$C$3="Score",0,7)</f>
        <v>7</v>
      </c>
      <c r="BL70">
        <f>IF('5. Jours sans travailler'!$C$3="Score",0,7)</f>
        <v>7</v>
      </c>
      <c r="BM70">
        <f>IF('5. Jours sans travailler'!$C$3="Score",0,7)</f>
        <v>7</v>
      </c>
      <c r="BN70">
        <f>IF('5. Jours sans travailler'!$C$3="Score",0,7)</f>
        <v>7</v>
      </c>
      <c r="BO70">
        <f>IF('5. Jours sans travailler'!$C$3="Score",0,7)</f>
        <v>7</v>
      </c>
      <c r="BP70">
        <f>IF('5. Jours sans travailler'!$C$3="Score",0,7)</f>
        <v>7</v>
      </c>
      <c r="BQ70">
        <f>IF('5. Jours sans travailler'!$C$3="Score",0,7)</f>
        <v>7</v>
      </c>
      <c r="BR70">
        <f>IF('5. Jours sans travailler'!$C$3="Score",0,7)</f>
        <v>7</v>
      </c>
      <c r="BS70">
        <f>IF('5. Jours sans travailler'!$C$3="Score",0,7)</f>
        <v>7</v>
      </c>
      <c r="BT70">
        <f>IF('5. Jours sans travailler'!$C$3="Score",0,7)</f>
        <v>7</v>
      </c>
      <c r="BU70">
        <f>IF('5. Jours sans travailler'!$C$3="Score",0,7)</f>
        <v>7</v>
      </c>
      <c r="BV70">
        <f>IF('5. Jours sans travailler'!$C$3="Score",0,7)</f>
        <v>7</v>
      </c>
      <c r="BW70">
        <f>IF('5. Jours sans travailler'!$C$3="Score",0,7)</f>
        <v>7</v>
      </c>
      <c r="BX70">
        <f>IF('5. Jours sans travailler'!$C$3="Score",0,7)</f>
        <v>7</v>
      </c>
      <c r="BY70">
        <f>IF('5. Jours sans travailler'!$C$3="Score",0,7)</f>
        <v>7</v>
      </c>
      <c r="BZ70">
        <f>IF('5. Jours sans travailler'!$C$3="Score",0,6)</f>
        <v>6</v>
      </c>
      <c r="CA70">
        <f>IF('5. Jours sans travailler'!$C$3="Score",0,6)</f>
        <v>6</v>
      </c>
      <c r="CB70">
        <f>IF('5. Jours sans travailler'!$C$3="Score",0,6)</f>
        <v>6</v>
      </c>
      <c r="CC70">
        <f>IF('5. Jours sans travailler'!$C$3="Score",0,6)</f>
        <v>6</v>
      </c>
      <c r="CD70">
        <f>IF('5. Jours sans travailler'!$C$3="Score",0,5)</f>
        <v>5</v>
      </c>
      <c r="CE70">
        <f>IF('5. Jours sans travailler'!$C$3="Score",0,4)</f>
        <v>4</v>
      </c>
      <c r="CF70">
        <f>IF('5. Jours sans travailler'!$C$3="Score",0,3)</f>
        <v>3</v>
      </c>
      <c r="CG70">
        <f>IF('5. Jours sans travailler'!$C$3="Score",0,3)</f>
        <v>3</v>
      </c>
      <c r="CH70">
        <f>IF('5. Jours sans travailler'!$C$3="Score",0,3)</f>
        <v>3</v>
      </c>
      <c r="CI70">
        <f>IF('5. Jours sans travailler'!$C$3="Score",0,3)</f>
        <v>3</v>
      </c>
      <c r="CJ70">
        <f>IF('5. Jours sans travailler'!$C$3="Score",0,3)</f>
        <v>3</v>
      </c>
      <c r="CK70">
        <f>IF('5. Jours sans travailler'!$C$3="Score",0,4)</f>
        <v>4</v>
      </c>
      <c r="CL70">
        <f>IF('5. Jours sans travailler'!$C$3="Score",0,4)</f>
        <v>4</v>
      </c>
      <c r="CM70">
        <f>IF('5. Jours sans travailler'!$C$3="Score",0,4)</f>
        <v>4</v>
      </c>
      <c r="CN70">
        <f>IF('5. Jours sans travailler'!$C$3="Score",0,5)</f>
        <v>5</v>
      </c>
      <c r="CO70">
        <f>IF('5. Jours sans travailler'!$C$3="Score",0,5)</f>
        <v>5</v>
      </c>
      <c r="CP70">
        <f>IF('5. Jours sans travailler'!$C$3="Score",0,4)</f>
        <v>4</v>
      </c>
      <c r="CQ70">
        <f>IF('5. Jours sans travailler'!$C$3="Score",0,3)</f>
        <v>3</v>
      </c>
      <c r="CR70">
        <f>IF('5. Jours sans travailler'!$C$3="Score",0,2)</f>
        <v>2</v>
      </c>
      <c r="CS70">
        <f>IF('5. Jours sans travailler'!$C$3="Score",0,2)</f>
        <v>2</v>
      </c>
      <c r="CT70">
        <f>IF('5. Jours sans travailler'!$C$3="Score",0,3)</f>
        <v>3</v>
      </c>
      <c r="CU70">
        <f>IF('5. Jours sans travailler'!$C$3="Score",0,3)</f>
        <v>3</v>
      </c>
      <c r="CV70">
        <f>IF('5. Jours sans travailler'!$C$3="Score",0,2)</f>
        <v>2</v>
      </c>
      <c r="CW70">
        <f>IF('5. Jours sans travailler'!$C$3="Score",0,2)</f>
        <v>2</v>
      </c>
      <c r="CX70">
        <f>IF('5. Jours sans travailler'!$C$3="Score",0,2)</f>
        <v>2</v>
      </c>
      <c r="CY70">
        <f>IF('5. Jours sans travailler'!$C$3="Score",0,2)</f>
        <v>2</v>
      </c>
      <c r="CZ70">
        <f>IF('5. Jours sans travailler'!$C$3="Score",0,3)</f>
        <v>3</v>
      </c>
      <c r="DA70">
        <f>IF('5. Jours sans travailler'!$C$3="Score",0,3)</f>
        <v>3</v>
      </c>
    </row>
    <row r="71" spans="2:105" x14ac:dyDescent="0.35">
      <c r="B71" s="186" t="s">
        <v>1119</v>
      </c>
      <c r="D71">
        <f t="shared" si="3"/>
        <v>4.4588235294117649</v>
      </c>
      <c r="E71">
        <f>IF('5. Jours sans travailler'!$C$3="Score",,)</f>
        <v>0</v>
      </c>
      <c r="P71">
        <f>IF('5. Jours sans travailler'!$C$3="Score",,)</f>
        <v>0</v>
      </c>
      <c r="Q71">
        <f>IF('5. Jours sans travailler'!$C$3="Score",,)</f>
        <v>0</v>
      </c>
      <c r="R71">
        <f>IF('5. Jours sans travailler'!$C$3="Score",,)</f>
        <v>0</v>
      </c>
      <c r="S71">
        <f>IF('5. Jours sans travailler'!$C$3="Score",,)</f>
        <v>0</v>
      </c>
      <c r="T71">
        <f>IF('5. Jours sans travailler'!$C$3="Score",,)</f>
        <v>0</v>
      </c>
      <c r="U71">
        <f>IF('5. Jours sans travailler'!$C$3="Score",0,5)</f>
        <v>5</v>
      </c>
      <c r="V71">
        <f>IF('5. Jours sans travailler'!$C$3="Score",0,5)</f>
        <v>5</v>
      </c>
      <c r="W71">
        <f>IF('5. Jours sans travailler'!$C$3="Score",0,6)</f>
        <v>6</v>
      </c>
      <c r="X71">
        <f>IF('5. Jours sans travailler'!$C$3="Score",0,7)</f>
        <v>7</v>
      </c>
      <c r="Y71">
        <f>IF('5. Jours sans travailler'!$C$3="Score",0,7)</f>
        <v>7</v>
      </c>
      <c r="Z71">
        <f>IF('5. Jours sans travailler'!$C$3="Score",0,6)</f>
        <v>6</v>
      </c>
      <c r="AA71">
        <f>IF('5. Jours sans travailler'!$C$3="Score",0,5)</f>
        <v>5</v>
      </c>
      <c r="AB71">
        <f>IF('5. Jours sans travailler'!$C$3="Score",0,4)</f>
        <v>4</v>
      </c>
      <c r="AC71">
        <f>IF('5. Jours sans travailler'!$C$3="Score",0,4)</f>
        <v>4</v>
      </c>
      <c r="AD71">
        <f>IF('5. Jours sans travailler'!$C$3="Score",0,4)</f>
        <v>4</v>
      </c>
      <c r="AE71">
        <f>IF('5. Jours sans travailler'!$C$3="Score",0,4)</f>
        <v>4</v>
      </c>
      <c r="AF71">
        <f>IF('5. Jours sans travailler'!$C$3="Score",0,3)</f>
        <v>3</v>
      </c>
      <c r="AG71">
        <f>IF('5. Jours sans travailler'!$C$3="Score",0,3)</f>
        <v>3</v>
      </c>
      <c r="AH71">
        <f>IF('5. Jours sans travailler'!$C$3="Score",0,3)</f>
        <v>3</v>
      </c>
      <c r="AI71">
        <f>IF('5. Jours sans travailler'!$C$3="Score",0,4)</f>
        <v>4</v>
      </c>
      <c r="AJ71">
        <f>IF('5. Jours sans travailler'!$C$3="Score",0,4)</f>
        <v>4</v>
      </c>
      <c r="AK71">
        <f>IF('5. Jours sans travailler'!$C$3="Score",0,4)</f>
        <v>4</v>
      </c>
      <c r="AL71">
        <f>IF('5. Jours sans travailler'!$C$3="Score",0,3)</f>
        <v>3</v>
      </c>
      <c r="AM71">
        <f>IF('5. Jours sans travailler'!$C$3="Score",0,3)</f>
        <v>3</v>
      </c>
      <c r="AN71">
        <f>IF('5. Jours sans travailler'!$C$3="Score",0,3)</f>
        <v>3</v>
      </c>
      <c r="AO71">
        <f>IF('5. Jours sans travailler'!$C$3="Score",0,4)</f>
        <v>4</v>
      </c>
      <c r="AP71">
        <f>IF('5. Jours sans travailler'!$C$3="Score",0,4)</f>
        <v>4</v>
      </c>
      <c r="AQ71">
        <f>IF('5. Jours sans travailler'!$C$3="Score",0,4)</f>
        <v>4</v>
      </c>
      <c r="AR71">
        <f>IF('5. Jours sans travailler'!$C$3="Score",0,4)</f>
        <v>4</v>
      </c>
      <c r="AS71">
        <f>IF('5. Jours sans travailler'!$C$3="Score",0,5)</f>
        <v>5</v>
      </c>
      <c r="AT71">
        <f>IF('5. Jours sans travailler'!$C$3="Score",0,6)</f>
        <v>6</v>
      </c>
      <c r="AU71">
        <f>IF('5. Jours sans travailler'!$C$3="Score",0,7)</f>
        <v>7</v>
      </c>
      <c r="AV71">
        <f>IF('5. Jours sans travailler'!$C$3="Score",0,7)</f>
        <v>7</v>
      </c>
      <c r="AW71">
        <f>IF('5. Jours sans travailler'!$C$3="Score",0,7)</f>
        <v>7</v>
      </c>
      <c r="AX71">
        <f>IF('5. Jours sans travailler'!$C$3="Score",0,6)</f>
        <v>6</v>
      </c>
      <c r="AY71">
        <f>IF('5. Jours sans travailler'!$C$3="Score",0,5)</f>
        <v>5</v>
      </c>
      <c r="AZ71">
        <f>IF('5. Jours sans travailler'!$C$3="Score",0,4)</f>
        <v>4</v>
      </c>
      <c r="BA71">
        <f>IF('5. Jours sans travailler'!$C$3="Score",0,4)</f>
        <v>4</v>
      </c>
      <c r="BB71">
        <f>IF('5. Jours sans travailler'!$C$3="Score",0,4)</f>
        <v>4</v>
      </c>
      <c r="BC71">
        <f>IF('5. Jours sans travailler'!$C$3="Score",0,3)</f>
        <v>3</v>
      </c>
      <c r="BD71">
        <f>IF('5. Jours sans travailler'!$C$3="Score",0,2)</f>
        <v>2</v>
      </c>
      <c r="BE71">
        <f>IF('5. Jours sans travailler'!$C$3="Score",0,2)</f>
        <v>2</v>
      </c>
      <c r="BF71">
        <f>IF('5. Jours sans travailler'!$C$3="Score",0,2)</f>
        <v>2</v>
      </c>
      <c r="BG71">
        <f>IF('5. Jours sans travailler'!$C$3="Score",0,3)</f>
        <v>3</v>
      </c>
      <c r="BH71">
        <f>IF('5. Jours sans travailler'!$C$3="Score",0,3)</f>
        <v>3</v>
      </c>
      <c r="BI71">
        <f>IF('5. Jours sans travailler'!$C$3="Score",0,3)</f>
        <v>3</v>
      </c>
      <c r="BJ71">
        <f>IF('5. Jours sans travailler'!$C$3="Score",0,3)</f>
        <v>3</v>
      </c>
      <c r="BK71">
        <f>IF('5. Jours sans travailler'!$C$3="Score",0,3)</f>
        <v>3</v>
      </c>
      <c r="BL71">
        <f>IF('5. Jours sans travailler'!$C$3="Score",0,3)</f>
        <v>3</v>
      </c>
      <c r="BM71">
        <f>IF('5. Jours sans travailler'!$C$3="Score",0,4)</f>
        <v>4</v>
      </c>
      <c r="BN71">
        <f>IF('5. Jours sans travailler'!$C$3="Score",0,4)</f>
        <v>4</v>
      </c>
      <c r="BO71">
        <f>IF('5. Jours sans travailler'!$C$3="Score",0,3)</f>
        <v>3</v>
      </c>
      <c r="BP71">
        <f>IF('5. Jours sans travailler'!$C$3="Score",0,2)</f>
        <v>2</v>
      </c>
      <c r="BQ71">
        <f>IF('5. Jours sans travailler'!$C$3="Score",0,2)</f>
        <v>2</v>
      </c>
      <c r="BR71">
        <f>IF('5. Jours sans travailler'!$C$3="Score",0,3)</f>
        <v>3</v>
      </c>
      <c r="BS71">
        <f>IF('5. Jours sans travailler'!$C$3="Score",0,4)</f>
        <v>4</v>
      </c>
      <c r="BT71">
        <f>IF('5. Jours sans travailler'!$C$3="Score",0,4)</f>
        <v>4</v>
      </c>
      <c r="BU71">
        <f>IF('5. Jours sans travailler'!$C$3="Score",0,4)</f>
        <v>4</v>
      </c>
      <c r="BV71">
        <f>IF('5. Jours sans travailler'!$C$3="Score",0,5)</f>
        <v>5</v>
      </c>
      <c r="BW71">
        <f>IF('5. Jours sans travailler'!$C$3="Score",0,6)</f>
        <v>6</v>
      </c>
      <c r="BX71">
        <f>IF('5. Jours sans travailler'!$C$3="Score",0,7)</f>
        <v>7</v>
      </c>
      <c r="BY71">
        <f>IF('5. Jours sans travailler'!$C$3="Score",0,7)</f>
        <v>7</v>
      </c>
      <c r="BZ71">
        <f>IF('5. Jours sans travailler'!$C$3="Score",0,7)</f>
        <v>7</v>
      </c>
      <c r="CA71">
        <f>IF('5. Jours sans travailler'!$C$3="Score",0,7)</f>
        <v>7</v>
      </c>
      <c r="CB71">
        <f>IF('5. Jours sans travailler'!$C$3="Score",0,7)</f>
        <v>7</v>
      </c>
      <c r="CC71">
        <f>IF('5. Jours sans travailler'!$C$3="Score",0,7)</f>
        <v>7</v>
      </c>
      <c r="CD71">
        <f>IF('5. Jours sans travailler'!$C$3="Score",0,7)</f>
        <v>7</v>
      </c>
      <c r="CE71">
        <f>IF('5. Jours sans travailler'!$C$3="Score",0,7)</f>
        <v>7</v>
      </c>
      <c r="CF71">
        <f>IF('5. Jours sans travailler'!$C$3="Score",0,7)</f>
        <v>7</v>
      </c>
      <c r="CG71">
        <f>IF('5. Jours sans travailler'!$C$3="Score",0,6)</f>
        <v>6</v>
      </c>
      <c r="CH71">
        <f>IF('5. Jours sans travailler'!$C$3="Score",0,5)</f>
        <v>5</v>
      </c>
      <c r="CI71">
        <f>IF('5. Jours sans travailler'!$C$3="Score",0,5)</f>
        <v>5</v>
      </c>
      <c r="CJ71">
        <f>IF('5. Jours sans travailler'!$C$3="Score",0,5)</f>
        <v>5</v>
      </c>
      <c r="CK71">
        <f>IF('5. Jours sans travailler'!$C$3="Score",0,5)</f>
        <v>5</v>
      </c>
      <c r="CL71">
        <f>IF('5. Jours sans travailler'!$C$3="Score",0,5)</f>
        <v>5</v>
      </c>
      <c r="CM71">
        <f>IF('5. Jours sans travailler'!$C$3="Score",0,5)</f>
        <v>5</v>
      </c>
      <c r="CN71">
        <f>IF('5. Jours sans travailler'!$C$3="Score",0,5)</f>
        <v>5</v>
      </c>
      <c r="CO71">
        <f>IF('5. Jours sans travailler'!$C$3="Score",0,5)</f>
        <v>5</v>
      </c>
      <c r="CP71">
        <f>IF('5. Jours sans travailler'!$C$3="Score",0,4)</f>
        <v>4</v>
      </c>
      <c r="CQ71">
        <f>IF('5. Jours sans travailler'!$C$3="Score",0,4)</f>
        <v>4</v>
      </c>
      <c r="CR71">
        <f>IF('5. Jours sans travailler'!$C$3="Score",0,4)</f>
        <v>4</v>
      </c>
      <c r="CS71">
        <f>IF('5. Jours sans travailler'!$C$3="Score",0,4)</f>
        <v>4</v>
      </c>
      <c r="CT71">
        <f>IF('5. Jours sans travailler'!$C$3="Score",0,4)</f>
        <v>4</v>
      </c>
      <c r="CU71">
        <f>IF('5. Jours sans travailler'!$C$3="Score",0,4)</f>
        <v>4</v>
      </c>
      <c r="CV71">
        <f>IF('5. Jours sans travailler'!$C$3="Score",0,4)</f>
        <v>4</v>
      </c>
      <c r="CW71">
        <f>IF('5. Jours sans travailler'!$C$3="Score",0,4)</f>
        <v>4</v>
      </c>
      <c r="CX71">
        <f>IF('5. Jours sans travailler'!$C$3="Score",0,3)</f>
        <v>3</v>
      </c>
      <c r="CY71">
        <f>IF('5. Jours sans travailler'!$C$3="Score",0,3)</f>
        <v>3</v>
      </c>
      <c r="CZ71">
        <f>IF('5. Jours sans travailler'!$C$3="Score",0,3)</f>
        <v>3</v>
      </c>
      <c r="DA71">
        <f>IF('5. Jours sans travailler'!$C$3="Score",0,3)</f>
        <v>3</v>
      </c>
    </row>
    <row r="72" spans="2:105" x14ac:dyDescent="0.35">
      <c r="B72" s="186" t="s">
        <v>1167</v>
      </c>
      <c r="D72">
        <f t="shared" si="3"/>
        <v>4.3647058823529408</v>
      </c>
      <c r="E72">
        <f>IF('5. Jours sans travailler'!$C$3="Score",,)</f>
        <v>0</v>
      </c>
      <c r="P72">
        <f>IF('5. Jours sans travailler'!$C$3="Score",,)</f>
        <v>0</v>
      </c>
      <c r="Q72">
        <f>IF('5. Jours sans travailler'!$C$3="Score",,)</f>
        <v>0</v>
      </c>
      <c r="R72">
        <f>IF('5. Jours sans travailler'!$C$3="Score",,)</f>
        <v>0</v>
      </c>
      <c r="S72">
        <f>IF('5. Jours sans travailler'!$C$3="Score",,)</f>
        <v>0</v>
      </c>
      <c r="T72">
        <f>IF('5. Jours sans travailler'!$C$3="Score",,)</f>
        <v>0</v>
      </c>
      <c r="U72">
        <f>IF('5. Jours sans travailler'!$C$3="Score",0,3)</f>
        <v>3</v>
      </c>
      <c r="V72">
        <f>IF('5. Jours sans travailler'!$C$3="Score",0,4)</f>
        <v>4</v>
      </c>
      <c r="W72">
        <f>IF('5. Jours sans travailler'!$C$3="Score",0,5)</f>
        <v>5</v>
      </c>
      <c r="X72">
        <f>IF('5. Jours sans travailler'!$C$3="Score",0,6)</f>
        <v>6</v>
      </c>
      <c r="Y72">
        <f>IF('5. Jours sans travailler'!$C$3="Score",0,7)</f>
        <v>7</v>
      </c>
      <c r="Z72">
        <f>IF('5. Jours sans travailler'!$C$3="Score",0,7)</f>
        <v>7</v>
      </c>
      <c r="AA72">
        <f>IF('5. Jours sans travailler'!$C$3="Score",0,6)</f>
        <v>6</v>
      </c>
      <c r="AB72">
        <f>IF('5. Jours sans travailler'!$C$3="Score",0,5)</f>
        <v>5</v>
      </c>
      <c r="AC72">
        <f>IF('5. Jours sans travailler'!$C$3="Score",0,4)</f>
        <v>4</v>
      </c>
      <c r="AD72">
        <f>IF('5. Jours sans travailler'!$C$3="Score",0,4)</f>
        <v>4</v>
      </c>
      <c r="AE72">
        <f>IF('5. Jours sans travailler'!$C$3="Score",0,4)</f>
        <v>4</v>
      </c>
      <c r="AF72">
        <f>IF('5. Jours sans travailler'!$C$3="Score",0,4)</f>
        <v>4</v>
      </c>
      <c r="AG72">
        <f>IF('5. Jours sans travailler'!$C$3="Score",0,4)</f>
        <v>4</v>
      </c>
      <c r="AH72">
        <f>IF('5. Jours sans travailler'!$C$3="Score",0,5)</f>
        <v>5</v>
      </c>
      <c r="AI72">
        <f>IF('5. Jours sans travailler'!$C$3="Score",0,6)</f>
        <v>6</v>
      </c>
      <c r="AJ72">
        <f>IF('5. Jours sans travailler'!$C$3="Score",0,7)</f>
        <v>7</v>
      </c>
      <c r="AK72">
        <f>IF('5. Jours sans travailler'!$C$3="Score",0,6)</f>
        <v>6</v>
      </c>
      <c r="AL72">
        <f>IF('5. Jours sans travailler'!$C$3="Score",0,5)</f>
        <v>5</v>
      </c>
      <c r="AM72">
        <f>IF('5. Jours sans travailler'!$C$3="Score",0,4)</f>
        <v>4</v>
      </c>
      <c r="AN72">
        <f>IF('5. Jours sans travailler'!$C$3="Score",0,4)</f>
        <v>4</v>
      </c>
      <c r="AO72">
        <f>IF('5. Jours sans travailler'!$C$3="Score",0,4)</f>
        <v>4</v>
      </c>
      <c r="AP72">
        <f>IF('5. Jours sans travailler'!$C$3="Score",0,4)</f>
        <v>4</v>
      </c>
      <c r="AQ72">
        <f>IF('5. Jours sans travailler'!$C$3="Score",0,3)</f>
        <v>3</v>
      </c>
      <c r="AR72">
        <f>IF('5. Jours sans travailler'!$C$3="Score",0,3)</f>
        <v>3</v>
      </c>
      <c r="AS72">
        <f>IF('5. Jours sans travailler'!$C$3="Score",0,3)</f>
        <v>3</v>
      </c>
      <c r="AT72">
        <f>IF('5. Jours sans travailler'!$C$3="Score",0,4)</f>
        <v>4</v>
      </c>
      <c r="AU72">
        <f>IF('5. Jours sans travailler'!$C$3="Score",0,4)</f>
        <v>4</v>
      </c>
      <c r="AV72">
        <f>IF('5. Jours sans travailler'!$C$3="Score",0,4)</f>
        <v>4</v>
      </c>
      <c r="AW72">
        <f>IF('5. Jours sans travailler'!$C$3="Score",0,4)</f>
        <v>4</v>
      </c>
      <c r="AX72">
        <f>IF('5. Jours sans travailler'!$C$3="Score",0,5)</f>
        <v>5</v>
      </c>
      <c r="AY72">
        <f>IF('5. Jours sans travailler'!$C$3="Score",0,6)</f>
        <v>6</v>
      </c>
      <c r="AZ72">
        <f>IF('5. Jours sans travailler'!$C$3="Score",0,7)</f>
        <v>7</v>
      </c>
      <c r="BA72">
        <f>IF('5. Jours sans travailler'!$C$3="Score",0,7)</f>
        <v>7</v>
      </c>
      <c r="BB72">
        <f>IF('5. Jours sans travailler'!$C$3="Score",0,6)</f>
        <v>6</v>
      </c>
      <c r="BC72">
        <f>IF('5. Jours sans travailler'!$C$3="Score",0,5)</f>
        <v>5</v>
      </c>
      <c r="BD72">
        <f>IF('5. Jours sans travailler'!$C$3="Score",0,4)</f>
        <v>4</v>
      </c>
      <c r="BE72">
        <f>IF('5. Jours sans travailler'!$C$3="Score",0,3)</f>
        <v>3</v>
      </c>
      <c r="BF72">
        <f>IF('5. Jours sans travailler'!$C$3="Score",0,3)</f>
        <v>3</v>
      </c>
      <c r="BG72">
        <f>IF('5. Jours sans travailler'!$C$3="Score",0,3)</f>
        <v>3</v>
      </c>
      <c r="BH72">
        <f>IF('5. Jours sans travailler'!$C$3="Score",0,2)</f>
        <v>2</v>
      </c>
      <c r="BI72">
        <f>IF('5. Jours sans travailler'!$C$3="Score",0,2)</f>
        <v>2</v>
      </c>
      <c r="BJ72">
        <f>IF('5. Jours sans travailler'!$C$3="Score",0,3)</f>
        <v>3</v>
      </c>
      <c r="BK72">
        <f>IF('5. Jours sans travailler'!$C$3="Score",0,4)</f>
        <v>4</v>
      </c>
      <c r="BL72">
        <f>IF('5. Jours sans travailler'!$C$3="Score",0,5)</f>
        <v>5</v>
      </c>
      <c r="BM72">
        <f>IF('5. Jours sans travailler'!$C$3="Score",0,4)</f>
        <v>4</v>
      </c>
      <c r="BN72">
        <f>IF('5. Jours sans travailler'!$C$3="Score",0,3)</f>
        <v>3</v>
      </c>
      <c r="BO72">
        <f>IF('5. Jours sans travailler'!$C$3="Score",0,3)</f>
        <v>3</v>
      </c>
      <c r="BP72">
        <f>IF('5. Jours sans travailler'!$C$3="Score",0,4)</f>
        <v>4</v>
      </c>
      <c r="BQ72">
        <f>IF('5. Jours sans travailler'!$C$3="Score",0,4)</f>
        <v>4</v>
      </c>
      <c r="BR72">
        <f>IF('5. Jours sans travailler'!$C$3="Score",0,4)</f>
        <v>4</v>
      </c>
      <c r="BS72">
        <f>IF('5. Jours sans travailler'!$C$3="Score",0,4)</f>
        <v>4</v>
      </c>
      <c r="BT72">
        <f>IF('5. Jours sans travailler'!$C$3="Score",0,5)</f>
        <v>5</v>
      </c>
      <c r="BU72">
        <f>IF('5. Jours sans travailler'!$C$3="Score",0,5)</f>
        <v>5</v>
      </c>
      <c r="BV72">
        <f>IF('5. Jours sans travailler'!$C$3="Score",0,6)</f>
        <v>6</v>
      </c>
      <c r="BW72">
        <f>IF('5. Jours sans travailler'!$C$3="Score",0,6)</f>
        <v>6</v>
      </c>
      <c r="BX72">
        <f>IF('5. Jours sans travailler'!$C$3="Score",0,6)</f>
        <v>6</v>
      </c>
      <c r="BY72">
        <f>IF('5. Jours sans travailler'!$C$3="Score",0,6)</f>
        <v>6</v>
      </c>
      <c r="BZ72">
        <f>IF('5. Jours sans travailler'!$C$3="Score",0,5)</f>
        <v>5</v>
      </c>
      <c r="CA72">
        <f>IF('5. Jours sans travailler'!$C$3="Score",0,4)</f>
        <v>4</v>
      </c>
      <c r="CB72">
        <f>IF('5. Jours sans travailler'!$C$3="Score",0,5)</f>
        <v>5</v>
      </c>
      <c r="CC72">
        <f>IF('5. Jours sans travailler'!$C$3="Score",0,5)</f>
        <v>5</v>
      </c>
      <c r="CD72">
        <f>IF('5. Jours sans travailler'!$C$3="Score",0,5)</f>
        <v>5</v>
      </c>
      <c r="CE72">
        <f>IF('5. Jours sans travailler'!$C$3="Score",0,4)</f>
        <v>4</v>
      </c>
      <c r="CF72">
        <f>IF('5. Jours sans travailler'!$C$3="Score",0,3)</f>
        <v>3</v>
      </c>
      <c r="CG72">
        <f>IF('5. Jours sans travailler'!$C$3="Score",0,3)</f>
        <v>3</v>
      </c>
      <c r="CH72">
        <f>IF('5. Jours sans travailler'!$C$3="Score",0,4)</f>
        <v>4</v>
      </c>
      <c r="CI72">
        <f>IF('5. Jours sans travailler'!$C$3="Score",0,4)</f>
        <v>4</v>
      </c>
      <c r="CJ72">
        <f>IF('5. Jours sans travailler'!$C$3="Score",0,4)</f>
        <v>4</v>
      </c>
      <c r="CK72">
        <f>IF('5. Jours sans travailler'!$C$3="Score",0,3)</f>
        <v>3</v>
      </c>
      <c r="CL72">
        <f>IF('5. Jours sans travailler'!$C$3="Score",0,3)</f>
        <v>3</v>
      </c>
      <c r="CM72">
        <f>IF('5. Jours sans travailler'!$C$3="Score",0,3)</f>
        <v>3</v>
      </c>
      <c r="CN72">
        <f>IF('5. Jours sans travailler'!$C$3="Score",0,4)</f>
        <v>4</v>
      </c>
      <c r="CO72">
        <f>IF('5. Jours sans travailler'!$C$3="Score",0,4)</f>
        <v>4</v>
      </c>
      <c r="CP72">
        <f>IF('5. Jours sans travailler'!$C$3="Score",0,4)</f>
        <v>4</v>
      </c>
      <c r="CQ72">
        <f>IF('5. Jours sans travailler'!$C$3="Score",0,3)</f>
        <v>3</v>
      </c>
      <c r="CR72">
        <f>IF('5. Jours sans travailler'!$C$3="Score",0,3)</f>
        <v>3</v>
      </c>
      <c r="CS72">
        <f>IF('5. Jours sans travailler'!$C$3="Score",0,4)</f>
        <v>4</v>
      </c>
      <c r="CT72">
        <f>IF('5. Jours sans travailler'!$C$3="Score",0,5)</f>
        <v>5</v>
      </c>
      <c r="CU72">
        <f>IF('5. Jours sans travailler'!$C$3="Score",0,5)</f>
        <v>5</v>
      </c>
      <c r="CV72">
        <f>IF('5. Jours sans travailler'!$C$3="Score",0,4)</f>
        <v>4</v>
      </c>
      <c r="CW72">
        <f>IF('5. Jours sans travailler'!$C$3="Score",0,3)</f>
        <v>3</v>
      </c>
      <c r="CX72">
        <f>IF('5. Jours sans travailler'!$C$3="Score",0,4)</f>
        <v>4</v>
      </c>
      <c r="CY72">
        <f>IF('5. Jours sans travailler'!$C$3="Score",0,5)</f>
        <v>5</v>
      </c>
      <c r="CZ72">
        <f>IF('5. Jours sans travailler'!$C$3="Score",0,5)</f>
        <v>5</v>
      </c>
      <c r="DA72">
        <f>IF('5. Jours sans travailler'!$C$3="Score",0,5)</f>
        <v>5</v>
      </c>
    </row>
    <row r="73" spans="2:105" x14ac:dyDescent="0.35">
      <c r="B73" s="186" t="s">
        <v>1168</v>
      </c>
      <c r="D73">
        <f t="shared" si="3"/>
        <v>2.9764705882352942</v>
      </c>
      <c r="E73">
        <f>IF('5. Jours sans travailler'!$C$3="Score",,)</f>
        <v>0</v>
      </c>
      <c r="P73">
        <f>IF('5. Jours sans travailler'!$C$3="Score",,)</f>
        <v>0</v>
      </c>
      <c r="Q73">
        <f>IF('5. Jours sans travailler'!$C$3="Score",,)</f>
        <v>0</v>
      </c>
      <c r="R73">
        <f>IF('5. Jours sans travailler'!$C$3="Score",,)</f>
        <v>0</v>
      </c>
      <c r="S73">
        <f>IF('5. Jours sans travailler'!$C$3="Score",,)</f>
        <v>0</v>
      </c>
      <c r="T73">
        <f>IF('5. Jours sans travailler'!$C$3="Score",,)</f>
        <v>0</v>
      </c>
      <c r="U73">
        <f>IF('5. Jours sans travailler'!$C$3="Score",0,4)</f>
        <v>4</v>
      </c>
      <c r="V73">
        <f>IF('5. Jours sans travailler'!$C$3="Score",0,3)</f>
        <v>3</v>
      </c>
      <c r="W73">
        <f>IF('5. Jours sans travailler'!$C$3="Score",0,2)</f>
        <v>2</v>
      </c>
      <c r="X73">
        <f>IF('5. Jours sans travailler'!$C$3="Score",0,2)</f>
        <v>2</v>
      </c>
      <c r="Y73">
        <f>IF('5. Jours sans travailler'!$C$3="Score",0,3)</f>
        <v>3</v>
      </c>
      <c r="Z73">
        <f>IF('5. Jours sans travailler'!$C$3="Score",0,3)</f>
        <v>3</v>
      </c>
      <c r="AA73">
        <f>IF('5. Jours sans travailler'!$C$3="Score",0,3)</f>
        <v>3</v>
      </c>
      <c r="AB73">
        <f>IF('5. Jours sans travailler'!$C$3="Score",0,4)</f>
        <v>4</v>
      </c>
      <c r="AC73">
        <f>IF('5. Jours sans travailler'!$C$3="Score",0,4)</f>
        <v>4</v>
      </c>
      <c r="AD73">
        <f>IF('5. Jours sans travailler'!$C$3="Score",0,4)</f>
        <v>4</v>
      </c>
      <c r="AE73">
        <f>IF('5. Jours sans travailler'!$C$3="Score",0,3)</f>
        <v>3</v>
      </c>
      <c r="AF73">
        <f>IF('5. Jours sans travailler'!$C$3="Score",0,3)</f>
        <v>3</v>
      </c>
      <c r="AG73">
        <f>IF('5. Jours sans travailler'!$C$3="Score",0,4)</f>
        <v>4</v>
      </c>
      <c r="AH73">
        <f>IF('5. Jours sans travailler'!$C$3="Score",0,3)</f>
        <v>3</v>
      </c>
      <c r="AI73">
        <f>IF('5. Jours sans travailler'!$C$3="Score",0,2)</f>
        <v>2</v>
      </c>
      <c r="AJ73">
        <f>IF('5. Jours sans travailler'!$C$3="Score",0,3)</f>
        <v>3</v>
      </c>
      <c r="AK73">
        <f>IF('5. Jours sans travailler'!$C$3="Score",0,3)</f>
        <v>3</v>
      </c>
      <c r="AL73">
        <f>IF('5. Jours sans travailler'!$C$3="Score",0,3)</f>
        <v>3</v>
      </c>
      <c r="AM73">
        <f>IF('5. Jours sans travailler'!$C$3="Score",0,2)</f>
        <v>2</v>
      </c>
      <c r="AN73">
        <f>IF('5. Jours sans travailler'!$C$3="Score",0,2)</f>
        <v>2</v>
      </c>
      <c r="AO73">
        <f>IF('5. Jours sans travailler'!$C$3="Score",0,2)</f>
        <v>2</v>
      </c>
      <c r="AP73">
        <f>IF('5. Jours sans travailler'!$C$3="Score",0,2)</f>
        <v>2</v>
      </c>
      <c r="AQ73">
        <f>IF('5. Jours sans travailler'!$C$3="Score",0,2)</f>
        <v>2</v>
      </c>
      <c r="AR73">
        <f>IF('5. Jours sans travailler'!$C$3="Score",0,3)</f>
        <v>3</v>
      </c>
      <c r="AS73">
        <f>IF('5. Jours sans travailler'!$C$3="Score",0,3)</f>
        <v>3</v>
      </c>
      <c r="AT73">
        <f>IF('5. Jours sans travailler'!$C$3="Score",0,3)</f>
        <v>3</v>
      </c>
      <c r="AU73">
        <f>IF('5. Jours sans travailler'!$C$3="Score",0,2)</f>
        <v>2</v>
      </c>
      <c r="AV73">
        <f>IF('5. Jours sans travailler'!$C$3="Score",0,3)</f>
        <v>3</v>
      </c>
      <c r="AW73">
        <f>IF('5. Jours sans travailler'!$C$3="Score",0,4)</f>
        <v>4</v>
      </c>
      <c r="AX73">
        <f>IF('5. Jours sans travailler'!$C$3="Score",0,3)</f>
        <v>3</v>
      </c>
      <c r="AY73">
        <f>IF('5. Jours sans travailler'!$C$3="Score",0,2)</f>
        <v>2</v>
      </c>
      <c r="AZ73">
        <f>IF('5. Jours sans travailler'!$C$3="Score",0,3)</f>
        <v>3</v>
      </c>
      <c r="BA73">
        <f>IF('5. Jours sans travailler'!$C$3="Score",0,3)</f>
        <v>3</v>
      </c>
      <c r="BB73">
        <f>IF('5. Jours sans travailler'!$C$3="Score",0,3)</f>
        <v>3</v>
      </c>
      <c r="BC73">
        <f>IF('5. Jours sans travailler'!$C$3="Score",0,2)</f>
        <v>2</v>
      </c>
      <c r="BD73">
        <f>IF('5. Jours sans travailler'!$C$3="Score",0,2)</f>
        <v>2</v>
      </c>
      <c r="BE73">
        <f>IF('5. Jours sans travailler'!$C$3="Score",0,3)</f>
        <v>3</v>
      </c>
      <c r="BF73">
        <f>IF('5. Jours sans travailler'!$C$3="Score",0,4)</f>
        <v>4</v>
      </c>
      <c r="BG73">
        <f>IF('5. Jours sans travailler'!$C$3="Score",0,4)</f>
        <v>4</v>
      </c>
      <c r="BH73">
        <f>IF('5. Jours sans travailler'!$C$3="Score",0,5)</f>
        <v>5</v>
      </c>
      <c r="BI73">
        <f>IF('5. Jours sans travailler'!$C$3="Score",0,6)</f>
        <v>6</v>
      </c>
      <c r="BJ73">
        <f>IF('5. Jours sans travailler'!$C$3="Score",0,7)</f>
        <v>7</v>
      </c>
      <c r="BK73">
        <f>IF('5. Jours sans travailler'!$C$3="Score",0,7)</f>
        <v>7</v>
      </c>
      <c r="BL73">
        <f>IF('5. Jours sans travailler'!$C$3="Score",0,6)</f>
        <v>6</v>
      </c>
      <c r="BM73">
        <f>IF('5. Jours sans travailler'!$C$3="Score",0,5)</f>
        <v>5</v>
      </c>
      <c r="BN73">
        <f>IF('5. Jours sans travailler'!$C$3="Score",0,4)</f>
        <v>4</v>
      </c>
      <c r="BO73">
        <f>IF('5. Jours sans travailler'!$C$3="Score",0,4)</f>
        <v>4</v>
      </c>
      <c r="BP73">
        <f>IF('5. Jours sans travailler'!$C$3="Score",0,3)</f>
        <v>3</v>
      </c>
      <c r="BQ73">
        <f>IF('5. Jours sans travailler'!$C$3="Score",0,2)</f>
        <v>2</v>
      </c>
      <c r="BR73">
        <f>IF('5. Jours sans travailler'!$C$3="Score",1,1)</f>
        <v>1</v>
      </c>
      <c r="BS73">
        <f>IF('5. Jours sans travailler'!$C$3="Score",0,2)</f>
        <v>2</v>
      </c>
      <c r="BT73">
        <f>IF('5. Jours sans travailler'!$C$3="Score",0,3)</f>
        <v>3</v>
      </c>
      <c r="BU73">
        <f>IF('5. Jours sans travailler'!$C$3="Score",0,3)</f>
        <v>3</v>
      </c>
      <c r="BV73">
        <f>IF('5. Jours sans travailler'!$C$3="Score",0,2)</f>
        <v>2</v>
      </c>
      <c r="BW73">
        <f>IF('5. Jours sans travailler'!$C$3="Score",0,3)</f>
        <v>3</v>
      </c>
      <c r="BX73">
        <f>IF('5. Jours sans travailler'!$C$3="Score",0,3)</f>
        <v>3</v>
      </c>
      <c r="BY73">
        <f>IF('5. Jours sans travailler'!$C$3="Score",0,3)</f>
        <v>3</v>
      </c>
      <c r="BZ73">
        <f>IF('5. Jours sans travailler'!$C$3="Score",0,2)</f>
        <v>2</v>
      </c>
      <c r="CA73">
        <f>IF('5. Jours sans travailler'!$C$3="Score",0,2)</f>
        <v>2</v>
      </c>
      <c r="CB73">
        <f>IF('5. Jours sans travailler'!$C$3="Score",0,3)</f>
        <v>3</v>
      </c>
      <c r="CC73">
        <f>IF('5. Jours sans travailler'!$C$3="Score",0,3)</f>
        <v>3</v>
      </c>
      <c r="CD73">
        <f>IF('5. Jours sans travailler'!$C$3="Score",0,2)</f>
        <v>2</v>
      </c>
      <c r="CE73">
        <f>IF('5. Jours sans travailler'!$C$3="Score",0,3)</f>
        <v>3</v>
      </c>
      <c r="CF73">
        <f>IF('5. Jours sans travailler'!$C$3="Score",0,3)</f>
        <v>3</v>
      </c>
      <c r="CG73">
        <f>IF('5. Jours sans travailler'!$C$3="Score",0,3)</f>
        <v>3</v>
      </c>
      <c r="CH73">
        <f>IF('5. Jours sans travailler'!$C$3="Score",0,2)</f>
        <v>2</v>
      </c>
      <c r="CI73">
        <f>IF('5. Jours sans travailler'!$C$3="Score",0,2)</f>
        <v>2</v>
      </c>
      <c r="CJ73">
        <f>IF('5. Jours sans travailler'!$C$3="Score",0,3)</f>
        <v>3</v>
      </c>
      <c r="CK73">
        <f>IF('5. Jours sans travailler'!$C$3="Score",0,3)</f>
        <v>3</v>
      </c>
      <c r="CL73">
        <f>IF('5. Jours sans travailler'!$C$3="Score",0,2)</f>
        <v>2</v>
      </c>
      <c r="CM73">
        <f>IF('5. Jours sans travailler'!$C$3="Score",0,3)</f>
        <v>3</v>
      </c>
      <c r="CN73">
        <f>IF('5. Jours sans travailler'!$C$3="Score",0,3)</f>
        <v>3</v>
      </c>
      <c r="CO73">
        <f>IF('5. Jours sans travailler'!$C$3="Score",0,3)</f>
        <v>3</v>
      </c>
      <c r="CP73">
        <f>IF('5. Jours sans travailler'!$C$3="Score",0,2)</f>
        <v>2</v>
      </c>
      <c r="CQ73">
        <f>IF('5. Jours sans travailler'!$C$3="Score",0,2)</f>
        <v>2</v>
      </c>
      <c r="CR73">
        <f>IF('5. Jours sans travailler'!$C$3="Score",0,3)</f>
        <v>3</v>
      </c>
      <c r="CS73">
        <f>IF('5. Jours sans travailler'!$C$3="Score",0,3)</f>
        <v>3</v>
      </c>
      <c r="CT73">
        <f>IF('5. Jours sans travailler'!$C$3="Score",0,2)</f>
        <v>2</v>
      </c>
      <c r="CU73">
        <f>IF('5. Jours sans travailler'!$C$3="Score",0,3)</f>
        <v>3</v>
      </c>
      <c r="CV73">
        <f>IF('5. Jours sans travailler'!$C$3="Score",0,3)</f>
        <v>3</v>
      </c>
      <c r="CW73">
        <f>IF('5. Jours sans travailler'!$C$3="Score",0,3)</f>
        <v>3</v>
      </c>
      <c r="CX73">
        <f>IF('5. Jours sans travailler'!$C$3="Score",0,2)</f>
        <v>2</v>
      </c>
      <c r="CY73">
        <f>IF('5. Jours sans travailler'!$C$3="Score",0,2)</f>
        <v>2</v>
      </c>
      <c r="CZ73">
        <f>IF('5. Jours sans travailler'!$C$3="Score",0,2)</f>
        <v>2</v>
      </c>
      <c r="DA73">
        <f>IF('5. Jours sans travailler'!$C$3="Score",0,2)</f>
        <v>2</v>
      </c>
    </row>
    <row r="74" spans="2:105" x14ac:dyDescent="0.35">
      <c r="B74" s="186" t="s">
        <v>1169</v>
      </c>
      <c r="D74">
        <f t="shared" si="3"/>
        <v>3.0588235294117645</v>
      </c>
      <c r="E74">
        <f>IF('5. Jours sans travailler'!$C$3="Score",,)</f>
        <v>0</v>
      </c>
      <c r="P74">
        <f>IF('5. Jours sans travailler'!$C$3="Score",,)</f>
        <v>0</v>
      </c>
      <c r="Q74">
        <f>IF('5. Jours sans travailler'!$C$3="Score",,)</f>
        <v>0</v>
      </c>
      <c r="R74">
        <f>IF('5. Jours sans travailler'!$C$3="Score",,)</f>
        <v>0</v>
      </c>
      <c r="S74">
        <f>IF('5. Jours sans travailler'!$C$3="Score",,)</f>
        <v>0</v>
      </c>
      <c r="T74">
        <f>IF('5. Jours sans travailler'!$C$3="Score",,)</f>
        <v>0</v>
      </c>
      <c r="U74">
        <f>IF('5. Jours sans travailler'!$C$3="Score",0,3)</f>
        <v>3</v>
      </c>
      <c r="V74">
        <f>IF('5. Jours sans travailler'!$C$3="Score",0,2)</f>
        <v>2</v>
      </c>
      <c r="W74">
        <f>IF('5. Jours sans travailler'!$C$3="Score",0,2)</f>
        <v>2</v>
      </c>
      <c r="X74">
        <f>IF('5. Jours sans travailler'!$C$3="Score",0,3)</f>
        <v>3</v>
      </c>
      <c r="Y74">
        <f>IF('5. Jours sans travailler'!$C$3="Score",0,3)</f>
        <v>3</v>
      </c>
      <c r="Z74">
        <f>IF('5. Jours sans travailler'!$C$3="Score",0,2)</f>
        <v>2</v>
      </c>
      <c r="AA74">
        <f>IF('5. Jours sans travailler'!$C$3="Score",0,3)</f>
        <v>3</v>
      </c>
      <c r="AB74">
        <f>IF('5. Jours sans travailler'!$C$3="Score",0,3)</f>
        <v>3</v>
      </c>
      <c r="AC74">
        <f>IF('5. Jours sans travailler'!$C$3="Score",0,3)</f>
        <v>3</v>
      </c>
      <c r="AD74">
        <f>IF('5. Jours sans travailler'!$C$3="Score",0,2)</f>
        <v>2</v>
      </c>
      <c r="AE74">
        <f>IF('5. Jours sans travailler'!$C$3="Score",0,2)</f>
        <v>2</v>
      </c>
      <c r="AF74">
        <f>IF('5. Jours sans travailler'!$C$3="Score",0,3)</f>
        <v>3</v>
      </c>
      <c r="AG74">
        <f>IF('5. Jours sans travailler'!$C$3="Score",0,3)</f>
        <v>3</v>
      </c>
      <c r="AH74">
        <f>IF('5. Jours sans travailler'!$C$3="Score",0,3)</f>
        <v>3</v>
      </c>
      <c r="AI74">
        <f>IF('5. Jours sans travailler'!$C$3="Score",0,4)</f>
        <v>4</v>
      </c>
      <c r="AJ74">
        <f>IF('5. Jours sans travailler'!$C$3="Score",0,4)</f>
        <v>4</v>
      </c>
      <c r="AK74">
        <f>IF('5. Jours sans travailler'!$C$3="Score",0,4)</f>
        <v>4</v>
      </c>
      <c r="AL74">
        <f>IF('5. Jours sans travailler'!$C$3="Score",0,3)</f>
        <v>3</v>
      </c>
      <c r="AM74">
        <f>IF('5. Jours sans travailler'!$C$3="Score",0,3)</f>
        <v>3</v>
      </c>
      <c r="AN74">
        <f>IF('5. Jours sans travailler'!$C$3="Score",0,4)</f>
        <v>4</v>
      </c>
      <c r="AO74">
        <f>IF('5. Jours sans travailler'!$C$3="Score",0,3)</f>
        <v>3</v>
      </c>
      <c r="AP74">
        <f>IF('5. Jours sans travailler'!$C$3="Score",0,2)</f>
        <v>2</v>
      </c>
      <c r="AQ74">
        <f>IF('5. Jours sans travailler'!$C$3="Score",0,3)</f>
        <v>3</v>
      </c>
      <c r="AR74">
        <f>IF('5. Jours sans travailler'!$C$3="Score",0,3)</f>
        <v>3</v>
      </c>
      <c r="AS74">
        <f>IF('5. Jours sans travailler'!$C$3="Score",0,3)</f>
        <v>3</v>
      </c>
      <c r="AT74">
        <f>IF('5. Jours sans travailler'!$C$3="Score",0,2)</f>
        <v>2</v>
      </c>
      <c r="AU74">
        <f>IF('5. Jours sans travailler'!$C$3="Score",0,2)</f>
        <v>2</v>
      </c>
      <c r="AV74">
        <f>IF('5. Jours sans travailler'!$C$3="Score",0,2)</f>
        <v>2</v>
      </c>
      <c r="AW74">
        <f>IF('5. Jours sans travailler'!$C$3="Score",0,2)</f>
        <v>2</v>
      </c>
      <c r="AX74">
        <f>IF('5. Jours sans travailler'!$C$3="Score",0,2)</f>
        <v>2</v>
      </c>
      <c r="AY74">
        <f>IF('5. Jours sans travailler'!$C$3="Score",0,3)</f>
        <v>3</v>
      </c>
      <c r="AZ74">
        <f>IF('5. Jours sans travailler'!$C$3="Score",0,3)</f>
        <v>3</v>
      </c>
      <c r="BA74">
        <f>IF('5. Jours sans travailler'!$C$3="Score",0,3)</f>
        <v>3</v>
      </c>
      <c r="BB74">
        <f>IF('5. Jours sans travailler'!$C$3="Score",0,2)</f>
        <v>2</v>
      </c>
      <c r="BC74">
        <f>IF('5. Jours sans travailler'!$C$3="Score",0,3)</f>
        <v>3</v>
      </c>
      <c r="BD74">
        <f>IF('5. Jours sans travailler'!$C$3="Score",0,4)</f>
        <v>4</v>
      </c>
      <c r="BE74">
        <f>IF('5. Jours sans travailler'!$C$3="Score",0,3)</f>
        <v>3</v>
      </c>
      <c r="BF74">
        <f>IF('5. Jours sans travailler'!$C$3="Score",0,2)</f>
        <v>2</v>
      </c>
      <c r="BG74">
        <f>IF('5. Jours sans travailler'!$C$3="Score",0,3)</f>
        <v>3</v>
      </c>
      <c r="BH74">
        <f>IF('5. Jours sans travailler'!$C$3="Score",0,3)</f>
        <v>3</v>
      </c>
      <c r="BI74">
        <f>IF('5. Jours sans travailler'!$C$3="Score",0,3)</f>
        <v>3</v>
      </c>
      <c r="BJ74">
        <f>IF('5. Jours sans travailler'!$C$3="Score",0,2)</f>
        <v>2</v>
      </c>
      <c r="BK74">
        <f>IF('5. Jours sans travailler'!$C$3="Score",0,2)</f>
        <v>2</v>
      </c>
      <c r="BL74">
        <f>IF('5. Jours sans travailler'!$C$3="Score",0,3)</f>
        <v>3</v>
      </c>
      <c r="BM74">
        <f>IF('5. Jours sans travailler'!$C$3="Score",0,4)</f>
        <v>4</v>
      </c>
      <c r="BN74">
        <f>IF('5. Jours sans travailler'!$C$3="Score",0,4)</f>
        <v>4</v>
      </c>
      <c r="BO74">
        <f>IF('5. Jours sans travailler'!$C$3="Score",0,5)</f>
        <v>5</v>
      </c>
      <c r="BP74">
        <f>IF('5. Jours sans travailler'!$C$3="Score",0,6)</f>
        <v>6</v>
      </c>
      <c r="BQ74">
        <f>IF('5. Jours sans travailler'!$C$3="Score",0,7)</f>
        <v>7</v>
      </c>
      <c r="BR74">
        <f>IF('5. Jours sans travailler'!$C$3="Score",0,7)</f>
        <v>7</v>
      </c>
      <c r="BS74">
        <f>IF('5. Jours sans travailler'!$C$3="Score",0,6)</f>
        <v>6</v>
      </c>
      <c r="BT74">
        <f>IF('5. Jours sans travailler'!$C$3="Score",0,5)</f>
        <v>5</v>
      </c>
      <c r="BU74">
        <f>IF('5. Jours sans travailler'!$C$3="Score",0,4)</f>
        <v>4</v>
      </c>
      <c r="BV74">
        <f>IF('5. Jours sans travailler'!$C$3="Score",0,4)</f>
        <v>4</v>
      </c>
      <c r="BW74">
        <f>IF('5. Jours sans travailler'!$C$3="Score",0,3)</f>
        <v>3</v>
      </c>
      <c r="BX74">
        <f>IF('5. Jours sans travailler'!$C$3="Score",0,2)</f>
        <v>2</v>
      </c>
      <c r="BY74">
        <f>IF('5. Jours sans travailler'!$C$3="Score",1,1)</f>
        <v>1</v>
      </c>
      <c r="BZ74">
        <f>IF('5. Jours sans travailler'!$C$3="Score",0,2)</f>
        <v>2</v>
      </c>
      <c r="CA74">
        <f>IF('5. Jours sans travailler'!$C$3="Score",0,3)</f>
        <v>3</v>
      </c>
      <c r="CB74">
        <f>IF('5. Jours sans travailler'!$C$3="Score",0,3)</f>
        <v>3</v>
      </c>
      <c r="CC74">
        <f>IF('5. Jours sans travailler'!$C$3="Score",0,2)</f>
        <v>2</v>
      </c>
      <c r="CD74">
        <f>IF('5. Jours sans travailler'!$C$3="Score",0,3)</f>
        <v>3</v>
      </c>
      <c r="CE74">
        <f>IF('5. Jours sans travailler'!$C$3="Score",0,3)</f>
        <v>3</v>
      </c>
      <c r="CF74">
        <f>IF('5. Jours sans travailler'!$C$3="Score",0,3)</f>
        <v>3</v>
      </c>
      <c r="CG74">
        <f>IF('5. Jours sans travailler'!$C$3="Score",0,2)</f>
        <v>2</v>
      </c>
      <c r="CH74">
        <f>IF('5. Jours sans travailler'!$C$3="Score",0,2)</f>
        <v>2</v>
      </c>
      <c r="CI74">
        <f>IF('5. Jours sans travailler'!$C$3="Score",0,3)</f>
        <v>3</v>
      </c>
      <c r="CJ74">
        <f>IF('5. Jours sans travailler'!$C$3="Score",0,3)</f>
        <v>3</v>
      </c>
      <c r="CK74">
        <f>IF('5. Jours sans travailler'!$C$3="Score",0,2)</f>
        <v>2</v>
      </c>
      <c r="CL74">
        <f>IF('5. Jours sans travailler'!$C$3="Score",0,3)</f>
        <v>3</v>
      </c>
      <c r="CM74">
        <f>IF('5. Jours sans travailler'!$C$3="Score",0,3)</f>
        <v>3</v>
      </c>
      <c r="CN74">
        <f>IF('5. Jours sans travailler'!$C$3="Score",0,3)</f>
        <v>3</v>
      </c>
      <c r="CO74">
        <f>IF('5. Jours sans travailler'!$C$3="Score",0,2)</f>
        <v>2</v>
      </c>
      <c r="CP74">
        <f>IF('5. Jours sans travailler'!$C$3="Score",0,2)</f>
        <v>2</v>
      </c>
      <c r="CQ74">
        <f>IF('5. Jours sans travailler'!$C$3="Score",0,3)</f>
        <v>3</v>
      </c>
      <c r="CR74">
        <f>IF('5. Jours sans travailler'!$C$3="Score",0,3)</f>
        <v>3</v>
      </c>
      <c r="CS74">
        <f>IF('5. Jours sans travailler'!$C$3="Score",0,3)</f>
        <v>3</v>
      </c>
      <c r="CT74">
        <f>IF('5. Jours sans travailler'!$C$3="Score",0,4)</f>
        <v>4</v>
      </c>
      <c r="CU74">
        <f>IF('5. Jours sans travailler'!$C$3="Score",0,4)</f>
        <v>4</v>
      </c>
      <c r="CV74">
        <f>IF('5. Jours sans travailler'!$C$3="Score",0,4)</f>
        <v>4</v>
      </c>
      <c r="CW74">
        <f>IF('5. Jours sans travailler'!$C$3="Score",0,3)</f>
        <v>3</v>
      </c>
      <c r="CX74">
        <f>IF('5. Jours sans travailler'!$C$3="Score",0,3)</f>
        <v>3</v>
      </c>
      <c r="CY74">
        <f>IF('5. Jours sans travailler'!$C$3="Score",0,4)</f>
        <v>4</v>
      </c>
      <c r="CZ74">
        <f>IF('5. Jours sans travailler'!$C$3="Score",0,3)</f>
        <v>3</v>
      </c>
      <c r="DA74">
        <f>IF('5. Jours sans travailler'!$C$3="Score",0,2)</f>
        <v>2</v>
      </c>
    </row>
    <row r="75" spans="2:105" x14ac:dyDescent="0.35">
      <c r="B75" s="186" t="s">
        <v>1170</v>
      </c>
      <c r="D75">
        <f t="shared" si="3"/>
        <v>2.8705882352941177</v>
      </c>
      <c r="E75">
        <f>IF('5. Jours sans travailler'!$C$3="Score",,)</f>
        <v>0</v>
      </c>
      <c r="P75">
        <f>IF('5. Jours sans travailler'!$C$3="Score",,)</f>
        <v>0</v>
      </c>
      <c r="Q75">
        <f>IF('5. Jours sans travailler'!$C$3="Score",,)</f>
        <v>0</v>
      </c>
      <c r="R75">
        <f>IF('5. Jours sans travailler'!$C$3="Score",,)</f>
        <v>0</v>
      </c>
      <c r="S75">
        <f>IF('5. Jours sans travailler'!$C$3="Score",,)</f>
        <v>0</v>
      </c>
      <c r="T75">
        <f>IF('5. Jours sans travailler'!$C$3="Score",,)</f>
        <v>0</v>
      </c>
      <c r="U75">
        <f>IF('5. Jours sans travailler'!$C$3="Score",1,1)</f>
        <v>1</v>
      </c>
      <c r="V75">
        <f>IF('5. Jours sans travailler'!$C$3="Score",0,2)</f>
        <v>2</v>
      </c>
      <c r="W75">
        <f>IF('5. Jours sans travailler'!$C$3="Score",0,2)</f>
        <v>2</v>
      </c>
      <c r="X75">
        <f>IF('5. Jours sans travailler'!$C$3="Score",0,2)</f>
        <v>2</v>
      </c>
      <c r="Y75">
        <f>IF('5. Jours sans travailler'!$C$3="Score",1,1)</f>
        <v>1</v>
      </c>
      <c r="Z75">
        <f>IF('5. Jours sans travailler'!$C$3="Score",0,2)</f>
        <v>2</v>
      </c>
      <c r="AA75">
        <f>IF('5. Jours sans travailler'!$C$3="Score",0,2)</f>
        <v>2</v>
      </c>
      <c r="AB75">
        <f>IF('5. Jours sans travailler'!$C$3="Score",0,2)</f>
        <v>2</v>
      </c>
      <c r="AC75">
        <f>IF('5. Jours sans travailler'!$C$3="Score",1,1)</f>
        <v>1</v>
      </c>
      <c r="AD75">
        <f>IF('5. Jours sans travailler'!$C$3="Score",0,2)</f>
        <v>2</v>
      </c>
      <c r="AE75">
        <f>IF('5. Jours sans travailler'!$C$3="Score",0,3)</f>
        <v>3</v>
      </c>
      <c r="AF75">
        <f>IF('5. Jours sans travailler'!$C$3="Score",0,3)</f>
        <v>3</v>
      </c>
      <c r="AG75">
        <f>IF('5. Jours sans travailler'!$C$3="Score",0,2)</f>
        <v>2</v>
      </c>
      <c r="AH75">
        <f>IF('5. Jours sans travailler'!$C$3="Score",0,3)</f>
        <v>3</v>
      </c>
      <c r="AI75">
        <f>IF('5. Jours sans travailler'!$C$3="Score",0,3)</f>
        <v>3</v>
      </c>
      <c r="AJ75">
        <f>IF('5. Jours sans travailler'!$C$3="Score",0,3)</f>
        <v>3</v>
      </c>
      <c r="AK75">
        <f>IF('5. Jours sans travailler'!$C$3="Score",0,2)</f>
        <v>2</v>
      </c>
      <c r="AL75">
        <f>IF('5. Jours sans travailler'!$C$3="Score",0,2)</f>
        <v>2</v>
      </c>
      <c r="AM75">
        <f>IF('5. Jours sans travailler'!$C$3="Score",0,3)</f>
        <v>3</v>
      </c>
      <c r="AN75">
        <f>IF('5. Jours sans travailler'!$C$3="Score",0,3)</f>
        <v>3</v>
      </c>
      <c r="AO75">
        <f>IF('5. Jours sans travailler'!$C$3="Score",0,3)</f>
        <v>3</v>
      </c>
      <c r="AP75">
        <f>IF('5. Jours sans travailler'!$C$3="Score",0,4)</f>
        <v>4</v>
      </c>
      <c r="AQ75">
        <f>IF('5. Jours sans travailler'!$C$3="Score",0,4)</f>
        <v>4</v>
      </c>
      <c r="AR75">
        <f>IF('5. Jours sans travailler'!$C$3="Score",0,4)</f>
        <v>4</v>
      </c>
      <c r="AS75">
        <f>IF('5. Jours sans travailler'!$C$3="Score",0,3)</f>
        <v>3</v>
      </c>
      <c r="AT75">
        <f>IF('5. Jours sans travailler'!$C$3="Score",0,3)</f>
        <v>3</v>
      </c>
      <c r="AU75">
        <f>IF('5. Jours sans travailler'!$C$3="Score",0,4)</f>
        <v>4</v>
      </c>
      <c r="AV75">
        <f>IF('5. Jours sans travailler'!$C$3="Score",0,3)</f>
        <v>3</v>
      </c>
      <c r="AW75">
        <f>IF('5. Jours sans travailler'!$C$3="Score",0,2)</f>
        <v>2</v>
      </c>
      <c r="AX75">
        <f>IF('5. Jours sans travailler'!$C$3="Score",0,3)</f>
        <v>3</v>
      </c>
      <c r="AY75">
        <f>IF('5. Jours sans travailler'!$C$3="Score",0,3)</f>
        <v>3</v>
      </c>
      <c r="AZ75">
        <f>IF('5. Jours sans travailler'!$C$3="Score",0,3)</f>
        <v>3</v>
      </c>
      <c r="BA75">
        <f>IF('5. Jours sans travailler'!$C$3="Score",0,2)</f>
        <v>2</v>
      </c>
      <c r="BB75">
        <f>IF('5. Jours sans travailler'!$C$3="Score",0,2)</f>
        <v>2</v>
      </c>
      <c r="BC75">
        <f>IF('5. Jours sans travailler'!$C$3="Score",0,2)</f>
        <v>2</v>
      </c>
      <c r="BD75">
        <f>IF('5. Jours sans travailler'!$C$3="Score",0,2)</f>
        <v>2</v>
      </c>
      <c r="BE75">
        <f>IF('5. Jours sans travailler'!$C$3="Score",0,2)</f>
        <v>2</v>
      </c>
      <c r="BF75">
        <f>IF('5. Jours sans travailler'!$C$3="Score",0,3)</f>
        <v>3</v>
      </c>
      <c r="BG75">
        <f>IF('5. Jours sans travailler'!$C$3="Score",0,3)</f>
        <v>3</v>
      </c>
      <c r="BH75">
        <f>IF('5. Jours sans travailler'!$C$3="Score",0,3)</f>
        <v>3</v>
      </c>
      <c r="BI75">
        <f>IF('5. Jours sans travailler'!$C$3="Score",0,2)</f>
        <v>2</v>
      </c>
      <c r="BJ75">
        <f>IF('5. Jours sans travailler'!$C$3="Score",0,3)</f>
        <v>3</v>
      </c>
      <c r="BK75">
        <f>IF('5. Jours sans travailler'!$C$3="Score",0,4)</f>
        <v>4</v>
      </c>
      <c r="BL75">
        <f>IF('5. Jours sans travailler'!$C$3="Score",0,3)</f>
        <v>3</v>
      </c>
      <c r="BM75">
        <f>IF('5. Jours sans travailler'!$C$3="Score",0,2)</f>
        <v>2</v>
      </c>
      <c r="BN75">
        <f>IF('5. Jours sans travailler'!$C$3="Score",0,3)</f>
        <v>3</v>
      </c>
      <c r="BO75">
        <f>IF('5. Jours sans travailler'!$C$3="Score",0,3)</f>
        <v>3</v>
      </c>
      <c r="BP75">
        <f>IF('5. Jours sans travailler'!$C$3="Score",0,3)</f>
        <v>3</v>
      </c>
      <c r="BQ75">
        <f>IF('5. Jours sans travailler'!$C$3="Score",0,2)</f>
        <v>2</v>
      </c>
      <c r="BR75">
        <f>IF('5. Jours sans travailler'!$C$3="Score",0,2)</f>
        <v>2</v>
      </c>
      <c r="BS75">
        <f>IF('5. Jours sans travailler'!$C$3="Score",0,3)</f>
        <v>3</v>
      </c>
      <c r="BT75">
        <f>IF('5. Jours sans travailler'!$C$3="Score",0,4)</f>
        <v>4</v>
      </c>
      <c r="BU75">
        <f>IF('5. Jours sans travailler'!$C$3="Score",0,4)</f>
        <v>4</v>
      </c>
      <c r="BV75">
        <f>IF('5. Jours sans travailler'!$C$3="Score",0,5)</f>
        <v>5</v>
      </c>
      <c r="BW75">
        <f>IF('5. Jours sans travailler'!$C$3="Score",0,6)</f>
        <v>6</v>
      </c>
      <c r="BX75">
        <f>IF('5. Jours sans travailler'!$C$3="Score",0,7)</f>
        <v>7</v>
      </c>
      <c r="BY75">
        <f>IF('5. Jours sans travailler'!$C$3="Score",0,7)</f>
        <v>7</v>
      </c>
      <c r="BZ75">
        <f>IF('5. Jours sans travailler'!$C$3="Score",0,6)</f>
        <v>6</v>
      </c>
      <c r="CA75">
        <f>IF('5. Jours sans travailler'!$C$3="Score",0,5)</f>
        <v>5</v>
      </c>
      <c r="CB75">
        <f>IF('5. Jours sans travailler'!$C$3="Score",0,4)</f>
        <v>4</v>
      </c>
      <c r="CC75">
        <f>IF('5. Jours sans travailler'!$C$3="Score",0,4)</f>
        <v>4</v>
      </c>
      <c r="CD75">
        <f>IF('5. Jours sans travailler'!$C$3="Score",0,3)</f>
        <v>3</v>
      </c>
      <c r="CE75">
        <f>IF('5. Jours sans travailler'!$C$3="Score",0,2)</f>
        <v>2</v>
      </c>
      <c r="CF75">
        <f>IF('5. Jours sans travailler'!$C$3="Score",1,1)</f>
        <v>1</v>
      </c>
      <c r="CG75">
        <f>IF('5. Jours sans travailler'!$C$3="Score",0,2)</f>
        <v>2</v>
      </c>
      <c r="CH75">
        <f>IF('5. Jours sans travailler'!$C$3="Score",0,3)</f>
        <v>3</v>
      </c>
      <c r="CI75">
        <f>IF('5. Jours sans travailler'!$C$3="Score",0,3)</f>
        <v>3</v>
      </c>
      <c r="CJ75">
        <f>IF('5. Jours sans travailler'!$C$3="Score",0,2)</f>
        <v>2</v>
      </c>
      <c r="CK75">
        <f>IF('5. Jours sans travailler'!$C$3="Score",0,3)</f>
        <v>3</v>
      </c>
      <c r="CL75">
        <f>IF('5. Jours sans travailler'!$C$3="Score",0,3)</f>
        <v>3</v>
      </c>
      <c r="CM75">
        <f>IF('5. Jours sans travailler'!$C$3="Score",0,3)</f>
        <v>3</v>
      </c>
      <c r="CN75">
        <f>IF('5. Jours sans travailler'!$C$3="Score",0,2)</f>
        <v>2</v>
      </c>
      <c r="CO75">
        <f>IF('5. Jours sans travailler'!$C$3="Score",0,2)</f>
        <v>2</v>
      </c>
      <c r="CP75">
        <f>IF('5. Jours sans travailler'!$C$3="Score",0,3)</f>
        <v>3</v>
      </c>
      <c r="CQ75">
        <f>IF('5. Jours sans travailler'!$C$3="Score",0,3)</f>
        <v>3</v>
      </c>
      <c r="CR75">
        <f>IF('5. Jours sans travailler'!$C$3="Score",0,2)</f>
        <v>2</v>
      </c>
      <c r="CS75">
        <f>IF('5. Jours sans travailler'!$C$3="Score",0,3)</f>
        <v>3</v>
      </c>
      <c r="CT75">
        <f>IF('5. Jours sans travailler'!$C$3="Score",0,3)</f>
        <v>3</v>
      </c>
      <c r="CU75">
        <f>IF('5. Jours sans travailler'!$C$3="Score",0,3)</f>
        <v>3</v>
      </c>
      <c r="CV75">
        <f>IF('5. Jours sans travailler'!$C$3="Score",0,2)</f>
        <v>2</v>
      </c>
      <c r="CW75">
        <f>IF('5. Jours sans travailler'!$C$3="Score",0,2)</f>
        <v>2</v>
      </c>
      <c r="CX75">
        <f>IF('5. Jours sans travailler'!$C$3="Score",0,3)</f>
        <v>3</v>
      </c>
      <c r="CY75">
        <f>IF('5. Jours sans travailler'!$C$3="Score",0,3)</f>
        <v>3</v>
      </c>
      <c r="CZ75">
        <f>IF('5. Jours sans travailler'!$C$3="Score",0,2)</f>
        <v>2</v>
      </c>
      <c r="DA75">
        <f>IF('5. Jours sans travailler'!$C$3="Score",0,2)</f>
        <v>2</v>
      </c>
    </row>
    <row r="76" spans="2:105" x14ac:dyDescent="0.35">
      <c r="B76" s="186" t="s">
        <v>1171</v>
      </c>
      <c r="D76">
        <f t="shared" ref="D76:D102" si="4">AVERAGE($U76:$DA76)</f>
        <v>3.4</v>
      </c>
      <c r="E76">
        <f>IF('5. Jours sans travailler'!$C$3="Score",,)</f>
        <v>0</v>
      </c>
      <c r="P76">
        <f>IF('5. Jours sans travailler'!$C$3="Score",,)</f>
        <v>0</v>
      </c>
      <c r="Q76">
        <f>IF('5. Jours sans travailler'!$C$3="Score",,)</f>
        <v>0</v>
      </c>
      <c r="R76">
        <f>IF('5. Jours sans travailler'!$C$3="Score",,)</f>
        <v>0</v>
      </c>
      <c r="S76">
        <f>IF('5. Jours sans travailler'!$C$3="Score",,)</f>
        <v>0</v>
      </c>
      <c r="T76">
        <f>IF('5. Jours sans travailler'!$C$3="Score",,)</f>
        <v>0</v>
      </c>
      <c r="U76">
        <f>IF('5. Jours sans travailler'!$C$3="Score",0,5)</f>
        <v>5</v>
      </c>
      <c r="V76">
        <f>IF('5. Jours sans travailler'!$C$3="Score",0,4)</f>
        <v>4</v>
      </c>
      <c r="W76">
        <f>IF('5. Jours sans travailler'!$C$3="Score",0,3)</f>
        <v>3</v>
      </c>
      <c r="X76">
        <f>IF('5. Jours sans travailler'!$C$3="Score",0,4)</f>
        <v>4</v>
      </c>
      <c r="Y76">
        <f>IF('5. Jours sans travailler'!$C$3="Score",0,5)</f>
        <v>5</v>
      </c>
      <c r="Z76">
        <f>IF('5. Jours sans travailler'!$C$3="Score",0,5)</f>
        <v>5</v>
      </c>
      <c r="AA76">
        <f>IF('5. Jours sans travailler'!$C$3="Score",0,4)</f>
        <v>4</v>
      </c>
      <c r="AB76">
        <f>IF('5. Jours sans travailler'!$C$3="Score",0,3)</f>
        <v>3</v>
      </c>
      <c r="AC76">
        <f>IF('5. Jours sans travailler'!$C$3="Score",0,3)</f>
        <v>3</v>
      </c>
      <c r="AD76">
        <f>IF('5. Jours sans travailler'!$C$3="Score",0,3)</f>
        <v>3</v>
      </c>
      <c r="AE76">
        <f>IF('5. Jours sans travailler'!$C$3="Score",0,3)</f>
        <v>3</v>
      </c>
      <c r="AF76">
        <f>IF('5. Jours sans travailler'!$C$3="Score",0,3)</f>
        <v>3</v>
      </c>
      <c r="AG76">
        <f>IF('5. Jours sans travailler'!$C$3="Score",0,3)</f>
        <v>3</v>
      </c>
      <c r="AH76">
        <f>IF('5. Jours sans travailler'!$C$3="Score",0,3)</f>
        <v>3</v>
      </c>
      <c r="AI76">
        <f>IF('5. Jours sans travailler'!$C$3="Score",0,3)</f>
        <v>3</v>
      </c>
      <c r="AJ76">
        <f>IF('5. Jours sans travailler'!$C$3="Score",0,3)</f>
        <v>3</v>
      </c>
      <c r="AK76">
        <f>IF('5. Jours sans travailler'!$C$3="Score",0,4)</f>
        <v>4</v>
      </c>
      <c r="AL76">
        <f>IF('5. Jours sans travailler'!$C$3="Score",0,4)</f>
        <v>4</v>
      </c>
      <c r="AM76">
        <f>IF('5. Jours sans travailler'!$C$3="Score",0,3)</f>
        <v>3</v>
      </c>
      <c r="AN76">
        <f>IF('5. Jours sans travailler'!$C$3="Score",0,2)</f>
        <v>2</v>
      </c>
      <c r="AO76">
        <f>IF('5. Jours sans travailler'!$C$3="Score",0,2)</f>
        <v>2</v>
      </c>
      <c r="AP76">
        <f>IF('5. Jours sans travailler'!$C$3="Score",0,3)</f>
        <v>3</v>
      </c>
      <c r="AQ76">
        <f>IF('5. Jours sans travailler'!$C$3="Score",0,4)</f>
        <v>4</v>
      </c>
      <c r="AR76">
        <f>IF('5. Jours sans travailler'!$C$3="Score",0,3)</f>
        <v>3</v>
      </c>
      <c r="AS76">
        <f>IF('5. Jours sans travailler'!$C$3="Score",0,2)</f>
        <v>2</v>
      </c>
      <c r="AT76">
        <f>IF('5. Jours sans travailler'!$C$3="Score",0,2)</f>
        <v>2</v>
      </c>
      <c r="AU76">
        <f>IF('5. Jours sans travailler'!$C$3="Score",0,3)</f>
        <v>3</v>
      </c>
      <c r="AV76">
        <f>IF('5. Jours sans travailler'!$C$3="Score",0,4)</f>
        <v>4</v>
      </c>
      <c r="AW76">
        <f>IF('5. Jours sans travailler'!$C$3="Score",0,4)</f>
        <v>4</v>
      </c>
      <c r="AX76">
        <f>IF('5. Jours sans travailler'!$C$3="Score",0,3)</f>
        <v>3</v>
      </c>
      <c r="AY76">
        <f>IF('5. Jours sans travailler'!$C$3="Score",0,3)</f>
        <v>3</v>
      </c>
      <c r="AZ76">
        <f>IF('5. Jours sans travailler'!$C$3="Score",0,3)</f>
        <v>3</v>
      </c>
      <c r="BA76">
        <f>IF('5. Jours sans travailler'!$C$3="Score",0,3)</f>
        <v>3</v>
      </c>
      <c r="BB76">
        <f>IF('5. Jours sans travailler'!$C$3="Score",0,3)</f>
        <v>3</v>
      </c>
      <c r="BC76">
        <f>IF('5. Jours sans travailler'!$C$3="Score",0,3)</f>
        <v>3</v>
      </c>
      <c r="BD76">
        <f>IF('5. Jours sans travailler'!$C$3="Score",0,3)</f>
        <v>3</v>
      </c>
      <c r="BE76">
        <f>IF('5. Jours sans travailler'!$C$3="Score",0,3)</f>
        <v>3</v>
      </c>
      <c r="BF76">
        <f>IF('5. Jours sans travailler'!$C$3="Score",0,3)</f>
        <v>3</v>
      </c>
      <c r="BG76">
        <f>IF('5. Jours sans travailler'!$C$3="Score",0,3)</f>
        <v>3</v>
      </c>
      <c r="BH76">
        <f>IF('5. Jours sans travailler'!$C$3="Score",0,4)</f>
        <v>4</v>
      </c>
      <c r="BI76">
        <f>IF('5. Jours sans travailler'!$C$3="Score",0,4)</f>
        <v>4</v>
      </c>
      <c r="BJ76">
        <f>IF('5. Jours sans travailler'!$C$3="Score",0,3)</f>
        <v>3</v>
      </c>
      <c r="BK76">
        <f>IF('5. Jours sans travailler'!$C$3="Score",0,2)</f>
        <v>2</v>
      </c>
      <c r="BL76">
        <f>IF('5. Jours sans travailler'!$C$3="Score",0,2)</f>
        <v>2</v>
      </c>
      <c r="BM76">
        <f>IF('5. Jours sans travailler'!$C$3="Score",0,2)</f>
        <v>2</v>
      </c>
      <c r="BN76">
        <f>IF('5. Jours sans travailler'!$C$3="Score",0,3)</f>
        <v>3</v>
      </c>
      <c r="BO76">
        <f>IF('5. Jours sans travailler'!$C$3="Score",0,3)</f>
        <v>3</v>
      </c>
      <c r="BP76">
        <f>IF('5. Jours sans travailler'!$C$3="Score",0,2)</f>
        <v>2</v>
      </c>
      <c r="BQ76">
        <f>IF('5. Jours sans travailler'!$C$3="Score",0,2)</f>
        <v>2</v>
      </c>
      <c r="BR76">
        <f>IF('5. Jours sans travailler'!$C$3="Score",0,2)</f>
        <v>2</v>
      </c>
      <c r="BS76">
        <f>IF('5. Jours sans travailler'!$C$3="Score",0,2)</f>
        <v>2</v>
      </c>
      <c r="BT76">
        <f>IF('5. Jours sans travailler'!$C$3="Score",0,3)</f>
        <v>3</v>
      </c>
      <c r="BU76">
        <f>IF('5. Jours sans travailler'!$C$3="Score",0,3)</f>
        <v>3</v>
      </c>
      <c r="BV76">
        <f>IF('5. Jours sans travailler'!$C$3="Score",0,2)</f>
        <v>2</v>
      </c>
      <c r="BW76">
        <f>IF('5. Jours sans travailler'!$C$3="Score",0,2)</f>
        <v>2</v>
      </c>
      <c r="BX76">
        <f>IF('5. Jours sans travailler'!$C$3="Score",0,2)</f>
        <v>2</v>
      </c>
      <c r="BY76">
        <f>IF('5. Jours sans travailler'!$C$3="Score",0,3)</f>
        <v>3</v>
      </c>
      <c r="BZ76">
        <f>IF('5. Jours sans travailler'!$C$3="Score",0,4)</f>
        <v>4</v>
      </c>
      <c r="CA76">
        <f>IF('5. Jours sans travailler'!$C$3="Score",0,3)</f>
        <v>3</v>
      </c>
      <c r="CB76">
        <f>IF('5. Jours sans travailler'!$C$3="Score",0,2)</f>
        <v>2</v>
      </c>
      <c r="CC76">
        <f>IF('5. Jours sans travailler'!$C$3="Score",0,3)</f>
        <v>3</v>
      </c>
      <c r="CD76">
        <f>IF('5. Jours sans travailler'!$C$3="Score",0,4)</f>
        <v>4</v>
      </c>
      <c r="CE76">
        <f>IF('5. Jours sans travailler'!$C$3="Score",0,5)</f>
        <v>5</v>
      </c>
      <c r="CF76">
        <f>IF('5. Jours sans travailler'!$C$3="Score",0,5)</f>
        <v>5</v>
      </c>
      <c r="CG76">
        <f>IF('5. Jours sans travailler'!$C$3="Score",0,5)</f>
        <v>5</v>
      </c>
      <c r="CH76">
        <f>IF('5. Jours sans travailler'!$C$3="Score",0,6)</f>
        <v>6</v>
      </c>
      <c r="CI76">
        <f>IF('5. Jours sans travailler'!$C$3="Score",0,7)</f>
        <v>7</v>
      </c>
      <c r="CJ76">
        <f>IF('5. Jours sans travailler'!$C$3="Score",0,7)</f>
        <v>7</v>
      </c>
      <c r="CK76">
        <f>IF('5. Jours sans travailler'!$C$3="Score",0,6)</f>
        <v>6</v>
      </c>
      <c r="CL76">
        <f>IF('5. Jours sans travailler'!$C$3="Score",0,5)</f>
        <v>5</v>
      </c>
      <c r="CM76">
        <f>IF('5. Jours sans travailler'!$C$3="Score",0,4)</f>
        <v>4</v>
      </c>
      <c r="CN76">
        <f>IF('5. Jours sans travailler'!$C$3="Score",0,4)</f>
        <v>4</v>
      </c>
      <c r="CO76">
        <f>IF('5. Jours sans travailler'!$C$3="Score",0,4)</f>
        <v>4</v>
      </c>
      <c r="CP76">
        <f>IF('5. Jours sans travailler'!$C$3="Score",0,4)</f>
        <v>4</v>
      </c>
      <c r="CQ76">
        <f>IF('5. Jours sans travailler'!$C$3="Score",0,3)</f>
        <v>3</v>
      </c>
      <c r="CR76">
        <f>IF('5. Jours sans travailler'!$C$3="Score",0,3)</f>
        <v>3</v>
      </c>
      <c r="CS76">
        <f>IF('5. Jours sans travailler'!$C$3="Score",0,3)</f>
        <v>3</v>
      </c>
      <c r="CT76">
        <f>IF('5. Jours sans travailler'!$C$3="Score",0,4)</f>
        <v>4</v>
      </c>
      <c r="CU76">
        <f>IF('5. Jours sans travailler'!$C$3="Score",0,4)</f>
        <v>4</v>
      </c>
      <c r="CV76">
        <f>IF('5. Jours sans travailler'!$C$3="Score",0,4)</f>
        <v>4</v>
      </c>
      <c r="CW76">
        <f>IF('5. Jours sans travailler'!$C$3="Score",0,3)</f>
        <v>3</v>
      </c>
      <c r="CX76">
        <f>IF('5. Jours sans travailler'!$C$3="Score",0,3)</f>
        <v>3</v>
      </c>
      <c r="CY76">
        <f>IF('5. Jours sans travailler'!$C$3="Score",0,3)</f>
        <v>3</v>
      </c>
      <c r="CZ76">
        <f>IF('5. Jours sans travailler'!$C$3="Score",0,4)</f>
        <v>4</v>
      </c>
      <c r="DA76">
        <f>IF('5. Jours sans travailler'!$C$3="Score",0,4)</f>
        <v>4</v>
      </c>
    </row>
    <row r="77" spans="2:105" x14ac:dyDescent="0.35">
      <c r="B77" s="186" t="s">
        <v>1172</v>
      </c>
      <c r="D77">
        <f t="shared" si="4"/>
        <v>3.1058823529411765</v>
      </c>
      <c r="E77">
        <f>IF('5. Jours sans travailler'!$C$3="Score",,)</f>
        <v>0</v>
      </c>
      <c r="P77">
        <f>IF('5. Jours sans travailler'!$C$3="Score",,)</f>
        <v>0</v>
      </c>
      <c r="Q77">
        <f>IF('5. Jours sans travailler'!$C$3="Score",,)</f>
        <v>0</v>
      </c>
      <c r="R77">
        <f>IF('5. Jours sans travailler'!$C$3="Score",,)</f>
        <v>0</v>
      </c>
      <c r="S77">
        <f>IF('5. Jours sans travailler'!$C$3="Score",,)</f>
        <v>0</v>
      </c>
      <c r="T77">
        <f>IF('5. Jours sans travailler'!$C$3="Score",,)</f>
        <v>0</v>
      </c>
      <c r="U77">
        <f>IF('5. Jours sans travailler'!$C$3="Score",0,4)</f>
        <v>4</v>
      </c>
      <c r="V77">
        <f>IF('5. Jours sans travailler'!$C$3="Score",0,3)</f>
        <v>3</v>
      </c>
      <c r="W77">
        <f>IF('5. Jours sans travailler'!$C$3="Score",0,3)</f>
        <v>3</v>
      </c>
      <c r="X77">
        <f>IF('5. Jours sans travailler'!$C$3="Score",0,3)</f>
        <v>3</v>
      </c>
      <c r="Y77">
        <f>IF('5. Jours sans travailler'!$C$3="Score",0,4)</f>
        <v>4</v>
      </c>
      <c r="Z77">
        <f>IF('5. Jours sans travailler'!$C$3="Score",0,4)</f>
        <v>4</v>
      </c>
      <c r="AA77">
        <f>IF('5. Jours sans travailler'!$C$3="Score",0,3)</f>
        <v>3</v>
      </c>
      <c r="AB77">
        <f>IF('5. Jours sans travailler'!$C$3="Score",0,2)</f>
        <v>2</v>
      </c>
      <c r="AC77">
        <f>IF('5. Jours sans travailler'!$C$3="Score",0,2)</f>
        <v>2</v>
      </c>
      <c r="AD77">
        <f>IF('5. Jours sans travailler'!$C$3="Score",0,2)</f>
        <v>2</v>
      </c>
      <c r="AE77">
        <f>IF('5. Jours sans travailler'!$C$3="Score",0,3)</f>
        <v>3</v>
      </c>
      <c r="AF77">
        <f>IF('5. Jours sans travailler'!$C$3="Score",0,3)</f>
        <v>3</v>
      </c>
      <c r="AG77">
        <f>IF('5. Jours sans travailler'!$C$3="Score",0,3)</f>
        <v>3</v>
      </c>
      <c r="AH77">
        <f>IF('5. Jours sans travailler'!$C$3="Score",0,3)</f>
        <v>3</v>
      </c>
      <c r="AI77">
        <f>IF('5. Jours sans travailler'!$C$3="Score",0,3)</f>
        <v>3</v>
      </c>
      <c r="AJ77">
        <f>IF('5. Jours sans travailler'!$C$3="Score",0,3)</f>
        <v>3</v>
      </c>
      <c r="AK77">
        <f>IF('5. Jours sans travailler'!$C$3="Score",0,4)</f>
        <v>4</v>
      </c>
      <c r="AL77">
        <f>IF('5. Jours sans travailler'!$C$3="Score",0,4)</f>
        <v>4</v>
      </c>
      <c r="AM77">
        <f>IF('5. Jours sans travailler'!$C$3="Score",0,3)</f>
        <v>3</v>
      </c>
      <c r="AN77">
        <f>IF('5. Jours sans travailler'!$C$3="Score",0,2)</f>
        <v>2</v>
      </c>
      <c r="AO77">
        <f>IF('5. Jours sans travailler'!$C$3="Score",0,2)</f>
        <v>2</v>
      </c>
      <c r="AP77">
        <f>IF('5. Jours sans travailler'!$C$3="Score",0,3)</f>
        <v>3</v>
      </c>
      <c r="AQ77">
        <f>IF('5. Jours sans travailler'!$C$3="Score",0,4)</f>
        <v>4</v>
      </c>
      <c r="AR77">
        <f>IF('5. Jours sans travailler'!$C$3="Score",0,4)</f>
        <v>4</v>
      </c>
      <c r="AS77">
        <f>IF('5. Jours sans travailler'!$C$3="Score",0,3)</f>
        <v>3</v>
      </c>
      <c r="AT77">
        <f>IF('5. Jours sans travailler'!$C$3="Score",0,3)</f>
        <v>3</v>
      </c>
      <c r="AU77">
        <f>IF('5. Jours sans travailler'!$C$3="Score",0,4)</f>
        <v>4</v>
      </c>
      <c r="AV77">
        <f>IF('5. Jours sans travailler'!$C$3="Score",0,5)</f>
        <v>5</v>
      </c>
      <c r="AW77">
        <f>IF('5. Jours sans travailler'!$C$3="Score",0,5)</f>
        <v>5</v>
      </c>
      <c r="AX77">
        <f>IF('5. Jours sans travailler'!$C$3="Score",0,4)</f>
        <v>4</v>
      </c>
      <c r="AY77">
        <f>IF('5. Jours sans travailler'!$C$3="Score",0,3)</f>
        <v>3</v>
      </c>
      <c r="AZ77">
        <f>IF('5. Jours sans travailler'!$C$3="Score",0,3)</f>
        <v>3</v>
      </c>
      <c r="BA77">
        <f>IF('5. Jours sans travailler'!$C$3="Score",0,3)</f>
        <v>3</v>
      </c>
      <c r="BB77">
        <f>IF('5. Jours sans travailler'!$C$3="Score",0,3)</f>
        <v>3</v>
      </c>
      <c r="BC77">
        <f>IF('5. Jours sans travailler'!$C$3="Score",0,2)</f>
        <v>2</v>
      </c>
      <c r="BD77">
        <f>IF('5. Jours sans travailler'!$C$3="Score",0,2)</f>
        <v>2</v>
      </c>
      <c r="BE77">
        <f>IF('5. Jours sans travailler'!$C$3="Score",0,2)</f>
        <v>2</v>
      </c>
      <c r="BF77">
        <f>IF('5. Jours sans travailler'!$C$3="Score",0,2)</f>
        <v>2</v>
      </c>
      <c r="BG77">
        <f>IF('5. Jours sans travailler'!$C$3="Score",0,2)</f>
        <v>2</v>
      </c>
      <c r="BH77">
        <f>IF('5. Jours sans travailler'!$C$3="Score",0,3)</f>
        <v>3</v>
      </c>
      <c r="BI77">
        <f>IF('5. Jours sans travailler'!$C$3="Score",0,3)</f>
        <v>3</v>
      </c>
      <c r="BJ77">
        <f>IF('5. Jours sans travailler'!$C$3="Score",0,3)</f>
        <v>3</v>
      </c>
      <c r="BK77">
        <f>IF('5. Jours sans travailler'!$C$3="Score",0,2)</f>
        <v>2</v>
      </c>
      <c r="BL77">
        <f>IF('5. Jours sans travailler'!$C$3="Score",0,2)</f>
        <v>2</v>
      </c>
      <c r="BM77">
        <f>IF('5. Jours sans travailler'!$C$3="Score",0,2)</f>
        <v>2</v>
      </c>
      <c r="BN77">
        <f>IF('5. Jours sans travailler'!$C$3="Score",0,3)</f>
        <v>3</v>
      </c>
      <c r="BO77">
        <f>IF('5. Jours sans travailler'!$C$3="Score",0,3)</f>
        <v>3</v>
      </c>
      <c r="BP77">
        <f>IF('5. Jours sans travailler'!$C$3="Score",0,2)</f>
        <v>2</v>
      </c>
      <c r="BQ77">
        <f>IF('5. Jours sans travailler'!$C$3="Score",0,2)</f>
        <v>2</v>
      </c>
      <c r="BR77">
        <f>IF('5. Jours sans travailler'!$C$3="Score",0,3)</f>
        <v>3</v>
      </c>
      <c r="BS77">
        <f>IF('5. Jours sans travailler'!$C$3="Score",0,4)</f>
        <v>4</v>
      </c>
      <c r="BT77">
        <f>IF('5. Jours sans travailler'!$C$3="Score",0,4)</f>
        <v>4</v>
      </c>
      <c r="BU77">
        <f>IF('5. Jours sans travailler'!$C$3="Score",0,3)</f>
        <v>3</v>
      </c>
      <c r="BV77">
        <f>IF('5. Jours sans travailler'!$C$3="Score",0,2)</f>
        <v>2</v>
      </c>
      <c r="BW77">
        <f>IF('5. Jours sans travailler'!$C$3="Score",0,2)</f>
        <v>2</v>
      </c>
      <c r="BX77">
        <f>IF('5. Jours sans travailler'!$C$3="Score",0,3)</f>
        <v>3</v>
      </c>
      <c r="BY77">
        <f>IF('5. Jours sans travailler'!$C$3="Score",0,3)</f>
        <v>3</v>
      </c>
      <c r="BZ77">
        <f>IF('5. Jours sans travailler'!$C$3="Score",0,2)</f>
        <v>2</v>
      </c>
      <c r="CA77">
        <f>IF('5. Jours sans travailler'!$C$3="Score",0,2)</f>
        <v>2</v>
      </c>
      <c r="CB77">
        <f>IF('5. Jours sans travailler'!$C$3="Score",0,2)</f>
        <v>2</v>
      </c>
      <c r="CC77">
        <f>IF('5. Jours sans travailler'!$C$3="Score",0,2)</f>
        <v>2</v>
      </c>
      <c r="CD77">
        <f>IF('5. Jours sans travailler'!$C$3="Score",0,3)</f>
        <v>3</v>
      </c>
      <c r="CE77">
        <f>IF('5. Jours sans travailler'!$C$3="Score",0,3)</f>
        <v>3</v>
      </c>
      <c r="CF77">
        <f>IF('5. Jours sans travailler'!$C$3="Score",0,3)</f>
        <v>3</v>
      </c>
      <c r="CG77">
        <f>IF('5. Jours sans travailler'!$C$3="Score",0,4)</f>
        <v>4</v>
      </c>
      <c r="CH77">
        <f>IF('5. Jours sans travailler'!$C$3="Score",0,5)</f>
        <v>5</v>
      </c>
      <c r="CI77">
        <f>IF('5. Jours sans travailler'!$C$3="Score",0,6)</f>
        <v>6</v>
      </c>
      <c r="CJ77">
        <f>IF('5. Jours sans travailler'!$C$3="Score",0,7)</f>
        <v>7</v>
      </c>
      <c r="CK77">
        <f>IF('5. Jours sans travailler'!$C$3="Score",0,6)</f>
        <v>6</v>
      </c>
      <c r="CL77">
        <f>IF('5. Jours sans travailler'!$C$3="Score",0,5)</f>
        <v>5</v>
      </c>
      <c r="CM77">
        <f>IF('5. Jours sans travailler'!$C$3="Score",0,4)</f>
        <v>4</v>
      </c>
      <c r="CN77">
        <f>IF('5. Jours sans travailler'!$C$3="Score",0,3)</f>
        <v>3</v>
      </c>
      <c r="CO77">
        <f>IF('5. Jours sans travailler'!$C$3="Score",0,3)</f>
        <v>3</v>
      </c>
      <c r="CP77">
        <f>IF('5. Jours sans travailler'!$C$3="Score",0,3)</f>
        <v>3</v>
      </c>
      <c r="CQ77">
        <f>IF('5. Jours sans travailler'!$C$3="Score",0,2)</f>
        <v>2</v>
      </c>
      <c r="CR77">
        <f>IF('5. Jours sans travailler'!$C$3="Score",0,2)</f>
        <v>2</v>
      </c>
      <c r="CS77">
        <f>IF('5. Jours sans travailler'!$C$3="Score",0,2)</f>
        <v>2</v>
      </c>
      <c r="CT77">
        <f>IF('5. Jours sans travailler'!$C$3="Score",0,3)</f>
        <v>3</v>
      </c>
      <c r="CU77">
        <f>IF('5. Jours sans travailler'!$C$3="Score",0,4)</f>
        <v>4</v>
      </c>
      <c r="CV77">
        <f>IF('5. Jours sans travailler'!$C$3="Score",0,4)</f>
        <v>4</v>
      </c>
      <c r="CW77">
        <f>IF('5. Jours sans travailler'!$C$3="Score",0,3)</f>
        <v>3</v>
      </c>
      <c r="CX77">
        <f>IF('5. Jours sans travailler'!$C$3="Score",0,3)</f>
        <v>3</v>
      </c>
      <c r="CY77">
        <f>IF('5. Jours sans travailler'!$C$3="Score",0,3)</f>
        <v>3</v>
      </c>
      <c r="CZ77">
        <f>IF('5. Jours sans travailler'!$C$3="Score",0,3)</f>
        <v>3</v>
      </c>
      <c r="DA77">
        <f>IF('5. Jours sans travailler'!$C$3="Score",0,3)</f>
        <v>3</v>
      </c>
    </row>
    <row r="78" spans="2:105" x14ac:dyDescent="0.35">
      <c r="B78" s="186" t="s">
        <v>1173</v>
      </c>
      <c r="D78">
        <f t="shared" si="4"/>
        <v>3.8</v>
      </c>
      <c r="E78">
        <f>IF('5. Jours sans travailler'!$C$3="Score",,)</f>
        <v>0</v>
      </c>
      <c r="P78">
        <f>IF('5. Jours sans travailler'!$C$3="Score",,)</f>
        <v>0</v>
      </c>
      <c r="Q78">
        <f>IF('5. Jours sans travailler'!$C$3="Score",,)</f>
        <v>0</v>
      </c>
      <c r="R78">
        <f>IF('5. Jours sans travailler'!$C$3="Score",,)</f>
        <v>0</v>
      </c>
      <c r="S78">
        <f>IF('5. Jours sans travailler'!$C$3="Score",,)</f>
        <v>0</v>
      </c>
      <c r="T78">
        <f>IF('5. Jours sans travailler'!$C$3="Score",,)</f>
        <v>0</v>
      </c>
      <c r="U78">
        <f>IF('5. Jours sans travailler'!$C$3="Score",0,5)</f>
        <v>5</v>
      </c>
      <c r="V78">
        <f>IF('5. Jours sans travailler'!$C$3="Score",0,4)</f>
        <v>4</v>
      </c>
      <c r="W78">
        <f>IF('5. Jours sans travailler'!$C$3="Score",0,3)</f>
        <v>3</v>
      </c>
      <c r="X78">
        <f>IF('5. Jours sans travailler'!$C$3="Score",0,3)</f>
        <v>3</v>
      </c>
      <c r="Y78">
        <f>IF('5. Jours sans travailler'!$C$3="Score",0,4)</f>
        <v>4</v>
      </c>
      <c r="Z78">
        <f>IF('5. Jours sans travailler'!$C$3="Score",0,4)</f>
        <v>4</v>
      </c>
      <c r="AA78">
        <f>IF('5. Jours sans travailler'!$C$3="Score",0,4)</f>
        <v>4</v>
      </c>
      <c r="AB78">
        <f>IF('5. Jours sans travailler'!$C$3="Score",0,4)</f>
        <v>4</v>
      </c>
      <c r="AC78">
        <f>IF('5. Jours sans travailler'!$C$3="Score",0,4)</f>
        <v>4</v>
      </c>
      <c r="AD78">
        <f>IF('5. Jours sans travailler'!$C$3="Score",0,4)</f>
        <v>4</v>
      </c>
      <c r="AE78">
        <f>IF('5. Jours sans travailler'!$C$3="Score",0,4)</f>
        <v>4</v>
      </c>
      <c r="AF78">
        <f>IF('5. Jours sans travailler'!$C$3="Score",0,4)</f>
        <v>4</v>
      </c>
      <c r="AG78">
        <f>IF('5. Jours sans travailler'!$C$3="Score",0,4)</f>
        <v>4</v>
      </c>
      <c r="AH78">
        <f>IF('5. Jours sans travailler'!$C$3="Score",0,4)</f>
        <v>4</v>
      </c>
      <c r="AI78">
        <f>IF('5. Jours sans travailler'!$C$3="Score",0,3)</f>
        <v>3</v>
      </c>
      <c r="AJ78">
        <f>IF('5. Jours sans travailler'!$C$3="Score",0,3)</f>
        <v>3</v>
      </c>
      <c r="AK78">
        <f>IF('5. Jours sans travailler'!$C$3="Score",0,3)</f>
        <v>3</v>
      </c>
      <c r="AL78">
        <f>IF('5. Jours sans travailler'!$C$3="Score",0,4)</f>
        <v>4</v>
      </c>
      <c r="AM78">
        <f>IF('5. Jours sans travailler'!$C$3="Score",0,4)</f>
        <v>4</v>
      </c>
      <c r="AN78">
        <f>IF('5. Jours sans travailler'!$C$3="Score",0,4)</f>
        <v>4</v>
      </c>
      <c r="AO78">
        <f>IF('5. Jours sans travailler'!$C$3="Score",0,3)</f>
        <v>3</v>
      </c>
      <c r="AP78">
        <f>IF('5. Jours sans travailler'!$C$3="Score",0,3)</f>
        <v>3</v>
      </c>
      <c r="AQ78">
        <f>IF('5. Jours sans travailler'!$C$3="Score",0,4)</f>
        <v>4</v>
      </c>
      <c r="AR78">
        <f>IF('5. Jours sans travailler'!$C$3="Score",0,5)</f>
        <v>5</v>
      </c>
      <c r="AS78">
        <f>IF('5. Jours sans travailler'!$C$3="Score",0,5)</f>
        <v>5</v>
      </c>
      <c r="AT78">
        <f>IF('5. Jours sans travailler'!$C$3="Score",0,4)</f>
        <v>4</v>
      </c>
      <c r="AU78">
        <f>IF('5. Jours sans travailler'!$C$3="Score",0,3)</f>
        <v>3</v>
      </c>
      <c r="AV78">
        <f>IF('5. Jours sans travailler'!$C$3="Score",0,4)</f>
        <v>4</v>
      </c>
      <c r="AW78">
        <f>IF('5. Jours sans travailler'!$C$3="Score",0,5)</f>
        <v>5</v>
      </c>
      <c r="AX78">
        <f>IF('5. Jours sans travailler'!$C$3="Score",0,4)</f>
        <v>4</v>
      </c>
      <c r="AY78">
        <f>IF('5. Jours sans travailler'!$C$3="Score",0,3)</f>
        <v>3</v>
      </c>
      <c r="AZ78">
        <f>IF('5. Jours sans travailler'!$C$3="Score",0,2)</f>
        <v>2</v>
      </c>
      <c r="BA78">
        <f>IF('5. Jours sans travailler'!$C$3="Score",0,2)</f>
        <v>2</v>
      </c>
      <c r="BB78">
        <f>IF('5. Jours sans travailler'!$C$3="Score",0,2)</f>
        <v>2</v>
      </c>
      <c r="BC78">
        <f>IF('5. Jours sans travailler'!$C$3="Score",0,2)</f>
        <v>2</v>
      </c>
      <c r="BD78">
        <f>IF('5. Jours sans travailler'!$C$3="Score",1,1)</f>
        <v>1</v>
      </c>
      <c r="BE78">
        <f>IF('5. Jours sans travailler'!$C$3="Score",0,2)</f>
        <v>2</v>
      </c>
      <c r="BF78">
        <f>IF('5. Jours sans travailler'!$C$3="Score",0,3)</f>
        <v>3</v>
      </c>
      <c r="BG78">
        <f>IF('5. Jours sans travailler'!$C$3="Score",0,4)</f>
        <v>4</v>
      </c>
      <c r="BH78">
        <f>IF('5. Jours sans travailler'!$C$3="Score",0,5)</f>
        <v>5</v>
      </c>
      <c r="BI78">
        <f>IF('5. Jours sans travailler'!$C$3="Score",0,5)</f>
        <v>5</v>
      </c>
      <c r="BJ78">
        <f>IF('5. Jours sans travailler'!$C$3="Score",0,4)</f>
        <v>4</v>
      </c>
      <c r="BK78">
        <f>IF('5. Jours sans travailler'!$C$3="Score",0,4)</f>
        <v>4</v>
      </c>
      <c r="BL78">
        <f>IF('5. Jours sans travailler'!$C$3="Score",0,4)</f>
        <v>4</v>
      </c>
      <c r="BM78">
        <f>IF('5. Jours sans travailler'!$C$3="Score",0,4)</f>
        <v>4</v>
      </c>
      <c r="BN78">
        <f>IF('5. Jours sans travailler'!$C$3="Score",0,4)</f>
        <v>4</v>
      </c>
      <c r="BO78">
        <f>IF('5. Jours sans travailler'!$C$3="Score",0,4)</f>
        <v>4</v>
      </c>
      <c r="BP78">
        <f>IF('5. Jours sans travailler'!$C$3="Score",0,5)</f>
        <v>5</v>
      </c>
      <c r="BQ78">
        <f>IF('5. Jours sans travailler'!$C$3="Score",0,5)</f>
        <v>5</v>
      </c>
      <c r="BR78">
        <f>IF('5. Jours sans travailler'!$C$3="Score",0,5)</f>
        <v>5</v>
      </c>
      <c r="BS78">
        <f>IF('5. Jours sans travailler'!$C$3="Score",0,4)</f>
        <v>4</v>
      </c>
      <c r="BT78">
        <f>IF('5. Jours sans travailler'!$C$3="Score",0,4)</f>
        <v>4</v>
      </c>
      <c r="BU78">
        <f>IF('5. Jours sans travailler'!$C$3="Score",0,4)</f>
        <v>4</v>
      </c>
      <c r="BV78">
        <f>IF('5. Jours sans travailler'!$C$3="Score",0,3)</f>
        <v>3</v>
      </c>
      <c r="BW78">
        <f>IF('5. Jours sans travailler'!$C$3="Score",0,2)</f>
        <v>2</v>
      </c>
      <c r="BX78">
        <f>IF('5. Jours sans travailler'!$C$3="Score",0,3)</f>
        <v>3</v>
      </c>
      <c r="BY78">
        <f>IF('5. Jours sans travailler'!$C$3="Score",0,4)</f>
        <v>4</v>
      </c>
      <c r="BZ78">
        <f>IF('5. Jours sans travailler'!$C$3="Score",0,5)</f>
        <v>5</v>
      </c>
      <c r="CA78">
        <f>IF('5. Jours sans travailler'!$C$3="Score",0,5)</f>
        <v>5</v>
      </c>
      <c r="CB78">
        <f>IF('5. Jours sans travailler'!$C$3="Score",0,4)</f>
        <v>4</v>
      </c>
      <c r="CC78">
        <f>IF('5. Jours sans travailler'!$C$3="Score",0,4)</f>
        <v>4</v>
      </c>
      <c r="CD78">
        <f>IF('5. Jours sans travailler'!$C$3="Score",0,4)</f>
        <v>4</v>
      </c>
      <c r="CE78">
        <f>IF('5. Jours sans travailler'!$C$3="Score",0,3)</f>
        <v>3</v>
      </c>
      <c r="CF78">
        <f>IF('5. Jours sans travailler'!$C$3="Score",0,3)</f>
        <v>3</v>
      </c>
      <c r="CG78">
        <f>IF('5. Jours sans travailler'!$C$3="Score",0,3)</f>
        <v>3</v>
      </c>
      <c r="CH78">
        <f>IF('5. Jours sans travailler'!$C$3="Score",0,3)</f>
        <v>3</v>
      </c>
      <c r="CI78">
        <f>IF('5. Jours sans travailler'!$C$3="Score",0,3)</f>
        <v>3</v>
      </c>
      <c r="CJ78">
        <f>IF('5. Jours sans travailler'!$C$3="Score",0,3)</f>
        <v>3</v>
      </c>
      <c r="CK78">
        <f>IF('5. Jours sans travailler'!$C$3="Score",0,3)</f>
        <v>3</v>
      </c>
      <c r="CL78">
        <f>IF('5. Jours sans travailler'!$C$3="Score",0,4)</f>
        <v>4</v>
      </c>
      <c r="CM78">
        <f>IF('5. Jours sans travailler'!$C$3="Score",0,4)</f>
        <v>4</v>
      </c>
      <c r="CN78">
        <f>IF('5. Jours sans travailler'!$C$3="Score",0,4)</f>
        <v>4</v>
      </c>
      <c r="CO78">
        <f>IF('5. Jours sans travailler'!$C$3="Score",0,4)</f>
        <v>4</v>
      </c>
      <c r="CP78">
        <f>IF('5. Jours sans travailler'!$C$3="Score",0,5)</f>
        <v>5</v>
      </c>
      <c r="CQ78">
        <f>IF('5. Jours sans travailler'!$C$3="Score",0,6)</f>
        <v>6</v>
      </c>
      <c r="CR78">
        <f>IF('5. Jours sans travailler'!$C$3="Score",0,7)</f>
        <v>7</v>
      </c>
      <c r="CS78">
        <f>IF('5. Jours sans travailler'!$C$3="Score",0,6)</f>
        <v>6</v>
      </c>
      <c r="CT78">
        <f>IF('5. Jours sans travailler'!$C$3="Score",0,5)</f>
        <v>5</v>
      </c>
      <c r="CU78">
        <f>IF('5. Jours sans travailler'!$C$3="Score",0,4)</f>
        <v>4</v>
      </c>
      <c r="CV78">
        <f>IF('5. Jours sans travailler'!$C$3="Score",0,3)</f>
        <v>3</v>
      </c>
      <c r="CW78">
        <f>IF('5. Jours sans travailler'!$C$3="Score",0,3)</f>
        <v>3</v>
      </c>
      <c r="CX78">
        <f>IF('5. Jours sans travailler'!$C$3="Score",0,3)</f>
        <v>3</v>
      </c>
      <c r="CY78">
        <f>IF('5. Jours sans travailler'!$C$3="Score",0,3)</f>
        <v>3</v>
      </c>
      <c r="CZ78">
        <f>IF('5. Jours sans travailler'!$C$3="Score",0,4)</f>
        <v>4</v>
      </c>
      <c r="DA78">
        <f>IF('5. Jours sans travailler'!$C$3="Score",0,5)</f>
        <v>5</v>
      </c>
    </row>
    <row r="79" spans="2:105" x14ac:dyDescent="0.35">
      <c r="B79" s="186" t="s">
        <v>1174</v>
      </c>
      <c r="D79">
        <f t="shared" si="4"/>
        <v>3.4705882352941178</v>
      </c>
      <c r="E79">
        <f>IF('5. Jours sans travailler'!$C$3="Score",,)</f>
        <v>0</v>
      </c>
      <c r="P79">
        <f>IF('5. Jours sans travailler'!$C$3="Score",,)</f>
        <v>0</v>
      </c>
      <c r="Q79">
        <f>IF('5. Jours sans travailler'!$C$3="Score",,)</f>
        <v>0</v>
      </c>
      <c r="R79">
        <f>IF('5. Jours sans travailler'!$C$3="Score",,)</f>
        <v>0</v>
      </c>
      <c r="S79">
        <f>IF('5. Jours sans travailler'!$C$3="Score",,)</f>
        <v>0</v>
      </c>
      <c r="T79">
        <f>IF('5. Jours sans travailler'!$C$3="Score",,)</f>
        <v>0</v>
      </c>
      <c r="U79">
        <f>IF('5. Jours sans travailler'!$C$3="Score",0,3)</f>
        <v>3</v>
      </c>
      <c r="V79">
        <f>IF('5. Jours sans travailler'!$C$3="Score",0,3)</f>
        <v>3</v>
      </c>
      <c r="W79">
        <f>IF('5. Jours sans travailler'!$C$3="Score",0,3)</f>
        <v>3</v>
      </c>
      <c r="X79">
        <f>IF('5. Jours sans travailler'!$C$3="Score",0,3)</f>
        <v>3</v>
      </c>
      <c r="Y79">
        <f>IF('5. Jours sans travailler'!$C$3="Score",0,3)</f>
        <v>3</v>
      </c>
      <c r="Z79">
        <f>IF('5. Jours sans travailler'!$C$3="Score",0,4)</f>
        <v>4</v>
      </c>
      <c r="AA79">
        <f>IF('5. Jours sans travailler'!$C$3="Score",0,5)</f>
        <v>5</v>
      </c>
      <c r="AB79">
        <f>IF('5. Jours sans travailler'!$C$3="Score",0,5)</f>
        <v>5</v>
      </c>
      <c r="AC79">
        <f>IF('5. Jours sans travailler'!$C$3="Score",0,4)</f>
        <v>4</v>
      </c>
      <c r="AD79">
        <f>IF('5. Jours sans travailler'!$C$3="Score",0,3)</f>
        <v>3</v>
      </c>
      <c r="AE79">
        <f>IF('5. Jours sans travailler'!$C$3="Score",0,4)</f>
        <v>4</v>
      </c>
      <c r="AF79">
        <f>IF('5. Jours sans travailler'!$C$3="Score",0,5)</f>
        <v>5</v>
      </c>
      <c r="AG79">
        <f>IF('5. Jours sans travailler'!$C$3="Score",0,5)</f>
        <v>5</v>
      </c>
      <c r="AH79">
        <f>IF('5. Jours sans travailler'!$C$3="Score",0,4)</f>
        <v>4</v>
      </c>
      <c r="AI79">
        <f>IF('5. Jours sans travailler'!$C$3="Score",0,3)</f>
        <v>3</v>
      </c>
      <c r="AJ79">
        <f>IF('5. Jours sans travailler'!$C$3="Score",0,3)</f>
        <v>3</v>
      </c>
      <c r="AK79">
        <f>IF('5. Jours sans travailler'!$C$3="Score",0,3)</f>
        <v>3</v>
      </c>
      <c r="AL79">
        <f>IF('5. Jours sans travailler'!$C$3="Score",0,3)</f>
        <v>3</v>
      </c>
      <c r="AM79">
        <f>IF('5. Jours sans travailler'!$C$3="Score",0,3)</f>
        <v>3</v>
      </c>
      <c r="AN79">
        <f>IF('5. Jours sans travailler'!$C$3="Score",0,3)</f>
        <v>3</v>
      </c>
      <c r="AO79">
        <f>IF('5. Jours sans travailler'!$C$3="Score",0,3)</f>
        <v>3</v>
      </c>
      <c r="AP79">
        <f>IF('5. Jours sans travailler'!$C$3="Score",0,3)</f>
        <v>3</v>
      </c>
      <c r="AQ79">
        <f>IF('5. Jours sans travailler'!$C$3="Score",0,3)</f>
        <v>3</v>
      </c>
      <c r="AR79">
        <f>IF('5. Jours sans travailler'!$C$3="Score",0,4)</f>
        <v>4</v>
      </c>
      <c r="AS79">
        <f>IF('5. Jours sans travailler'!$C$3="Score",0,4)</f>
        <v>4</v>
      </c>
      <c r="AT79">
        <f>IF('5. Jours sans travailler'!$C$3="Score",0,3)</f>
        <v>3</v>
      </c>
      <c r="AU79">
        <f>IF('5. Jours sans travailler'!$C$3="Score",0,2)</f>
        <v>2</v>
      </c>
      <c r="AV79">
        <f>IF('5. Jours sans travailler'!$C$3="Score",0,2)</f>
        <v>2</v>
      </c>
      <c r="AW79">
        <f>IF('5. Jours sans travailler'!$C$3="Score",0,3)</f>
        <v>3</v>
      </c>
      <c r="AX79">
        <f>IF('5. Jours sans travailler'!$C$3="Score",0,4)</f>
        <v>4</v>
      </c>
      <c r="AY79">
        <f>IF('5. Jours sans travailler'!$C$3="Score",0,3)</f>
        <v>3</v>
      </c>
      <c r="AZ79">
        <f>IF('5. Jours sans travailler'!$C$3="Score",0,2)</f>
        <v>2</v>
      </c>
      <c r="BA79">
        <f>IF('5. Jours sans travailler'!$C$3="Score",0,2)</f>
        <v>2</v>
      </c>
      <c r="BB79">
        <f>IF('5. Jours sans travailler'!$C$3="Score",0,3)</f>
        <v>3</v>
      </c>
      <c r="BC79">
        <f>IF('5. Jours sans travailler'!$C$3="Score",0,4)</f>
        <v>4</v>
      </c>
      <c r="BD79">
        <f>IF('5. Jours sans travailler'!$C$3="Score",0,4)</f>
        <v>4</v>
      </c>
      <c r="BE79">
        <f>IF('5. Jours sans travailler'!$C$3="Score",0,3)</f>
        <v>3</v>
      </c>
      <c r="BF79">
        <f>IF('5. Jours sans travailler'!$C$3="Score",0,3)</f>
        <v>3</v>
      </c>
      <c r="BG79">
        <f>IF('5. Jours sans travailler'!$C$3="Score",0,3)</f>
        <v>3</v>
      </c>
      <c r="BH79">
        <f>IF('5. Jours sans travailler'!$C$3="Score",0,3)</f>
        <v>3</v>
      </c>
      <c r="BI79">
        <f>IF('5. Jours sans travailler'!$C$3="Score",0,3)</f>
        <v>3</v>
      </c>
      <c r="BJ79">
        <f>IF('5. Jours sans travailler'!$C$3="Score",0,3)</f>
        <v>3</v>
      </c>
      <c r="BK79">
        <f>IF('5. Jours sans travailler'!$C$3="Score",0,3)</f>
        <v>3</v>
      </c>
      <c r="BL79">
        <f>IF('5. Jours sans travailler'!$C$3="Score",0,3)</f>
        <v>3</v>
      </c>
      <c r="BM79">
        <f>IF('5. Jours sans travailler'!$C$3="Score",0,3)</f>
        <v>3</v>
      </c>
      <c r="BN79">
        <f>IF('5. Jours sans travailler'!$C$3="Score",0,3)</f>
        <v>3</v>
      </c>
      <c r="BO79">
        <f>IF('5. Jours sans travailler'!$C$3="Score",0,4)</f>
        <v>4</v>
      </c>
      <c r="BP79">
        <f>IF('5. Jours sans travailler'!$C$3="Score",0,4)</f>
        <v>4</v>
      </c>
      <c r="BQ79">
        <f>IF('5. Jours sans travailler'!$C$3="Score",0,3)</f>
        <v>3</v>
      </c>
      <c r="BR79">
        <f>IF('5. Jours sans travailler'!$C$3="Score",0,2)</f>
        <v>2</v>
      </c>
      <c r="BS79">
        <f>IF('5. Jours sans travailler'!$C$3="Score",0,2)</f>
        <v>2</v>
      </c>
      <c r="BT79">
        <f>IF('5. Jours sans travailler'!$C$3="Score",0,2)</f>
        <v>2</v>
      </c>
      <c r="BU79">
        <f>IF('5. Jours sans travailler'!$C$3="Score",0,3)</f>
        <v>3</v>
      </c>
      <c r="BV79">
        <f>IF('5. Jours sans travailler'!$C$3="Score",0,3)</f>
        <v>3</v>
      </c>
      <c r="BW79">
        <f>IF('5. Jours sans travailler'!$C$3="Score",0,3)</f>
        <v>3</v>
      </c>
      <c r="BX79">
        <f>IF('5. Jours sans travailler'!$C$3="Score",0,4)</f>
        <v>4</v>
      </c>
      <c r="BY79">
        <f>IF('5. Jours sans travailler'!$C$3="Score",0,5)</f>
        <v>5</v>
      </c>
      <c r="BZ79">
        <f>IF('5. Jours sans travailler'!$C$3="Score",0,5)</f>
        <v>5</v>
      </c>
      <c r="CA79">
        <f>IF('5. Jours sans travailler'!$C$3="Score",0,6)</f>
        <v>6</v>
      </c>
      <c r="CB79">
        <f>IF('5. Jours sans travailler'!$C$3="Score",0,6)</f>
        <v>6</v>
      </c>
      <c r="CC79">
        <f>IF('5. Jours sans travailler'!$C$3="Score",0,5)</f>
        <v>5</v>
      </c>
      <c r="CD79">
        <f>IF('5. Jours sans travailler'!$C$3="Score",0,5)</f>
        <v>5</v>
      </c>
      <c r="CE79">
        <f>IF('5. Jours sans travailler'!$C$3="Score",0,5)</f>
        <v>5</v>
      </c>
      <c r="CF79">
        <f>IF('5. Jours sans travailler'!$C$3="Score",0,5)</f>
        <v>5</v>
      </c>
      <c r="CG79">
        <f>IF('5. Jours sans travailler'!$C$3="Score",0,6)</f>
        <v>6</v>
      </c>
      <c r="CH79">
        <f>IF('5. Jours sans travailler'!$C$3="Score",0,5)</f>
        <v>5</v>
      </c>
      <c r="CI79">
        <f>IF('5. Jours sans travailler'!$C$3="Score",0,4)</f>
        <v>4</v>
      </c>
      <c r="CJ79">
        <f>IF('5. Jours sans travailler'!$C$3="Score",0,4)</f>
        <v>4</v>
      </c>
      <c r="CK79">
        <f>IF('5. Jours sans travailler'!$C$3="Score",0,4)</f>
        <v>4</v>
      </c>
      <c r="CL79">
        <f>IF('5. Jours sans travailler'!$C$3="Score",0,3)</f>
        <v>3</v>
      </c>
      <c r="CM79">
        <f>IF('5. Jours sans travailler'!$C$3="Score",0,2)</f>
        <v>2</v>
      </c>
      <c r="CN79">
        <f>IF('5. Jours sans travailler'!$C$3="Score",1,1)</f>
        <v>1</v>
      </c>
      <c r="CO79">
        <f>IF('5. Jours sans travailler'!$C$3="Score",0,2)</f>
        <v>2</v>
      </c>
      <c r="CP79">
        <f>IF('5. Jours sans travailler'!$C$3="Score",0,3)</f>
        <v>3</v>
      </c>
      <c r="CQ79">
        <f>IF('5. Jours sans travailler'!$C$3="Score",0,4)</f>
        <v>4</v>
      </c>
      <c r="CR79">
        <f>IF('5. Jours sans travailler'!$C$3="Score",0,3)</f>
        <v>3</v>
      </c>
      <c r="CS79">
        <f>IF('5. Jours sans travailler'!$C$3="Score",0,4)</f>
        <v>4</v>
      </c>
      <c r="CT79">
        <f>IF('5. Jours sans travailler'!$C$3="Score",0,5)</f>
        <v>5</v>
      </c>
      <c r="CU79">
        <f>IF('5. Jours sans travailler'!$C$3="Score",0,5)</f>
        <v>5</v>
      </c>
      <c r="CV79">
        <f>IF('5. Jours sans travailler'!$C$3="Score",0,4)</f>
        <v>4</v>
      </c>
      <c r="CW79">
        <f>IF('5. Jours sans travailler'!$C$3="Score",0,3)</f>
        <v>3</v>
      </c>
      <c r="CX79">
        <f>IF('5. Jours sans travailler'!$C$3="Score",0,3)</f>
        <v>3</v>
      </c>
      <c r="CY79">
        <f>IF('5. Jours sans travailler'!$C$3="Score",0,3)</f>
        <v>3</v>
      </c>
      <c r="CZ79">
        <f>IF('5. Jours sans travailler'!$C$3="Score",0,2)</f>
        <v>2</v>
      </c>
      <c r="DA79">
        <f>IF('5. Jours sans travailler'!$C$3="Score",0,2)</f>
        <v>2</v>
      </c>
    </row>
    <row r="80" spans="2:105" x14ac:dyDescent="0.35">
      <c r="B80" s="186" t="s">
        <v>1175</v>
      </c>
      <c r="D80">
        <f t="shared" si="4"/>
        <v>4.223529411764706</v>
      </c>
      <c r="E80">
        <f>IF('5. Jours sans travailler'!$C$3="Score",,)</f>
        <v>0</v>
      </c>
      <c r="P80">
        <f>IF('5. Jours sans travailler'!$C$3="Score",,)</f>
        <v>0</v>
      </c>
      <c r="Q80">
        <f>IF('5. Jours sans travailler'!$C$3="Score",,)</f>
        <v>0</v>
      </c>
      <c r="R80">
        <f>IF('5. Jours sans travailler'!$C$3="Score",,)</f>
        <v>0</v>
      </c>
      <c r="S80">
        <f>IF('5. Jours sans travailler'!$C$3="Score",,)</f>
        <v>0</v>
      </c>
      <c r="T80">
        <f>IF('5. Jours sans travailler'!$C$3="Score",,)</f>
        <v>0</v>
      </c>
      <c r="U80">
        <f>IF('5. Jours sans travailler'!$C$3="Score",0,5)</f>
        <v>5</v>
      </c>
      <c r="V80">
        <f>IF('5. Jours sans travailler'!$C$3="Score",0,4)</f>
        <v>4</v>
      </c>
      <c r="W80">
        <f>IF('5. Jours sans travailler'!$C$3="Score",0,4)</f>
        <v>4</v>
      </c>
      <c r="X80">
        <f>IF('5. Jours sans travailler'!$C$3="Score",0,4)</f>
        <v>4</v>
      </c>
      <c r="Y80">
        <f>IF('5. Jours sans travailler'!$C$3="Score",0,4)</f>
        <v>4</v>
      </c>
      <c r="Z80">
        <f>IF('5. Jours sans travailler'!$C$3="Score",0,4)</f>
        <v>4</v>
      </c>
      <c r="AA80">
        <f>IF('5. Jours sans travailler'!$C$3="Score",0,4)</f>
        <v>4</v>
      </c>
      <c r="AB80">
        <f>IF('5. Jours sans travailler'!$C$3="Score",0,4)</f>
        <v>4</v>
      </c>
      <c r="AC80">
        <f>IF('5. Jours sans travailler'!$C$3="Score",0,5)</f>
        <v>5</v>
      </c>
      <c r="AD80">
        <f>IF('5. Jours sans travailler'!$C$3="Score",0,5)</f>
        <v>5</v>
      </c>
      <c r="AE80">
        <f>IF('5. Jours sans travailler'!$C$3="Score",0,5)</f>
        <v>5</v>
      </c>
      <c r="AF80">
        <f>IF('5. Jours sans travailler'!$C$3="Score",0,4)</f>
        <v>4</v>
      </c>
      <c r="AG80">
        <f>IF('5. Jours sans travailler'!$C$3="Score",0,4)</f>
        <v>4</v>
      </c>
      <c r="AH80">
        <f>IF('5. Jours sans travailler'!$C$3="Score",0,4)</f>
        <v>4</v>
      </c>
      <c r="AI80">
        <f>IF('5. Jours sans travailler'!$C$3="Score",0,3)</f>
        <v>3</v>
      </c>
      <c r="AJ80">
        <f>IF('5. Jours sans travailler'!$C$3="Score",0,2)</f>
        <v>2</v>
      </c>
      <c r="AK80">
        <f>IF('5. Jours sans travailler'!$C$3="Score",0,2)</f>
        <v>2</v>
      </c>
      <c r="AL80">
        <f>IF('5. Jours sans travailler'!$C$3="Score",0,3)</f>
        <v>3</v>
      </c>
      <c r="AM80">
        <f>IF('5. Jours sans travailler'!$C$3="Score",0,4)</f>
        <v>4</v>
      </c>
      <c r="AN80">
        <f>IF('5. Jours sans travailler'!$C$3="Score",0,4)</f>
        <v>4</v>
      </c>
      <c r="AO80">
        <f>IF('5. Jours sans travailler'!$C$3="Score",0,3)</f>
        <v>3</v>
      </c>
      <c r="AP80">
        <f>IF('5. Jours sans travailler'!$C$3="Score",0,3)</f>
        <v>3</v>
      </c>
      <c r="AQ80">
        <f>IF('5. Jours sans travailler'!$C$3="Score",0,3)</f>
        <v>3</v>
      </c>
      <c r="AR80">
        <f>IF('5. Jours sans travailler'!$C$3="Score",0,4)</f>
        <v>4</v>
      </c>
      <c r="AS80">
        <f>IF('5. Jours sans travailler'!$C$3="Score",0,4)</f>
        <v>4</v>
      </c>
      <c r="AT80">
        <f>IF('5. Jours sans travailler'!$C$3="Score",0,4)</f>
        <v>4</v>
      </c>
      <c r="AU80">
        <f>IF('5. Jours sans travailler'!$C$3="Score",0,3)</f>
        <v>3</v>
      </c>
      <c r="AV80">
        <f>IF('5. Jours sans travailler'!$C$3="Score",0,3)</f>
        <v>3</v>
      </c>
      <c r="AW80">
        <f>IF('5. Jours sans travailler'!$C$3="Score",0,4)</f>
        <v>4</v>
      </c>
      <c r="AX80">
        <f>IF('5. Jours sans travailler'!$C$3="Score",0,5)</f>
        <v>5</v>
      </c>
      <c r="AY80">
        <f>IF('5. Jours sans travailler'!$C$3="Score",0,4)</f>
        <v>4</v>
      </c>
      <c r="AZ80">
        <f>IF('5. Jours sans travailler'!$C$3="Score",0,4)</f>
        <v>4</v>
      </c>
      <c r="BA80">
        <f>IF('5. Jours sans travailler'!$C$3="Score",0,4)</f>
        <v>4</v>
      </c>
      <c r="BB80">
        <f>IF('5. Jours sans travailler'!$C$3="Score",0,5)</f>
        <v>5</v>
      </c>
      <c r="BC80">
        <f>IF('5. Jours sans travailler'!$C$3="Score",0,6)</f>
        <v>6</v>
      </c>
      <c r="BD80">
        <f>IF('5. Jours sans travailler'!$C$3="Score",0,6)</f>
        <v>6</v>
      </c>
      <c r="BE80">
        <f>IF('5. Jours sans travailler'!$C$3="Score",0,6)</f>
        <v>6</v>
      </c>
      <c r="BF80">
        <f>IF('5. Jours sans travailler'!$C$3="Score",0,7)</f>
        <v>7</v>
      </c>
      <c r="BG80">
        <f>IF('5. Jours sans travailler'!$C$3="Score",0,7)</f>
        <v>7</v>
      </c>
      <c r="BH80">
        <f>IF('5. Jours sans travailler'!$C$3="Score",0,7)</f>
        <v>7</v>
      </c>
      <c r="BI80">
        <f>IF('5. Jours sans travailler'!$C$3="Score",0,7)</f>
        <v>7</v>
      </c>
      <c r="BJ80">
        <f>IF('5. Jours sans travailler'!$C$3="Score",0,7)</f>
        <v>7</v>
      </c>
      <c r="BK80">
        <f>IF('5. Jours sans travailler'!$C$3="Score",0,7)</f>
        <v>7</v>
      </c>
      <c r="BL80">
        <f>IF('5. Jours sans travailler'!$C$3="Score",0,7)</f>
        <v>7</v>
      </c>
      <c r="BM80">
        <f>IF('5. Jours sans travailler'!$C$3="Score",0,7)</f>
        <v>7</v>
      </c>
      <c r="BN80">
        <f>IF('5. Jours sans travailler'!$C$3="Score",0,7)</f>
        <v>7</v>
      </c>
      <c r="BO80">
        <f>IF('5. Jours sans travailler'!$C$3="Score",0,7)</f>
        <v>7</v>
      </c>
      <c r="BP80">
        <f>IF('5. Jours sans travailler'!$C$3="Score",0,7)</f>
        <v>7</v>
      </c>
      <c r="BQ80">
        <f>IF('5. Jours sans travailler'!$C$3="Score",0,7)</f>
        <v>7</v>
      </c>
      <c r="BR80">
        <f>IF('5. Jours sans travailler'!$C$3="Score",0,7)</f>
        <v>7</v>
      </c>
      <c r="BS80">
        <f>IF('5. Jours sans travailler'!$C$3="Score",0,6)</f>
        <v>6</v>
      </c>
      <c r="BT80">
        <f>IF('5. Jours sans travailler'!$C$3="Score",0,5)</f>
        <v>5</v>
      </c>
      <c r="BU80">
        <f>IF('5. Jours sans travailler'!$C$3="Score",0,5)</f>
        <v>5</v>
      </c>
      <c r="BV80">
        <f>IF('5. Jours sans travailler'!$C$3="Score",0,4)</f>
        <v>4</v>
      </c>
      <c r="BW80">
        <f>IF('5. Jours sans travailler'!$C$3="Score",0,3)</f>
        <v>3</v>
      </c>
      <c r="BX80">
        <f>IF('5. Jours sans travailler'!$C$3="Score",0,3)</f>
        <v>3</v>
      </c>
      <c r="BY80">
        <f>IF('5. Jours sans travailler'!$C$3="Score",0,3)</f>
        <v>3</v>
      </c>
      <c r="BZ80">
        <f>IF('5. Jours sans travailler'!$C$3="Score",0,4)</f>
        <v>4</v>
      </c>
      <c r="CA80">
        <f>IF('5. Jours sans travailler'!$C$3="Score",0,4)</f>
        <v>4</v>
      </c>
      <c r="CB80">
        <f>IF('5. Jours sans travailler'!$C$3="Score",0,3)</f>
        <v>3</v>
      </c>
      <c r="CC80">
        <f>IF('5. Jours sans travailler'!$C$3="Score",0,3)</f>
        <v>3</v>
      </c>
      <c r="CD80">
        <f>IF('5. Jours sans travailler'!$C$3="Score",0,4)</f>
        <v>4</v>
      </c>
      <c r="CE80">
        <f>IF('5. Jours sans travailler'!$C$3="Score",0,4)</f>
        <v>4</v>
      </c>
      <c r="CF80">
        <f>IF('5. Jours sans travailler'!$C$3="Score",0,4)</f>
        <v>4</v>
      </c>
      <c r="CG80">
        <f>IF('5. Jours sans travailler'!$C$3="Score",0,3)</f>
        <v>3</v>
      </c>
      <c r="CH80">
        <f>IF('5. Jours sans travailler'!$C$3="Score",0,3)</f>
        <v>3</v>
      </c>
      <c r="CI80">
        <f>IF('5. Jours sans travailler'!$C$3="Score",0,3)</f>
        <v>3</v>
      </c>
      <c r="CJ80">
        <f>IF('5. Jours sans travailler'!$C$3="Score",0,4)</f>
        <v>4</v>
      </c>
      <c r="CK80">
        <f>IF('5. Jours sans travailler'!$C$3="Score",0,4)</f>
        <v>4</v>
      </c>
      <c r="CL80">
        <f>IF('5. Jours sans travailler'!$C$3="Score",0,3)</f>
        <v>3</v>
      </c>
      <c r="CM80">
        <f>IF('5. Jours sans travailler'!$C$3="Score",0,2)</f>
        <v>2</v>
      </c>
      <c r="CN80">
        <f>IF('5. Jours sans travailler'!$C$3="Score",0,2)</f>
        <v>2</v>
      </c>
      <c r="CO80">
        <f>IF('5. Jours sans travailler'!$C$3="Score",0,2)</f>
        <v>2</v>
      </c>
      <c r="CP80">
        <f>IF('5. Jours sans travailler'!$C$3="Score",0,3)</f>
        <v>3</v>
      </c>
      <c r="CQ80">
        <f>IF('5. Jours sans travailler'!$C$3="Score",0,3)</f>
        <v>3</v>
      </c>
      <c r="CR80">
        <f>IF('5. Jours sans travailler'!$C$3="Score",0,3)</f>
        <v>3</v>
      </c>
      <c r="CS80">
        <f>IF('5. Jours sans travailler'!$C$3="Score",0,3)</f>
        <v>3</v>
      </c>
      <c r="CT80">
        <f>IF('5. Jours sans travailler'!$C$3="Score",0,3)</f>
        <v>3</v>
      </c>
      <c r="CU80">
        <f>IF('5. Jours sans travailler'!$C$3="Score",0,3)</f>
        <v>3</v>
      </c>
      <c r="CV80">
        <f>IF('5. Jours sans travailler'!$C$3="Score",0,4)</f>
        <v>4</v>
      </c>
      <c r="CW80">
        <f>IF('5. Jours sans travailler'!$C$3="Score",0,4)</f>
        <v>4</v>
      </c>
      <c r="CX80">
        <f>IF('5. Jours sans travailler'!$C$3="Score",0,3)</f>
        <v>3</v>
      </c>
      <c r="CY80">
        <f>IF('5. Jours sans travailler'!$C$3="Score",0,2)</f>
        <v>2</v>
      </c>
      <c r="CZ80">
        <f>IF('5. Jours sans travailler'!$C$3="Score",0,3)</f>
        <v>3</v>
      </c>
      <c r="DA80">
        <f>IF('5. Jours sans travailler'!$C$3="Score",0,4)</f>
        <v>4</v>
      </c>
    </row>
    <row r="81" spans="2:105" x14ac:dyDescent="0.35">
      <c r="B81" s="186" t="s">
        <v>1176</v>
      </c>
      <c r="D81">
        <f t="shared" si="4"/>
        <v>4.9529411764705884</v>
      </c>
      <c r="E81">
        <f>IF('5. Jours sans travailler'!$C$3="Score",,)</f>
        <v>0</v>
      </c>
      <c r="P81">
        <f>IF('5. Jours sans travailler'!$C$3="Score",,)</f>
        <v>0</v>
      </c>
      <c r="Q81">
        <f>IF('5. Jours sans travailler'!$C$3="Score",,)</f>
        <v>0</v>
      </c>
      <c r="R81">
        <f>IF('5. Jours sans travailler'!$C$3="Score",,)</f>
        <v>0</v>
      </c>
      <c r="S81">
        <f>IF('5. Jours sans travailler'!$C$3="Score",,)</f>
        <v>0</v>
      </c>
      <c r="T81">
        <f>IF('5. Jours sans travailler'!$C$3="Score",,)</f>
        <v>0</v>
      </c>
      <c r="U81">
        <f>IF('5. Jours sans travailler'!$C$3="Score",0,4)</f>
        <v>4</v>
      </c>
      <c r="V81">
        <f>IF('5. Jours sans travailler'!$C$3="Score",0,4)</f>
        <v>4</v>
      </c>
      <c r="W81">
        <f>IF('5. Jours sans travailler'!$C$3="Score",0,5)</f>
        <v>5</v>
      </c>
      <c r="X81">
        <f>IF('5. Jours sans travailler'!$C$3="Score",0,5)</f>
        <v>5</v>
      </c>
      <c r="Y81">
        <f>IF('5. Jours sans travailler'!$C$3="Score",0,5)</f>
        <v>5</v>
      </c>
      <c r="Z81">
        <f>IF('5. Jours sans travailler'!$C$3="Score",0,5)</f>
        <v>5</v>
      </c>
      <c r="AA81">
        <f>IF('5. Jours sans travailler'!$C$3="Score",0,5)</f>
        <v>5</v>
      </c>
      <c r="AB81">
        <f>IF('5. Jours sans travailler'!$C$3="Score",0,5)</f>
        <v>5</v>
      </c>
      <c r="AC81">
        <f>IF('5. Jours sans travailler'!$C$3="Score",0,4)</f>
        <v>4</v>
      </c>
      <c r="AD81">
        <f>IF('5. Jours sans travailler'!$C$3="Score",0,4)</f>
        <v>4</v>
      </c>
      <c r="AE81">
        <f>IF('5. Jours sans travailler'!$C$3="Score",0,4)</f>
        <v>4</v>
      </c>
      <c r="AF81">
        <f>IF('5. Jours sans travailler'!$C$3="Score",0,3)</f>
        <v>3</v>
      </c>
      <c r="AG81">
        <f>IF('5. Jours sans travailler'!$C$3="Score",0,2)</f>
        <v>2</v>
      </c>
      <c r="AH81">
        <f>IF('5. Jours sans travailler'!$C$3="Score",0,2)</f>
        <v>2</v>
      </c>
      <c r="AI81">
        <f>IF('5. Jours sans travailler'!$C$3="Score",0,3)</f>
        <v>3</v>
      </c>
      <c r="AJ81">
        <f>IF('5. Jours sans travailler'!$C$3="Score",0,4)</f>
        <v>4</v>
      </c>
      <c r="AK81">
        <f>IF('5. Jours sans travailler'!$C$3="Score",0,3)</f>
        <v>3</v>
      </c>
      <c r="AL81">
        <f>IF('5. Jours sans travailler'!$C$3="Score",0,2)</f>
        <v>2</v>
      </c>
      <c r="AM81">
        <f>IF('5. Jours sans travailler'!$C$3="Score",0,3)</f>
        <v>3</v>
      </c>
      <c r="AN81">
        <f>IF('5. Jours sans travailler'!$C$3="Score",0,4)</f>
        <v>4</v>
      </c>
      <c r="AO81">
        <f>IF('5. Jours sans travailler'!$C$3="Score",0,5)</f>
        <v>5</v>
      </c>
      <c r="AP81">
        <f>IF('5. Jours sans travailler'!$C$3="Score",0,5)</f>
        <v>5</v>
      </c>
      <c r="AQ81">
        <f>IF('5. Jours sans travailler'!$C$3="Score",0,4)</f>
        <v>4</v>
      </c>
      <c r="AR81">
        <f>IF('5. Jours sans travailler'!$C$3="Score",0,4)</f>
        <v>4</v>
      </c>
      <c r="AS81">
        <f>IF('5. Jours sans travailler'!$C$3="Score",0,4)</f>
        <v>4</v>
      </c>
      <c r="AT81">
        <f>IF('5. Jours sans travailler'!$C$3="Score",0,3)</f>
        <v>3</v>
      </c>
      <c r="AU81">
        <f>IF('5. Jours sans travailler'!$C$3="Score",0,3)</f>
        <v>3</v>
      </c>
      <c r="AV81">
        <f>IF('5. Jours sans travailler'!$C$3="Score",0,3)</f>
        <v>3</v>
      </c>
      <c r="AW81">
        <f>IF('5. Jours sans travailler'!$C$3="Score",0,3)</f>
        <v>3</v>
      </c>
      <c r="AX81">
        <f>IF('5. Jours sans travailler'!$C$3="Score",0,3)</f>
        <v>3</v>
      </c>
      <c r="AY81">
        <f>IF('5. Jours sans travailler'!$C$3="Score",0,3)</f>
        <v>3</v>
      </c>
      <c r="AZ81">
        <f>IF('5. Jours sans travailler'!$C$3="Score",0,4)</f>
        <v>4</v>
      </c>
      <c r="BA81">
        <f>IF('5. Jours sans travailler'!$C$3="Score",0,5)</f>
        <v>5</v>
      </c>
      <c r="BB81">
        <f>IF('5. Jours sans travailler'!$C$3="Score",0,5)</f>
        <v>5</v>
      </c>
      <c r="BC81">
        <f>IF('5. Jours sans travailler'!$C$3="Score",0,5)</f>
        <v>5</v>
      </c>
      <c r="BD81">
        <f>IF('5. Jours sans travailler'!$C$3="Score",0,5)</f>
        <v>5</v>
      </c>
      <c r="BE81">
        <f>IF('5. Jours sans travailler'!$C$3="Score",0,6)</f>
        <v>6</v>
      </c>
      <c r="BF81">
        <f>IF('5. Jours sans travailler'!$C$3="Score",0,7)</f>
        <v>7</v>
      </c>
      <c r="BG81">
        <f>IF('5. Jours sans travailler'!$C$3="Score",0,7)</f>
        <v>7</v>
      </c>
      <c r="BH81">
        <f>IF('5. Jours sans travailler'!$C$3="Score",0,7)</f>
        <v>7</v>
      </c>
      <c r="BI81">
        <f>IF('5. Jours sans travailler'!$C$3="Score",0,7)</f>
        <v>7</v>
      </c>
      <c r="BJ81">
        <f>IF('5. Jours sans travailler'!$C$3="Score",0,7)</f>
        <v>7</v>
      </c>
      <c r="BK81">
        <f>IF('5. Jours sans travailler'!$C$3="Score",0,7)</f>
        <v>7</v>
      </c>
      <c r="BL81">
        <f>IF('5. Jours sans travailler'!$C$3="Score",0,7)</f>
        <v>7</v>
      </c>
      <c r="BM81">
        <f>IF('5. Jours sans travailler'!$C$3="Score",0,7)</f>
        <v>7</v>
      </c>
      <c r="BN81">
        <f>IF('5. Jours sans travailler'!$C$3="Score",0,7)</f>
        <v>7</v>
      </c>
      <c r="BO81">
        <f>IF('5. Jours sans travailler'!$C$3="Score",0,7)</f>
        <v>7</v>
      </c>
      <c r="BP81">
        <f>IF('5. Jours sans travailler'!$C$3="Score",0,7)</f>
        <v>7</v>
      </c>
      <c r="BQ81">
        <f>IF('5. Jours sans travailler'!$C$3="Score",0,7)</f>
        <v>7</v>
      </c>
      <c r="BR81">
        <f>IF('5. Jours sans travailler'!$C$3="Score",0,7)</f>
        <v>7</v>
      </c>
      <c r="BS81">
        <f>IF('5. Jours sans travailler'!$C$3="Score",0,7)</f>
        <v>7</v>
      </c>
      <c r="BT81">
        <f>IF('5. Jours sans travailler'!$C$3="Score",0,7)</f>
        <v>7</v>
      </c>
      <c r="BU81">
        <f>IF('5. Jours sans travailler'!$C$3="Score",0,7)</f>
        <v>7</v>
      </c>
      <c r="BV81">
        <f>IF('5. Jours sans travailler'!$C$3="Score",0,7)</f>
        <v>7</v>
      </c>
      <c r="BW81">
        <f>IF('5. Jours sans travailler'!$C$3="Score",0,7)</f>
        <v>7</v>
      </c>
      <c r="BX81">
        <f>IF('5. Jours sans travailler'!$C$3="Score",0,7)</f>
        <v>7</v>
      </c>
      <c r="BY81">
        <f>IF('5. Jours sans travailler'!$C$3="Score",0,7)</f>
        <v>7</v>
      </c>
      <c r="BZ81">
        <f>IF('5. Jours sans travailler'!$C$3="Score",0,7)</f>
        <v>7</v>
      </c>
      <c r="CA81">
        <f>IF('5. Jours sans travailler'!$C$3="Score",0,7)</f>
        <v>7</v>
      </c>
      <c r="CB81">
        <f>IF('5. Jours sans travailler'!$C$3="Score",0,7)</f>
        <v>7</v>
      </c>
      <c r="CC81">
        <f>IF('5. Jours sans travailler'!$C$3="Score",0,7)</f>
        <v>7</v>
      </c>
      <c r="CD81">
        <f>IF('5. Jours sans travailler'!$C$3="Score",0,7)</f>
        <v>7</v>
      </c>
      <c r="CE81">
        <f>IF('5. Jours sans travailler'!$C$3="Score",0,6)</f>
        <v>6</v>
      </c>
      <c r="CF81">
        <f>IF('5. Jours sans travailler'!$C$3="Score",0,5)</f>
        <v>5</v>
      </c>
      <c r="CG81">
        <f>IF('5. Jours sans travailler'!$C$3="Score",0,5)</f>
        <v>5</v>
      </c>
      <c r="CH81">
        <f>IF('5. Jours sans travailler'!$C$3="Score",0,5)</f>
        <v>5</v>
      </c>
      <c r="CI81">
        <f>IF('5. Jours sans travailler'!$C$3="Score",0,5)</f>
        <v>5</v>
      </c>
      <c r="CJ81">
        <f>IF('5. Jours sans travailler'!$C$3="Score",0,4)</f>
        <v>4</v>
      </c>
      <c r="CK81">
        <f>IF('5. Jours sans travailler'!$C$3="Score",0,3)</f>
        <v>3</v>
      </c>
      <c r="CL81">
        <f>IF('5. Jours sans travailler'!$C$3="Score",0,3)</f>
        <v>3</v>
      </c>
      <c r="CM81">
        <f>IF('5. Jours sans travailler'!$C$3="Score",0,4)</f>
        <v>4</v>
      </c>
      <c r="CN81">
        <f>IF('5. Jours sans travailler'!$C$3="Score",0,4)</f>
        <v>4</v>
      </c>
      <c r="CO81">
        <f>IF('5. Jours sans travailler'!$C$3="Score",0,4)</f>
        <v>4</v>
      </c>
      <c r="CP81">
        <f>IF('5. Jours sans travailler'!$C$3="Score",0,3)</f>
        <v>3</v>
      </c>
      <c r="CQ81">
        <f>IF('5. Jours sans travailler'!$C$3="Score",0,3)</f>
        <v>3</v>
      </c>
      <c r="CR81">
        <f>IF('5. Jours sans travailler'!$C$3="Score",0,3)</f>
        <v>3</v>
      </c>
      <c r="CS81">
        <f>IF('5. Jours sans travailler'!$C$3="Score",0,4)</f>
        <v>4</v>
      </c>
      <c r="CT81">
        <f>IF('5. Jours sans travailler'!$C$3="Score",0,4)</f>
        <v>4</v>
      </c>
      <c r="CU81">
        <f>IF('5. Jours sans travailler'!$C$3="Score",0,4)</f>
        <v>4</v>
      </c>
      <c r="CV81">
        <f>IF('5. Jours sans travailler'!$C$3="Score",0,4)</f>
        <v>4</v>
      </c>
      <c r="CW81">
        <f>IF('5. Jours sans travailler'!$C$3="Score",0,4)</f>
        <v>4</v>
      </c>
      <c r="CX81">
        <f>IF('5. Jours sans travailler'!$C$3="Score",0,5)</f>
        <v>5</v>
      </c>
      <c r="CY81">
        <f>IF('5. Jours sans travailler'!$C$3="Score",0,6)</f>
        <v>6</v>
      </c>
      <c r="CZ81">
        <f>IF('5. Jours sans travailler'!$C$3="Score",0,6)</f>
        <v>6</v>
      </c>
      <c r="DA81">
        <f>IF('5. Jours sans travailler'!$C$3="Score",0,6)</f>
        <v>6</v>
      </c>
    </row>
    <row r="82" spans="2:105" x14ac:dyDescent="0.35">
      <c r="B82" s="186" t="s">
        <v>1177</v>
      </c>
      <c r="D82">
        <f t="shared" si="4"/>
        <v>4.776470588235294</v>
      </c>
      <c r="E82">
        <f>IF('5. Jours sans travailler'!$C$3="Score",,)</f>
        <v>0</v>
      </c>
      <c r="P82">
        <f>IF('5. Jours sans travailler'!$C$3="Score",,)</f>
        <v>0</v>
      </c>
      <c r="Q82">
        <f>IF('5. Jours sans travailler'!$C$3="Score",,)</f>
        <v>0</v>
      </c>
      <c r="R82">
        <f>IF('5. Jours sans travailler'!$C$3="Score",,)</f>
        <v>0</v>
      </c>
      <c r="S82">
        <f>IF('5. Jours sans travailler'!$C$3="Score",,)</f>
        <v>0</v>
      </c>
      <c r="T82">
        <f>IF('5. Jours sans travailler'!$C$3="Score",,)</f>
        <v>0</v>
      </c>
      <c r="U82">
        <f>IF('5. Jours sans travailler'!$C$3="Score",0,5)</f>
        <v>5</v>
      </c>
      <c r="V82">
        <f>IF('5. Jours sans travailler'!$C$3="Score",0,6)</f>
        <v>6</v>
      </c>
      <c r="W82">
        <f>IF('5. Jours sans travailler'!$C$3="Score",0,7)</f>
        <v>7</v>
      </c>
      <c r="X82">
        <f>IF('5. Jours sans travailler'!$C$3="Score",0,6)</f>
        <v>6</v>
      </c>
      <c r="Y82">
        <f>IF('5. Jours sans travailler'!$C$3="Score",0,5)</f>
        <v>5</v>
      </c>
      <c r="Z82">
        <f>IF('5. Jours sans travailler'!$C$3="Score",0,4)</f>
        <v>4</v>
      </c>
      <c r="AA82">
        <f>IF('5. Jours sans travailler'!$C$3="Score",0,4)</f>
        <v>4</v>
      </c>
      <c r="AB82">
        <f>IF('5. Jours sans travailler'!$C$3="Score",0,4)</f>
        <v>4</v>
      </c>
      <c r="AC82">
        <f>IF('5. Jours sans travailler'!$C$3="Score",0,3)</f>
        <v>3</v>
      </c>
      <c r="AD82">
        <f>IF('5. Jours sans travailler'!$C$3="Score",0,2)</f>
        <v>2</v>
      </c>
      <c r="AE82">
        <f>IF('5. Jours sans travailler'!$C$3="Score",0,2)</f>
        <v>2</v>
      </c>
      <c r="AF82">
        <f>IF('5. Jours sans travailler'!$C$3="Score",0,3)</f>
        <v>3</v>
      </c>
      <c r="AG82">
        <f>IF('5. Jours sans travailler'!$C$3="Score",0,4)</f>
        <v>4</v>
      </c>
      <c r="AH82">
        <f>IF('5. Jours sans travailler'!$C$3="Score",0,4)</f>
        <v>4</v>
      </c>
      <c r="AI82">
        <f>IF('5. Jours sans travailler'!$C$3="Score",0,4)</f>
        <v>4</v>
      </c>
      <c r="AJ82">
        <f>IF('5. Jours sans travailler'!$C$3="Score",0,5)</f>
        <v>5</v>
      </c>
      <c r="AK82">
        <f>IF('5. Jours sans travailler'!$C$3="Score",0,6)</f>
        <v>6</v>
      </c>
      <c r="AL82">
        <f>IF('5. Jours sans travailler'!$C$3="Score",0,7)</f>
        <v>7</v>
      </c>
      <c r="AM82">
        <f>IF('5. Jours sans travailler'!$C$3="Score",0,7)</f>
        <v>7</v>
      </c>
      <c r="AN82">
        <f>IF('5. Jours sans travailler'!$C$3="Score",0,7)</f>
        <v>7</v>
      </c>
      <c r="AO82">
        <f>IF('5. Jours sans travailler'!$C$3="Score",0,6)</f>
        <v>6</v>
      </c>
      <c r="AP82">
        <f>IF('5. Jours sans travailler'!$C$3="Score",0,5)</f>
        <v>5</v>
      </c>
      <c r="AQ82">
        <f>IF('5. Jours sans travailler'!$C$3="Score",0,4)</f>
        <v>4</v>
      </c>
      <c r="AR82">
        <f>IF('5. Jours sans travailler'!$C$3="Score",0,3)</f>
        <v>3</v>
      </c>
      <c r="AS82">
        <f>IF('5. Jours sans travailler'!$C$3="Score",0,3)</f>
        <v>3</v>
      </c>
      <c r="AT82">
        <f>IF('5. Jours sans travailler'!$C$3="Score",0,3)</f>
        <v>3</v>
      </c>
      <c r="AU82">
        <f>IF('5. Jours sans travailler'!$C$3="Score",0,3)</f>
        <v>3</v>
      </c>
      <c r="AV82">
        <f>IF('5. Jours sans travailler'!$C$3="Score",0,4)</f>
        <v>4</v>
      </c>
      <c r="AW82">
        <f>IF('5. Jours sans travailler'!$C$3="Score",0,5)</f>
        <v>5</v>
      </c>
      <c r="AX82">
        <f>IF('5. Jours sans travailler'!$C$3="Score",0,6)</f>
        <v>6</v>
      </c>
      <c r="AY82">
        <f>IF('5. Jours sans travailler'!$C$3="Score",0,7)</f>
        <v>7</v>
      </c>
      <c r="AZ82">
        <f>IF('5. Jours sans travailler'!$C$3="Score",0,7)</f>
        <v>7</v>
      </c>
      <c r="BA82">
        <f>IF('5. Jours sans travailler'!$C$3="Score",0,6)</f>
        <v>6</v>
      </c>
      <c r="BB82">
        <f>IF('5. Jours sans travailler'!$C$3="Score",0,5)</f>
        <v>5</v>
      </c>
      <c r="BC82">
        <f>IF('5. Jours sans travailler'!$C$3="Score",0,5)</f>
        <v>5</v>
      </c>
      <c r="BD82">
        <f>IF('5. Jours sans travailler'!$C$3="Score",0,5)</f>
        <v>5</v>
      </c>
      <c r="BE82">
        <f>IF('5. Jours sans travailler'!$C$3="Score",0,5)</f>
        <v>5</v>
      </c>
      <c r="BF82">
        <f>IF('5. Jours sans travailler'!$C$3="Score",0,5)</f>
        <v>5</v>
      </c>
      <c r="BG82">
        <f>IF('5. Jours sans travailler'!$C$3="Score",0,4)</f>
        <v>4</v>
      </c>
      <c r="BH82">
        <f>IF('5. Jours sans travailler'!$C$3="Score",0,4)</f>
        <v>4</v>
      </c>
      <c r="BI82">
        <f>IF('5. Jours sans travailler'!$C$3="Score",0,4)</f>
        <v>4</v>
      </c>
      <c r="BJ82">
        <f>IF('5. Jours sans travailler'!$C$3="Score",0,4)</f>
        <v>4</v>
      </c>
      <c r="BK82">
        <f>IF('5. Jours sans travailler'!$C$3="Score",0,4)</f>
        <v>4</v>
      </c>
      <c r="BL82">
        <f>IF('5. Jours sans travailler'!$C$3="Score",0,4)</f>
        <v>4</v>
      </c>
      <c r="BM82">
        <f>IF('5. Jours sans travailler'!$C$3="Score",0,4)</f>
        <v>4</v>
      </c>
      <c r="BN82">
        <f>IF('5. Jours sans travailler'!$C$3="Score",0,5)</f>
        <v>5</v>
      </c>
      <c r="BO82">
        <f>IF('5. Jours sans travailler'!$C$3="Score",0,6)</f>
        <v>6</v>
      </c>
      <c r="BP82">
        <f>IF('5. Jours sans travailler'!$C$3="Score",0,7)</f>
        <v>7</v>
      </c>
      <c r="BQ82">
        <f>IF('5. Jours sans travailler'!$C$3="Score",0,7)</f>
        <v>7</v>
      </c>
      <c r="BR82">
        <f>IF('5. Jours sans travailler'!$C$3="Score",0,7)</f>
        <v>7</v>
      </c>
      <c r="BS82">
        <f>IF('5. Jours sans travailler'!$C$3="Score",0,6)</f>
        <v>6</v>
      </c>
      <c r="BT82">
        <f>IF('5. Jours sans travailler'!$C$3="Score",0,6)</f>
        <v>6</v>
      </c>
      <c r="BU82">
        <f>IF('5. Jours sans travailler'!$C$3="Score",0,6)</f>
        <v>6</v>
      </c>
      <c r="BV82">
        <f>IF('5. Jours sans travailler'!$C$3="Score",0,6)</f>
        <v>6</v>
      </c>
      <c r="BW82">
        <f>IF('5. Jours sans travailler'!$C$3="Score",0,5)</f>
        <v>5</v>
      </c>
      <c r="BX82">
        <f>IF('5. Jours sans travailler'!$C$3="Score",0,4)</f>
        <v>4</v>
      </c>
      <c r="BY82">
        <f>IF('5. Jours sans travailler'!$C$3="Score",0,3)</f>
        <v>3</v>
      </c>
      <c r="BZ82">
        <f>IF('5. Jours sans travailler'!$C$3="Score",0,3)</f>
        <v>3</v>
      </c>
      <c r="CA82">
        <f>IF('5. Jours sans travailler'!$C$3="Score",0,3)</f>
        <v>3</v>
      </c>
      <c r="CB82">
        <f>IF('5. Jours sans travailler'!$C$3="Score",0,3)</f>
        <v>3</v>
      </c>
      <c r="CC82">
        <f>IF('5. Jours sans travailler'!$C$3="Score",0,3)</f>
        <v>3</v>
      </c>
      <c r="CD82">
        <f>IF('5. Jours sans travailler'!$C$3="Score",0,4)</f>
        <v>4</v>
      </c>
      <c r="CE82">
        <f>IF('5. Jours sans travailler'!$C$3="Score",0,5)</f>
        <v>5</v>
      </c>
      <c r="CF82">
        <f>IF('5. Jours sans travailler'!$C$3="Score",0,6)</f>
        <v>6</v>
      </c>
      <c r="CG82">
        <f>IF('5. Jours sans travailler'!$C$3="Score",0,7)</f>
        <v>7</v>
      </c>
      <c r="CH82">
        <f>IF('5. Jours sans travailler'!$C$3="Score",0,6)</f>
        <v>6</v>
      </c>
      <c r="CI82">
        <f>IF('5. Jours sans travailler'!$C$3="Score",0,5)</f>
        <v>5</v>
      </c>
      <c r="CJ82">
        <f>IF('5. Jours sans travailler'!$C$3="Score",0,4)</f>
        <v>4</v>
      </c>
      <c r="CK82">
        <f>IF('5. Jours sans travailler'!$C$3="Score",0,3)</f>
        <v>3</v>
      </c>
      <c r="CL82">
        <f>IF('5. Jours sans travailler'!$C$3="Score",0,3)</f>
        <v>3</v>
      </c>
      <c r="CM82">
        <f>IF('5. Jours sans travailler'!$C$3="Score",0,3)</f>
        <v>3</v>
      </c>
      <c r="CN82">
        <f>IF('5. Jours sans travailler'!$C$3="Score",0,3)</f>
        <v>3</v>
      </c>
      <c r="CO82">
        <f>IF('5. Jours sans travailler'!$C$3="Score",0,4)</f>
        <v>4</v>
      </c>
      <c r="CP82">
        <f>IF('5. Jours sans travailler'!$C$3="Score",0,5)</f>
        <v>5</v>
      </c>
      <c r="CQ82">
        <f>IF('5. Jours sans travailler'!$C$3="Score",0,6)</f>
        <v>6</v>
      </c>
      <c r="CR82">
        <f>IF('5. Jours sans travailler'!$C$3="Score",0,7)</f>
        <v>7</v>
      </c>
      <c r="CS82">
        <f>IF('5. Jours sans travailler'!$C$3="Score",0,7)</f>
        <v>7</v>
      </c>
      <c r="CT82">
        <f>IF('5. Jours sans travailler'!$C$3="Score",0,7)</f>
        <v>7</v>
      </c>
      <c r="CU82">
        <f>IF('5. Jours sans travailler'!$C$3="Score",0,6)</f>
        <v>6</v>
      </c>
      <c r="CV82">
        <f>IF('5. Jours sans travailler'!$C$3="Score",0,5)</f>
        <v>5</v>
      </c>
      <c r="CW82">
        <f>IF('5. Jours sans travailler'!$C$3="Score",0,4)</f>
        <v>4</v>
      </c>
      <c r="CX82">
        <f>IF('5. Jours sans travailler'!$C$3="Score",0,4)</f>
        <v>4</v>
      </c>
      <c r="CY82">
        <f>IF('5. Jours sans travailler'!$C$3="Score",0,4)</f>
        <v>4</v>
      </c>
      <c r="CZ82">
        <f>IF('5. Jours sans travailler'!$C$3="Score",0,4)</f>
        <v>4</v>
      </c>
      <c r="DA82">
        <f>IF('5. Jours sans travailler'!$C$3="Score",0,4)</f>
        <v>4</v>
      </c>
    </row>
    <row r="83" spans="2:105" x14ac:dyDescent="0.35">
      <c r="B83" s="186" t="s">
        <v>1178</v>
      </c>
      <c r="D83">
        <f t="shared" si="4"/>
        <v>4.3529411764705879</v>
      </c>
      <c r="E83">
        <f>IF('5. Jours sans travailler'!$C$3="Score",,)</f>
        <v>0</v>
      </c>
      <c r="P83">
        <f>IF('5. Jours sans travailler'!$C$3="Score",,)</f>
        <v>0</v>
      </c>
      <c r="Q83">
        <f>IF('5. Jours sans travailler'!$C$3="Score",,)</f>
        <v>0</v>
      </c>
      <c r="R83">
        <f>IF('5. Jours sans travailler'!$C$3="Score",,)</f>
        <v>0</v>
      </c>
      <c r="S83">
        <f>IF('5. Jours sans travailler'!$C$3="Score",,)</f>
        <v>0</v>
      </c>
      <c r="T83">
        <f>IF('5. Jours sans travailler'!$C$3="Score",,)</f>
        <v>0</v>
      </c>
      <c r="U83">
        <f>IF('5. Jours sans travailler'!$C$3="Score",0,2)</f>
        <v>2</v>
      </c>
      <c r="V83">
        <f>IF('5. Jours sans travailler'!$C$3="Score",0,3)</f>
        <v>3</v>
      </c>
      <c r="W83">
        <f>IF('5. Jours sans travailler'!$C$3="Score",0,4)</f>
        <v>4</v>
      </c>
      <c r="X83">
        <f>IF('5. Jours sans travailler'!$C$3="Score",0,4)</f>
        <v>4</v>
      </c>
      <c r="Y83">
        <f>IF('5. Jours sans travailler'!$C$3="Score",0,4)</f>
        <v>4</v>
      </c>
      <c r="Z83">
        <f>IF('5. Jours sans travailler'!$C$3="Score",0,4)</f>
        <v>4</v>
      </c>
      <c r="AA83">
        <f>IF('5. Jours sans travailler'!$C$3="Score",0,5)</f>
        <v>5</v>
      </c>
      <c r="AB83">
        <f>IF('5. Jours sans travailler'!$C$3="Score",0,5)</f>
        <v>5</v>
      </c>
      <c r="AC83">
        <f>IF('5. Jours sans travailler'!$C$3="Score",0,4)</f>
        <v>4</v>
      </c>
      <c r="AD83">
        <f>IF('5. Jours sans travailler'!$C$3="Score",0,3)</f>
        <v>3</v>
      </c>
      <c r="AE83">
        <f>IF('5. Jours sans travailler'!$C$3="Score",0,2)</f>
        <v>2</v>
      </c>
      <c r="AF83">
        <f>IF('5. Jours sans travailler'!$C$3="Score",0,3)</f>
        <v>3</v>
      </c>
      <c r="AG83">
        <f>IF('5. Jours sans travailler'!$C$3="Score",0,4)</f>
        <v>4</v>
      </c>
      <c r="AH83">
        <f>IF('5. Jours sans travailler'!$C$3="Score",0,4)</f>
        <v>4</v>
      </c>
      <c r="AI83">
        <f>IF('5. Jours sans travailler'!$C$3="Score",0,4)</f>
        <v>4</v>
      </c>
      <c r="AJ83">
        <f>IF('5. Jours sans travailler'!$C$3="Score",0,5)</f>
        <v>5</v>
      </c>
      <c r="AK83">
        <f>IF('5. Jours sans travailler'!$C$3="Score",0,6)</f>
        <v>6</v>
      </c>
      <c r="AL83">
        <f>IF('5. Jours sans travailler'!$C$3="Score",0,7)</f>
        <v>7</v>
      </c>
      <c r="AM83">
        <f>IF('5. Jours sans travailler'!$C$3="Score",0,7)</f>
        <v>7</v>
      </c>
      <c r="AN83">
        <f>IF('5. Jours sans travailler'!$C$3="Score",0,7)</f>
        <v>7</v>
      </c>
      <c r="AO83">
        <f>IF('5. Jours sans travailler'!$C$3="Score",0,7)</f>
        <v>7</v>
      </c>
      <c r="AP83">
        <f>IF('5. Jours sans travailler'!$C$3="Score",0,6)</f>
        <v>6</v>
      </c>
      <c r="AQ83">
        <f>IF('5. Jours sans travailler'!$C$3="Score",0,5)</f>
        <v>5</v>
      </c>
      <c r="AR83">
        <f>IF('5. Jours sans travailler'!$C$3="Score",0,5)</f>
        <v>5</v>
      </c>
      <c r="AS83">
        <f>IF('5. Jours sans travailler'!$C$3="Score",0,5)</f>
        <v>5</v>
      </c>
      <c r="AT83">
        <f>IF('5. Jours sans travailler'!$C$3="Score",0,4)</f>
        <v>4</v>
      </c>
      <c r="AU83">
        <f>IF('5. Jours sans travailler'!$C$3="Score",0,3)</f>
        <v>3</v>
      </c>
      <c r="AV83">
        <f>IF('5. Jours sans travailler'!$C$3="Score",0,3)</f>
        <v>3</v>
      </c>
      <c r="AW83">
        <f>IF('5. Jours sans travailler'!$C$3="Score",0,4)</f>
        <v>4</v>
      </c>
      <c r="AX83">
        <f>IF('5. Jours sans travailler'!$C$3="Score",0,5)</f>
        <v>5</v>
      </c>
      <c r="AY83">
        <f>IF('5. Jours sans travailler'!$C$3="Score",0,4)</f>
        <v>4</v>
      </c>
      <c r="AZ83">
        <f>IF('5. Jours sans travailler'!$C$3="Score",0,3)</f>
        <v>3</v>
      </c>
      <c r="BA83">
        <f>IF('5. Jours sans travailler'!$C$3="Score",0,4)</f>
        <v>4</v>
      </c>
      <c r="BB83">
        <f>IF('5. Jours sans travailler'!$C$3="Score",0,5)</f>
        <v>5</v>
      </c>
      <c r="BC83">
        <f>IF('5. Jours sans travailler'!$C$3="Score",0,5)</f>
        <v>5</v>
      </c>
      <c r="BD83">
        <f>IF('5. Jours sans travailler'!$C$3="Score",0,5)</f>
        <v>5</v>
      </c>
      <c r="BE83">
        <f>IF('5. Jours sans travailler'!$C$3="Score",0,4)</f>
        <v>4</v>
      </c>
      <c r="BF83">
        <f>IF('5. Jours sans travailler'!$C$3="Score",0,4)</f>
        <v>4</v>
      </c>
      <c r="BG83">
        <f>IF('5. Jours sans travailler'!$C$3="Score",0,4)</f>
        <v>4</v>
      </c>
      <c r="BH83">
        <f>IF('5. Jours sans travailler'!$C$3="Score",0,4)</f>
        <v>4</v>
      </c>
      <c r="BI83">
        <f>IF('5. Jours sans travailler'!$C$3="Score",0,4)</f>
        <v>4</v>
      </c>
      <c r="BJ83">
        <f>IF('5. Jours sans travailler'!$C$3="Score",0,4)</f>
        <v>4</v>
      </c>
      <c r="BK83">
        <f>IF('5. Jours sans travailler'!$C$3="Score",0,4)</f>
        <v>4</v>
      </c>
      <c r="BL83">
        <f>IF('5. Jours sans travailler'!$C$3="Score",0,4)</f>
        <v>4</v>
      </c>
      <c r="BM83">
        <f>IF('5. Jours sans travailler'!$C$3="Score",0,4)</f>
        <v>4</v>
      </c>
      <c r="BN83">
        <f>IF('5. Jours sans travailler'!$C$3="Score",0,5)</f>
        <v>5</v>
      </c>
      <c r="BO83">
        <f>IF('5. Jours sans travailler'!$C$3="Score",0,5)</f>
        <v>5</v>
      </c>
      <c r="BP83">
        <f>IF('5. Jours sans travailler'!$C$3="Score",0,5)</f>
        <v>5</v>
      </c>
      <c r="BQ83">
        <f>IF('5. Jours sans travailler'!$C$3="Score",0,4)</f>
        <v>4</v>
      </c>
      <c r="BR83">
        <f>IF('5. Jours sans travailler'!$C$3="Score",0,3)</f>
        <v>3</v>
      </c>
      <c r="BS83">
        <f>IF('5. Jours sans travailler'!$C$3="Score",0,3)</f>
        <v>3</v>
      </c>
      <c r="BT83">
        <f>IF('5. Jours sans travailler'!$C$3="Score",0,3)</f>
        <v>3</v>
      </c>
      <c r="BU83">
        <f>IF('5. Jours sans travailler'!$C$3="Score",0,3)</f>
        <v>3</v>
      </c>
      <c r="BV83">
        <f>IF('5. Jours sans travailler'!$C$3="Score",0,3)</f>
        <v>3</v>
      </c>
      <c r="BW83">
        <f>IF('5. Jours sans travailler'!$C$3="Score",0,3)</f>
        <v>3</v>
      </c>
      <c r="BX83">
        <f>IF('5. Jours sans travailler'!$C$3="Score",0,3)</f>
        <v>3</v>
      </c>
      <c r="BY83">
        <f>IF('5. Jours sans travailler'!$C$3="Score",0,3)</f>
        <v>3</v>
      </c>
      <c r="BZ83">
        <f>IF('5. Jours sans travailler'!$C$3="Score",0,3)</f>
        <v>3</v>
      </c>
      <c r="CA83">
        <f>IF('5. Jours sans travailler'!$C$3="Score",0,4)</f>
        <v>4</v>
      </c>
      <c r="CB83">
        <f>IF('5. Jours sans travailler'!$C$3="Score",0,4)</f>
        <v>4</v>
      </c>
      <c r="CC83">
        <f>IF('5. Jours sans travailler'!$C$3="Score",0,4)</f>
        <v>4</v>
      </c>
      <c r="CD83">
        <f>IF('5. Jours sans travailler'!$C$3="Score",0,3)</f>
        <v>3</v>
      </c>
      <c r="CE83">
        <f>IF('5. Jours sans travailler'!$C$3="Score",0,3)</f>
        <v>3</v>
      </c>
      <c r="CF83">
        <f>IF('5. Jours sans travailler'!$C$3="Score",0,3)</f>
        <v>3</v>
      </c>
      <c r="CG83">
        <f>IF('5. Jours sans travailler'!$C$3="Score",0,3)</f>
        <v>3</v>
      </c>
      <c r="CH83">
        <f>IF('5. Jours sans travailler'!$C$3="Score",0,3)</f>
        <v>3</v>
      </c>
      <c r="CI83">
        <f>IF('5. Jours sans travailler'!$C$3="Score",0,2)</f>
        <v>2</v>
      </c>
      <c r="CJ83">
        <f>IF('5. Jours sans travailler'!$C$3="Score",1,1)</f>
        <v>1</v>
      </c>
      <c r="CK83">
        <f>IF('5. Jours sans travailler'!$C$3="Score",0,2)</f>
        <v>2</v>
      </c>
      <c r="CL83">
        <f>IF('5. Jours sans travailler'!$C$3="Score",0,3)</f>
        <v>3</v>
      </c>
      <c r="CM83">
        <f>IF('5. Jours sans travailler'!$C$3="Score",0,4)</f>
        <v>4</v>
      </c>
      <c r="CN83">
        <f>IF('5. Jours sans travailler'!$C$3="Score",0,5)</f>
        <v>5</v>
      </c>
      <c r="CO83">
        <f>IF('5. Jours sans travailler'!$C$3="Score",0,5)</f>
        <v>5</v>
      </c>
      <c r="CP83">
        <f>IF('5. Jours sans travailler'!$C$3="Score",0,6)</f>
        <v>6</v>
      </c>
      <c r="CQ83">
        <f>IF('5. Jours sans travailler'!$C$3="Score",0,7)</f>
        <v>7</v>
      </c>
      <c r="CR83">
        <f>IF('5. Jours sans travailler'!$C$3="Score",0,7)</f>
        <v>7</v>
      </c>
      <c r="CS83">
        <f>IF('5. Jours sans travailler'!$C$3="Score",0,7)</f>
        <v>7</v>
      </c>
      <c r="CT83">
        <f>IF('5. Jours sans travailler'!$C$3="Score",0,7)</f>
        <v>7</v>
      </c>
      <c r="CU83">
        <f>IF('5. Jours sans travailler'!$C$3="Score",0,7)</f>
        <v>7</v>
      </c>
      <c r="CV83">
        <f>IF('5. Jours sans travailler'!$C$3="Score",0,7)</f>
        <v>7</v>
      </c>
      <c r="CW83">
        <f>IF('5. Jours sans travailler'!$C$3="Score",0,7)</f>
        <v>7</v>
      </c>
      <c r="CX83">
        <f>IF('5. Jours sans travailler'!$C$3="Score",0,6)</f>
        <v>6</v>
      </c>
      <c r="CY83">
        <f>IF('5. Jours sans travailler'!$C$3="Score",0,6)</f>
        <v>6</v>
      </c>
      <c r="CZ83">
        <f>IF('5. Jours sans travailler'!$C$3="Score",0,6)</f>
        <v>6</v>
      </c>
      <c r="DA83">
        <f>IF('5. Jours sans travailler'!$C$3="Score",0,6)</f>
        <v>6</v>
      </c>
    </row>
    <row r="84" spans="2:105" x14ac:dyDescent="0.35">
      <c r="B84" s="186" t="s">
        <v>1179</v>
      </c>
      <c r="D84">
        <f t="shared" si="4"/>
        <v>3.4705882352941178</v>
      </c>
      <c r="E84">
        <f>IF('5. Jours sans travailler'!$C$3="Score",,)</f>
        <v>0</v>
      </c>
      <c r="P84">
        <f>IF('5. Jours sans travailler'!$C$3="Score",,)</f>
        <v>0</v>
      </c>
      <c r="Q84">
        <f>IF('5. Jours sans travailler'!$C$3="Score",,)</f>
        <v>0</v>
      </c>
      <c r="R84">
        <f>IF('5. Jours sans travailler'!$C$3="Score",,)</f>
        <v>0</v>
      </c>
      <c r="S84">
        <f>IF('5. Jours sans travailler'!$C$3="Score",,)</f>
        <v>0</v>
      </c>
      <c r="T84">
        <f>IF('5. Jours sans travailler'!$C$3="Score",,)</f>
        <v>0</v>
      </c>
      <c r="U84">
        <f>IF('5. Jours sans travailler'!$C$3="Score",0,2)</f>
        <v>2</v>
      </c>
      <c r="V84">
        <f>IF('5. Jours sans travailler'!$C$3="Score",0,2)</f>
        <v>2</v>
      </c>
      <c r="W84">
        <f>IF('5. Jours sans travailler'!$C$3="Score",0,2)</f>
        <v>2</v>
      </c>
      <c r="X84">
        <f>IF('5. Jours sans travailler'!$C$3="Score",0,3)</f>
        <v>3</v>
      </c>
      <c r="Y84">
        <f>IF('5. Jours sans travailler'!$C$3="Score",0,3)</f>
        <v>3</v>
      </c>
      <c r="Z84">
        <f>IF('5. Jours sans travailler'!$C$3="Score",0,3)</f>
        <v>3</v>
      </c>
      <c r="AA84">
        <f>IF('5. Jours sans travailler'!$C$3="Score",0,3)</f>
        <v>3</v>
      </c>
      <c r="AB84">
        <f>IF('5. Jours sans travailler'!$C$3="Score",0,3)</f>
        <v>3</v>
      </c>
      <c r="AC84">
        <f>IF('5. Jours sans travailler'!$C$3="Score",0,3)</f>
        <v>3</v>
      </c>
      <c r="AD84">
        <f>IF('5. Jours sans travailler'!$C$3="Score",0,4)</f>
        <v>4</v>
      </c>
      <c r="AE84">
        <f>IF('5. Jours sans travailler'!$C$3="Score",0,4)</f>
        <v>4</v>
      </c>
      <c r="AF84">
        <f>IF('5. Jours sans travailler'!$C$3="Score",0,3)</f>
        <v>3</v>
      </c>
      <c r="AG84">
        <f>IF('5. Jours sans travailler'!$C$3="Score",0,2)</f>
        <v>2</v>
      </c>
      <c r="AH84">
        <f>IF('5. Jours sans travailler'!$C$3="Score",0,2)</f>
        <v>2</v>
      </c>
      <c r="AI84">
        <f>IF('5. Jours sans travailler'!$C$3="Score",0,3)</f>
        <v>3</v>
      </c>
      <c r="AJ84">
        <f>IF('5. Jours sans travailler'!$C$3="Score",0,4)</f>
        <v>4</v>
      </c>
      <c r="AK84">
        <f>IF('5. Jours sans travailler'!$C$3="Score",0,4)</f>
        <v>4</v>
      </c>
      <c r="AL84">
        <f>IF('5. Jours sans travailler'!$C$3="Score",0,4)</f>
        <v>4</v>
      </c>
      <c r="AM84">
        <f>IF('5. Jours sans travailler'!$C$3="Score",0,5)</f>
        <v>5</v>
      </c>
      <c r="AN84">
        <f>IF('5. Jours sans travailler'!$C$3="Score",0,6)</f>
        <v>6</v>
      </c>
      <c r="AO84">
        <f>IF('5. Jours sans travailler'!$C$3="Score",0,7)</f>
        <v>7</v>
      </c>
      <c r="AP84">
        <f>IF('5. Jours sans travailler'!$C$3="Score",0,7)</f>
        <v>7</v>
      </c>
      <c r="AQ84">
        <f>IF('5. Jours sans travailler'!$C$3="Score",0,6)</f>
        <v>6</v>
      </c>
      <c r="AR84">
        <f>IF('5. Jours sans travailler'!$C$3="Score",0,6)</f>
        <v>6</v>
      </c>
      <c r="AS84">
        <f>IF('5. Jours sans travailler'!$C$3="Score",0,6)</f>
        <v>6</v>
      </c>
      <c r="AT84">
        <f>IF('5. Jours sans travailler'!$C$3="Score",0,6)</f>
        <v>6</v>
      </c>
      <c r="AU84">
        <f>IF('5. Jours sans travailler'!$C$3="Score",0,5)</f>
        <v>5</v>
      </c>
      <c r="AV84">
        <f>IF('5. Jours sans travailler'!$C$3="Score",0,4)</f>
        <v>4</v>
      </c>
      <c r="AW84">
        <f>IF('5. Jours sans travailler'!$C$3="Score",0,3)</f>
        <v>3</v>
      </c>
      <c r="AX84">
        <f>IF('5. Jours sans travailler'!$C$3="Score",0,3)</f>
        <v>3</v>
      </c>
      <c r="AY84">
        <f>IF('5. Jours sans travailler'!$C$3="Score",0,3)</f>
        <v>3</v>
      </c>
      <c r="AZ84">
        <f>IF('5. Jours sans travailler'!$C$3="Score",0,3)</f>
        <v>3</v>
      </c>
      <c r="BA84">
        <f>IF('5. Jours sans travailler'!$C$3="Score",0,2)</f>
        <v>2</v>
      </c>
      <c r="BB84">
        <f>IF('5. Jours sans travailler'!$C$3="Score",0,2)</f>
        <v>2</v>
      </c>
      <c r="BC84">
        <f>IF('5. Jours sans travailler'!$C$3="Score",0,2)</f>
        <v>2</v>
      </c>
      <c r="BD84">
        <f>IF('5. Jours sans travailler'!$C$3="Score",0,2)</f>
        <v>2</v>
      </c>
      <c r="BE84">
        <f>IF('5. Jours sans travailler'!$C$3="Score",0,3)</f>
        <v>3</v>
      </c>
      <c r="BF84">
        <f>IF('5. Jours sans travailler'!$C$3="Score",0,3)</f>
        <v>3</v>
      </c>
      <c r="BG84">
        <f>IF('5. Jours sans travailler'!$C$3="Score",0,2)</f>
        <v>2</v>
      </c>
      <c r="BH84">
        <f>IF('5. Jours sans travailler'!$C$3="Score",0,2)</f>
        <v>2</v>
      </c>
      <c r="BI84">
        <f>IF('5. Jours sans travailler'!$C$3="Score",0,2)</f>
        <v>2</v>
      </c>
      <c r="BJ84">
        <f>IF('5. Jours sans travailler'!$C$3="Score",0,3)</f>
        <v>3</v>
      </c>
      <c r="BK84">
        <f>IF('5. Jours sans travailler'!$C$3="Score",0,4)</f>
        <v>4</v>
      </c>
      <c r="BL84">
        <f>IF('5. Jours sans travailler'!$C$3="Score",0,4)</f>
        <v>4</v>
      </c>
      <c r="BM84">
        <f>IF('5. Jours sans travailler'!$C$3="Score",0,3)</f>
        <v>3</v>
      </c>
      <c r="BN84">
        <f>IF('5. Jours sans travailler'!$C$3="Score",0,3)</f>
        <v>3</v>
      </c>
      <c r="BO84">
        <f>IF('5. Jours sans travailler'!$C$3="Score",0,3)</f>
        <v>3</v>
      </c>
      <c r="BP84">
        <f>IF('5. Jours sans travailler'!$C$3="Score",0,4)</f>
        <v>4</v>
      </c>
      <c r="BQ84">
        <f>IF('5. Jours sans travailler'!$C$3="Score",0,4)</f>
        <v>4</v>
      </c>
      <c r="BR84">
        <f>IF('5. Jours sans travailler'!$C$3="Score",0,4)</f>
        <v>4</v>
      </c>
      <c r="BS84">
        <f>IF('5. Jours sans travailler'!$C$3="Score",0,3)</f>
        <v>3</v>
      </c>
      <c r="BT84">
        <f>IF('5. Jours sans travailler'!$C$3="Score",0,3)</f>
        <v>3</v>
      </c>
      <c r="BU84">
        <f>IF('5. Jours sans travailler'!$C$3="Score",0,3)</f>
        <v>3</v>
      </c>
      <c r="BV84">
        <f>IF('5. Jours sans travailler'!$C$3="Score",0,4)</f>
        <v>4</v>
      </c>
      <c r="BW84">
        <f>IF('5. Jours sans travailler'!$C$3="Score",0,4)</f>
        <v>4</v>
      </c>
      <c r="BX84">
        <f>IF('5. Jours sans travailler'!$C$3="Score",0,3)</f>
        <v>3</v>
      </c>
      <c r="BY84">
        <f>IF('5. Jours sans travailler'!$C$3="Score",0,2)</f>
        <v>2</v>
      </c>
      <c r="BZ84">
        <f>IF('5. Jours sans travailler'!$C$3="Score",0,3)</f>
        <v>3</v>
      </c>
      <c r="CA84">
        <f>IF('5. Jours sans travailler'!$C$3="Score",0,4)</f>
        <v>4</v>
      </c>
      <c r="CB84">
        <f>IF('5. Jours sans travailler'!$C$3="Score",0,5)</f>
        <v>5</v>
      </c>
      <c r="CC84">
        <f>IF('5. Jours sans travailler'!$C$3="Score",0,5)</f>
        <v>5</v>
      </c>
      <c r="CD84">
        <f>IF('5. Jours sans travailler'!$C$3="Score",0,5)</f>
        <v>5</v>
      </c>
      <c r="CE84">
        <f>IF('5. Jours sans travailler'!$C$3="Score",0,5)</f>
        <v>5</v>
      </c>
      <c r="CF84">
        <f>IF('5. Jours sans travailler'!$C$3="Score",0,5)</f>
        <v>5</v>
      </c>
      <c r="CG84">
        <f>IF('5. Jours sans travailler'!$C$3="Score",0,4)</f>
        <v>4</v>
      </c>
      <c r="CH84">
        <f>IF('5. Jours sans travailler'!$C$3="Score",0,4)</f>
        <v>4</v>
      </c>
      <c r="CI84">
        <f>IF('5. Jours sans travailler'!$C$3="Score",0,3)</f>
        <v>3</v>
      </c>
      <c r="CJ84">
        <f>IF('5. Jours sans travailler'!$C$3="Score",0,2)</f>
        <v>2</v>
      </c>
      <c r="CK84">
        <f>IF('5. Jours sans travailler'!$C$3="Score",1,1)</f>
        <v>1</v>
      </c>
      <c r="CL84">
        <f>IF('5. Jours sans travailler'!$C$3="Score",1,1)</f>
        <v>1</v>
      </c>
      <c r="CM84">
        <f>IF('5. Jours sans travailler'!$C$3="Score",0,2)</f>
        <v>2</v>
      </c>
      <c r="CN84">
        <f>IF('5. Jours sans travailler'!$C$3="Score",0,3)</f>
        <v>3</v>
      </c>
      <c r="CO84">
        <f>IF('5. Jours sans travailler'!$C$3="Score",0,3)</f>
        <v>3</v>
      </c>
      <c r="CP84">
        <f>IF('5. Jours sans travailler'!$C$3="Score",0,3)</f>
        <v>3</v>
      </c>
      <c r="CQ84">
        <f>IF('5. Jours sans travailler'!$C$3="Score",0,3)</f>
        <v>3</v>
      </c>
      <c r="CR84">
        <f>IF('5. Jours sans travailler'!$C$3="Score",0,4)</f>
        <v>4</v>
      </c>
      <c r="CS84">
        <f>IF('5. Jours sans travailler'!$C$3="Score",0,5)</f>
        <v>5</v>
      </c>
      <c r="CT84">
        <f>IF('5. Jours sans travailler'!$C$3="Score",0,5)</f>
        <v>5</v>
      </c>
      <c r="CU84">
        <f>IF('5. Jours sans travailler'!$C$3="Score",0,4)</f>
        <v>4</v>
      </c>
      <c r="CV84">
        <f>IF('5. Jours sans travailler'!$C$3="Score",0,3)</f>
        <v>3</v>
      </c>
      <c r="CW84">
        <f>IF('5. Jours sans travailler'!$C$3="Score",0,3)</f>
        <v>3</v>
      </c>
      <c r="CX84">
        <f>IF('5. Jours sans travailler'!$C$3="Score",0,3)</f>
        <v>3</v>
      </c>
      <c r="CY84">
        <f>IF('5. Jours sans travailler'!$C$3="Score",0,3)</f>
        <v>3</v>
      </c>
      <c r="CZ84">
        <f>IF('5. Jours sans travailler'!$C$3="Score",0,3)</f>
        <v>3</v>
      </c>
      <c r="DA84">
        <f>IF('5. Jours sans travailler'!$C$3="Score",0,3)</f>
        <v>3</v>
      </c>
    </row>
    <row r="85" spans="2:105" x14ac:dyDescent="0.35">
      <c r="B85" s="186" t="s">
        <v>1180</v>
      </c>
      <c r="D85">
        <f t="shared" si="4"/>
        <v>3.5882352941176472</v>
      </c>
      <c r="E85">
        <f>IF('5. Jours sans travailler'!$C$3="Score",,)</f>
        <v>0</v>
      </c>
      <c r="P85">
        <f>IF('5. Jours sans travailler'!$C$3="Score",,)</f>
        <v>0</v>
      </c>
      <c r="Q85">
        <f>IF('5. Jours sans travailler'!$C$3="Score",,)</f>
        <v>0</v>
      </c>
      <c r="R85">
        <f>IF('5. Jours sans travailler'!$C$3="Score",,)</f>
        <v>0</v>
      </c>
      <c r="S85">
        <f>IF('5. Jours sans travailler'!$C$3="Score",,)</f>
        <v>0</v>
      </c>
      <c r="T85">
        <f>IF('5. Jours sans travailler'!$C$3="Score",,)</f>
        <v>0</v>
      </c>
      <c r="U85">
        <f>IF('5. Jours sans travailler'!$C$3="Score",0,3)</f>
        <v>3</v>
      </c>
      <c r="V85">
        <f>IF('5. Jours sans travailler'!$C$3="Score",0,3)</f>
        <v>3</v>
      </c>
      <c r="W85">
        <f>IF('5. Jours sans travailler'!$C$3="Score",0,3)</f>
        <v>3</v>
      </c>
      <c r="X85">
        <f>IF('5. Jours sans travailler'!$C$3="Score",0,3)</f>
        <v>3</v>
      </c>
      <c r="Y85">
        <f>IF('5. Jours sans travailler'!$C$3="Score",0,3)</f>
        <v>3</v>
      </c>
      <c r="Z85">
        <f>IF('5. Jours sans travailler'!$C$3="Score",0,3)</f>
        <v>3</v>
      </c>
      <c r="AA85">
        <f>IF('5. Jours sans travailler'!$C$3="Score",0,4)</f>
        <v>4</v>
      </c>
      <c r="AB85">
        <f>IF('5. Jours sans travailler'!$C$3="Score",0,5)</f>
        <v>5</v>
      </c>
      <c r="AC85">
        <f>IF('5. Jours sans travailler'!$C$3="Score",0,6)</f>
        <v>6</v>
      </c>
      <c r="AD85">
        <f>IF('5. Jours sans travailler'!$C$3="Score",0,6)</f>
        <v>6</v>
      </c>
      <c r="AE85">
        <f>IF('5. Jours sans travailler'!$C$3="Score",0,5)</f>
        <v>5</v>
      </c>
      <c r="AF85">
        <f>IF('5. Jours sans travailler'!$C$3="Score",0,4)</f>
        <v>4</v>
      </c>
      <c r="AG85">
        <f>IF('5. Jours sans travailler'!$C$3="Score",0,4)</f>
        <v>4</v>
      </c>
      <c r="AH85">
        <f>IF('5. Jours sans travailler'!$C$3="Score",0,4)</f>
        <v>4</v>
      </c>
      <c r="AI85">
        <f>IF('5. Jours sans travailler'!$C$3="Score",0,4)</f>
        <v>4</v>
      </c>
      <c r="AJ85">
        <f>IF('5. Jours sans travailler'!$C$3="Score",0,3)</f>
        <v>3</v>
      </c>
      <c r="AK85">
        <f>IF('5. Jours sans travailler'!$C$3="Score",0,3)</f>
        <v>3</v>
      </c>
      <c r="AL85">
        <f>IF('5. Jours sans travailler'!$C$3="Score",0,3)</f>
        <v>3</v>
      </c>
      <c r="AM85">
        <f>IF('5. Jours sans travailler'!$C$3="Score",0,3)</f>
        <v>3</v>
      </c>
      <c r="AN85">
        <f>IF('5. Jours sans travailler'!$C$3="Score",0,3)</f>
        <v>3</v>
      </c>
      <c r="AO85">
        <f>IF('5. Jours sans travailler'!$C$3="Score",0,3)</f>
        <v>3</v>
      </c>
      <c r="AP85">
        <f>IF('5. Jours sans travailler'!$C$3="Score",0,3)</f>
        <v>3</v>
      </c>
      <c r="AQ85">
        <f>IF('5. Jours sans travailler'!$C$3="Score",0,4)</f>
        <v>4</v>
      </c>
      <c r="AR85">
        <f>IF('5. Jours sans travailler'!$C$3="Score",0,5)</f>
        <v>5</v>
      </c>
      <c r="AS85">
        <f>IF('5. Jours sans travailler'!$C$3="Score",0,6)</f>
        <v>6</v>
      </c>
      <c r="AT85">
        <f>IF('5. Jours sans travailler'!$C$3="Score",0,7)</f>
        <v>7</v>
      </c>
      <c r="AU85">
        <f>IF('5. Jours sans travailler'!$C$3="Score",0,6)</f>
        <v>6</v>
      </c>
      <c r="AV85">
        <f>IF('5. Jours sans travailler'!$C$3="Score",0,5)</f>
        <v>5</v>
      </c>
      <c r="AW85">
        <f>IF('5. Jours sans travailler'!$C$3="Score",0,4)</f>
        <v>4</v>
      </c>
      <c r="AX85">
        <f>IF('5. Jours sans travailler'!$C$3="Score",0,3)</f>
        <v>3</v>
      </c>
      <c r="AY85">
        <f>IF('5. Jours sans travailler'!$C$3="Score",0,3)</f>
        <v>3</v>
      </c>
      <c r="AZ85">
        <f>IF('5. Jours sans travailler'!$C$3="Score",0,3)</f>
        <v>3</v>
      </c>
      <c r="BA85">
        <f>IF('5. Jours sans travailler'!$C$3="Score",0,2)</f>
        <v>2</v>
      </c>
      <c r="BB85">
        <f>IF('5. Jours sans travailler'!$C$3="Score",0,2)</f>
        <v>2</v>
      </c>
      <c r="BC85">
        <f>IF('5. Jours sans travailler'!$C$3="Score",0,2)</f>
        <v>2</v>
      </c>
      <c r="BD85">
        <f>IF('5. Jours sans travailler'!$C$3="Score",0,3)</f>
        <v>3</v>
      </c>
      <c r="BE85">
        <f>IF('5. Jours sans travailler'!$C$3="Score",0,4)</f>
        <v>4</v>
      </c>
      <c r="BF85">
        <f>IF('5. Jours sans travailler'!$C$3="Score",0,4)</f>
        <v>4</v>
      </c>
      <c r="BG85">
        <f>IF('5. Jours sans travailler'!$C$3="Score",0,3)</f>
        <v>3</v>
      </c>
      <c r="BH85">
        <f>IF('5. Jours sans travailler'!$C$3="Score",0,4)</f>
        <v>4</v>
      </c>
      <c r="BI85">
        <f>IF('5. Jours sans travailler'!$C$3="Score",0,5)</f>
        <v>5</v>
      </c>
      <c r="BJ85">
        <f>IF('5. Jours sans travailler'!$C$3="Score",0,5)</f>
        <v>5</v>
      </c>
      <c r="BK85">
        <f>IF('5. Jours sans travailler'!$C$3="Score",0,4)</f>
        <v>4</v>
      </c>
      <c r="BL85">
        <f>IF('5. Jours sans travailler'!$C$3="Score",0,4)</f>
        <v>4</v>
      </c>
      <c r="BM85">
        <f>IF('5. Jours sans travailler'!$C$3="Score",0,4)</f>
        <v>4</v>
      </c>
      <c r="BN85">
        <f>IF('5. Jours sans travailler'!$C$3="Score",0,4)</f>
        <v>4</v>
      </c>
      <c r="BO85">
        <f>IF('5. Jours sans travailler'!$C$3="Score",0,3)</f>
        <v>3</v>
      </c>
      <c r="BP85">
        <f>IF('5. Jours sans travailler'!$C$3="Score",0,2)</f>
        <v>2</v>
      </c>
      <c r="BQ85">
        <f>IF('5. Jours sans travailler'!$C$3="Score",0,3)</f>
        <v>3</v>
      </c>
      <c r="BR85">
        <f>IF('5. Jours sans travailler'!$C$3="Score",0,4)</f>
        <v>4</v>
      </c>
      <c r="BS85">
        <f>IF('5. Jours sans travailler'!$C$3="Score",0,3)</f>
        <v>3</v>
      </c>
      <c r="BT85">
        <f>IF('5. Jours sans travailler'!$C$3="Score",0,2)</f>
        <v>2</v>
      </c>
      <c r="BU85">
        <f>IF('5. Jours sans travailler'!$C$3="Score",0,3)</f>
        <v>3</v>
      </c>
      <c r="BV85">
        <f>IF('5. Jours sans travailler'!$C$3="Score",0,4)</f>
        <v>4</v>
      </c>
      <c r="BW85">
        <f>IF('5. Jours sans travailler'!$C$3="Score",0,5)</f>
        <v>5</v>
      </c>
      <c r="BX85">
        <f>IF('5. Jours sans travailler'!$C$3="Score",0,4)</f>
        <v>4</v>
      </c>
      <c r="BY85">
        <f>IF('5. Jours sans travailler'!$C$3="Score",0,3)</f>
        <v>3</v>
      </c>
      <c r="BZ85">
        <f>IF('5. Jours sans travailler'!$C$3="Score",0,3)</f>
        <v>3</v>
      </c>
      <c r="CA85">
        <f>IF('5. Jours sans travailler'!$C$3="Score",0,4)</f>
        <v>4</v>
      </c>
      <c r="CB85">
        <f>IF('5. Jours sans travailler'!$C$3="Score",0,4)</f>
        <v>4</v>
      </c>
      <c r="CC85">
        <f>IF('5. Jours sans travailler'!$C$3="Score",0,4)</f>
        <v>4</v>
      </c>
      <c r="CD85">
        <f>IF('5. Jours sans travailler'!$C$3="Score",0,3)</f>
        <v>3</v>
      </c>
      <c r="CE85">
        <f>IF('5. Jours sans travailler'!$C$3="Score",0,3)</f>
        <v>3</v>
      </c>
      <c r="CF85">
        <f>IF('5. Jours sans travailler'!$C$3="Score",0,3)</f>
        <v>3</v>
      </c>
      <c r="CG85">
        <f>IF('5. Jours sans travailler'!$C$3="Score",0,3)</f>
        <v>3</v>
      </c>
      <c r="CH85">
        <f>IF('5. Jours sans travailler'!$C$3="Score",0,3)</f>
        <v>3</v>
      </c>
      <c r="CI85">
        <f>IF('5. Jours sans travailler'!$C$3="Score",0,3)</f>
        <v>3</v>
      </c>
      <c r="CJ85">
        <f>IF('5. Jours sans travailler'!$C$3="Score",0,2)</f>
        <v>2</v>
      </c>
      <c r="CK85">
        <f>IF('5. Jours sans travailler'!$C$3="Score",0,2)</f>
        <v>2</v>
      </c>
      <c r="CL85">
        <f>IF('5. Jours sans travailler'!$C$3="Score",0,3)</f>
        <v>3</v>
      </c>
      <c r="CM85">
        <f>IF('5. Jours sans travailler'!$C$3="Score",0,4)</f>
        <v>4</v>
      </c>
      <c r="CN85">
        <f>IF('5. Jours sans travailler'!$C$3="Score",0,5)</f>
        <v>5</v>
      </c>
      <c r="CO85">
        <f>IF('5. Jours sans travailler'!$C$3="Score",0,4)</f>
        <v>4</v>
      </c>
      <c r="CP85">
        <f>IF('5. Jours sans travailler'!$C$3="Score",0,3)</f>
        <v>3</v>
      </c>
      <c r="CQ85">
        <f>IF('5. Jours sans travailler'!$C$3="Score",0,3)</f>
        <v>3</v>
      </c>
      <c r="CR85">
        <f>IF('5. Jours sans travailler'!$C$3="Score",0,4)</f>
        <v>4</v>
      </c>
      <c r="CS85">
        <f>IF('5. Jours sans travailler'!$C$3="Score",0,4)</f>
        <v>4</v>
      </c>
      <c r="CT85">
        <f>IF('5. Jours sans travailler'!$C$3="Score",0,4)</f>
        <v>4</v>
      </c>
      <c r="CU85">
        <f>IF('5. Jours sans travailler'!$C$3="Score",0,3)</f>
        <v>3</v>
      </c>
      <c r="CV85">
        <f>IF('5. Jours sans travailler'!$C$3="Score",0,3)</f>
        <v>3</v>
      </c>
      <c r="CW85">
        <f>IF('5. Jours sans travailler'!$C$3="Score",0,3)</f>
        <v>3</v>
      </c>
      <c r="CX85">
        <f>IF('5. Jours sans travailler'!$C$3="Score",0,3)</f>
        <v>3</v>
      </c>
      <c r="CY85">
        <f>IF('5. Jours sans travailler'!$C$3="Score",0,3)</f>
        <v>3</v>
      </c>
      <c r="CZ85">
        <f>IF('5. Jours sans travailler'!$C$3="Score",0,3)</f>
        <v>3</v>
      </c>
      <c r="DA85">
        <f>IF('5. Jours sans travailler'!$C$3="Score",0,3)</f>
        <v>3</v>
      </c>
    </row>
    <row r="86" spans="2:105" x14ac:dyDescent="0.35">
      <c r="B86" s="186" t="s">
        <v>1181</v>
      </c>
      <c r="D86">
        <f t="shared" si="4"/>
        <v>6.2823529411764705</v>
      </c>
      <c r="E86">
        <f>IF('5. Jours sans travailler'!$C$3="Score",,)</f>
        <v>0</v>
      </c>
      <c r="P86">
        <f>IF('5. Jours sans travailler'!$C$3="Score",,)</f>
        <v>0</v>
      </c>
      <c r="Q86">
        <f>IF('5. Jours sans travailler'!$C$3="Score",,)</f>
        <v>0</v>
      </c>
      <c r="R86">
        <f>IF('5. Jours sans travailler'!$C$3="Score",,)</f>
        <v>0</v>
      </c>
      <c r="S86">
        <f>IF('5. Jours sans travailler'!$C$3="Score",,)</f>
        <v>0</v>
      </c>
      <c r="T86">
        <f>IF('5. Jours sans travailler'!$C$3="Score",,)</f>
        <v>0</v>
      </c>
      <c r="U86">
        <f>IF('5. Jours sans travailler'!$C$3="Score",0,2)</f>
        <v>2</v>
      </c>
      <c r="V86">
        <f>IF('5. Jours sans travailler'!$C$3="Score",0,2)</f>
        <v>2</v>
      </c>
      <c r="W86">
        <f>IF('5. Jours sans travailler'!$C$3="Score",0,2)</f>
        <v>2</v>
      </c>
      <c r="X86">
        <f>IF('5. Jours sans travailler'!$C$3="Score",0,3)</f>
        <v>3</v>
      </c>
      <c r="Y86">
        <f>IF('5. Jours sans travailler'!$C$3="Score",0,3)</f>
        <v>3</v>
      </c>
      <c r="Z86">
        <f>IF('5. Jours sans travailler'!$C$3="Score",0,3)</f>
        <v>3</v>
      </c>
      <c r="AA86">
        <f>IF('5. Jours sans travailler'!$C$3="Score",0,3)</f>
        <v>3</v>
      </c>
      <c r="AB86">
        <f>IF('5. Jours sans travailler'!$C$3="Score",0,3)</f>
        <v>3</v>
      </c>
      <c r="AC86">
        <f>IF('5. Jours sans travailler'!$C$3="Score",0,3)</f>
        <v>3</v>
      </c>
      <c r="AD86">
        <f>IF('5. Jours sans travailler'!$C$3="Score",0,4)</f>
        <v>4</v>
      </c>
      <c r="AE86">
        <f>IF('5. Jours sans travailler'!$C$3="Score",0,4)</f>
        <v>4</v>
      </c>
      <c r="AF86">
        <f>IF('5. Jours sans travailler'!$C$3="Score",0,3)</f>
        <v>3</v>
      </c>
      <c r="AG86">
        <f>IF('5. Jours sans travailler'!$C$3="Score",0,3)</f>
        <v>3</v>
      </c>
      <c r="AH86">
        <f>IF('5. Jours sans travailler'!$C$3="Score",0,4)</f>
        <v>4</v>
      </c>
      <c r="AI86">
        <f>IF('5. Jours sans travailler'!$C$3="Score",0,5)</f>
        <v>5</v>
      </c>
      <c r="AJ86">
        <f>IF('5. Jours sans travailler'!$C$3="Score",0,6)</f>
        <v>6</v>
      </c>
      <c r="AK86">
        <f>IF('5. Jours sans travailler'!$C$3="Score",0,6)</f>
        <v>6</v>
      </c>
      <c r="AL86">
        <f>IF('5. Jours sans travailler'!$C$3="Score",0,6)</f>
        <v>6</v>
      </c>
      <c r="AM86">
        <f>IF('5. Jours sans travailler'!$C$3="Score",0,7)</f>
        <v>7</v>
      </c>
      <c r="AN86">
        <f>IF('5. Jours sans travailler'!$C$3="Score",0,7)</f>
        <v>7</v>
      </c>
      <c r="AO86">
        <f>IF('5. Jours sans travailler'!$C$3="Score",0,7)</f>
        <v>7</v>
      </c>
      <c r="AP86">
        <f>IF('5. Jours sans travailler'!$C$3="Score",0,7)</f>
        <v>7</v>
      </c>
      <c r="AQ86">
        <f>IF('5. Jours sans travailler'!$C$3="Score",0,7)</f>
        <v>7</v>
      </c>
      <c r="AR86">
        <f>IF('5. Jours sans travailler'!$C$3="Score",0,7)</f>
        <v>7</v>
      </c>
      <c r="AS86">
        <f>IF('5. Jours sans travailler'!$C$3="Score",0,7)</f>
        <v>7</v>
      </c>
      <c r="AT86">
        <f>IF('5. Jours sans travailler'!$C$3="Score",0,7)</f>
        <v>7</v>
      </c>
      <c r="AU86">
        <f>IF('5. Jours sans travailler'!$C$3="Score",0,7)</f>
        <v>7</v>
      </c>
      <c r="AV86">
        <f>IF('5. Jours sans travailler'!$C$3="Score",0,7)</f>
        <v>7</v>
      </c>
      <c r="AW86">
        <f>IF('5. Jours sans travailler'!$C$3="Score",0,7)</f>
        <v>7</v>
      </c>
      <c r="AX86">
        <f>IF('5. Jours sans travailler'!$C$3="Score",0,7)</f>
        <v>7</v>
      </c>
      <c r="AY86">
        <f>IF('5. Jours sans travailler'!$C$3="Score",0,7)</f>
        <v>7</v>
      </c>
      <c r="AZ86">
        <f>IF('5. Jours sans travailler'!$C$3="Score",0,7)</f>
        <v>7</v>
      </c>
      <c r="BA86">
        <f>IF('5. Jours sans travailler'!$C$3="Score",0,7)</f>
        <v>7</v>
      </c>
      <c r="BB86">
        <f>IF('5. Jours sans travailler'!$C$3="Score",0,7)</f>
        <v>7</v>
      </c>
      <c r="BC86">
        <f>IF('5. Jours sans travailler'!$C$3="Score",0,7)</f>
        <v>7</v>
      </c>
      <c r="BD86">
        <f>IF('5. Jours sans travailler'!$C$3="Score",0,7)</f>
        <v>7</v>
      </c>
      <c r="BE86">
        <f>IF('5. Jours sans travailler'!$C$3="Score",0,7)</f>
        <v>7</v>
      </c>
      <c r="BF86">
        <f>IF('5. Jours sans travailler'!$C$3="Score",0,7)</f>
        <v>7</v>
      </c>
      <c r="BG86">
        <f>IF('5. Jours sans travailler'!$C$3="Score",0,7)</f>
        <v>7</v>
      </c>
      <c r="BH86">
        <f>IF('5. Jours sans travailler'!$C$3="Score",0,7)</f>
        <v>7</v>
      </c>
      <c r="BI86">
        <f>IF('5. Jours sans travailler'!$C$3="Score",0,7)</f>
        <v>7</v>
      </c>
      <c r="BJ86">
        <f>IF('5. Jours sans travailler'!$C$3="Score",0,7)</f>
        <v>7</v>
      </c>
      <c r="BK86">
        <f>IF('5. Jours sans travailler'!$C$3="Score",0,7)</f>
        <v>7</v>
      </c>
      <c r="BL86">
        <f>IF('5. Jours sans travailler'!$C$3="Score",0,7)</f>
        <v>7</v>
      </c>
      <c r="BM86">
        <f>IF('5. Jours sans travailler'!$C$3="Score",0,7)</f>
        <v>7</v>
      </c>
      <c r="BN86">
        <f>IF('5. Jours sans travailler'!$C$3="Score",0,7)</f>
        <v>7</v>
      </c>
      <c r="BO86">
        <f>IF('5. Jours sans travailler'!$C$3="Score",0,7)</f>
        <v>7</v>
      </c>
      <c r="BP86">
        <f>IF('5. Jours sans travailler'!$C$3="Score",0,7)</f>
        <v>7</v>
      </c>
      <c r="BQ86">
        <f>IF('5. Jours sans travailler'!$C$3="Score",0,7)</f>
        <v>7</v>
      </c>
      <c r="BR86">
        <f>IF('5. Jours sans travailler'!$C$3="Score",0,7)</f>
        <v>7</v>
      </c>
      <c r="BS86">
        <f>IF('5. Jours sans travailler'!$C$3="Score",0,7)</f>
        <v>7</v>
      </c>
      <c r="BT86">
        <f>IF('5. Jours sans travailler'!$C$3="Score",0,7)</f>
        <v>7</v>
      </c>
      <c r="BU86">
        <f>IF('5. Jours sans travailler'!$C$3="Score",0,7)</f>
        <v>7</v>
      </c>
      <c r="BV86">
        <f>IF('5. Jours sans travailler'!$C$3="Score",0,7)</f>
        <v>7</v>
      </c>
      <c r="BW86">
        <f>IF('5. Jours sans travailler'!$C$3="Score",0,7)</f>
        <v>7</v>
      </c>
      <c r="BX86">
        <f>IF('5. Jours sans travailler'!$C$3="Score",0,7)</f>
        <v>7</v>
      </c>
      <c r="BY86">
        <f>IF('5. Jours sans travailler'!$C$3="Score",0,7)</f>
        <v>7</v>
      </c>
      <c r="BZ86">
        <f>IF('5. Jours sans travailler'!$C$3="Score",0,7)</f>
        <v>7</v>
      </c>
      <c r="CA86">
        <f>IF('5. Jours sans travailler'!$C$3="Score",0,7)</f>
        <v>7</v>
      </c>
      <c r="CB86">
        <f>IF('5. Jours sans travailler'!$C$3="Score",0,7)</f>
        <v>7</v>
      </c>
      <c r="CC86">
        <f>IF('5. Jours sans travailler'!$C$3="Score",0,7)</f>
        <v>7</v>
      </c>
      <c r="CD86">
        <f>IF('5. Jours sans travailler'!$C$3="Score",0,7)</f>
        <v>7</v>
      </c>
      <c r="CE86">
        <f>IF('5. Jours sans travailler'!$C$3="Score",0,7)</f>
        <v>7</v>
      </c>
      <c r="CF86">
        <f>IF('5. Jours sans travailler'!$C$3="Score",0,7)</f>
        <v>7</v>
      </c>
      <c r="CG86">
        <f>IF('5. Jours sans travailler'!$C$3="Score",0,7)</f>
        <v>7</v>
      </c>
      <c r="CH86">
        <f>IF('5. Jours sans travailler'!$C$3="Score",0,7)</f>
        <v>7</v>
      </c>
      <c r="CI86">
        <f>IF('5. Jours sans travailler'!$C$3="Score",0,7)</f>
        <v>7</v>
      </c>
      <c r="CJ86">
        <f>IF('5. Jours sans travailler'!$C$3="Score",0,7)</f>
        <v>7</v>
      </c>
      <c r="CK86">
        <f>IF('5. Jours sans travailler'!$C$3="Score",0,7)</f>
        <v>7</v>
      </c>
      <c r="CL86">
        <f>IF('5. Jours sans travailler'!$C$3="Score",0,7)</f>
        <v>7</v>
      </c>
      <c r="CM86">
        <f>IF('5. Jours sans travailler'!$C$3="Score",0,7)</f>
        <v>7</v>
      </c>
      <c r="CN86">
        <f>IF('5. Jours sans travailler'!$C$3="Score",0,7)</f>
        <v>7</v>
      </c>
      <c r="CO86">
        <f>IF('5. Jours sans travailler'!$C$3="Score",0,7)</f>
        <v>7</v>
      </c>
      <c r="CP86">
        <f>IF('5. Jours sans travailler'!$C$3="Score",0,7)</f>
        <v>7</v>
      </c>
      <c r="CQ86">
        <f>IF('5. Jours sans travailler'!$C$3="Score",0,7)</f>
        <v>7</v>
      </c>
      <c r="CR86">
        <f>IF('5. Jours sans travailler'!$C$3="Score",0,7)</f>
        <v>7</v>
      </c>
      <c r="CS86">
        <f>IF('5. Jours sans travailler'!$C$3="Score",0,7)</f>
        <v>7</v>
      </c>
      <c r="CT86">
        <f>IF('5. Jours sans travailler'!$C$3="Score",0,7)</f>
        <v>7</v>
      </c>
      <c r="CU86">
        <f>IF('5. Jours sans travailler'!$C$3="Score",0,7)</f>
        <v>7</v>
      </c>
      <c r="CV86">
        <f>IF('5. Jours sans travailler'!$C$3="Score",0,7)</f>
        <v>7</v>
      </c>
      <c r="CW86">
        <f>IF('5. Jours sans travailler'!$C$3="Score",0,7)</f>
        <v>7</v>
      </c>
      <c r="CX86">
        <f>IF('5. Jours sans travailler'!$C$3="Score",0,7)</f>
        <v>7</v>
      </c>
      <c r="CY86">
        <f>IF('5. Jours sans travailler'!$C$3="Score",0,7)</f>
        <v>7</v>
      </c>
      <c r="CZ86">
        <f>IF('5. Jours sans travailler'!$C$3="Score",0,7)</f>
        <v>7</v>
      </c>
      <c r="DA86">
        <f>IF('5. Jours sans travailler'!$C$3="Score",0,7)</f>
        <v>7</v>
      </c>
    </row>
    <row r="87" spans="2:105" x14ac:dyDescent="0.35">
      <c r="B87" s="186" t="s">
        <v>1182</v>
      </c>
      <c r="D87">
        <f t="shared" si="4"/>
        <v>3.6941176470588237</v>
      </c>
      <c r="E87">
        <f>IF('5. Jours sans travailler'!$C$3="Score",,)</f>
        <v>0</v>
      </c>
      <c r="P87">
        <f>IF('5. Jours sans travailler'!$C$3="Score",,)</f>
        <v>0</v>
      </c>
      <c r="Q87">
        <f>IF('5. Jours sans travailler'!$C$3="Score",,)</f>
        <v>0</v>
      </c>
      <c r="R87">
        <f>IF('5. Jours sans travailler'!$C$3="Score",,)</f>
        <v>0</v>
      </c>
      <c r="S87">
        <f>IF('5. Jours sans travailler'!$C$3="Score",,)</f>
        <v>0</v>
      </c>
      <c r="T87">
        <f>IF('5. Jours sans travailler'!$C$3="Score",,)</f>
        <v>0</v>
      </c>
      <c r="U87">
        <f>IF('5. Jours sans travailler'!$C$3="Score",0,3)</f>
        <v>3</v>
      </c>
      <c r="V87">
        <f>IF('5. Jours sans travailler'!$C$3="Score",0,3)</f>
        <v>3</v>
      </c>
      <c r="W87">
        <f>IF('5. Jours sans travailler'!$C$3="Score",0,4)</f>
        <v>4</v>
      </c>
      <c r="X87">
        <f>IF('5. Jours sans travailler'!$C$3="Score",0,4)</f>
        <v>4</v>
      </c>
      <c r="Y87">
        <f>IF('5. Jours sans travailler'!$C$3="Score",0,3)</f>
        <v>3</v>
      </c>
      <c r="Z87">
        <f>IF('5. Jours sans travailler'!$C$3="Score",0,2)</f>
        <v>2</v>
      </c>
      <c r="AA87">
        <f>IF('5. Jours sans travailler'!$C$3="Score",0,2)</f>
        <v>2</v>
      </c>
      <c r="AB87">
        <f>IF('5. Jours sans travailler'!$C$3="Score",0,3)</f>
        <v>3</v>
      </c>
      <c r="AC87">
        <f>IF('5. Jours sans travailler'!$C$3="Score",0,4)</f>
        <v>4</v>
      </c>
      <c r="AD87">
        <f>IF('5. Jours sans travailler'!$C$3="Score",0,3)</f>
        <v>3</v>
      </c>
      <c r="AE87">
        <f>IF('5. Jours sans travailler'!$C$3="Score",0,2)</f>
        <v>2</v>
      </c>
      <c r="AF87">
        <f>IF('5. Jours sans travailler'!$C$3="Score",0,3)</f>
        <v>3</v>
      </c>
      <c r="AG87">
        <f>IF('5. Jours sans travailler'!$C$3="Score",0,4)</f>
        <v>4</v>
      </c>
      <c r="AH87">
        <f>IF('5. Jours sans travailler'!$C$3="Score",0,5)</f>
        <v>5</v>
      </c>
      <c r="AI87">
        <f>IF('5. Jours sans travailler'!$C$3="Score",0,5)</f>
        <v>5</v>
      </c>
      <c r="AJ87">
        <f>IF('5. Jours sans travailler'!$C$3="Score",0,5)</f>
        <v>5</v>
      </c>
      <c r="AK87">
        <f>IF('5. Jours sans travailler'!$C$3="Score",0,6)</f>
        <v>6</v>
      </c>
      <c r="AL87">
        <f>IF('5. Jours sans travailler'!$C$3="Score",0,7)</f>
        <v>7</v>
      </c>
      <c r="AM87">
        <f>IF('5. Jours sans travailler'!$C$3="Score",0,7)</f>
        <v>7</v>
      </c>
      <c r="AN87">
        <f>IF('5. Jours sans travailler'!$C$3="Score",0,6)</f>
        <v>6</v>
      </c>
      <c r="AO87">
        <f>IF('5. Jours sans travailler'!$C$3="Score",0,5)</f>
        <v>5</v>
      </c>
      <c r="AP87">
        <f>IF('5. Jours sans travailler'!$C$3="Score",0,4)</f>
        <v>4</v>
      </c>
      <c r="AQ87">
        <f>IF('5. Jours sans travailler'!$C$3="Score",0,4)</f>
        <v>4</v>
      </c>
      <c r="AR87">
        <f>IF('5. Jours sans travailler'!$C$3="Score",0,4)</f>
        <v>4</v>
      </c>
      <c r="AS87">
        <f>IF('5. Jours sans travailler'!$C$3="Score",0,4)</f>
        <v>4</v>
      </c>
      <c r="AT87">
        <f>IF('5. Jours sans travailler'!$C$3="Score",0,3)</f>
        <v>3</v>
      </c>
      <c r="AU87">
        <f>IF('5. Jours sans travailler'!$C$3="Score",0,3)</f>
        <v>3</v>
      </c>
      <c r="AV87">
        <f>IF('5. Jours sans travailler'!$C$3="Score",0,3)</f>
        <v>3</v>
      </c>
      <c r="AW87">
        <f>IF('5. Jours sans travailler'!$C$3="Score",0,4)</f>
        <v>4</v>
      </c>
      <c r="AX87">
        <f>IF('5. Jours sans travailler'!$C$3="Score",0,4)</f>
        <v>4</v>
      </c>
      <c r="AY87">
        <f>IF('5. Jours sans travailler'!$C$3="Score",0,4)</f>
        <v>4</v>
      </c>
      <c r="AZ87">
        <f>IF('5. Jours sans travailler'!$C$3="Score",0,3)</f>
        <v>3</v>
      </c>
      <c r="BA87">
        <f>IF('5. Jours sans travailler'!$C$3="Score",0,3)</f>
        <v>3</v>
      </c>
      <c r="BB87">
        <f>IF('5. Jours sans travailler'!$C$3="Score",0,3)</f>
        <v>3</v>
      </c>
      <c r="BC87">
        <f>IF('5. Jours sans travailler'!$C$3="Score",0,4)</f>
        <v>4</v>
      </c>
      <c r="BD87">
        <f>IF('5. Jours sans travailler'!$C$3="Score",0,4)</f>
        <v>4</v>
      </c>
      <c r="BE87">
        <f>IF('5. Jours sans travailler'!$C$3="Score",0,4)</f>
        <v>4</v>
      </c>
      <c r="BF87">
        <f>IF('5. Jours sans travailler'!$C$3="Score",0,3)</f>
        <v>3</v>
      </c>
      <c r="BG87">
        <f>IF('5. Jours sans travailler'!$C$3="Score",0,3)</f>
        <v>3</v>
      </c>
      <c r="BH87">
        <f>IF('5. Jours sans travailler'!$C$3="Score",0,4)</f>
        <v>4</v>
      </c>
      <c r="BI87">
        <f>IF('5. Jours sans travailler'!$C$3="Score",0,5)</f>
        <v>5</v>
      </c>
      <c r="BJ87">
        <f>IF('5. Jours sans travailler'!$C$3="Score",0,5)</f>
        <v>5</v>
      </c>
      <c r="BK87">
        <f>IF('5. Jours sans travailler'!$C$3="Score",0,5)</f>
        <v>5</v>
      </c>
      <c r="BL87">
        <f>IF('5. Jours sans travailler'!$C$3="Score",0,4)</f>
        <v>4</v>
      </c>
      <c r="BM87">
        <f>IF('5. Jours sans travailler'!$C$3="Score",0,4)</f>
        <v>4</v>
      </c>
      <c r="BN87">
        <f>IF('5. Jours sans travailler'!$C$3="Score",0,4)</f>
        <v>4</v>
      </c>
      <c r="BO87">
        <f>IF('5. Jours sans travailler'!$C$3="Score",0,4)</f>
        <v>4</v>
      </c>
      <c r="BP87">
        <f>IF('5. Jours sans travailler'!$C$3="Score",0,4)</f>
        <v>4</v>
      </c>
      <c r="BQ87">
        <f>IF('5. Jours sans travailler'!$C$3="Score",0,3)</f>
        <v>3</v>
      </c>
      <c r="BR87">
        <f>IF('5. Jours sans travailler'!$C$3="Score",0,2)</f>
        <v>2</v>
      </c>
      <c r="BS87">
        <f>IF('5. Jours sans travailler'!$C$3="Score",0,2)</f>
        <v>2</v>
      </c>
      <c r="BT87">
        <f>IF('5. Jours sans travailler'!$C$3="Score",0,2)</f>
        <v>2</v>
      </c>
      <c r="BU87">
        <f>IF('5. Jours sans travailler'!$C$3="Score",0,3)</f>
        <v>3</v>
      </c>
      <c r="BV87">
        <f>IF('5. Jours sans travailler'!$C$3="Score",0,3)</f>
        <v>3</v>
      </c>
      <c r="BW87">
        <f>IF('5. Jours sans travailler'!$C$3="Score",0,3)</f>
        <v>3</v>
      </c>
      <c r="BX87">
        <f>IF('5. Jours sans travailler'!$C$3="Score",0,3)</f>
        <v>3</v>
      </c>
      <c r="BY87">
        <f>IF('5. Jours sans travailler'!$C$3="Score",0,3)</f>
        <v>3</v>
      </c>
      <c r="BZ87">
        <f>IF('5. Jours sans travailler'!$C$3="Score",0,3)</f>
        <v>3</v>
      </c>
      <c r="CA87">
        <f>IF('5. Jours sans travailler'!$C$3="Score",0,4)</f>
        <v>4</v>
      </c>
      <c r="CB87">
        <f>IF('5. Jours sans travailler'!$C$3="Score",0,4)</f>
        <v>4</v>
      </c>
      <c r="CC87">
        <f>IF('5. Jours sans travailler'!$C$3="Score",0,3)</f>
        <v>3</v>
      </c>
      <c r="CD87">
        <f>IF('5. Jours sans travailler'!$C$3="Score",0,2)</f>
        <v>2</v>
      </c>
      <c r="CE87">
        <f>IF('5. Jours sans travailler'!$C$3="Score",0,2)</f>
        <v>2</v>
      </c>
      <c r="CF87">
        <f>IF('5. Jours sans travailler'!$C$3="Score",0,3)</f>
        <v>3</v>
      </c>
      <c r="CG87">
        <f>IF('5. Jours sans travailler'!$C$3="Score",0,4)</f>
        <v>4</v>
      </c>
      <c r="CH87">
        <f>IF('5. Jours sans travailler'!$C$3="Score",0,4)</f>
        <v>4</v>
      </c>
      <c r="CI87">
        <f>IF('5. Jours sans travailler'!$C$3="Score",0,3)</f>
        <v>3</v>
      </c>
      <c r="CJ87">
        <f>IF('5. Jours sans travailler'!$C$3="Score",0,3)</f>
        <v>3</v>
      </c>
      <c r="CK87">
        <f>IF('5. Jours sans travailler'!$C$3="Score",0,4)</f>
        <v>4</v>
      </c>
      <c r="CL87">
        <f>IF('5. Jours sans travailler'!$C$3="Score",0,5)</f>
        <v>5</v>
      </c>
      <c r="CM87">
        <f>IF('5. Jours sans travailler'!$C$3="Score",0,5)</f>
        <v>5</v>
      </c>
      <c r="CN87">
        <f>IF('5. Jours sans travailler'!$C$3="Score",0,4)</f>
        <v>4</v>
      </c>
      <c r="CO87">
        <f>IF('5. Jours sans travailler'!$C$3="Score",0,3)</f>
        <v>3</v>
      </c>
      <c r="CP87">
        <f>IF('5. Jours sans travailler'!$C$3="Score",0,3)</f>
        <v>3</v>
      </c>
      <c r="CQ87">
        <f>IF('5. Jours sans travailler'!$C$3="Score",0,3)</f>
        <v>3</v>
      </c>
      <c r="CR87">
        <f>IF('5. Jours sans travailler'!$C$3="Score",0,3)</f>
        <v>3</v>
      </c>
      <c r="CS87">
        <f>IF('5. Jours sans travailler'!$C$3="Score",0,3)</f>
        <v>3</v>
      </c>
      <c r="CT87">
        <f>IF('5. Jours sans travailler'!$C$3="Score",0,3)</f>
        <v>3</v>
      </c>
      <c r="CU87">
        <f>IF('5. Jours sans travailler'!$C$3="Score",0,3)</f>
        <v>3</v>
      </c>
      <c r="CV87">
        <f>IF('5. Jours sans travailler'!$C$3="Score",0,3)</f>
        <v>3</v>
      </c>
      <c r="CW87">
        <f>IF('5. Jours sans travailler'!$C$3="Score",0,4)</f>
        <v>4</v>
      </c>
      <c r="CX87">
        <f>IF('5. Jours sans travailler'!$C$3="Score",0,5)</f>
        <v>5</v>
      </c>
      <c r="CY87">
        <f>IF('5. Jours sans travailler'!$C$3="Score",0,5)</f>
        <v>5</v>
      </c>
      <c r="CZ87">
        <f>IF('5. Jours sans travailler'!$C$3="Score",0,5)</f>
        <v>5</v>
      </c>
      <c r="DA87">
        <f>IF('5. Jours sans travailler'!$C$3="Score",0,5)</f>
        <v>5</v>
      </c>
    </row>
    <row r="88" spans="2:105" x14ac:dyDescent="0.35">
      <c r="B88" s="186" t="s">
        <v>1183</v>
      </c>
      <c r="D88">
        <f t="shared" si="4"/>
        <v>4.1647058823529415</v>
      </c>
      <c r="E88">
        <f>IF('5. Jours sans travailler'!$C$3="Score",,)</f>
        <v>0</v>
      </c>
      <c r="P88">
        <f>IF('5. Jours sans travailler'!$C$3="Score",,)</f>
        <v>0</v>
      </c>
      <c r="Q88">
        <f>IF('5. Jours sans travailler'!$C$3="Score",,)</f>
        <v>0</v>
      </c>
      <c r="R88">
        <f>IF('5. Jours sans travailler'!$C$3="Score",,)</f>
        <v>0</v>
      </c>
      <c r="S88">
        <f>IF('5. Jours sans travailler'!$C$3="Score",,)</f>
        <v>0</v>
      </c>
      <c r="T88">
        <f>IF('5. Jours sans travailler'!$C$3="Score",,)</f>
        <v>0</v>
      </c>
      <c r="U88">
        <f>IF('5. Jours sans travailler'!$C$3="Score",0,4)</f>
        <v>4</v>
      </c>
      <c r="V88">
        <f>IF('5. Jours sans travailler'!$C$3="Score",0,3)</f>
        <v>3</v>
      </c>
      <c r="W88">
        <f>IF('5. Jours sans travailler'!$C$3="Score",0,3)</f>
        <v>3</v>
      </c>
      <c r="X88">
        <f>IF('5. Jours sans travailler'!$C$3="Score",0,3)</f>
        <v>3</v>
      </c>
      <c r="Y88">
        <f>IF('5. Jours sans travailler'!$C$3="Score",0,2)</f>
        <v>2</v>
      </c>
      <c r="Z88">
        <f>IF('5. Jours sans travailler'!$C$3="Score",0,2)</f>
        <v>2</v>
      </c>
      <c r="AA88">
        <f>IF('5. Jours sans travailler'!$C$3="Score",0,3)</f>
        <v>3</v>
      </c>
      <c r="AB88">
        <f>IF('5. Jours sans travailler'!$C$3="Score",0,4)</f>
        <v>4</v>
      </c>
      <c r="AC88">
        <f>IF('5. Jours sans travailler'!$C$3="Score",0,5)</f>
        <v>5</v>
      </c>
      <c r="AD88">
        <f>IF('5. Jours sans travailler'!$C$3="Score",0,5)</f>
        <v>5</v>
      </c>
      <c r="AE88">
        <f>IF('5. Jours sans travailler'!$C$3="Score",0,5)</f>
        <v>5</v>
      </c>
      <c r="AF88">
        <f>IF('5. Jours sans travailler'!$C$3="Score",0,6)</f>
        <v>6</v>
      </c>
      <c r="AG88">
        <f>IF('5. Jours sans travailler'!$C$3="Score",0,7)</f>
        <v>7</v>
      </c>
      <c r="AH88">
        <f>IF('5. Jours sans travailler'!$C$3="Score",0,7)</f>
        <v>7</v>
      </c>
      <c r="AI88">
        <f>IF('5. Jours sans travailler'!$C$3="Score",0,7)</f>
        <v>7</v>
      </c>
      <c r="AJ88">
        <f>IF('5. Jours sans travailler'!$C$3="Score",0,6)</f>
        <v>6</v>
      </c>
      <c r="AK88">
        <f>IF('5. Jours sans travailler'!$C$3="Score",0,5)</f>
        <v>5</v>
      </c>
      <c r="AL88">
        <f>IF('5. Jours sans travailler'!$C$3="Score",0,4)</f>
        <v>4</v>
      </c>
      <c r="AM88">
        <f>IF('5. Jours sans travailler'!$C$3="Score",0,3)</f>
        <v>3</v>
      </c>
      <c r="AN88">
        <f>IF('5. Jours sans travailler'!$C$3="Score",0,3)</f>
        <v>3</v>
      </c>
      <c r="AO88">
        <f>IF('5. Jours sans travailler'!$C$3="Score",0,3)</f>
        <v>3</v>
      </c>
      <c r="AP88">
        <f>IF('5. Jours sans travailler'!$C$3="Score",0,3)</f>
        <v>3</v>
      </c>
      <c r="AQ88">
        <f>IF('5. Jours sans travailler'!$C$3="Score",0,3)</f>
        <v>3</v>
      </c>
      <c r="AR88">
        <f>IF('5. Jours sans travailler'!$C$3="Score",0,3)</f>
        <v>3</v>
      </c>
      <c r="AS88">
        <f>IF('5. Jours sans travailler'!$C$3="Score",0,3)</f>
        <v>3</v>
      </c>
      <c r="AT88">
        <f>IF('5. Jours sans travailler'!$C$3="Score",0,4)</f>
        <v>4</v>
      </c>
      <c r="AU88">
        <f>IF('5. Jours sans travailler'!$C$3="Score",0,4)</f>
        <v>4</v>
      </c>
      <c r="AV88">
        <f>IF('5. Jours sans travailler'!$C$3="Score",0,3)</f>
        <v>3</v>
      </c>
      <c r="AW88">
        <f>IF('5. Jours sans travailler'!$C$3="Score",0,2)</f>
        <v>2</v>
      </c>
      <c r="AX88">
        <f>IF('5. Jours sans travailler'!$C$3="Score",0,2)</f>
        <v>2</v>
      </c>
      <c r="AY88">
        <f>IF('5. Jours sans travailler'!$C$3="Score",0,2)</f>
        <v>2</v>
      </c>
      <c r="AZ88">
        <f>IF('5. Jours sans travailler'!$C$3="Score",0,3)</f>
        <v>3</v>
      </c>
      <c r="BA88">
        <f>IF('5. Jours sans travailler'!$C$3="Score",0,3)</f>
        <v>3</v>
      </c>
      <c r="BB88">
        <f>IF('5. Jours sans travailler'!$C$3="Score",0,3)</f>
        <v>3</v>
      </c>
      <c r="BC88">
        <f>IF('5. Jours sans travailler'!$C$3="Score",0,3)</f>
        <v>3</v>
      </c>
      <c r="BD88">
        <f>IF('5. Jours sans travailler'!$C$3="Score",0,3)</f>
        <v>3</v>
      </c>
      <c r="BE88">
        <f>IF('5. Jours sans travailler'!$C$3="Score",0,3)</f>
        <v>3</v>
      </c>
      <c r="BF88">
        <f>IF('5. Jours sans travailler'!$C$3="Score",0,4)</f>
        <v>4</v>
      </c>
      <c r="BG88">
        <f>IF('5. Jours sans travailler'!$C$3="Score",0,4)</f>
        <v>4</v>
      </c>
      <c r="BH88">
        <f>IF('5. Jours sans travailler'!$C$3="Score",0,3)</f>
        <v>3</v>
      </c>
      <c r="BI88">
        <f>IF('5. Jours sans travailler'!$C$3="Score",0,2)</f>
        <v>2</v>
      </c>
      <c r="BJ88">
        <f>IF('5. Jours sans travailler'!$C$3="Score",0,2)</f>
        <v>2</v>
      </c>
      <c r="BK88">
        <f>IF('5. Jours sans travailler'!$C$3="Score",0,2)</f>
        <v>2</v>
      </c>
      <c r="BL88">
        <f>IF('5. Jours sans travailler'!$C$3="Score",0,3)</f>
        <v>3</v>
      </c>
      <c r="BM88">
        <f>IF('5. Jours sans travailler'!$C$3="Score",0,2)</f>
        <v>2</v>
      </c>
      <c r="BN88">
        <f>IF('5. Jours sans travailler'!$C$3="Score",1,1)</f>
        <v>1</v>
      </c>
      <c r="BO88">
        <f>IF('5. Jours sans travailler'!$C$3="Score",0,2)</f>
        <v>2</v>
      </c>
      <c r="BP88">
        <f>IF('5. Jours sans travailler'!$C$3="Score",0,3)</f>
        <v>3</v>
      </c>
      <c r="BQ88">
        <f>IF('5. Jours sans travailler'!$C$3="Score",0,4)</f>
        <v>4</v>
      </c>
      <c r="BR88">
        <f>IF('5. Jours sans travailler'!$C$3="Score",0,5)</f>
        <v>5</v>
      </c>
      <c r="BS88">
        <f>IF('5. Jours sans travailler'!$C$3="Score",0,5)</f>
        <v>5</v>
      </c>
      <c r="BT88">
        <f>IF('5. Jours sans travailler'!$C$3="Score",0,6)</f>
        <v>6</v>
      </c>
      <c r="BU88">
        <f>IF('5. Jours sans travailler'!$C$3="Score",0,7)</f>
        <v>7</v>
      </c>
      <c r="BV88">
        <f>IF('5. Jours sans travailler'!$C$3="Score",0,7)</f>
        <v>7</v>
      </c>
      <c r="BW88">
        <f>IF('5. Jours sans travailler'!$C$3="Score",0,7)</f>
        <v>7</v>
      </c>
      <c r="BX88">
        <f>IF('5. Jours sans travailler'!$C$3="Score",0,6)</f>
        <v>6</v>
      </c>
      <c r="BY88">
        <f>IF('5. Jours sans travailler'!$C$3="Score",0,5)</f>
        <v>5</v>
      </c>
      <c r="BZ88">
        <f>IF('5. Jours sans travailler'!$C$3="Score",0,5)</f>
        <v>5</v>
      </c>
      <c r="CA88">
        <f>IF('5. Jours sans travailler'!$C$3="Score",0,5)</f>
        <v>5</v>
      </c>
      <c r="CB88">
        <f>IF('5. Jours sans travailler'!$C$3="Score",0,5)</f>
        <v>5</v>
      </c>
      <c r="CC88">
        <f>IF('5. Jours sans travailler'!$C$3="Score",0,4)</f>
        <v>4</v>
      </c>
      <c r="CD88">
        <f>IF('5. Jours sans travailler'!$C$3="Score",0,3)</f>
        <v>3</v>
      </c>
      <c r="CE88">
        <f>IF('5. Jours sans travailler'!$C$3="Score",0,3)</f>
        <v>3</v>
      </c>
      <c r="CF88">
        <f>IF('5. Jours sans travailler'!$C$3="Score",0,4)</f>
        <v>4</v>
      </c>
      <c r="CG88">
        <f>IF('5. Jours sans travailler'!$C$3="Score",0,4)</f>
        <v>4</v>
      </c>
      <c r="CH88">
        <f>IF('5. Jours sans travailler'!$C$3="Score",0,4)</f>
        <v>4</v>
      </c>
      <c r="CI88">
        <f>IF('5. Jours sans travailler'!$C$3="Score",0,4)</f>
        <v>4</v>
      </c>
      <c r="CJ88">
        <f>IF('5. Jours sans travailler'!$C$3="Score",0,5)</f>
        <v>5</v>
      </c>
      <c r="CK88">
        <f>IF('5. Jours sans travailler'!$C$3="Score",0,6)</f>
        <v>6</v>
      </c>
      <c r="CL88">
        <f>IF('5. Jours sans travailler'!$C$3="Score",0,7)</f>
        <v>7</v>
      </c>
      <c r="CM88">
        <f>IF('5. Jours sans travailler'!$C$3="Score",0,7)</f>
        <v>7</v>
      </c>
      <c r="CN88">
        <f>IF('5. Jours sans travailler'!$C$3="Score",0,7)</f>
        <v>7</v>
      </c>
      <c r="CO88">
        <f>IF('5. Jours sans travailler'!$C$3="Score",0,6)</f>
        <v>6</v>
      </c>
      <c r="CP88">
        <f>IF('5. Jours sans travailler'!$C$3="Score",0,5)</f>
        <v>5</v>
      </c>
      <c r="CQ88">
        <f>IF('5. Jours sans travailler'!$C$3="Score",0,5)</f>
        <v>5</v>
      </c>
      <c r="CR88">
        <f>IF('5. Jours sans travailler'!$C$3="Score",0,5)</f>
        <v>5</v>
      </c>
      <c r="CS88">
        <f>IF('5. Jours sans travailler'!$C$3="Score",0,5)</f>
        <v>5</v>
      </c>
      <c r="CT88">
        <f>IF('5. Jours sans travailler'!$C$3="Score",0,5)</f>
        <v>5</v>
      </c>
      <c r="CU88">
        <f>IF('5. Jours sans travailler'!$C$3="Score",0,4)</f>
        <v>4</v>
      </c>
      <c r="CV88">
        <f>IF('5. Jours sans travailler'!$C$3="Score",0,4)</f>
        <v>4</v>
      </c>
      <c r="CW88">
        <f>IF('5. Jours sans travailler'!$C$3="Score",0,5)</f>
        <v>5</v>
      </c>
      <c r="CX88">
        <f>IF('5. Jours sans travailler'!$C$3="Score",0,5)</f>
        <v>5</v>
      </c>
      <c r="CY88">
        <f>IF('5. Jours sans travailler'!$C$3="Score",0,5)</f>
        <v>5</v>
      </c>
      <c r="CZ88">
        <f>IF('5. Jours sans travailler'!$C$3="Score",0,5)</f>
        <v>5</v>
      </c>
      <c r="DA88">
        <f>IF('5. Jours sans travailler'!$C$3="Score",0,5)</f>
        <v>5</v>
      </c>
    </row>
    <row r="89" spans="2:105" x14ac:dyDescent="0.35">
      <c r="B89" s="186" t="s">
        <v>1184</v>
      </c>
      <c r="D89">
        <f t="shared" si="4"/>
        <v>3.6941176470588237</v>
      </c>
      <c r="U89">
        <f>IF('5. Jours sans travailler'!$C$3="Score",0,4)</f>
        <v>4</v>
      </c>
      <c r="V89">
        <f>IF('5. Jours sans travailler'!$C$3="Score",0,5)</f>
        <v>5</v>
      </c>
      <c r="W89">
        <f>IF('5. Jours sans travailler'!$C$3="Score",0,6)</f>
        <v>6</v>
      </c>
      <c r="X89">
        <f>IF('5. Jours sans travailler'!$C$3="Score",0,7)</f>
        <v>7</v>
      </c>
      <c r="Y89">
        <f>IF('5. Jours sans travailler'!$C$3="Score",0,7)</f>
        <v>7</v>
      </c>
      <c r="Z89">
        <f>IF('5. Jours sans travailler'!$C$3="Score",0,6)</f>
        <v>6</v>
      </c>
      <c r="AA89">
        <f>IF('5. Jours sans travailler'!$C$3="Score",0,5)</f>
        <v>5</v>
      </c>
      <c r="AB89">
        <f>IF('5. Jours sans travailler'!$C$3="Score",0,4)</f>
        <v>4</v>
      </c>
      <c r="AC89">
        <f>IF('5. Jours sans travailler'!$C$3="Score",0,3)</f>
        <v>3</v>
      </c>
      <c r="AD89">
        <f>IF('5. Jours sans travailler'!$C$3="Score",0,3)</f>
        <v>3</v>
      </c>
      <c r="AE89">
        <f>IF('5. Jours sans travailler'!$C$3="Score",0,3)</f>
        <v>3</v>
      </c>
      <c r="AF89">
        <f>IF('5. Jours sans travailler'!$C$3="Score",0,3)</f>
        <v>3</v>
      </c>
      <c r="AG89">
        <f>IF('5. Jours sans travailler'!$C$3="Score",0,4)</f>
        <v>4</v>
      </c>
      <c r="AH89">
        <f>IF('5. Jours sans travailler'!$C$3="Score",0,5)</f>
        <v>5</v>
      </c>
      <c r="AI89">
        <f>IF('5. Jours sans travailler'!$C$3="Score",0,6)</f>
        <v>6</v>
      </c>
      <c r="AJ89">
        <f>IF('5. Jours sans travailler'!$C$3="Score",0,7)</f>
        <v>7</v>
      </c>
      <c r="AK89">
        <f>IF('5. Jours sans travailler'!$C$3="Score",0,6)</f>
        <v>6</v>
      </c>
      <c r="AL89">
        <f>IF('5. Jours sans travailler'!$C$3="Score",0,5)</f>
        <v>5</v>
      </c>
      <c r="AM89">
        <f>IF('5. Jours sans travailler'!$C$3="Score",0,4)</f>
        <v>4</v>
      </c>
      <c r="AN89">
        <f>IF('5. Jours sans travailler'!$C$3="Score",0,4)</f>
        <v>4</v>
      </c>
      <c r="AO89">
        <f>IF('5. Jours sans travailler'!$C$3="Score",0,4)</f>
        <v>4</v>
      </c>
      <c r="AP89">
        <f>IF('5. Jours sans travailler'!$C$3="Score",0,4)</f>
        <v>4</v>
      </c>
      <c r="AQ89">
        <f>IF('5. Jours sans travailler'!$C$3="Score",0,4)</f>
        <v>4</v>
      </c>
      <c r="AR89">
        <f>IF('5. Jours sans travailler'!$C$3="Score",0,4)</f>
        <v>4</v>
      </c>
      <c r="AS89">
        <f>IF('5. Jours sans travailler'!$C$3="Score",0,4)</f>
        <v>4</v>
      </c>
      <c r="AT89">
        <f>IF('5. Jours sans travailler'!$C$3="Score",0,4)</f>
        <v>4</v>
      </c>
      <c r="AU89">
        <f>IF('5. Jours sans travailler'!$C$3="Score",0,3)</f>
        <v>3</v>
      </c>
      <c r="AV89">
        <f>IF('5. Jours sans travailler'!$C$3="Score",0,2)</f>
        <v>2</v>
      </c>
      <c r="AW89">
        <f>IF('5. Jours sans travailler'!$C$3="Score",0,2)</f>
        <v>2</v>
      </c>
      <c r="AX89">
        <f>IF('5. Jours sans travailler'!$C$3="Score",1,1)</f>
        <v>1</v>
      </c>
      <c r="AY89">
        <f>IF('5. Jours sans travailler'!$C$3="Score",1,1)</f>
        <v>1</v>
      </c>
      <c r="AZ89">
        <f>IF('5. Jours sans travailler'!$C$3="Score",0,2)</f>
        <v>2</v>
      </c>
      <c r="BA89">
        <f>IF('5. Jours sans travailler'!$C$3="Score",0,3)</f>
        <v>3</v>
      </c>
      <c r="BB89">
        <f>IF('5. Jours sans travailler'!$C$3="Score",0,4)</f>
        <v>4</v>
      </c>
      <c r="BC89">
        <f>IF('5. Jours sans travailler'!$C$3="Score",0,4)</f>
        <v>4</v>
      </c>
      <c r="BD89">
        <f>IF('5. Jours sans travailler'!$C$3="Score",0,3)</f>
        <v>3</v>
      </c>
      <c r="BE89">
        <f>IF('5. Jours sans travailler'!$C$3="Score",0,3)</f>
        <v>3</v>
      </c>
      <c r="BF89">
        <f>IF('5. Jours sans travailler'!$C$3="Score",0,3)</f>
        <v>3</v>
      </c>
      <c r="BG89">
        <f>IF('5. Jours sans travailler'!$C$3="Score",0,3)</f>
        <v>3</v>
      </c>
      <c r="BH89">
        <f>IF('5. Jours sans travailler'!$C$3="Score",0,3)</f>
        <v>3</v>
      </c>
      <c r="BI89">
        <f>IF('5. Jours sans travailler'!$C$3="Score",0,3)</f>
        <v>3</v>
      </c>
      <c r="BJ89">
        <f>IF('5. Jours sans travailler'!$C$3="Score",0,3)</f>
        <v>3</v>
      </c>
      <c r="BK89">
        <f>IF('5. Jours sans travailler'!$C$3="Score",0,3)</f>
        <v>3</v>
      </c>
      <c r="BL89">
        <f>IF('5. Jours sans travailler'!$C$3="Score",0,3)</f>
        <v>3</v>
      </c>
      <c r="BM89">
        <f>IF('5. Jours sans travailler'!$C$3="Score",0,4)</f>
        <v>4</v>
      </c>
      <c r="BN89">
        <f>IF('5. Jours sans travailler'!$C$3="Score",0,3)</f>
        <v>3</v>
      </c>
      <c r="BO89">
        <f>IF('5. Jours sans travailler'!$C$3="Score",0,2)</f>
        <v>2</v>
      </c>
      <c r="BP89">
        <f>IF('5. Jours sans travailler'!$C$3="Score",1,1)</f>
        <v>1</v>
      </c>
      <c r="BQ89">
        <f>IF('5. Jours sans travailler'!$C$3="Score",1,1)</f>
        <v>1</v>
      </c>
      <c r="BR89">
        <f>IF('5. Jours sans travailler'!$C$3="Score",1,1)</f>
        <v>1</v>
      </c>
      <c r="BS89">
        <f>IF('5. Jours sans travailler'!$C$3="Score",0,2)</f>
        <v>2</v>
      </c>
      <c r="BT89">
        <f>IF('5. Jours sans travailler'!$C$3="Score",0,2)</f>
        <v>2</v>
      </c>
      <c r="BU89">
        <f>IF('5. Jours sans travailler'!$C$3="Score",0,2)</f>
        <v>2</v>
      </c>
      <c r="BV89">
        <f>IF('5. Jours sans travailler'!$C$3="Score",0,2)</f>
        <v>2</v>
      </c>
      <c r="BW89">
        <f>IF('5. Jours sans travailler'!$C$3="Score",0,3)</f>
        <v>3</v>
      </c>
      <c r="BX89">
        <f>IF('5. Jours sans travailler'!$C$3="Score",0,3)</f>
        <v>3</v>
      </c>
      <c r="BY89">
        <f>IF('5. Jours sans travailler'!$C$3="Score",0,3)</f>
        <v>3</v>
      </c>
      <c r="BZ89">
        <f>IF('5. Jours sans travailler'!$C$3="Score",0,2)</f>
        <v>2</v>
      </c>
      <c r="CA89">
        <f>IF('5. Jours sans travailler'!$C$3="Score",0,2)</f>
        <v>2</v>
      </c>
      <c r="CB89">
        <f>IF('5. Jours sans travailler'!$C$3="Score",0,3)</f>
        <v>3</v>
      </c>
      <c r="CC89">
        <f>IF('5. Jours sans travailler'!$C$3="Score",0,4)</f>
        <v>4</v>
      </c>
      <c r="CD89">
        <f>IF('5. Jours sans travailler'!$C$3="Score",0,3)</f>
        <v>3</v>
      </c>
      <c r="CE89">
        <f>IF('5. Jours sans travailler'!$C$3="Score",0,3)</f>
        <v>3</v>
      </c>
      <c r="CF89">
        <f>IF('5. Jours sans travailler'!$C$3="Score",0,3)</f>
        <v>3</v>
      </c>
      <c r="CG89">
        <f>IF('5. Jours sans travailler'!$C$3="Score",0,4)</f>
        <v>4</v>
      </c>
      <c r="CH89">
        <f>IF('5. Jours sans travailler'!$C$3="Score",0,3)</f>
        <v>3</v>
      </c>
      <c r="CI89">
        <f>IF('5. Jours sans travailler'!$C$3="Score",0,2)</f>
        <v>2</v>
      </c>
      <c r="CJ89">
        <f>IF('5. Jours sans travailler'!$C$3="Score",0,2)</f>
        <v>2</v>
      </c>
      <c r="CK89">
        <f>IF('5. Jours sans travailler'!$C$3="Score",0,3)</f>
        <v>3</v>
      </c>
      <c r="CL89">
        <f>IF('5. Jours sans travailler'!$C$3="Score",0,4)</f>
        <v>4</v>
      </c>
      <c r="CM89">
        <f>IF('5. Jours sans travailler'!$C$3="Score",0,5)</f>
        <v>5</v>
      </c>
      <c r="CN89">
        <f>IF('5. Jours sans travailler'!$C$3="Score",0,5)</f>
        <v>5</v>
      </c>
      <c r="CO89">
        <f>IF('5. Jours sans travailler'!$C$3="Score",0,6)</f>
        <v>6</v>
      </c>
      <c r="CP89">
        <f>IF('5. Jours sans travailler'!$C$3="Score",0,6)</f>
        <v>6</v>
      </c>
      <c r="CQ89">
        <f>IF('5. Jours sans travailler'!$C$3="Score",0,5)</f>
        <v>5</v>
      </c>
      <c r="CR89">
        <f>IF('5. Jours sans travailler'!$C$3="Score",0,5)</f>
        <v>5</v>
      </c>
      <c r="CS89">
        <f>IF('5. Jours sans travailler'!$C$3="Score",0,5)</f>
        <v>5</v>
      </c>
      <c r="CT89">
        <f>IF('5. Jours sans travailler'!$C$3="Score",0,5)</f>
        <v>5</v>
      </c>
      <c r="CU89">
        <f>IF('5. Jours sans travailler'!$C$3="Score",0,5)</f>
        <v>5</v>
      </c>
      <c r="CV89">
        <f>IF('5. Jours sans travailler'!$C$3="Score",0,5)</f>
        <v>5</v>
      </c>
      <c r="CW89">
        <f>IF('5. Jours sans travailler'!$C$3="Score",0,6)</f>
        <v>6</v>
      </c>
      <c r="CX89">
        <f>IF('5. Jours sans travailler'!$C$3="Score",0,6)</f>
        <v>6</v>
      </c>
      <c r="CY89">
        <f>IF('5. Jours sans travailler'!$C$3="Score",0,5)</f>
        <v>5</v>
      </c>
      <c r="CZ89">
        <f>IF('5. Jours sans travailler'!$C$3="Score",0,4)</f>
        <v>4</v>
      </c>
      <c r="DA89">
        <f>IF('5. Jours sans travailler'!$C$3="Score",0,4)</f>
        <v>4</v>
      </c>
    </row>
    <row r="90" spans="2:105" x14ac:dyDescent="0.35">
      <c r="B90" s="186" t="s">
        <v>1185</v>
      </c>
      <c r="D90">
        <f t="shared" si="4"/>
        <v>3.9882352941176471</v>
      </c>
      <c r="U90">
        <f>IF('5. Jours sans travailler'!$C$3="Score",0,6)</f>
        <v>6</v>
      </c>
      <c r="V90">
        <f>IF('5. Jours sans travailler'!$C$3="Score",0,5)</f>
        <v>5</v>
      </c>
      <c r="W90">
        <f>IF('5. Jours sans travailler'!$C$3="Score",0,4)</f>
        <v>4</v>
      </c>
      <c r="X90">
        <f>IF('5. Jours sans travailler'!$C$3="Score",0,3)</f>
        <v>3</v>
      </c>
      <c r="Y90">
        <f>IF('5. Jours sans travailler'!$C$3="Score",0,3)</f>
        <v>3</v>
      </c>
      <c r="Z90">
        <f>IF('5. Jours sans travailler'!$C$3="Score",0,4)</f>
        <v>4</v>
      </c>
      <c r="AA90">
        <f>IF('5. Jours sans travailler'!$C$3="Score",0,4)</f>
        <v>4</v>
      </c>
      <c r="AB90">
        <f>IF('5. Jours sans travailler'!$C$3="Score",0,4)</f>
        <v>4</v>
      </c>
      <c r="AC90">
        <f>IF('5. Jours sans travailler'!$C$3="Score",0,5)</f>
        <v>5</v>
      </c>
      <c r="AD90">
        <f>IF('5. Jours sans travailler'!$C$3="Score",0,6)</f>
        <v>6</v>
      </c>
      <c r="AE90">
        <f>IF('5. Jours sans travailler'!$C$3="Score",0,7)</f>
        <v>7</v>
      </c>
      <c r="AF90">
        <f>IF('5. Jours sans travailler'!$C$3="Score",0,7)</f>
        <v>7</v>
      </c>
      <c r="AG90">
        <f>IF('5. Jours sans travailler'!$C$3="Score",0,6)</f>
        <v>6</v>
      </c>
      <c r="AH90">
        <f>IF('5. Jours sans travailler'!$C$3="Score",0,5)</f>
        <v>5</v>
      </c>
      <c r="AI90">
        <f>IF('5. Jours sans travailler'!$C$3="Score",0,4)</f>
        <v>4</v>
      </c>
      <c r="AJ90">
        <f>IF('5. Jours sans travailler'!$C$3="Score",0,4)</f>
        <v>4</v>
      </c>
      <c r="AK90">
        <f>IF('5. Jours sans travailler'!$C$3="Score",0,4)</f>
        <v>4</v>
      </c>
      <c r="AL90">
        <f>IF('5. Jours sans travailler'!$C$3="Score",0,4)</f>
        <v>4</v>
      </c>
      <c r="AM90">
        <f>IF('5. Jours sans travailler'!$C$3="Score",0,3)</f>
        <v>3</v>
      </c>
      <c r="AN90">
        <f>IF('5. Jours sans travailler'!$C$3="Score",0,3)</f>
        <v>3</v>
      </c>
      <c r="AO90">
        <f>IF('5. Jours sans travailler'!$C$3="Score",0,3)</f>
        <v>3</v>
      </c>
      <c r="AP90">
        <f>IF('5. Jours sans travailler'!$C$3="Score",0,4)</f>
        <v>4</v>
      </c>
      <c r="AQ90">
        <f>IF('5. Jours sans travailler'!$C$3="Score",0,4)</f>
        <v>4</v>
      </c>
      <c r="AR90">
        <f>IF('5. Jours sans travailler'!$C$3="Score",0,4)</f>
        <v>4</v>
      </c>
      <c r="AS90">
        <f>IF('5. Jours sans travailler'!$C$3="Score",0,3)</f>
        <v>3</v>
      </c>
      <c r="AT90">
        <f>IF('5. Jours sans travailler'!$C$3="Score",0,3)</f>
        <v>3</v>
      </c>
      <c r="AU90">
        <f>IF('5. Jours sans travailler'!$C$3="Score",0,3)</f>
        <v>3</v>
      </c>
      <c r="AV90">
        <f>IF('5. Jours sans travailler'!$C$3="Score",0,4)</f>
        <v>4</v>
      </c>
      <c r="AW90">
        <f>IF('5. Jours sans travailler'!$C$3="Score",0,4)</f>
        <v>4</v>
      </c>
      <c r="AX90">
        <f>IF('5. Jours sans travailler'!$C$3="Score",0,4)</f>
        <v>4</v>
      </c>
      <c r="AY90">
        <f>IF('5. Jours sans travailler'!$C$3="Score",0,3)</f>
        <v>3</v>
      </c>
      <c r="AZ90">
        <f>IF('5. Jours sans travailler'!$C$3="Score",0,3)</f>
        <v>3</v>
      </c>
      <c r="BA90">
        <f>IF('5. Jours sans travailler'!$C$3="Score",0,4)</f>
        <v>4</v>
      </c>
      <c r="BB90">
        <f>IF('5. Jours sans travailler'!$C$3="Score",0,5)</f>
        <v>5</v>
      </c>
      <c r="BC90">
        <f>IF('5. Jours sans travailler'!$C$3="Score",0,5)</f>
        <v>5</v>
      </c>
      <c r="BD90">
        <f>IF('5. Jours sans travailler'!$C$3="Score",0,5)</f>
        <v>5</v>
      </c>
      <c r="BE90">
        <f>IF('5. Jours sans travailler'!$C$3="Score",0,5)</f>
        <v>5</v>
      </c>
      <c r="BF90">
        <f>IF('5. Jours sans travailler'!$C$3="Score",0,6)</f>
        <v>6</v>
      </c>
      <c r="BG90">
        <f>IF('5. Jours sans travailler'!$C$3="Score",0,7)</f>
        <v>7</v>
      </c>
      <c r="BH90">
        <f>IF('5. Jours sans travailler'!$C$3="Score",0,7)</f>
        <v>7</v>
      </c>
      <c r="BI90">
        <f>IF('5. Jours sans travailler'!$C$3="Score",0,7)</f>
        <v>7</v>
      </c>
      <c r="BJ90">
        <f>IF('5. Jours sans travailler'!$C$3="Score",0,6)</f>
        <v>6</v>
      </c>
      <c r="BK90">
        <f>IF('5. Jours sans travailler'!$C$3="Score",0,5)</f>
        <v>5</v>
      </c>
      <c r="BL90">
        <f>IF('5. Jours sans travailler'!$C$3="Score",0,4)</f>
        <v>4</v>
      </c>
      <c r="BM90">
        <f>IF('5. Jours sans travailler'!$C$3="Score",0,3)</f>
        <v>3</v>
      </c>
      <c r="BN90">
        <f>IF('5. Jours sans travailler'!$C$3="Score",0,3)</f>
        <v>3</v>
      </c>
      <c r="BO90">
        <f>IF('5. Jours sans travailler'!$C$3="Score",0,3)</f>
        <v>3</v>
      </c>
      <c r="BP90">
        <f>IF('5. Jours sans travailler'!$C$3="Score",0,3)</f>
        <v>3</v>
      </c>
      <c r="BQ90">
        <f>IF('5. Jours sans travailler'!$C$3="Score",0,3)</f>
        <v>3</v>
      </c>
      <c r="BR90">
        <f>IF('5. Jours sans travailler'!$C$3="Score",0,3)</f>
        <v>3</v>
      </c>
      <c r="BS90">
        <f>IF('5. Jours sans travailler'!$C$3="Score",0,3)</f>
        <v>3</v>
      </c>
      <c r="BT90">
        <f>IF('5. Jours sans travailler'!$C$3="Score",0,4)</f>
        <v>4</v>
      </c>
      <c r="BU90">
        <f>IF('5. Jours sans travailler'!$C$3="Score",0,4)</f>
        <v>4</v>
      </c>
      <c r="BV90">
        <f>IF('5. Jours sans travailler'!$C$3="Score",0,3)</f>
        <v>3</v>
      </c>
      <c r="BW90">
        <f>IF('5. Jours sans travailler'!$C$3="Score",0,2)</f>
        <v>2</v>
      </c>
      <c r="BX90">
        <f>IF('5. Jours sans travailler'!$C$3="Score",0,2)</f>
        <v>2</v>
      </c>
      <c r="BY90">
        <f>IF('5. Jours sans travailler'!$C$3="Score",0,3)</f>
        <v>3</v>
      </c>
      <c r="BZ90">
        <f>IF('5. Jours sans travailler'!$C$3="Score",0,4)</f>
        <v>4</v>
      </c>
      <c r="CA90">
        <f>IF('5. Jours sans travailler'!$C$3="Score",0,4)</f>
        <v>4</v>
      </c>
      <c r="CB90">
        <f>IF('5. Jours sans travailler'!$C$3="Score",0,3)</f>
        <v>3</v>
      </c>
      <c r="CC90">
        <f>IF('5. Jours sans travailler'!$C$3="Score",0,3)</f>
        <v>3</v>
      </c>
      <c r="CD90">
        <f>IF('5. Jours sans travailler'!$C$3="Score",0,4)</f>
        <v>4</v>
      </c>
      <c r="CE90">
        <f>IF('5. Jours sans travailler'!$C$3="Score",0,5)</f>
        <v>5</v>
      </c>
      <c r="CF90">
        <f>IF('5. Jours sans travailler'!$C$3="Score",0,5)</f>
        <v>5</v>
      </c>
      <c r="CG90">
        <f>IF('5. Jours sans travailler'!$C$3="Score",0,4)</f>
        <v>4</v>
      </c>
      <c r="CH90">
        <f>IF('5. Jours sans travailler'!$C$3="Score",0,3)</f>
        <v>3</v>
      </c>
      <c r="CI90">
        <f>IF('5. Jours sans travailler'!$C$3="Score",0,3)</f>
        <v>3</v>
      </c>
      <c r="CJ90">
        <f>IF('5. Jours sans travailler'!$C$3="Score",0,3)</f>
        <v>3</v>
      </c>
      <c r="CK90">
        <f>IF('5. Jours sans travailler'!$C$3="Score",0,3)</f>
        <v>3</v>
      </c>
      <c r="CL90">
        <f>IF('5. Jours sans travailler'!$C$3="Score",0,3)</f>
        <v>3</v>
      </c>
      <c r="CM90">
        <f>IF('5. Jours sans travailler'!$C$3="Score",0,3)</f>
        <v>3</v>
      </c>
      <c r="CN90">
        <f>IF('5. Jours sans travailler'!$C$3="Score",0,3)</f>
        <v>3</v>
      </c>
      <c r="CO90">
        <f>IF('5. Jours sans travailler'!$C$3="Score",0,3)</f>
        <v>3</v>
      </c>
      <c r="CP90">
        <f>IF('5. Jours sans travailler'!$C$3="Score",0,4)</f>
        <v>4</v>
      </c>
      <c r="CQ90">
        <f>IF('5. Jours sans travailler'!$C$3="Score",0,5)</f>
        <v>5</v>
      </c>
      <c r="CR90">
        <f>IF('5. Jours sans travailler'!$C$3="Score",0,5)</f>
        <v>5</v>
      </c>
      <c r="CS90">
        <f>IF('5. Jours sans travailler'!$C$3="Score",0,4)</f>
        <v>4</v>
      </c>
      <c r="CT90">
        <f>IF('5. Jours sans travailler'!$C$3="Score",0,3)</f>
        <v>3</v>
      </c>
      <c r="CU90">
        <f>IF('5. Jours sans travailler'!$C$3="Score",0,3)</f>
        <v>3</v>
      </c>
      <c r="CV90">
        <f>IF('5. Jours sans travailler'!$C$3="Score",0,3)</f>
        <v>3</v>
      </c>
      <c r="CW90">
        <f>IF('5. Jours sans travailler'!$C$3="Score",0,3)</f>
        <v>3</v>
      </c>
      <c r="CX90">
        <f>IF('5. Jours sans travailler'!$C$3="Score",0,3)</f>
        <v>3</v>
      </c>
      <c r="CY90">
        <f>IF('5. Jours sans travailler'!$C$3="Score",0,3)</f>
        <v>3</v>
      </c>
      <c r="CZ90">
        <f>IF('5. Jours sans travailler'!$C$3="Score",0,4)</f>
        <v>4</v>
      </c>
      <c r="DA90">
        <f>IF('5. Jours sans travailler'!$C$3="Score",0,5)</f>
        <v>5</v>
      </c>
    </row>
    <row r="91" spans="2:105" x14ac:dyDescent="0.35">
      <c r="B91" s="186" t="s">
        <v>1186</v>
      </c>
      <c r="D91">
        <f t="shared" si="4"/>
        <v>4.776470588235294</v>
      </c>
      <c r="U91">
        <f>IF('5. Jours sans travailler'!$C$3="Score",0,5)</f>
        <v>5</v>
      </c>
      <c r="V91">
        <f>IF('5. Jours sans travailler'!$C$3="Score",0,4)</f>
        <v>4</v>
      </c>
      <c r="W91">
        <f>IF('5. Jours sans travailler'!$C$3="Score",0,4)</f>
        <v>4</v>
      </c>
      <c r="X91">
        <f>IF('5. Jours sans travailler'!$C$3="Score",0,4)</f>
        <v>4</v>
      </c>
      <c r="Y91">
        <f>IF('5. Jours sans travailler'!$C$3="Score",0,4)</f>
        <v>4</v>
      </c>
      <c r="Z91">
        <f>IF('5. Jours sans travailler'!$C$3="Score",0,4)</f>
        <v>4</v>
      </c>
      <c r="AA91">
        <f>IF('5. Jours sans travailler'!$C$3="Score",0,4)</f>
        <v>4</v>
      </c>
      <c r="AB91">
        <f>IF('5. Jours sans travailler'!$C$3="Score",0,4)</f>
        <v>4</v>
      </c>
      <c r="AC91">
        <f>IF('5. Jours sans travailler'!$C$3="Score",0,4)</f>
        <v>4</v>
      </c>
      <c r="AD91">
        <f>IF('5. Jours sans travailler'!$C$3="Score",0,4)</f>
        <v>4</v>
      </c>
      <c r="AE91">
        <f>IF('5. Jours sans travailler'!$C$3="Score",0,5)</f>
        <v>5</v>
      </c>
      <c r="AF91">
        <f>IF('5. Jours sans travailler'!$C$3="Score",0,5)</f>
        <v>5</v>
      </c>
      <c r="AG91">
        <f>IF('5. Jours sans travailler'!$C$3="Score",0,5)</f>
        <v>5</v>
      </c>
      <c r="AH91">
        <f>IF('5. Jours sans travailler'!$C$3="Score",0,4)</f>
        <v>4</v>
      </c>
      <c r="AI91">
        <f>IF('5. Jours sans travailler'!$C$3="Score",0,3)</f>
        <v>3</v>
      </c>
      <c r="AJ91">
        <f>IF('5. Jours sans travailler'!$C$3="Score",0,3)</f>
        <v>3</v>
      </c>
      <c r="AK91">
        <f>IF('5. Jours sans travailler'!$C$3="Score",0,3)</f>
        <v>3</v>
      </c>
      <c r="AL91">
        <f>IF('5. Jours sans travailler'!$C$3="Score",0,3)</f>
        <v>3</v>
      </c>
      <c r="AM91">
        <f>IF('5. Jours sans travailler'!$C$3="Score",0,3)</f>
        <v>3</v>
      </c>
      <c r="AN91">
        <f>IF('5. Jours sans travailler'!$C$3="Score",0,3)</f>
        <v>3</v>
      </c>
      <c r="AO91">
        <f>IF('5. Jours sans travailler'!$C$3="Score",0,4)</f>
        <v>4</v>
      </c>
      <c r="AP91">
        <f>IF('5. Jours sans travailler'!$C$3="Score",0,5)</f>
        <v>5</v>
      </c>
      <c r="AQ91">
        <f>IF('5. Jours sans travailler'!$C$3="Score",0,6)</f>
        <v>6</v>
      </c>
      <c r="AR91">
        <f>IF('5. Jours sans travailler'!$C$3="Score",0,7)</f>
        <v>7</v>
      </c>
      <c r="AS91">
        <f>IF('5. Jours sans travailler'!$C$3="Score",0,7)</f>
        <v>7</v>
      </c>
      <c r="AT91">
        <f>IF('5. Jours sans travailler'!$C$3="Score",0,7)</f>
        <v>7</v>
      </c>
      <c r="AU91">
        <f>IF('5. Jours sans travailler'!$C$3="Score",0,7)</f>
        <v>7</v>
      </c>
      <c r="AV91">
        <f>IF('5. Jours sans travailler'!$C$3="Score",0,7)</f>
        <v>7</v>
      </c>
      <c r="AW91">
        <f>IF('5. Jours sans travailler'!$C$3="Score",0,7)</f>
        <v>7</v>
      </c>
      <c r="AX91">
        <f>IF('5. Jours sans travailler'!$C$3="Score",0,7)</f>
        <v>7</v>
      </c>
      <c r="AY91">
        <f>IF('5. Jours sans travailler'!$C$3="Score",0,6)</f>
        <v>6</v>
      </c>
      <c r="AZ91">
        <f>IF('5. Jours sans travailler'!$C$3="Score",0,5)</f>
        <v>5</v>
      </c>
      <c r="BA91">
        <f>IF('5. Jours sans travailler'!$C$3="Score",0,5)</f>
        <v>5</v>
      </c>
      <c r="BB91">
        <f>IF('5. Jours sans travailler'!$C$3="Score",0,5)</f>
        <v>5</v>
      </c>
      <c r="BC91">
        <f>IF('5. Jours sans travailler'!$C$3="Score",0,5)</f>
        <v>5</v>
      </c>
      <c r="BD91">
        <f>IF('5. Jours sans travailler'!$C$3="Score",0,5)</f>
        <v>5</v>
      </c>
      <c r="BE91">
        <f>IF('5. Jours sans travailler'!$C$3="Score",0,5)</f>
        <v>5</v>
      </c>
      <c r="BF91">
        <f>IF('5. Jours sans travailler'!$C$3="Score",0,6)</f>
        <v>6</v>
      </c>
      <c r="BG91">
        <f>IF('5. Jours sans travailler'!$C$3="Score",0,7)</f>
        <v>7</v>
      </c>
      <c r="BH91">
        <f>IF('5. Jours sans travailler'!$C$3="Score",0,7)</f>
        <v>7</v>
      </c>
      <c r="BI91">
        <f>IF('5. Jours sans travailler'!$C$3="Score",0,7)</f>
        <v>7</v>
      </c>
      <c r="BJ91">
        <f>IF('5. Jours sans travailler'!$C$3="Score",0,7)</f>
        <v>7</v>
      </c>
      <c r="BK91">
        <f>IF('5. Jours sans travailler'!$C$3="Score",0,7)</f>
        <v>7</v>
      </c>
      <c r="BL91">
        <f>IF('5. Jours sans travailler'!$C$3="Score",0,7)</f>
        <v>7</v>
      </c>
      <c r="BM91">
        <f>IF('5. Jours sans travailler'!$C$3="Score",0,7)</f>
        <v>7</v>
      </c>
      <c r="BN91">
        <f>IF('5. Jours sans travailler'!$C$3="Score",0,7)</f>
        <v>7</v>
      </c>
      <c r="BO91">
        <f>IF('5. Jours sans travailler'!$C$3="Score",0,6)</f>
        <v>6</v>
      </c>
      <c r="BP91">
        <f>IF('5. Jours sans travailler'!$C$3="Score",0,5)</f>
        <v>5</v>
      </c>
      <c r="BQ91">
        <f>IF('5. Jours sans travailler'!$C$3="Score",0,5)</f>
        <v>5</v>
      </c>
      <c r="BR91">
        <f>IF('5. Jours sans travailler'!$C$3="Score",0,5)</f>
        <v>5</v>
      </c>
      <c r="BS91">
        <f>IF('5. Jours sans travailler'!$C$3="Score",0,5)</f>
        <v>5</v>
      </c>
      <c r="BT91">
        <f>IF('5. Jours sans travailler'!$C$3="Score",0,4)</f>
        <v>4</v>
      </c>
      <c r="BU91">
        <f>IF('5. Jours sans travailler'!$C$3="Score",0,4)</f>
        <v>4</v>
      </c>
      <c r="BV91">
        <f>IF('5. Jours sans travailler'!$C$3="Score",0,4)</f>
        <v>4</v>
      </c>
      <c r="BW91">
        <f>IF('5. Jours sans travailler'!$C$3="Score",0,4)</f>
        <v>4</v>
      </c>
      <c r="BX91">
        <f>IF('5. Jours sans travailler'!$C$3="Score",0,4)</f>
        <v>4</v>
      </c>
      <c r="BY91">
        <f>IF('5. Jours sans travailler'!$C$3="Score",0,4)</f>
        <v>4</v>
      </c>
      <c r="BZ91">
        <f>IF('5. Jours sans travailler'!$C$3="Score",0,4)</f>
        <v>4</v>
      </c>
      <c r="CA91">
        <f>IF('5. Jours sans travailler'!$C$3="Score",0,4)</f>
        <v>4</v>
      </c>
      <c r="CB91">
        <f>IF('5. Jours sans travailler'!$C$3="Score",0,4)</f>
        <v>4</v>
      </c>
      <c r="CC91">
        <f>IF('5. Jours sans travailler'!$C$3="Score",0,4)</f>
        <v>4</v>
      </c>
      <c r="CD91">
        <f>IF('5. Jours sans travailler'!$C$3="Score",0,4)</f>
        <v>4</v>
      </c>
      <c r="CE91">
        <f>IF('5. Jours sans travailler'!$C$3="Score",0,4)</f>
        <v>4</v>
      </c>
      <c r="CF91">
        <f>IF('5. Jours sans travailler'!$C$3="Score",0,4)</f>
        <v>4</v>
      </c>
      <c r="CG91">
        <f>IF('5. Jours sans travailler'!$C$3="Score",0,3)</f>
        <v>3</v>
      </c>
      <c r="CH91">
        <f>IF('5. Jours sans travailler'!$C$3="Score",0,4)</f>
        <v>4</v>
      </c>
      <c r="CI91">
        <f>IF('5. Jours sans travailler'!$C$3="Score",0,4)</f>
        <v>4</v>
      </c>
      <c r="CJ91">
        <f>IF('5. Jours sans travailler'!$C$3="Score",0,5)</f>
        <v>5</v>
      </c>
      <c r="CK91">
        <f>IF('5. Jours sans travailler'!$C$3="Score",0,6)</f>
        <v>6</v>
      </c>
      <c r="CL91">
        <f>IF('5. Jours sans travailler'!$C$3="Score",0,5)</f>
        <v>5</v>
      </c>
      <c r="CM91">
        <f>IF('5. Jours sans travailler'!$C$3="Score",0,4)</f>
        <v>4</v>
      </c>
      <c r="CN91">
        <f>IF('5. Jours sans travailler'!$C$3="Score",0,5)</f>
        <v>5</v>
      </c>
      <c r="CO91">
        <f>IF('5. Jours sans travailler'!$C$3="Score",0,4)</f>
        <v>4</v>
      </c>
      <c r="CP91">
        <f>IF('5. Jours sans travailler'!$C$3="Score",0,3)</f>
        <v>3</v>
      </c>
      <c r="CQ91">
        <f>IF('5. Jours sans travailler'!$C$3="Score",0,3)</f>
        <v>3</v>
      </c>
      <c r="CR91">
        <f>IF('5. Jours sans travailler'!$C$3="Score",0,2)</f>
        <v>2</v>
      </c>
      <c r="CS91">
        <f>IF('5. Jours sans travailler'!$C$3="Score",0,3)</f>
        <v>3</v>
      </c>
      <c r="CT91">
        <f>IF('5. Jours sans travailler'!$C$3="Score",0,4)</f>
        <v>4</v>
      </c>
      <c r="CU91">
        <f>IF('5. Jours sans travailler'!$C$3="Score",0,4)</f>
        <v>4</v>
      </c>
      <c r="CV91">
        <f>IF('5. Jours sans travailler'!$C$3="Score",0,5)</f>
        <v>5</v>
      </c>
      <c r="CW91">
        <f>IF('5. Jours sans travailler'!$C$3="Score",0,6)</f>
        <v>6</v>
      </c>
      <c r="CX91">
        <f>IF('5. Jours sans travailler'!$C$3="Score",0,5)</f>
        <v>5</v>
      </c>
      <c r="CY91">
        <f>IF('5. Jours sans travailler'!$C$3="Score",0,5)</f>
        <v>5</v>
      </c>
      <c r="CZ91">
        <f>IF('5. Jours sans travailler'!$C$3="Score",0,4)</f>
        <v>4</v>
      </c>
      <c r="DA91">
        <f>IF('5. Jours sans travailler'!$C$3="Score",0,4)</f>
        <v>4</v>
      </c>
    </row>
    <row r="92" spans="2:105" x14ac:dyDescent="0.35">
      <c r="B92" s="186" t="s">
        <v>1187</v>
      </c>
      <c r="D92">
        <f t="shared" si="4"/>
        <v>4.1294117647058828</v>
      </c>
      <c r="U92">
        <f>IF('5. Jours sans travailler'!$C$3="Score",0,4)</f>
        <v>4</v>
      </c>
      <c r="V92">
        <f>IF('5. Jours sans travailler'!$C$3="Score",0,5)</f>
        <v>5</v>
      </c>
      <c r="W92">
        <f>IF('5. Jours sans travailler'!$C$3="Score",0,5)</f>
        <v>5</v>
      </c>
      <c r="X92">
        <f>IF('5. Jours sans travailler'!$C$3="Score",0,5)</f>
        <v>5</v>
      </c>
      <c r="Y92">
        <f>IF('5. Jours sans travailler'!$C$3="Score",0,5)</f>
        <v>5</v>
      </c>
      <c r="Z92">
        <f>IF('5. Jours sans travailler'!$C$3="Score",0,5)</f>
        <v>5</v>
      </c>
      <c r="AA92">
        <f>IF('5. Jours sans travailler'!$C$3="Score",0,6)</f>
        <v>6</v>
      </c>
      <c r="AB92">
        <f>IF('5. Jours sans travailler'!$C$3="Score",0,7)</f>
        <v>7</v>
      </c>
      <c r="AC92">
        <f>IF('5. Jours sans travailler'!$C$3="Score",0,7)</f>
        <v>7</v>
      </c>
      <c r="AD92">
        <f>IF('5. Jours sans travailler'!$C$3="Score",0,7)</f>
        <v>7</v>
      </c>
      <c r="AE92">
        <f>IF('5. Jours sans travailler'!$C$3="Score",0,6)</f>
        <v>6</v>
      </c>
      <c r="AF92">
        <f>IF('5. Jours sans travailler'!$C$3="Score",0,5)</f>
        <v>5</v>
      </c>
      <c r="AG92">
        <f>IF('5. Jours sans travailler'!$C$3="Score",0,4)</f>
        <v>4</v>
      </c>
      <c r="AH92">
        <f>IF('5. Jours sans travailler'!$C$3="Score",0,4)</f>
        <v>4</v>
      </c>
      <c r="AI92">
        <f>IF('5. Jours sans travailler'!$C$3="Score",0,4)</f>
        <v>4</v>
      </c>
      <c r="AJ92">
        <f>IF('5. Jours sans travailler'!$C$3="Score",0,3)</f>
        <v>3</v>
      </c>
      <c r="AK92">
        <f>IF('5. Jours sans travailler'!$C$3="Score",0,2)</f>
        <v>2</v>
      </c>
      <c r="AL92">
        <f>IF('5. Jours sans travailler'!$C$3="Score",0,2)</f>
        <v>2</v>
      </c>
      <c r="AM92">
        <f>IF('5. Jours sans travailler'!$C$3="Score",0,3)</f>
        <v>3</v>
      </c>
      <c r="AN92">
        <f>IF('5. Jours sans travailler'!$C$3="Score",0,4)</f>
        <v>4</v>
      </c>
      <c r="AO92">
        <f>IF('5. Jours sans travailler'!$C$3="Score",0,4)</f>
        <v>4</v>
      </c>
      <c r="AP92">
        <f>IF('5. Jours sans travailler'!$C$3="Score",0,4)</f>
        <v>4</v>
      </c>
      <c r="AQ92">
        <f>IF('5. Jours sans travailler'!$C$3="Score",0,4)</f>
        <v>4</v>
      </c>
      <c r="AR92">
        <f>IF('5. Jours sans travailler'!$C$3="Score",0,4)</f>
        <v>4</v>
      </c>
      <c r="AS92">
        <f>IF('5. Jours sans travailler'!$C$3="Score",0,5)</f>
        <v>5</v>
      </c>
      <c r="AT92">
        <f>IF('5. Jours sans travailler'!$C$3="Score",0,5)</f>
        <v>5</v>
      </c>
      <c r="AU92">
        <f>IF('5. Jours sans travailler'!$C$3="Score",0,5)</f>
        <v>5</v>
      </c>
      <c r="AV92">
        <f>IF('5. Jours sans travailler'!$C$3="Score",0,4)</f>
        <v>4</v>
      </c>
      <c r="AW92">
        <f>IF('5. Jours sans travailler'!$C$3="Score",0,3)</f>
        <v>3</v>
      </c>
      <c r="AX92">
        <f>IF('5. Jours sans travailler'!$C$3="Score",0,3)</f>
        <v>3</v>
      </c>
      <c r="AY92">
        <f>IF('5. Jours sans travailler'!$C$3="Score",0,4)</f>
        <v>4</v>
      </c>
      <c r="AZ92">
        <f>IF('5. Jours sans travailler'!$C$3="Score",0,4)</f>
        <v>4</v>
      </c>
      <c r="BA92">
        <f>IF('5. Jours sans travailler'!$C$3="Score",0,4)</f>
        <v>4</v>
      </c>
      <c r="BB92">
        <f>IF('5. Jours sans travailler'!$C$3="Score",0,4)</f>
        <v>4</v>
      </c>
      <c r="BC92">
        <f>IF('5. Jours sans travailler'!$C$3="Score",0,5)</f>
        <v>5</v>
      </c>
      <c r="BD92">
        <f>IF('5. Jours sans travailler'!$C$3="Score",0,6)</f>
        <v>6</v>
      </c>
      <c r="BE92">
        <f>IF('5. Jours sans travailler'!$C$3="Score",0,7)</f>
        <v>7</v>
      </c>
      <c r="BF92">
        <f>IF('5. Jours sans travailler'!$C$3="Score",0,6)</f>
        <v>6</v>
      </c>
      <c r="BG92">
        <f>IF('5. Jours sans travailler'!$C$3="Score",0,5)</f>
        <v>5</v>
      </c>
      <c r="BH92">
        <f>IF('5. Jours sans travailler'!$C$3="Score",0,4)</f>
        <v>4</v>
      </c>
      <c r="BI92">
        <f>IF('5. Jours sans travailler'!$C$3="Score",0,4)</f>
        <v>4</v>
      </c>
      <c r="BJ92">
        <f>IF('5. Jours sans travailler'!$C$3="Score",0,4)</f>
        <v>4</v>
      </c>
      <c r="BK92">
        <f>IF('5. Jours sans travailler'!$C$3="Score",0,4)</f>
        <v>4</v>
      </c>
      <c r="BL92">
        <f>IF('5. Jours sans travailler'!$C$3="Score",0,3)</f>
        <v>3</v>
      </c>
      <c r="BM92">
        <f>IF('5. Jours sans travailler'!$C$3="Score",0,3)</f>
        <v>3</v>
      </c>
      <c r="BN92">
        <f>IF('5. Jours sans travailler'!$C$3="Score",0,3)</f>
        <v>3</v>
      </c>
      <c r="BO92">
        <f>IF('5. Jours sans travailler'!$C$3="Score",0,3)</f>
        <v>3</v>
      </c>
      <c r="BP92">
        <f>IF('5. Jours sans travailler'!$C$3="Score",0,3)</f>
        <v>3</v>
      </c>
      <c r="BQ92">
        <f>IF('5. Jours sans travailler'!$C$3="Score",0,3)</f>
        <v>3</v>
      </c>
      <c r="BR92">
        <f>IF('5. Jours sans travailler'!$C$3="Score",0,3)</f>
        <v>3</v>
      </c>
      <c r="BS92">
        <f>IF('5. Jours sans travailler'!$C$3="Score",0,4)</f>
        <v>4</v>
      </c>
      <c r="BT92">
        <f>IF('5. Jours sans travailler'!$C$3="Score",0,5)</f>
        <v>5</v>
      </c>
      <c r="BU92">
        <f>IF('5. Jours sans travailler'!$C$3="Score",0,6)</f>
        <v>6</v>
      </c>
      <c r="BV92">
        <f>IF('5. Jours sans travailler'!$C$3="Score",0,7)</f>
        <v>7</v>
      </c>
      <c r="BW92">
        <f>IF('5. Jours sans travailler'!$C$3="Score",0,6)</f>
        <v>6</v>
      </c>
      <c r="BX92">
        <f>IF('5. Jours sans travailler'!$C$3="Score",0,5)</f>
        <v>5</v>
      </c>
      <c r="BY92">
        <f>IF('5. Jours sans travailler'!$C$3="Score",0,4)</f>
        <v>4</v>
      </c>
      <c r="BZ92">
        <f>IF('5. Jours sans travailler'!$C$3="Score",0,4)</f>
        <v>4</v>
      </c>
      <c r="CA92">
        <f>IF('5. Jours sans travailler'!$C$3="Score",0,4)</f>
        <v>4</v>
      </c>
      <c r="CB92">
        <f>IF('5. Jours sans travailler'!$C$3="Score",0,4)</f>
        <v>4</v>
      </c>
      <c r="CC92">
        <f>IF('5. Jours sans travailler'!$C$3="Score",0,3)</f>
        <v>3</v>
      </c>
      <c r="CD92">
        <f>IF('5. Jours sans travailler'!$C$3="Score",0,3)</f>
        <v>3</v>
      </c>
      <c r="CE92">
        <f>IF('5. Jours sans travailler'!$C$3="Score",0,3)</f>
        <v>3</v>
      </c>
      <c r="CF92">
        <f>IF('5. Jours sans travailler'!$C$3="Score",0,4)</f>
        <v>4</v>
      </c>
      <c r="CG92">
        <f>IF('5. Jours sans travailler'!$C$3="Score",0,4)</f>
        <v>4</v>
      </c>
      <c r="CH92">
        <f>IF('5. Jours sans travailler'!$C$3="Score",0,4)</f>
        <v>4</v>
      </c>
      <c r="CI92">
        <f>IF('5. Jours sans travailler'!$C$3="Score",0,3)</f>
        <v>3</v>
      </c>
      <c r="CJ92">
        <f>IF('5. Jours sans travailler'!$C$3="Score",0,3)</f>
        <v>3</v>
      </c>
      <c r="CK92">
        <f>IF('5. Jours sans travailler'!$C$3="Score",0,3)</f>
        <v>3</v>
      </c>
      <c r="CL92">
        <f>IF('5. Jours sans travailler'!$C$3="Score",0,3)</f>
        <v>3</v>
      </c>
      <c r="CM92">
        <f>IF('5. Jours sans travailler'!$C$3="Score",0,3)</f>
        <v>3</v>
      </c>
      <c r="CN92">
        <f>IF('5. Jours sans travailler'!$C$3="Score",0,3)</f>
        <v>3</v>
      </c>
      <c r="CO92">
        <f>IF('5. Jours sans travailler'!$C$3="Score",0,3)</f>
        <v>3</v>
      </c>
      <c r="CP92">
        <f>IF('5. Jours sans travailler'!$C$3="Score",0,3)</f>
        <v>3</v>
      </c>
      <c r="CQ92">
        <f>IF('5. Jours sans travailler'!$C$3="Score",0,3)</f>
        <v>3</v>
      </c>
      <c r="CR92">
        <f>IF('5. Jours sans travailler'!$C$3="Score",0,3)</f>
        <v>3</v>
      </c>
      <c r="CS92">
        <f>IF('5. Jours sans travailler'!$C$3="Score",0,4)</f>
        <v>4</v>
      </c>
      <c r="CT92">
        <f>IF('5. Jours sans travailler'!$C$3="Score",0,4)</f>
        <v>4</v>
      </c>
      <c r="CU92">
        <f>IF('5. Jours sans travailler'!$C$3="Score",0,3)</f>
        <v>3</v>
      </c>
      <c r="CV92">
        <f>IF('5. Jours sans travailler'!$C$3="Score",0,2)</f>
        <v>2</v>
      </c>
      <c r="CW92">
        <f>IF('5. Jours sans travailler'!$C$3="Score",0,3)</f>
        <v>3</v>
      </c>
      <c r="CX92">
        <f>IF('5. Jours sans travailler'!$C$3="Score",0,4)</f>
        <v>4</v>
      </c>
      <c r="CY92">
        <f>IF('5. Jours sans travailler'!$C$3="Score",0,5)</f>
        <v>5</v>
      </c>
      <c r="CZ92">
        <f>IF('5. Jours sans travailler'!$C$3="Score",0,5)</f>
        <v>5</v>
      </c>
      <c r="DA92">
        <f>IF('5. Jours sans travailler'!$C$3="Score",0,5)</f>
        <v>5</v>
      </c>
    </row>
    <row r="93" spans="2:105" x14ac:dyDescent="0.35">
      <c r="B93" s="186" t="s">
        <v>1188</v>
      </c>
      <c r="D93">
        <f t="shared" si="4"/>
        <v>4.2705882352941176</v>
      </c>
      <c r="U93">
        <f>IF('5. Jours sans travailler'!$C$3="Score",0,4)</f>
        <v>4</v>
      </c>
      <c r="V93">
        <f>IF('5. Jours sans travailler'!$C$3="Score",0,4)</f>
        <v>4</v>
      </c>
      <c r="W93">
        <f>IF('5. Jours sans travailler'!$C$3="Score",0,4)</f>
        <v>4</v>
      </c>
      <c r="X93">
        <f>IF('5. Jours sans travailler'!$C$3="Score",0,3)</f>
        <v>3</v>
      </c>
      <c r="Y93">
        <f>IF('5. Jours sans travailler'!$C$3="Score",0,4)</f>
        <v>4</v>
      </c>
      <c r="Z93">
        <f>IF('5. Jours sans travailler'!$C$3="Score",0,5)</f>
        <v>5</v>
      </c>
      <c r="AA93">
        <f>IF('5. Jours sans travailler'!$C$3="Score",0,6)</f>
        <v>6</v>
      </c>
      <c r="AB93">
        <f>IF('5. Jours sans travailler'!$C$3="Score",0,6)</f>
        <v>6</v>
      </c>
      <c r="AC93">
        <f>IF('5. Jours sans travailler'!$C$3="Score",0,6)</f>
        <v>6</v>
      </c>
      <c r="AD93">
        <f>IF('5. Jours sans travailler'!$C$3="Score",0,6)</f>
        <v>6</v>
      </c>
      <c r="AE93">
        <f>IF('5. Jours sans travailler'!$C$3="Score",0,7)</f>
        <v>7</v>
      </c>
      <c r="AF93">
        <f>IF('5. Jours sans travailler'!$C$3="Score",0,7)</f>
        <v>7</v>
      </c>
      <c r="AG93">
        <f>IF('5. Jours sans travailler'!$C$3="Score",0,7)</f>
        <v>7</v>
      </c>
      <c r="AH93">
        <f>IF('5. Jours sans travailler'!$C$3="Score",0,7)</f>
        <v>7</v>
      </c>
      <c r="AI93">
        <f>IF('5. Jours sans travailler'!$C$3="Score",0,7)</f>
        <v>7</v>
      </c>
      <c r="AJ93">
        <f>IF('5. Jours sans travailler'!$C$3="Score",0,6)</f>
        <v>6</v>
      </c>
      <c r="AK93">
        <f>IF('5. Jours sans travailler'!$C$3="Score",0,5)</f>
        <v>5</v>
      </c>
      <c r="AL93">
        <f>IF('5. Jours sans travailler'!$C$3="Score",0,4)</f>
        <v>4</v>
      </c>
      <c r="AM93">
        <f>IF('5. Jours sans travailler'!$C$3="Score",0,4)</f>
        <v>4</v>
      </c>
      <c r="AN93">
        <f>IF('5. Jours sans travailler'!$C$3="Score",0,4)</f>
        <v>4</v>
      </c>
      <c r="AO93">
        <f>IF('5. Jours sans travailler'!$C$3="Score",0,3)</f>
        <v>3</v>
      </c>
      <c r="AP93">
        <f>IF('5. Jours sans travailler'!$C$3="Score",0,2)</f>
        <v>2</v>
      </c>
      <c r="AQ93">
        <f>IF('5. Jours sans travailler'!$C$3="Score",0,2)</f>
        <v>2</v>
      </c>
      <c r="AR93">
        <f>IF('5. Jours sans travailler'!$C$3="Score",0,3)</f>
        <v>3</v>
      </c>
      <c r="AS93">
        <f>IF('5. Jours sans travailler'!$C$3="Score",0,3)</f>
        <v>3</v>
      </c>
      <c r="AT93">
        <f>IF('5. Jours sans travailler'!$C$3="Score",0,2)</f>
        <v>2</v>
      </c>
      <c r="AU93">
        <f>IF('5. Jours sans travailler'!$C$3="Score",0,2)</f>
        <v>2</v>
      </c>
      <c r="AV93">
        <f>IF('5. Jours sans travailler'!$C$3="Score",0,3)</f>
        <v>3</v>
      </c>
      <c r="AW93">
        <f>IF('5. Jours sans travailler'!$C$3="Score",0,4)</f>
        <v>4</v>
      </c>
      <c r="AX93">
        <f>IF('5. Jours sans travailler'!$C$3="Score",0,5)</f>
        <v>5</v>
      </c>
      <c r="AY93">
        <f>IF('5. Jours sans travailler'!$C$3="Score",0,5)</f>
        <v>5</v>
      </c>
      <c r="AZ93">
        <f>IF('5. Jours sans travailler'!$C$3="Score",0,6)</f>
        <v>6</v>
      </c>
      <c r="BA93">
        <f>IF('5. Jours sans travailler'!$C$3="Score",0,6)</f>
        <v>6</v>
      </c>
      <c r="BB93">
        <f>IF('5. Jours sans travailler'!$C$3="Score",0,5)</f>
        <v>5</v>
      </c>
      <c r="BC93">
        <f>IF('5. Jours sans travailler'!$C$3="Score",0,4)</f>
        <v>4</v>
      </c>
      <c r="BD93">
        <f>IF('5. Jours sans travailler'!$C$3="Score",0,4)</f>
        <v>4</v>
      </c>
      <c r="BE93">
        <f>IF('5. Jours sans travailler'!$C$3="Score",0,4)</f>
        <v>4</v>
      </c>
      <c r="BF93">
        <f>IF('5. Jours sans travailler'!$C$3="Score",0,3)</f>
        <v>3</v>
      </c>
      <c r="BG93">
        <f>IF('5. Jours sans travailler'!$C$3="Score",0,3)</f>
        <v>3</v>
      </c>
      <c r="BH93">
        <f>IF('5. Jours sans travailler'!$C$3="Score",0,3)</f>
        <v>3</v>
      </c>
      <c r="BI93">
        <f>IF('5. Jours sans travailler'!$C$3="Score",0,4)</f>
        <v>4</v>
      </c>
      <c r="BJ93">
        <f>IF('5. Jours sans travailler'!$C$3="Score",0,5)</f>
        <v>5</v>
      </c>
      <c r="BK93">
        <f>IF('5. Jours sans travailler'!$C$3="Score",0,5)</f>
        <v>5</v>
      </c>
      <c r="BL93">
        <f>IF('5. Jours sans travailler'!$C$3="Score",0,4)</f>
        <v>4</v>
      </c>
      <c r="BM93">
        <f>IF('5. Jours sans travailler'!$C$3="Score",0,4)</f>
        <v>4</v>
      </c>
      <c r="BN93">
        <f>IF('5. Jours sans travailler'!$C$3="Score",0,3)</f>
        <v>3</v>
      </c>
      <c r="BO93">
        <f>IF('5. Jours sans travailler'!$C$3="Score",0,3)</f>
        <v>3</v>
      </c>
      <c r="BP93">
        <f>IF('5. Jours sans travailler'!$C$3="Score",0,3)</f>
        <v>3</v>
      </c>
      <c r="BQ93">
        <f>IF('5. Jours sans travailler'!$C$3="Score",0,3)</f>
        <v>3</v>
      </c>
      <c r="BR93">
        <f>IF('5. Jours sans travailler'!$C$3="Score",0,3)</f>
        <v>3</v>
      </c>
      <c r="BS93">
        <f>IF('5. Jours sans travailler'!$C$3="Score",0,3)</f>
        <v>3</v>
      </c>
      <c r="BT93">
        <f>IF('5. Jours sans travailler'!$C$3="Score",0,3)</f>
        <v>3</v>
      </c>
      <c r="BU93">
        <f>IF('5. Jours sans travailler'!$C$3="Score",0,4)</f>
        <v>4</v>
      </c>
      <c r="BV93">
        <f>IF('5. Jours sans travailler'!$C$3="Score",0,5)</f>
        <v>5</v>
      </c>
      <c r="BW93">
        <f>IF('5. Jours sans travailler'!$C$3="Score",0,5)</f>
        <v>5</v>
      </c>
      <c r="BX93">
        <f>IF('5. Jours sans travailler'!$C$3="Score",0,4)</f>
        <v>4</v>
      </c>
      <c r="BY93">
        <f>IF('5. Jours sans travailler'!$C$3="Score",0,3)</f>
        <v>3</v>
      </c>
      <c r="BZ93">
        <f>IF('5. Jours sans travailler'!$C$3="Score",0,3)</f>
        <v>3</v>
      </c>
      <c r="CA93">
        <f>IF('5. Jours sans travailler'!$C$3="Score",0,3)</f>
        <v>3</v>
      </c>
      <c r="CB93">
        <f>IF('5. Jours sans travailler'!$C$3="Score",0,3)</f>
        <v>3</v>
      </c>
      <c r="CC93">
        <f>IF('5. Jours sans travailler'!$C$3="Score",0,3)</f>
        <v>3</v>
      </c>
      <c r="CD93">
        <f>IF('5. Jours sans travailler'!$C$3="Score",0,3)</f>
        <v>3</v>
      </c>
      <c r="CE93">
        <f>IF('5. Jours sans travailler'!$C$3="Score",0,4)</f>
        <v>4</v>
      </c>
      <c r="CF93">
        <f>IF('5. Jours sans travailler'!$C$3="Score",0,5)</f>
        <v>5</v>
      </c>
      <c r="CG93">
        <f>IF('5. Jours sans travailler'!$C$3="Score",0,6)</f>
        <v>6</v>
      </c>
      <c r="CH93">
        <f>IF('5. Jours sans travailler'!$C$3="Score",0,6)</f>
        <v>6</v>
      </c>
      <c r="CI93">
        <f>IF('5. Jours sans travailler'!$C$3="Score",0,5)</f>
        <v>5</v>
      </c>
      <c r="CJ93">
        <f>IF('5. Jours sans travailler'!$C$3="Score",0,4)</f>
        <v>4</v>
      </c>
      <c r="CK93">
        <f>IF('5. Jours sans travailler'!$C$3="Score",0,4)</f>
        <v>4</v>
      </c>
      <c r="CL93">
        <f>IF('5. Jours sans travailler'!$C$3="Score",0,4)</f>
        <v>4</v>
      </c>
      <c r="CM93">
        <f>IF('5. Jours sans travailler'!$C$3="Score",0,4)</f>
        <v>4</v>
      </c>
      <c r="CN93">
        <f>IF('5. Jours sans travailler'!$C$3="Score",0,3)</f>
        <v>3</v>
      </c>
      <c r="CO93">
        <f>IF('5. Jours sans travailler'!$C$3="Score",0,3)</f>
        <v>3</v>
      </c>
      <c r="CP93">
        <f>IF('5. Jours sans travailler'!$C$3="Score",0,3)</f>
        <v>3</v>
      </c>
      <c r="CQ93">
        <f>IF('5. Jours sans travailler'!$C$3="Score",0,3)</f>
        <v>3</v>
      </c>
      <c r="CR93">
        <f>IF('5. Jours sans travailler'!$C$3="Score",0,3)</f>
        <v>3</v>
      </c>
      <c r="CS93">
        <f>IF('5. Jours sans travailler'!$C$3="Score",0,3)</f>
        <v>3</v>
      </c>
      <c r="CT93">
        <f>IF('5. Jours sans travailler'!$C$3="Score",0,3)</f>
        <v>3</v>
      </c>
      <c r="CU93">
        <f>IF('5. Jours sans travailler'!$C$3="Score",0,4)</f>
        <v>4</v>
      </c>
      <c r="CV93">
        <f>IF('5. Jours sans travailler'!$C$3="Score",0,5)</f>
        <v>5</v>
      </c>
      <c r="CW93">
        <f>IF('5. Jours sans travailler'!$C$3="Score",0,6)</f>
        <v>6</v>
      </c>
      <c r="CX93">
        <f>IF('5. Jours sans travailler'!$C$3="Score",0,7)</f>
        <v>7</v>
      </c>
      <c r="CY93">
        <f>IF('5. Jours sans travailler'!$C$3="Score",0,7)</f>
        <v>7</v>
      </c>
      <c r="CZ93">
        <f>IF('5. Jours sans travailler'!$C$3="Score",0,7)</f>
        <v>7</v>
      </c>
      <c r="DA93">
        <f>IF('5. Jours sans travailler'!$C$3="Score",0,7)</f>
        <v>7</v>
      </c>
    </row>
    <row r="94" spans="2:105" x14ac:dyDescent="0.35">
      <c r="B94" s="186" t="s">
        <v>1189</v>
      </c>
      <c r="D94">
        <f t="shared" si="4"/>
        <v>4.3294117647058821</v>
      </c>
      <c r="U94">
        <f>IF('5. Jours sans travailler'!$C$3="Score",0,6)</f>
        <v>6</v>
      </c>
      <c r="V94">
        <f>IF('5. Jours sans travailler'!$C$3="Score",0,7)</f>
        <v>7</v>
      </c>
      <c r="W94">
        <f>IF('5. Jours sans travailler'!$C$3="Score",0,7)</f>
        <v>7</v>
      </c>
      <c r="X94">
        <f>IF('5. Jours sans travailler'!$C$3="Score",0,7)</f>
        <v>7</v>
      </c>
      <c r="Y94">
        <f>IF('5. Jours sans travailler'!$C$3="Score",0,7)</f>
        <v>7</v>
      </c>
      <c r="Z94">
        <f>IF('5. Jours sans travailler'!$C$3="Score",0,7)</f>
        <v>7</v>
      </c>
      <c r="AA94">
        <f>IF('5. Jours sans travailler'!$C$3="Score",0,7)</f>
        <v>7</v>
      </c>
      <c r="AB94">
        <f>IF('5. Jours sans travailler'!$C$3="Score",0,6)</f>
        <v>6</v>
      </c>
      <c r="AC94">
        <f>IF('5. Jours sans travailler'!$C$3="Score",0,5)</f>
        <v>5</v>
      </c>
      <c r="AD94">
        <f>IF('5. Jours sans travailler'!$C$3="Score",0,4)</f>
        <v>4</v>
      </c>
      <c r="AE94">
        <f>IF('5. Jours sans travailler'!$C$3="Score",0,4)</f>
        <v>4</v>
      </c>
      <c r="AF94">
        <f>IF('5. Jours sans travailler'!$C$3="Score",0,4)</f>
        <v>4</v>
      </c>
      <c r="AG94">
        <f>IF('5. Jours sans travailler'!$C$3="Score",0,4)</f>
        <v>4</v>
      </c>
      <c r="AH94">
        <f>IF('5. Jours sans travailler'!$C$3="Score",0,3)</f>
        <v>3</v>
      </c>
      <c r="AI94">
        <f>IF('5. Jours sans travailler'!$C$3="Score",0,3)</f>
        <v>3</v>
      </c>
      <c r="AJ94">
        <f>IF('5. Jours sans travailler'!$C$3="Score",0,3)</f>
        <v>3</v>
      </c>
      <c r="AK94">
        <f>IF('5. Jours sans travailler'!$C$3="Score",0,4)</f>
        <v>4</v>
      </c>
      <c r="AL94">
        <f>IF('5. Jours sans travailler'!$C$3="Score",0,4)</f>
        <v>4</v>
      </c>
      <c r="AM94">
        <f>IF('5. Jours sans travailler'!$C$3="Score",0,3)</f>
        <v>3</v>
      </c>
      <c r="AN94">
        <f>IF('5. Jours sans travailler'!$C$3="Score",0,2)</f>
        <v>2</v>
      </c>
      <c r="AO94">
        <f>IF('5. Jours sans travailler'!$C$3="Score",0,3)</f>
        <v>3</v>
      </c>
      <c r="AP94">
        <f>IF('5. Jours sans travailler'!$C$3="Score",0,4)</f>
        <v>4</v>
      </c>
      <c r="AQ94">
        <f>IF('5. Jours sans travailler'!$C$3="Score",0,5)</f>
        <v>5</v>
      </c>
      <c r="AR94">
        <f>IF('5. Jours sans travailler'!$C$3="Score",0,4)</f>
        <v>4</v>
      </c>
      <c r="AS94">
        <f>IF('5. Jours sans travailler'!$C$3="Score",0,3)</f>
        <v>3</v>
      </c>
      <c r="AT94">
        <f>IF('5. Jours sans travailler'!$C$3="Score",0,3)</f>
        <v>3</v>
      </c>
      <c r="AU94">
        <f>IF('5. Jours sans travailler'!$C$3="Score",0,3)</f>
        <v>3</v>
      </c>
      <c r="AV94">
        <f>IF('5. Jours sans travailler'!$C$3="Score",0,3)</f>
        <v>3</v>
      </c>
      <c r="AW94">
        <f>IF('5. Jours sans travailler'!$C$3="Score",0,3)</f>
        <v>3</v>
      </c>
      <c r="AX94">
        <f>IF('5. Jours sans travailler'!$C$3="Score",0,3)</f>
        <v>3</v>
      </c>
      <c r="AY94">
        <f>IF('5. Jours sans travailler'!$C$3="Score",0,4)</f>
        <v>4</v>
      </c>
      <c r="AZ94">
        <f>IF('5. Jours sans travailler'!$C$3="Score",0,5)</f>
        <v>5</v>
      </c>
      <c r="BA94">
        <f>IF('5. Jours sans travailler'!$C$3="Score",0,6)</f>
        <v>6</v>
      </c>
      <c r="BB94">
        <f>IF('5. Jours sans travailler'!$C$3="Score",0,6)</f>
        <v>6</v>
      </c>
      <c r="BC94">
        <f>IF('5. Jours sans travailler'!$C$3="Score",0,5)</f>
        <v>5</v>
      </c>
      <c r="BD94">
        <f>IF('5. Jours sans travailler'!$C$3="Score",0,4)</f>
        <v>4</v>
      </c>
      <c r="BE94">
        <f>IF('5. Jours sans travailler'!$C$3="Score",0,4)</f>
        <v>4</v>
      </c>
      <c r="BF94">
        <f>IF('5. Jours sans travailler'!$C$3="Score",0,4)</f>
        <v>4</v>
      </c>
      <c r="BG94">
        <f>IF('5. Jours sans travailler'!$C$3="Score",0,4)</f>
        <v>4</v>
      </c>
      <c r="BH94">
        <f>IF('5. Jours sans travailler'!$C$3="Score",0,4)</f>
        <v>4</v>
      </c>
      <c r="BI94">
        <f>IF('5. Jours sans travailler'!$C$3="Score",0,5)</f>
        <v>5</v>
      </c>
      <c r="BJ94">
        <f>IF('5. Jours sans travailler'!$C$3="Score",0,5)</f>
        <v>5</v>
      </c>
      <c r="BK94">
        <f>IF('5. Jours sans travailler'!$C$3="Score",0,5)</f>
        <v>5</v>
      </c>
      <c r="BL94">
        <f>IF('5. Jours sans travailler'!$C$3="Score",0,4)</f>
        <v>4</v>
      </c>
      <c r="BM94">
        <f>IF('5. Jours sans travailler'!$C$3="Score",0,4)</f>
        <v>4</v>
      </c>
      <c r="BN94">
        <f>IF('5. Jours sans travailler'!$C$3="Score",0,4)</f>
        <v>4</v>
      </c>
      <c r="BO94">
        <f>IF('5. Jours sans travailler'!$C$3="Score",0,3)</f>
        <v>3</v>
      </c>
      <c r="BP94">
        <f>IF('5. Jours sans travailler'!$C$3="Score",0,2)</f>
        <v>2</v>
      </c>
      <c r="BQ94">
        <f>IF('5. Jours sans travailler'!$C$3="Score",0,3)</f>
        <v>3</v>
      </c>
      <c r="BR94">
        <f>IF('5. Jours sans travailler'!$C$3="Score",0,4)</f>
        <v>4</v>
      </c>
      <c r="BS94">
        <f>IF('5. Jours sans travailler'!$C$3="Score",0,5)</f>
        <v>5</v>
      </c>
      <c r="BT94">
        <f>IF('5. Jours sans travailler'!$C$3="Score",0,5)</f>
        <v>5</v>
      </c>
      <c r="BU94">
        <f>IF('5. Jours sans travailler'!$C$3="Score",0,4)</f>
        <v>4</v>
      </c>
      <c r="BV94">
        <f>IF('5. Jours sans travailler'!$C$3="Score",0,5)</f>
        <v>5</v>
      </c>
      <c r="BW94">
        <f>IF('5. Jours sans travailler'!$C$3="Score",0,5)</f>
        <v>5</v>
      </c>
      <c r="BX94">
        <f>IF('5. Jours sans travailler'!$C$3="Score",0,5)</f>
        <v>5</v>
      </c>
      <c r="BY94">
        <f>IF('5. Jours sans travailler'!$C$3="Score",0,5)</f>
        <v>5</v>
      </c>
      <c r="BZ94">
        <f>IF('5. Jours sans travailler'!$C$3="Score",0,5)</f>
        <v>5</v>
      </c>
      <c r="CA94">
        <f>IF('5. Jours sans travailler'!$C$3="Score",0,5)</f>
        <v>5</v>
      </c>
      <c r="CB94">
        <f>IF('5. Jours sans travailler'!$C$3="Score",0,5)</f>
        <v>5</v>
      </c>
      <c r="CC94">
        <f>IF('5. Jours sans travailler'!$C$3="Score",0,4)</f>
        <v>4</v>
      </c>
      <c r="CD94">
        <f>IF('5. Jours sans travailler'!$C$3="Score",0,5)</f>
        <v>5</v>
      </c>
      <c r="CE94">
        <f>IF('5. Jours sans travailler'!$C$3="Score",0,5)</f>
        <v>5</v>
      </c>
      <c r="CF94">
        <f>IF('5. Jours sans travailler'!$C$3="Score",0,5)</f>
        <v>5</v>
      </c>
      <c r="CG94">
        <f>IF('5. Jours sans travailler'!$C$3="Score",0,5)</f>
        <v>5</v>
      </c>
      <c r="CH94">
        <f>IF('5. Jours sans travailler'!$C$3="Score",0,5)</f>
        <v>5</v>
      </c>
      <c r="CI94">
        <f>IF('5. Jours sans travailler'!$C$3="Score",0,6)</f>
        <v>6</v>
      </c>
      <c r="CJ94">
        <f>IF('5. Jours sans travailler'!$C$3="Score",0,7)</f>
        <v>7</v>
      </c>
      <c r="CK94">
        <f>IF('5. Jours sans travailler'!$C$3="Score",0,7)</f>
        <v>7</v>
      </c>
      <c r="CL94">
        <f>IF('5. Jours sans travailler'!$C$3="Score",0,6)</f>
        <v>6</v>
      </c>
      <c r="CM94">
        <f>IF('5. Jours sans travailler'!$C$3="Score",0,5)</f>
        <v>5</v>
      </c>
      <c r="CN94">
        <f>IF('5. Jours sans travailler'!$C$3="Score",0,4)</f>
        <v>4</v>
      </c>
      <c r="CO94">
        <f>IF('5. Jours sans travailler'!$C$3="Score",0,3)</f>
        <v>3</v>
      </c>
      <c r="CP94">
        <f>IF('5. Jours sans travailler'!$C$3="Score",0,3)</f>
        <v>3</v>
      </c>
      <c r="CQ94">
        <f>IF('5. Jours sans travailler'!$C$3="Score",0,3)</f>
        <v>3</v>
      </c>
      <c r="CR94">
        <f>IF('5. Jours sans travailler'!$C$3="Score",0,3)</f>
        <v>3</v>
      </c>
      <c r="CS94">
        <f>IF('5. Jours sans travailler'!$C$3="Score",0,3)</f>
        <v>3</v>
      </c>
      <c r="CT94">
        <f>IF('5. Jours sans travailler'!$C$3="Score",0,3)</f>
        <v>3</v>
      </c>
      <c r="CU94">
        <f>IF('5. Jours sans travailler'!$C$3="Score",0,3)</f>
        <v>3</v>
      </c>
      <c r="CV94">
        <f>IF('5. Jours sans travailler'!$C$3="Score",0,4)</f>
        <v>4</v>
      </c>
      <c r="CW94">
        <f>IF('5. Jours sans travailler'!$C$3="Score",0,4)</f>
        <v>4</v>
      </c>
      <c r="CX94">
        <f>IF('5. Jours sans travailler'!$C$3="Score",0,3)</f>
        <v>3</v>
      </c>
      <c r="CY94">
        <f>IF('5. Jours sans travailler'!$C$3="Score",0,2)</f>
        <v>2</v>
      </c>
      <c r="CZ94">
        <f>IF('5. Jours sans travailler'!$C$3="Score",0,2)</f>
        <v>2</v>
      </c>
      <c r="DA94">
        <f>IF('5. Jours sans travailler'!$C$3="Score",0,3)</f>
        <v>3</v>
      </c>
    </row>
    <row r="95" spans="2:105" x14ac:dyDescent="0.35">
      <c r="B95" s="186" t="s">
        <v>1190</v>
      </c>
      <c r="D95">
        <f t="shared" si="4"/>
        <v>4.3882352941176475</v>
      </c>
      <c r="U95">
        <f>IF('5. Jours sans travailler'!$C$3="Score",0,6)</f>
        <v>6</v>
      </c>
      <c r="V95">
        <f>IF('5. Jours sans travailler'!$C$3="Score",0,6)</f>
        <v>6</v>
      </c>
      <c r="W95">
        <f>IF('5. Jours sans travailler'!$C$3="Score",0,6)</f>
        <v>6</v>
      </c>
      <c r="X95">
        <f>IF('5. Jours sans travailler'!$C$3="Score",0,6)</f>
        <v>6</v>
      </c>
      <c r="Y95">
        <f>IF('5. Jours sans travailler'!$C$3="Score",0,6)</f>
        <v>6</v>
      </c>
      <c r="Z95">
        <f>IF('5. Jours sans travailler'!$C$3="Score",0,7)</f>
        <v>7</v>
      </c>
      <c r="AA95">
        <f>IF('5. Jours sans travailler'!$C$3="Score",0,7)</f>
        <v>7</v>
      </c>
      <c r="AB95">
        <f>IF('5. Jours sans travailler'!$C$3="Score",0,7)</f>
        <v>7</v>
      </c>
      <c r="AC95">
        <f>IF('5. Jours sans travailler'!$C$3="Score",0,7)</f>
        <v>7</v>
      </c>
      <c r="AD95">
        <f>IF('5. Jours sans travailler'!$C$3="Score",0,6)</f>
        <v>6</v>
      </c>
      <c r="AE95">
        <f>IF('5. Jours sans travailler'!$C$3="Score",0,5)</f>
        <v>5</v>
      </c>
      <c r="AF95">
        <f>IF('5. Jours sans travailler'!$C$3="Score",0,5)</f>
        <v>5</v>
      </c>
      <c r="AG95">
        <f>IF('5. Jours sans travailler'!$C$3="Score",0,5)</f>
        <v>5</v>
      </c>
      <c r="AH95">
        <f>IF('5. Jours sans travailler'!$C$3="Score",0,5)</f>
        <v>5</v>
      </c>
      <c r="AI95">
        <f>IF('5. Jours sans travailler'!$C$3="Score",0,4)</f>
        <v>4</v>
      </c>
      <c r="AJ95">
        <f>IF('5. Jours sans travailler'!$C$3="Score",0,4)</f>
        <v>4</v>
      </c>
      <c r="AK95">
        <f>IF('5. Jours sans travailler'!$C$3="Score",0,5)</f>
        <v>5</v>
      </c>
      <c r="AL95">
        <f>IF('5. Jours sans travailler'!$C$3="Score",0,5)</f>
        <v>5</v>
      </c>
      <c r="AM95">
        <f>IF('5. Jours sans travailler'!$C$3="Score",0,4)</f>
        <v>4</v>
      </c>
      <c r="AN95">
        <f>IF('5. Jours sans travailler'!$C$3="Score",0,4)</f>
        <v>4</v>
      </c>
      <c r="AO95">
        <f>IF('5. Jours sans travailler'!$C$3="Score",0,4)</f>
        <v>4</v>
      </c>
      <c r="AP95">
        <f>IF('5. Jours sans travailler'!$C$3="Score",0,4)</f>
        <v>4</v>
      </c>
      <c r="AQ95">
        <f>IF('5. Jours sans travailler'!$C$3="Score",0,3)</f>
        <v>3</v>
      </c>
      <c r="AR95">
        <f>IF('5. Jours sans travailler'!$C$3="Score",0,3)</f>
        <v>3</v>
      </c>
      <c r="AS95">
        <f>IF('5. Jours sans travailler'!$C$3="Score",0,4)</f>
        <v>4</v>
      </c>
      <c r="AT95">
        <f>IF('5. Jours sans travailler'!$C$3="Score",0,5)</f>
        <v>5</v>
      </c>
      <c r="AU95">
        <f>IF('5. Jours sans travailler'!$C$3="Score",0,5)</f>
        <v>5</v>
      </c>
      <c r="AV95">
        <f>IF('5. Jours sans travailler'!$C$3="Score",0,5)</f>
        <v>5</v>
      </c>
      <c r="AW95">
        <f>IF('5. Jours sans travailler'!$C$3="Score",0,6)</f>
        <v>6</v>
      </c>
      <c r="AX95">
        <f>IF('5. Jours sans travailler'!$C$3="Score",0,7)</f>
        <v>7</v>
      </c>
      <c r="AY95">
        <f>IF('5. Jours sans travailler'!$C$3="Score",0,7)</f>
        <v>7</v>
      </c>
      <c r="AZ95">
        <f>IF('5. Jours sans travailler'!$C$3="Score",0,6)</f>
        <v>6</v>
      </c>
      <c r="BA95">
        <f>IF('5. Jours sans travailler'!$C$3="Score",0,5)</f>
        <v>5</v>
      </c>
      <c r="BB95">
        <f>IF('5. Jours sans travailler'!$C$3="Score",0,4)</f>
        <v>4</v>
      </c>
      <c r="BC95">
        <f>IF('5. Jours sans travailler'!$C$3="Score",0,3)</f>
        <v>3</v>
      </c>
      <c r="BD95">
        <f>IF('5. Jours sans travailler'!$C$3="Score",0,3)</f>
        <v>3</v>
      </c>
      <c r="BE95">
        <f>IF('5. Jours sans travailler'!$C$3="Score",0,3)</f>
        <v>3</v>
      </c>
      <c r="BF95">
        <f>IF('5. Jours sans travailler'!$C$3="Score",0,2)</f>
        <v>2</v>
      </c>
      <c r="BG95">
        <f>IF('5. Jours sans travailler'!$C$3="Score",0,3)</f>
        <v>3</v>
      </c>
      <c r="BH95">
        <f>IF('5. Jours sans travailler'!$C$3="Score",0,3)</f>
        <v>3</v>
      </c>
      <c r="BI95">
        <f>IF('5. Jours sans travailler'!$C$3="Score",0,3)</f>
        <v>3</v>
      </c>
      <c r="BJ95">
        <f>IF('5. Jours sans travailler'!$C$3="Score",0,4)</f>
        <v>4</v>
      </c>
      <c r="BK95">
        <f>IF('5. Jours sans travailler'!$C$3="Score",0,4)</f>
        <v>4</v>
      </c>
      <c r="BL95">
        <f>IF('5. Jours sans travailler'!$C$3="Score",0,3)</f>
        <v>3</v>
      </c>
      <c r="BM95">
        <f>IF('5. Jours sans travailler'!$C$3="Score",0,3)</f>
        <v>3</v>
      </c>
      <c r="BN95">
        <f>IF('5. Jours sans travailler'!$C$3="Score",0,3)</f>
        <v>3</v>
      </c>
      <c r="BO95">
        <f>IF('5. Jours sans travailler'!$C$3="Score",0,4)</f>
        <v>4</v>
      </c>
      <c r="BP95">
        <f>IF('5. Jours sans travailler'!$C$3="Score",0,5)</f>
        <v>5</v>
      </c>
      <c r="BQ95">
        <f>IF('5. Jours sans travailler'!$C$3="Score",0,4)</f>
        <v>4</v>
      </c>
      <c r="BR95">
        <f>IF('5. Jours sans travailler'!$C$3="Score",0,3)</f>
        <v>3</v>
      </c>
      <c r="BS95">
        <f>IF('5. Jours sans travailler'!$C$3="Score",0,3)</f>
        <v>3</v>
      </c>
      <c r="BT95">
        <f>IF('5. Jours sans travailler'!$C$3="Score",0,3)</f>
        <v>3</v>
      </c>
      <c r="BU95">
        <f>IF('5. Jours sans travailler'!$C$3="Score",0,3)</f>
        <v>3</v>
      </c>
      <c r="BV95">
        <f>IF('5. Jours sans travailler'!$C$3="Score",0,3)</f>
        <v>3</v>
      </c>
      <c r="BW95">
        <f>IF('5. Jours sans travailler'!$C$3="Score",0,3)</f>
        <v>3</v>
      </c>
      <c r="BX95">
        <f>IF('5. Jours sans travailler'!$C$3="Score",0,3)</f>
        <v>3</v>
      </c>
      <c r="BY95">
        <f>IF('5. Jours sans travailler'!$C$3="Score",0,3)</f>
        <v>3</v>
      </c>
      <c r="BZ95">
        <f>IF('5. Jours sans travailler'!$C$3="Score",0,3)</f>
        <v>3</v>
      </c>
      <c r="CA95">
        <f>IF('5. Jours sans travailler'!$C$3="Score",0,4)</f>
        <v>4</v>
      </c>
      <c r="CB95">
        <f>IF('5. Jours sans travailler'!$C$3="Score",0,4)</f>
        <v>4</v>
      </c>
      <c r="CC95">
        <f>IF('5. Jours sans travailler'!$C$3="Score",0,3)</f>
        <v>3</v>
      </c>
      <c r="CD95">
        <f>IF('5. Jours sans travailler'!$C$3="Score",0,2)</f>
        <v>2</v>
      </c>
      <c r="CE95">
        <f>IF('5. Jours sans travailler'!$C$3="Score",0,3)</f>
        <v>3</v>
      </c>
      <c r="CF95">
        <f>IF('5. Jours sans travailler'!$C$3="Score",0,4)</f>
        <v>4</v>
      </c>
      <c r="CG95">
        <f>IF('5. Jours sans travailler'!$C$3="Score",0,5)</f>
        <v>5</v>
      </c>
      <c r="CH95">
        <f>IF('5. Jours sans travailler'!$C$3="Score",0,4)</f>
        <v>4</v>
      </c>
      <c r="CI95">
        <f>IF('5. Jours sans travailler'!$C$3="Score",0,3)</f>
        <v>3</v>
      </c>
      <c r="CJ95">
        <f>IF('5. Jours sans travailler'!$C$3="Score",0,4)</f>
        <v>4</v>
      </c>
      <c r="CK95">
        <f>IF('5. Jours sans travailler'!$C$3="Score",0,5)</f>
        <v>5</v>
      </c>
      <c r="CL95">
        <f>IF('5. Jours sans travailler'!$C$3="Score",0,5)</f>
        <v>5</v>
      </c>
      <c r="CM95">
        <f>IF('5. Jours sans travailler'!$C$3="Score",0,5)</f>
        <v>5</v>
      </c>
      <c r="CN95">
        <f>IF('5. Jours sans travailler'!$C$3="Score",0,4)</f>
        <v>4</v>
      </c>
      <c r="CO95">
        <f>IF('5. Jours sans travailler'!$C$3="Score",0,4)</f>
        <v>4</v>
      </c>
      <c r="CP95">
        <f>IF('5. Jours sans travailler'!$C$3="Score",0,5)</f>
        <v>5</v>
      </c>
      <c r="CQ95">
        <f>IF('5. Jours sans travailler'!$C$3="Score",0,5)</f>
        <v>5</v>
      </c>
      <c r="CR95">
        <f>IF('5. Jours sans travailler'!$C$3="Score",0,5)</f>
        <v>5</v>
      </c>
      <c r="CS95">
        <f>IF('5. Jours sans travailler'!$C$3="Score",0,4)</f>
        <v>4</v>
      </c>
      <c r="CT95">
        <f>IF('5. Jours sans travailler'!$C$3="Score",0,3)</f>
        <v>3</v>
      </c>
      <c r="CU95">
        <f>IF('5. Jours sans travailler'!$C$3="Score",0,4)</f>
        <v>4</v>
      </c>
      <c r="CV95">
        <f>IF('5. Jours sans travailler'!$C$3="Score",0,5)</f>
        <v>5</v>
      </c>
      <c r="CW95">
        <f>IF('5. Jours sans travailler'!$C$3="Score",0,5)</f>
        <v>5</v>
      </c>
      <c r="CX95">
        <f>IF('5. Jours sans travailler'!$C$3="Score",0,5)</f>
        <v>5</v>
      </c>
      <c r="CY95">
        <f>IF('5. Jours sans travailler'!$C$3="Score",0,5)</f>
        <v>5</v>
      </c>
      <c r="CZ95">
        <f>IF('5. Jours sans travailler'!$C$3="Score",0,6)</f>
        <v>6</v>
      </c>
      <c r="DA95">
        <f>IF('5. Jours sans travailler'!$C$3="Score",0,7)</f>
        <v>7</v>
      </c>
    </row>
    <row r="96" spans="2:105" x14ac:dyDescent="0.35">
      <c r="B96" s="186" t="s">
        <v>1191</v>
      </c>
      <c r="D96">
        <f t="shared" si="4"/>
        <v>3.1764705882352939</v>
      </c>
      <c r="U96">
        <f>IF('5. Jours sans travailler'!$C$3="Score",0,3)</f>
        <v>3</v>
      </c>
      <c r="V96">
        <f>IF('5. Jours sans travailler'!$C$3="Score",0,3)</f>
        <v>3</v>
      </c>
      <c r="W96">
        <f>IF('5. Jours sans travailler'!$C$3="Score",0,3)</f>
        <v>3</v>
      </c>
      <c r="X96">
        <f>IF('5. Jours sans travailler'!$C$3="Score",0,4)</f>
        <v>4</v>
      </c>
      <c r="Y96">
        <f>IF('5. Jours sans travailler'!$C$3="Score",0,5)</f>
        <v>5</v>
      </c>
      <c r="Z96">
        <f>IF('5. Jours sans travailler'!$C$3="Score",0,5)</f>
        <v>5</v>
      </c>
      <c r="AA96">
        <f>IF('5. Jours sans travailler'!$C$3="Score",0,4)</f>
        <v>4</v>
      </c>
      <c r="AB96">
        <f>IF('5. Jours sans travailler'!$C$3="Score",0,3)</f>
        <v>3</v>
      </c>
      <c r="AC96">
        <f>IF('5. Jours sans travailler'!$C$3="Score",0,3)</f>
        <v>3</v>
      </c>
      <c r="AD96">
        <f>IF('5. Jours sans travailler'!$C$3="Score",0,3)</f>
        <v>3</v>
      </c>
      <c r="AE96">
        <f>IF('5. Jours sans travailler'!$C$3="Score",0,3)</f>
        <v>3</v>
      </c>
      <c r="AF96">
        <f>IF('5. Jours sans travailler'!$C$3="Score",0,3)</f>
        <v>3</v>
      </c>
      <c r="AG96">
        <f>IF('5. Jours sans travailler'!$C$3="Score",0,3)</f>
        <v>3</v>
      </c>
      <c r="AH96">
        <f>IF('5. Jours sans travailler'!$C$3="Score",0,3)</f>
        <v>3</v>
      </c>
      <c r="AI96">
        <f>IF('5. Jours sans travailler'!$C$3="Score",0,3)</f>
        <v>3</v>
      </c>
      <c r="AJ96">
        <f>IF('5. Jours sans travailler'!$C$3="Score",0,3)</f>
        <v>3</v>
      </c>
      <c r="AK96">
        <f>IF('5. Jours sans travailler'!$C$3="Score",0,4)</f>
        <v>4</v>
      </c>
      <c r="AL96">
        <f>IF('5. Jours sans travailler'!$C$3="Score",0,4)</f>
        <v>4</v>
      </c>
      <c r="AM96">
        <f>IF('5. Jours sans travailler'!$C$3="Score",0,3)</f>
        <v>3</v>
      </c>
      <c r="AN96">
        <f>IF('5. Jours sans travailler'!$C$3="Score",0,2)</f>
        <v>2</v>
      </c>
      <c r="AO96">
        <f>IF('5. Jours sans travailler'!$C$3="Score",0,2)</f>
        <v>2</v>
      </c>
      <c r="AP96">
        <f>IF('5. Jours sans travailler'!$C$3="Score",0,3)</f>
        <v>3</v>
      </c>
      <c r="AQ96">
        <f>IF('5. Jours sans travailler'!$C$3="Score",0,4)</f>
        <v>4</v>
      </c>
      <c r="AR96">
        <f>IF('5. Jours sans travailler'!$C$3="Score",0,3)</f>
        <v>3</v>
      </c>
      <c r="AS96">
        <f>IF('5. Jours sans travailler'!$C$3="Score",0,2)</f>
        <v>2</v>
      </c>
      <c r="AT96">
        <f>IF('5. Jours sans travailler'!$C$3="Score",0,2)</f>
        <v>2</v>
      </c>
      <c r="AU96">
        <f>IF('5. Jours sans travailler'!$C$3="Score",0,3)</f>
        <v>3</v>
      </c>
      <c r="AV96">
        <f>IF('5. Jours sans travailler'!$C$3="Score",0,4)</f>
        <v>4</v>
      </c>
      <c r="AW96">
        <f>IF('5. Jours sans travailler'!$C$3="Score",0,4)</f>
        <v>4</v>
      </c>
      <c r="AX96">
        <f>IF('5. Jours sans travailler'!$C$3="Score",0,3)</f>
        <v>3</v>
      </c>
      <c r="AY96">
        <f>IF('5. Jours sans travailler'!$C$3="Score",0,3)</f>
        <v>3</v>
      </c>
      <c r="AZ96">
        <f>IF('5. Jours sans travailler'!$C$3="Score",0,3)</f>
        <v>3</v>
      </c>
      <c r="BA96">
        <f>IF('5. Jours sans travailler'!$C$3="Score",0,3)</f>
        <v>3</v>
      </c>
      <c r="BB96">
        <f>IF('5. Jours sans travailler'!$C$3="Score",0,3)</f>
        <v>3</v>
      </c>
      <c r="BC96">
        <f>IF('5. Jours sans travailler'!$C$3="Score",0,2)</f>
        <v>2</v>
      </c>
      <c r="BD96">
        <f>IF('5. Jours sans travailler'!$C$3="Score",0,2)</f>
        <v>2</v>
      </c>
      <c r="BE96">
        <f>IF('5. Jours sans travailler'!$C$3="Score",0,2)</f>
        <v>2</v>
      </c>
      <c r="BF96">
        <f>IF('5. Jours sans travailler'!$C$3="Score",0,2)</f>
        <v>2</v>
      </c>
      <c r="BG96">
        <f>IF('5. Jours sans travailler'!$C$3="Score",0,3)</f>
        <v>3</v>
      </c>
      <c r="BH96">
        <f>IF('5. Jours sans travailler'!$C$3="Score",0,4)</f>
        <v>4</v>
      </c>
      <c r="BI96">
        <f>IF('5. Jours sans travailler'!$C$3="Score",0,3)</f>
        <v>3</v>
      </c>
      <c r="BJ96">
        <f>IF('5. Jours sans travailler'!$C$3="Score",0,3)</f>
        <v>3</v>
      </c>
      <c r="BK96">
        <f>IF('5. Jours sans travailler'!$C$3="Score",0,3)</f>
        <v>3</v>
      </c>
      <c r="BL96">
        <f>IF('5. Jours sans travailler'!$C$3="Score",0,4)</f>
        <v>4</v>
      </c>
      <c r="BM96">
        <f>IF('5. Jours sans travailler'!$C$3="Score",0,5)</f>
        <v>5</v>
      </c>
      <c r="BN96">
        <f>IF('5. Jours sans travailler'!$C$3="Score",0,4)</f>
        <v>4</v>
      </c>
      <c r="BO96">
        <f>IF('5. Jours sans travailler'!$C$3="Score",0,3)</f>
        <v>3</v>
      </c>
      <c r="BP96">
        <f>IF('5. Jours sans travailler'!$C$3="Score",0,3)</f>
        <v>3</v>
      </c>
      <c r="BQ96">
        <f>IF('5. Jours sans travailler'!$C$3="Score",0,3)</f>
        <v>3</v>
      </c>
      <c r="BR96">
        <f>IF('5. Jours sans travailler'!$C$3="Score",0,2)</f>
        <v>2</v>
      </c>
      <c r="BS96">
        <f>IF('5. Jours sans travailler'!$C$3="Score",0,2)</f>
        <v>2</v>
      </c>
      <c r="BT96">
        <f>IF('5. Jours sans travailler'!$C$3="Score",1,1)</f>
        <v>1</v>
      </c>
      <c r="BU96">
        <f>IF('5. Jours sans travailler'!$C$3="Score",1,1)</f>
        <v>1</v>
      </c>
      <c r="BV96">
        <f>IF('5. Jours sans travailler'!$C$3="Score",0,2)</f>
        <v>2</v>
      </c>
      <c r="BW96">
        <f>IF('5. Jours sans travailler'!$C$3="Score",0,3)</f>
        <v>3</v>
      </c>
      <c r="BX96">
        <f>IF('5. Jours sans travailler'!$C$3="Score",0,4)</f>
        <v>4</v>
      </c>
      <c r="BY96">
        <f>IF('5. Jours sans travailler'!$C$3="Score",0,5)</f>
        <v>5</v>
      </c>
      <c r="BZ96">
        <f>IF('5. Jours sans travailler'!$C$3="Score",0,4)</f>
        <v>4</v>
      </c>
      <c r="CA96">
        <f>IF('5. Jours sans travailler'!$C$3="Score",0,4)</f>
        <v>4</v>
      </c>
      <c r="CB96">
        <f>IF('5. Jours sans travailler'!$C$3="Score",0,4)</f>
        <v>4</v>
      </c>
      <c r="CC96">
        <f>IF('5. Jours sans travailler'!$C$3="Score",0,4)</f>
        <v>4</v>
      </c>
      <c r="CD96">
        <f>IF('5. Jours sans travailler'!$C$3="Score",0,4)</f>
        <v>4</v>
      </c>
      <c r="CE96">
        <f>IF('5. Jours sans travailler'!$C$3="Score",0,3)</f>
        <v>3</v>
      </c>
      <c r="CF96">
        <f>IF('5. Jours sans travailler'!$C$3="Score",0,2)</f>
        <v>2</v>
      </c>
      <c r="CG96">
        <f>IF('5. Jours sans travailler'!$C$3="Score",0,2)</f>
        <v>2</v>
      </c>
      <c r="CH96">
        <f>IF('5. Jours sans travailler'!$C$3="Score",0,2)</f>
        <v>2</v>
      </c>
      <c r="CI96">
        <f>IF('5. Jours sans travailler'!$C$3="Score",0,3)</f>
        <v>3</v>
      </c>
      <c r="CJ96">
        <f>IF('5. Jours sans travailler'!$C$3="Score",0,3)</f>
        <v>3</v>
      </c>
      <c r="CK96">
        <f>IF('5. Jours sans travailler'!$C$3="Score",0,3)</f>
        <v>3</v>
      </c>
      <c r="CL96">
        <f>IF('5. Jours sans travailler'!$C$3="Score",0,3)</f>
        <v>3</v>
      </c>
      <c r="CM96">
        <f>IF('5. Jours sans travailler'!$C$3="Score",0,3)</f>
        <v>3</v>
      </c>
      <c r="CN96">
        <f>IF('5. Jours sans travailler'!$C$3="Score",0,3)</f>
        <v>3</v>
      </c>
      <c r="CO96">
        <f>IF('5. Jours sans travailler'!$C$3="Score",0,4)</f>
        <v>4</v>
      </c>
      <c r="CP96">
        <f>IF('5. Jours sans travailler'!$C$3="Score",0,4)</f>
        <v>4</v>
      </c>
      <c r="CQ96">
        <f>IF('5. Jours sans travailler'!$C$3="Score",0,3)</f>
        <v>3</v>
      </c>
      <c r="CR96">
        <f>IF('5. Jours sans travailler'!$C$3="Score",0,2)</f>
        <v>2</v>
      </c>
      <c r="CS96">
        <f>IF('5. Jours sans travailler'!$C$3="Score",0,2)</f>
        <v>2</v>
      </c>
      <c r="CT96">
        <f>IF('5. Jours sans travailler'!$C$3="Score",0,3)</f>
        <v>3</v>
      </c>
      <c r="CU96">
        <f>IF('5. Jours sans travailler'!$C$3="Score",0,4)</f>
        <v>4</v>
      </c>
      <c r="CV96">
        <f>IF('5. Jours sans travailler'!$C$3="Score",0,4)</f>
        <v>4</v>
      </c>
      <c r="CW96">
        <f>IF('5. Jours sans travailler'!$C$3="Score",0,4)</f>
        <v>4</v>
      </c>
      <c r="CX96">
        <f>IF('5. Jours sans travailler'!$C$3="Score",0,4)</f>
        <v>4</v>
      </c>
      <c r="CY96">
        <f>IF('5. Jours sans travailler'!$C$3="Score",0,4)</f>
        <v>4</v>
      </c>
      <c r="CZ96">
        <f>IF('5. Jours sans travailler'!$C$3="Score",0,5)</f>
        <v>5</v>
      </c>
      <c r="DA96">
        <f>IF('5. Jours sans travailler'!$C$3="Score",0,5)</f>
        <v>5</v>
      </c>
    </row>
    <row r="97" spans="2:105" x14ac:dyDescent="0.35">
      <c r="B97" s="186" t="s">
        <v>1192</v>
      </c>
      <c r="D97">
        <f t="shared" si="4"/>
        <v>3.5058823529411764</v>
      </c>
      <c r="U97">
        <f>IF('5. Jours sans travailler'!$C$3="Score",0,5)</f>
        <v>5</v>
      </c>
      <c r="V97">
        <f>IF('5. Jours sans travailler'!$C$3="Score",0,4)</f>
        <v>4</v>
      </c>
      <c r="W97">
        <f>IF('5. Jours sans travailler'!$C$3="Score",0,4)</f>
        <v>4</v>
      </c>
      <c r="X97">
        <f>IF('5. Jours sans travailler'!$C$3="Score",0,4)</f>
        <v>4</v>
      </c>
      <c r="Y97">
        <f>IF('5. Jours sans travailler'!$C$3="Score",0,3)</f>
        <v>3</v>
      </c>
      <c r="Z97">
        <f>IF('5. Jours sans travailler'!$C$3="Score",0,2)</f>
        <v>2</v>
      </c>
      <c r="AA97">
        <f>IF('5. Jours sans travailler'!$C$3="Score",0,2)</f>
        <v>2</v>
      </c>
      <c r="AB97">
        <f>IF('5. Jours sans travailler'!$C$3="Score",0,3)</f>
        <v>3</v>
      </c>
      <c r="AC97">
        <f>IF('5. Jours sans travailler'!$C$3="Score",0,4)</f>
        <v>4</v>
      </c>
      <c r="AD97">
        <f>IF('5. Jours sans travailler'!$C$3="Score",0,4)</f>
        <v>4</v>
      </c>
      <c r="AE97">
        <f>IF('5. Jours sans travailler'!$C$3="Score",0,3)</f>
        <v>3</v>
      </c>
      <c r="AF97">
        <f>IF('5. Jours sans travailler'!$C$3="Score",0,3)</f>
        <v>3</v>
      </c>
      <c r="AG97">
        <f>IF('5. Jours sans travailler'!$C$3="Score",0,3)</f>
        <v>3</v>
      </c>
      <c r="AH97">
        <f>IF('5. Jours sans travailler'!$C$3="Score",0,3)</f>
        <v>3</v>
      </c>
      <c r="AI97">
        <f>IF('5. Jours sans travailler'!$C$3="Score",0,3)</f>
        <v>3</v>
      </c>
      <c r="AJ97">
        <f>IF('5. Jours sans travailler'!$C$3="Score",0,3)</f>
        <v>3</v>
      </c>
      <c r="AK97">
        <f>IF('5. Jours sans travailler'!$C$3="Score",0,3)</f>
        <v>3</v>
      </c>
      <c r="AL97">
        <f>IF('5. Jours sans travailler'!$C$3="Score",0,4)</f>
        <v>4</v>
      </c>
      <c r="AM97">
        <f>IF('5. Jours sans travailler'!$C$3="Score",0,5)</f>
        <v>5</v>
      </c>
      <c r="AN97">
        <f>IF('5. Jours sans travailler'!$C$3="Score",0,6)</f>
        <v>6</v>
      </c>
      <c r="AO97">
        <f>IF('5. Jours sans travailler'!$C$3="Score",0,7)</f>
        <v>7</v>
      </c>
      <c r="AP97">
        <f>IF('5. Jours sans travailler'!$C$3="Score",0,7)</f>
        <v>7</v>
      </c>
      <c r="AQ97">
        <f>IF('5. Jours sans travailler'!$C$3="Score",0,6)</f>
        <v>6</v>
      </c>
      <c r="AR97">
        <f>IF('5. Jours sans travailler'!$C$3="Score",0,5)</f>
        <v>5</v>
      </c>
      <c r="AS97">
        <f>IF('5. Jours sans travailler'!$C$3="Score",0,5)</f>
        <v>5</v>
      </c>
      <c r="AT97">
        <f>IF('5. Jours sans travailler'!$C$3="Score",0,5)</f>
        <v>5</v>
      </c>
      <c r="AU97">
        <f>IF('5. Jours sans travailler'!$C$3="Score",0,5)</f>
        <v>5</v>
      </c>
      <c r="AV97">
        <f>IF('5. Jours sans travailler'!$C$3="Score",0,4)</f>
        <v>4</v>
      </c>
      <c r="AW97">
        <f>IF('5. Jours sans travailler'!$C$3="Score",0,3)</f>
        <v>3</v>
      </c>
      <c r="AX97">
        <f>IF('5. Jours sans travailler'!$C$3="Score",0,3)</f>
        <v>3</v>
      </c>
      <c r="AY97">
        <f>IF('5. Jours sans travailler'!$C$3="Score",0,3)</f>
        <v>3</v>
      </c>
      <c r="AZ97">
        <f>IF('5. Jours sans travailler'!$C$3="Score",0,3)</f>
        <v>3</v>
      </c>
      <c r="BA97">
        <f>IF('5. Jours sans travailler'!$C$3="Score",0,3)</f>
        <v>3</v>
      </c>
      <c r="BB97">
        <f>IF('5. Jours sans travailler'!$C$3="Score",0,3)</f>
        <v>3</v>
      </c>
      <c r="BC97">
        <f>IF('5. Jours sans travailler'!$C$3="Score",0,3)</f>
        <v>3</v>
      </c>
      <c r="BD97">
        <f>IF('5. Jours sans travailler'!$C$3="Score",0,3)</f>
        <v>3</v>
      </c>
      <c r="BE97">
        <f>IF('5. Jours sans travailler'!$C$3="Score",0,3)</f>
        <v>3</v>
      </c>
      <c r="BF97">
        <f>IF('5. Jours sans travailler'!$C$3="Score",0,4)</f>
        <v>4</v>
      </c>
      <c r="BG97">
        <f>IF('5. Jours sans travailler'!$C$3="Score",0,4)</f>
        <v>4</v>
      </c>
      <c r="BH97">
        <f>IF('5. Jours sans travailler'!$C$3="Score",0,3)</f>
        <v>3</v>
      </c>
      <c r="BI97">
        <f>IF('5. Jours sans travailler'!$C$3="Score",0,2)</f>
        <v>2</v>
      </c>
      <c r="BJ97">
        <f>IF('5. Jours sans travailler'!$C$3="Score",0,2)</f>
        <v>2</v>
      </c>
      <c r="BK97">
        <f>IF('5. Jours sans travailler'!$C$3="Score",0,3)</f>
        <v>3</v>
      </c>
      <c r="BL97">
        <f>IF('5. Jours sans travailler'!$C$3="Score",0,4)</f>
        <v>4</v>
      </c>
      <c r="BM97">
        <f>IF('5. Jours sans travailler'!$C$3="Score",0,3)</f>
        <v>3</v>
      </c>
      <c r="BN97">
        <f>IF('5. Jours sans travailler'!$C$3="Score",0,2)</f>
        <v>2</v>
      </c>
      <c r="BO97">
        <f>IF('5. Jours sans travailler'!$C$3="Score",0,3)</f>
        <v>3</v>
      </c>
      <c r="BP97">
        <f>IF('5. Jours sans travailler'!$C$3="Score",0,4)</f>
        <v>4</v>
      </c>
      <c r="BQ97">
        <f>IF('5. Jours sans travailler'!$C$3="Score",0,5)</f>
        <v>5</v>
      </c>
      <c r="BR97">
        <f>IF('5. Jours sans travailler'!$C$3="Score",0,5)</f>
        <v>5</v>
      </c>
      <c r="BS97">
        <f>IF('5. Jours sans travailler'!$C$3="Score",0,4)</f>
        <v>4</v>
      </c>
      <c r="BT97">
        <f>IF('5. Jours sans travailler'!$C$3="Score",0,4)</f>
        <v>4</v>
      </c>
      <c r="BU97">
        <f>IF('5. Jours sans travailler'!$C$3="Score",0,4)</f>
        <v>4</v>
      </c>
      <c r="BV97">
        <f>IF('5. Jours sans travailler'!$C$3="Score",0,3)</f>
        <v>3</v>
      </c>
      <c r="BW97">
        <f>IF('5. Jours sans travailler'!$C$3="Score",0,3)</f>
        <v>3</v>
      </c>
      <c r="BX97">
        <f>IF('5. Jours sans travailler'!$C$3="Score",0,3)</f>
        <v>3</v>
      </c>
      <c r="BY97">
        <f>IF('5. Jours sans travailler'!$C$3="Score",0,3)</f>
        <v>3</v>
      </c>
      <c r="BZ97">
        <f>IF('5. Jours sans travailler'!$C$3="Score",0,3)</f>
        <v>3</v>
      </c>
      <c r="CA97">
        <f>IF('5. Jours sans travailler'!$C$3="Score",0,3)</f>
        <v>3</v>
      </c>
      <c r="CB97">
        <f>IF('5. Jours sans travailler'!$C$3="Score",0,3)</f>
        <v>3</v>
      </c>
      <c r="CC97">
        <f>IF('5. Jours sans travailler'!$C$3="Score",0,4)</f>
        <v>4</v>
      </c>
      <c r="CD97">
        <f>IF('5. Jours sans travailler'!$C$3="Score",0,4)</f>
        <v>4</v>
      </c>
      <c r="CE97">
        <f>IF('5. Jours sans travailler'!$C$3="Score",0,3)</f>
        <v>3</v>
      </c>
      <c r="CF97">
        <f>IF('5. Jours sans travailler'!$C$3="Score",0,2)</f>
        <v>2</v>
      </c>
      <c r="CG97">
        <f>IF('5. Jours sans travailler'!$C$3="Score",0,2)</f>
        <v>2</v>
      </c>
      <c r="CH97">
        <f>IF('5. Jours sans travailler'!$C$3="Score",0,2)</f>
        <v>2</v>
      </c>
      <c r="CI97">
        <f>IF('5. Jours sans travailler'!$C$3="Score",0,3)</f>
        <v>3</v>
      </c>
      <c r="CJ97">
        <f>IF('5. Jours sans travailler'!$C$3="Score",0,3)</f>
        <v>3</v>
      </c>
      <c r="CK97">
        <f>IF('5. Jours sans travailler'!$C$3="Score",0,3)</f>
        <v>3</v>
      </c>
      <c r="CL97">
        <f>IF('5. Jours sans travailler'!$C$3="Score",0,3)</f>
        <v>3</v>
      </c>
      <c r="CM97">
        <f>IF('5. Jours sans travailler'!$C$3="Score",0,3)</f>
        <v>3</v>
      </c>
      <c r="CN97">
        <f>IF('5. Jours sans travailler'!$C$3="Score",0,3)</f>
        <v>3</v>
      </c>
      <c r="CO97">
        <f>IF('5. Jours sans travailler'!$C$3="Score",0,4)</f>
        <v>4</v>
      </c>
      <c r="CP97">
        <f>IF('5. Jours sans travailler'!$C$3="Score",0,4)</f>
        <v>4</v>
      </c>
      <c r="CQ97">
        <f>IF('5. Jours sans travailler'!$C$3="Score",0,3)</f>
        <v>3</v>
      </c>
      <c r="CR97">
        <f>IF('5. Jours sans travailler'!$C$3="Score",0,2)</f>
        <v>2</v>
      </c>
      <c r="CS97">
        <f>IF('5. Jours sans travailler'!$C$3="Score",0,2)</f>
        <v>2</v>
      </c>
      <c r="CT97">
        <f>IF('5. Jours sans travailler'!$C$3="Score",0,3)</f>
        <v>3</v>
      </c>
      <c r="CU97">
        <f>IF('5. Jours sans travailler'!$C$3="Score",0,4)</f>
        <v>4</v>
      </c>
      <c r="CV97">
        <f>IF('5. Jours sans travailler'!$C$3="Score",0,3)</f>
        <v>3</v>
      </c>
      <c r="CW97">
        <f>IF('5. Jours sans travailler'!$C$3="Score",0,2)</f>
        <v>2</v>
      </c>
      <c r="CX97">
        <f>IF('5. Jours sans travailler'!$C$3="Score",0,3)</f>
        <v>3</v>
      </c>
      <c r="CY97">
        <f>IF('5. Jours sans travailler'!$C$3="Score",0,4)</f>
        <v>4</v>
      </c>
      <c r="CZ97">
        <f>IF('5. Jours sans travailler'!$C$3="Score",0,5)</f>
        <v>5</v>
      </c>
      <c r="DA97">
        <f>IF('5. Jours sans travailler'!$C$3="Score",0,5)</f>
        <v>5</v>
      </c>
    </row>
    <row r="98" spans="2:105" x14ac:dyDescent="0.35">
      <c r="B98" s="186" t="s">
        <v>1193</v>
      </c>
      <c r="D98">
        <f t="shared" si="4"/>
        <v>4.2</v>
      </c>
      <c r="U98">
        <f>IF('5. Jours sans travailler'!$C$3="Score",0,7)</f>
        <v>7</v>
      </c>
      <c r="V98">
        <f>IF('5. Jours sans travailler'!$C$3="Score",0,7)</f>
        <v>7</v>
      </c>
      <c r="W98">
        <f>IF('5. Jours sans travailler'!$C$3="Score",0,7)</f>
        <v>7</v>
      </c>
      <c r="X98">
        <f>IF('5. Jours sans travailler'!$C$3="Score",0,7)</f>
        <v>7</v>
      </c>
      <c r="Y98">
        <f>IF('5. Jours sans travailler'!$C$3="Score",0,7)</f>
        <v>7</v>
      </c>
      <c r="Z98">
        <f>IF('5. Jours sans travailler'!$C$3="Score",0,6)</f>
        <v>6</v>
      </c>
      <c r="AA98">
        <f>IF('5. Jours sans travailler'!$C$3="Score",0,5)</f>
        <v>5</v>
      </c>
      <c r="AB98">
        <f>IF('5. Jours sans travailler'!$C$3="Score",0,4)</f>
        <v>4</v>
      </c>
      <c r="AC98">
        <f>IF('5. Jours sans travailler'!$C$3="Score",0,4)</f>
        <v>4</v>
      </c>
      <c r="AD98">
        <f>IF('5. Jours sans travailler'!$C$3="Score",0,4)</f>
        <v>4</v>
      </c>
      <c r="AE98">
        <f>IF('5. Jours sans travailler'!$C$3="Score",0,4)</f>
        <v>4</v>
      </c>
      <c r="AF98">
        <f>IF('5. Jours sans travailler'!$C$3="Score",0,4)</f>
        <v>4</v>
      </c>
      <c r="AG98">
        <f>IF('5. Jours sans travailler'!$C$3="Score",0,5)</f>
        <v>5</v>
      </c>
      <c r="AH98">
        <f>IF('5. Jours sans travailler'!$C$3="Score",0,5)</f>
        <v>5</v>
      </c>
      <c r="AI98">
        <f>IF('5. Jours sans travailler'!$C$3="Score",0,5)</f>
        <v>5</v>
      </c>
      <c r="AJ98">
        <f>IF('5. Jours sans travailler'!$C$3="Score",0,4)</f>
        <v>4</v>
      </c>
      <c r="AK98">
        <f>IF('5. Jours sans travailler'!$C$3="Score",0,4)</f>
        <v>4</v>
      </c>
      <c r="AL98">
        <f>IF('5. Jours sans travailler'!$C$3="Score",0,4)</f>
        <v>4</v>
      </c>
      <c r="AM98">
        <f>IF('5. Jours sans travailler'!$C$3="Score",0,3)</f>
        <v>3</v>
      </c>
      <c r="AN98">
        <f>IF('5. Jours sans travailler'!$C$3="Score",0,2)</f>
        <v>2</v>
      </c>
      <c r="AO98">
        <f>IF('5. Jours sans travailler'!$C$3="Score",0,3)</f>
        <v>3</v>
      </c>
      <c r="AP98">
        <f>IF('5. Jours sans travailler'!$C$3="Score",0,4)</f>
        <v>4</v>
      </c>
      <c r="AQ98">
        <f>IF('5. Jours sans travailler'!$C$3="Score",0,5)</f>
        <v>5</v>
      </c>
      <c r="AR98">
        <f>IF('5. Jours sans travailler'!$C$3="Score",0,5)</f>
        <v>5</v>
      </c>
      <c r="AS98">
        <f>IF('5. Jours sans travailler'!$C$3="Score",0,4)</f>
        <v>4</v>
      </c>
      <c r="AT98">
        <f>IF('5. Jours sans travailler'!$C$3="Score",0,4)</f>
        <v>4</v>
      </c>
      <c r="AU98">
        <f>IF('5. Jours sans travailler'!$C$3="Score",0,4)</f>
        <v>4</v>
      </c>
      <c r="AV98">
        <f>IF('5. Jours sans travailler'!$C$3="Score",0,3)</f>
        <v>3</v>
      </c>
      <c r="AW98">
        <f>IF('5. Jours sans travailler'!$C$3="Score",0,3)</f>
        <v>3</v>
      </c>
      <c r="AX98">
        <f>IF('5. Jours sans travailler'!$C$3="Score",0,3)</f>
        <v>3</v>
      </c>
      <c r="AY98">
        <f>IF('5. Jours sans travailler'!$C$3="Score",0,3)</f>
        <v>3</v>
      </c>
      <c r="AZ98">
        <f>IF('5. Jours sans travailler'!$C$3="Score",0,3)</f>
        <v>3</v>
      </c>
      <c r="BA98">
        <f>IF('5. Jours sans travailler'!$C$3="Score",0,3)</f>
        <v>3</v>
      </c>
      <c r="BB98">
        <f>IF('5. Jours sans travailler'!$C$3="Score",0,4)</f>
        <v>4</v>
      </c>
      <c r="BC98">
        <f>IF('5. Jours sans travailler'!$C$3="Score",0,5)</f>
        <v>5</v>
      </c>
      <c r="BD98">
        <f>IF('5. Jours sans travailler'!$C$3="Score",0,5)</f>
        <v>5</v>
      </c>
      <c r="BE98">
        <f>IF('5. Jours sans travailler'!$C$3="Score",0,4)</f>
        <v>4</v>
      </c>
      <c r="BF98">
        <f>IF('5. Jours sans travailler'!$C$3="Score",0,3)</f>
        <v>3</v>
      </c>
      <c r="BG98">
        <f>IF('5. Jours sans travailler'!$C$3="Score",0,4)</f>
        <v>4</v>
      </c>
      <c r="BH98">
        <f>IF('5. Jours sans travailler'!$C$3="Score",0,5)</f>
        <v>5</v>
      </c>
      <c r="BI98">
        <f>IF('5. Jours sans travailler'!$C$3="Score",0,5)</f>
        <v>5</v>
      </c>
      <c r="BJ98">
        <f>IF('5. Jours sans travailler'!$C$3="Score",0,4)</f>
        <v>4</v>
      </c>
      <c r="BK98">
        <f>IF('5. Jours sans travailler'!$C$3="Score",0,3)</f>
        <v>3</v>
      </c>
      <c r="BL98">
        <f>IF('5. Jours sans travailler'!$C$3="Score",0,3)</f>
        <v>3</v>
      </c>
      <c r="BM98">
        <f>IF('5. Jours sans travailler'!$C$3="Score",0,3)</f>
        <v>3</v>
      </c>
      <c r="BN98">
        <f>IF('5. Jours sans travailler'!$C$3="Score",0,3)</f>
        <v>3</v>
      </c>
      <c r="BO98">
        <f>IF('5. Jours sans travailler'!$C$3="Score",0,3)</f>
        <v>3</v>
      </c>
      <c r="BP98">
        <f>IF('5. Jours sans travailler'!$C$3="Score",0,3)</f>
        <v>3</v>
      </c>
      <c r="BQ98">
        <f>IF('5. Jours sans travailler'!$C$3="Score",0,3)</f>
        <v>3</v>
      </c>
      <c r="BR98">
        <f>IF('5. Jours sans travailler'!$C$3="Score",0,3)</f>
        <v>3</v>
      </c>
      <c r="BS98">
        <f>IF('5. Jours sans travailler'!$C$3="Score",0,4)</f>
        <v>4</v>
      </c>
      <c r="BT98">
        <f>IF('5. Jours sans travailler'!$C$3="Score",0,5)</f>
        <v>5</v>
      </c>
      <c r="BU98">
        <f>IF('5. Jours sans travailler'!$C$3="Score",0,5)</f>
        <v>5</v>
      </c>
      <c r="BV98">
        <f>IF('5. Jours sans travailler'!$C$3="Score",0,4)</f>
        <v>4</v>
      </c>
      <c r="BW98">
        <f>IF('5. Jours sans travailler'!$C$3="Score",0,3)</f>
        <v>3</v>
      </c>
      <c r="BX98">
        <f>IF('5. Jours sans travailler'!$C$3="Score",0,3)</f>
        <v>3</v>
      </c>
      <c r="BY98">
        <f>IF('5. Jours sans travailler'!$C$3="Score",0,4)</f>
        <v>4</v>
      </c>
      <c r="BZ98">
        <f>IF('5. Jours sans travailler'!$C$3="Score",0,4)</f>
        <v>4</v>
      </c>
      <c r="CA98">
        <f>IF('5. Jours sans travailler'!$C$3="Score",0,3)</f>
        <v>3</v>
      </c>
      <c r="CB98">
        <f>IF('5. Jours sans travailler'!$C$3="Score",0,2)</f>
        <v>2</v>
      </c>
      <c r="CC98">
        <f>IF('5. Jours sans travailler'!$C$3="Score",0,3)</f>
        <v>3</v>
      </c>
      <c r="CD98">
        <f>IF('5. Jours sans travailler'!$C$3="Score",0,4)</f>
        <v>4</v>
      </c>
      <c r="CE98">
        <f>IF('5. Jours sans travailler'!$C$3="Score",0,5)</f>
        <v>5</v>
      </c>
      <c r="CF98">
        <f>IF('5. Jours sans travailler'!$C$3="Score",0,5)</f>
        <v>5</v>
      </c>
      <c r="CG98">
        <f>IF('5. Jours sans travailler'!$C$3="Score",0,4)</f>
        <v>4</v>
      </c>
      <c r="CH98">
        <f>IF('5. Jours sans travailler'!$C$3="Score",0,4)</f>
        <v>4</v>
      </c>
      <c r="CI98">
        <f>IF('5. Jours sans travailler'!$C$3="Score",0,4)</f>
        <v>4</v>
      </c>
      <c r="CJ98">
        <f>IF('5. Jours sans travailler'!$C$3="Score",0,3)</f>
        <v>3</v>
      </c>
      <c r="CK98">
        <f>IF('5. Jours sans travailler'!$C$3="Score",0,3)</f>
        <v>3</v>
      </c>
      <c r="CL98">
        <f>IF('5. Jours sans travailler'!$C$3="Score",0,3)</f>
        <v>3</v>
      </c>
      <c r="CM98">
        <f>IF('5. Jours sans travailler'!$C$3="Score",0,3)</f>
        <v>3</v>
      </c>
      <c r="CN98">
        <f>IF('5. Jours sans travailler'!$C$3="Score",0,4)</f>
        <v>4</v>
      </c>
      <c r="CO98">
        <f>IF('5. Jours sans travailler'!$C$3="Score",0,5)</f>
        <v>5</v>
      </c>
      <c r="CP98">
        <f>IF('5. Jours sans travailler'!$C$3="Score",0,6)</f>
        <v>6</v>
      </c>
      <c r="CQ98">
        <f>IF('5. Jours sans travailler'!$C$3="Score",0,7)</f>
        <v>7</v>
      </c>
      <c r="CR98">
        <f>IF('5. Jours sans travailler'!$C$3="Score",0,7)</f>
        <v>7</v>
      </c>
      <c r="CS98">
        <f>IF('5. Jours sans travailler'!$C$3="Score",0,6)</f>
        <v>6</v>
      </c>
      <c r="CT98">
        <f>IF('5. Jours sans travailler'!$C$3="Score",0,5)</f>
        <v>5</v>
      </c>
      <c r="CU98">
        <f>IF('5. Jours sans travailler'!$C$3="Score",0,4)</f>
        <v>4</v>
      </c>
      <c r="CV98">
        <f>IF('5. Jours sans travailler'!$C$3="Score",0,4)</f>
        <v>4</v>
      </c>
      <c r="CW98">
        <f>IF('5. Jours sans travailler'!$C$3="Score",0,4)</f>
        <v>4</v>
      </c>
      <c r="CX98">
        <f>IF('5. Jours sans travailler'!$C$3="Score",0,4)</f>
        <v>4</v>
      </c>
      <c r="CY98">
        <f>IF('5. Jours sans travailler'!$C$3="Score",0,4)</f>
        <v>4</v>
      </c>
      <c r="CZ98">
        <f>IF('5. Jours sans travailler'!$C$3="Score",0,5)</f>
        <v>5</v>
      </c>
      <c r="DA98">
        <f>IF('5. Jours sans travailler'!$C$3="Score",0,6)</f>
        <v>6</v>
      </c>
    </row>
    <row r="99" spans="2:105" x14ac:dyDescent="0.35">
      <c r="B99" s="186" t="s">
        <v>1194</v>
      </c>
      <c r="D99">
        <f t="shared" si="4"/>
        <v>3.9058823529411764</v>
      </c>
      <c r="U99">
        <f>IF('5. Jours sans travailler'!$C$3="Score",0,3)</f>
        <v>3</v>
      </c>
      <c r="V99">
        <f>IF('5. Jours sans travailler'!$C$3="Score",0,4)</f>
        <v>4</v>
      </c>
      <c r="W99">
        <f>IF('5. Jours sans travailler'!$C$3="Score",0,5)</f>
        <v>5</v>
      </c>
      <c r="X99">
        <f>IF('5. Jours sans travailler'!$C$3="Score",0,5)</f>
        <v>5</v>
      </c>
      <c r="Y99">
        <f>IF('5. Jours sans travailler'!$C$3="Score",0,5)</f>
        <v>5</v>
      </c>
      <c r="Z99">
        <f>IF('5. Jours sans travailler'!$C$3="Score",0,5)</f>
        <v>5</v>
      </c>
      <c r="AA99">
        <f>IF('5. Jours sans travailler'!$C$3="Score",0,5)</f>
        <v>5</v>
      </c>
      <c r="AB99">
        <f>IF('5. Jours sans travailler'!$C$3="Score",0,5)</f>
        <v>5</v>
      </c>
      <c r="AC99">
        <f>IF('5. Jours sans travailler'!$C$3="Score",0,4)</f>
        <v>4</v>
      </c>
      <c r="AD99">
        <f>IF('5. Jours sans travailler'!$C$3="Score",0,4)</f>
        <v>4</v>
      </c>
      <c r="AE99">
        <f>IF('5. Jours sans travailler'!$C$3="Score",0,4)</f>
        <v>4</v>
      </c>
      <c r="AF99">
        <f>IF('5. Jours sans travailler'!$C$3="Score",0,3)</f>
        <v>3</v>
      </c>
      <c r="AG99">
        <f>IF('5. Jours sans travailler'!$C$3="Score",0,2)</f>
        <v>2</v>
      </c>
      <c r="AH99">
        <f>IF('5. Jours sans travailler'!$C$3="Score",0,3)</f>
        <v>3</v>
      </c>
      <c r="AI99">
        <f>IF('5. Jours sans travailler'!$C$3="Score",0,4)</f>
        <v>4</v>
      </c>
      <c r="AJ99">
        <f>IF('5. Jours sans travailler'!$C$3="Score",0,5)</f>
        <v>5</v>
      </c>
      <c r="AK99">
        <f>IF('5. Jours sans travailler'!$C$3="Score",0,5)</f>
        <v>5</v>
      </c>
      <c r="AL99">
        <f>IF('5. Jours sans travailler'!$C$3="Score",0,4)</f>
        <v>4</v>
      </c>
      <c r="AM99">
        <f>IF('5. Jours sans travailler'!$C$3="Score",0,4)</f>
        <v>4</v>
      </c>
      <c r="AN99">
        <f>IF('5. Jours sans travailler'!$C$3="Score",0,4)</f>
        <v>4</v>
      </c>
      <c r="AO99">
        <f>IF('5. Jours sans travailler'!$C$3="Score",0,3)</f>
        <v>3</v>
      </c>
      <c r="AP99">
        <f>IF('5. Jours sans travailler'!$C$3="Score",0,3)</f>
        <v>3</v>
      </c>
      <c r="AQ99">
        <f>IF('5. Jours sans travailler'!$C$3="Score",0,3)</f>
        <v>3</v>
      </c>
      <c r="AR99">
        <f>IF('5. Jours sans travailler'!$C$3="Score",0,3)</f>
        <v>3</v>
      </c>
      <c r="AS99">
        <f>IF('5. Jours sans travailler'!$C$3="Score",0,4)</f>
        <v>4</v>
      </c>
      <c r="AT99">
        <f>IF('5. Jours sans travailler'!$C$3="Score",0,5)</f>
        <v>5</v>
      </c>
      <c r="AU99">
        <f>IF('5. Jours sans travailler'!$C$3="Score",0,6)</f>
        <v>6</v>
      </c>
      <c r="AV99">
        <f>IF('5. Jours sans travailler'!$C$3="Score",0,7)</f>
        <v>7</v>
      </c>
      <c r="AW99">
        <f>IF('5. Jours sans travailler'!$C$3="Score",0,6)</f>
        <v>6</v>
      </c>
      <c r="AX99">
        <f>IF('5. Jours sans travailler'!$C$3="Score",0,5)</f>
        <v>5</v>
      </c>
      <c r="AY99">
        <f>IF('5. Jours sans travailler'!$C$3="Score",0,4)</f>
        <v>4</v>
      </c>
      <c r="AZ99">
        <f>IF('5. Jours sans travailler'!$C$3="Score",0,4)</f>
        <v>4</v>
      </c>
      <c r="BA99">
        <f>IF('5. Jours sans travailler'!$C$3="Score",0,4)</f>
        <v>4</v>
      </c>
      <c r="BB99">
        <f>IF('5. Jours sans travailler'!$C$3="Score",0,4)</f>
        <v>4</v>
      </c>
      <c r="BC99">
        <f>IF('5. Jours sans travailler'!$C$3="Score",0,3)</f>
        <v>3</v>
      </c>
      <c r="BD99">
        <f>IF('5. Jours sans travailler'!$C$3="Score",0,3)</f>
        <v>3</v>
      </c>
      <c r="BE99">
        <f>IF('5. Jours sans travailler'!$C$3="Score",0,3)</f>
        <v>3</v>
      </c>
      <c r="BF99">
        <f>IF('5. Jours sans travailler'!$C$3="Score",0,4)</f>
        <v>4</v>
      </c>
      <c r="BG99">
        <f>IF('5. Jours sans travailler'!$C$3="Score",0,4)</f>
        <v>4</v>
      </c>
      <c r="BH99">
        <f>IF('5. Jours sans travailler'!$C$3="Score",0,4)</f>
        <v>4</v>
      </c>
      <c r="BI99">
        <f>IF('5. Jours sans travailler'!$C$3="Score",0,3)</f>
        <v>3</v>
      </c>
      <c r="BJ99">
        <f>IF('5. Jours sans travailler'!$C$3="Score",0,3)</f>
        <v>3</v>
      </c>
      <c r="BK99">
        <f>IF('5. Jours sans travailler'!$C$3="Score",0,3)</f>
        <v>3</v>
      </c>
      <c r="BL99">
        <f>IF('5. Jours sans travailler'!$C$3="Score",0,3)</f>
        <v>3</v>
      </c>
      <c r="BM99">
        <f>IF('5. Jours sans travailler'!$C$3="Score",0,3)</f>
        <v>3</v>
      </c>
      <c r="BN99">
        <f>IF('5. Jours sans travailler'!$C$3="Score",0,3)</f>
        <v>3</v>
      </c>
      <c r="BO99">
        <f>IF('5. Jours sans travailler'!$C$3="Score",0,2)</f>
        <v>2</v>
      </c>
      <c r="BP99">
        <f>IF('5. Jours sans travailler'!$C$3="Score",0,2)</f>
        <v>2</v>
      </c>
      <c r="BQ99">
        <f>IF('5. Jours sans travailler'!$C$3="Score",0,3)</f>
        <v>3</v>
      </c>
      <c r="BR99">
        <f>IF('5. Jours sans travailler'!$C$3="Score",0,4)</f>
        <v>4</v>
      </c>
      <c r="BS99">
        <f>IF('5. Jours sans travailler'!$C$3="Score",0,5)</f>
        <v>5</v>
      </c>
      <c r="BT99">
        <f>IF('5. Jours sans travailler'!$C$3="Score",0,5)</f>
        <v>5</v>
      </c>
      <c r="BU99">
        <f>IF('5. Jours sans travailler'!$C$3="Score",0,4)</f>
        <v>4</v>
      </c>
      <c r="BV99">
        <f>IF('5. Jours sans travailler'!$C$3="Score",0,4)</f>
        <v>4</v>
      </c>
      <c r="BW99">
        <f>IF('5. Jours sans travailler'!$C$3="Score",0,5)</f>
        <v>5</v>
      </c>
      <c r="BX99">
        <f>IF('5. Jours sans travailler'!$C$3="Score",0,5)</f>
        <v>5</v>
      </c>
      <c r="BY99">
        <f>IF('5. Jours sans travailler'!$C$3="Score",0,5)</f>
        <v>5</v>
      </c>
      <c r="BZ99">
        <f>IF('5. Jours sans travailler'!$C$3="Score",0,4)</f>
        <v>4</v>
      </c>
      <c r="CA99">
        <f>IF('5. Jours sans travailler'!$C$3="Score",0,3)</f>
        <v>3</v>
      </c>
      <c r="CB99">
        <f>IF('5. Jours sans travailler'!$C$3="Score",0,4)</f>
        <v>4</v>
      </c>
      <c r="CC99">
        <f>IF('5. Jours sans travailler'!$C$3="Score",0,5)</f>
        <v>5</v>
      </c>
      <c r="CD99">
        <f>IF('5. Jours sans travailler'!$C$3="Score",0,5)</f>
        <v>5</v>
      </c>
      <c r="CE99">
        <f>IF('5. Jours sans travailler'!$C$3="Score",0,5)</f>
        <v>5</v>
      </c>
      <c r="CF99">
        <f>IF('5. Jours sans travailler'!$C$3="Score",0,5)</f>
        <v>5</v>
      </c>
      <c r="CG99">
        <f>IF('5. Jours sans travailler'!$C$3="Score",0,6)</f>
        <v>6</v>
      </c>
      <c r="CH99">
        <f>IF('5. Jours sans travailler'!$C$3="Score",0,6)</f>
        <v>6</v>
      </c>
      <c r="CI99">
        <f>IF('5. Jours sans travailler'!$C$3="Score",0,5)</f>
        <v>5</v>
      </c>
      <c r="CJ99">
        <f>IF('5. Jours sans travailler'!$C$3="Score",0,5)</f>
        <v>5</v>
      </c>
      <c r="CK99">
        <f>IF('5. Jours sans travailler'!$C$3="Score",0,5)</f>
        <v>5</v>
      </c>
      <c r="CL99">
        <f>IF('5. Jours sans travailler'!$C$3="Score",0,4)</f>
        <v>4</v>
      </c>
      <c r="CM99">
        <f>IF('5. Jours sans travailler'!$C$3="Score",0,3)</f>
        <v>3</v>
      </c>
      <c r="CN99">
        <f>IF('5. Jours sans travailler'!$C$3="Score",0,2)</f>
        <v>2</v>
      </c>
      <c r="CO99">
        <f>IF('5. Jours sans travailler'!$C$3="Score",0,2)</f>
        <v>2</v>
      </c>
      <c r="CP99">
        <f>IF('5. Jours sans travailler'!$C$3="Score",0,3)</f>
        <v>3</v>
      </c>
      <c r="CQ99">
        <f>IF('5. Jours sans travailler'!$C$3="Score",0,3)</f>
        <v>3</v>
      </c>
      <c r="CR99">
        <f>IF('5. Jours sans travailler'!$C$3="Score",0,3)</f>
        <v>3</v>
      </c>
      <c r="CS99">
        <f>IF('5. Jours sans travailler'!$C$3="Score",0,3)</f>
        <v>3</v>
      </c>
      <c r="CT99">
        <f>IF('5. Jours sans travailler'!$C$3="Score",0,3)</f>
        <v>3</v>
      </c>
      <c r="CU99">
        <f>IF('5. Jours sans travailler'!$C$3="Score",0,3)</f>
        <v>3</v>
      </c>
      <c r="CV99">
        <f>IF('5. Jours sans travailler'!$C$3="Score",0,4)</f>
        <v>4</v>
      </c>
      <c r="CW99">
        <f>IF('5. Jours sans travailler'!$C$3="Score",0,4)</f>
        <v>4</v>
      </c>
      <c r="CX99">
        <f>IF('5. Jours sans travailler'!$C$3="Score",0,3)</f>
        <v>3</v>
      </c>
      <c r="CY99">
        <f>IF('5. Jours sans travailler'!$C$3="Score",0,2)</f>
        <v>2</v>
      </c>
      <c r="CZ99">
        <f>IF('5. Jours sans travailler'!$C$3="Score",0,2)</f>
        <v>2</v>
      </c>
      <c r="DA99">
        <f>IF('5. Jours sans travailler'!$C$3="Score",0,3)</f>
        <v>3</v>
      </c>
    </row>
    <row r="100" spans="2:105" x14ac:dyDescent="0.35">
      <c r="B100" s="186" t="s">
        <v>1195</v>
      </c>
      <c r="D100">
        <f t="shared" si="4"/>
        <v>4.0352941176470587</v>
      </c>
      <c r="U100">
        <f>IF('5. Jours sans travailler'!$C$3="Score",0,4)</f>
        <v>4</v>
      </c>
      <c r="V100">
        <f>IF('5. Jours sans travailler'!$C$3="Score",0,4)</f>
        <v>4</v>
      </c>
      <c r="W100">
        <f>IF('5. Jours sans travailler'!$C$3="Score",0,3)</f>
        <v>3</v>
      </c>
      <c r="X100">
        <f>IF('5. Jours sans travailler'!$C$3="Score",0,2)</f>
        <v>2</v>
      </c>
      <c r="Y100">
        <f>IF('5. Jours sans travailler'!$C$3="Score",0,3)</f>
        <v>3</v>
      </c>
      <c r="Z100">
        <f>IF('5. Jours sans travailler'!$C$3="Score",0,4)</f>
        <v>4</v>
      </c>
      <c r="AA100">
        <f>IF('5. Jours sans travailler'!$C$3="Score",0,5)</f>
        <v>5</v>
      </c>
      <c r="AB100">
        <f>IF('5. Jours sans travailler'!$C$3="Score",0,5)</f>
        <v>5</v>
      </c>
      <c r="AC100">
        <f>IF('5. Jours sans travailler'!$C$3="Score",0,5)</f>
        <v>5</v>
      </c>
      <c r="AD100">
        <f>IF('5. Jours sans travailler'!$C$3="Score",0,6)</f>
        <v>6</v>
      </c>
      <c r="AE100">
        <f>IF('5. Jours sans travailler'!$C$3="Score",0,7)</f>
        <v>7</v>
      </c>
      <c r="AF100">
        <f>IF('5. Jours sans travailler'!$C$3="Score",0,7)</f>
        <v>7</v>
      </c>
      <c r="AG100">
        <f>IF('5. Jours sans travailler'!$C$3="Score",0,7)</f>
        <v>7</v>
      </c>
      <c r="AH100">
        <f>IF('5. Jours sans travailler'!$C$3="Score",0,7)</f>
        <v>7</v>
      </c>
      <c r="AI100">
        <f>IF('5. Jours sans travailler'!$C$3="Score",0,7)</f>
        <v>7</v>
      </c>
      <c r="AJ100">
        <f>IF('5. Jours sans travailler'!$C$3="Score",0,6)</f>
        <v>6</v>
      </c>
      <c r="AK100">
        <f>IF('5. Jours sans travailler'!$C$3="Score",0,5)</f>
        <v>5</v>
      </c>
      <c r="AL100">
        <f>IF('5. Jours sans travailler'!$C$3="Score",0,4)</f>
        <v>4</v>
      </c>
      <c r="AM100">
        <f>IF('5. Jours sans travailler'!$C$3="Score",0,4)</f>
        <v>4</v>
      </c>
      <c r="AN100">
        <f>IF('5. Jours sans travailler'!$C$3="Score",0,4)</f>
        <v>4</v>
      </c>
      <c r="AO100">
        <f>IF('5. Jours sans travailler'!$C$3="Score",0,3)</f>
        <v>3</v>
      </c>
      <c r="AP100">
        <f>IF('5. Jours sans travailler'!$C$3="Score",0,2)</f>
        <v>2</v>
      </c>
      <c r="AQ100">
        <f>IF('5. Jours sans travailler'!$C$3="Score",0,2)</f>
        <v>2</v>
      </c>
      <c r="AR100">
        <f>IF('5. Jours sans travailler'!$C$3="Score",0,2)</f>
        <v>2</v>
      </c>
      <c r="AS100">
        <f>IF('5. Jours sans travailler'!$C$3="Score",0,3)</f>
        <v>3</v>
      </c>
      <c r="AT100">
        <f>IF('5. Jours sans travailler'!$C$3="Score",0,3)</f>
        <v>3</v>
      </c>
      <c r="AU100">
        <f>IF('5. Jours sans travailler'!$C$3="Score",0,2)</f>
        <v>2</v>
      </c>
      <c r="AV100">
        <f>IF('5. Jours sans travailler'!$C$3="Score",0,2)</f>
        <v>2</v>
      </c>
      <c r="AW100">
        <f>IF('5. Jours sans travailler'!$C$3="Score",0,2)</f>
        <v>2</v>
      </c>
      <c r="AX100">
        <f>IF('5. Jours sans travailler'!$C$3="Score",0,2)</f>
        <v>2</v>
      </c>
      <c r="AY100">
        <f>IF('5. Jours sans travailler'!$C$3="Score",0,3)</f>
        <v>3</v>
      </c>
      <c r="AZ100">
        <f>IF('5. Jours sans travailler'!$C$3="Score",0,3)</f>
        <v>3</v>
      </c>
      <c r="BA100">
        <f>IF('5. Jours sans travailler'!$C$3="Score",0,2)</f>
        <v>2</v>
      </c>
      <c r="BB100">
        <f>IF('5. Jours sans travailler'!$C$3="Score",0,2)</f>
        <v>2</v>
      </c>
      <c r="BC100">
        <f>IF('5. Jours sans travailler'!$C$3="Score",0,2)</f>
        <v>2</v>
      </c>
      <c r="BD100">
        <f>IF('5. Jours sans travailler'!$C$3="Score",0,3)</f>
        <v>3</v>
      </c>
      <c r="BE100">
        <f>IF('5. Jours sans travailler'!$C$3="Score",0,4)</f>
        <v>4</v>
      </c>
      <c r="BF100">
        <f>IF('5. Jours sans travailler'!$C$3="Score",0,4)</f>
        <v>4</v>
      </c>
      <c r="BG100">
        <f>IF('5. Jours sans travailler'!$C$3="Score",0,4)</f>
        <v>4</v>
      </c>
      <c r="BH100">
        <f>IF('5. Jours sans travailler'!$C$3="Score",0,5)</f>
        <v>5</v>
      </c>
      <c r="BI100">
        <f>IF('5. Jours sans travailler'!$C$3="Score",0,6)</f>
        <v>6</v>
      </c>
      <c r="BJ100">
        <f>IF('5. Jours sans travailler'!$C$3="Score",0,7)</f>
        <v>7</v>
      </c>
      <c r="BK100">
        <f>IF('5. Jours sans travailler'!$C$3="Score",0,7)</f>
        <v>7</v>
      </c>
      <c r="BL100">
        <f>IF('5. Jours sans travailler'!$C$3="Score",0,7)</f>
        <v>7</v>
      </c>
      <c r="BM100">
        <f>IF('5. Jours sans travailler'!$C$3="Score",0,7)</f>
        <v>7</v>
      </c>
      <c r="BN100">
        <f>IF('5. Jours sans travailler'!$C$3="Score",0,7)</f>
        <v>7</v>
      </c>
      <c r="BO100">
        <f>IF('5. Jours sans travailler'!$C$3="Score",0,7)</f>
        <v>7</v>
      </c>
      <c r="BP100">
        <f>IF('5. Jours sans travailler'!$C$3="Score",0,6)</f>
        <v>6</v>
      </c>
      <c r="BQ100">
        <f>IF('5. Jours sans travailler'!$C$3="Score",0,5)</f>
        <v>5</v>
      </c>
      <c r="BR100">
        <f>IF('5. Jours sans travailler'!$C$3="Score",0,4)</f>
        <v>4</v>
      </c>
      <c r="BS100">
        <f>IF('5. Jours sans travailler'!$C$3="Score",0,4)</f>
        <v>4</v>
      </c>
      <c r="BT100">
        <f>IF('5. Jours sans travailler'!$C$3="Score",0,4)</f>
        <v>4</v>
      </c>
      <c r="BU100">
        <f>IF('5. Jours sans travailler'!$C$3="Score",0,4)</f>
        <v>4</v>
      </c>
      <c r="BV100">
        <f>IF('5. Jours sans travailler'!$C$3="Score",0,3)</f>
        <v>3</v>
      </c>
      <c r="BW100">
        <f>IF('5. Jours sans travailler'!$C$3="Score",0,3)</f>
        <v>3</v>
      </c>
      <c r="BX100">
        <f>IF('5. Jours sans travailler'!$C$3="Score",0,3)</f>
        <v>3</v>
      </c>
      <c r="BY100">
        <f>IF('5. Jours sans travailler'!$C$3="Score",0,4)</f>
        <v>4</v>
      </c>
      <c r="BZ100">
        <f>IF('5. Jours sans travailler'!$C$3="Score",0,4)</f>
        <v>4</v>
      </c>
      <c r="CA100">
        <f>IF('5. Jours sans travailler'!$C$3="Score",0,4)</f>
        <v>4</v>
      </c>
      <c r="CB100">
        <f>IF('5. Jours sans travailler'!$C$3="Score",0,3)</f>
        <v>3</v>
      </c>
      <c r="CC100">
        <f>IF('5. Jours sans travailler'!$C$3="Score",0,3)</f>
        <v>3</v>
      </c>
      <c r="CD100">
        <f>IF('5. Jours sans travailler'!$C$3="Score",0,3)</f>
        <v>3</v>
      </c>
      <c r="CE100">
        <f>IF('5. Jours sans travailler'!$C$3="Score",0,4)</f>
        <v>4</v>
      </c>
      <c r="CF100">
        <f>IF('5. Jours sans travailler'!$C$3="Score",0,4)</f>
        <v>4</v>
      </c>
      <c r="CG100">
        <f>IF('5. Jours sans travailler'!$C$3="Score",0,4)</f>
        <v>4</v>
      </c>
      <c r="CH100">
        <f>IF('5. Jours sans travailler'!$C$3="Score",0,3)</f>
        <v>3</v>
      </c>
      <c r="CI100">
        <f>IF('5. Jours sans travailler'!$C$3="Score",0,3)</f>
        <v>3</v>
      </c>
      <c r="CJ100">
        <f>IF('5. Jours sans travailler'!$C$3="Score",0,4)</f>
        <v>4</v>
      </c>
      <c r="CK100">
        <f>IF('5. Jours sans travailler'!$C$3="Score",0,5)</f>
        <v>5</v>
      </c>
      <c r="CL100">
        <f>IF('5. Jours sans travailler'!$C$3="Score",0,5)</f>
        <v>5</v>
      </c>
      <c r="CM100">
        <f>IF('5. Jours sans travailler'!$C$3="Score",0,5)</f>
        <v>5</v>
      </c>
      <c r="CN100">
        <f>IF('5. Jours sans travailler'!$C$3="Score",0,4)</f>
        <v>4</v>
      </c>
      <c r="CO100">
        <f>IF('5. Jours sans travailler'!$C$3="Score",0,4)</f>
        <v>4</v>
      </c>
      <c r="CP100">
        <f>IF('5. Jours sans travailler'!$C$3="Score",0,4)</f>
        <v>4</v>
      </c>
      <c r="CQ100">
        <f>IF('5. Jours sans travailler'!$C$3="Score",0,4)</f>
        <v>4</v>
      </c>
      <c r="CR100">
        <f>IF('5. Jours sans travailler'!$C$3="Score",0,4)</f>
        <v>4</v>
      </c>
      <c r="CS100">
        <f>IF('5. Jours sans travailler'!$C$3="Score",0,3)</f>
        <v>3</v>
      </c>
      <c r="CT100">
        <f>IF('5. Jours sans travailler'!$C$3="Score",0,2)</f>
        <v>2</v>
      </c>
      <c r="CU100">
        <f>IF('5. Jours sans travailler'!$C$3="Score",0,2)</f>
        <v>2</v>
      </c>
      <c r="CV100">
        <f>IF('5. Jours sans travailler'!$C$3="Score",0,2)</f>
        <v>2</v>
      </c>
      <c r="CW100">
        <f>IF('5. Jours sans travailler'!$C$3="Score",0,3)</f>
        <v>3</v>
      </c>
      <c r="CX100">
        <f>IF('5. Jours sans travailler'!$C$3="Score",0,3)</f>
        <v>3</v>
      </c>
      <c r="CY100">
        <f>IF('5. Jours sans travailler'!$C$3="Score",0,3)</f>
        <v>3</v>
      </c>
      <c r="CZ100">
        <f>IF('5. Jours sans travailler'!$C$3="Score",0,4)</f>
        <v>4</v>
      </c>
      <c r="DA100">
        <f>IF('5. Jours sans travailler'!$C$3="Score",0,5)</f>
        <v>5</v>
      </c>
    </row>
    <row r="101" spans="2:105" ht="15" thickBot="1" x14ac:dyDescent="0.4">
      <c r="B101" s="190" t="s">
        <v>1196</v>
      </c>
      <c r="D101">
        <f t="shared" si="4"/>
        <v>5.0235294117647058</v>
      </c>
      <c r="E101">
        <f>IF('5. Jours sans travailler'!$C$3="Score",,)</f>
        <v>0</v>
      </c>
      <c r="P101">
        <f>IF('5. Jours sans travailler'!$C$3="Score",,)</f>
        <v>0</v>
      </c>
      <c r="Q101">
        <f>IF('5. Jours sans travailler'!$C$3="Score",,)</f>
        <v>0</v>
      </c>
      <c r="R101">
        <f>IF('5. Jours sans travailler'!$C$3="Score",,)</f>
        <v>0</v>
      </c>
      <c r="S101">
        <f>IF('5. Jours sans travailler'!$C$3="Score",,)</f>
        <v>0</v>
      </c>
      <c r="T101">
        <f>IF('5. Jours sans travailler'!$C$3="Score",,)</f>
        <v>0</v>
      </c>
      <c r="U101">
        <f>IF('5. Jours sans travailler'!$C$3="Score",0,6)</f>
        <v>6</v>
      </c>
      <c r="V101">
        <f>IF('5. Jours sans travailler'!$C$3="Score",0,6)</f>
        <v>6</v>
      </c>
      <c r="W101">
        <f>IF('5. Jours sans travailler'!$C$3="Score",0,6)</f>
        <v>6</v>
      </c>
      <c r="X101">
        <f>IF('5. Jours sans travailler'!$C$3="Score",0,6)</f>
        <v>6</v>
      </c>
      <c r="Y101">
        <f>IF('5. Jours sans travailler'!$C$3="Score",0,6)</f>
        <v>6</v>
      </c>
      <c r="Z101">
        <f>IF('5. Jours sans travailler'!$C$3="Score",0,5)</f>
        <v>5</v>
      </c>
      <c r="AA101">
        <f>IF('5. Jours sans travailler'!$C$3="Score",0,5)</f>
        <v>5</v>
      </c>
      <c r="AB101">
        <f>IF('5. Jours sans travailler'!$C$3="Score",0,5)</f>
        <v>5</v>
      </c>
      <c r="AC101">
        <f>IF('5. Jours sans travailler'!$C$3="Score",0,5)</f>
        <v>5</v>
      </c>
      <c r="AD101">
        <f>IF('5. Jours sans travailler'!$C$3="Score",0,5)</f>
        <v>5</v>
      </c>
      <c r="AE101">
        <f>IF('5. Jours sans travailler'!$C$3="Score",0,4)</f>
        <v>4</v>
      </c>
      <c r="AF101">
        <f>IF('5. Jours sans travailler'!$C$3="Score",0,4)</f>
        <v>4</v>
      </c>
      <c r="AG101">
        <f>IF('5. Jours sans travailler'!$C$3="Score",0,5)</f>
        <v>5</v>
      </c>
      <c r="AH101">
        <f>IF('5. Jours sans travailler'!$C$3="Score",0,4)</f>
        <v>4</v>
      </c>
      <c r="AI101">
        <f>IF('5. Jours sans travailler'!$C$3="Score",0,4)</f>
        <v>4</v>
      </c>
      <c r="AJ101">
        <f>IF('5. Jours sans travailler'!$C$3="Score",0,3)</f>
        <v>3</v>
      </c>
      <c r="AK101">
        <f>IF('5. Jours sans travailler'!$C$3="Score",0,2)</f>
        <v>2</v>
      </c>
      <c r="AL101">
        <f>IF('5. Jours sans travailler'!$C$3="Score",0,3)</f>
        <v>3</v>
      </c>
      <c r="AM101">
        <f>IF('5. Jours sans travailler'!$C$3="Score",0,4)</f>
        <v>4</v>
      </c>
      <c r="AN101">
        <f>IF('5. Jours sans travailler'!$C$3="Score",0,4)</f>
        <v>4</v>
      </c>
      <c r="AO101">
        <f>IF('5. Jours sans travailler'!$C$3="Score",0,5)</f>
        <v>5</v>
      </c>
      <c r="AP101">
        <f>IF('5. Jours sans travailler'!$C$3="Score",0,5)</f>
        <v>5</v>
      </c>
      <c r="AQ101">
        <f>IF('5. Jours sans travailler'!$C$3="Score",0,6)</f>
        <v>6</v>
      </c>
      <c r="AR101">
        <f>IF('5. Jours sans travailler'!$C$3="Score",0,7)</f>
        <v>7</v>
      </c>
      <c r="AS101">
        <f>IF('5. Jours sans travailler'!$C$3="Score",0,7)</f>
        <v>7</v>
      </c>
      <c r="AT101">
        <f>IF('5. Jours sans travailler'!$C$3="Score",0,6)</f>
        <v>6</v>
      </c>
      <c r="AU101">
        <f>IF('5. Jours sans travailler'!$C$3="Score",0,6)</f>
        <v>6</v>
      </c>
      <c r="AV101">
        <f>IF('5. Jours sans travailler'!$C$3="Score",0,5)</f>
        <v>5</v>
      </c>
      <c r="AW101">
        <f>IF('5. Jours sans travailler'!$C$3="Score",0,4)</f>
        <v>4</v>
      </c>
      <c r="AX101">
        <f>IF('5. Jours sans travailler'!$C$3="Score",0,4)</f>
        <v>4</v>
      </c>
      <c r="AY101">
        <f>IF('5. Jours sans travailler'!$C$3="Score",0,4)</f>
        <v>4</v>
      </c>
      <c r="AZ101">
        <f>IF('5. Jours sans travailler'!$C$3="Score",0,4)</f>
        <v>4</v>
      </c>
      <c r="BA101">
        <f>IF('5. Jours sans travailler'!$C$3="Score",0,4)</f>
        <v>4</v>
      </c>
      <c r="BB101">
        <f>IF('5. Jours sans travailler'!$C$3="Score",0,3)</f>
        <v>3</v>
      </c>
      <c r="BC101">
        <f>IF('5. Jours sans travailler'!$C$3="Score",0,4)</f>
        <v>4</v>
      </c>
      <c r="BD101">
        <f>IF('5. Jours sans travailler'!$C$3="Score",0,5)</f>
        <v>5</v>
      </c>
      <c r="BE101">
        <f>IF('5. Jours sans travailler'!$C$3="Score",0,5)</f>
        <v>5</v>
      </c>
      <c r="BF101">
        <f>IF('5. Jours sans travailler'!$C$3="Score",0,4)</f>
        <v>4</v>
      </c>
      <c r="BG101">
        <f>IF('5. Jours sans travailler'!$C$3="Score",0,3)</f>
        <v>3</v>
      </c>
      <c r="BH101">
        <f>IF('5. Jours sans travailler'!$C$3="Score",0,4)</f>
        <v>4</v>
      </c>
      <c r="BI101">
        <f>IF('5. Jours sans travailler'!$C$3="Score",0,5)</f>
        <v>5</v>
      </c>
      <c r="BJ101">
        <f>IF('5. Jours sans travailler'!$C$3="Score",0,5)</f>
        <v>5</v>
      </c>
      <c r="BK101">
        <f>IF('5. Jours sans travailler'!$C$3="Score",0,5)</f>
        <v>5</v>
      </c>
      <c r="BL101">
        <f>IF('5. Jours sans travailler'!$C$3="Score",0,5)</f>
        <v>5</v>
      </c>
      <c r="BM101">
        <f>IF('5. Jours sans travailler'!$C$3="Score",0,5)</f>
        <v>5</v>
      </c>
      <c r="BN101">
        <f>IF('5. Jours sans travailler'!$C$3="Score",0,5)</f>
        <v>5</v>
      </c>
      <c r="BO101">
        <f>IF('5. Jours sans travailler'!$C$3="Score",0,5)</f>
        <v>5</v>
      </c>
      <c r="BP101">
        <f>IF('5. Jours sans travailler'!$C$3="Score",0,5)</f>
        <v>5</v>
      </c>
      <c r="BQ101">
        <f>IF('5. Jours sans travailler'!$C$3="Score",0,5)</f>
        <v>5</v>
      </c>
      <c r="BR101">
        <f>IF('5. Jours sans travailler'!$C$3="Score",0,5)</f>
        <v>5</v>
      </c>
      <c r="BS101">
        <f>IF('5. Jours sans travailler'!$C$3="Score",0,5)</f>
        <v>5</v>
      </c>
      <c r="BT101">
        <f>IF('5. Jours sans travailler'!$C$3="Score",0,6)</f>
        <v>6</v>
      </c>
      <c r="BU101">
        <f>IF('5. Jours sans travailler'!$C$3="Score",0,7)</f>
        <v>7</v>
      </c>
      <c r="BV101">
        <f>IF('5. Jours sans travailler'!$C$3="Score",0,7)</f>
        <v>7</v>
      </c>
      <c r="BW101">
        <f>IF('5. Jours sans travailler'!$C$3="Score",0,7)</f>
        <v>7</v>
      </c>
      <c r="BX101">
        <f>IF('5. Jours sans travailler'!$C$3="Score",0,7)</f>
        <v>7</v>
      </c>
      <c r="BY101">
        <f>IF('5. Jours sans travailler'!$C$3="Score",0,7)</f>
        <v>7</v>
      </c>
      <c r="BZ101">
        <f>IF('5. Jours sans travailler'!$C$3="Score",0,7)</f>
        <v>7</v>
      </c>
      <c r="CA101">
        <f>IF('5. Jours sans travailler'!$C$3="Score",0,7)</f>
        <v>7</v>
      </c>
      <c r="CB101">
        <f>IF('5. Jours sans travailler'!$C$3="Score",0,7)</f>
        <v>7</v>
      </c>
      <c r="CC101">
        <f>IF('5. Jours sans travailler'!$C$3="Score",0,7)</f>
        <v>7</v>
      </c>
      <c r="CD101">
        <f>IF('5. Jours sans travailler'!$C$3="Score",0,6)</f>
        <v>6</v>
      </c>
      <c r="CE101">
        <f>IF('5. Jours sans travailler'!$C$3="Score",0,5)</f>
        <v>5</v>
      </c>
      <c r="CF101">
        <f>IF('5. Jours sans travailler'!$C$3="Score",0,4)</f>
        <v>4</v>
      </c>
      <c r="CG101">
        <f>IF('5. Jours sans travailler'!$C$3="Score",0,4)</f>
        <v>4</v>
      </c>
      <c r="CH101">
        <f>IF('5. Jours sans travailler'!$C$3="Score",0,4)</f>
        <v>4</v>
      </c>
      <c r="CI101">
        <f>IF('5. Jours sans travailler'!$C$3="Score",0,4)</f>
        <v>4</v>
      </c>
      <c r="CJ101">
        <f>IF('5. Jours sans travailler'!$C$3="Score",0,3)</f>
        <v>3</v>
      </c>
      <c r="CK101">
        <f>IF('5. Jours sans travailler'!$C$3="Score",0,3)</f>
        <v>3</v>
      </c>
      <c r="CL101">
        <f>IF('5. Jours sans travailler'!$C$3="Score",0,4)</f>
        <v>4</v>
      </c>
      <c r="CM101">
        <f>IF('5. Jours sans travailler'!$C$3="Score",0,5)</f>
        <v>5</v>
      </c>
      <c r="CN101">
        <f>IF('5. Jours sans travailler'!$C$3="Score",0,5)</f>
        <v>5</v>
      </c>
      <c r="CO101">
        <f>IF('5. Jours sans travailler'!$C$3="Score",0,5)</f>
        <v>5</v>
      </c>
      <c r="CP101">
        <f>IF('5. Jours sans travailler'!$C$3="Score",0,4)</f>
        <v>4</v>
      </c>
      <c r="CQ101">
        <f>IF('5. Jours sans travailler'!$C$3="Score",0,4)</f>
        <v>4</v>
      </c>
      <c r="CR101">
        <f>IF('5. Jours sans travailler'!$C$3="Score",0,5)</f>
        <v>5</v>
      </c>
      <c r="CS101">
        <f>IF('5. Jours sans travailler'!$C$3="Score",0,5)</f>
        <v>5</v>
      </c>
      <c r="CT101">
        <f>IF('5. Jours sans travailler'!$C$3="Score",0,5)</f>
        <v>5</v>
      </c>
      <c r="CU101">
        <f>IF('5. Jours sans travailler'!$C$3="Score",0,5)</f>
        <v>5</v>
      </c>
      <c r="CV101">
        <f>IF('5. Jours sans travailler'!$C$3="Score",0,5)</f>
        <v>5</v>
      </c>
      <c r="CW101">
        <f>IF('5. Jours sans travailler'!$C$3="Score",0,6)</f>
        <v>6</v>
      </c>
      <c r="CX101">
        <f>IF('5. Jours sans travailler'!$C$3="Score",0,7)</f>
        <v>7</v>
      </c>
      <c r="CY101">
        <f>IF('5. Jours sans travailler'!$C$3="Score",0,6)</f>
        <v>6</v>
      </c>
      <c r="CZ101">
        <f>IF('5. Jours sans travailler'!$C$3="Score",0,6)</f>
        <v>6</v>
      </c>
      <c r="DA101">
        <f>IF('5. Jours sans travailler'!$C$3="Score",0,6)</f>
        <v>6</v>
      </c>
    </row>
    <row r="102" spans="2:105" ht="15" thickBot="1" x14ac:dyDescent="0.4">
      <c r="B102" s="477" t="s">
        <v>734</v>
      </c>
      <c r="D102">
        <f t="shared" si="4"/>
        <v>2</v>
      </c>
      <c r="U102">
        <f>IF('5. Jours sans travailler'!$C$3="Score",0,2)</f>
        <v>2</v>
      </c>
      <c r="V102">
        <f>IF('5. Jours sans travailler'!$C$3="Score",0,2)</f>
        <v>2</v>
      </c>
      <c r="W102">
        <f>IF('5. Jours sans travailler'!$C$3="Score",0,2)</f>
        <v>2</v>
      </c>
      <c r="X102">
        <f>IF('5. Jours sans travailler'!$C$3="Score",0,2)</f>
        <v>2</v>
      </c>
      <c r="Y102">
        <f>IF('5. Jours sans travailler'!$C$3="Score",0,2)</f>
        <v>2</v>
      </c>
      <c r="Z102">
        <f>IF('5. Jours sans travailler'!$C$3="Score",0,2)</f>
        <v>2</v>
      </c>
      <c r="AA102">
        <f>IF('5. Jours sans travailler'!$C$3="Score",0,2)</f>
        <v>2</v>
      </c>
      <c r="AB102">
        <f>IF('5. Jours sans travailler'!$C$3="Score",0,2)</f>
        <v>2</v>
      </c>
      <c r="AC102">
        <f>IF('5. Jours sans travailler'!$C$3="Score",0,2)</f>
        <v>2</v>
      </c>
      <c r="AD102">
        <f>IF('5. Jours sans travailler'!$C$3="Score",0,2)</f>
        <v>2</v>
      </c>
      <c r="AE102">
        <f>IF('5. Jours sans travailler'!$C$3="Score",0,2)</f>
        <v>2</v>
      </c>
      <c r="AF102">
        <f>IF('5. Jours sans travailler'!$C$3="Score",0,2)</f>
        <v>2</v>
      </c>
      <c r="AG102">
        <f>IF('5. Jours sans travailler'!$C$3="Score",0,2)</f>
        <v>2</v>
      </c>
      <c r="AH102">
        <f>IF('5. Jours sans travailler'!$C$3="Score",0,2)</f>
        <v>2</v>
      </c>
      <c r="AI102">
        <f>IF('5. Jours sans travailler'!$C$3="Score",0,2)</f>
        <v>2</v>
      </c>
      <c r="AJ102">
        <f>IF('5. Jours sans travailler'!$C$3="Score",0,2)</f>
        <v>2</v>
      </c>
      <c r="AK102">
        <f>IF('5. Jours sans travailler'!$C$3="Score",0,2)</f>
        <v>2</v>
      </c>
      <c r="AL102">
        <f>IF('5. Jours sans travailler'!$C$3="Score",0,2)</f>
        <v>2</v>
      </c>
      <c r="AM102">
        <f>IF('5. Jours sans travailler'!$C$3="Score",0,2)</f>
        <v>2</v>
      </c>
      <c r="AN102">
        <f>IF('5. Jours sans travailler'!$C$3="Score",0,2)</f>
        <v>2</v>
      </c>
      <c r="AO102">
        <f>IF('5. Jours sans travailler'!$C$3="Score",0,2)</f>
        <v>2</v>
      </c>
      <c r="AP102">
        <f>IF('5. Jours sans travailler'!$C$3="Score",0,2)</f>
        <v>2</v>
      </c>
      <c r="AQ102">
        <f>IF('5. Jours sans travailler'!$C$3="Score",0,2)</f>
        <v>2</v>
      </c>
      <c r="AR102">
        <f>IF('5. Jours sans travailler'!$C$3="Score",0,2)</f>
        <v>2</v>
      </c>
      <c r="AS102">
        <f>IF('5. Jours sans travailler'!$C$3="Score",0,2)</f>
        <v>2</v>
      </c>
      <c r="AT102">
        <f>IF('5. Jours sans travailler'!$C$3="Score",0,2)</f>
        <v>2</v>
      </c>
      <c r="AU102">
        <f>IF('5. Jours sans travailler'!$C$3="Score",0,2)</f>
        <v>2</v>
      </c>
      <c r="AV102">
        <f>IF('5. Jours sans travailler'!$C$3="Score",0,2)</f>
        <v>2</v>
      </c>
      <c r="AW102">
        <f>IF('5. Jours sans travailler'!$C$3="Score",0,2)</f>
        <v>2</v>
      </c>
      <c r="AX102">
        <f>IF('5. Jours sans travailler'!$C$3="Score",0,2)</f>
        <v>2</v>
      </c>
      <c r="AY102">
        <f>IF('5. Jours sans travailler'!$C$3="Score",0,2)</f>
        <v>2</v>
      </c>
      <c r="AZ102">
        <f>IF('5. Jours sans travailler'!$C$3="Score",0,2)</f>
        <v>2</v>
      </c>
      <c r="BA102">
        <f>IF('5. Jours sans travailler'!$C$3="Score",0,2)</f>
        <v>2</v>
      </c>
      <c r="BB102">
        <f>IF('5. Jours sans travailler'!$C$3="Score",0,2)</f>
        <v>2</v>
      </c>
      <c r="BC102">
        <f>IF('5. Jours sans travailler'!$C$3="Score",0,2)</f>
        <v>2</v>
      </c>
      <c r="BD102">
        <f>IF('5. Jours sans travailler'!$C$3="Score",0,2)</f>
        <v>2</v>
      </c>
      <c r="BE102">
        <f>IF('5. Jours sans travailler'!$C$3="Score",0,2)</f>
        <v>2</v>
      </c>
      <c r="BF102">
        <f>IF('5. Jours sans travailler'!$C$3="Score",0,2)</f>
        <v>2</v>
      </c>
      <c r="BG102">
        <f>IF('5. Jours sans travailler'!$C$3="Score",0,2)</f>
        <v>2</v>
      </c>
      <c r="BH102">
        <f>IF('5. Jours sans travailler'!$C$3="Score",0,2)</f>
        <v>2</v>
      </c>
      <c r="BI102">
        <f>IF('5. Jours sans travailler'!$C$3="Score",0,2)</f>
        <v>2</v>
      </c>
      <c r="BJ102">
        <f>IF('5. Jours sans travailler'!$C$3="Score",0,2)</f>
        <v>2</v>
      </c>
      <c r="BK102">
        <f>IF('5. Jours sans travailler'!$C$3="Score",0,2)</f>
        <v>2</v>
      </c>
      <c r="BL102">
        <f>IF('5. Jours sans travailler'!$C$3="Score",0,2)</f>
        <v>2</v>
      </c>
      <c r="BM102">
        <f>IF('5. Jours sans travailler'!$C$3="Score",0,2)</f>
        <v>2</v>
      </c>
      <c r="BN102">
        <f>IF('5. Jours sans travailler'!$C$3="Score",0,2)</f>
        <v>2</v>
      </c>
      <c r="BO102">
        <f>IF('5. Jours sans travailler'!$C$3="Score",0,2)</f>
        <v>2</v>
      </c>
      <c r="BP102">
        <f>IF('5. Jours sans travailler'!$C$3="Score",0,2)</f>
        <v>2</v>
      </c>
      <c r="BQ102">
        <f>IF('5. Jours sans travailler'!$C$3="Score",0,2)</f>
        <v>2</v>
      </c>
      <c r="BR102">
        <f>IF('5. Jours sans travailler'!$C$3="Score",0,2)</f>
        <v>2</v>
      </c>
      <c r="BS102">
        <f>IF('5. Jours sans travailler'!$C$3="Score",0,2)</f>
        <v>2</v>
      </c>
      <c r="BT102">
        <f>IF('5. Jours sans travailler'!$C$3="Score",0,2)</f>
        <v>2</v>
      </c>
      <c r="BU102">
        <f>IF('5. Jours sans travailler'!$C$3="Score",0,2)</f>
        <v>2</v>
      </c>
      <c r="BV102">
        <f>IF('5. Jours sans travailler'!$C$3="Score",0,2)</f>
        <v>2</v>
      </c>
      <c r="BW102">
        <f>IF('5. Jours sans travailler'!$C$3="Score",0,2)</f>
        <v>2</v>
      </c>
      <c r="BX102">
        <f>IF('5. Jours sans travailler'!$C$3="Score",0,2)</f>
        <v>2</v>
      </c>
      <c r="BY102">
        <f>IF('5. Jours sans travailler'!$C$3="Score",0,2)</f>
        <v>2</v>
      </c>
      <c r="BZ102">
        <f>IF('5. Jours sans travailler'!$C$3="Score",0,2)</f>
        <v>2</v>
      </c>
      <c r="CA102">
        <f>IF('5. Jours sans travailler'!$C$3="Score",0,2)</f>
        <v>2</v>
      </c>
      <c r="CB102">
        <f>IF('5. Jours sans travailler'!$C$3="Score",0,2)</f>
        <v>2</v>
      </c>
      <c r="CC102">
        <f>IF('5. Jours sans travailler'!$C$3="Score",0,2)</f>
        <v>2</v>
      </c>
      <c r="CD102">
        <f>IF('5. Jours sans travailler'!$C$3="Score",0,2)</f>
        <v>2</v>
      </c>
      <c r="CE102">
        <f>IF('5. Jours sans travailler'!$C$3="Score",0,2)</f>
        <v>2</v>
      </c>
      <c r="CF102">
        <f>IF('5. Jours sans travailler'!$C$3="Score",0,2)</f>
        <v>2</v>
      </c>
      <c r="CG102">
        <f>IF('5. Jours sans travailler'!$C$3="Score",0,2)</f>
        <v>2</v>
      </c>
      <c r="CH102">
        <f>IF('5. Jours sans travailler'!$C$3="Score",0,2)</f>
        <v>2</v>
      </c>
      <c r="CI102">
        <f>IF('5. Jours sans travailler'!$C$3="Score",0,2)</f>
        <v>2</v>
      </c>
      <c r="CJ102">
        <f>IF('5. Jours sans travailler'!$C$3="Score",0,2)</f>
        <v>2</v>
      </c>
      <c r="CK102">
        <f>IF('5. Jours sans travailler'!$C$3="Score",0,2)</f>
        <v>2</v>
      </c>
      <c r="CL102">
        <f>IF('5. Jours sans travailler'!$C$3="Score",0,2)</f>
        <v>2</v>
      </c>
      <c r="CM102">
        <f>IF('5. Jours sans travailler'!$C$3="Score",0,2)</f>
        <v>2</v>
      </c>
      <c r="CN102">
        <f>IF('5. Jours sans travailler'!$C$3="Score",0,2)</f>
        <v>2</v>
      </c>
      <c r="CO102">
        <f>IF('5. Jours sans travailler'!$C$3="Score",0,2)</f>
        <v>2</v>
      </c>
      <c r="CP102">
        <f>IF('5. Jours sans travailler'!$C$3="Score",0,2)</f>
        <v>2</v>
      </c>
      <c r="CQ102">
        <f>IF('5. Jours sans travailler'!$C$3="Score",0,2)</f>
        <v>2</v>
      </c>
      <c r="CR102">
        <f>IF('5. Jours sans travailler'!$C$3="Score",0,2)</f>
        <v>2</v>
      </c>
      <c r="CS102">
        <f>IF('5. Jours sans travailler'!$C$3="Score",0,2)</f>
        <v>2</v>
      </c>
      <c r="CT102">
        <f>IF('5. Jours sans travailler'!$C$3="Score",0,2)</f>
        <v>2</v>
      </c>
      <c r="CU102">
        <f>IF('5. Jours sans travailler'!$C$3="Score",0,2)</f>
        <v>2</v>
      </c>
      <c r="CV102">
        <f>IF('5. Jours sans travailler'!$C$3="Score",0,2)</f>
        <v>2</v>
      </c>
      <c r="CW102">
        <f>IF('5. Jours sans travailler'!$C$3="Score",0,2)</f>
        <v>2</v>
      </c>
      <c r="CX102">
        <f>IF('5. Jours sans travailler'!$C$3="Score",0,2)</f>
        <v>2</v>
      </c>
      <c r="CY102">
        <f>IF('5. Jours sans travailler'!$C$3="Score",0,2)</f>
        <v>2</v>
      </c>
    </row>
    <row r="109" spans="2:105" x14ac:dyDescent="0.35">
      <c r="T109">
        <f>IF('5. Jours sans travailler'!$C$3="Score",,)</f>
        <v>0</v>
      </c>
      <c r="U109">
        <f>IF('5. Jours sans travailler'!$C$3="Score",0,4)</f>
        <v>4</v>
      </c>
      <c r="V109">
        <f>IF('5. Jours sans travailler'!$C$3="Score",0,3)</f>
        <v>3</v>
      </c>
      <c r="W109">
        <f>IF('5. Jours sans travailler'!$C$3="Score",0,2)</f>
        <v>2</v>
      </c>
      <c r="X109">
        <f>IF('5. Jours sans travailler'!$C$3="Score",1,1)</f>
        <v>1</v>
      </c>
      <c r="Y109">
        <f>IF('5. Jours sans travailler'!$C$3="Score",2,0)</f>
        <v>0</v>
      </c>
    </row>
    <row r="122" spans="21:105" x14ac:dyDescent="0.35">
      <c r="U122">
        <f>IF('5. Jours sans travailler'!$C$3="Score",0,7)</f>
        <v>7</v>
      </c>
      <c r="V122">
        <f>IF('5. Jours sans travailler'!$C$3="Score",0,7)</f>
        <v>7</v>
      </c>
      <c r="W122">
        <f>IF('5. Jours sans travailler'!$C$3="Score",0,7)</f>
        <v>7</v>
      </c>
      <c r="X122">
        <f>IF('5. Jours sans travailler'!$C$3="Score",0,7)</f>
        <v>7</v>
      </c>
      <c r="Y122">
        <f>IF('5. Jours sans travailler'!$C$3="Score",0,7)</f>
        <v>7</v>
      </c>
      <c r="Z122">
        <f>IF('5. Jours sans travailler'!$C$3="Score",0,7)</f>
        <v>7</v>
      </c>
      <c r="AA122">
        <f>IF('5. Jours sans travailler'!$C$3="Score",0,7)</f>
        <v>7</v>
      </c>
      <c r="AB122">
        <f>IF('5. Jours sans travailler'!$C$3="Score",0,7)</f>
        <v>7</v>
      </c>
      <c r="AC122">
        <f>IF('5. Jours sans travailler'!$C$3="Score",0,7)</f>
        <v>7</v>
      </c>
      <c r="AD122">
        <f>IF('5. Jours sans travailler'!$C$3="Score",0,7)</f>
        <v>7</v>
      </c>
      <c r="AE122">
        <f>IF('5. Jours sans travailler'!$C$3="Score",0,7)</f>
        <v>7</v>
      </c>
      <c r="AF122">
        <f>IF('5. Jours sans travailler'!$C$3="Score",0,7)</f>
        <v>7</v>
      </c>
      <c r="AG122">
        <f>IF('5. Jours sans travailler'!$C$3="Score",0,7)</f>
        <v>7</v>
      </c>
      <c r="AH122">
        <f>IF('5. Jours sans travailler'!$C$3="Score",0,7)</f>
        <v>7</v>
      </c>
      <c r="AI122">
        <f>IF('5. Jours sans travailler'!$C$3="Score",0,7)</f>
        <v>7</v>
      </c>
      <c r="AJ122">
        <f>IF('5. Jours sans travailler'!$C$3="Score",0,7)</f>
        <v>7</v>
      </c>
      <c r="AK122">
        <f>IF('5. Jours sans travailler'!$C$3="Score",0,7)</f>
        <v>7</v>
      </c>
      <c r="AL122">
        <f>IF('5. Jours sans travailler'!$C$3="Score",0,7)</f>
        <v>7</v>
      </c>
      <c r="AM122">
        <f>IF('5. Jours sans travailler'!$C$3="Score",0,7)</f>
        <v>7</v>
      </c>
      <c r="AN122">
        <f>IF('5. Jours sans travailler'!$C$3="Score",0,7)</f>
        <v>7</v>
      </c>
      <c r="AO122">
        <f>IF('5. Jours sans travailler'!$C$3="Score",0,7)</f>
        <v>7</v>
      </c>
      <c r="AP122">
        <f>IF('5. Jours sans travailler'!$C$3="Score",0,7)</f>
        <v>7</v>
      </c>
      <c r="AQ122">
        <f>IF('5. Jours sans travailler'!$C$3="Score",0,7)</f>
        <v>7</v>
      </c>
      <c r="AR122">
        <f>IF('5. Jours sans travailler'!$C$3="Score",0,7)</f>
        <v>7</v>
      </c>
      <c r="AS122">
        <f>IF('5. Jours sans travailler'!$C$3="Score",0,7)</f>
        <v>7</v>
      </c>
      <c r="AT122">
        <f>IF('5. Jours sans travailler'!$C$3="Score",0,7)</f>
        <v>7</v>
      </c>
      <c r="AU122">
        <f>IF('5. Jours sans travailler'!$C$3="Score",0,7)</f>
        <v>7</v>
      </c>
      <c r="AV122">
        <f>IF('5. Jours sans travailler'!$C$3="Score",0,7)</f>
        <v>7</v>
      </c>
      <c r="AW122">
        <f>IF('5. Jours sans travailler'!$C$3="Score",0,7)</f>
        <v>7</v>
      </c>
      <c r="AX122">
        <f>IF('5. Jours sans travailler'!$C$3="Score",0,7)</f>
        <v>7</v>
      </c>
      <c r="AY122">
        <f>IF('5. Jours sans travailler'!$C$3="Score",0,7)</f>
        <v>7</v>
      </c>
      <c r="AZ122">
        <f>IF('5. Jours sans travailler'!$C$3="Score",0,7)</f>
        <v>7</v>
      </c>
      <c r="BA122">
        <f>IF('5. Jours sans travailler'!$C$3="Score",0,7)</f>
        <v>7</v>
      </c>
      <c r="BB122">
        <f>IF('5. Jours sans travailler'!$C$3="Score",0,7)</f>
        <v>7</v>
      </c>
      <c r="BC122">
        <f>IF('5. Jours sans travailler'!$C$3="Score",0,7)</f>
        <v>7</v>
      </c>
      <c r="BD122">
        <f>IF('5. Jours sans travailler'!$C$3="Score",0,7)</f>
        <v>7</v>
      </c>
      <c r="BE122">
        <f>IF('5. Jours sans travailler'!$C$3="Score",0,7)</f>
        <v>7</v>
      </c>
      <c r="BF122">
        <f>IF('5. Jours sans travailler'!$C$3="Score",0,7)</f>
        <v>7</v>
      </c>
      <c r="BG122">
        <f>IF('5. Jours sans travailler'!$C$3="Score",0,7)</f>
        <v>7</v>
      </c>
      <c r="BH122">
        <f>IF('5. Jours sans travailler'!$C$3="Score",0,7)</f>
        <v>7</v>
      </c>
      <c r="BI122">
        <f>IF('5. Jours sans travailler'!$C$3="Score",0,7)</f>
        <v>7</v>
      </c>
      <c r="BJ122">
        <f>IF('5. Jours sans travailler'!$C$3="Score",0,7)</f>
        <v>7</v>
      </c>
      <c r="BK122">
        <f>IF('5. Jours sans travailler'!$C$3="Score",0,7)</f>
        <v>7</v>
      </c>
      <c r="BL122">
        <f>IF('5. Jours sans travailler'!$C$3="Score",0,7)</f>
        <v>7</v>
      </c>
      <c r="BM122">
        <f>IF('5. Jours sans travailler'!$C$3="Score",0,7)</f>
        <v>7</v>
      </c>
      <c r="BN122">
        <f>IF('5. Jours sans travailler'!$C$3="Score",0,7)</f>
        <v>7</v>
      </c>
      <c r="BO122">
        <f>IF('5. Jours sans travailler'!$C$3="Score",0,7)</f>
        <v>7</v>
      </c>
      <c r="BP122">
        <f>IF('5. Jours sans travailler'!$C$3="Score",0,7)</f>
        <v>7</v>
      </c>
      <c r="BQ122">
        <f>IF('5. Jours sans travailler'!$C$3="Score",0,7)</f>
        <v>7</v>
      </c>
      <c r="BR122">
        <f>IF('5. Jours sans travailler'!$C$3="Score",0,7)</f>
        <v>7</v>
      </c>
      <c r="BS122">
        <f>IF('5. Jours sans travailler'!$C$3="Score",0,7)</f>
        <v>7</v>
      </c>
      <c r="BT122">
        <f>IF('5. Jours sans travailler'!$C$3="Score",0,7)</f>
        <v>7</v>
      </c>
      <c r="BU122">
        <f>IF('5. Jours sans travailler'!$C$3="Score",0,7)</f>
        <v>7</v>
      </c>
      <c r="BV122">
        <f>IF('5. Jours sans travailler'!$C$3="Score",0,7)</f>
        <v>7</v>
      </c>
      <c r="BW122">
        <f>IF('5. Jours sans travailler'!$C$3="Score",0,7)</f>
        <v>7</v>
      </c>
      <c r="BX122">
        <f>IF('5. Jours sans travailler'!$C$3="Score",0,7)</f>
        <v>7</v>
      </c>
      <c r="BY122">
        <f>IF('5. Jours sans travailler'!$C$3="Score",0,7)</f>
        <v>7</v>
      </c>
      <c r="BZ122">
        <f>IF('5. Jours sans travailler'!$C$3="Score",0,7)</f>
        <v>7</v>
      </c>
      <c r="CA122">
        <f>IF('5. Jours sans travailler'!$C$3="Score",0,7)</f>
        <v>7</v>
      </c>
      <c r="CB122">
        <f>IF('5. Jours sans travailler'!$C$3="Score",0,7)</f>
        <v>7</v>
      </c>
      <c r="CC122">
        <f>IF('5. Jours sans travailler'!$C$3="Score",0,7)</f>
        <v>7</v>
      </c>
      <c r="CD122">
        <f>IF('5. Jours sans travailler'!$C$3="Score",0,7)</f>
        <v>7</v>
      </c>
      <c r="CE122">
        <f>IF('5. Jours sans travailler'!$C$3="Score",0,7)</f>
        <v>7</v>
      </c>
      <c r="CF122">
        <f>IF('5. Jours sans travailler'!$C$3="Score",0,7)</f>
        <v>7</v>
      </c>
      <c r="CG122">
        <f>IF('5. Jours sans travailler'!$C$3="Score",0,7)</f>
        <v>7</v>
      </c>
      <c r="CH122">
        <f>IF('5. Jours sans travailler'!$C$3="Score",0,7)</f>
        <v>7</v>
      </c>
      <c r="CI122">
        <f>IF('5. Jours sans travailler'!$C$3="Score",0,7)</f>
        <v>7</v>
      </c>
      <c r="CJ122">
        <f>IF('5. Jours sans travailler'!$C$3="Score",0,7)</f>
        <v>7</v>
      </c>
      <c r="CK122">
        <f>IF('5. Jours sans travailler'!$C$3="Score",0,7)</f>
        <v>7</v>
      </c>
      <c r="CL122">
        <f>IF('5. Jours sans travailler'!$C$3="Score",0,7)</f>
        <v>7</v>
      </c>
      <c r="CM122">
        <f>IF('5. Jours sans travailler'!$C$3="Score",0,7)</f>
        <v>7</v>
      </c>
      <c r="CN122">
        <f>IF('5. Jours sans travailler'!$C$3="Score",0,7)</f>
        <v>7</v>
      </c>
      <c r="CO122">
        <f>IF('5. Jours sans travailler'!$C$3="Score",0,7)</f>
        <v>7</v>
      </c>
      <c r="CP122">
        <f>IF('5. Jours sans travailler'!$C$3="Score",0,7)</f>
        <v>7</v>
      </c>
      <c r="CQ122">
        <f>IF('5. Jours sans travailler'!$C$3="Score",0,7)</f>
        <v>7</v>
      </c>
      <c r="CR122">
        <f>IF('5. Jours sans travailler'!$C$3="Score",0,7)</f>
        <v>7</v>
      </c>
      <c r="CS122">
        <f>IF('5. Jours sans travailler'!$C$3="Score",0,7)</f>
        <v>7</v>
      </c>
      <c r="CT122">
        <f>IF('5. Jours sans travailler'!$C$3="Score",0,7)</f>
        <v>7</v>
      </c>
      <c r="CU122">
        <f>IF('5. Jours sans travailler'!$C$3="Score",0,7)</f>
        <v>7</v>
      </c>
      <c r="CV122">
        <f>IF('5. Jours sans travailler'!$C$3="Score",0,7)</f>
        <v>7</v>
      </c>
      <c r="CW122">
        <f>IF('5. Jours sans travailler'!$C$3="Score",0,7)</f>
        <v>7</v>
      </c>
      <c r="CX122">
        <f>IF('5. Jours sans travailler'!$C$3="Score",0,7)</f>
        <v>7</v>
      </c>
      <c r="CY122">
        <f>IF('5. Jours sans travailler'!$C$3="Score",0,7)</f>
        <v>7</v>
      </c>
      <c r="CZ122">
        <f>IF('5. Jours sans travailler'!$C$3="Score",0,7)</f>
        <v>7</v>
      </c>
      <c r="DA122">
        <f>IF('5. Jours sans travailler'!$C$3="Score",0,7)</f>
        <v>7</v>
      </c>
    </row>
    <row r="151" spans="25:94" x14ac:dyDescent="0.35">
      <c r="Y151">
        <f>IF('5. Jours sans travailler'!$C$3="Score",2,0)</f>
        <v>0</v>
      </c>
      <c r="AL151">
        <f>IF('5. Jours sans travailler'!$C$3="Score",0,2)</f>
        <v>2</v>
      </c>
      <c r="AM151">
        <f>IF('5. Jours sans travailler'!$C$3="Score",0,3)</f>
        <v>3</v>
      </c>
      <c r="AN151">
        <f>IF('5. Jours sans travailler'!$C$3="Score",0,4)</f>
        <v>4</v>
      </c>
      <c r="AO151">
        <f>IF('5. Jours sans travailler'!$C$3="Score",0,4)</f>
        <v>4</v>
      </c>
      <c r="AP151">
        <f>IF('5. Jours sans travailler'!$C$3="Score",0,3)</f>
        <v>3</v>
      </c>
      <c r="AQ151">
        <f>IF('5. Jours sans travailler'!$C$3="Score",0,4)</f>
        <v>4</v>
      </c>
      <c r="AR151">
        <f>IF('5. Jours sans travailler'!$C$3="Score",0,5)</f>
        <v>5</v>
      </c>
      <c r="AS151">
        <f>IF('5. Jours sans travailler'!$C$3="Score",0,6)</f>
        <v>6</v>
      </c>
      <c r="AT151">
        <f>IF('5. Jours sans travailler'!$C$3="Score",0,6)</f>
        <v>6</v>
      </c>
      <c r="AU151">
        <f>IF('5. Jours sans travailler'!$C$3="Score",0,5)</f>
        <v>5</v>
      </c>
      <c r="BA151">
        <f>IF('5. Jours sans travailler'!$C$3="Score",1,1)</f>
        <v>1</v>
      </c>
      <c r="BB151">
        <f>IF('5. Jours sans travailler'!$C$3="Score",1,1)</f>
        <v>1</v>
      </c>
      <c r="BF151">
        <f>IF('5. Jours sans travailler'!$C$3="Score",2,0)</f>
        <v>0</v>
      </c>
      <c r="BG151">
        <f>IF('5. Jours sans travailler'!$C$3="Score",2,0)</f>
        <v>0</v>
      </c>
      <c r="BV151">
        <f>IF('5. Jours sans travailler'!$C$3="Score",1,1)</f>
        <v>1</v>
      </c>
      <c r="BW151">
        <f>IF('5. Jours sans travailler'!$C$3="Score",1,1)</f>
        <v>1</v>
      </c>
      <c r="CM151">
        <f>IF('5. Jours sans travailler'!$C$3="Score",1,1)</f>
        <v>1</v>
      </c>
      <c r="CN151">
        <f>IF('5. Jours sans travailler'!$C$3="Score",1,1)</f>
        <v>1</v>
      </c>
      <c r="CO151">
        <f>IF('5. Jours sans travailler'!$C$3="Score",1,1)</f>
        <v>1</v>
      </c>
      <c r="CP151">
        <f>IF('5. Jours sans travailler'!$C$3="Score",1,1)</f>
        <v>1</v>
      </c>
    </row>
    <row r="163" spans="21:44" x14ac:dyDescent="0.35">
      <c r="U163">
        <f>IF('5. Jours sans travailler'!$C$3="Score",2,0)</f>
        <v>0</v>
      </c>
      <c r="V163">
        <f>IF('5. Jours sans travailler'!$C$3="Score",1,1)</f>
        <v>1</v>
      </c>
      <c r="W163">
        <f>IF('5. Jours sans travailler'!$C$3="Score",0,2)</f>
        <v>2</v>
      </c>
      <c r="X163">
        <f>IF('5. Jours sans travailler'!$C$3="Score",0,2)</f>
        <v>2</v>
      </c>
      <c r="Y163">
        <f>IF('5. Jours sans travailler'!$C$3="Score",0,2)</f>
        <v>2</v>
      </c>
      <c r="Z163">
        <f>IF('5. Jours sans travailler'!$C$3="Score",0,2)</f>
        <v>2</v>
      </c>
      <c r="AA163">
        <f>IF('5. Jours sans travailler'!$C$3="Score",0,2)</f>
        <v>2</v>
      </c>
      <c r="AB163">
        <f>IF('5. Jours sans travailler'!$C$3="Score",0,3)</f>
        <v>3</v>
      </c>
      <c r="AC163">
        <f>IF('5. Jours sans travailler'!$C$3="Score",0,2)</f>
        <v>2</v>
      </c>
      <c r="AD163">
        <f>IF('5. Jours sans travailler'!$C$3="Score",0,3)</f>
        <v>3</v>
      </c>
      <c r="AE163">
        <f>IF('5. Jours sans travailler'!$C$3="Score",0,3)</f>
        <v>3</v>
      </c>
      <c r="AF163">
        <f>IF('5. Jours sans travailler'!$C$3="Score",0,3)</f>
        <v>3</v>
      </c>
      <c r="AG163">
        <f>IF('5. Jours sans travailler'!$C$3="Score",0,2)</f>
        <v>2</v>
      </c>
      <c r="AH163">
        <f>IF('5. Jours sans travailler'!$C$3="Score",1,1)</f>
        <v>1</v>
      </c>
      <c r="AI163">
        <f>IF('5. Jours sans travailler'!$C$3="Score",1,1)</f>
        <v>1</v>
      </c>
      <c r="AJ163">
        <f>IF('5. Jours sans travailler'!$C$3="Score",1,1)</f>
        <v>1</v>
      </c>
      <c r="AK163">
        <f>IF('5. Jours sans travailler'!$C$3="Score",0,2)</f>
        <v>2</v>
      </c>
      <c r="AL163">
        <f>IF('5. Jours sans travailler'!$C$3="Score",0,3)</f>
        <v>3</v>
      </c>
      <c r="AM163">
        <f>IF('5. Jours sans travailler'!$C$3="Score",0,3)</f>
        <v>3</v>
      </c>
      <c r="AN163">
        <f>IF('5. Jours sans travailler'!$C$3="Score",0,3)</f>
        <v>3</v>
      </c>
      <c r="AO163">
        <f>IF('5. Jours sans travailler'!$C$3="Score",0,3)</f>
        <v>3</v>
      </c>
      <c r="AP163">
        <f>IF('5. Jours sans travailler'!$C$3="Score",0,3)</f>
        <v>3</v>
      </c>
      <c r="AQ163">
        <f>IF('5. Jours sans travailler'!$C$3="Score",0,3)</f>
        <v>3</v>
      </c>
      <c r="AR163">
        <f>IF('5. Jours sans travailler'!$C$3="Score",0,3)</f>
        <v>3</v>
      </c>
    </row>
  </sheetData>
  <mergeCells count="1">
    <mergeCell ref="C3:D3"/>
  </mergeCells>
  <conditionalFormatting sqref="Q11"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6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17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17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49">
    <cfRule type="colorScale" priority="21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D49">
    <cfRule type="colorScale" priority="217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3" xr:uid="{68C5A091-3A82-F24E-847C-F0DB0E23900D}">
      <formula1>"Score,Brut"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CB8D6-3F70-4946-8F0C-F7023EA4B085}">
  <sheetPr codeName="Feuil17"/>
  <dimension ref="A3:KO163"/>
  <sheetViews>
    <sheetView topLeftCell="A91" workbookViewId="0">
      <selection activeCell="D101" sqref="D101:D102"/>
    </sheetView>
  </sheetViews>
  <sheetFormatPr baseColWidth="10" defaultRowHeight="14.5" outlineLevelCol="1" x14ac:dyDescent="0.35"/>
  <cols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1:164" ht="18.5" x14ac:dyDescent="0.35">
      <c r="B3" s="204" t="s">
        <v>708</v>
      </c>
      <c r="C3" s="829" t="s">
        <v>735</v>
      </c>
      <c r="D3" s="829"/>
    </row>
    <row r="7" spans="1:164" x14ac:dyDescent="0.35">
      <c r="D7" t="s">
        <v>1085</v>
      </c>
      <c r="U7" t="s">
        <v>1086</v>
      </c>
      <c r="V7" t="s">
        <v>1087</v>
      </c>
      <c r="W7" t="s">
        <v>1088</v>
      </c>
    </row>
    <row r="8" spans="1:164" x14ac:dyDescent="0.35">
      <c r="D8" s="180">
        <f>AVERAGE(D11:D21)</f>
        <v>0.44278074866310163</v>
      </c>
      <c r="U8" s="180">
        <f>AVERAGE(D22:D27)</f>
        <v>0.66274509803921566</v>
      </c>
      <c r="V8" s="180">
        <f>AVERAGE(D28:D36)</f>
        <v>1.1712418300653598</v>
      </c>
      <c r="W8" s="180">
        <f>AVERAGE(D37:D47)</f>
        <v>1.0085561497326203</v>
      </c>
    </row>
    <row r="10" spans="1:164" ht="15" thickBot="1" x14ac:dyDescent="0.4">
      <c r="B10" s="478" t="s">
        <v>735</v>
      </c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1:164" x14ac:dyDescent="0.35">
      <c r="A11" s="478" t="s">
        <v>1236</v>
      </c>
      <c r="B11" s="182" t="e">
        <f>Planning_medecin_LS!#REF!</f>
        <v>#REF!</v>
      </c>
      <c r="C11" s="183"/>
      <c r="D11" s="206">
        <f t="shared" ref="D11:D74" si="3">AVERAGE($U11:$DA11)</f>
        <v>0.8</v>
      </c>
      <c r="E11" s="184">
        <f>IF('6. Postes nuit'!$C$3="Score",,)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IF('6. Postes nuit'!$C$3="Score",,)</f>
        <v>0</v>
      </c>
      <c r="Q11" s="184">
        <f>IF('6. Postes nuit'!$C$3="Score",,)</f>
        <v>0</v>
      </c>
      <c r="R11" s="184">
        <f>IF('6. Postes nuit'!$C$3="Score",,)</f>
        <v>0</v>
      </c>
      <c r="S11" s="184">
        <f>IF('6. Postes nuit'!$C$3="Score",,)</f>
        <v>0</v>
      </c>
      <c r="T11" s="183">
        <f>IF('6. Postes nuit'!$C$3="Score",,)</f>
        <v>0</v>
      </c>
      <c r="U11" s="185">
        <f>IF('6. Postes nuit'!$C$3="Score",1,1)</f>
        <v>1</v>
      </c>
      <c r="V11" s="185">
        <f>IF('6. Postes nuit'!$C$3="Score",1,1)</f>
        <v>1</v>
      </c>
      <c r="W11" s="185">
        <f>IF('6. Postes nuit'!$C$3="Score",0,0)</f>
        <v>0</v>
      </c>
      <c r="X11" s="185">
        <f>IF('6. Postes nuit'!$C$3="Score",0,0)</f>
        <v>0</v>
      </c>
      <c r="Y11" s="185">
        <f>IF('6. Postes nuit'!$C$3="Score",0,0)</f>
        <v>0</v>
      </c>
      <c r="Z11" s="185">
        <f>IF('6. Postes nuit'!$C$3="Score",0,0)</f>
        <v>0</v>
      </c>
      <c r="AA11" s="185">
        <f>IF('6. Postes nuit'!$C$3="Score",0,0)</f>
        <v>0</v>
      </c>
      <c r="AB11" s="185">
        <f>IF('6. Postes nuit'!$C$3="Score",1,1)</f>
        <v>1</v>
      </c>
      <c r="AC11" s="185">
        <f>IF('6. Postes nuit'!$C$3="Score",1,1)</f>
        <v>1</v>
      </c>
      <c r="AD11" s="185">
        <f>IF('6. Postes nuit'!$C$3="Score",1,1)</f>
        <v>1</v>
      </c>
      <c r="AE11" s="185">
        <f>IF('6. Postes nuit'!$C$3="Score",1,1)</f>
        <v>1</v>
      </c>
      <c r="AF11" s="185">
        <f>IF('6. Postes nuit'!$C$3="Score",1,1)</f>
        <v>1</v>
      </c>
      <c r="AG11" s="185">
        <f>IF('6. Postes nuit'!$C$3="Score",1,1)</f>
        <v>1</v>
      </c>
      <c r="AH11" s="185">
        <f>IF('6. Postes nuit'!$C$3="Score",1,1)</f>
        <v>1</v>
      </c>
      <c r="AI11" s="185">
        <f>IF('6. Postes nuit'!$C$3="Score",0,0)</f>
        <v>0</v>
      </c>
      <c r="AJ11" s="185">
        <f>IF('6. Postes nuit'!$C$3="Score",1,1)</f>
        <v>1</v>
      </c>
      <c r="AK11" s="185">
        <f>IF('6. Postes nuit'!$C$3="Score",1,1)</f>
        <v>1</v>
      </c>
      <c r="AL11" s="185">
        <f>IF('6. Postes nuit'!$C$3="Score",1,1)</f>
        <v>1</v>
      </c>
      <c r="AM11" s="185">
        <f>IF('6. Postes nuit'!$C$3="Score",1,1)</f>
        <v>1</v>
      </c>
      <c r="AN11" s="185">
        <f>IF('6. Postes nuit'!$C$3="Score",1,1)</f>
        <v>1</v>
      </c>
      <c r="AO11" s="185">
        <f>IF('6. Postes nuit'!$C$3="Score",1,1)</f>
        <v>1</v>
      </c>
      <c r="AP11" s="185">
        <f>IF('6. Postes nuit'!$C$3="Score",1,1)</f>
        <v>1</v>
      </c>
      <c r="AQ11" s="185">
        <f>IF('6. Postes nuit'!$C$3="Score",0,0)</f>
        <v>0</v>
      </c>
      <c r="AR11" s="185">
        <f>IF('6. Postes nuit'!$C$3="Score",1,1)</f>
        <v>1</v>
      </c>
      <c r="AS11" s="194">
        <f>IF('6. Postes nuit'!$C$3="Score",1,2)</f>
        <v>2</v>
      </c>
      <c r="AT11" s="4">
        <f>IF('6. Postes nuit'!$C$3="Score",1,1)</f>
        <v>1</v>
      </c>
      <c r="AU11" s="4">
        <f>IF('6. Postes nuit'!$C$3="Score",1,1)</f>
        <v>1</v>
      </c>
      <c r="AV11" s="4">
        <f>IF('6. Postes nuit'!$C$3="Score",1,1)</f>
        <v>1</v>
      </c>
      <c r="AW11" s="4">
        <f>IF('6. Postes nuit'!$C$3="Score",1,1)</f>
        <v>1</v>
      </c>
      <c r="AX11" s="4">
        <f>IF('6. Postes nuit'!$C$3="Score",1,2)</f>
        <v>2</v>
      </c>
      <c r="AY11" s="4">
        <f>IF('6. Postes nuit'!$C$3="Score",1,1)</f>
        <v>1</v>
      </c>
      <c r="AZ11" s="4">
        <f>IF('6. Postes nuit'!$C$3="Score",1,1)</f>
        <v>1</v>
      </c>
      <c r="BA11" s="4">
        <f>IF('6. Postes nuit'!$C$3="Score",1,1)</f>
        <v>1</v>
      </c>
      <c r="BB11" s="4">
        <f>IF('6. Postes nuit'!$C$3="Score",1,1)</f>
        <v>1</v>
      </c>
      <c r="BC11" s="4">
        <f>IF('6. Postes nuit'!$C$3="Score",1,1)</f>
        <v>1</v>
      </c>
      <c r="BD11" s="4">
        <f>IF('6. Postes nuit'!$C$3="Score",1,1)</f>
        <v>1</v>
      </c>
      <c r="BE11" s="4">
        <f>IF('6. Postes nuit'!$C$3="Score",0,0)</f>
        <v>0</v>
      </c>
      <c r="BF11" s="4">
        <f>IF('6. Postes nuit'!$C$3="Score",0,0)</f>
        <v>0</v>
      </c>
      <c r="BG11" s="4">
        <f>IF('6. Postes nuit'!$C$3="Score",0,0)</f>
        <v>0</v>
      </c>
      <c r="BH11" s="4">
        <f>IF('6. Postes nuit'!$C$3="Score",1,1)</f>
        <v>1</v>
      </c>
      <c r="BI11" s="4">
        <f>IF('6. Postes nuit'!$C$3="Score",1,1)</f>
        <v>1</v>
      </c>
      <c r="BJ11" s="4">
        <f>IF('6. Postes nuit'!$C$3="Score",1,1)</f>
        <v>1</v>
      </c>
      <c r="BK11" s="4">
        <f>IF('6. Postes nuit'!$C$3="Score",1,1)</f>
        <v>1</v>
      </c>
      <c r="BL11" s="4">
        <f>IF('6. Postes nuit'!$C$3="Score",1,1)</f>
        <v>1</v>
      </c>
      <c r="BM11" s="4">
        <f>IF('6. Postes nuit'!$C$3="Score",1,1)</f>
        <v>1</v>
      </c>
      <c r="BN11" s="4">
        <f>IF('6. Postes nuit'!$C$3="Score",1,1)</f>
        <v>1</v>
      </c>
      <c r="BO11" s="4">
        <f>IF('6. Postes nuit'!$C$3="Score",0,0)</f>
        <v>0</v>
      </c>
      <c r="BP11" s="4">
        <f>IF('6. Postes nuit'!$C$3="Score",0,0)</f>
        <v>0</v>
      </c>
      <c r="BQ11" s="4">
        <f>IF('6. Postes nuit'!$C$3="Score",0,0)</f>
        <v>0</v>
      </c>
      <c r="BR11" s="4">
        <f>IF('6. Postes nuit'!$C$3="Score",0,0)</f>
        <v>0</v>
      </c>
      <c r="BS11" s="4">
        <f>IF('6. Postes nuit'!$C$3="Score",0,0)</f>
        <v>0</v>
      </c>
      <c r="BT11" s="4">
        <f>IF('6. Postes nuit'!$C$3="Score",1,1)</f>
        <v>1</v>
      </c>
      <c r="BU11" s="4">
        <f>IF('6. Postes nuit'!$C$3="Score",1,1)</f>
        <v>1</v>
      </c>
      <c r="BV11" s="4">
        <f>IF('6. Postes nuit'!$C$3="Score",1,1)</f>
        <v>1</v>
      </c>
      <c r="BW11" s="4">
        <f>IF('6. Postes nuit'!$C$3="Score",1,1)</f>
        <v>1</v>
      </c>
      <c r="BX11" s="4">
        <f>IF('6. Postes nuit'!$C$3="Score",1,1)</f>
        <v>1</v>
      </c>
      <c r="BY11">
        <f>IF('6. Postes nuit'!$C$3="Score",1,1)</f>
        <v>1</v>
      </c>
      <c r="BZ11">
        <f>IF('6. Postes nuit'!$C$3="Score",1,1)</f>
        <v>1</v>
      </c>
      <c r="CA11">
        <f>IF('6. Postes nuit'!$C$3="Score",0,0)</f>
        <v>0</v>
      </c>
      <c r="CB11">
        <f>IF('6. Postes nuit'!$C$3="Score",1,1)</f>
        <v>1</v>
      </c>
      <c r="CC11">
        <f>IF('6. Postes nuit'!$C$3="Score",1,1)</f>
        <v>1</v>
      </c>
      <c r="CD11">
        <f>IF('6. Postes nuit'!$C$3="Score",1,1)</f>
        <v>1</v>
      </c>
      <c r="CE11">
        <f>IF('6. Postes nuit'!$C$3="Score",1,1)</f>
        <v>1</v>
      </c>
      <c r="CF11">
        <f>IF('6. Postes nuit'!$C$3="Score",1,1)</f>
        <v>1</v>
      </c>
      <c r="CG11">
        <f>IF('6. Postes nuit'!$C$3="Score",1,1)</f>
        <v>1</v>
      </c>
      <c r="CH11">
        <f>IF('6. Postes nuit'!$C$3="Score",1,1)</f>
        <v>1</v>
      </c>
      <c r="CI11">
        <f>IF('6. Postes nuit'!$C$3="Score",0,0)</f>
        <v>0</v>
      </c>
      <c r="CJ11">
        <f>IF('6. Postes nuit'!$C$3="Score",1,1)</f>
        <v>1</v>
      </c>
      <c r="CK11">
        <f>IF('6. Postes nuit'!$C$3="Score",1,1)</f>
        <v>1</v>
      </c>
      <c r="CL11">
        <f>IF('6. Postes nuit'!$C$3="Score",1,1)</f>
        <v>1</v>
      </c>
      <c r="CM11">
        <f>IF('6. Postes nuit'!$C$3="Score",1,1)</f>
        <v>1</v>
      </c>
      <c r="CN11">
        <f>IF('6. Postes nuit'!$C$3="Score",1,1)</f>
        <v>1</v>
      </c>
      <c r="CO11">
        <f>IF('6. Postes nuit'!$C$3="Score",1,1)</f>
        <v>1</v>
      </c>
      <c r="CP11">
        <f>IF('6. Postes nuit'!$C$3="Score",1,1)</f>
        <v>1</v>
      </c>
      <c r="CQ11">
        <f>IF('6. Postes nuit'!$C$3="Score",0,0)</f>
        <v>0</v>
      </c>
      <c r="CR11">
        <f>IF('6. Postes nuit'!$C$3="Score",0,0)</f>
        <v>0</v>
      </c>
      <c r="CS11">
        <f>IF('6. Postes nuit'!$C$3="Score",0,0)</f>
        <v>0</v>
      </c>
      <c r="CT11">
        <f>IF('6. Postes nuit'!$C$3="Score",0,0)</f>
        <v>0</v>
      </c>
      <c r="CU11">
        <f>IF('6. Postes nuit'!$C$3="Score",0,0)</f>
        <v>0</v>
      </c>
      <c r="CV11">
        <f>IF('6. Postes nuit'!$C$3="Score",1,1)</f>
        <v>1</v>
      </c>
      <c r="CW11">
        <f>IF('6. Postes nuit'!$C$3="Score",1,1)</f>
        <v>1</v>
      </c>
      <c r="CX11">
        <f>IF('6. Postes nuit'!$C$3="Score",1,1)</f>
        <v>1</v>
      </c>
      <c r="CY11">
        <f>IF('6. Postes nuit'!$C$3="Score",1,2)</f>
        <v>2</v>
      </c>
      <c r="CZ11">
        <f>IF('6. Postes nuit'!$C$3="Score",1,2)</f>
        <v>2</v>
      </c>
      <c r="DA11">
        <f>IF('6. Postes nuit'!$C$3="Score",1,2)</f>
        <v>2</v>
      </c>
    </row>
    <row r="12" spans="1:164" x14ac:dyDescent="0.35">
      <c r="A12" s="478" t="s">
        <v>1265</v>
      </c>
      <c r="B12" s="186" t="e">
        <f>Planning_medecin_LS!#REF!</f>
        <v>#REF!</v>
      </c>
      <c r="C12" s="187"/>
      <c r="D12" s="207">
        <f t="shared" si="3"/>
        <v>0.10588235294117647</v>
      </c>
      <c r="E12" s="188">
        <f>IF('6. Postes nuit'!$C$3="Score",,)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IF('6. Postes nuit'!$C$3="Score",,)</f>
        <v>0</v>
      </c>
      <c r="Q12" s="188">
        <f>IF('6. Postes nuit'!$C$3="Score",,)</f>
        <v>0</v>
      </c>
      <c r="R12" s="188">
        <f>IF('6. Postes nuit'!$C$3="Score",,)</f>
        <v>0</v>
      </c>
      <c r="S12" s="188">
        <f>IF('6. Postes nuit'!$C$3="Score",,)</f>
        <v>0</v>
      </c>
      <c r="T12" s="187">
        <f>IF('6. Postes nuit'!$C$3="Score",,)</f>
        <v>0</v>
      </c>
      <c r="U12" s="172">
        <f>IF('6. Postes nuit'!$C$3="Score",1,1)</f>
        <v>1</v>
      </c>
      <c r="V12" s="172">
        <f>IF('6. Postes nuit'!$C$3="Score",1,1)</f>
        <v>1</v>
      </c>
      <c r="W12" s="172">
        <f>IF('6. Postes nuit'!$C$3="Score",0,0)</f>
        <v>0</v>
      </c>
      <c r="X12" s="172">
        <f>IF('6. Postes nuit'!$C$3="Score",1,1)</f>
        <v>1</v>
      </c>
      <c r="Y12" s="172">
        <f>IF('6. Postes nuit'!$C$3="Score",1,1)</f>
        <v>1</v>
      </c>
      <c r="Z12" s="172">
        <f>IF('6. Postes nuit'!$C$3="Score",1,1)</f>
        <v>1</v>
      </c>
      <c r="AA12" s="172">
        <f>IF('6. Postes nuit'!$C$3="Score",1,1)</f>
        <v>1</v>
      </c>
      <c r="AB12" s="172">
        <f>IF('6. Postes nuit'!$C$3="Score",1,1)</f>
        <v>1</v>
      </c>
      <c r="AC12" s="172">
        <f>IF('6. Postes nuit'!$C$3="Score",1,1)</f>
        <v>1</v>
      </c>
      <c r="AD12" s="172">
        <f>IF('6. Postes nuit'!$C$3="Score",1,1)</f>
        <v>1</v>
      </c>
      <c r="AE12" s="172">
        <f>IF('6. Postes nuit'!$C$3="Score",0,0)</f>
        <v>0</v>
      </c>
      <c r="AF12" s="172">
        <f>IF('6. Postes nuit'!$C$3="Score",0,0)</f>
        <v>0</v>
      </c>
      <c r="AG12" s="172">
        <f>IF('6. Postes nuit'!$C$3="Score",0,0)</f>
        <v>0</v>
      </c>
      <c r="AH12" s="172">
        <f>IF('6. Postes nuit'!$C$3="Score",0,0)</f>
        <v>0</v>
      </c>
      <c r="AI12" s="172">
        <f>IF('6. Postes nuit'!$C$3="Score",0,0)</f>
        <v>0</v>
      </c>
      <c r="AJ12" s="172">
        <f>IF('6. Postes nuit'!$C$3="Score",0,0)</f>
        <v>0</v>
      </c>
      <c r="AK12" s="172">
        <f>IF('6. Postes nuit'!$C$3="Score",0,0)</f>
        <v>0</v>
      </c>
      <c r="AL12" s="172">
        <f>IF('6. Postes nuit'!$C$3="Score",0,0)</f>
        <v>0</v>
      </c>
      <c r="AM12" s="172">
        <f>IF('6. Postes nuit'!$C$3="Score",0,0)</f>
        <v>0</v>
      </c>
      <c r="AN12" s="172">
        <f>IF('6. Postes nuit'!$C$3="Score",0,0)</f>
        <v>0</v>
      </c>
      <c r="AO12" s="172">
        <f>IF('6. Postes nuit'!$C$3="Score",0,0)</f>
        <v>0</v>
      </c>
      <c r="AP12" s="172">
        <f>IF('6. Postes nuit'!$C$3="Score",0,0)</f>
        <v>0</v>
      </c>
      <c r="AQ12" s="172">
        <f>IF('6. Postes nuit'!$C$3="Score",0,0)</f>
        <v>0</v>
      </c>
      <c r="AR12" s="172">
        <f>IF('6. Postes nuit'!$C$3="Score",0,0)</f>
        <v>0</v>
      </c>
      <c r="AS12" s="189">
        <f>IF('6. Postes nuit'!$C$3="Score",0,0)</f>
        <v>0</v>
      </c>
      <c r="AT12" s="4">
        <f>IF('6. Postes nuit'!$C$3="Score",0,0)</f>
        <v>0</v>
      </c>
      <c r="AU12" s="4">
        <f>IF('6. Postes nuit'!$C$3="Score",0,0)</f>
        <v>0</v>
      </c>
      <c r="AV12" s="4">
        <f>IF('6. Postes nuit'!$C$3="Score",0,0)</f>
        <v>0</v>
      </c>
      <c r="AW12" s="4">
        <f>IF('6. Postes nuit'!$C$3="Score",0,0)</f>
        <v>0</v>
      </c>
      <c r="AX12" s="4">
        <f>IF('6. Postes nuit'!$C$3="Score",0,0)</f>
        <v>0</v>
      </c>
      <c r="AY12" s="4">
        <f>IF('6. Postes nuit'!$C$3="Score",0,0)</f>
        <v>0</v>
      </c>
      <c r="AZ12" s="4">
        <f>IF('6. Postes nuit'!$C$3="Score",0,0)</f>
        <v>0</v>
      </c>
      <c r="BA12" s="4">
        <f>IF('6. Postes nuit'!$C$3="Score",0,0)</f>
        <v>0</v>
      </c>
      <c r="BB12" s="4">
        <f>IF('6. Postes nuit'!$C$3="Score",0,0)</f>
        <v>0</v>
      </c>
      <c r="BC12" s="4">
        <f>IF('6. Postes nuit'!$C$3="Score",0,0)</f>
        <v>0</v>
      </c>
      <c r="BD12" s="4">
        <f>IF('6. Postes nuit'!$C$3="Score",0,0)</f>
        <v>0</v>
      </c>
      <c r="BE12" s="4">
        <f>IF('6. Postes nuit'!$C$3="Score",0,0)</f>
        <v>0</v>
      </c>
      <c r="BF12" s="4">
        <f>IF('6. Postes nuit'!$C$3="Score",0,0)</f>
        <v>0</v>
      </c>
      <c r="BG12" s="4">
        <f>IF('6. Postes nuit'!$C$3="Score",0,0)</f>
        <v>0</v>
      </c>
      <c r="BH12" s="4">
        <f>IF('6. Postes nuit'!$C$3="Score",0,0)</f>
        <v>0</v>
      </c>
      <c r="BI12" s="4">
        <f>IF('6. Postes nuit'!$C$3="Score",0,0)</f>
        <v>0</v>
      </c>
      <c r="BJ12" s="4">
        <f>IF('6. Postes nuit'!$C$3="Score",0,0)</f>
        <v>0</v>
      </c>
      <c r="BK12" s="4">
        <f>IF('6. Postes nuit'!$C$3="Score",0,0)</f>
        <v>0</v>
      </c>
      <c r="BL12" s="4">
        <f>IF('6. Postes nuit'!$C$3="Score",0,0)</f>
        <v>0</v>
      </c>
      <c r="BM12" s="4">
        <f>IF('6. Postes nuit'!$C$3="Score",0,0)</f>
        <v>0</v>
      </c>
      <c r="BN12" s="4">
        <f>IF('6. Postes nuit'!$C$3="Score",0,0)</f>
        <v>0</v>
      </c>
      <c r="BO12" s="4">
        <f>IF('6. Postes nuit'!$C$3="Score",0,0)</f>
        <v>0</v>
      </c>
      <c r="BP12" s="4">
        <f>IF('6. Postes nuit'!$C$3="Score",0,0)</f>
        <v>0</v>
      </c>
      <c r="BQ12" s="4">
        <f>IF('6. Postes nuit'!$C$3="Score",0,0)</f>
        <v>0</v>
      </c>
      <c r="BR12" s="4">
        <f>IF('6. Postes nuit'!$C$3="Score",0,0)</f>
        <v>0</v>
      </c>
      <c r="BS12" s="4">
        <f>IF('6. Postes nuit'!$C$3="Score",0,0)</f>
        <v>0</v>
      </c>
      <c r="BT12" s="4">
        <f>IF('6. Postes nuit'!$C$3="Score",0,0)</f>
        <v>0</v>
      </c>
      <c r="BU12" s="4">
        <f>IF('6. Postes nuit'!$C$3="Score",0,0)</f>
        <v>0</v>
      </c>
      <c r="BV12" s="4">
        <f>IF('6. Postes nuit'!$C$3="Score",0,0)</f>
        <v>0</v>
      </c>
      <c r="BW12" s="4">
        <f>IF('6. Postes nuit'!$C$3="Score",0,0)</f>
        <v>0</v>
      </c>
      <c r="BX12" s="4">
        <f>IF('6. Postes nuit'!$C$3="Score",0,0)</f>
        <v>0</v>
      </c>
      <c r="BY12">
        <f>IF('6. Postes nuit'!$C$3="Score",0,0)</f>
        <v>0</v>
      </c>
      <c r="BZ12">
        <f>IF('6. Postes nuit'!$C$3="Score",0,0)</f>
        <v>0</v>
      </c>
      <c r="CA12">
        <f>IF('6. Postes nuit'!$C$3="Score",0,0)</f>
        <v>0</v>
      </c>
      <c r="CB12">
        <f>IF('6. Postes nuit'!$C$3="Score",0,0)</f>
        <v>0</v>
      </c>
      <c r="CC12">
        <f>IF('6. Postes nuit'!$C$3="Score",0,0)</f>
        <v>0</v>
      </c>
      <c r="CD12">
        <f>IF('6. Postes nuit'!$C$3="Score",0,0)</f>
        <v>0</v>
      </c>
      <c r="CE12">
        <f>IF('6. Postes nuit'!$C$3="Score",0,0)</f>
        <v>0</v>
      </c>
      <c r="CF12">
        <f>IF('6. Postes nuit'!$C$3="Score",0,0)</f>
        <v>0</v>
      </c>
      <c r="CG12">
        <f>IF('6. Postes nuit'!$C$3="Score",0,0)</f>
        <v>0</v>
      </c>
      <c r="CH12">
        <f>IF('6. Postes nuit'!$C$3="Score",0,0)</f>
        <v>0</v>
      </c>
      <c r="CI12">
        <f>IF('6. Postes nuit'!$C$3="Score",0,0)</f>
        <v>0</v>
      </c>
      <c r="CJ12">
        <f>IF('6. Postes nuit'!$C$3="Score",0,0)</f>
        <v>0</v>
      </c>
      <c r="CK12">
        <f>IF('6. Postes nuit'!$C$3="Score",0,0)</f>
        <v>0</v>
      </c>
      <c r="CL12">
        <f>IF('6. Postes nuit'!$C$3="Score",0,0)</f>
        <v>0</v>
      </c>
      <c r="CM12">
        <f>IF('6. Postes nuit'!$C$3="Score",0,0)</f>
        <v>0</v>
      </c>
      <c r="CN12">
        <f>IF('6. Postes nuit'!$C$3="Score",0,0)</f>
        <v>0</v>
      </c>
      <c r="CO12">
        <f>IF('6. Postes nuit'!$C$3="Score",0,0)</f>
        <v>0</v>
      </c>
      <c r="CP12">
        <f>IF('6. Postes nuit'!$C$3="Score",0,0)</f>
        <v>0</v>
      </c>
      <c r="CQ12">
        <f>IF('6. Postes nuit'!$C$3="Score",0,0)</f>
        <v>0</v>
      </c>
      <c r="CR12">
        <f>IF('6. Postes nuit'!$C$3="Score",0,0)</f>
        <v>0</v>
      </c>
      <c r="CS12">
        <f>IF('6. Postes nuit'!$C$3="Score",0,0)</f>
        <v>0</v>
      </c>
      <c r="CT12">
        <f>IF('6. Postes nuit'!$C$3="Score",0,0)</f>
        <v>0</v>
      </c>
      <c r="CU12">
        <f>IF('6. Postes nuit'!$C$3="Score",0,0)</f>
        <v>0</v>
      </c>
      <c r="CV12">
        <f>IF('6. Postes nuit'!$C$3="Score",0,0)</f>
        <v>0</v>
      </c>
      <c r="CW12">
        <f>IF('6. Postes nuit'!$C$3="Score",0,0)</f>
        <v>0</v>
      </c>
      <c r="CX12">
        <f>IF('6. Postes nuit'!$C$3="Score",0,0)</f>
        <v>0</v>
      </c>
      <c r="CY12">
        <f>IF('6. Postes nuit'!$C$3="Score",0,0)</f>
        <v>0</v>
      </c>
      <c r="CZ12">
        <f>IF('6. Postes nuit'!$C$3="Score",0,0)</f>
        <v>0</v>
      </c>
      <c r="DA12">
        <f>IF('6. Postes nuit'!$C$3="Score",0,0)</f>
        <v>0</v>
      </c>
    </row>
    <row r="13" spans="1:164" x14ac:dyDescent="0.35">
      <c r="A13" s="478" t="s">
        <v>1265</v>
      </c>
      <c r="B13" s="186" t="e">
        <f>Planning_medecin_LS!#REF!</f>
        <v>#REF!</v>
      </c>
      <c r="C13" s="187"/>
      <c r="D13" s="207">
        <f t="shared" si="3"/>
        <v>0</v>
      </c>
      <c r="E13" s="187">
        <f>IF('6. Postes nuit'!$C$3="Score",,)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IF('6. Postes nuit'!$C$3="Score",,)</f>
        <v>0</v>
      </c>
      <c r="Q13" s="187">
        <f>IF('6. Postes nuit'!$C$3="Score",,)</f>
        <v>0</v>
      </c>
      <c r="R13" s="187">
        <f>IF('6. Postes nuit'!$C$3="Score",,)</f>
        <v>0</v>
      </c>
      <c r="S13" s="187">
        <f>IF('6. Postes nuit'!$C$3="Score",,)</f>
        <v>0</v>
      </c>
      <c r="T13" s="187">
        <f>IF('6. Postes nuit'!$C$3="Score",,)</f>
        <v>0</v>
      </c>
      <c r="U13" s="172">
        <f>IF('6. Postes nuit'!$C$3="Score",0,0)</f>
        <v>0</v>
      </c>
      <c r="V13" s="172">
        <f>IF('6. Postes nuit'!$C$3="Score",0,0)</f>
        <v>0</v>
      </c>
      <c r="W13" s="172">
        <f>IF('6. Postes nuit'!$C$3="Score",0,0)</f>
        <v>0</v>
      </c>
      <c r="X13" s="172">
        <f>IF('6. Postes nuit'!$C$3="Score",0,0)</f>
        <v>0</v>
      </c>
      <c r="Y13" s="172">
        <f>IF('6. Postes nuit'!$C$3="Score",0,0)</f>
        <v>0</v>
      </c>
      <c r="Z13" s="172">
        <f>IF('6. Postes nuit'!$C$3="Score",0,0)</f>
        <v>0</v>
      </c>
      <c r="AA13" s="172">
        <f>IF('6. Postes nuit'!$C$3="Score",0,0)</f>
        <v>0</v>
      </c>
      <c r="AB13" s="172">
        <f>IF('6. Postes nuit'!$C$3="Score",0,0)</f>
        <v>0</v>
      </c>
      <c r="AC13" s="172">
        <f>IF('6. Postes nuit'!$C$3="Score",0,0)</f>
        <v>0</v>
      </c>
      <c r="AD13" s="172">
        <f>IF('6. Postes nuit'!$C$3="Score",0,0)</f>
        <v>0</v>
      </c>
      <c r="AE13" s="172">
        <f>IF('6. Postes nuit'!$C$3="Score",0,0)</f>
        <v>0</v>
      </c>
      <c r="AF13" s="172">
        <f>IF('6. Postes nuit'!$C$3="Score",0,0)</f>
        <v>0</v>
      </c>
      <c r="AG13" s="172">
        <f>IF('6. Postes nuit'!$C$3="Score",0,0)</f>
        <v>0</v>
      </c>
      <c r="AH13" s="172">
        <f>IF('6. Postes nuit'!$C$3="Score",0,0)</f>
        <v>0</v>
      </c>
      <c r="AI13" s="172">
        <f>IF('6. Postes nuit'!$C$3="Score",0,0)</f>
        <v>0</v>
      </c>
      <c r="AJ13" s="172">
        <f>IF('6. Postes nuit'!$C$3="Score",0,0)</f>
        <v>0</v>
      </c>
      <c r="AK13" s="172">
        <f>IF('6. Postes nuit'!$C$3="Score",0,0)</f>
        <v>0</v>
      </c>
      <c r="AL13" s="172">
        <f>IF('6. Postes nuit'!$C$3="Score",0,0)</f>
        <v>0</v>
      </c>
      <c r="AM13" s="172">
        <f>IF('6. Postes nuit'!$C$3="Score",0,0)</f>
        <v>0</v>
      </c>
      <c r="AN13" s="172">
        <f>IF('6. Postes nuit'!$C$3="Score",0,0)</f>
        <v>0</v>
      </c>
      <c r="AO13" s="172">
        <f>IF('6. Postes nuit'!$C$3="Score",0,0)</f>
        <v>0</v>
      </c>
      <c r="AP13" s="172">
        <f>IF('6. Postes nuit'!$C$3="Score",0,0)</f>
        <v>0</v>
      </c>
      <c r="AQ13" s="172">
        <f>IF('6. Postes nuit'!$C$3="Score",0,0)</f>
        <v>0</v>
      </c>
      <c r="AR13" s="172">
        <f>IF('6. Postes nuit'!$C$3="Score",0,0)</f>
        <v>0</v>
      </c>
      <c r="AS13" s="189">
        <f>IF('6. Postes nuit'!$C$3="Score",0,0)</f>
        <v>0</v>
      </c>
      <c r="AT13" s="4">
        <f>IF('6. Postes nuit'!$C$3="Score",0,0)</f>
        <v>0</v>
      </c>
      <c r="AU13" s="4">
        <f>IF('6. Postes nuit'!$C$3="Score",0,0)</f>
        <v>0</v>
      </c>
      <c r="AV13" s="4">
        <f>IF('6. Postes nuit'!$C$3="Score",0,0)</f>
        <v>0</v>
      </c>
      <c r="AW13" s="4">
        <f>IF('6. Postes nuit'!$C$3="Score",0,0)</f>
        <v>0</v>
      </c>
      <c r="AX13" s="4">
        <f>IF('6. Postes nuit'!$C$3="Score",0,0)</f>
        <v>0</v>
      </c>
      <c r="AY13" s="4">
        <f>IF('6. Postes nuit'!$C$3="Score",0,0)</f>
        <v>0</v>
      </c>
      <c r="AZ13" s="4">
        <f>IF('6. Postes nuit'!$C$3="Score",0,0)</f>
        <v>0</v>
      </c>
      <c r="BA13" s="4">
        <f>IF('6. Postes nuit'!$C$3="Score",0,0)</f>
        <v>0</v>
      </c>
      <c r="BB13" s="4">
        <f>IF('6. Postes nuit'!$C$3="Score",0,0)</f>
        <v>0</v>
      </c>
      <c r="BC13" s="4">
        <f>IF('6. Postes nuit'!$C$3="Score",0,0)</f>
        <v>0</v>
      </c>
      <c r="BD13" s="4">
        <f>IF('6. Postes nuit'!$C$3="Score",0,0)</f>
        <v>0</v>
      </c>
      <c r="BE13" s="4">
        <f>IF('6. Postes nuit'!$C$3="Score",0,0)</f>
        <v>0</v>
      </c>
      <c r="BF13" s="4">
        <f>IF('6. Postes nuit'!$C$3="Score",0,0)</f>
        <v>0</v>
      </c>
      <c r="BG13" s="4">
        <f>IF('6. Postes nuit'!$C$3="Score",0,0)</f>
        <v>0</v>
      </c>
      <c r="BH13" s="4">
        <f>IF('6. Postes nuit'!$C$3="Score",0,0)</f>
        <v>0</v>
      </c>
      <c r="BI13" s="4">
        <f>IF('6. Postes nuit'!$C$3="Score",0,0)</f>
        <v>0</v>
      </c>
      <c r="BJ13" s="4">
        <f>IF('6. Postes nuit'!$C$3="Score",0,0)</f>
        <v>0</v>
      </c>
      <c r="BK13" s="4">
        <f>IF('6. Postes nuit'!$C$3="Score",0,0)</f>
        <v>0</v>
      </c>
      <c r="BL13" s="4">
        <f>IF('6. Postes nuit'!$C$3="Score",0,0)</f>
        <v>0</v>
      </c>
      <c r="BM13" s="4">
        <f>IF('6. Postes nuit'!$C$3="Score",0,0)</f>
        <v>0</v>
      </c>
      <c r="BN13" s="4">
        <f>IF('6. Postes nuit'!$C$3="Score",0,0)</f>
        <v>0</v>
      </c>
      <c r="BO13" s="4">
        <f>IF('6. Postes nuit'!$C$3="Score",0,0)</f>
        <v>0</v>
      </c>
      <c r="BP13" s="4">
        <f>IF('6. Postes nuit'!$C$3="Score",0,0)</f>
        <v>0</v>
      </c>
      <c r="BQ13" s="4">
        <f>IF('6. Postes nuit'!$C$3="Score",0,0)</f>
        <v>0</v>
      </c>
      <c r="BR13" s="4">
        <f>IF('6. Postes nuit'!$C$3="Score",0,0)</f>
        <v>0</v>
      </c>
      <c r="BS13" s="4">
        <f>IF('6. Postes nuit'!$C$3="Score",0,0)</f>
        <v>0</v>
      </c>
      <c r="BT13" s="4">
        <f>IF('6. Postes nuit'!$C$3="Score",0,0)</f>
        <v>0</v>
      </c>
      <c r="BU13" s="4">
        <f>IF('6. Postes nuit'!$C$3="Score",0,0)</f>
        <v>0</v>
      </c>
      <c r="BV13" s="4">
        <f>IF('6. Postes nuit'!$C$3="Score",0,0)</f>
        <v>0</v>
      </c>
      <c r="BW13" s="4">
        <f>IF('6. Postes nuit'!$C$3="Score",0,0)</f>
        <v>0</v>
      </c>
      <c r="BX13" s="4">
        <f>IF('6. Postes nuit'!$C$3="Score",0,0)</f>
        <v>0</v>
      </c>
      <c r="BY13">
        <f>IF('6. Postes nuit'!$C$3="Score",0,0)</f>
        <v>0</v>
      </c>
      <c r="BZ13">
        <f>IF('6. Postes nuit'!$C$3="Score",0,0)</f>
        <v>0</v>
      </c>
      <c r="CA13">
        <f>IF('6. Postes nuit'!$C$3="Score",0,0)</f>
        <v>0</v>
      </c>
      <c r="CB13">
        <f>IF('6. Postes nuit'!$C$3="Score",0,0)</f>
        <v>0</v>
      </c>
      <c r="CC13">
        <f>IF('6. Postes nuit'!$C$3="Score",0,0)</f>
        <v>0</v>
      </c>
      <c r="CD13">
        <f>IF('6. Postes nuit'!$C$3="Score",0,0)</f>
        <v>0</v>
      </c>
      <c r="CE13">
        <f>IF('6. Postes nuit'!$C$3="Score",0,0)</f>
        <v>0</v>
      </c>
      <c r="CF13">
        <f>IF('6. Postes nuit'!$C$3="Score",0,0)</f>
        <v>0</v>
      </c>
      <c r="CG13">
        <f>IF('6. Postes nuit'!$C$3="Score",0,0)</f>
        <v>0</v>
      </c>
      <c r="CH13">
        <f>IF('6. Postes nuit'!$C$3="Score",0,0)</f>
        <v>0</v>
      </c>
      <c r="CI13">
        <f>IF('6. Postes nuit'!$C$3="Score",0,0)</f>
        <v>0</v>
      </c>
      <c r="CJ13">
        <f>IF('6. Postes nuit'!$C$3="Score",0,0)</f>
        <v>0</v>
      </c>
      <c r="CK13">
        <f>IF('6. Postes nuit'!$C$3="Score",0,0)</f>
        <v>0</v>
      </c>
      <c r="CL13">
        <f>IF('6. Postes nuit'!$C$3="Score",0,0)</f>
        <v>0</v>
      </c>
      <c r="CM13">
        <f>IF('6. Postes nuit'!$C$3="Score",0,0)</f>
        <v>0</v>
      </c>
      <c r="CN13">
        <f>IF('6. Postes nuit'!$C$3="Score",0,0)</f>
        <v>0</v>
      </c>
      <c r="CO13">
        <f>IF('6. Postes nuit'!$C$3="Score",0,0)</f>
        <v>0</v>
      </c>
      <c r="CP13">
        <f>IF('6. Postes nuit'!$C$3="Score",0,0)</f>
        <v>0</v>
      </c>
      <c r="CQ13">
        <f>IF('6. Postes nuit'!$C$3="Score",0,0)</f>
        <v>0</v>
      </c>
      <c r="CR13">
        <f>IF('6. Postes nuit'!$C$3="Score",0,0)</f>
        <v>0</v>
      </c>
      <c r="CS13">
        <f>IF('6. Postes nuit'!$C$3="Score",0,0)</f>
        <v>0</v>
      </c>
      <c r="CT13">
        <f>IF('6. Postes nuit'!$C$3="Score",0,0)</f>
        <v>0</v>
      </c>
      <c r="CU13">
        <f>IF('6. Postes nuit'!$C$3="Score",0,0)</f>
        <v>0</v>
      </c>
      <c r="CV13">
        <f>IF('6. Postes nuit'!$C$3="Score",0,0)</f>
        <v>0</v>
      </c>
      <c r="CW13">
        <f>IF('6. Postes nuit'!$C$3="Score",0,0)</f>
        <v>0</v>
      </c>
      <c r="CX13">
        <f>IF('6. Postes nuit'!$C$3="Score",0,0)</f>
        <v>0</v>
      </c>
      <c r="CY13">
        <f>IF('6. Postes nuit'!$C$3="Score",0,0)</f>
        <v>0</v>
      </c>
      <c r="CZ13">
        <f>IF('6. Postes nuit'!$C$3="Score",0,0)</f>
        <v>0</v>
      </c>
      <c r="DA13">
        <f>IF('6. Postes nuit'!$C$3="Score",0,0)</f>
        <v>0</v>
      </c>
    </row>
    <row r="14" spans="1:164" x14ac:dyDescent="0.35">
      <c r="A14" s="478" t="s">
        <v>1265</v>
      </c>
      <c r="B14" s="186" t="e">
        <f>Planning_medecin_LS!#REF!</f>
        <v>#REF!</v>
      </c>
      <c r="C14" s="172"/>
      <c r="D14" s="207">
        <f t="shared" si="3"/>
        <v>0.49411764705882355</v>
      </c>
      <c r="E14" s="188">
        <f>IF('6. Postes nuit'!$C$3="Score",,)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IF('6. Postes nuit'!$C$3="Score",,)</f>
        <v>0</v>
      </c>
      <c r="Q14" s="188">
        <f>IF('6. Postes nuit'!$C$3="Score",,)</f>
        <v>0</v>
      </c>
      <c r="R14" s="187">
        <f>IF('6. Postes nuit'!$C$3="Score",,)</f>
        <v>0</v>
      </c>
      <c r="S14" s="188">
        <f>IF('6. Postes nuit'!$C$3="Score",,)</f>
        <v>0</v>
      </c>
      <c r="T14" s="187">
        <f>IF('6. Postes nuit'!$C$3="Score",,)</f>
        <v>0</v>
      </c>
      <c r="U14" s="172">
        <f>IF('6. Postes nuit'!$C$3="Score",0,0)</f>
        <v>0</v>
      </c>
      <c r="V14" s="172">
        <f>IF('6. Postes nuit'!$C$3="Score",0,0)</f>
        <v>0</v>
      </c>
      <c r="W14" s="172">
        <f>IF('6. Postes nuit'!$C$3="Score",0,0)</f>
        <v>0</v>
      </c>
      <c r="X14" s="172">
        <f>IF('6. Postes nuit'!$C$3="Score",0,0)</f>
        <v>0</v>
      </c>
      <c r="Y14" s="172">
        <f>IF('6. Postes nuit'!$C$3="Score",1,1)</f>
        <v>1</v>
      </c>
      <c r="Z14" s="172">
        <f>IF('6. Postes nuit'!$C$3="Score",1,1)</f>
        <v>1</v>
      </c>
      <c r="AA14" s="172">
        <f>IF('6. Postes nuit'!$C$3="Score",1,1)</f>
        <v>1</v>
      </c>
      <c r="AB14" s="172">
        <f>IF('6. Postes nuit'!$C$3="Score",1,1)</f>
        <v>1</v>
      </c>
      <c r="AC14" s="172">
        <f>IF('6. Postes nuit'!$C$3="Score",1,1)</f>
        <v>1</v>
      </c>
      <c r="AD14" s="172">
        <f>IF('6. Postes nuit'!$C$3="Score",1,1)</f>
        <v>1</v>
      </c>
      <c r="AE14" s="172">
        <f>IF('6. Postes nuit'!$C$3="Score",1,1)</f>
        <v>1</v>
      </c>
      <c r="AF14" s="172">
        <f>IF('6. Postes nuit'!$C$3="Score",0,0)</f>
        <v>0</v>
      </c>
      <c r="AG14" s="172">
        <f>IF('6. Postes nuit'!$C$3="Score",0,0)</f>
        <v>0</v>
      </c>
      <c r="AH14" s="172">
        <f>IF('6. Postes nuit'!$C$3="Score",0,0)</f>
        <v>0</v>
      </c>
      <c r="AI14" s="172">
        <f>IF('6. Postes nuit'!$C$3="Score",0,0)</f>
        <v>0</v>
      </c>
      <c r="AJ14" s="172">
        <f>IF('6. Postes nuit'!$C$3="Score",1,1)</f>
        <v>1</v>
      </c>
      <c r="AK14" s="172">
        <f>IF('6. Postes nuit'!$C$3="Score",1,1)</f>
        <v>1</v>
      </c>
      <c r="AL14" s="172">
        <f>IF('6. Postes nuit'!$C$3="Score",1,1)</f>
        <v>1</v>
      </c>
      <c r="AM14" s="172">
        <f>IF('6. Postes nuit'!$C$3="Score",1,1)</f>
        <v>1</v>
      </c>
      <c r="AN14" s="172">
        <f>IF('6. Postes nuit'!$C$3="Score",1,1)</f>
        <v>1</v>
      </c>
      <c r="AO14" s="172">
        <f>IF('6. Postes nuit'!$C$3="Score",1,1)</f>
        <v>1</v>
      </c>
      <c r="AP14" s="172">
        <f>IF('6. Postes nuit'!$C$3="Score",1,1)</f>
        <v>1</v>
      </c>
      <c r="AQ14" s="172">
        <f>IF('6. Postes nuit'!$C$3="Score",0,0)</f>
        <v>0</v>
      </c>
      <c r="AR14" s="172">
        <f>IF('6. Postes nuit'!$C$3="Score",0,0)</f>
        <v>0</v>
      </c>
      <c r="AS14" s="189">
        <f>IF('6. Postes nuit'!$C$3="Score",0,0)</f>
        <v>0</v>
      </c>
      <c r="AT14" s="4">
        <f>IF('6. Postes nuit'!$C$3="Score",0,0)</f>
        <v>0</v>
      </c>
      <c r="AU14" s="4">
        <f>IF('6. Postes nuit'!$C$3="Score",0,0)</f>
        <v>0</v>
      </c>
      <c r="AV14" s="4">
        <f>IF('6. Postes nuit'!$C$3="Score",0,0)</f>
        <v>0</v>
      </c>
      <c r="AW14" s="4">
        <f>IF('6. Postes nuit'!$C$3="Score",0,0)</f>
        <v>0</v>
      </c>
      <c r="AX14" s="4">
        <f>IF('6. Postes nuit'!$C$3="Score",0,0)</f>
        <v>0</v>
      </c>
      <c r="AY14" s="4">
        <f>IF('6. Postes nuit'!$C$3="Score",0,0)</f>
        <v>0</v>
      </c>
      <c r="AZ14" s="4">
        <f>IF('6. Postes nuit'!$C$3="Score",0,0)</f>
        <v>0</v>
      </c>
      <c r="BA14" s="4">
        <f>IF('6. Postes nuit'!$C$3="Score",0,0)</f>
        <v>0</v>
      </c>
      <c r="BB14" s="4">
        <f>IF('6. Postes nuit'!$C$3="Score",0,0)</f>
        <v>0</v>
      </c>
      <c r="BC14" s="4">
        <f>IF('6. Postes nuit'!$C$3="Score",0,0)</f>
        <v>0</v>
      </c>
      <c r="BD14" s="4">
        <f>IF('6. Postes nuit'!$C$3="Score",0,0)</f>
        <v>0</v>
      </c>
      <c r="BE14" s="4">
        <f>IF('6. Postes nuit'!$C$3="Score",0,0)</f>
        <v>0</v>
      </c>
      <c r="BF14" s="4">
        <f>IF('6. Postes nuit'!$C$3="Score",0,0)</f>
        <v>0</v>
      </c>
      <c r="BG14" s="4">
        <f>IF('6. Postes nuit'!$C$3="Score",1,1)</f>
        <v>1</v>
      </c>
      <c r="BH14" s="4">
        <f>IF('6. Postes nuit'!$C$3="Score",1,1)</f>
        <v>1</v>
      </c>
      <c r="BI14" s="4">
        <f>IF('6. Postes nuit'!$C$3="Score",1,1)</f>
        <v>1</v>
      </c>
      <c r="BJ14" s="4">
        <f>IF('6. Postes nuit'!$C$3="Score",1,1)</f>
        <v>1</v>
      </c>
      <c r="BK14" s="4">
        <f>IF('6. Postes nuit'!$C$3="Score",1,1)</f>
        <v>1</v>
      </c>
      <c r="BL14" s="4">
        <f>IF('6. Postes nuit'!$C$3="Score",1,1)</f>
        <v>1</v>
      </c>
      <c r="BM14" s="4">
        <f>IF('6. Postes nuit'!$C$3="Score",1,1)</f>
        <v>1</v>
      </c>
      <c r="BN14" s="4">
        <f>IF('6. Postes nuit'!$C$3="Score",0,0)</f>
        <v>0</v>
      </c>
      <c r="BO14" s="4">
        <f>IF('6. Postes nuit'!$C$3="Score",0,0)</f>
        <v>0</v>
      </c>
      <c r="BP14" s="4">
        <f>IF('6. Postes nuit'!$C$3="Score",0,0)</f>
        <v>0</v>
      </c>
      <c r="BQ14" s="4">
        <f>IF('6. Postes nuit'!$C$3="Score",0,0)</f>
        <v>0</v>
      </c>
      <c r="BR14" s="4">
        <f>IF('6. Postes nuit'!$C$3="Score",0,0)</f>
        <v>0</v>
      </c>
      <c r="BS14" s="4">
        <f>IF('6. Postes nuit'!$C$3="Score",0,0)</f>
        <v>0</v>
      </c>
      <c r="BT14" s="4">
        <f>IF('6. Postes nuit'!$C$3="Score",0,0)</f>
        <v>0</v>
      </c>
      <c r="BU14" s="4">
        <f>IF('6. Postes nuit'!$C$3="Score",0,0)</f>
        <v>0</v>
      </c>
      <c r="BV14" s="4">
        <f>IF('6. Postes nuit'!$C$3="Score",0,0)</f>
        <v>0</v>
      </c>
      <c r="BW14" s="4">
        <f>IF('6. Postes nuit'!$C$3="Score",0,0)</f>
        <v>0</v>
      </c>
      <c r="BX14" s="4">
        <f>IF('6. Postes nuit'!$C$3="Score",0,0)</f>
        <v>0</v>
      </c>
      <c r="BY14">
        <f>IF('6. Postes nuit'!$C$3="Score",1,1)</f>
        <v>1</v>
      </c>
      <c r="BZ14">
        <f>IF('6. Postes nuit'!$C$3="Score",1,1)</f>
        <v>1</v>
      </c>
      <c r="CA14">
        <f>IF('6. Postes nuit'!$C$3="Score",1,1)</f>
        <v>1</v>
      </c>
      <c r="CB14">
        <f>IF('6. Postes nuit'!$C$3="Score",1,1)</f>
        <v>1</v>
      </c>
      <c r="CC14">
        <f>IF('6. Postes nuit'!$C$3="Score",1,1)</f>
        <v>1</v>
      </c>
      <c r="CD14">
        <f>IF('6. Postes nuit'!$C$3="Score",1,1)</f>
        <v>1</v>
      </c>
      <c r="CE14">
        <f>IF('6. Postes nuit'!$C$3="Score",1,1)</f>
        <v>1</v>
      </c>
      <c r="CF14">
        <f>IF('6. Postes nuit'!$C$3="Score",0,0)</f>
        <v>0</v>
      </c>
      <c r="CG14">
        <f>IF('6. Postes nuit'!$C$3="Score",1,1)</f>
        <v>1</v>
      </c>
      <c r="CH14">
        <f>IF('6. Postes nuit'!$C$3="Score",1,1)</f>
        <v>1</v>
      </c>
      <c r="CI14">
        <f>IF('6. Postes nuit'!$C$3="Score",1,1)</f>
        <v>1</v>
      </c>
      <c r="CJ14">
        <f>IF('6. Postes nuit'!$C$3="Score",1,1)</f>
        <v>1</v>
      </c>
      <c r="CK14">
        <f>IF('6. Postes nuit'!$C$3="Score",1,1)</f>
        <v>1</v>
      </c>
      <c r="CL14">
        <f>IF('6. Postes nuit'!$C$3="Score",1,1)</f>
        <v>1</v>
      </c>
      <c r="CM14">
        <f>IF('6. Postes nuit'!$C$3="Score",1,1)</f>
        <v>1</v>
      </c>
      <c r="CN14">
        <f>IF('6. Postes nuit'!$C$3="Score",1,1)</f>
        <v>1</v>
      </c>
      <c r="CO14">
        <f>IF('6. Postes nuit'!$C$3="Score",1,1)</f>
        <v>1</v>
      </c>
      <c r="CP14">
        <f>IF('6. Postes nuit'!$C$3="Score",1,1)</f>
        <v>1</v>
      </c>
      <c r="CQ14">
        <f>IF('6. Postes nuit'!$C$3="Score",1,1)</f>
        <v>1</v>
      </c>
      <c r="CR14">
        <f>IF('6. Postes nuit'!$C$3="Score",1,1)</f>
        <v>1</v>
      </c>
      <c r="CS14">
        <f>IF('6. Postes nuit'!$C$3="Score",1,1)</f>
        <v>1</v>
      </c>
      <c r="CT14">
        <f>IF('6. Postes nuit'!$C$3="Score",1,1)</f>
        <v>1</v>
      </c>
      <c r="CU14">
        <f>IF('6. Postes nuit'!$C$3="Score",0,0)</f>
        <v>0</v>
      </c>
      <c r="CV14">
        <f>IF('6. Postes nuit'!$C$3="Score",0,0)</f>
        <v>0</v>
      </c>
      <c r="CW14">
        <f>IF('6. Postes nuit'!$C$3="Score",0,0)</f>
        <v>0</v>
      </c>
      <c r="CX14">
        <f>IF('6. Postes nuit'!$C$3="Score",0,0)</f>
        <v>0</v>
      </c>
      <c r="CY14">
        <f>IF('6. Postes nuit'!$C$3="Score",0,0)</f>
        <v>0</v>
      </c>
      <c r="CZ14">
        <f>IF('6. Postes nuit'!$C$3="Score",0,0)</f>
        <v>0</v>
      </c>
      <c r="DA14">
        <f>IF('6. Postes nuit'!$C$3="Score",0,0)</f>
        <v>0</v>
      </c>
    </row>
    <row r="15" spans="1:164" x14ac:dyDescent="0.35">
      <c r="A15" s="478" t="s">
        <v>1265</v>
      </c>
      <c r="B15" s="186" t="e">
        <f>Planning_medecin_LS!#REF!</f>
        <v>#REF!</v>
      </c>
      <c r="C15" s="172"/>
      <c r="D15" s="207">
        <f t="shared" si="3"/>
        <v>0.74117647058823533</v>
      </c>
      <c r="E15" s="188">
        <f>IF('6. Postes nuit'!$C$3="Score",,)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IF('6. Postes nuit'!$C$3="Score",,)</f>
        <v>0</v>
      </c>
      <c r="Q15" s="188">
        <f>IF('6. Postes nuit'!$C$3="Score",,)</f>
        <v>0</v>
      </c>
      <c r="R15" s="188">
        <f>IF('6. Postes nuit'!$C$3="Score",,)</f>
        <v>0</v>
      </c>
      <c r="S15" s="187">
        <f>IF('6. Postes nuit'!$C$3="Score",,)</f>
        <v>0</v>
      </c>
      <c r="T15" s="187">
        <f>IF('6. Postes nuit'!$C$3="Score",,)</f>
        <v>0</v>
      </c>
      <c r="U15" s="172">
        <f>IF('6. Postes nuit'!$C$3="Score",1,2)</f>
        <v>2</v>
      </c>
      <c r="V15" s="172">
        <f>IF('6. Postes nuit'!$C$3="Score",1,2)</f>
        <v>2</v>
      </c>
      <c r="W15" s="172">
        <f>IF('6. Postes nuit'!$C$3="Score",1,1)</f>
        <v>1</v>
      </c>
      <c r="X15" s="172">
        <f>IF('6. Postes nuit'!$C$3="Score",1,1)</f>
        <v>1</v>
      </c>
      <c r="Y15" s="172">
        <f>IF('6. Postes nuit'!$C$3="Score",1,1)</f>
        <v>1</v>
      </c>
      <c r="Z15" s="172">
        <f>IF('6. Postes nuit'!$C$3="Score",0,0)</f>
        <v>0</v>
      </c>
      <c r="AA15" s="172">
        <f>IF('6. Postes nuit'!$C$3="Score",0,0)</f>
        <v>0</v>
      </c>
      <c r="AB15" s="172">
        <f>IF('6. Postes nuit'!$C$3="Score",1,1)</f>
        <v>1</v>
      </c>
      <c r="AC15" s="172">
        <f>IF('6. Postes nuit'!$C$3="Score",1,1)</f>
        <v>1</v>
      </c>
      <c r="AD15" s="172">
        <f>IF('6. Postes nuit'!$C$3="Score",1,1)</f>
        <v>1</v>
      </c>
      <c r="AE15" s="172">
        <f>IF('6. Postes nuit'!$C$3="Score",1,1)</f>
        <v>1</v>
      </c>
      <c r="AF15" s="172">
        <f>IF('6. Postes nuit'!$C$3="Score",1,1)</f>
        <v>1</v>
      </c>
      <c r="AG15" s="172">
        <f>IF('6. Postes nuit'!$C$3="Score",1,1)</f>
        <v>1</v>
      </c>
      <c r="AH15" s="172">
        <f>IF('6. Postes nuit'!$C$3="Score",1,1)</f>
        <v>1</v>
      </c>
      <c r="AI15" s="172">
        <f>IF('6. Postes nuit'!$C$3="Score",0,0)</f>
        <v>0</v>
      </c>
      <c r="AJ15" s="172">
        <f>IF('6. Postes nuit'!$C$3="Score",1,1)</f>
        <v>1</v>
      </c>
      <c r="AK15" s="172">
        <f>IF('6. Postes nuit'!$C$3="Score",1,1)</f>
        <v>1</v>
      </c>
      <c r="AL15" s="172">
        <f>IF('6. Postes nuit'!$C$3="Score",1,1)</f>
        <v>1</v>
      </c>
      <c r="AM15" s="172">
        <f>IF('6. Postes nuit'!$C$3="Score",1,1)</f>
        <v>1</v>
      </c>
      <c r="AN15" s="172">
        <f>IF('6. Postes nuit'!$C$3="Score",1,1)</f>
        <v>1</v>
      </c>
      <c r="AO15" s="172">
        <f>IF('6. Postes nuit'!$C$3="Score",1,2)</f>
        <v>2</v>
      </c>
      <c r="AP15" s="172">
        <f>IF('6. Postes nuit'!$C$3="Score",1,2)</f>
        <v>2</v>
      </c>
      <c r="AQ15" s="172">
        <f>IF('6. Postes nuit'!$C$3="Score",1,1)</f>
        <v>1</v>
      </c>
      <c r="AR15" s="172">
        <f>IF('6. Postes nuit'!$C$3="Score",1,1)</f>
        <v>1</v>
      </c>
      <c r="AS15" s="189">
        <f>IF('6. Postes nuit'!$C$3="Score",1,1)</f>
        <v>1</v>
      </c>
      <c r="AT15" s="4">
        <f>IF('6. Postes nuit'!$C$3="Score",1,2)</f>
        <v>2</v>
      </c>
      <c r="AU15" s="4">
        <f>IF('6. Postes nuit'!$C$3="Score",1,2)</f>
        <v>2</v>
      </c>
      <c r="AV15" s="4">
        <f>IF('6. Postes nuit'!$C$3="Score",1,1)</f>
        <v>1</v>
      </c>
      <c r="AW15" s="4">
        <f>IF('6. Postes nuit'!$C$3="Score",1,1)</f>
        <v>1</v>
      </c>
      <c r="AX15" s="4">
        <f>IF('6. Postes nuit'!$C$3="Score",1,1)</f>
        <v>1</v>
      </c>
      <c r="AY15" s="4">
        <f>IF('6. Postes nuit'!$C$3="Score",1,1)</f>
        <v>1</v>
      </c>
      <c r="AZ15" s="4">
        <f>IF('6. Postes nuit'!$C$3="Score",1,1)</f>
        <v>1</v>
      </c>
      <c r="BA15" s="4">
        <f>IF('6. Postes nuit'!$C$3="Score",0,0)</f>
        <v>0</v>
      </c>
      <c r="BB15" s="4">
        <f>IF('6. Postes nuit'!$C$3="Score",0,0)</f>
        <v>0</v>
      </c>
      <c r="BC15" s="4">
        <f>IF('6. Postes nuit'!$C$3="Score",0,0)</f>
        <v>0</v>
      </c>
      <c r="BD15" s="4">
        <f>IF('6. Postes nuit'!$C$3="Score",0,0)</f>
        <v>0</v>
      </c>
      <c r="BE15" s="4">
        <f>IF('6. Postes nuit'!$C$3="Score",0,0)</f>
        <v>0</v>
      </c>
      <c r="BF15" s="4">
        <f>IF('6. Postes nuit'!$C$3="Score",0,0)</f>
        <v>0</v>
      </c>
      <c r="BG15" s="4">
        <f>IF('6. Postes nuit'!$C$3="Score",0,0)</f>
        <v>0</v>
      </c>
      <c r="BH15" s="4">
        <f>IF('6. Postes nuit'!$C$3="Score",0,0)</f>
        <v>0</v>
      </c>
      <c r="BI15" s="4">
        <f>IF('6. Postes nuit'!$C$3="Score",0,0)</f>
        <v>0</v>
      </c>
      <c r="BJ15" s="4">
        <f>IF('6. Postes nuit'!$C$3="Score",0,0)</f>
        <v>0</v>
      </c>
      <c r="BK15" s="4">
        <f>IF('6. Postes nuit'!$C$3="Score",0,0)</f>
        <v>0</v>
      </c>
      <c r="BL15" s="4">
        <f>IF('6. Postes nuit'!$C$3="Score",0,0)</f>
        <v>0</v>
      </c>
      <c r="BM15" s="4">
        <f>IF('6. Postes nuit'!$C$3="Score",0,0)</f>
        <v>0</v>
      </c>
      <c r="BN15" s="4">
        <f>IF('6. Postes nuit'!$C$3="Score",0,0)</f>
        <v>0</v>
      </c>
      <c r="BO15" s="4">
        <f>IF('6. Postes nuit'!$C$3="Score",0,0)</f>
        <v>0</v>
      </c>
      <c r="BP15" s="4">
        <f>IF('6. Postes nuit'!$C$3="Score",0,0)</f>
        <v>0</v>
      </c>
      <c r="BQ15" s="4">
        <f>IF('6. Postes nuit'!$C$3="Score",0,0)</f>
        <v>0</v>
      </c>
      <c r="BR15" s="4">
        <f>IF('6. Postes nuit'!$C$3="Score",0,0)</f>
        <v>0</v>
      </c>
      <c r="BS15" s="4">
        <f>IF('6. Postes nuit'!$C$3="Score",0,0)</f>
        <v>0</v>
      </c>
      <c r="BT15" s="4">
        <f>IF('6. Postes nuit'!$C$3="Score",0,0)</f>
        <v>0</v>
      </c>
      <c r="BU15" s="4">
        <f>IF('6. Postes nuit'!$C$3="Score",0,0)</f>
        <v>0</v>
      </c>
      <c r="BV15" s="4">
        <f>IF('6. Postes nuit'!$C$3="Score",1,1)</f>
        <v>1</v>
      </c>
      <c r="BW15" s="4">
        <f>IF('6. Postes nuit'!$C$3="Score",1,1)</f>
        <v>1</v>
      </c>
      <c r="BX15" s="4">
        <f>IF('6. Postes nuit'!$C$3="Score",1,1)</f>
        <v>1</v>
      </c>
      <c r="BY15">
        <f>IF('6. Postes nuit'!$C$3="Score",1,1)</f>
        <v>1</v>
      </c>
      <c r="BZ15">
        <f>IF('6. Postes nuit'!$C$3="Score",1,2)</f>
        <v>2</v>
      </c>
      <c r="CA15">
        <f>IF('6. Postes nuit'!$C$3="Score",1,2)</f>
        <v>2</v>
      </c>
      <c r="CB15">
        <f>IF('6. Postes nuit'!$C$3="Score",2,3)</f>
        <v>3</v>
      </c>
      <c r="CC15">
        <f>IF('6. Postes nuit'!$C$3="Score",1,2)</f>
        <v>2</v>
      </c>
      <c r="CD15">
        <f>IF('6. Postes nuit'!$C$3="Score",1,2)</f>
        <v>2</v>
      </c>
      <c r="CE15">
        <f>IF('6. Postes nuit'!$C$3="Score",1,2)</f>
        <v>2</v>
      </c>
      <c r="CF15">
        <f>IF('6. Postes nuit'!$C$3="Score",1,2)</f>
        <v>2</v>
      </c>
      <c r="CG15">
        <f>IF('6. Postes nuit'!$C$3="Score",1,1)</f>
        <v>1</v>
      </c>
      <c r="CH15">
        <f>IF('6. Postes nuit'!$C$3="Score",1,1)</f>
        <v>1</v>
      </c>
      <c r="CI15">
        <f>IF('6. Postes nuit'!$C$3="Score",0,0)</f>
        <v>0</v>
      </c>
      <c r="CJ15">
        <f>IF('6. Postes nuit'!$C$3="Score",0,0)</f>
        <v>0</v>
      </c>
      <c r="CK15">
        <f>IF('6. Postes nuit'!$C$3="Score",0,0)</f>
        <v>0</v>
      </c>
      <c r="CL15">
        <f>IF('6. Postes nuit'!$C$3="Score",0,0)</f>
        <v>0</v>
      </c>
      <c r="CM15">
        <f>IF('6. Postes nuit'!$C$3="Score",0,0)</f>
        <v>0</v>
      </c>
      <c r="CN15">
        <f>IF('6. Postes nuit'!$C$3="Score",0,0)</f>
        <v>0</v>
      </c>
      <c r="CO15">
        <f>IF('6. Postes nuit'!$C$3="Score",0,0)</f>
        <v>0</v>
      </c>
      <c r="CP15">
        <f>IF('6. Postes nuit'!$C$3="Score",0,0)</f>
        <v>0</v>
      </c>
      <c r="CQ15">
        <f>IF('6. Postes nuit'!$C$3="Score",0,0)</f>
        <v>0</v>
      </c>
      <c r="CR15">
        <f>IF('6. Postes nuit'!$C$3="Score",0,0)</f>
        <v>0</v>
      </c>
      <c r="CS15">
        <f>IF('6. Postes nuit'!$C$3="Score",0,0)</f>
        <v>0</v>
      </c>
      <c r="CT15">
        <f>IF('6. Postes nuit'!$C$3="Score",1,1)</f>
        <v>1</v>
      </c>
      <c r="CU15">
        <f>IF('6. Postes nuit'!$C$3="Score",1,1)</f>
        <v>1</v>
      </c>
      <c r="CV15">
        <f>IF('6. Postes nuit'!$C$3="Score",1,1)</f>
        <v>1</v>
      </c>
      <c r="CW15">
        <f>IF('6. Postes nuit'!$C$3="Score",1,1)</f>
        <v>1</v>
      </c>
      <c r="CX15">
        <f>IF('6. Postes nuit'!$C$3="Score",1,1)</f>
        <v>1</v>
      </c>
      <c r="CY15">
        <f>IF('6. Postes nuit'!$C$3="Score",1,1)</f>
        <v>1</v>
      </c>
      <c r="CZ15">
        <f>IF('6. Postes nuit'!$C$3="Score",1,1)</f>
        <v>1</v>
      </c>
      <c r="DA15">
        <f>IF('6. Postes nuit'!$C$3="Score",0,0)</f>
        <v>0</v>
      </c>
    </row>
    <row r="16" spans="1:164" x14ac:dyDescent="0.35">
      <c r="A16" s="478" t="s">
        <v>1265</v>
      </c>
      <c r="B16" s="186" t="e">
        <f>Planning_medecin_LS!#REF!</f>
        <v>#REF!</v>
      </c>
      <c r="C16" s="172"/>
      <c r="D16" s="207">
        <f t="shared" si="3"/>
        <v>0.41176470588235292</v>
      </c>
      <c r="E16" s="188">
        <f>IF('6. Postes nuit'!$C$3="Score",,)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IF('6. Postes nuit'!$C$3="Score",,)</f>
        <v>0</v>
      </c>
      <c r="Q16" s="188">
        <f>IF('6. Postes nuit'!$C$3="Score",,)</f>
        <v>0</v>
      </c>
      <c r="R16" s="187">
        <f>IF('6. Postes nuit'!$C$3="Score",,)</f>
        <v>0</v>
      </c>
      <c r="S16" s="188">
        <f>IF('6. Postes nuit'!$C$3="Score",,)</f>
        <v>0</v>
      </c>
      <c r="T16" s="187">
        <f>IF('6. Postes nuit'!$C$3="Score",,)</f>
        <v>0</v>
      </c>
      <c r="U16" s="172">
        <f>IF('6. Postes nuit'!$C$3="Score",0,0)</f>
        <v>0</v>
      </c>
      <c r="V16" s="172">
        <f>IF('6. Postes nuit'!$C$3="Score",0,0)</f>
        <v>0</v>
      </c>
      <c r="W16" s="172">
        <f>IF('6. Postes nuit'!$C$3="Score",0,0)</f>
        <v>0</v>
      </c>
      <c r="X16" s="172">
        <f>IF('6. Postes nuit'!$C$3="Score",0,0)</f>
        <v>0</v>
      </c>
      <c r="Y16" s="172">
        <f>IF('6. Postes nuit'!$C$3="Score",0,0)</f>
        <v>0</v>
      </c>
      <c r="Z16" s="172">
        <f>IF('6. Postes nuit'!$C$3="Score",0,0)</f>
        <v>0</v>
      </c>
      <c r="AA16" s="172">
        <f>IF('6. Postes nuit'!$C$3="Score",0,0)</f>
        <v>0</v>
      </c>
      <c r="AB16" s="172">
        <f>IF('6. Postes nuit'!$C$3="Score",0,0)</f>
        <v>0</v>
      </c>
      <c r="AC16" s="172">
        <f>IF('6. Postes nuit'!$C$3="Score",0,0)</f>
        <v>0</v>
      </c>
      <c r="AD16" s="172">
        <f>IF('6. Postes nuit'!$C$3="Score",0,0)</f>
        <v>0</v>
      </c>
      <c r="AE16" s="172">
        <f>IF('6. Postes nuit'!$C$3="Score",0,0)</f>
        <v>0</v>
      </c>
      <c r="AF16" s="172">
        <f>IF('6. Postes nuit'!$C$3="Score",0,0)</f>
        <v>0</v>
      </c>
      <c r="AG16" s="172">
        <f>IF('6. Postes nuit'!$C$3="Score",1,1)</f>
        <v>1</v>
      </c>
      <c r="AH16" s="172">
        <f>IF('6. Postes nuit'!$C$3="Score",1,1)</f>
        <v>1</v>
      </c>
      <c r="AI16" s="172">
        <f>IF('6. Postes nuit'!$C$3="Score",1,1)</f>
        <v>1</v>
      </c>
      <c r="AJ16" s="172">
        <f>IF('6. Postes nuit'!$C$3="Score",1,1)</f>
        <v>1</v>
      </c>
      <c r="AK16" s="172">
        <f>IF('6. Postes nuit'!$C$3="Score",1,1)</f>
        <v>1</v>
      </c>
      <c r="AL16" s="172">
        <f>IF('6. Postes nuit'!$C$3="Score",1,1)</f>
        <v>1</v>
      </c>
      <c r="AM16" s="172">
        <f>IF('6. Postes nuit'!$C$3="Score",1,1)</f>
        <v>1</v>
      </c>
      <c r="AN16" s="172">
        <f>IF('6. Postes nuit'!$C$3="Score",0,0)</f>
        <v>0</v>
      </c>
      <c r="AO16" s="172">
        <f>IF('6. Postes nuit'!$C$3="Score",0,0)</f>
        <v>0</v>
      </c>
      <c r="AP16" s="172">
        <f>IF('6. Postes nuit'!$C$3="Score",0,0)</f>
        <v>0</v>
      </c>
      <c r="AQ16" s="172">
        <f>IF('6. Postes nuit'!$C$3="Score",0,0)</f>
        <v>0</v>
      </c>
      <c r="AR16" s="172">
        <f>IF('6. Postes nuit'!$C$3="Score",0,0)</f>
        <v>0</v>
      </c>
      <c r="AS16" s="189">
        <f>IF('6. Postes nuit'!$C$3="Score",0,0)</f>
        <v>0</v>
      </c>
      <c r="AT16" s="4">
        <f>IF('6. Postes nuit'!$C$3="Score",0,0)</f>
        <v>0</v>
      </c>
      <c r="AU16" s="4">
        <f>IF('6. Postes nuit'!$C$3="Score",0,0)</f>
        <v>0</v>
      </c>
      <c r="AV16" s="4">
        <f>IF('6. Postes nuit'!$C$3="Score",0,0)</f>
        <v>0</v>
      </c>
      <c r="AW16" s="4">
        <f>IF('6. Postes nuit'!$C$3="Score",0,0)</f>
        <v>0</v>
      </c>
      <c r="AX16" s="4">
        <f>IF('6. Postes nuit'!$C$3="Score",0,0)</f>
        <v>0</v>
      </c>
      <c r="AY16" s="4">
        <f>IF('6. Postes nuit'!$C$3="Score",0,0)</f>
        <v>0</v>
      </c>
      <c r="AZ16" s="4">
        <f>IF('6. Postes nuit'!$C$3="Score",0,0)</f>
        <v>0</v>
      </c>
      <c r="BA16" s="4">
        <f>IF('6. Postes nuit'!$C$3="Score",0,0)</f>
        <v>0</v>
      </c>
      <c r="BB16" s="4">
        <f>IF('6. Postes nuit'!$C$3="Score",0,0)</f>
        <v>0</v>
      </c>
      <c r="BC16" s="4">
        <f>IF('6. Postes nuit'!$C$3="Score",1,1)</f>
        <v>1</v>
      </c>
      <c r="BD16" s="4">
        <f>IF('6. Postes nuit'!$C$3="Score",1,1)</f>
        <v>1</v>
      </c>
      <c r="BE16" s="4">
        <f>IF('6. Postes nuit'!$C$3="Score",1,1)</f>
        <v>1</v>
      </c>
      <c r="BF16" s="4">
        <f>IF('6. Postes nuit'!$C$3="Score",1,1)</f>
        <v>1</v>
      </c>
      <c r="BG16" s="4">
        <f>IF('6. Postes nuit'!$C$3="Score",1,1)</f>
        <v>1</v>
      </c>
      <c r="BH16" s="4">
        <f>IF('6. Postes nuit'!$C$3="Score",1,1)</f>
        <v>1</v>
      </c>
      <c r="BI16" s="4">
        <f>IF('6. Postes nuit'!$C$3="Score",1,1)</f>
        <v>1</v>
      </c>
      <c r="BJ16" s="4">
        <f>IF('6. Postes nuit'!$C$3="Score",0,0)</f>
        <v>0</v>
      </c>
      <c r="BK16" s="4">
        <f>IF('6. Postes nuit'!$C$3="Score",0,0)</f>
        <v>0</v>
      </c>
      <c r="BL16" s="4">
        <f>IF('6. Postes nuit'!$C$3="Score",1,1)</f>
        <v>1</v>
      </c>
      <c r="BM16" s="4">
        <f>IF('6. Postes nuit'!$C$3="Score",1,1)</f>
        <v>1</v>
      </c>
      <c r="BN16" s="4">
        <f>IF('6. Postes nuit'!$C$3="Score",1,1)</f>
        <v>1</v>
      </c>
      <c r="BO16" s="4">
        <f>IF('6. Postes nuit'!$C$3="Score",1,1)</f>
        <v>1</v>
      </c>
      <c r="BP16" s="4">
        <f>IF('6. Postes nuit'!$C$3="Score",1,2)</f>
        <v>2</v>
      </c>
      <c r="BQ16" s="4">
        <f>IF('6. Postes nuit'!$C$3="Score",1,2)</f>
        <v>2</v>
      </c>
      <c r="BR16" s="4">
        <f>IF('6. Postes nuit'!$C$3="Score",1,2)</f>
        <v>2</v>
      </c>
      <c r="BS16" s="4">
        <f>IF('6. Postes nuit'!$C$3="Score",1,1)</f>
        <v>1</v>
      </c>
      <c r="BT16" s="4">
        <f>IF('6. Postes nuit'!$C$3="Score",1,1)</f>
        <v>1</v>
      </c>
      <c r="BU16" s="4">
        <f>IF('6. Postes nuit'!$C$3="Score",1,1)</f>
        <v>1</v>
      </c>
      <c r="BV16" s="4">
        <f>IF('6. Postes nuit'!$C$3="Score",1,1)</f>
        <v>1</v>
      </c>
      <c r="BW16" s="4">
        <f>IF('6. Postes nuit'!$C$3="Score",0,0)</f>
        <v>0</v>
      </c>
      <c r="BX16" s="4">
        <f>IF('6. Postes nuit'!$C$3="Score",0,0)</f>
        <v>0</v>
      </c>
      <c r="BY16">
        <f>IF('6. Postes nuit'!$C$3="Score",0,0)</f>
        <v>0</v>
      </c>
      <c r="BZ16">
        <f>IF('6. Postes nuit'!$C$3="Score",0,0)</f>
        <v>0</v>
      </c>
      <c r="CA16">
        <f>IF('6. Postes nuit'!$C$3="Score",0,0)</f>
        <v>0</v>
      </c>
      <c r="CB16">
        <f>IF('6. Postes nuit'!$C$3="Score",0,0)</f>
        <v>0</v>
      </c>
      <c r="CC16">
        <f>IF('6. Postes nuit'!$C$3="Score",0,0)</f>
        <v>0</v>
      </c>
      <c r="CD16">
        <f>IF('6. Postes nuit'!$C$3="Score",0,0)</f>
        <v>0</v>
      </c>
      <c r="CE16">
        <f>IF('6. Postes nuit'!$C$3="Score",0,0)</f>
        <v>0</v>
      </c>
      <c r="CF16">
        <f>IF('6. Postes nuit'!$C$3="Score",0,0)</f>
        <v>0</v>
      </c>
      <c r="CG16">
        <f>IF('6. Postes nuit'!$C$3="Score",0,0)</f>
        <v>0</v>
      </c>
      <c r="CH16">
        <f>IF('6. Postes nuit'!$C$3="Score",0,0)</f>
        <v>0</v>
      </c>
      <c r="CI16">
        <f>IF('6. Postes nuit'!$C$3="Score",0,0)</f>
        <v>0</v>
      </c>
      <c r="CJ16">
        <f>IF('6. Postes nuit'!$C$3="Score",0,0)</f>
        <v>0</v>
      </c>
      <c r="CK16">
        <f>IF('6. Postes nuit'!$C$3="Score",0,0)</f>
        <v>0</v>
      </c>
      <c r="CL16">
        <f>IF('6. Postes nuit'!$C$3="Score",0,0)</f>
        <v>0</v>
      </c>
      <c r="CM16">
        <f>IF('6. Postes nuit'!$C$3="Score",0,0)</f>
        <v>0</v>
      </c>
      <c r="CN16">
        <f>IF('6. Postes nuit'!$C$3="Score",0,0)</f>
        <v>0</v>
      </c>
      <c r="CO16">
        <f>IF('6. Postes nuit'!$C$3="Score",1,1)</f>
        <v>1</v>
      </c>
      <c r="CP16">
        <f>IF('6. Postes nuit'!$C$3="Score",1,1)</f>
        <v>1</v>
      </c>
      <c r="CQ16">
        <f>IF('6. Postes nuit'!$C$3="Score",1,1)</f>
        <v>1</v>
      </c>
      <c r="CR16">
        <f>IF('6. Postes nuit'!$C$3="Score",1,1)</f>
        <v>1</v>
      </c>
      <c r="CS16">
        <f>IF('6. Postes nuit'!$C$3="Score",1,1)</f>
        <v>1</v>
      </c>
      <c r="CT16">
        <f>IF('6. Postes nuit'!$C$3="Score",1,1)</f>
        <v>1</v>
      </c>
      <c r="CU16">
        <f>IF('6. Postes nuit'!$C$3="Score",1,1)</f>
        <v>1</v>
      </c>
      <c r="CV16">
        <f>IF('6. Postes nuit'!$C$3="Score",0,0)</f>
        <v>0</v>
      </c>
      <c r="CW16">
        <f>IF('6. Postes nuit'!$C$3="Score",0,0)</f>
        <v>0</v>
      </c>
      <c r="CX16">
        <f>IF('6. Postes nuit'!$C$3="Score",0,0)</f>
        <v>0</v>
      </c>
      <c r="CY16">
        <f>IF('6. Postes nuit'!$C$3="Score",0,0)</f>
        <v>0</v>
      </c>
      <c r="CZ16">
        <f>IF('6. Postes nuit'!$C$3="Score",0,0)</f>
        <v>0</v>
      </c>
      <c r="DA16">
        <f>IF('6. Postes nuit'!$C$3="Score",0,0)</f>
        <v>0</v>
      </c>
    </row>
    <row r="17" spans="1:105" x14ac:dyDescent="0.35">
      <c r="A17" s="478" t="s">
        <v>1265</v>
      </c>
      <c r="B17" s="186" t="e">
        <f>Planning_medecin_LS!#REF!</f>
        <v>#REF!</v>
      </c>
      <c r="C17" s="172"/>
      <c r="D17" s="207">
        <f t="shared" si="3"/>
        <v>0.6588235294117647</v>
      </c>
      <c r="E17" s="188">
        <f>IF('6. Postes nuit'!$C$3="Score",,)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IF('6. Postes nuit'!$C$3="Score",,)</f>
        <v>0</v>
      </c>
      <c r="Q17" s="187">
        <f>IF('6. Postes nuit'!$C$3="Score",,)</f>
        <v>0</v>
      </c>
      <c r="R17" s="188">
        <f>IF('6. Postes nuit'!$C$3="Score",,)</f>
        <v>0</v>
      </c>
      <c r="S17" s="188">
        <f>IF('6. Postes nuit'!$C$3="Score",,)</f>
        <v>0</v>
      </c>
      <c r="T17" s="188">
        <f>IF('6. Postes nuit'!$C$3="Score",,)</f>
        <v>0</v>
      </c>
      <c r="U17" s="172">
        <f>IF('6. Postes nuit'!$C$3="Score",1,1)</f>
        <v>1</v>
      </c>
      <c r="V17" s="172">
        <f>IF('6. Postes nuit'!$C$3="Score",1,1)</f>
        <v>1</v>
      </c>
      <c r="W17" s="172">
        <f>IF('6. Postes nuit'!$C$3="Score",1,1)</f>
        <v>1</v>
      </c>
      <c r="X17" s="172">
        <f>IF('6. Postes nuit'!$C$3="Score",1,1)</f>
        <v>1</v>
      </c>
      <c r="Y17" s="172">
        <f>IF('6. Postes nuit'!$C$3="Score",1,1)</f>
        <v>1</v>
      </c>
      <c r="Z17" s="172">
        <f>IF('6. Postes nuit'!$C$3="Score",1,1)</f>
        <v>1</v>
      </c>
      <c r="AA17" s="172">
        <f>IF('6. Postes nuit'!$C$3="Score",1,1)</f>
        <v>1</v>
      </c>
      <c r="AB17" s="172">
        <f>IF('6. Postes nuit'!$C$3="Score",0,0)</f>
        <v>0</v>
      </c>
      <c r="AC17" s="172">
        <f>IF('6. Postes nuit'!$C$3="Score",0,0)</f>
        <v>0</v>
      </c>
      <c r="AD17" s="172">
        <f>IF('6. Postes nuit'!$C$3="Score",0,0)</f>
        <v>0</v>
      </c>
      <c r="AE17" s="172">
        <f>IF('6. Postes nuit'!$C$3="Score",0,0)</f>
        <v>0</v>
      </c>
      <c r="AF17" s="172">
        <f>IF('6. Postes nuit'!$C$3="Score",0,0)</f>
        <v>0</v>
      </c>
      <c r="AG17" s="172">
        <f>IF('6. Postes nuit'!$C$3="Score",0,0)</f>
        <v>0</v>
      </c>
      <c r="AH17" s="172">
        <f>IF('6. Postes nuit'!$C$3="Score",0,0)</f>
        <v>0</v>
      </c>
      <c r="AI17" s="172">
        <f>IF('6. Postes nuit'!$C$3="Score",0,0)</f>
        <v>0</v>
      </c>
      <c r="AJ17" s="172">
        <f>IF('6. Postes nuit'!$C$3="Score",0,0)</f>
        <v>0</v>
      </c>
      <c r="AK17" s="172">
        <f>IF('6. Postes nuit'!$C$3="Score",0,0)</f>
        <v>0</v>
      </c>
      <c r="AL17" s="172">
        <f>IF('6. Postes nuit'!$C$3="Score",0,0)</f>
        <v>0</v>
      </c>
      <c r="AM17" s="172">
        <f>IF('6. Postes nuit'!$C$3="Score",0,0)</f>
        <v>0</v>
      </c>
      <c r="AN17" s="172">
        <f>IF('6. Postes nuit'!$C$3="Score",0,0)</f>
        <v>0</v>
      </c>
      <c r="AO17" s="172">
        <f>IF('6. Postes nuit'!$C$3="Score",0,0)</f>
        <v>0</v>
      </c>
      <c r="AP17" s="172">
        <f>IF('6. Postes nuit'!$C$3="Score",0,0)</f>
        <v>0</v>
      </c>
      <c r="AQ17" s="172">
        <f>IF('6. Postes nuit'!$C$3="Score",0,0)</f>
        <v>0</v>
      </c>
      <c r="AR17" s="172">
        <f>IF('6. Postes nuit'!$C$3="Score",1,1)</f>
        <v>1</v>
      </c>
      <c r="AS17" s="189">
        <f>IF('6. Postes nuit'!$C$3="Score",1,1)</f>
        <v>1</v>
      </c>
      <c r="AT17" s="4">
        <f>IF('6. Postes nuit'!$C$3="Score",1,1)</f>
        <v>1</v>
      </c>
      <c r="AU17" s="4">
        <f>IF('6. Postes nuit'!$C$3="Score",1,1)</f>
        <v>1</v>
      </c>
      <c r="AV17" s="4">
        <f>IF('6. Postes nuit'!$C$3="Score",1,1)</f>
        <v>1</v>
      </c>
      <c r="AW17" s="4">
        <f>IF('6. Postes nuit'!$C$3="Score",1,1)</f>
        <v>1</v>
      </c>
      <c r="AX17" s="4">
        <f>IF('6. Postes nuit'!$C$3="Score",1,1)</f>
        <v>1</v>
      </c>
      <c r="AY17" s="4">
        <f>IF('6. Postes nuit'!$C$3="Score",0,0)</f>
        <v>0</v>
      </c>
      <c r="AZ17" s="4">
        <f>IF('6. Postes nuit'!$C$3="Score",0,0)</f>
        <v>0</v>
      </c>
      <c r="BA17" s="4">
        <f>IF('6. Postes nuit'!$C$3="Score",1,1)</f>
        <v>1</v>
      </c>
      <c r="BB17" s="4">
        <f>IF('6. Postes nuit'!$C$3="Score",1,1)</f>
        <v>1</v>
      </c>
      <c r="BC17" s="4">
        <f>IF('6. Postes nuit'!$C$3="Score",1,1)</f>
        <v>1</v>
      </c>
      <c r="BD17" s="4">
        <f>IF('6. Postes nuit'!$C$3="Score",1,1)</f>
        <v>1</v>
      </c>
      <c r="BE17" s="4">
        <f>IF('6. Postes nuit'!$C$3="Score",1,1)</f>
        <v>1</v>
      </c>
      <c r="BF17" s="4">
        <f>IF('6. Postes nuit'!$C$3="Score",1,1)</f>
        <v>1</v>
      </c>
      <c r="BG17" s="4">
        <f>IF('6. Postes nuit'!$C$3="Score",1,1)</f>
        <v>1</v>
      </c>
      <c r="BH17" s="4">
        <f>IF('6. Postes nuit'!$C$3="Score",0,0)</f>
        <v>0</v>
      </c>
      <c r="BI17" s="4">
        <f>IF('6. Postes nuit'!$C$3="Score",0,0)</f>
        <v>0</v>
      </c>
      <c r="BJ17" s="4">
        <f>IF('6. Postes nuit'!$C$3="Score",0,0)</f>
        <v>0</v>
      </c>
      <c r="BK17" s="4">
        <f>IF('6. Postes nuit'!$C$3="Score",0,0)</f>
        <v>0</v>
      </c>
      <c r="BL17" s="4">
        <f>IF('6. Postes nuit'!$C$3="Score",0,0)</f>
        <v>0</v>
      </c>
      <c r="BM17" s="4">
        <f>IF('6. Postes nuit'!$C$3="Score",1,1)</f>
        <v>1</v>
      </c>
      <c r="BN17" s="4">
        <f>IF('6. Postes nuit'!$C$3="Score",1,1)</f>
        <v>1</v>
      </c>
      <c r="BO17" s="4">
        <f>IF('6. Postes nuit'!$C$3="Score",1,1)</f>
        <v>1</v>
      </c>
      <c r="BP17" s="4">
        <f>IF('6. Postes nuit'!$C$3="Score",1,1)</f>
        <v>1</v>
      </c>
      <c r="BQ17" s="4">
        <f>IF('6. Postes nuit'!$C$3="Score",1,2)</f>
        <v>2</v>
      </c>
      <c r="BR17" s="4">
        <f>IF('6. Postes nuit'!$C$3="Score",1,2)</f>
        <v>2</v>
      </c>
      <c r="BS17" s="4">
        <f>IF('6. Postes nuit'!$C$3="Score",1,2)</f>
        <v>2</v>
      </c>
      <c r="BT17" s="4">
        <f>IF('6. Postes nuit'!$C$3="Score",1,1)</f>
        <v>1</v>
      </c>
      <c r="BU17" s="4">
        <f>IF('6. Postes nuit'!$C$3="Score",1,2)</f>
        <v>2</v>
      </c>
      <c r="BV17" s="4">
        <f>IF('6. Postes nuit'!$C$3="Score",1,2)</f>
        <v>2</v>
      </c>
      <c r="BW17" s="4">
        <f>IF('6. Postes nuit'!$C$3="Score",1,2)</f>
        <v>2</v>
      </c>
      <c r="BX17" s="4">
        <f>IF('6. Postes nuit'!$C$3="Score",1,1)</f>
        <v>1</v>
      </c>
      <c r="BY17">
        <f>IF('6. Postes nuit'!$C$3="Score",1,1)</f>
        <v>1</v>
      </c>
      <c r="BZ17">
        <f>IF('6. Postes nuit'!$C$3="Score",1,1)</f>
        <v>1</v>
      </c>
      <c r="CA17">
        <f>IF('6. Postes nuit'!$C$3="Score",1,1)</f>
        <v>1</v>
      </c>
      <c r="CB17">
        <f>IF('6. Postes nuit'!$C$3="Score",0,0)</f>
        <v>0</v>
      </c>
      <c r="CC17">
        <f>IF('6. Postes nuit'!$C$3="Score",1,1)</f>
        <v>1</v>
      </c>
      <c r="CD17">
        <f>IF('6. Postes nuit'!$C$3="Score",1,1)</f>
        <v>1</v>
      </c>
      <c r="CE17">
        <f>IF('6. Postes nuit'!$C$3="Score",1,1)</f>
        <v>1</v>
      </c>
      <c r="CF17">
        <f>IF('6. Postes nuit'!$C$3="Score",1,1)</f>
        <v>1</v>
      </c>
      <c r="CG17">
        <f>IF('6. Postes nuit'!$C$3="Score",1,1)</f>
        <v>1</v>
      </c>
      <c r="CH17">
        <f>IF('6. Postes nuit'!$C$3="Score",1,1)</f>
        <v>1</v>
      </c>
      <c r="CI17">
        <f>IF('6. Postes nuit'!$C$3="Score",1,1)</f>
        <v>1</v>
      </c>
      <c r="CJ17">
        <f>IF('6. Postes nuit'!$C$3="Score",0,0)</f>
        <v>0</v>
      </c>
      <c r="CK17">
        <f>IF('6. Postes nuit'!$C$3="Score",0,0)</f>
        <v>0</v>
      </c>
      <c r="CL17">
        <f>IF('6. Postes nuit'!$C$3="Score",0,0)</f>
        <v>0</v>
      </c>
      <c r="CM17">
        <f>IF('6. Postes nuit'!$C$3="Score",0,0)</f>
        <v>0</v>
      </c>
      <c r="CN17">
        <f>IF('6. Postes nuit'!$C$3="Score",0,0)</f>
        <v>0</v>
      </c>
      <c r="CO17">
        <f>IF('6. Postes nuit'!$C$3="Score",0,0)</f>
        <v>0</v>
      </c>
      <c r="CP17">
        <f>IF('6. Postes nuit'!$C$3="Score",1,1)</f>
        <v>1</v>
      </c>
      <c r="CQ17">
        <f>IF('6. Postes nuit'!$C$3="Score",1,1)</f>
        <v>1</v>
      </c>
      <c r="CR17">
        <f>IF('6. Postes nuit'!$C$3="Score",1,1)</f>
        <v>1</v>
      </c>
      <c r="CS17">
        <f>IF('6. Postes nuit'!$C$3="Score",1,1)</f>
        <v>1</v>
      </c>
      <c r="CT17">
        <f>IF('6. Postes nuit'!$C$3="Score",1,1)</f>
        <v>1</v>
      </c>
      <c r="CU17">
        <f>IF('6. Postes nuit'!$C$3="Score",1,1)</f>
        <v>1</v>
      </c>
      <c r="CV17">
        <f>IF('6. Postes nuit'!$C$3="Score",1,1)</f>
        <v>1</v>
      </c>
      <c r="CW17">
        <f>IF('6. Postes nuit'!$C$3="Score",0,0)</f>
        <v>0</v>
      </c>
      <c r="CX17">
        <f>IF('6. Postes nuit'!$C$3="Score",0,0)</f>
        <v>0</v>
      </c>
      <c r="CY17">
        <f>IF('6. Postes nuit'!$C$3="Score",0,0)</f>
        <v>0</v>
      </c>
      <c r="CZ17">
        <f>IF('6. Postes nuit'!$C$3="Score",0,0)</f>
        <v>0</v>
      </c>
      <c r="DA17">
        <f>IF('6. Postes nuit'!$C$3="Score",0,0)</f>
        <v>0</v>
      </c>
    </row>
    <row r="18" spans="1:105" x14ac:dyDescent="0.35">
      <c r="A18" s="478" t="s">
        <v>1265</v>
      </c>
      <c r="B18" s="186" t="e">
        <f>Planning_medecin_LS!#REF!</f>
        <v>#REF!</v>
      </c>
      <c r="C18" s="172"/>
      <c r="D18" s="207">
        <f t="shared" si="3"/>
        <v>0.63529411764705879</v>
      </c>
      <c r="E18" s="188">
        <f>IF('6. Postes nuit'!$C$3="Score",,)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IF('6. Postes nuit'!$C$3="Score",,)</f>
        <v>0</v>
      </c>
      <c r="Q18" s="187">
        <f>IF('6. Postes nuit'!$C$3="Score",,)</f>
        <v>0</v>
      </c>
      <c r="R18" s="188">
        <f>IF('6. Postes nuit'!$C$3="Score",,)</f>
        <v>0</v>
      </c>
      <c r="S18" s="188">
        <f>IF('6. Postes nuit'!$C$3="Score",,)</f>
        <v>0</v>
      </c>
      <c r="T18" s="188">
        <f>IF('6. Postes nuit'!$C$3="Score",,)</f>
        <v>0</v>
      </c>
      <c r="U18" s="172">
        <f>IF('6. Postes nuit'!$C$3="Score",1,1)</f>
        <v>1</v>
      </c>
      <c r="V18" s="172">
        <f>IF('6. Postes nuit'!$C$3="Score",1,1)</f>
        <v>1</v>
      </c>
      <c r="W18" s="172">
        <f>IF('6. Postes nuit'!$C$3="Score",1,1)</f>
        <v>1</v>
      </c>
      <c r="X18" s="172">
        <f>IF('6. Postes nuit'!$C$3="Score",1,1)</f>
        <v>1</v>
      </c>
      <c r="Y18" s="172">
        <f>IF('6. Postes nuit'!$C$3="Score",1,1)</f>
        <v>1</v>
      </c>
      <c r="Z18" s="172">
        <f>IF('6. Postes nuit'!$C$3="Score",1,1)</f>
        <v>1</v>
      </c>
      <c r="AA18" s="172">
        <f>IF('6. Postes nuit'!$C$3="Score",1,2)</f>
        <v>2</v>
      </c>
      <c r="AB18" s="172">
        <f>IF('6. Postes nuit'!$C$3="Score",1,2)</f>
        <v>2</v>
      </c>
      <c r="AC18" s="172">
        <f>IF('6. Postes nuit'!$C$3="Score",1,1)</f>
        <v>1</v>
      </c>
      <c r="AD18" s="172">
        <f>IF('6. Postes nuit'!$C$3="Score",1,1)</f>
        <v>1</v>
      </c>
      <c r="AE18" s="172">
        <f>IF('6. Postes nuit'!$C$3="Score",1,1)</f>
        <v>1</v>
      </c>
      <c r="AF18" s="172">
        <f>IF('6. Postes nuit'!$C$3="Score",1,1)</f>
        <v>1</v>
      </c>
      <c r="AG18" s="172">
        <f>IF('6. Postes nuit'!$C$3="Score",1,1)</f>
        <v>1</v>
      </c>
      <c r="AH18" s="172">
        <f>IF('6. Postes nuit'!$C$3="Score",0,0)</f>
        <v>0</v>
      </c>
      <c r="AI18" s="172">
        <f>IF('6. Postes nuit'!$C$3="Score",0,0)</f>
        <v>0</v>
      </c>
      <c r="AJ18" s="172">
        <f>IF('6. Postes nuit'!$C$3="Score",0,0)</f>
        <v>0</v>
      </c>
      <c r="AK18" s="172">
        <f>IF('6. Postes nuit'!$C$3="Score",0,0)</f>
        <v>0</v>
      </c>
      <c r="AL18" s="172">
        <f>IF('6. Postes nuit'!$C$3="Score",0,0)</f>
        <v>0</v>
      </c>
      <c r="AM18" s="172">
        <f>IF('6. Postes nuit'!$C$3="Score",0,0)</f>
        <v>0</v>
      </c>
      <c r="AN18" s="172">
        <f>IF('6. Postes nuit'!$C$3="Score",0,0)</f>
        <v>0</v>
      </c>
      <c r="AO18" s="172">
        <f>IF('6. Postes nuit'!$C$3="Score",0,0)</f>
        <v>0</v>
      </c>
      <c r="AP18" s="172">
        <f>IF('6. Postes nuit'!$C$3="Score",0,0)</f>
        <v>0</v>
      </c>
      <c r="AQ18" s="172">
        <f>IF('6. Postes nuit'!$C$3="Score",0,0)</f>
        <v>0</v>
      </c>
      <c r="AR18" s="172">
        <f>IF('6. Postes nuit'!$C$3="Score",0,0)</f>
        <v>0</v>
      </c>
      <c r="AS18" s="189">
        <f>IF('6. Postes nuit'!$C$3="Score",0,0)</f>
        <v>0</v>
      </c>
      <c r="AT18" s="4">
        <f>IF('6. Postes nuit'!$C$3="Score",0,0)</f>
        <v>0</v>
      </c>
      <c r="AU18" s="4">
        <f>IF('6. Postes nuit'!$C$3="Score",0,0)</f>
        <v>0</v>
      </c>
      <c r="AV18" s="4">
        <f>IF('6. Postes nuit'!$C$3="Score",1,1)</f>
        <v>1</v>
      </c>
      <c r="AW18" s="4">
        <f>IF('6. Postes nuit'!$C$3="Score",1,1)</f>
        <v>1</v>
      </c>
      <c r="AX18" s="4">
        <f>IF('6. Postes nuit'!$C$3="Score",1,1)</f>
        <v>1</v>
      </c>
      <c r="AY18" s="4">
        <f>IF('6. Postes nuit'!$C$3="Score",1,2)</f>
        <v>2</v>
      </c>
      <c r="AZ18" s="4">
        <f>IF('6. Postes nuit'!$C$3="Score",1,2)</f>
        <v>2</v>
      </c>
      <c r="BA18" s="4">
        <f>IF('6. Postes nuit'!$C$3="Score",1,2)</f>
        <v>2</v>
      </c>
      <c r="BB18" s="4">
        <f>IF('6. Postes nuit'!$C$3="Score",1,2)</f>
        <v>2</v>
      </c>
      <c r="BC18" s="4">
        <f>IF('6. Postes nuit'!$C$3="Score",1,1)</f>
        <v>1</v>
      </c>
      <c r="BD18" s="4">
        <f>IF('6. Postes nuit'!$C$3="Score",1,1)</f>
        <v>1</v>
      </c>
      <c r="BE18" s="4">
        <f>IF('6. Postes nuit'!$C$3="Score",1,1)</f>
        <v>1</v>
      </c>
      <c r="BF18" s="4">
        <f>IF('6. Postes nuit'!$C$3="Score",1,1)</f>
        <v>1</v>
      </c>
      <c r="BG18" s="4">
        <f>IF('6. Postes nuit'!$C$3="Score",1,1)</f>
        <v>1</v>
      </c>
      <c r="BH18" s="4">
        <f>IF('6. Postes nuit'!$C$3="Score",1,1)</f>
        <v>1</v>
      </c>
      <c r="BI18" s="4">
        <f>IF('6. Postes nuit'!$C$3="Score",1,1)</f>
        <v>1</v>
      </c>
      <c r="BJ18" s="4">
        <f>IF('6. Postes nuit'!$C$3="Score",1,1)</f>
        <v>1</v>
      </c>
      <c r="BK18" s="4">
        <f>IF('6. Postes nuit'!$C$3="Score",1,1)</f>
        <v>1</v>
      </c>
      <c r="BL18" s="4">
        <f>IF('6. Postes nuit'!$C$3="Score",1,1)</f>
        <v>1</v>
      </c>
      <c r="BM18" s="4">
        <f>IF('6. Postes nuit'!$C$3="Score",0,0)</f>
        <v>0</v>
      </c>
      <c r="BN18" s="4">
        <f>IF('6. Postes nuit'!$C$3="Score",0,0)</f>
        <v>0</v>
      </c>
      <c r="BO18" s="4">
        <f>IF('6. Postes nuit'!$C$3="Score",0,0)</f>
        <v>0</v>
      </c>
      <c r="BP18" s="4">
        <f>IF('6. Postes nuit'!$C$3="Score",0,0)</f>
        <v>0</v>
      </c>
      <c r="BQ18" s="4">
        <f>IF('6. Postes nuit'!$C$3="Score",0,0)</f>
        <v>0</v>
      </c>
      <c r="BR18" s="4">
        <f>IF('6. Postes nuit'!$C$3="Score",0,0)</f>
        <v>0</v>
      </c>
      <c r="BS18" s="4">
        <f>IF('6. Postes nuit'!$C$3="Score",0,0)</f>
        <v>0</v>
      </c>
      <c r="BT18" s="4">
        <f>IF('6. Postes nuit'!$C$3="Score",0,0)</f>
        <v>0</v>
      </c>
      <c r="BU18" s="4">
        <f>IF('6. Postes nuit'!$C$3="Score",0,0)</f>
        <v>0</v>
      </c>
      <c r="BV18" s="4">
        <f>IF('6. Postes nuit'!$C$3="Score",0,0)</f>
        <v>0</v>
      </c>
      <c r="BW18" s="4">
        <f>IF('6. Postes nuit'!$C$3="Score",0,0)</f>
        <v>0</v>
      </c>
      <c r="BX18" s="4">
        <f>IF('6. Postes nuit'!$C$3="Score",0,0)</f>
        <v>0</v>
      </c>
      <c r="BY18">
        <f>IF('6. Postes nuit'!$C$3="Score",0,0)</f>
        <v>0</v>
      </c>
      <c r="BZ18">
        <f>IF('6. Postes nuit'!$C$3="Score",0,0)</f>
        <v>0</v>
      </c>
      <c r="CA18">
        <f>IF('6. Postes nuit'!$C$3="Score",0,0)</f>
        <v>0</v>
      </c>
      <c r="CB18">
        <f>IF('6. Postes nuit'!$C$3="Score",0,0)</f>
        <v>0</v>
      </c>
      <c r="CC18">
        <f>IF('6. Postes nuit'!$C$3="Score",0,0)</f>
        <v>0</v>
      </c>
      <c r="CD18">
        <f>IF('6. Postes nuit'!$C$3="Score",0,0)</f>
        <v>0</v>
      </c>
      <c r="CE18">
        <f>IF('6. Postes nuit'!$C$3="Score",1,1)</f>
        <v>1</v>
      </c>
      <c r="CF18">
        <f>IF('6. Postes nuit'!$C$3="Score",1,1)</f>
        <v>1</v>
      </c>
      <c r="CG18">
        <f>IF('6. Postes nuit'!$C$3="Score",1,1)</f>
        <v>1</v>
      </c>
      <c r="CH18">
        <f>IF('6. Postes nuit'!$C$3="Score",1,1)</f>
        <v>1</v>
      </c>
      <c r="CI18">
        <f>IF('6. Postes nuit'!$C$3="Score",1,1)</f>
        <v>1</v>
      </c>
      <c r="CJ18">
        <f>IF('6. Postes nuit'!$C$3="Score",1,2)</f>
        <v>2</v>
      </c>
      <c r="CK18">
        <f>IF('6. Postes nuit'!$C$3="Score",1,2)</f>
        <v>2</v>
      </c>
      <c r="CL18">
        <f>IF('6. Postes nuit'!$C$3="Score",1,1)</f>
        <v>1</v>
      </c>
      <c r="CM18">
        <f>IF('6. Postes nuit'!$C$3="Score",1,1)</f>
        <v>1</v>
      </c>
      <c r="CN18">
        <f>IF('6. Postes nuit'!$C$3="Score",1,1)</f>
        <v>1</v>
      </c>
      <c r="CO18">
        <f>IF('6. Postes nuit'!$C$3="Score",1,1)</f>
        <v>1</v>
      </c>
      <c r="CP18">
        <f>IF('6. Postes nuit'!$C$3="Score",1,1)</f>
        <v>1</v>
      </c>
      <c r="CQ18">
        <f>IF('6. Postes nuit'!$C$3="Score",0,0)</f>
        <v>0</v>
      </c>
      <c r="CR18">
        <f>IF('6. Postes nuit'!$C$3="Score",0,0)</f>
        <v>0</v>
      </c>
      <c r="CS18">
        <f>IF('6. Postes nuit'!$C$3="Score",0,0)</f>
        <v>0</v>
      </c>
      <c r="CT18">
        <f>IF('6. Postes nuit'!$C$3="Score",0,0)</f>
        <v>0</v>
      </c>
      <c r="CU18">
        <f>IF('6. Postes nuit'!$C$3="Score",0,0)</f>
        <v>0</v>
      </c>
      <c r="CV18">
        <f>IF('6. Postes nuit'!$C$3="Score",0,0)</f>
        <v>0</v>
      </c>
      <c r="CW18">
        <f>IF('6. Postes nuit'!$C$3="Score",0,0)</f>
        <v>0</v>
      </c>
      <c r="CX18">
        <f>IF('6. Postes nuit'!$C$3="Score",1,1)</f>
        <v>1</v>
      </c>
      <c r="CY18">
        <f>IF('6. Postes nuit'!$C$3="Score",1,1)</f>
        <v>1</v>
      </c>
      <c r="CZ18">
        <f>IF('6. Postes nuit'!$C$3="Score",1,1)</f>
        <v>1</v>
      </c>
      <c r="DA18">
        <f>IF('6. Postes nuit'!$C$3="Score",1,1)</f>
        <v>1</v>
      </c>
    </row>
    <row r="19" spans="1:105" x14ac:dyDescent="0.35">
      <c r="A19" s="478" t="s">
        <v>1236</v>
      </c>
      <c r="B19" s="186" t="e">
        <f>Planning_medecin_LS!#REF!</f>
        <v>#REF!</v>
      </c>
      <c r="C19" s="172"/>
      <c r="D19" s="207">
        <f t="shared" si="3"/>
        <v>0.17647058823529413</v>
      </c>
      <c r="E19" s="188">
        <f>IF('6. Postes nuit'!$C$3="Score",,)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IF('6. Postes nuit'!$C$3="Score",,)</f>
        <v>0</v>
      </c>
      <c r="Q19" s="187">
        <f>IF('6. Postes nuit'!$C$3="Score",,)</f>
        <v>0</v>
      </c>
      <c r="R19" s="188">
        <f>IF('6. Postes nuit'!$C$3="Score",,)</f>
        <v>0</v>
      </c>
      <c r="S19" s="188">
        <f>IF('6. Postes nuit'!$C$3="Score",,)</f>
        <v>0</v>
      </c>
      <c r="T19" s="188">
        <f>IF('6. Postes nuit'!$C$3="Score",,)</f>
        <v>0</v>
      </c>
      <c r="U19" s="172">
        <f>IF('6. Postes nuit'!$C$3="Score",1,1)</f>
        <v>1</v>
      </c>
      <c r="V19" s="172">
        <f>IF('6. Postes nuit'!$C$3="Score",0,0)</f>
        <v>0</v>
      </c>
      <c r="W19" s="172">
        <f>IF('6. Postes nuit'!$C$3="Score",1,1)</f>
        <v>1</v>
      </c>
      <c r="X19" s="172">
        <f>IF('6. Postes nuit'!$C$3="Score",1,1)</f>
        <v>1</v>
      </c>
      <c r="Y19" s="172">
        <f>IF('6. Postes nuit'!$C$3="Score",1,1)</f>
        <v>1</v>
      </c>
      <c r="Z19" s="172">
        <f>IF('6. Postes nuit'!$C$3="Score",1,1)</f>
        <v>1</v>
      </c>
      <c r="AA19" s="172">
        <f>IF('6. Postes nuit'!$C$3="Score",1,1)</f>
        <v>1</v>
      </c>
      <c r="AB19" s="172">
        <f>IF('6. Postes nuit'!$C$3="Score",1,1)</f>
        <v>1</v>
      </c>
      <c r="AC19" s="172">
        <f>IF('6. Postes nuit'!$C$3="Score",1,1)</f>
        <v>1</v>
      </c>
      <c r="AD19" s="172">
        <f>IF('6. Postes nuit'!$C$3="Score",0,0)</f>
        <v>0</v>
      </c>
      <c r="AE19" s="172">
        <f>IF('6. Postes nuit'!$C$3="Score",0,0)</f>
        <v>0</v>
      </c>
      <c r="AF19" s="172">
        <f>IF('6. Postes nuit'!$C$3="Score",0,0)</f>
        <v>0</v>
      </c>
      <c r="AG19" s="172">
        <f>IF('6. Postes nuit'!$C$3="Score",0,0)</f>
        <v>0</v>
      </c>
      <c r="AH19" s="172">
        <f>IF('6. Postes nuit'!$C$3="Score",0,0)</f>
        <v>0</v>
      </c>
      <c r="AI19" s="172">
        <f>IF('6. Postes nuit'!$C$3="Score",0,0)</f>
        <v>0</v>
      </c>
      <c r="AJ19" s="172">
        <f>IF('6. Postes nuit'!$C$3="Score",0,0)</f>
        <v>0</v>
      </c>
      <c r="AK19" s="172">
        <f>IF('6. Postes nuit'!$C$3="Score",0,0)</f>
        <v>0</v>
      </c>
      <c r="AL19" s="172">
        <f>IF('6. Postes nuit'!$C$3="Score",0,0)</f>
        <v>0</v>
      </c>
      <c r="AM19" s="172">
        <f>IF('6. Postes nuit'!$C$3="Score",0,0)</f>
        <v>0</v>
      </c>
      <c r="AN19" s="172">
        <f>IF('6. Postes nuit'!$C$3="Score",0,0)</f>
        <v>0</v>
      </c>
      <c r="AO19" s="172">
        <f>IF('6. Postes nuit'!$C$3="Score",0,0)</f>
        <v>0</v>
      </c>
      <c r="AP19" s="172">
        <f>IF('6. Postes nuit'!$C$3="Score",0,0)</f>
        <v>0</v>
      </c>
      <c r="AQ19" s="172">
        <f>IF('6. Postes nuit'!$C$3="Score",0,0)</f>
        <v>0</v>
      </c>
      <c r="AR19" s="172">
        <f>IF('6. Postes nuit'!$C$3="Score",0,0)</f>
        <v>0</v>
      </c>
      <c r="AS19" s="189">
        <f>IF('6. Postes nuit'!$C$3="Score",0,0)</f>
        <v>0</v>
      </c>
      <c r="AT19" s="4">
        <f>IF('6. Postes nuit'!$C$3="Score",0,0)</f>
        <v>0</v>
      </c>
      <c r="AU19" s="4">
        <f>IF('6. Postes nuit'!$C$3="Score",0,0)</f>
        <v>0</v>
      </c>
      <c r="AV19" s="4">
        <f>IF('6. Postes nuit'!$C$3="Score",0,0)</f>
        <v>0</v>
      </c>
      <c r="AW19" s="4">
        <f>IF('6. Postes nuit'!$C$3="Score",0,0)</f>
        <v>0</v>
      </c>
      <c r="AX19" s="4">
        <f>IF('6. Postes nuit'!$C$3="Score",0,0)</f>
        <v>0</v>
      </c>
      <c r="AY19" s="4">
        <f>IF('6. Postes nuit'!$C$3="Score",0,0)</f>
        <v>0</v>
      </c>
      <c r="AZ19" s="4">
        <f>IF('6. Postes nuit'!$C$3="Score",0,0)</f>
        <v>0</v>
      </c>
      <c r="BA19" s="4">
        <f>IF('6. Postes nuit'!$C$3="Score",0,0)</f>
        <v>0</v>
      </c>
      <c r="BB19" s="4">
        <f>IF('6. Postes nuit'!$C$3="Score",0,0)</f>
        <v>0</v>
      </c>
      <c r="BC19" s="4">
        <f>IF('6. Postes nuit'!$C$3="Score",0,0)</f>
        <v>0</v>
      </c>
      <c r="BD19" s="4">
        <f>IF('6. Postes nuit'!$C$3="Score",0,0)</f>
        <v>0</v>
      </c>
      <c r="BE19" s="4">
        <f>IF('6. Postes nuit'!$C$3="Score",0,0)</f>
        <v>0</v>
      </c>
      <c r="BF19" s="4">
        <f>IF('6. Postes nuit'!$C$3="Score",0,0)</f>
        <v>0</v>
      </c>
      <c r="BG19" s="4">
        <f>IF('6. Postes nuit'!$C$3="Score",0,0)</f>
        <v>0</v>
      </c>
      <c r="BH19" s="4">
        <f>IF('6. Postes nuit'!$C$3="Score",0,0)</f>
        <v>0</v>
      </c>
      <c r="BI19" s="4">
        <f>IF('6. Postes nuit'!$C$3="Score",0,0)</f>
        <v>0</v>
      </c>
      <c r="BJ19" s="4">
        <f>IF('6. Postes nuit'!$C$3="Score",1,1)</f>
        <v>1</v>
      </c>
      <c r="BK19" s="4">
        <f>IF('6. Postes nuit'!$C$3="Score",1,1)</f>
        <v>1</v>
      </c>
      <c r="BL19" s="4">
        <f>IF('6. Postes nuit'!$C$3="Score",1,1)</f>
        <v>1</v>
      </c>
      <c r="BM19" s="4">
        <f>IF('6. Postes nuit'!$C$3="Score",1,1)</f>
        <v>1</v>
      </c>
      <c r="BN19" s="4">
        <f>IF('6. Postes nuit'!$C$3="Score",1,1)</f>
        <v>1</v>
      </c>
      <c r="BO19" s="4">
        <f>IF('6. Postes nuit'!$C$3="Score",1,1)</f>
        <v>1</v>
      </c>
      <c r="BP19" s="4">
        <f>IF('6. Postes nuit'!$C$3="Score",1,1)</f>
        <v>1</v>
      </c>
      <c r="BQ19" s="4">
        <f>IF('6. Postes nuit'!$C$3="Score",0,0)</f>
        <v>0</v>
      </c>
      <c r="BR19" s="4">
        <f>IF('6. Postes nuit'!$C$3="Score",0,0)</f>
        <v>0</v>
      </c>
      <c r="BS19" s="4">
        <f>IF('6. Postes nuit'!$C$3="Score",0,0)</f>
        <v>0</v>
      </c>
      <c r="BT19" s="4">
        <f>IF('6. Postes nuit'!$C$3="Score",0,0)</f>
        <v>0</v>
      </c>
      <c r="BU19" s="4">
        <f>IF('6. Postes nuit'!$C$3="Score",0,0)</f>
        <v>0</v>
      </c>
      <c r="BV19" s="4">
        <f>IF('6. Postes nuit'!$C$3="Score",0,0)</f>
        <v>0</v>
      </c>
      <c r="BW19" s="4">
        <f>IF('6. Postes nuit'!$C$3="Score",0,0)</f>
        <v>0</v>
      </c>
      <c r="BX19" s="4">
        <f>IF('6. Postes nuit'!$C$3="Score",0,0)</f>
        <v>0</v>
      </c>
      <c r="BY19">
        <f>IF('6. Postes nuit'!$C$3="Score",0,0)</f>
        <v>0</v>
      </c>
      <c r="BZ19">
        <f>IF('6. Postes nuit'!$C$3="Score",0,0)</f>
        <v>0</v>
      </c>
      <c r="CA19">
        <f>IF('6. Postes nuit'!$C$3="Score",0,0)</f>
        <v>0</v>
      </c>
      <c r="CB19">
        <f>IF('6. Postes nuit'!$C$3="Score",0,0)</f>
        <v>0</v>
      </c>
      <c r="CC19">
        <f>IF('6. Postes nuit'!$C$3="Score",0,0)</f>
        <v>0</v>
      </c>
      <c r="CD19">
        <f>IF('6. Postes nuit'!$C$3="Score",0,0)</f>
        <v>0</v>
      </c>
      <c r="CE19">
        <f>IF('6. Postes nuit'!$C$3="Score",0,0)</f>
        <v>0</v>
      </c>
      <c r="CF19">
        <f>IF('6. Postes nuit'!$C$3="Score",0,0)</f>
        <v>0</v>
      </c>
      <c r="CG19">
        <f>IF('6. Postes nuit'!$C$3="Score",0,0)</f>
        <v>0</v>
      </c>
      <c r="CH19">
        <f>IF('6. Postes nuit'!$C$3="Score",0,0)</f>
        <v>0</v>
      </c>
      <c r="CI19">
        <f>IF('6. Postes nuit'!$C$3="Score",0,0)</f>
        <v>0</v>
      </c>
      <c r="CJ19">
        <f>IF('6. Postes nuit'!$C$3="Score",0,0)</f>
        <v>0</v>
      </c>
      <c r="CK19">
        <f>IF('6. Postes nuit'!$C$3="Score",0,0)</f>
        <v>0</v>
      </c>
      <c r="CL19">
        <f>IF('6. Postes nuit'!$C$3="Score",0,0)</f>
        <v>0</v>
      </c>
      <c r="CM19">
        <f>IF('6. Postes nuit'!$C$3="Score",0,0)</f>
        <v>0</v>
      </c>
      <c r="CN19">
        <f>IF('6. Postes nuit'!$C$3="Score",0,0)</f>
        <v>0</v>
      </c>
      <c r="CO19">
        <f>IF('6. Postes nuit'!$C$3="Score",0,0)</f>
        <v>0</v>
      </c>
      <c r="CP19">
        <f>IF('6. Postes nuit'!$C$3="Score",0,0)</f>
        <v>0</v>
      </c>
      <c r="CQ19">
        <f>IF('6. Postes nuit'!$C$3="Score",0,0)</f>
        <v>0</v>
      </c>
      <c r="CR19">
        <f>IF('6. Postes nuit'!$C$3="Score",0,0)</f>
        <v>0</v>
      </c>
      <c r="CS19">
        <f>IF('6. Postes nuit'!$C$3="Score",0,0)</f>
        <v>0</v>
      </c>
      <c r="CT19">
        <f>IF('6. Postes nuit'!$C$3="Score",0,0)</f>
        <v>0</v>
      </c>
      <c r="CU19">
        <f>IF('6. Postes nuit'!$C$3="Score",0,0)</f>
        <v>0</v>
      </c>
      <c r="CV19">
        <f>IF('6. Postes nuit'!$C$3="Score",0,0)</f>
        <v>0</v>
      </c>
      <c r="CW19">
        <f>IF('6. Postes nuit'!$C$3="Score",0,0)</f>
        <v>0</v>
      </c>
      <c r="CX19">
        <f>IF('6. Postes nuit'!$C$3="Score",0,0)</f>
        <v>0</v>
      </c>
      <c r="CY19">
        <f>IF('6. Postes nuit'!$C$3="Score",0,0)</f>
        <v>0</v>
      </c>
      <c r="CZ19">
        <f>IF('6. Postes nuit'!$C$3="Score",0,0)</f>
        <v>0</v>
      </c>
      <c r="DA19">
        <f>IF('6. Postes nuit'!$C$3="Score",0,0)</f>
        <v>0</v>
      </c>
    </row>
    <row r="20" spans="1:105" x14ac:dyDescent="0.35">
      <c r="A20" s="478" t="s">
        <v>1265</v>
      </c>
      <c r="B20" s="186" t="e">
        <f>Planning_medecin_LS!#REF!</f>
        <v>#REF!</v>
      </c>
      <c r="C20" s="172"/>
      <c r="D20" s="207">
        <f t="shared" si="3"/>
        <v>0.18823529411764706</v>
      </c>
      <c r="E20" s="188">
        <f>IF('6. Postes nuit'!$C$3="Score",,)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IF('6. Postes nuit'!$C$3="Score",,)</f>
        <v>0</v>
      </c>
      <c r="Q20" s="187">
        <f>IF('6. Postes nuit'!$C$3="Score",,)</f>
        <v>0</v>
      </c>
      <c r="R20" s="188">
        <f>IF('6. Postes nuit'!$C$3="Score",,)</f>
        <v>0</v>
      </c>
      <c r="S20" s="188">
        <f>IF('6. Postes nuit'!$C$3="Score",,)</f>
        <v>0</v>
      </c>
      <c r="T20" s="188">
        <f>IF('6. Postes nuit'!$C$3="Score",,)</f>
        <v>0</v>
      </c>
      <c r="U20" s="172">
        <f>IF('6. Postes nuit'!$C$3="Score",1,1)</f>
        <v>1</v>
      </c>
      <c r="V20" s="172">
        <f>IF('6. Postes nuit'!$C$3="Score",0,0)</f>
        <v>0</v>
      </c>
      <c r="W20" s="172">
        <f>IF('6. Postes nuit'!$C$3="Score",0,0)</f>
        <v>0</v>
      </c>
      <c r="X20" s="172">
        <f>IF('6. Postes nuit'!$C$3="Score",0,0)</f>
        <v>0</v>
      </c>
      <c r="Y20" s="172">
        <f>IF('6. Postes nuit'!$C$3="Score",0,0)</f>
        <v>0</v>
      </c>
      <c r="Z20" s="172">
        <f>IF('6. Postes nuit'!$C$3="Score",0,0)</f>
        <v>0</v>
      </c>
      <c r="AA20" s="172">
        <f>IF('6. Postes nuit'!$C$3="Score",0,0)</f>
        <v>0</v>
      </c>
      <c r="AB20" s="172">
        <f>IF('6. Postes nuit'!$C$3="Score",0,0)</f>
        <v>0</v>
      </c>
      <c r="AC20" s="172">
        <f>IF('6. Postes nuit'!$C$3="Score",0,0)</f>
        <v>0</v>
      </c>
      <c r="AD20" s="172">
        <f>IF('6. Postes nuit'!$C$3="Score",0,0)</f>
        <v>0</v>
      </c>
      <c r="AE20" s="172">
        <f>IF('6. Postes nuit'!$C$3="Score",0,0)</f>
        <v>0</v>
      </c>
      <c r="AF20" s="172">
        <f>IF('6. Postes nuit'!$C$3="Score",0,0)</f>
        <v>0</v>
      </c>
      <c r="AG20" s="172">
        <f>IF('6. Postes nuit'!$C$3="Score",0,0)</f>
        <v>0</v>
      </c>
      <c r="AH20" s="172">
        <f>IF('6. Postes nuit'!$C$3="Score",0,0)</f>
        <v>0</v>
      </c>
      <c r="AI20" s="172">
        <f>IF('6. Postes nuit'!$C$3="Score",0,0)</f>
        <v>0</v>
      </c>
      <c r="AJ20" s="172">
        <f>IF('6. Postes nuit'!$C$3="Score",0,0)</f>
        <v>0</v>
      </c>
      <c r="AK20" s="172">
        <f>IF('6. Postes nuit'!$C$3="Score",0,0)</f>
        <v>0</v>
      </c>
      <c r="AL20" s="172">
        <f>IF('6. Postes nuit'!$C$3="Score",0,0)</f>
        <v>0</v>
      </c>
      <c r="AM20" s="172">
        <f>IF('6. Postes nuit'!$C$3="Score",0,0)</f>
        <v>0</v>
      </c>
      <c r="AN20" s="172">
        <f>IF('6. Postes nuit'!$C$3="Score",0,0)</f>
        <v>0</v>
      </c>
      <c r="AO20" s="172">
        <f>IF('6. Postes nuit'!$C$3="Score",0,0)</f>
        <v>0</v>
      </c>
      <c r="AP20" s="172">
        <f>IF('6. Postes nuit'!$C$3="Score",1,1)</f>
        <v>1</v>
      </c>
      <c r="AQ20" s="172">
        <f>IF('6. Postes nuit'!$C$3="Score",1,1)</f>
        <v>1</v>
      </c>
      <c r="AR20" s="172">
        <f>IF('6. Postes nuit'!$C$3="Score",1,1)</f>
        <v>1</v>
      </c>
      <c r="AS20" s="189">
        <f>IF('6. Postes nuit'!$C$3="Score",1,1)</f>
        <v>1</v>
      </c>
      <c r="AT20" s="4">
        <f>IF('6. Postes nuit'!$C$3="Score",1,1)</f>
        <v>1</v>
      </c>
      <c r="AU20" s="4">
        <f>IF('6. Postes nuit'!$C$3="Score",1,1)</f>
        <v>1</v>
      </c>
      <c r="AV20" s="4">
        <f>IF('6. Postes nuit'!$C$3="Score",1,1)</f>
        <v>1</v>
      </c>
      <c r="AW20" s="4">
        <f>IF('6. Postes nuit'!$C$3="Score",0,0)</f>
        <v>0</v>
      </c>
      <c r="AX20" s="4">
        <f>IF('6. Postes nuit'!$C$3="Score",0,0)</f>
        <v>0</v>
      </c>
      <c r="AY20" s="4">
        <f>IF('6. Postes nuit'!$C$3="Score",0,0)</f>
        <v>0</v>
      </c>
      <c r="AZ20" s="4">
        <f>IF('6. Postes nuit'!$C$3="Score",0,0)</f>
        <v>0</v>
      </c>
      <c r="BA20" s="4">
        <f>IF('6. Postes nuit'!$C$3="Score",0,0)</f>
        <v>0</v>
      </c>
      <c r="BB20" s="4">
        <f>IF('6. Postes nuit'!$C$3="Score",0,0)</f>
        <v>0</v>
      </c>
      <c r="BC20" s="4">
        <f>IF('6. Postes nuit'!$C$3="Score",0,0)</f>
        <v>0</v>
      </c>
      <c r="BD20" s="4">
        <f>IF('6. Postes nuit'!$C$3="Score",0,0)</f>
        <v>0</v>
      </c>
      <c r="BE20" s="4">
        <f>IF('6. Postes nuit'!$C$3="Score",0,0)</f>
        <v>0</v>
      </c>
      <c r="BF20" s="4">
        <f>IF('6. Postes nuit'!$C$3="Score",0,0)</f>
        <v>0</v>
      </c>
      <c r="BG20" s="4">
        <f>IF('6. Postes nuit'!$C$3="Score",0,0)</f>
        <v>0</v>
      </c>
      <c r="BH20" s="4">
        <f>IF('6. Postes nuit'!$C$3="Score",0,0)</f>
        <v>0</v>
      </c>
      <c r="BI20" s="4">
        <f>IF('6. Postes nuit'!$C$3="Score",0,0)</f>
        <v>0</v>
      </c>
      <c r="BJ20" s="4">
        <f>IF('6. Postes nuit'!$C$3="Score",0,0)</f>
        <v>0</v>
      </c>
      <c r="BK20" s="4">
        <f>IF('6. Postes nuit'!$C$3="Score",0,0)</f>
        <v>0</v>
      </c>
      <c r="BL20" s="4">
        <f>IF('6. Postes nuit'!$C$3="Score",0,0)</f>
        <v>0</v>
      </c>
      <c r="BM20" s="4">
        <f>IF('6. Postes nuit'!$C$3="Score",0,0)</f>
        <v>0</v>
      </c>
      <c r="BN20" s="4">
        <f>IF('6. Postes nuit'!$C$3="Score",0,0)</f>
        <v>0</v>
      </c>
      <c r="BO20" s="4">
        <f>IF('6. Postes nuit'!$C$3="Score",0,0)</f>
        <v>0</v>
      </c>
      <c r="BP20" s="4">
        <f>IF('6. Postes nuit'!$C$3="Score",0,0)</f>
        <v>0</v>
      </c>
      <c r="BQ20" s="4">
        <f>IF('6. Postes nuit'!$C$3="Score",0,0)</f>
        <v>0</v>
      </c>
      <c r="BR20" s="4">
        <f>IF('6. Postes nuit'!$C$3="Score",1,1)</f>
        <v>1</v>
      </c>
      <c r="BS20" s="4">
        <f>IF('6. Postes nuit'!$C$3="Score",1,1)</f>
        <v>1</v>
      </c>
      <c r="BT20" s="4">
        <f>IF('6. Postes nuit'!$C$3="Score",1,1)</f>
        <v>1</v>
      </c>
      <c r="BU20" s="4">
        <f>IF('6. Postes nuit'!$C$3="Score",1,1)</f>
        <v>1</v>
      </c>
      <c r="BV20" s="4">
        <f>IF('6. Postes nuit'!$C$3="Score",1,1)</f>
        <v>1</v>
      </c>
      <c r="BW20" s="4">
        <f>IF('6. Postes nuit'!$C$3="Score",1,1)</f>
        <v>1</v>
      </c>
      <c r="BX20" s="4">
        <f>IF('6. Postes nuit'!$C$3="Score",1,1)</f>
        <v>1</v>
      </c>
      <c r="BY20">
        <f>IF('6. Postes nuit'!$C$3="Score",0,0)</f>
        <v>0</v>
      </c>
      <c r="BZ20">
        <f>IF('6. Postes nuit'!$C$3="Score",0,0)</f>
        <v>0</v>
      </c>
      <c r="CA20">
        <f>IF('6. Postes nuit'!$C$3="Score",0,0)</f>
        <v>0</v>
      </c>
      <c r="CB20">
        <f>IF('6. Postes nuit'!$C$3="Score",0,0)</f>
        <v>0</v>
      </c>
      <c r="CC20">
        <f>IF('6. Postes nuit'!$C$3="Score",0,0)</f>
        <v>0</v>
      </c>
      <c r="CD20">
        <f>IF('6. Postes nuit'!$C$3="Score",0,0)</f>
        <v>0</v>
      </c>
      <c r="CE20">
        <f>IF('6. Postes nuit'!$C$3="Score",0,0)</f>
        <v>0</v>
      </c>
      <c r="CF20">
        <f>IF('6. Postes nuit'!$C$3="Score",0,0)</f>
        <v>0</v>
      </c>
      <c r="CG20">
        <f>IF('6. Postes nuit'!$C$3="Score",0,0)</f>
        <v>0</v>
      </c>
      <c r="CH20">
        <f>IF('6. Postes nuit'!$C$3="Score",0,0)</f>
        <v>0</v>
      </c>
      <c r="CI20">
        <f>IF('6. Postes nuit'!$C$3="Score",0,0)</f>
        <v>0</v>
      </c>
      <c r="CJ20">
        <f>IF('6. Postes nuit'!$C$3="Score",0,0)</f>
        <v>0</v>
      </c>
      <c r="CK20">
        <f>IF('6. Postes nuit'!$C$3="Score",0,0)</f>
        <v>0</v>
      </c>
      <c r="CL20">
        <f>IF('6. Postes nuit'!$C$3="Score",0,0)</f>
        <v>0</v>
      </c>
      <c r="CM20">
        <f>IF('6. Postes nuit'!$C$3="Score",0,0)</f>
        <v>0</v>
      </c>
      <c r="CN20">
        <f>IF('6. Postes nuit'!$C$3="Score",0,0)</f>
        <v>0</v>
      </c>
      <c r="CO20">
        <f>IF('6. Postes nuit'!$C$3="Score",0,0)</f>
        <v>0</v>
      </c>
      <c r="CP20">
        <f>IF('6. Postes nuit'!$C$3="Score",0,0)</f>
        <v>0</v>
      </c>
      <c r="CQ20">
        <f>IF('6. Postes nuit'!$C$3="Score",0,0)</f>
        <v>0</v>
      </c>
      <c r="CR20">
        <f>IF('6. Postes nuit'!$C$3="Score",0,0)</f>
        <v>0</v>
      </c>
      <c r="CS20">
        <f>IF('6. Postes nuit'!$C$3="Score",0,0)</f>
        <v>0</v>
      </c>
      <c r="CT20">
        <f>IF('6. Postes nuit'!$C$3="Score",0,0)</f>
        <v>0</v>
      </c>
      <c r="CU20">
        <f>IF('6. Postes nuit'!$C$3="Score",0,0)</f>
        <v>0</v>
      </c>
      <c r="CV20">
        <f>IF('6. Postes nuit'!$C$3="Score",0,0)</f>
        <v>0</v>
      </c>
      <c r="CW20">
        <f>IF('6. Postes nuit'!$C$3="Score",0,0)</f>
        <v>0</v>
      </c>
      <c r="CX20">
        <f>IF('6. Postes nuit'!$C$3="Score",0,0)</f>
        <v>0</v>
      </c>
      <c r="CY20">
        <f>IF('6. Postes nuit'!$C$3="Score",0,0)</f>
        <v>0</v>
      </c>
      <c r="CZ20">
        <f>IF('6. Postes nuit'!$C$3="Score",0,0)</f>
        <v>0</v>
      </c>
      <c r="DA20">
        <f>IF('6. Postes nuit'!$C$3="Score",1,1)</f>
        <v>1</v>
      </c>
    </row>
    <row r="21" spans="1:105" ht="15" thickBot="1" x14ac:dyDescent="0.4">
      <c r="A21" s="478" t="s">
        <v>1236</v>
      </c>
      <c r="B21" s="190" t="e">
        <f>Planning_medecin_LS!#REF!</f>
        <v>#REF!</v>
      </c>
      <c r="C21" s="172"/>
      <c r="D21" s="207">
        <f t="shared" si="3"/>
        <v>0.6588235294117647</v>
      </c>
      <c r="E21" s="188">
        <f>IF('6. Postes nuit'!$C$3="Score",,)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IF('6. Postes nuit'!$C$3="Score",,)</f>
        <v>0</v>
      </c>
      <c r="Q21" s="187">
        <f>IF('6. Postes nuit'!$C$3="Score",,)</f>
        <v>0</v>
      </c>
      <c r="R21" s="188">
        <f>IF('6. Postes nuit'!$C$3="Score",,)</f>
        <v>0</v>
      </c>
      <c r="S21" s="188">
        <f>IF('6. Postes nuit'!$C$3="Score",,)</f>
        <v>0</v>
      </c>
      <c r="T21" s="188">
        <f>IF('6. Postes nuit'!$C$3="Score",,)</f>
        <v>0</v>
      </c>
      <c r="U21" s="172">
        <f>IF('6. Postes nuit'!$C$3="Score",0,0)</f>
        <v>0</v>
      </c>
      <c r="V21" s="172">
        <f>IF('6. Postes nuit'!$C$3="Score",0,0)</f>
        <v>0</v>
      </c>
      <c r="W21" s="172">
        <f>IF('6. Postes nuit'!$C$3="Score",0,0)</f>
        <v>0</v>
      </c>
      <c r="X21" s="172">
        <f>IF('6. Postes nuit'!$C$3="Score",0,0)</f>
        <v>0</v>
      </c>
      <c r="Y21" s="172">
        <f>IF('6. Postes nuit'!$C$3="Score",0,0)</f>
        <v>0</v>
      </c>
      <c r="Z21" s="172">
        <f>IF('6. Postes nuit'!$C$3="Score",1,1)</f>
        <v>1</v>
      </c>
      <c r="AA21" s="172">
        <f>IF('6. Postes nuit'!$C$3="Score",1,1)</f>
        <v>1</v>
      </c>
      <c r="AB21" s="172">
        <f>IF('6. Postes nuit'!$C$3="Score",1,1)</f>
        <v>1</v>
      </c>
      <c r="AC21" s="172">
        <f>IF('6. Postes nuit'!$C$3="Score",1,1)</f>
        <v>1</v>
      </c>
      <c r="AD21" s="172">
        <f>IF('6. Postes nuit'!$C$3="Score",1,1)</f>
        <v>1</v>
      </c>
      <c r="AE21" s="172">
        <f>IF('6. Postes nuit'!$C$3="Score",1,1)</f>
        <v>1</v>
      </c>
      <c r="AF21" s="172">
        <f>IF('6. Postes nuit'!$C$3="Score",1,1)</f>
        <v>1</v>
      </c>
      <c r="AG21" s="172">
        <f>IF('6. Postes nuit'!$C$3="Score",0,0)</f>
        <v>0</v>
      </c>
      <c r="AH21" s="172">
        <f>IF('6. Postes nuit'!$C$3="Score",0,0)</f>
        <v>0</v>
      </c>
      <c r="AI21" s="172">
        <f>IF('6. Postes nuit'!$C$3="Score",0,0)</f>
        <v>0</v>
      </c>
      <c r="AJ21" s="172">
        <f>IF('6. Postes nuit'!$C$3="Score",0,0)</f>
        <v>0</v>
      </c>
      <c r="AK21" s="172">
        <f>IF('6. Postes nuit'!$C$3="Score",0,0)</f>
        <v>0</v>
      </c>
      <c r="AL21" s="172">
        <f>IF('6. Postes nuit'!$C$3="Score",1,1)</f>
        <v>1</v>
      </c>
      <c r="AM21" s="172">
        <f>IF('6. Postes nuit'!$C$3="Score",1,1)</f>
        <v>1</v>
      </c>
      <c r="AN21" s="172">
        <f>IF('6. Postes nuit'!$C$3="Score",1,1)</f>
        <v>1</v>
      </c>
      <c r="AO21" s="172">
        <f>IF('6. Postes nuit'!$C$3="Score",1,1)</f>
        <v>1</v>
      </c>
      <c r="AP21" s="172">
        <f>IF('6. Postes nuit'!$C$3="Score",1,1)</f>
        <v>1</v>
      </c>
      <c r="AQ21" s="172">
        <f>IF('6. Postes nuit'!$C$3="Score",1,1)</f>
        <v>1</v>
      </c>
      <c r="AR21" s="172">
        <f>IF('6. Postes nuit'!$C$3="Score",1,1)</f>
        <v>1</v>
      </c>
      <c r="AS21" s="189">
        <f>IF('6. Postes nuit'!$C$3="Score",0,0)</f>
        <v>0</v>
      </c>
      <c r="AT21" s="4">
        <f>IF('6. Postes nuit'!$C$3="Score",0,0)</f>
        <v>0</v>
      </c>
      <c r="AU21" s="4">
        <f>IF('6. Postes nuit'!$C$3="Score",0,0)</f>
        <v>0</v>
      </c>
      <c r="AV21" s="4">
        <f>IF('6. Postes nuit'!$C$3="Score",0,0)</f>
        <v>0</v>
      </c>
      <c r="AW21" s="4">
        <f>IF('6. Postes nuit'!$C$3="Score",0,0)</f>
        <v>0</v>
      </c>
      <c r="AX21" s="4">
        <f>IF('6. Postes nuit'!$C$3="Score",0,0)</f>
        <v>0</v>
      </c>
      <c r="AY21" s="4">
        <f>IF('6. Postes nuit'!$C$3="Score",0,0)</f>
        <v>0</v>
      </c>
      <c r="AZ21" s="4">
        <f>IF('6. Postes nuit'!$C$3="Score",1,1)</f>
        <v>1</v>
      </c>
      <c r="BA21" s="4">
        <f>IF('6. Postes nuit'!$C$3="Score",1,1)</f>
        <v>1</v>
      </c>
      <c r="BB21" s="4">
        <f>IF('6. Postes nuit'!$C$3="Score",1,1)</f>
        <v>1</v>
      </c>
      <c r="BC21" s="4">
        <f>IF('6. Postes nuit'!$C$3="Score",1,1)</f>
        <v>1</v>
      </c>
      <c r="BD21" s="4">
        <f>IF('6. Postes nuit'!$C$3="Score",1,1)</f>
        <v>1</v>
      </c>
      <c r="BE21" s="4">
        <f>IF('6. Postes nuit'!$C$3="Score",1,2)</f>
        <v>2</v>
      </c>
      <c r="BF21" s="4">
        <f>IF('6. Postes nuit'!$C$3="Score",1,2)</f>
        <v>2</v>
      </c>
      <c r="BG21" s="4">
        <f>IF('6. Postes nuit'!$C$3="Score",1,1)</f>
        <v>1</v>
      </c>
      <c r="BH21" s="4">
        <f>IF('6. Postes nuit'!$C$3="Score",1,1)</f>
        <v>1</v>
      </c>
      <c r="BI21" s="4">
        <f>IF('6. Postes nuit'!$C$3="Score",1,1)</f>
        <v>1</v>
      </c>
      <c r="BJ21" s="4">
        <f>IF('6. Postes nuit'!$C$3="Score",1,1)</f>
        <v>1</v>
      </c>
      <c r="BK21" s="4">
        <f>IF('6. Postes nuit'!$C$3="Score",1,1)</f>
        <v>1</v>
      </c>
      <c r="BL21" s="4">
        <f>IF('6. Postes nuit'!$C$3="Score",0,0)</f>
        <v>0</v>
      </c>
      <c r="BM21" s="4">
        <f>IF('6. Postes nuit'!$C$3="Score",0,0)</f>
        <v>0</v>
      </c>
      <c r="BN21" s="4">
        <f>IF('6. Postes nuit'!$C$3="Score",0,0)</f>
        <v>0</v>
      </c>
      <c r="BO21" s="4">
        <f>IF('6. Postes nuit'!$C$3="Score",0,0)</f>
        <v>0</v>
      </c>
      <c r="BP21" s="4">
        <f>IF('6. Postes nuit'!$C$3="Score",0,0)</f>
        <v>0</v>
      </c>
      <c r="BQ21" s="4">
        <f>IF('6. Postes nuit'!$C$3="Score",0,0)</f>
        <v>0</v>
      </c>
      <c r="BR21" s="4">
        <f>IF('6. Postes nuit'!$C$3="Score",0,0)</f>
        <v>0</v>
      </c>
      <c r="BS21" s="4">
        <f>IF('6. Postes nuit'!$C$3="Score",0,0)</f>
        <v>0</v>
      </c>
      <c r="BT21" s="4">
        <f>IF('6. Postes nuit'!$C$3="Score",1,1)</f>
        <v>1</v>
      </c>
      <c r="BU21" s="4">
        <f>IF('6. Postes nuit'!$C$3="Score",1,1)</f>
        <v>1</v>
      </c>
      <c r="BV21" s="4">
        <f>IF('6. Postes nuit'!$C$3="Score",1,1)</f>
        <v>1</v>
      </c>
      <c r="BW21" s="4">
        <f>IF('6. Postes nuit'!$C$3="Score",1,1)</f>
        <v>1</v>
      </c>
      <c r="BX21" s="4">
        <f>IF('6. Postes nuit'!$C$3="Score",1,1)</f>
        <v>1</v>
      </c>
      <c r="BY21">
        <f>IF('6. Postes nuit'!$C$3="Score",1,1)</f>
        <v>1</v>
      </c>
      <c r="BZ21">
        <f>IF('6. Postes nuit'!$C$3="Score",1,1)</f>
        <v>1</v>
      </c>
      <c r="CA21">
        <f>IF('6. Postes nuit'!$C$3="Score",0,0)</f>
        <v>0</v>
      </c>
      <c r="CB21">
        <f>IF('6. Postes nuit'!$C$3="Score",0,0)</f>
        <v>0</v>
      </c>
      <c r="CC21">
        <f>IF('6. Postes nuit'!$C$3="Score",0,0)</f>
        <v>0</v>
      </c>
      <c r="CD21">
        <f>IF('6. Postes nuit'!$C$3="Score",1,1)</f>
        <v>1</v>
      </c>
      <c r="CE21">
        <f>IF('6. Postes nuit'!$C$3="Score",1,1)</f>
        <v>1</v>
      </c>
      <c r="CF21">
        <f>IF('6. Postes nuit'!$C$3="Score",1,1)</f>
        <v>1</v>
      </c>
      <c r="CG21">
        <f>IF('6. Postes nuit'!$C$3="Score",1,1)</f>
        <v>1</v>
      </c>
      <c r="CH21">
        <f>IF('6. Postes nuit'!$C$3="Score",1,1)</f>
        <v>1</v>
      </c>
      <c r="CI21">
        <f>IF('6. Postes nuit'!$C$3="Score",1,1)</f>
        <v>1</v>
      </c>
      <c r="CJ21">
        <f>IF('6. Postes nuit'!$C$3="Score",1,1)</f>
        <v>1</v>
      </c>
      <c r="CK21">
        <f>IF('6. Postes nuit'!$C$3="Score",0,0)</f>
        <v>0</v>
      </c>
      <c r="CL21">
        <f>IF('6. Postes nuit'!$C$3="Score",0,0)</f>
        <v>0</v>
      </c>
      <c r="CM21">
        <f>IF('6. Postes nuit'!$C$3="Score",0,0)</f>
        <v>0</v>
      </c>
      <c r="CN21">
        <f>IF('6. Postes nuit'!$C$3="Score",1,1)</f>
        <v>1</v>
      </c>
      <c r="CO21">
        <f>IF('6. Postes nuit'!$C$3="Score",1,1)</f>
        <v>1</v>
      </c>
      <c r="CP21">
        <f>IF('6. Postes nuit'!$C$3="Score",1,1)</f>
        <v>1</v>
      </c>
      <c r="CQ21">
        <f>IF('6. Postes nuit'!$C$3="Score",1,2)</f>
        <v>2</v>
      </c>
      <c r="CR21">
        <f>IF('6. Postes nuit'!$C$3="Score",1,2)</f>
        <v>2</v>
      </c>
      <c r="CS21">
        <f>IF('6. Postes nuit'!$C$3="Score",1,2)</f>
        <v>2</v>
      </c>
      <c r="CT21">
        <f>IF('6. Postes nuit'!$C$3="Score",1,2)</f>
        <v>2</v>
      </c>
      <c r="CU21">
        <f>IF('6. Postes nuit'!$C$3="Score",1,1)</f>
        <v>1</v>
      </c>
      <c r="CV21">
        <f>IF('6. Postes nuit'!$C$3="Score",1,1)</f>
        <v>1</v>
      </c>
      <c r="CW21">
        <f>IF('6. Postes nuit'!$C$3="Score",1,1)</f>
        <v>1</v>
      </c>
      <c r="CX21">
        <f>IF('6. Postes nuit'!$C$3="Score",0,0)</f>
        <v>0</v>
      </c>
      <c r="CY21">
        <f>IF('6. Postes nuit'!$C$3="Score",0,0)</f>
        <v>0</v>
      </c>
      <c r="CZ21">
        <f>IF('6. Postes nuit'!$C$3="Score",0,0)</f>
        <v>0</v>
      </c>
      <c r="DA21">
        <f>IF('6. Postes nuit'!$C$3="Score",0,0)</f>
        <v>0</v>
      </c>
    </row>
    <row r="22" spans="1:105" x14ac:dyDescent="0.35">
      <c r="A22" s="478" t="s">
        <v>1265</v>
      </c>
      <c r="B22" s="186" t="e">
        <f>#REF!</f>
        <v>#REF!</v>
      </c>
      <c r="C22" s="183">
        <v>1</v>
      </c>
      <c r="D22" s="206">
        <f t="shared" si="3"/>
        <v>0.85882352941176465</v>
      </c>
      <c r="E22" s="184">
        <f>IF('6. Postes nuit'!$C$3="Score",,)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IF('6. Postes nuit'!$C$3="Score",,)</f>
        <v>0</v>
      </c>
      <c r="Q22" s="184">
        <f>IF('6. Postes nuit'!$C$3="Score",,)</f>
        <v>0</v>
      </c>
      <c r="R22" s="183">
        <f>IF('6. Postes nuit'!$C$3="Score",,)</f>
        <v>0</v>
      </c>
      <c r="S22" s="183">
        <f>IF('6. Postes nuit'!$C$3="Score",,)</f>
        <v>0</v>
      </c>
      <c r="T22" s="183">
        <f>IF('6. Postes nuit'!$C$3="Score",,)</f>
        <v>0</v>
      </c>
      <c r="U22" s="185">
        <f>IF('6. Postes nuit'!$C$3="Score",1,2)</f>
        <v>2</v>
      </c>
      <c r="V22" s="185">
        <f>IF('6. Postes nuit'!$C$3="Score",1,2)</f>
        <v>2</v>
      </c>
      <c r="W22" s="185">
        <f>IF('6. Postes nuit'!$C$3="Score",1,2)</f>
        <v>2</v>
      </c>
      <c r="X22" s="185">
        <f>IF('6. Postes nuit'!$C$3="Score",1,1)</f>
        <v>1</v>
      </c>
      <c r="Y22" s="185">
        <f>IF('6. Postes nuit'!$C$3="Score",0,0)</f>
        <v>0</v>
      </c>
      <c r="Z22" s="185">
        <f>IF('6. Postes nuit'!$C$3="Score",1,1)</f>
        <v>1</v>
      </c>
      <c r="AA22" s="185">
        <f>IF('6. Postes nuit'!$C$3="Score",1,1)</f>
        <v>1</v>
      </c>
      <c r="AB22" s="185">
        <f>IF('6. Postes nuit'!$C$3="Score",1,1)</f>
        <v>1</v>
      </c>
      <c r="AC22" s="185">
        <f>IF('6. Postes nuit'!$C$3="Score",1,1)</f>
        <v>1</v>
      </c>
      <c r="AD22" s="185">
        <f>IF('6. Postes nuit'!$C$3="Score",1,2)</f>
        <v>2</v>
      </c>
      <c r="AE22" s="185">
        <f>IF('6. Postes nuit'!$C$3="Score",1,2)</f>
        <v>2</v>
      </c>
      <c r="AF22" s="185">
        <f>IF('6. Postes nuit'!$C$3="Score",1,2)</f>
        <v>2</v>
      </c>
      <c r="AG22" s="185">
        <f>IF('6. Postes nuit'!$C$3="Score",1,1)</f>
        <v>1</v>
      </c>
      <c r="AH22" s="185">
        <f>IF('6. Postes nuit'!$C$3="Score",1,1)</f>
        <v>1</v>
      </c>
      <c r="AI22" s="185">
        <f>IF('6. Postes nuit'!$C$3="Score",1,1)</f>
        <v>1</v>
      </c>
      <c r="AJ22" s="185">
        <f>IF('6. Postes nuit'!$C$3="Score",1,1)</f>
        <v>1</v>
      </c>
      <c r="AK22" s="185">
        <f>IF('6. Postes nuit'!$C$3="Score",0,0)</f>
        <v>0</v>
      </c>
      <c r="AL22" s="185">
        <f>IF('6. Postes nuit'!$C$3="Score",0,0)</f>
        <v>0</v>
      </c>
      <c r="AM22" s="185">
        <f>IF('6. Postes nuit'!$C$3="Score",1,1)</f>
        <v>1</v>
      </c>
      <c r="AN22" s="185">
        <f>IF('6. Postes nuit'!$C$3="Score",1,1)</f>
        <v>1</v>
      </c>
      <c r="AO22" s="185">
        <f>IF('6. Postes nuit'!$C$3="Score",1,1)</f>
        <v>1</v>
      </c>
      <c r="AP22" s="185">
        <f>IF('6. Postes nuit'!$C$3="Score",1,1)</f>
        <v>1</v>
      </c>
      <c r="AQ22" s="185">
        <f>IF('6. Postes nuit'!$C$3="Score",1,2)</f>
        <v>2</v>
      </c>
      <c r="AR22" s="185">
        <f>IF('6. Postes nuit'!$C$3="Score",1,2)</f>
        <v>2</v>
      </c>
      <c r="AS22" s="194">
        <f>IF('6. Postes nuit'!$C$3="Score",1,2)</f>
        <v>2</v>
      </c>
      <c r="AT22" s="4">
        <f>IF('6. Postes nuit'!$C$3="Score",1,1)</f>
        <v>1</v>
      </c>
      <c r="AU22" s="4">
        <f>IF('6. Postes nuit'!$C$3="Score",1,1)</f>
        <v>1</v>
      </c>
      <c r="AV22" s="4">
        <f>IF('6. Postes nuit'!$C$3="Score",1,1)</f>
        <v>1</v>
      </c>
      <c r="AW22" s="4">
        <f>IF('6. Postes nuit'!$C$3="Score",1,2)</f>
        <v>2</v>
      </c>
      <c r="AX22" s="4">
        <f>IF('6. Postes nuit'!$C$3="Score",1,1)</f>
        <v>1</v>
      </c>
      <c r="AY22" s="4">
        <f>IF('6. Postes nuit'!$C$3="Score",1,1)</f>
        <v>1</v>
      </c>
      <c r="AZ22" s="4">
        <f>IF('6. Postes nuit'!$C$3="Score",1,1)</f>
        <v>1</v>
      </c>
      <c r="BA22" s="4">
        <f>IF('6. Postes nuit'!$C$3="Score",1,1)</f>
        <v>1</v>
      </c>
      <c r="BB22" s="4">
        <f>IF('6. Postes nuit'!$C$3="Score",1,1)</f>
        <v>1</v>
      </c>
      <c r="BC22" s="4">
        <f>IF('6. Postes nuit'!$C$3="Score",1,1)</f>
        <v>1</v>
      </c>
      <c r="BD22" s="4">
        <f>IF('6. Postes nuit'!$C$3="Score",0,0)</f>
        <v>0</v>
      </c>
      <c r="BE22" s="4">
        <f>IF('6. Postes nuit'!$C$3="Score",0,0)</f>
        <v>0</v>
      </c>
      <c r="BF22" s="4">
        <f>IF('6. Postes nuit'!$C$3="Score",0,0)</f>
        <v>0</v>
      </c>
      <c r="BG22" s="4">
        <f>IF('6. Postes nuit'!$C$3="Score",0,0)</f>
        <v>0</v>
      </c>
      <c r="BH22" s="4">
        <f>IF('6. Postes nuit'!$C$3="Score",0,0)</f>
        <v>0</v>
      </c>
      <c r="BI22" s="4">
        <f>IF('6. Postes nuit'!$C$3="Score",0,0)</f>
        <v>0</v>
      </c>
      <c r="BJ22" s="4">
        <f>IF('6. Postes nuit'!$C$3="Score",0,0)</f>
        <v>0</v>
      </c>
      <c r="BK22" s="4">
        <f>IF('6. Postes nuit'!$C$3="Score",1,1)</f>
        <v>1</v>
      </c>
      <c r="BL22" s="4">
        <f>IF('6. Postes nuit'!$C$3="Score",1,1)</f>
        <v>1</v>
      </c>
      <c r="BM22" s="4">
        <f>IF('6. Postes nuit'!$C$3="Score",1,1)</f>
        <v>1</v>
      </c>
      <c r="BN22" s="4">
        <f>IF('6. Postes nuit'!$C$3="Score",1,1)</f>
        <v>1</v>
      </c>
      <c r="BO22" s="4">
        <f>IF('6. Postes nuit'!$C$3="Score",1,1)</f>
        <v>1</v>
      </c>
      <c r="BP22" s="4">
        <f>IF('6. Postes nuit'!$C$3="Score",1,1)</f>
        <v>1</v>
      </c>
      <c r="BQ22" s="4">
        <f>IF('6. Postes nuit'!$C$3="Score",1,1)</f>
        <v>1</v>
      </c>
      <c r="BR22" s="4">
        <f>IF('6. Postes nuit'!$C$3="Score",0,0)</f>
        <v>0</v>
      </c>
      <c r="BS22" s="4">
        <f>IF('6. Postes nuit'!$C$3="Score",0,0)</f>
        <v>0</v>
      </c>
      <c r="BT22" s="4">
        <f>IF('6. Postes nuit'!$C$3="Score",0,0)</f>
        <v>0</v>
      </c>
      <c r="BU22" s="4">
        <f>IF('6. Postes nuit'!$C$3="Score",0,0)</f>
        <v>0</v>
      </c>
      <c r="BV22" s="4">
        <f>IF('6. Postes nuit'!$C$3="Score",0,0)</f>
        <v>0</v>
      </c>
      <c r="BW22" s="4">
        <f>IF('6. Postes nuit'!$C$3="Score",0,0)</f>
        <v>0</v>
      </c>
      <c r="BX22" s="4">
        <f>IF('6. Postes nuit'!$C$3="Score",0,0)</f>
        <v>0</v>
      </c>
      <c r="BY22">
        <f>IF('6. Postes nuit'!$C$3="Score",0,0)</f>
        <v>0</v>
      </c>
      <c r="BZ22">
        <f>IF('6. Postes nuit'!$C$3="Score",0,0)</f>
        <v>0</v>
      </c>
      <c r="CA22">
        <f>IF('6. Postes nuit'!$C$3="Score",1,1)</f>
        <v>1</v>
      </c>
      <c r="CB22">
        <f>IF('6. Postes nuit'!$C$3="Score",1,1)</f>
        <v>1</v>
      </c>
      <c r="CC22">
        <f>IF('6. Postes nuit'!$C$3="Score",1,1)</f>
        <v>1</v>
      </c>
      <c r="CD22">
        <f>IF('6. Postes nuit'!$C$3="Score",1,1)</f>
        <v>1</v>
      </c>
      <c r="CE22">
        <f>IF('6. Postes nuit'!$C$3="Score",1,1)</f>
        <v>1</v>
      </c>
      <c r="CF22">
        <f>IF('6. Postes nuit'!$C$3="Score",1,1)</f>
        <v>1</v>
      </c>
      <c r="CG22">
        <f>IF('6. Postes nuit'!$C$3="Score",1,1)</f>
        <v>1</v>
      </c>
      <c r="CH22">
        <f>IF('6. Postes nuit'!$C$3="Score",0,0)</f>
        <v>0</v>
      </c>
      <c r="CI22">
        <f>IF('6. Postes nuit'!$C$3="Score",0,0)</f>
        <v>0</v>
      </c>
      <c r="CJ22">
        <f>IF('6. Postes nuit'!$C$3="Score",0,0)</f>
        <v>0</v>
      </c>
      <c r="CK22">
        <f>IF('6. Postes nuit'!$C$3="Score",1,1)</f>
        <v>1</v>
      </c>
      <c r="CL22">
        <f>IF('6. Postes nuit'!$C$3="Score",1,1)</f>
        <v>1</v>
      </c>
      <c r="CM22">
        <f>IF('6. Postes nuit'!$C$3="Score",1,2)</f>
        <v>2</v>
      </c>
      <c r="CN22">
        <f>IF('6. Postes nuit'!$C$3="Score",1,2)</f>
        <v>2</v>
      </c>
      <c r="CO22">
        <f>IF('6. Postes nuit'!$C$3="Score",1,2)</f>
        <v>2</v>
      </c>
      <c r="CP22">
        <f>IF('6. Postes nuit'!$C$3="Score",1,2)</f>
        <v>2</v>
      </c>
      <c r="CQ22">
        <f>IF('6. Postes nuit'!$C$3="Score",1,2)</f>
        <v>2</v>
      </c>
      <c r="CR22">
        <f>IF('6. Postes nuit'!$C$3="Score",1,1)</f>
        <v>1</v>
      </c>
      <c r="CS22">
        <f>IF('6. Postes nuit'!$C$3="Score",1,1)</f>
        <v>1</v>
      </c>
      <c r="CT22">
        <f>IF('6. Postes nuit'!$C$3="Score",0,0)</f>
        <v>0</v>
      </c>
      <c r="CU22">
        <f>IF('6. Postes nuit'!$C$3="Score",0,0)</f>
        <v>0</v>
      </c>
      <c r="CV22">
        <f>IF('6. Postes nuit'!$C$3="Score",0,0)</f>
        <v>0</v>
      </c>
      <c r="CW22">
        <f>IF('6. Postes nuit'!$C$3="Score",0,0)</f>
        <v>0</v>
      </c>
      <c r="CX22">
        <f>IF('6. Postes nuit'!$C$3="Score",0,0)</f>
        <v>0</v>
      </c>
      <c r="CY22">
        <f>IF('6. Postes nuit'!$C$3="Score",1,1)</f>
        <v>1</v>
      </c>
      <c r="CZ22">
        <f>IF('6. Postes nuit'!$C$3="Score",1,1)</f>
        <v>1</v>
      </c>
      <c r="DA22">
        <f>IF('6. Postes nuit'!$C$3="Score",1,1)</f>
        <v>1</v>
      </c>
    </row>
    <row r="23" spans="1:105" x14ac:dyDescent="0.35">
      <c r="A23" s="478" t="s">
        <v>1265</v>
      </c>
      <c r="B23" s="186" t="e">
        <f>#REF!</f>
        <v>#REF!</v>
      </c>
      <c r="C23" s="172">
        <v>1</v>
      </c>
      <c r="D23" s="207">
        <f t="shared" si="3"/>
        <v>0.87058823529411766</v>
      </c>
      <c r="E23" s="187">
        <f>IF('6. Postes nuit'!$C$3="Score",,)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IF('6. Postes nuit'!$C$3="Score",,)</f>
        <v>0</v>
      </c>
      <c r="Q23" s="188">
        <f>IF('6. Postes nuit'!$C$3="Score",,)</f>
        <v>0</v>
      </c>
      <c r="R23" s="188">
        <f>IF('6. Postes nuit'!$C$3="Score",,)</f>
        <v>0</v>
      </c>
      <c r="S23" s="187">
        <f>IF('6. Postes nuit'!$C$3="Score",,)</f>
        <v>0</v>
      </c>
      <c r="T23" s="187">
        <f>IF('6. Postes nuit'!$C$3="Score",,)</f>
        <v>0</v>
      </c>
      <c r="U23" s="172">
        <f>IF('6. Postes nuit'!$C$3="Score",0,0)</f>
        <v>0</v>
      </c>
      <c r="V23" s="172">
        <f>IF('6. Postes nuit'!$C$3="Score",0,0)</f>
        <v>0</v>
      </c>
      <c r="W23" s="172">
        <f>IF('6. Postes nuit'!$C$3="Score",0,0)</f>
        <v>0</v>
      </c>
      <c r="X23" s="172">
        <f>IF('6. Postes nuit'!$C$3="Score",1,1)</f>
        <v>1</v>
      </c>
      <c r="Y23" s="172">
        <f>IF('6. Postes nuit'!$C$3="Score",1,1)</f>
        <v>1</v>
      </c>
      <c r="Z23" s="172">
        <f>IF('6. Postes nuit'!$C$3="Score",1,1)</f>
        <v>1</v>
      </c>
      <c r="AA23" s="172">
        <f>IF('6. Postes nuit'!$C$3="Score",1,1)</f>
        <v>1</v>
      </c>
      <c r="AB23" s="172">
        <f>IF('6. Postes nuit'!$C$3="Score",1,1)</f>
        <v>1</v>
      </c>
      <c r="AC23" s="172">
        <f>IF('6. Postes nuit'!$C$3="Score",1,1)</f>
        <v>1</v>
      </c>
      <c r="AD23" s="172">
        <f>IF('6. Postes nuit'!$C$3="Score",1,1)</f>
        <v>1</v>
      </c>
      <c r="AE23" s="172">
        <f>IF('6. Postes nuit'!$C$3="Score",1,1)</f>
        <v>1</v>
      </c>
      <c r="AF23" s="172">
        <f>IF('6. Postes nuit'!$C$3="Score",1,1)</f>
        <v>1</v>
      </c>
      <c r="AG23" s="172">
        <f>IF('6. Postes nuit'!$C$3="Score",1,1)</f>
        <v>1</v>
      </c>
      <c r="AH23" s="172">
        <f>IF('6. Postes nuit'!$C$3="Score",1,1)</f>
        <v>1</v>
      </c>
      <c r="AI23" s="172">
        <f>IF('6. Postes nuit'!$C$3="Score",1,1)</f>
        <v>1</v>
      </c>
      <c r="AJ23" s="172">
        <f>IF('6. Postes nuit'!$C$3="Score",1,1)</f>
        <v>1</v>
      </c>
      <c r="AK23" s="172">
        <f>IF('6. Postes nuit'!$C$3="Score",1,2)</f>
        <v>2</v>
      </c>
      <c r="AL23" s="172">
        <f>IF('6. Postes nuit'!$C$3="Score",1,1)</f>
        <v>1</v>
      </c>
      <c r="AM23" s="172">
        <f>IF('6. Postes nuit'!$C$3="Score",1,1)</f>
        <v>1</v>
      </c>
      <c r="AN23" s="172">
        <f>IF('6. Postes nuit'!$C$3="Score",1,1)</f>
        <v>1</v>
      </c>
      <c r="AO23" s="172">
        <f>IF('6. Postes nuit'!$C$3="Score",1,1)</f>
        <v>1</v>
      </c>
      <c r="AP23" s="172">
        <f>IF('6. Postes nuit'!$C$3="Score",1,1)</f>
        <v>1</v>
      </c>
      <c r="AQ23" s="172">
        <f>IF('6. Postes nuit'!$C$3="Score",1,1)</f>
        <v>1</v>
      </c>
      <c r="AR23" s="172">
        <f>IF('6. Postes nuit'!$C$3="Score",0,0)</f>
        <v>0</v>
      </c>
      <c r="AS23" s="189">
        <f>IF('6. Postes nuit'!$C$3="Score",0,0)</f>
        <v>0</v>
      </c>
      <c r="AT23" s="4">
        <f>IF('6. Postes nuit'!$C$3="Score",1,1)</f>
        <v>1</v>
      </c>
      <c r="AU23" s="4">
        <f>IF('6. Postes nuit'!$C$3="Score",1,1)</f>
        <v>1</v>
      </c>
      <c r="AV23" s="4">
        <f>IF('6. Postes nuit'!$C$3="Score",1,1)</f>
        <v>1</v>
      </c>
      <c r="AW23" s="4">
        <f>IF('6. Postes nuit'!$C$3="Score",1,1)</f>
        <v>1</v>
      </c>
      <c r="AX23" s="4">
        <f>IF('6. Postes nuit'!$C$3="Score",1,1)</f>
        <v>1</v>
      </c>
      <c r="AY23" s="4">
        <f>IF('6. Postes nuit'!$C$3="Score",1,1)</f>
        <v>1</v>
      </c>
      <c r="AZ23" s="4">
        <f>IF('6. Postes nuit'!$C$3="Score",1,1)</f>
        <v>1</v>
      </c>
      <c r="BA23" s="4">
        <f>IF('6. Postes nuit'!$C$3="Score",0,0)</f>
        <v>0</v>
      </c>
      <c r="BB23" s="4">
        <f>IF('6. Postes nuit'!$C$3="Score",0,0)</f>
        <v>0</v>
      </c>
      <c r="BC23" s="4">
        <f>IF('6. Postes nuit'!$C$3="Score",0,0)</f>
        <v>0</v>
      </c>
      <c r="BD23" s="4">
        <f>IF('6. Postes nuit'!$C$3="Score",0,0)</f>
        <v>0</v>
      </c>
      <c r="BE23" s="4">
        <f>IF('6. Postes nuit'!$C$3="Score",0,0)</f>
        <v>0</v>
      </c>
      <c r="BF23" s="4">
        <f>IF('6. Postes nuit'!$C$3="Score",0,0)</f>
        <v>0</v>
      </c>
      <c r="BG23" s="4">
        <f>IF('6. Postes nuit'!$C$3="Score",0,0)</f>
        <v>0</v>
      </c>
      <c r="BH23" s="4">
        <f>IF('6. Postes nuit'!$C$3="Score",0,0)</f>
        <v>0</v>
      </c>
      <c r="BI23" s="4">
        <f>IF('6. Postes nuit'!$C$3="Score",0,0)</f>
        <v>0</v>
      </c>
      <c r="BJ23" s="4">
        <f>IF('6. Postes nuit'!$C$3="Score",0,0)</f>
        <v>0</v>
      </c>
      <c r="BK23" s="4">
        <f>IF('6. Postes nuit'!$C$3="Score",0,0)</f>
        <v>0</v>
      </c>
      <c r="BL23" s="4">
        <f>IF('6. Postes nuit'!$C$3="Score",1,1)</f>
        <v>1</v>
      </c>
      <c r="BM23" s="4">
        <f>IF('6. Postes nuit'!$C$3="Score",1,1)</f>
        <v>1</v>
      </c>
      <c r="BN23" s="4">
        <f>IF('6. Postes nuit'!$C$3="Score",1,1)</f>
        <v>1</v>
      </c>
      <c r="BO23" s="4">
        <f>IF('6. Postes nuit'!$C$3="Score",1,1)</f>
        <v>1</v>
      </c>
      <c r="BP23" s="4">
        <f>IF('6. Postes nuit'!$C$3="Score",1,1)</f>
        <v>1</v>
      </c>
      <c r="BQ23" s="4">
        <f>IF('6. Postes nuit'!$C$3="Score",1,1)</f>
        <v>1</v>
      </c>
      <c r="BR23" s="4">
        <f>IF('6. Postes nuit'!$C$3="Score",1,2)</f>
        <v>2</v>
      </c>
      <c r="BS23" s="4">
        <f>IF('6. Postes nuit'!$C$3="Score",1,1)</f>
        <v>1</v>
      </c>
      <c r="BT23" s="4">
        <f>IF('6. Postes nuit'!$C$3="Score",1,1)</f>
        <v>1</v>
      </c>
      <c r="BU23" s="4">
        <f>IF('6. Postes nuit'!$C$3="Score",1,1)</f>
        <v>1</v>
      </c>
      <c r="BV23" s="4">
        <f>IF('6. Postes nuit'!$C$3="Score",1,1)</f>
        <v>1</v>
      </c>
      <c r="BW23" s="4">
        <f>IF('6. Postes nuit'!$C$3="Score",1,2)</f>
        <v>2</v>
      </c>
      <c r="BX23" s="4">
        <f>IF('6. Postes nuit'!$C$3="Score",1,2)</f>
        <v>2</v>
      </c>
      <c r="BY23">
        <f>IF('6. Postes nuit'!$C$3="Score",1,1)</f>
        <v>1</v>
      </c>
      <c r="BZ23">
        <f>IF('6. Postes nuit'!$C$3="Score",1,1)</f>
        <v>1</v>
      </c>
      <c r="CA23">
        <f>IF('6. Postes nuit'!$C$3="Score",1,1)</f>
        <v>1</v>
      </c>
      <c r="CB23">
        <f>IF('6. Postes nuit'!$C$3="Score",1,1)</f>
        <v>1</v>
      </c>
      <c r="CC23">
        <f>IF('6. Postes nuit'!$C$3="Score",1,1)</f>
        <v>1</v>
      </c>
      <c r="CD23">
        <f>IF('6. Postes nuit'!$C$3="Score",0,0)</f>
        <v>0</v>
      </c>
      <c r="CE23">
        <f>IF('6. Postes nuit'!$C$3="Score",0,0)</f>
        <v>0</v>
      </c>
      <c r="CF23">
        <f>IF('6. Postes nuit'!$C$3="Score",1,1)</f>
        <v>1</v>
      </c>
      <c r="CG23">
        <f>IF('6. Postes nuit'!$C$3="Score",1,1)</f>
        <v>1</v>
      </c>
      <c r="CH23">
        <f>IF('6. Postes nuit'!$C$3="Score",1,2)</f>
        <v>2</v>
      </c>
      <c r="CI23">
        <f>IF('6. Postes nuit'!$C$3="Score",1,2)</f>
        <v>2</v>
      </c>
      <c r="CJ23">
        <f>IF('6. Postes nuit'!$C$3="Score",1,2)</f>
        <v>2</v>
      </c>
      <c r="CK23">
        <f>IF('6. Postes nuit'!$C$3="Score",1,2)</f>
        <v>2</v>
      </c>
      <c r="CL23">
        <f>IF('6. Postes nuit'!$C$3="Score",1,2)</f>
        <v>2</v>
      </c>
      <c r="CM23">
        <f>IF('6. Postes nuit'!$C$3="Score",1,1)</f>
        <v>1</v>
      </c>
      <c r="CN23">
        <f>IF('6. Postes nuit'!$C$3="Score",1,1)</f>
        <v>1</v>
      </c>
      <c r="CO23">
        <f>IF('6. Postes nuit'!$C$3="Score",0,0)</f>
        <v>0</v>
      </c>
      <c r="CP23">
        <f>IF('6. Postes nuit'!$C$3="Score",0,0)</f>
        <v>0</v>
      </c>
      <c r="CQ23">
        <f>IF('6. Postes nuit'!$C$3="Score",1,1)</f>
        <v>1</v>
      </c>
      <c r="CR23">
        <f>IF('6. Postes nuit'!$C$3="Score",1,1)</f>
        <v>1</v>
      </c>
      <c r="CS23">
        <f>IF('6. Postes nuit'!$C$3="Score",1,1)</f>
        <v>1</v>
      </c>
      <c r="CT23">
        <f>IF('6. Postes nuit'!$C$3="Score",1,1)</f>
        <v>1</v>
      </c>
      <c r="CU23">
        <f>IF('6. Postes nuit'!$C$3="Score",1,1)</f>
        <v>1</v>
      </c>
      <c r="CV23">
        <f>IF('6. Postes nuit'!$C$3="Score",1,1)</f>
        <v>1</v>
      </c>
      <c r="CW23">
        <f>IF('6. Postes nuit'!$C$3="Score",1,1)</f>
        <v>1</v>
      </c>
      <c r="CX23">
        <f>IF('6. Postes nuit'!$C$3="Score",1,1)</f>
        <v>1</v>
      </c>
      <c r="CY23">
        <f>IF('6. Postes nuit'!$C$3="Score",1,1)</f>
        <v>1</v>
      </c>
      <c r="CZ23">
        <f>IF('6. Postes nuit'!$C$3="Score",1,1)</f>
        <v>1</v>
      </c>
      <c r="DA23">
        <f>IF('6. Postes nuit'!$C$3="Score",1,1)</f>
        <v>1</v>
      </c>
    </row>
    <row r="24" spans="1:105" x14ac:dyDescent="0.35">
      <c r="A24" s="478" t="s">
        <v>1265</v>
      </c>
      <c r="B24" s="186" t="e">
        <f>#REF!</f>
        <v>#REF!</v>
      </c>
      <c r="C24" s="172">
        <v>1</v>
      </c>
      <c r="D24" s="207">
        <f t="shared" si="3"/>
        <v>0.24705882352941178</v>
      </c>
      <c r="E24" s="187">
        <f>IF('6. Postes nuit'!$C$3="Score",,)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IF('6. Postes nuit'!$C$3="Score",,)</f>
        <v>0</v>
      </c>
      <c r="Q24" s="187">
        <f>IF('6. Postes nuit'!$C$3="Score",,)</f>
        <v>0</v>
      </c>
      <c r="R24" s="188">
        <f>IF('6. Postes nuit'!$C$3="Score",,)</f>
        <v>0</v>
      </c>
      <c r="S24" s="188">
        <f>IF('6. Postes nuit'!$C$3="Score",,)</f>
        <v>0</v>
      </c>
      <c r="T24" s="187">
        <f>IF('6. Postes nuit'!$C$3="Score",,)</f>
        <v>0</v>
      </c>
      <c r="U24" s="172">
        <f>IF('6. Postes nuit'!$C$3="Score",0,0)</f>
        <v>0</v>
      </c>
      <c r="V24" s="172">
        <f>IF('6. Postes nuit'!$C$3="Score",0,0)</f>
        <v>0</v>
      </c>
      <c r="W24" s="172">
        <f>IF('6. Postes nuit'!$C$3="Score",0,0)</f>
        <v>0</v>
      </c>
      <c r="X24" s="172">
        <f>IF('6. Postes nuit'!$C$3="Score",0,0)</f>
        <v>0</v>
      </c>
      <c r="Y24" s="172">
        <f>IF('6. Postes nuit'!$C$3="Score",1,1)</f>
        <v>1</v>
      </c>
      <c r="Z24" s="172">
        <f>IF('6. Postes nuit'!$C$3="Score",1,1)</f>
        <v>1</v>
      </c>
      <c r="AA24" s="172">
        <f>IF('6. Postes nuit'!$C$3="Score",1,1)</f>
        <v>1</v>
      </c>
      <c r="AB24" s="172">
        <f>IF('6. Postes nuit'!$C$3="Score",1,1)</f>
        <v>1</v>
      </c>
      <c r="AC24" s="172">
        <f>IF('6. Postes nuit'!$C$3="Score",1,1)</f>
        <v>1</v>
      </c>
      <c r="AD24" s="172">
        <f>IF('6. Postes nuit'!$C$3="Score",1,1)</f>
        <v>1</v>
      </c>
      <c r="AE24" s="172">
        <f>IF('6. Postes nuit'!$C$3="Score",1,1)</f>
        <v>1</v>
      </c>
      <c r="AF24" s="172">
        <f>IF('6. Postes nuit'!$C$3="Score",0,0)</f>
        <v>0</v>
      </c>
      <c r="AG24" s="172">
        <f>IF('6. Postes nuit'!$C$3="Score",0,0)</f>
        <v>0</v>
      </c>
      <c r="AH24" s="172">
        <f>IF('6. Postes nuit'!$C$3="Score",0,0)</f>
        <v>0</v>
      </c>
      <c r="AI24" s="172">
        <f>IF('6. Postes nuit'!$C$3="Score",0,0)</f>
        <v>0</v>
      </c>
      <c r="AJ24" s="172">
        <f>IF('6. Postes nuit'!$C$3="Score",0,0)</f>
        <v>0</v>
      </c>
      <c r="AK24" s="172">
        <f>IF('6. Postes nuit'!$C$3="Score",0,0)</f>
        <v>0</v>
      </c>
      <c r="AL24" s="172">
        <f>IF('6. Postes nuit'!$C$3="Score",0,0)</f>
        <v>0</v>
      </c>
      <c r="AM24" s="172">
        <f>IF('6. Postes nuit'!$C$3="Score",0,0)</f>
        <v>0</v>
      </c>
      <c r="AN24" s="172">
        <f>IF('6. Postes nuit'!$C$3="Score",0,0)</f>
        <v>0</v>
      </c>
      <c r="AO24" s="172">
        <f>IF('6. Postes nuit'!$C$3="Score",0,0)</f>
        <v>0</v>
      </c>
      <c r="AP24" s="172">
        <f>IF('6. Postes nuit'!$C$3="Score",0,0)</f>
        <v>0</v>
      </c>
      <c r="AQ24" s="172">
        <f>IF('6. Postes nuit'!$C$3="Score",0,0)</f>
        <v>0</v>
      </c>
      <c r="AR24" s="172">
        <f>IF('6. Postes nuit'!$C$3="Score",0,0)</f>
        <v>0</v>
      </c>
      <c r="AS24" s="189">
        <f>IF('6. Postes nuit'!$C$3="Score",0,0)</f>
        <v>0</v>
      </c>
      <c r="AT24" s="4">
        <f>IF('6. Postes nuit'!$C$3="Score",0,0)</f>
        <v>0</v>
      </c>
      <c r="AU24" s="4">
        <f>IF('6. Postes nuit'!$C$3="Score",0,0)</f>
        <v>0</v>
      </c>
      <c r="AV24" s="4">
        <f>IF('6. Postes nuit'!$C$3="Score",0,0)</f>
        <v>0</v>
      </c>
      <c r="AW24" s="4">
        <f>IF('6. Postes nuit'!$C$3="Score",0,0)</f>
        <v>0</v>
      </c>
      <c r="AX24" s="4">
        <f>IF('6. Postes nuit'!$C$3="Score",0,0)</f>
        <v>0</v>
      </c>
      <c r="AY24" s="4">
        <f>IF('6. Postes nuit'!$C$3="Score",0,0)</f>
        <v>0</v>
      </c>
      <c r="AZ24" s="4">
        <f>IF('6. Postes nuit'!$C$3="Score",0,0)</f>
        <v>0</v>
      </c>
      <c r="BA24" s="4">
        <f>IF('6. Postes nuit'!$C$3="Score",0,0)</f>
        <v>0</v>
      </c>
      <c r="BB24" s="4">
        <f>IF('6. Postes nuit'!$C$3="Score",1,1)</f>
        <v>1</v>
      </c>
      <c r="BC24" s="4">
        <f>IF('6. Postes nuit'!$C$3="Score",1,1)</f>
        <v>1</v>
      </c>
      <c r="BD24" s="4">
        <f>IF('6. Postes nuit'!$C$3="Score",1,1)</f>
        <v>1</v>
      </c>
      <c r="BE24" s="4">
        <f>IF('6. Postes nuit'!$C$3="Score",1,1)</f>
        <v>1</v>
      </c>
      <c r="BF24" s="4">
        <f>IF('6. Postes nuit'!$C$3="Score",1,1)</f>
        <v>1</v>
      </c>
      <c r="BG24" s="4">
        <f>IF('6. Postes nuit'!$C$3="Score",1,1)</f>
        <v>1</v>
      </c>
      <c r="BH24" s="4">
        <f>IF('6. Postes nuit'!$C$3="Score",1,1)</f>
        <v>1</v>
      </c>
      <c r="BI24" s="4">
        <f>IF('6. Postes nuit'!$C$3="Score",0,0)</f>
        <v>0</v>
      </c>
      <c r="BJ24" s="4">
        <f>IF('6. Postes nuit'!$C$3="Score",0,0)</f>
        <v>0</v>
      </c>
      <c r="BK24" s="4">
        <f>IF('6. Postes nuit'!$C$3="Score",0,0)</f>
        <v>0</v>
      </c>
      <c r="BL24" s="4">
        <f>IF('6. Postes nuit'!$C$3="Score",0,0)</f>
        <v>0</v>
      </c>
      <c r="BM24" s="4">
        <f>IF('6. Postes nuit'!$C$3="Score",0,0)</f>
        <v>0</v>
      </c>
      <c r="BN24" s="4">
        <f>IF('6. Postes nuit'!$C$3="Score",0,0)</f>
        <v>0</v>
      </c>
      <c r="BO24" s="4">
        <f>IF('6. Postes nuit'!$C$3="Score",0,0)</f>
        <v>0</v>
      </c>
      <c r="BP24" s="4">
        <f>IF('6. Postes nuit'!$C$3="Score",0,0)</f>
        <v>0</v>
      </c>
      <c r="BQ24" s="4">
        <f>IF('6. Postes nuit'!$C$3="Score",0,0)</f>
        <v>0</v>
      </c>
      <c r="BR24" s="4">
        <f>IF('6. Postes nuit'!$C$3="Score",0,0)</f>
        <v>0</v>
      </c>
      <c r="BS24" s="4">
        <f>IF('6. Postes nuit'!$C$3="Score",0,0)</f>
        <v>0</v>
      </c>
      <c r="BT24" s="4">
        <f>IF('6. Postes nuit'!$C$3="Score",0,0)</f>
        <v>0</v>
      </c>
      <c r="BU24" s="4">
        <f>IF('6. Postes nuit'!$C$3="Score",0,0)</f>
        <v>0</v>
      </c>
      <c r="BV24" s="4">
        <f>IF('6. Postes nuit'!$C$3="Score",0,0)</f>
        <v>0</v>
      </c>
      <c r="BW24" s="4">
        <f>IF('6. Postes nuit'!$C$3="Score",0,0)</f>
        <v>0</v>
      </c>
      <c r="BX24" s="4">
        <f>IF('6. Postes nuit'!$C$3="Score",1,1)</f>
        <v>1</v>
      </c>
      <c r="BY24">
        <f>IF('6. Postes nuit'!$C$3="Score",1,1)</f>
        <v>1</v>
      </c>
      <c r="BZ24">
        <f>IF('6. Postes nuit'!$C$3="Score",1,1)</f>
        <v>1</v>
      </c>
      <c r="CA24">
        <f>IF('6. Postes nuit'!$C$3="Score",1,1)</f>
        <v>1</v>
      </c>
      <c r="CB24">
        <f>IF('6. Postes nuit'!$C$3="Score",1,1)</f>
        <v>1</v>
      </c>
      <c r="CC24">
        <f>IF('6. Postes nuit'!$C$3="Score",1,1)</f>
        <v>1</v>
      </c>
      <c r="CD24">
        <f>IF('6. Postes nuit'!$C$3="Score",1,1)</f>
        <v>1</v>
      </c>
      <c r="CE24">
        <f>IF('6. Postes nuit'!$C$3="Score",0,0)</f>
        <v>0</v>
      </c>
      <c r="CF24">
        <f>IF('6. Postes nuit'!$C$3="Score",0,0)</f>
        <v>0</v>
      </c>
      <c r="CG24">
        <f>IF('6. Postes nuit'!$C$3="Score",0,0)</f>
        <v>0</v>
      </c>
      <c r="CH24">
        <f>IF('6. Postes nuit'!$C$3="Score",0,0)</f>
        <v>0</v>
      </c>
      <c r="CI24">
        <f>IF('6. Postes nuit'!$C$3="Score",0,0)</f>
        <v>0</v>
      </c>
      <c r="CJ24">
        <f>IF('6. Postes nuit'!$C$3="Score",0,0)</f>
        <v>0</v>
      </c>
      <c r="CK24">
        <f>IF('6. Postes nuit'!$C$3="Score",0,0)</f>
        <v>0</v>
      </c>
      <c r="CL24">
        <f>IF('6. Postes nuit'!$C$3="Score",0,0)</f>
        <v>0</v>
      </c>
      <c r="CM24">
        <f>IF('6. Postes nuit'!$C$3="Score",0,0)</f>
        <v>0</v>
      </c>
      <c r="CN24">
        <f>IF('6. Postes nuit'!$C$3="Score",0,0)</f>
        <v>0</v>
      </c>
      <c r="CO24">
        <f>IF('6. Postes nuit'!$C$3="Score",0,0)</f>
        <v>0</v>
      </c>
      <c r="CP24">
        <f>IF('6. Postes nuit'!$C$3="Score",0,0)</f>
        <v>0</v>
      </c>
      <c r="CQ24">
        <f>IF('6. Postes nuit'!$C$3="Score",0,0)</f>
        <v>0</v>
      </c>
      <c r="CR24">
        <f>IF('6. Postes nuit'!$C$3="Score",0,0)</f>
        <v>0</v>
      </c>
      <c r="CS24">
        <f>IF('6. Postes nuit'!$C$3="Score",0,0)</f>
        <v>0</v>
      </c>
      <c r="CT24">
        <f>IF('6. Postes nuit'!$C$3="Score",0,0)</f>
        <v>0</v>
      </c>
      <c r="CU24">
        <f>IF('6. Postes nuit'!$C$3="Score",0,0)</f>
        <v>0</v>
      </c>
      <c r="CV24">
        <f>IF('6. Postes nuit'!$C$3="Score",0,0)</f>
        <v>0</v>
      </c>
      <c r="CW24">
        <f>IF('6. Postes nuit'!$C$3="Score",0,0)</f>
        <v>0</v>
      </c>
      <c r="CX24">
        <f>IF('6. Postes nuit'!$C$3="Score",0,0)</f>
        <v>0</v>
      </c>
      <c r="CY24">
        <f>IF('6. Postes nuit'!$C$3="Score",0,0)</f>
        <v>0</v>
      </c>
      <c r="CZ24">
        <f>IF('6. Postes nuit'!$C$3="Score",0,0)</f>
        <v>0</v>
      </c>
      <c r="DA24">
        <f>IF('6. Postes nuit'!$C$3="Score",0,0)</f>
        <v>0</v>
      </c>
    </row>
    <row r="25" spans="1:105" x14ac:dyDescent="0.35">
      <c r="A25" s="478" t="s">
        <v>1265</v>
      </c>
      <c r="B25" s="186" t="e">
        <f>#REF!</f>
        <v>#REF!</v>
      </c>
      <c r="C25" s="172">
        <v>1</v>
      </c>
      <c r="D25" s="207">
        <f t="shared" si="3"/>
        <v>0.32941176470588235</v>
      </c>
      <c r="E25" s="188">
        <f>IF('6. Postes nuit'!$C$3="Score",,)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IF('6. Postes nuit'!$C$3="Score",,)</f>
        <v>0</v>
      </c>
      <c r="Q25" s="187">
        <f>IF('6. Postes nuit'!$C$3="Score",,)</f>
        <v>0</v>
      </c>
      <c r="R25" s="188">
        <f>IF('6. Postes nuit'!$C$3="Score",,)</f>
        <v>0</v>
      </c>
      <c r="S25" s="188">
        <f>IF('6. Postes nuit'!$C$3="Score",,)</f>
        <v>0</v>
      </c>
      <c r="T25" s="187">
        <f>IF('6. Postes nuit'!$C$3="Score",,)</f>
        <v>0</v>
      </c>
      <c r="U25" s="172">
        <f>IF('6. Postes nuit'!$C$3="Score",0,0)</f>
        <v>0</v>
      </c>
      <c r="V25" s="172">
        <f>IF('6. Postes nuit'!$C$3="Score",1,1)</f>
        <v>1</v>
      </c>
      <c r="W25" s="172">
        <f>IF('6. Postes nuit'!$C$3="Score",1,2)</f>
        <v>2</v>
      </c>
      <c r="X25" s="172">
        <f>IF('6. Postes nuit'!$C$3="Score",1,2)</f>
        <v>2</v>
      </c>
      <c r="Y25" s="172">
        <f>IF('6. Postes nuit'!$C$3="Score",1,2)</f>
        <v>2</v>
      </c>
      <c r="Z25" s="172">
        <f>IF('6. Postes nuit'!$C$3="Score",1,2)</f>
        <v>2</v>
      </c>
      <c r="AA25" s="172">
        <f>IF('6. Postes nuit'!$C$3="Score",1,2)</f>
        <v>2</v>
      </c>
      <c r="AB25" s="172">
        <f>IF('6. Postes nuit'!$C$3="Score",1,2)</f>
        <v>2</v>
      </c>
      <c r="AC25" s="172">
        <f>IF('6. Postes nuit'!$C$3="Score",1,1)</f>
        <v>1</v>
      </c>
      <c r="AD25" s="172">
        <f>IF('6. Postes nuit'!$C$3="Score",0,0)</f>
        <v>0</v>
      </c>
      <c r="AE25" s="172">
        <f>IF('6. Postes nuit'!$C$3="Score",0,0)</f>
        <v>0</v>
      </c>
      <c r="AF25" s="172">
        <f>IF('6. Postes nuit'!$C$3="Score",0,0)</f>
        <v>0</v>
      </c>
      <c r="AG25" s="172">
        <f>IF('6. Postes nuit'!$C$3="Score",0,0)</f>
        <v>0</v>
      </c>
      <c r="AH25" s="172">
        <f>IF('6. Postes nuit'!$C$3="Score",0,0)</f>
        <v>0</v>
      </c>
      <c r="AI25" s="172">
        <f>IF('6. Postes nuit'!$C$3="Score",0,0)</f>
        <v>0</v>
      </c>
      <c r="AJ25" s="172">
        <f>IF('6. Postes nuit'!$C$3="Score",0,0)</f>
        <v>0</v>
      </c>
      <c r="AK25" s="172">
        <f>IF('6. Postes nuit'!$C$3="Score",0,0)</f>
        <v>0</v>
      </c>
      <c r="AL25" s="172">
        <f>IF('6. Postes nuit'!$C$3="Score",0,0)</f>
        <v>0</v>
      </c>
      <c r="AM25" s="172">
        <f>IF('6. Postes nuit'!$C$3="Score",0,0)</f>
        <v>0</v>
      </c>
      <c r="AN25" s="172">
        <f>IF('6. Postes nuit'!$C$3="Score",0,0)</f>
        <v>0</v>
      </c>
      <c r="AO25" s="172">
        <f>IF('6. Postes nuit'!$C$3="Score",0,0)</f>
        <v>0</v>
      </c>
      <c r="AP25" s="172">
        <f>IF('6. Postes nuit'!$C$3="Score",0,0)</f>
        <v>0</v>
      </c>
      <c r="AQ25" s="172">
        <f>IF('6. Postes nuit'!$C$3="Score",0,0)</f>
        <v>0</v>
      </c>
      <c r="AR25" s="172">
        <f>IF('6. Postes nuit'!$C$3="Score",0,0)</f>
        <v>0</v>
      </c>
      <c r="AS25" s="189">
        <f>IF('6. Postes nuit'!$C$3="Score",0,0)</f>
        <v>0</v>
      </c>
      <c r="AT25" s="4">
        <f>IF('6. Postes nuit'!$C$3="Score",0,0)</f>
        <v>0</v>
      </c>
      <c r="AU25" s="4">
        <f>IF('6. Postes nuit'!$C$3="Score",0,0)</f>
        <v>0</v>
      </c>
      <c r="AV25" s="4">
        <f>IF('6. Postes nuit'!$C$3="Score",0,0)</f>
        <v>0</v>
      </c>
      <c r="AW25" s="4">
        <f>IF('6. Postes nuit'!$C$3="Score",0,0)</f>
        <v>0</v>
      </c>
      <c r="AX25" s="4">
        <f>IF('6. Postes nuit'!$C$3="Score",0,0)</f>
        <v>0</v>
      </c>
      <c r="AY25" s="4">
        <f>IF('6. Postes nuit'!$C$3="Score",1,1)</f>
        <v>1</v>
      </c>
      <c r="AZ25" s="4">
        <f>IF('6. Postes nuit'!$C$3="Score",1,1)</f>
        <v>1</v>
      </c>
      <c r="BA25" s="4">
        <f>IF('6. Postes nuit'!$C$3="Score",1,1)</f>
        <v>1</v>
      </c>
      <c r="BB25" s="4">
        <f>IF('6. Postes nuit'!$C$3="Score",1,1)</f>
        <v>1</v>
      </c>
      <c r="BC25" s="4">
        <f>IF('6. Postes nuit'!$C$3="Score",1,1)</f>
        <v>1</v>
      </c>
      <c r="BD25" s="4">
        <f>IF('6. Postes nuit'!$C$3="Score",1,2)</f>
        <v>2</v>
      </c>
      <c r="BE25" s="4">
        <f>IF('6. Postes nuit'!$C$3="Score",1,2)</f>
        <v>2</v>
      </c>
      <c r="BF25" s="4">
        <f>IF('6. Postes nuit'!$C$3="Score",1,1)</f>
        <v>1</v>
      </c>
      <c r="BG25" s="4">
        <f>IF('6. Postes nuit'!$C$3="Score",1,1)</f>
        <v>1</v>
      </c>
      <c r="BH25" s="4">
        <f>IF('6. Postes nuit'!$C$3="Score",1,1)</f>
        <v>1</v>
      </c>
      <c r="BI25" s="4">
        <f>IF('6. Postes nuit'!$C$3="Score",1,1)</f>
        <v>1</v>
      </c>
      <c r="BJ25" s="4">
        <f>IF('6. Postes nuit'!$C$3="Score",1,1)</f>
        <v>1</v>
      </c>
      <c r="BK25" s="4">
        <f>IF('6. Postes nuit'!$C$3="Score",0,0)</f>
        <v>0</v>
      </c>
      <c r="BL25" s="4">
        <f>IF('6. Postes nuit'!$C$3="Score",0,0)</f>
        <v>0</v>
      </c>
      <c r="BM25" s="4">
        <f>IF('6. Postes nuit'!$C$3="Score",0,0)</f>
        <v>0</v>
      </c>
      <c r="BN25" s="4">
        <f>IF('6. Postes nuit'!$C$3="Score",0,0)</f>
        <v>0</v>
      </c>
      <c r="BO25" s="4">
        <f>IF('6. Postes nuit'!$C$3="Score",0,0)</f>
        <v>0</v>
      </c>
      <c r="BP25" s="4">
        <f>IF('6. Postes nuit'!$C$3="Score",0,0)</f>
        <v>0</v>
      </c>
      <c r="BQ25" s="4">
        <f>IF('6. Postes nuit'!$C$3="Score",0,0)</f>
        <v>0</v>
      </c>
      <c r="BR25" s="4">
        <f>IF('6. Postes nuit'!$C$3="Score",0,0)</f>
        <v>0</v>
      </c>
      <c r="BS25" s="4">
        <f>IF('6. Postes nuit'!$C$3="Score",0,0)</f>
        <v>0</v>
      </c>
      <c r="BT25" s="4">
        <f>IF('6. Postes nuit'!$C$3="Score",0,0)</f>
        <v>0</v>
      </c>
      <c r="BU25" s="4">
        <f>IF('6. Postes nuit'!$C$3="Score",0,0)</f>
        <v>0</v>
      </c>
      <c r="BV25" s="4">
        <f>IF('6. Postes nuit'!$C$3="Score",0,0)</f>
        <v>0</v>
      </c>
      <c r="BW25" s="4">
        <f>IF('6. Postes nuit'!$C$3="Score",0,0)</f>
        <v>0</v>
      </c>
      <c r="BX25" s="4">
        <f>IF('6. Postes nuit'!$C$3="Score",0,0)</f>
        <v>0</v>
      </c>
      <c r="BY25">
        <f>IF('6. Postes nuit'!$C$3="Score",0,0)</f>
        <v>0</v>
      </c>
      <c r="BZ25">
        <f>IF('6. Postes nuit'!$C$3="Score",0,0)</f>
        <v>0</v>
      </c>
      <c r="CA25">
        <f>IF('6. Postes nuit'!$C$3="Score",0,0)</f>
        <v>0</v>
      </c>
      <c r="CB25">
        <f>IF('6. Postes nuit'!$C$3="Score",0,0)</f>
        <v>0</v>
      </c>
      <c r="CC25">
        <f>IF('6. Postes nuit'!$C$3="Score",0,0)</f>
        <v>0</v>
      </c>
      <c r="CD25">
        <f>IF('6. Postes nuit'!$C$3="Score",0,0)</f>
        <v>0</v>
      </c>
      <c r="CE25">
        <f>IF('6. Postes nuit'!$C$3="Score",0,0)</f>
        <v>0</v>
      </c>
      <c r="CF25">
        <f>IF('6. Postes nuit'!$C$3="Score",0,0)</f>
        <v>0</v>
      </c>
      <c r="CG25">
        <f>IF('6. Postes nuit'!$C$3="Score",0,0)</f>
        <v>0</v>
      </c>
      <c r="CH25">
        <f>IF('6. Postes nuit'!$C$3="Score",0,0)</f>
        <v>0</v>
      </c>
      <c r="CI25">
        <f>IF('6. Postes nuit'!$C$3="Score",0,0)</f>
        <v>0</v>
      </c>
      <c r="CJ25">
        <f>IF('6. Postes nuit'!$C$3="Score",0,0)</f>
        <v>0</v>
      </c>
      <c r="CK25">
        <f>IF('6. Postes nuit'!$C$3="Score",0,0)</f>
        <v>0</v>
      </c>
      <c r="CL25">
        <f>IF('6. Postes nuit'!$C$3="Score",0,0)</f>
        <v>0</v>
      </c>
      <c r="CM25">
        <f>IF('6. Postes nuit'!$C$3="Score",0,0)</f>
        <v>0</v>
      </c>
      <c r="CN25">
        <f>IF('6. Postes nuit'!$C$3="Score",0,0)</f>
        <v>0</v>
      </c>
      <c r="CO25">
        <f>IF('6. Postes nuit'!$C$3="Score",0,0)</f>
        <v>0</v>
      </c>
      <c r="CP25">
        <f>IF('6. Postes nuit'!$C$3="Score",0,0)</f>
        <v>0</v>
      </c>
      <c r="CQ25">
        <f>IF('6. Postes nuit'!$C$3="Score",0,0)</f>
        <v>0</v>
      </c>
      <c r="CR25">
        <f>IF('6. Postes nuit'!$C$3="Score",0,0)</f>
        <v>0</v>
      </c>
      <c r="CS25">
        <f>IF('6. Postes nuit'!$C$3="Score",0,0)</f>
        <v>0</v>
      </c>
      <c r="CT25">
        <f>IF('6. Postes nuit'!$C$3="Score",0,0)</f>
        <v>0</v>
      </c>
      <c r="CU25">
        <f>IF('6. Postes nuit'!$C$3="Score",0,0)</f>
        <v>0</v>
      </c>
      <c r="CV25">
        <f>IF('6. Postes nuit'!$C$3="Score",0,0)</f>
        <v>0</v>
      </c>
      <c r="CW25">
        <f>IF('6. Postes nuit'!$C$3="Score",0,0)</f>
        <v>0</v>
      </c>
      <c r="CX25">
        <f>IF('6. Postes nuit'!$C$3="Score",0,0)</f>
        <v>0</v>
      </c>
      <c r="CY25">
        <f>IF('6. Postes nuit'!$C$3="Score",0,0)</f>
        <v>0</v>
      </c>
      <c r="CZ25">
        <f>IF('6. Postes nuit'!$C$3="Score",0,0)</f>
        <v>0</v>
      </c>
      <c r="DA25">
        <f>IF('6. Postes nuit'!$C$3="Score",0,0)</f>
        <v>0</v>
      </c>
    </row>
    <row r="26" spans="1:105" x14ac:dyDescent="0.35">
      <c r="A26" s="478" t="s">
        <v>1265</v>
      </c>
      <c r="B26" s="186" t="e">
        <f>#REF!</f>
        <v>#REF!</v>
      </c>
      <c r="C26" s="172">
        <v>1</v>
      </c>
      <c r="D26" s="207">
        <f t="shared" si="3"/>
        <v>0.4823529411764706</v>
      </c>
      <c r="E26" s="188">
        <f>IF('6. Postes nuit'!$C$3="Score",,)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IF('6. Postes nuit'!$C$3="Score",,)</f>
        <v>0</v>
      </c>
      <c r="Q26" s="187">
        <f>IF('6. Postes nuit'!$C$3="Score",,)</f>
        <v>0</v>
      </c>
      <c r="R26" s="187">
        <f>IF('6. Postes nuit'!$C$3="Score",,)</f>
        <v>0</v>
      </c>
      <c r="S26" s="188">
        <f>IF('6. Postes nuit'!$C$3="Score",,)</f>
        <v>0</v>
      </c>
      <c r="T26" s="188">
        <f>IF('6. Postes nuit'!$C$3="Score",,)</f>
        <v>0</v>
      </c>
      <c r="U26" s="172">
        <f>IF('6. Postes nuit'!$C$3="Score",1,1)</f>
        <v>1</v>
      </c>
      <c r="V26" s="172">
        <f>IF('6. Postes nuit'!$C$3="Score",1,1)</f>
        <v>1</v>
      </c>
      <c r="W26" s="172">
        <f>IF('6. Postes nuit'!$C$3="Score",1,1)</f>
        <v>1</v>
      </c>
      <c r="X26" s="172">
        <f>IF('6. Postes nuit'!$C$3="Score",1,1)</f>
        <v>1</v>
      </c>
      <c r="Y26" s="172">
        <f>IF('6. Postes nuit'!$C$3="Score",1,1)</f>
        <v>1</v>
      </c>
      <c r="Z26" s="172">
        <f>IF('6. Postes nuit'!$C$3="Score",1,1)</f>
        <v>1</v>
      </c>
      <c r="AA26" s="172">
        <f>IF('6. Postes nuit'!$C$3="Score",0,0)</f>
        <v>0</v>
      </c>
      <c r="AB26" s="172">
        <f>IF('6. Postes nuit'!$C$3="Score",0,0)</f>
        <v>0</v>
      </c>
      <c r="AC26" s="172">
        <f>IF('6. Postes nuit'!$C$3="Score",0,0)</f>
        <v>0</v>
      </c>
      <c r="AD26" s="172">
        <f>IF('6. Postes nuit'!$C$3="Score",0,0)</f>
        <v>0</v>
      </c>
      <c r="AE26" s="172">
        <f>IF('6. Postes nuit'!$C$3="Score",0,0)</f>
        <v>0</v>
      </c>
      <c r="AF26" s="172">
        <f>IF('6. Postes nuit'!$C$3="Score",1,1)</f>
        <v>1</v>
      </c>
      <c r="AG26" s="172">
        <f>IF('6. Postes nuit'!$C$3="Score",1,1)</f>
        <v>1</v>
      </c>
      <c r="AH26" s="172">
        <f>IF('6. Postes nuit'!$C$3="Score",1,1)</f>
        <v>1</v>
      </c>
      <c r="AI26" s="172">
        <f>IF('6. Postes nuit'!$C$3="Score",1,1)</f>
        <v>1</v>
      </c>
      <c r="AJ26" s="172">
        <f>IF('6. Postes nuit'!$C$3="Score",1,1)</f>
        <v>1</v>
      </c>
      <c r="AK26" s="172">
        <f>IF('6. Postes nuit'!$C$3="Score",1,1)</f>
        <v>1</v>
      </c>
      <c r="AL26" s="172">
        <f>IF('6. Postes nuit'!$C$3="Score",1,1)</f>
        <v>1</v>
      </c>
      <c r="AM26" s="172">
        <f>IF('6. Postes nuit'!$C$3="Score",0,0)</f>
        <v>0</v>
      </c>
      <c r="AN26" s="172">
        <f>IF('6. Postes nuit'!$C$3="Score",1,1)</f>
        <v>1</v>
      </c>
      <c r="AO26" s="172">
        <f>IF('6. Postes nuit'!$C$3="Score",1,1)</f>
        <v>1</v>
      </c>
      <c r="AP26" s="172">
        <f>IF('6. Postes nuit'!$C$3="Score",1,1)</f>
        <v>1</v>
      </c>
      <c r="AQ26" s="172">
        <f>IF('6. Postes nuit'!$C$3="Score",1,1)</f>
        <v>1</v>
      </c>
      <c r="AR26" s="172">
        <f>IF('6. Postes nuit'!$C$3="Score",1,1)</f>
        <v>1</v>
      </c>
      <c r="AS26" s="189">
        <f>IF('6. Postes nuit'!$C$3="Score",1,1)</f>
        <v>1</v>
      </c>
      <c r="AT26" s="4">
        <f>IF('6. Postes nuit'!$C$3="Score",1,1)</f>
        <v>1</v>
      </c>
      <c r="AU26" s="4">
        <f>IF('6. Postes nuit'!$C$3="Score",0,0)</f>
        <v>0</v>
      </c>
      <c r="AV26" s="4">
        <f>IF('6. Postes nuit'!$C$3="Score",0,0)</f>
        <v>0</v>
      </c>
      <c r="AW26" s="4">
        <f>IF('6. Postes nuit'!$C$3="Score",0,0)</f>
        <v>0</v>
      </c>
      <c r="AX26" s="4">
        <f>IF('6. Postes nuit'!$C$3="Score",0,0)</f>
        <v>0</v>
      </c>
      <c r="AY26" s="4">
        <f>IF('6. Postes nuit'!$C$3="Score",0,0)</f>
        <v>0</v>
      </c>
      <c r="AZ26" s="4">
        <f>IF('6. Postes nuit'!$C$3="Score",0,0)</f>
        <v>0</v>
      </c>
      <c r="BA26" s="4">
        <f>IF('6. Postes nuit'!$C$3="Score",0,0)</f>
        <v>0</v>
      </c>
      <c r="BB26" s="4">
        <f>IF('6. Postes nuit'!$C$3="Score",0,0)</f>
        <v>0</v>
      </c>
      <c r="BC26" s="4">
        <f>IF('6. Postes nuit'!$C$3="Score",0,0)</f>
        <v>0</v>
      </c>
      <c r="BD26" s="4">
        <f>IF('6. Postes nuit'!$C$3="Score",1,1)</f>
        <v>1</v>
      </c>
      <c r="BE26" s="4">
        <f>IF('6. Postes nuit'!$C$3="Score",1,1)</f>
        <v>1</v>
      </c>
      <c r="BF26" s="4">
        <f>IF('6. Postes nuit'!$C$3="Score",1,1)</f>
        <v>1</v>
      </c>
      <c r="BG26" s="4">
        <f>IF('6. Postes nuit'!$C$3="Score",1,1)</f>
        <v>1</v>
      </c>
      <c r="BH26" s="4">
        <f>IF('6. Postes nuit'!$C$3="Score",1,1)</f>
        <v>1</v>
      </c>
      <c r="BI26" s="4">
        <f>IF('6. Postes nuit'!$C$3="Score",1,1)</f>
        <v>1</v>
      </c>
      <c r="BJ26" s="4">
        <f>IF('6. Postes nuit'!$C$3="Score",1,1)</f>
        <v>1</v>
      </c>
      <c r="BK26" s="4">
        <f>IF('6. Postes nuit'!$C$3="Score",0,0)</f>
        <v>0</v>
      </c>
      <c r="BL26" s="4">
        <f>IF('6. Postes nuit'!$C$3="Score",0,0)</f>
        <v>0</v>
      </c>
      <c r="BM26" s="4">
        <f>IF('6. Postes nuit'!$C$3="Score",0,0)</f>
        <v>0</v>
      </c>
      <c r="BN26" s="4">
        <f>IF('6. Postes nuit'!$C$3="Score",0,0)</f>
        <v>0</v>
      </c>
      <c r="BO26" s="4">
        <f>IF('6. Postes nuit'!$C$3="Score",0,0)</f>
        <v>0</v>
      </c>
      <c r="BP26" s="4">
        <f>IF('6. Postes nuit'!$C$3="Score",0,0)</f>
        <v>0</v>
      </c>
      <c r="BQ26" s="4">
        <f>IF('6. Postes nuit'!$C$3="Score",0,0)</f>
        <v>0</v>
      </c>
      <c r="BR26" s="4">
        <f>IF('6. Postes nuit'!$C$3="Score",0,0)</f>
        <v>0</v>
      </c>
      <c r="BS26" s="4">
        <f>IF('6. Postes nuit'!$C$3="Score",0,0)</f>
        <v>0</v>
      </c>
      <c r="BT26" s="4">
        <f>IF('6. Postes nuit'!$C$3="Score",0,0)</f>
        <v>0</v>
      </c>
      <c r="BU26" s="4">
        <f>IF('6. Postes nuit'!$C$3="Score",0,0)</f>
        <v>0</v>
      </c>
      <c r="BV26" s="4">
        <f>IF('6. Postes nuit'!$C$3="Score",0,0)</f>
        <v>0</v>
      </c>
      <c r="BW26" s="4">
        <f>IF('6. Postes nuit'!$C$3="Score",1,1)</f>
        <v>1</v>
      </c>
      <c r="BX26" s="4">
        <f>IF('6. Postes nuit'!$C$3="Score",1,1)</f>
        <v>1</v>
      </c>
      <c r="BY26">
        <f>IF('6. Postes nuit'!$C$3="Score",1,1)</f>
        <v>1</v>
      </c>
      <c r="BZ26">
        <f>IF('6. Postes nuit'!$C$3="Score",1,1)</f>
        <v>1</v>
      </c>
      <c r="CA26">
        <f>IF('6. Postes nuit'!$C$3="Score",1,1)</f>
        <v>1</v>
      </c>
      <c r="CB26">
        <f>IF('6. Postes nuit'!$C$3="Score",1,1)</f>
        <v>1</v>
      </c>
      <c r="CC26">
        <f>IF('6. Postes nuit'!$C$3="Score",1,1)</f>
        <v>1</v>
      </c>
      <c r="CD26">
        <f>IF('6. Postes nuit'!$C$3="Score",0,0)</f>
        <v>0</v>
      </c>
      <c r="CE26">
        <f>IF('6. Postes nuit'!$C$3="Score",0,0)</f>
        <v>0</v>
      </c>
      <c r="CF26">
        <f>IF('6. Postes nuit'!$C$3="Score",0,0)</f>
        <v>0</v>
      </c>
      <c r="CG26">
        <f>IF('6. Postes nuit'!$C$3="Score",0,0)</f>
        <v>0</v>
      </c>
      <c r="CH26">
        <f>IF('6. Postes nuit'!$C$3="Score",0,0)</f>
        <v>0</v>
      </c>
      <c r="CI26">
        <f>IF('6. Postes nuit'!$C$3="Score",0,0)</f>
        <v>0</v>
      </c>
      <c r="CJ26">
        <f>IF('6. Postes nuit'!$C$3="Score",0,0)</f>
        <v>0</v>
      </c>
      <c r="CK26">
        <f>IF('6. Postes nuit'!$C$3="Score",0,0)</f>
        <v>0</v>
      </c>
      <c r="CL26">
        <f>IF('6. Postes nuit'!$C$3="Score",0,0)</f>
        <v>0</v>
      </c>
      <c r="CM26">
        <f>IF('6. Postes nuit'!$C$3="Score",0,0)</f>
        <v>0</v>
      </c>
      <c r="CN26">
        <f>IF('6. Postes nuit'!$C$3="Score",0,0)</f>
        <v>0</v>
      </c>
      <c r="CO26">
        <f>IF('6. Postes nuit'!$C$3="Score",0,0)</f>
        <v>0</v>
      </c>
      <c r="CP26">
        <f>IF('6. Postes nuit'!$C$3="Score",0,0)</f>
        <v>0</v>
      </c>
      <c r="CQ26">
        <f>IF('6. Postes nuit'!$C$3="Score",0,0)</f>
        <v>0</v>
      </c>
      <c r="CR26">
        <f>IF('6. Postes nuit'!$C$3="Score",0,0)</f>
        <v>0</v>
      </c>
      <c r="CS26">
        <f>IF('6. Postes nuit'!$C$3="Score",1,1)</f>
        <v>1</v>
      </c>
      <c r="CT26">
        <f>IF('6. Postes nuit'!$C$3="Score",1,1)</f>
        <v>1</v>
      </c>
      <c r="CU26">
        <f>IF('6. Postes nuit'!$C$3="Score",1,1)</f>
        <v>1</v>
      </c>
      <c r="CV26">
        <f>IF('6. Postes nuit'!$C$3="Score",1,1)</f>
        <v>1</v>
      </c>
      <c r="CW26">
        <f>IF('6. Postes nuit'!$C$3="Score",1,1)</f>
        <v>1</v>
      </c>
      <c r="CX26">
        <f>IF('6. Postes nuit'!$C$3="Score",1,1)</f>
        <v>1</v>
      </c>
      <c r="CY26">
        <f>IF('6. Postes nuit'!$C$3="Score",1,1)</f>
        <v>1</v>
      </c>
      <c r="CZ26">
        <f>IF('6. Postes nuit'!$C$3="Score",0,0)</f>
        <v>0</v>
      </c>
      <c r="DA26">
        <f>IF('6. Postes nuit'!$C$3="Score",0,0)</f>
        <v>0</v>
      </c>
    </row>
    <row r="27" spans="1:105" ht="15" thickBot="1" x14ac:dyDescent="0.4">
      <c r="A27" s="478" t="s">
        <v>1265</v>
      </c>
      <c r="B27" s="186" t="e">
        <f>#REF!</f>
        <v>#REF!</v>
      </c>
      <c r="C27" s="191">
        <v>1</v>
      </c>
      <c r="D27" s="208">
        <f t="shared" si="3"/>
        <v>1.1882352941176471</v>
      </c>
      <c r="E27" s="191">
        <f>IF('6. Postes nuit'!$C$3="Score",,)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IF('6. Postes nuit'!$C$3="Score",,)</f>
        <v>0</v>
      </c>
      <c r="Q27" s="191">
        <f>IF('6. Postes nuit'!$C$3="Score",,)</f>
        <v>0</v>
      </c>
      <c r="R27" s="191">
        <f>IF('6. Postes nuit'!$C$3="Score",,)</f>
        <v>0</v>
      </c>
      <c r="S27" s="191">
        <f>IF('6. Postes nuit'!$C$3="Score",,)</f>
        <v>0</v>
      </c>
      <c r="T27" s="192">
        <f>IF('6. Postes nuit'!$C$3="Score",,)</f>
        <v>0</v>
      </c>
      <c r="U27" s="193">
        <f>IF('6. Postes nuit'!$C$3="Score",1,1)</f>
        <v>1</v>
      </c>
      <c r="V27" s="193">
        <f>IF('6. Postes nuit'!$C$3="Score",1,1)</f>
        <v>1</v>
      </c>
      <c r="W27" s="193">
        <f>IF('6. Postes nuit'!$C$3="Score",1,2)</f>
        <v>2</v>
      </c>
      <c r="X27" s="193">
        <f>IF('6. Postes nuit'!$C$3="Score",1,2)</f>
        <v>2</v>
      </c>
      <c r="Y27" s="193">
        <f>IF('6. Postes nuit'!$C$3="Score",1,1)</f>
        <v>1</v>
      </c>
      <c r="Z27" s="193">
        <f>IF('6. Postes nuit'!$C$3="Score",1,1)</f>
        <v>1</v>
      </c>
      <c r="AA27" s="193">
        <f>IF('6. Postes nuit'!$C$3="Score",1,1)</f>
        <v>1</v>
      </c>
      <c r="AB27" s="193">
        <f>IF('6. Postes nuit'!$C$3="Score",1,2)</f>
        <v>2</v>
      </c>
      <c r="AC27" s="193">
        <f>IF('6. Postes nuit'!$C$3="Score",1,2)</f>
        <v>2</v>
      </c>
      <c r="AD27" s="193">
        <f>IF('6. Postes nuit'!$C$3="Score",1,1)</f>
        <v>1</v>
      </c>
      <c r="AE27" s="193">
        <f>IF('6. Postes nuit'!$C$3="Score",1,1)</f>
        <v>1</v>
      </c>
      <c r="AF27" s="193">
        <f>IF('6. Postes nuit'!$C$3="Score",1,1)</f>
        <v>1</v>
      </c>
      <c r="AG27" s="193">
        <f>IF('6. Postes nuit'!$C$3="Score",1,1)</f>
        <v>1</v>
      </c>
      <c r="AH27" s="193">
        <f>IF('6. Postes nuit'!$C$3="Score",1,1)</f>
        <v>1</v>
      </c>
      <c r="AI27" s="193">
        <f>IF('6. Postes nuit'!$C$3="Score",0,0)</f>
        <v>0</v>
      </c>
      <c r="AJ27" s="193">
        <f>IF('6. Postes nuit'!$C$3="Score",0,0)</f>
        <v>0</v>
      </c>
      <c r="AK27" s="193">
        <f>IF('6. Postes nuit'!$C$3="Score",0,0)</f>
        <v>0</v>
      </c>
      <c r="AL27" s="193">
        <f>IF('6. Postes nuit'!$C$3="Score",0,0)</f>
        <v>0</v>
      </c>
      <c r="AM27" s="193">
        <f>IF('6. Postes nuit'!$C$3="Score",1,1)</f>
        <v>1</v>
      </c>
      <c r="AN27" s="193">
        <f>IF('6. Postes nuit'!$C$3="Score",1,1)</f>
        <v>1</v>
      </c>
      <c r="AO27" s="193">
        <f>IF('6. Postes nuit'!$C$3="Score",1,1)</f>
        <v>1</v>
      </c>
      <c r="AP27" s="193">
        <f>IF('6. Postes nuit'!$C$3="Score",1,1)</f>
        <v>1</v>
      </c>
      <c r="AQ27" s="193">
        <f>IF('6. Postes nuit'!$C$3="Score",1,1)</f>
        <v>1</v>
      </c>
      <c r="AR27" s="193">
        <f>IF('6. Postes nuit'!$C$3="Score",1,2)</f>
        <v>2</v>
      </c>
      <c r="AS27" s="195">
        <f>IF('6. Postes nuit'!$C$3="Score",1,2)</f>
        <v>2</v>
      </c>
      <c r="AT27" s="4">
        <f>IF('6. Postes nuit'!$C$3="Score",1,1)</f>
        <v>1</v>
      </c>
      <c r="AU27" s="4">
        <f>IF('6. Postes nuit'!$C$3="Score",1,1)</f>
        <v>1</v>
      </c>
      <c r="AV27" s="4">
        <f>IF('6. Postes nuit'!$C$3="Score",1,1)</f>
        <v>1</v>
      </c>
      <c r="AW27" s="4">
        <f>IF('6. Postes nuit'!$C$3="Score",1,2)</f>
        <v>2</v>
      </c>
      <c r="AX27" s="4">
        <f>IF('6. Postes nuit'!$C$3="Score",1,2)</f>
        <v>2</v>
      </c>
      <c r="AY27" s="4">
        <f>IF('6. Postes nuit'!$C$3="Score",1,1)</f>
        <v>1</v>
      </c>
      <c r="AZ27" s="4">
        <f>IF('6. Postes nuit'!$C$3="Score",1,1)</f>
        <v>1</v>
      </c>
      <c r="BA27" s="4">
        <f>IF('6. Postes nuit'!$C$3="Score",1,1)</f>
        <v>1</v>
      </c>
      <c r="BB27" s="4">
        <f>IF('6. Postes nuit'!$C$3="Score",1,2)</f>
        <v>2</v>
      </c>
      <c r="BC27" s="4">
        <f>IF('6. Postes nuit'!$C$3="Score",1,2)</f>
        <v>2</v>
      </c>
      <c r="BD27" s="4">
        <f>IF('6. Postes nuit'!$C$3="Score",1,1)</f>
        <v>1</v>
      </c>
      <c r="BE27" s="4">
        <f>IF('6. Postes nuit'!$C$3="Score",1,1)</f>
        <v>1</v>
      </c>
      <c r="BF27" s="4">
        <f>IF('6. Postes nuit'!$C$3="Score",1,1)</f>
        <v>1</v>
      </c>
      <c r="BG27" s="4">
        <f>IF('6. Postes nuit'!$C$3="Score",1,2)</f>
        <v>2</v>
      </c>
      <c r="BH27" s="4">
        <f>IF('6. Postes nuit'!$C$3="Score",1,2)</f>
        <v>2</v>
      </c>
      <c r="BI27" s="4">
        <f>IF('6. Postes nuit'!$C$3="Score",1,1)</f>
        <v>1</v>
      </c>
      <c r="BJ27" s="4">
        <f>IF('6. Postes nuit'!$C$3="Score",1,1)</f>
        <v>1</v>
      </c>
      <c r="BK27" s="4">
        <f>IF('6. Postes nuit'!$C$3="Score",1,1)</f>
        <v>1</v>
      </c>
      <c r="BL27" s="4">
        <f>IF('6. Postes nuit'!$C$3="Score",1,2)</f>
        <v>2</v>
      </c>
      <c r="BM27" s="4">
        <f>IF('6. Postes nuit'!$C$3="Score",1,2)</f>
        <v>2</v>
      </c>
      <c r="BN27" s="4">
        <f>IF('6. Postes nuit'!$C$3="Score",1,1)</f>
        <v>1</v>
      </c>
      <c r="BO27" s="4">
        <f>IF('6. Postes nuit'!$C$3="Score",1,1)</f>
        <v>1</v>
      </c>
      <c r="BP27" s="4">
        <f>IF('6. Postes nuit'!$C$3="Score",1,1)</f>
        <v>1</v>
      </c>
      <c r="BQ27" s="4">
        <f>IF('6. Postes nuit'!$C$3="Score",1,1)</f>
        <v>1</v>
      </c>
      <c r="BR27" s="4">
        <f>IF('6. Postes nuit'!$C$3="Score",1,1)</f>
        <v>1</v>
      </c>
      <c r="BS27" s="4">
        <f>IF('6. Postes nuit'!$C$3="Score",0,0)</f>
        <v>0</v>
      </c>
      <c r="BT27" s="4">
        <f>IF('6. Postes nuit'!$C$3="Score",0,0)</f>
        <v>0</v>
      </c>
      <c r="BU27" s="4">
        <f>IF('6. Postes nuit'!$C$3="Score",0,0)</f>
        <v>0</v>
      </c>
      <c r="BV27" s="4">
        <f>IF('6. Postes nuit'!$C$3="Score",0,0)</f>
        <v>0</v>
      </c>
      <c r="BW27" s="4">
        <f>IF('6. Postes nuit'!$C$3="Score",1,1)</f>
        <v>1</v>
      </c>
      <c r="BX27" s="4">
        <f>IF('6. Postes nuit'!$C$3="Score",1,1)</f>
        <v>1</v>
      </c>
      <c r="BY27">
        <f>IF('6. Postes nuit'!$C$3="Score",1,1)</f>
        <v>1</v>
      </c>
      <c r="BZ27">
        <f>IF('6. Postes nuit'!$C$3="Score",1,1)</f>
        <v>1</v>
      </c>
      <c r="CA27">
        <f>IF('6. Postes nuit'!$C$3="Score",1,1)</f>
        <v>1</v>
      </c>
      <c r="CB27">
        <f>IF('6. Postes nuit'!$C$3="Score",1,2)</f>
        <v>2</v>
      </c>
      <c r="CC27">
        <f>IF('6. Postes nuit'!$C$3="Score",1,2)</f>
        <v>2</v>
      </c>
      <c r="CD27">
        <f>IF('6. Postes nuit'!$C$3="Score",1,1)</f>
        <v>1</v>
      </c>
      <c r="CE27">
        <f>IF('6. Postes nuit'!$C$3="Score",1,1)</f>
        <v>1</v>
      </c>
      <c r="CF27">
        <f>IF('6. Postes nuit'!$C$3="Score",1,1)</f>
        <v>1</v>
      </c>
      <c r="CG27">
        <f>IF('6. Postes nuit'!$C$3="Score",1,2)</f>
        <v>2</v>
      </c>
      <c r="CH27">
        <f>IF('6. Postes nuit'!$C$3="Score",1,2)</f>
        <v>2</v>
      </c>
      <c r="CI27">
        <f>IF('6. Postes nuit'!$C$3="Score",1,1)</f>
        <v>1</v>
      </c>
      <c r="CJ27">
        <f>IF('6. Postes nuit'!$C$3="Score",1,1)</f>
        <v>1</v>
      </c>
      <c r="CK27">
        <f>IF('6. Postes nuit'!$C$3="Score",1,1)</f>
        <v>1</v>
      </c>
      <c r="CL27">
        <f>IF('6. Postes nuit'!$C$3="Score",1,2)</f>
        <v>2</v>
      </c>
      <c r="CM27">
        <f>IF('6. Postes nuit'!$C$3="Score",1,2)</f>
        <v>2</v>
      </c>
      <c r="CN27">
        <f>IF('6. Postes nuit'!$C$3="Score",1,1)</f>
        <v>1</v>
      </c>
      <c r="CO27">
        <f>IF('6. Postes nuit'!$C$3="Score",1,1)</f>
        <v>1</v>
      </c>
      <c r="CP27">
        <f>IF('6. Postes nuit'!$C$3="Score",1,1)</f>
        <v>1</v>
      </c>
      <c r="CQ27">
        <f>IF('6. Postes nuit'!$C$3="Score",1,2)</f>
        <v>2</v>
      </c>
      <c r="CR27">
        <f>IF('6. Postes nuit'!$C$3="Score",1,2)</f>
        <v>2</v>
      </c>
      <c r="CS27">
        <f>IF('6. Postes nuit'!$C$3="Score",1,1)</f>
        <v>1</v>
      </c>
      <c r="CT27">
        <f>IF('6. Postes nuit'!$C$3="Score",1,1)</f>
        <v>1</v>
      </c>
      <c r="CU27">
        <f>IF('6. Postes nuit'!$C$3="Score",1,1)</f>
        <v>1</v>
      </c>
      <c r="CV27">
        <f>IF('6. Postes nuit'!$C$3="Score",1,2)</f>
        <v>2</v>
      </c>
      <c r="CW27">
        <f>IF('6. Postes nuit'!$C$3="Score",1,2)</f>
        <v>2</v>
      </c>
      <c r="CX27">
        <f>IF('6. Postes nuit'!$C$3="Score",1,1)</f>
        <v>1</v>
      </c>
      <c r="CY27">
        <f>IF('6. Postes nuit'!$C$3="Score",1,1)</f>
        <v>1</v>
      </c>
      <c r="CZ27">
        <f>IF('6. Postes nuit'!$C$3="Score",1,1)</f>
        <v>1</v>
      </c>
      <c r="DA27">
        <f>IF('6. Postes nuit'!$C$3="Score",1,1)</f>
        <v>1</v>
      </c>
    </row>
    <row r="28" spans="1:105" x14ac:dyDescent="0.35">
      <c r="A28" s="478" t="s">
        <v>1265</v>
      </c>
      <c r="B28" s="182" t="s">
        <v>690</v>
      </c>
      <c r="C28" s="183">
        <v>1</v>
      </c>
      <c r="D28" s="206">
        <f t="shared" si="3"/>
        <v>0.74117647058823533</v>
      </c>
      <c r="E28" s="183">
        <f>IF('6. Postes nuit'!$C$3="Score",,)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IF('6. Postes nuit'!$C$3="Score",,)</f>
        <v>0</v>
      </c>
      <c r="Q28" s="184">
        <f>IF('6. Postes nuit'!$C$3="Score",,)</f>
        <v>0</v>
      </c>
      <c r="R28" s="183">
        <f>IF('6. Postes nuit'!$C$3="Score",,)</f>
        <v>0</v>
      </c>
      <c r="S28" s="184">
        <f>IF('6. Postes nuit'!$C$3="Score",,)</f>
        <v>0</v>
      </c>
      <c r="T28" s="183">
        <f>IF('6. Postes nuit'!$C$3="Score",,)</f>
        <v>0</v>
      </c>
      <c r="U28" s="185">
        <f>IF('6. Postes nuit'!$C$3="Score",0,0)</f>
        <v>0</v>
      </c>
      <c r="V28" s="185">
        <f>IF('6. Postes nuit'!$C$3="Score",0,0)</f>
        <v>0</v>
      </c>
      <c r="W28" s="185">
        <f>IF('6. Postes nuit'!$C$3="Score",0,0)</f>
        <v>0</v>
      </c>
      <c r="X28" s="185">
        <f>IF('6. Postes nuit'!$C$3="Score",0,0)</f>
        <v>0</v>
      </c>
      <c r="Y28" s="185">
        <f>IF('6. Postes nuit'!$C$3="Score",0,0)</f>
        <v>0</v>
      </c>
      <c r="Z28" s="185">
        <f>IF('6. Postes nuit'!$C$3="Score",0,0)</f>
        <v>0</v>
      </c>
      <c r="AA28" s="185">
        <f>IF('6. Postes nuit'!$C$3="Score",1,1)</f>
        <v>1</v>
      </c>
      <c r="AB28" s="185">
        <f>IF('6. Postes nuit'!$C$3="Score",1,1)</f>
        <v>1</v>
      </c>
      <c r="AC28" s="185">
        <f>IF('6. Postes nuit'!$C$3="Score",1,1)</f>
        <v>1</v>
      </c>
      <c r="AD28" s="185">
        <f>IF('6. Postes nuit'!$C$3="Score",1,2)</f>
        <v>2</v>
      </c>
      <c r="AE28" s="185">
        <f>IF('6. Postes nuit'!$C$3="Score",1,2)</f>
        <v>2</v>
      </c>
      <c r="AF28" s="185">
        <f>IF('6. Postes nuit'!$C$3="Score",1,2)</f>
        <v>2</v>
      </c>
      <c r="AG28" s="185">
        <f>IF('6. Postes nuit'!$C$3="Score",1,2)</f>
        <v>2</v>
      </c>
      <c r="AH28" s="185">
        <f>IF('6. Postes nuit'!$C$3="Score",1,1)</f>
        <v>1</v>
      </c>
      <c r="AI28" s="185">
        <f>IF('6. Postes nuit'!$C$3="Score",1,1)</f>
        <v>1</v>
      </c>
      <c r="AJ28" s="185">
        <f>IF('6. Postes nuit'!$C$3="Score",1,1)</f>
        <v>1</v>
      </c>
      <c r="AK28" s="185">
        <f>IF('6. Postes nuit'!$C$3="Score",0,0)</f>
        <v>0</v>
      </c>
      <c r="AL28" s="185">
        <f>IF('6. Postes nuit'!$C$3="Score",0,0)</f>
        <v>0</v>
      </c>
      <c r="AM28" s="185">
        <f>IF('6. Postes nuit'!$C$3="Score",0,0)</f>
        <v>0</v>
      </c>
      <c r="AN28" s="185">
        <f>IF('6. Postes nuit'!$C$3="Score",0,0)</f>
        <v>0</v>
      </c>
      <c r="AO28" s="185">
        <f>IF('6. Postes nuit'!$C$3="Score",0,0)</f>
        <v>0</v>
      </c>
      <c r="AP28" s="185">
        <f>IF('6. Postes nuit'!$C$3="Score",0,0)</f>
        <v>0</v>
      </c>
      <c r="AQ28" s="185">
        <f>IF('6. Postes nuit'!$C$3="Score",1,1)</f>
        <v>1</v>
      </c>
      <c r="AR28" s="185">
        <f>IF('6. Postes nuit'!$C$3="Score",1,1)</f>
        <v>1</v>
      </c>
      <c r="AS28" s="194">
        <f>IF('6. Postes nuit'!$C$3="Score",1,1)</f>
        <v>1</v>
      </c>
      <c r="AT28" s="4">
        <f>IF('6. Postes nuit'!$C$3="Score",1,1)</f>
        <v>1</v>
      </c>
      <c r="AU28" s="4">
        <f>IF('6. Postes nuit'!$C$3="Score",1,1)</f>
        <v>1</v>
      </c>
      <c r="AV28" s="4">
        <f>IF('6. Postes nuit'!$C$3="Score",1,1)</f>
        <v>1</v>
      </c>
      <c r="AW28" s="4">
        <f>IF('6. Postes nuit'!$C$3="Score",1,1)</f>
        <v>1</v>
      </c>
      <c r="AX28" s="4">
        <f>IF('6. Postes nuit'!$C$3="Score",0,0)</f>
        <v>0</v>
      </c>
      <c r="AY28" s="4">
        <f>IF('6. Postes nuit'!$C$3="Score",0,0)</f>
        <v>0</v>
      </c>
      <c r="AZ28" s="4">
        <f>IF('6. Postes nuit'!$C$3="Score",0,0)</f>
        <v>0</v>
      </c>
      <c r="BA28" s="4">
        <f>IF('6. Postes nuit'!$C$3="Score",0,0)</f>
        <v>0</v>
      </c>
      <c r="BB28" s="4">
        <f>IF('6. Postes nuit'!$C$3="Score",0,0)</f>
        <v>0</v>
      </c>
      <c r="BC28" s="4">
        <f>IF('6. Postes nuit'!$C$3="Score",0,0)</f>
        <v>0</v>
      </c>
      <c r="BD28" s="4">
        <f>IF('6. Postes nuit'!$C$3="Score",0,0)</f>
        <v>0</v>
      </c>
      <c r="BE28" s="4">
        <f>IF('6. Postes nuit'!$C$3="Score",1,1)</f>
        <v>1</v>
      </c>
      <c r="BF28" s="4">
        <f>IF('6. Postes nuit'!$C$3="Score",1,1)</f>
        <v>1</v>
      </c>
      <c r="BG28" s="4">
        <f>IF('6. Postes nuit'!$C$3="Score",1,1)</f>
        <v>1</v>
      </c>
      <c r="BH28" s="4">
        <f>IF('6. Postes nuit'!$C$3="Score",1,2)</f>
        <v>2</v>
      </c>
      <c r="BI28" s="4">
        <f>IF('6. Postes nuit'!$C$3="Score",1,2)</f>
        <v>2</v>
      </c>
      <c r="BJ28" s="4">
        <f>IF('6. Postes nuit'!$C$3="Score",1,2)</f>
        <v>2</v>
      </c>
      <c r="BK28" s="4">
        <f>IF('6. Postes nuit'!$C$3="Score",2,3)</f>
        <v>3</v>
      </c>
      <c r="BL28" s="4">
        <f>IF('6. Postes nuit'!$C$3="Score",1,2)</f>
        <v>2</v>
      </c>
      <c r="BM28" s="4">
        <f>IF('6. Postes nuit'!$C$3="Score",1,2)</f>
        <v>2</v>
      </c>
      <c r="BN28" s="4">
        <f>IF('6. Postes nuit'!$C$3="Score",1,2)</f>
        <v>2</v>
      </c>
      <c r="BO28" s="4">
        <f>IF('6. Postes nuit'!$C$3="Score",1,1)</f>
        <v>1</v>
      </c>
      <c r="BP28" s="4">
        <f>IF('6. Postes nuit'!$C$3="Score",1,1)</f>
        <v>1</v>
      </c>
      <c r="BQ28" s="4">
        <f>IF('6. Postes nuit'!$C$3="Score",1,2)</f>
        <v>2</v>
      </c>
      <c r="BR28" s="4">
        <f>IF('6. Postes nuit'!$C$3="Score",1,1)</f>
        <v>1</v>
      </c>
      <c r="BS28" s="4">
        <f>IF('6. Postes nuit'!$C$3="Score",1,1)</f>
        <v>1</v>
      </c>
      <c r="BT28" s="4">
        <f>IF('6. Postes nuit'!$C$3="Score",1,1)</f>
        <v>1</v>
      </c>
      <c r="BU28" s="4">
        <f>IF('6. Postes nuit'!$C$3="Score",1,2)</f>
        <v>2</v>
      </c>
      <c r="BV28" s="4">
        <f>IF('6. Postes nuit'!$C$3="Score",1,2)</f>
        <v>2</v>
      </c>
      <c r="BW28" s="4">
        <f>IF('6. Postes nuit'!$C$3="Score",1,2)</f>
        <v>2</v>
      </c>
      <c r="BX28" s="4">
        <f>IF('6. Postes nuit'!$C$3="Score",1,1)</f>
        <v>1</v>
      </c>
      <c r="BY28" s="4">
        <f>IF('6. Postes nuit'!$C$3="Score",1,1)</f>
        <v>1</v>
      </c>
      <c r="BZ28" s="4">
        <f>IF('6. Postes nuit'!$C$3="Score",1,1)</f>
        <v>1</v>
      </c>
      <c r="CA28" s="4">
        <f>IF('6. Postes nuit'!$C$3="Score",1,1)</f>
        <v>1</v>
      </c>
      <c r="CB28" s="4">
        <f>IF('6. Postes nuit'!$C$3="Score",0,0)</f>
        <v>0</v>
      </c>
      <c r="CC28" s="4">
        <f>IF('6. Postes nuit'!$C$3="Score",1,1)</f>
        <v>1</v>
      </c>
      <c r="CD28" s="4">
        <f>IF('6. Postes nuit'!$C$3="Score",1,1)</f>
        <v>1</v>
      </c>
      <c r="CE28" s="4">
        <f>IF('6. Postes nuit'!$C$3="Score",1,1)</f>
        <v>1</v>
      </c>
      <c r="CF28" s="4">
        <f>IF('6. Postes nuit'!$C$3="Score",1,1)</f>
        <v>1</v>
      </c>
      <c r="CG28" s="4">
        <f>IF('6. Postes nuit'!$C$3="Score",1,1)</f>
        <v>1</v>
      </c>
      <c r="CH28" s="4">
        <f>IF('6. Postes nuit'!$C$3="Score",1,1)</f>
        <v>1</v>
      </c>
      <c r="CI28" s="4">
        <f>IF('6. Postes nuit'!$C$3="Score",1,1)</f>
        <v>1</v>
      </c>
      <c r="CJ28" s="4">
        <f>IF('6. Postes nuit'!$C$3="Score",0,0)</f>
        <v>0</v>
      </c>
      <c r="CK28" s="4">
        <f>IF('6. Postes nuit'!$C$3="Score",0,0)</f>
        <v>0</v>
      </c>
      <c r="CL28" s="4">
        <f>IF('6. Postes nuit'!$C$3="Score",0,0)</f>
        <v>0</v>
      </c>
      <c r="CM28" s="4">
        <f>IF('6. Postes nuit'!$C$3="Score",0,0)</f>
        <v>0</v>
      </c>
      <c r="CN28" s="4">
        <f>IF('6. Postes nuit'!$C$3="Score",0,0)</f>
        <v>0</v>
      </c>
      <c r="CO28" s="4">
        <f>IF('6. Postes nuit'!$C$3="Score",0,0)</f>
        <v>0</v>
      </c>
      <c r="CP28" s="4">
        <f>IF('6. Postes nuit'!$C$3="Score",0,0)</f>
        <v>0</v>
      </c>
      <c r="CQ28" s="4">
        <f>IF('6. Postes nuit'!$C$3="Score",0,0)</f>
        <v>0</v>
      </c>
      <c r="CR28" s="4">
        <f>IF('6. Postes nuit'!$C$3="Score",0,0)</f>
        <v>0</v>
      </c>
      <c r="CS28" s="4">
        <f>IF('6. Postes nuit'!$C$3="Score",0,0)</f>
        <v>0</v>
      </c>
      <c r="CT28" s="4">
        <f>IF('6. Postes nuit'!$C$3="Score",0,0)</f>
        <v>0</v>
      </c>
      <c r="CU28" s="4">
        <f>IF('6. Postes nuit'!$C$3="Score",0,0)</f>
        <v>0</v>
      </c>
      <c r="CV28" s="4">
        <f>IF('6. Postes nuit'!$C$3="Score",0,0)</f>
        <v>0</v>
      </c>
      <c r="CW28" s="4">
        <f>IF('6. Postes nuit'!$C$3="Score",0,0)</f>
        <v>0</v>
      </c>
      <c r="CX28" s="4">
        <f>IF('6. Postes nuit'!$C$3="Score",0,0)</f>
        <v>0</v>
      </c>
      <c r="CY28" s="4">
        <f>IF('6. Postes nuit'!$C$3="Score",0,0)</f>
        <v>0</v>
      </c>
      <c r="CZ28" s="4">
        <f>IF('6. Postes nuit'!$C$3="Score",0,0)</f>
        <v>0</v>
      </c>
      <c r="DA28">
        <f>IF('6. Postes nuit'!$C$3="Score",0,0)</f>
        <v>0</v>
      </c>
    </row>
    <row r="29" spans="1:105" x14ac:dyDescent="0.35">
      <c r="A29" s="478" t="s">
        <v>1265</v>
      </c>
      <c r="B29" s="186" t="s">
        <v>691</v>
      </c>
      <c r="C29" s="187">
        <v>1</v>
      </c>
      <c r="D29" s="207">
        <f t="shared" si="3"/>
        <v>1.1411764705882352</v>
      </c>
      <c r="E29" s="187">
        <f>IF('6. Postes nuit'!$C$3="Score",,)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IF('6. Postes nuit'!$C$3="Score",,)</f>
        <v>0</v>
      </c>
      <c r="Q29" s="187">
        <f>IF('6. Postes nuit'!$C$3="Score",,)</f>
        <v>0</v>
      </c>
      <c r="R29" s="187">
        <f>IF('6. Postes nuit'!$C$3="Score",,)</f>
        <v>0</v>
      </c>
      <c r="S29" s="188">
        <f>IF('6. Postes nuit'!$C$3="Score",,)</f>
        <v>0</v>
      </c>
      <c r="T29" s="188">
        <f>IF('6. Postes nuit'!$C$3="Score",,)</f>
        <v>0</v>
      </c>
      <c r="U29" s="172">
        <f>IF('6. Postes nuit'!$C$3="Score",2,3)</f>
        <v>3</v>
      </c>
      <c r="V29" s="172">
        <f>IF('6. Postes nuit'!$C$3="Score",2,3)</f>
        <v>3</v>
      </c>
      <c r="W29" s="172">
        <f>IF('6. Postes nuit'!$C$3="Score",1,2)</f>
        <v>2</v>
      </c>
      <c r="X29" s="172">
        <f>IF('6. Postes nuit'!$C$3="Score",1,2)</f>
        <v>2</v>
      </c>
      <c r="Y29" s="172">
        <f>IF('6. Postes nuit'!$C$3="Score",1,2)</f>
        <v>2</v>
      </c>
      <c r="Z29" s="172">
        <f>IF('6. Postes nuit'!$C$3="Score",1,1)</f>
        <v>1</v>
      </c>
      <c r="AA29" s="172">
        <f>IF('6. Postes nuit'!$C$3="Score",1,1)</f>
        <v>1</v>
      </c>
      <c r="AB29" s="172">
        <f>IF('6. Postes nuit'!$C$3="Score",0,0)</f>
        <v>0</v>
      </c>
      <c r="AC29" s="172">
        <f>IF('6. Postes nuit'!$C$3="Score",1,1)</f>
        <v>1</v>
      </c>
      <c r="AD29" s="172">
        <f>IF('6. Postes nuit'!$C$3="Score",1,1)</f>
        <v>1</v>
      </c>
      <c r="AE29" s="172">
        <f>IF('6. Postes nuit'!$C$3="Score",1,1)</f>
        <v>1</v>
      </c>
      <c r="AF29" s="172">
        <f>IF('6. Postes nuit'!$C$3="Score",1,1)</f>
        <v>1</v>
      </c>
      <c r="AG29" s="172">
        <f>IF('6. Postes nuit'!$C$3="Score",1,1)</f>
        <v>1</v>
      </c>
      <c r="AH29" s="172">
        <f>IF('6. Postes nuit'!$C$3="Score",1,1)</f>
        <v>1</v>
      </c>
      <c r="AI29" s="172">
        <f>IF('6. Postes nuit'!$C$3="Score",1,1)</f>
        <v>1</v>
      </c>
      <c r="AJ29" s="172">
        <f>IF('6. Postes nuit'!$C$3="Score",0,0)</f>
        <v>0</v>
      </c>
      <c r="AK29" s="172">
        <f>IF('6. Postes nuit'!$C$3="Score",0,0)</f>
        <v>0</v>
      </c>
      <c r="AL29" s="172">
        <f>IF('6. Postes nuit'!$C$3="Score",0,0)</f>
        <v>0</v>
      </c>
      <c r="AM29" s="172">
        <f>IF('6. Postes nuit'!$C$3="Score",0,0)</f>
        <v>0</v>
      </c>
      <c r="AN29" s="172">
        <f>IF('6. Postes nuit'!$C$3="Score",0,0)</f>
        <v>0</v>
      </c>
      <c r="AO29" s="172">
        <f>IF('6. Postes nuit'!$C$3="Score",0,0)</f>
        <v>0</v>
      </c>
      <c r="AP29" s="172">
        <f>IF('6. Postes nuit'!$C$3="Score",0,0)</f>
        <v>0</v>
      </c>
      <c r="AQ29" s="172">
        <f>IF('6. Postes nuit'!$C$3="Score",0,0)</f>
        <v>0</v>
      </c>
      <c r="AR29" s="172">
        <f>IF('6. Postes nuit'!$C$3="Score",0,0)</f>
        <v>0</v>
      </c>
      <c r="AS29" s="189">
        <f>IF('6. Postes nuit'!$C$3="Score",0,0)</f>
        <v>0</v>
      </c>
      <c r="AT29" s="4">
        <f>IF('6. Postes nuit'!$C$3="Score",0,0)</f>
        <v>0</v>
      </c>
      <c r="AU29" s="4">
        <f>IF('6. Postes nuit'!$C$3="Score",0,0)</f>
        <v>0</v>
      </c>
      <c r="AV29" s="4">
        <f>IF('6. Postes nuit'!$C$3="Score",1,1)</f>
        <v>1</v>
      </c>
      <c r="AW29" s="4">
        <f>IF('6. Postes nuit'!$C$3="Score",1,1)</f>
        <v>1</v>
      </c>
      <c r="AX29" s="4">
        <f>IF('6. Postes nuit'!$C$3="Score",1,2)</f>
        <v>2</v>
      </c>
      <c r="AY29" s="4">
        <f>IF('6. Postes nuit'!$C$3="Score",1,2)</f>
        <v>2</v>
      </c>
      <c r="AZ29" s="4">
        <f>IF('6. Postes nuit'!$C$3="Score",1,2)</f>
        <v>2</v>
      </c>
      <c r="BA29" s="4">
        <f>IF('6. Postes nuit'!$C$3="Score",1,2)</f>
        <v>2</v>
      </c>
      <c r="BB29" s="4">
        <f>IF('6. Postes nuit'!$C$3="Score",2,3)</f>
        <v>3</v>
      </c>
      <c r="BC29" s="4">
        <f>IF('6. Postes nuit'!$C$3="Score",1,2)</f>
        <v>2</v>
      </c>
      <c r="BD29" s="4">
        <f>IF('6. Postes nuit'!$C$3="Score",2,3)</f>
        <v>3</v>
      </c>
      <c r="BE29" s="4">
        <f>IF('6. Postes nuit'!$C$3="Score",1,2)</f>
        <v>2</v>
      </c>
      <c r="BF29" s="4">
        <f>IF('6. Postes nuit'!$C$3="Score",2,3)</f>
        <v>3</v>
      </c>
      <c r="BG29" s="4">
        <f>IF('6. Postes nuit'!$C$3="Score",2,3)</f>
        <v>3</v>
      </c>
      <c r="BH29" s="4">
        <f>IF('6. Postes nuit'!$C$3="Score",2,3)</f>
        <v>3</v>
      </c>
      <c r="BI29" s="4">
        <f>IF('6. Postes nuit'!$C$3="Score",1,2)</f>
        <v>2</v>
      </c>
      <c r="BJ29" s="4">
        <f>IF('6. Postes nuit'!$C$3="Score",1,2)</f>
        <v>2</v>
      </c>
      <c r="BK29" s="4">
        <f>IF('6. Postes nuit'!$C$3="Score",1,1)</f>
        <v>1</v>
      </c>
      <c r="BL29" s="4">
        <f>IF('6. Postes nuit'!$C$3="Score",1,1)</f>
        <v>1</v>
      </c>
      <c r="BM29" s="4">
        <f>IF('6. Postes nuit'!$C$3="Score",0,0)</f>
        <v>0</v>
      </c>
      <c r="BN29" s="4">
        <f>IF('6. Postes nuit'!$C$3="Score",0,0)</f>
        <v>0</v>
      </c>
      <c r="BO29" s="4">
        <f>IF('6. Postes nuit'!$C$3="Score",0,0)</f>
        <v>0</v>
      </c>
      <c r="BP29" s="4">
        <f>IF('6. Postes nuit'!$C$3="Score",0,0)</f>
        <v>0</v>
      </c>
      <c r="BQ29" s="4">
        <f>IF('6. Postes nuit'!$C$3="Score",0,0)</f>
        <v>0</v>
      </c>
      <c r="BR29" s="4">
        <f>IF('6. Postes nuit'!$C$3="Score",0,0)</f>
        <v>0</v>
      </c>
      <c r="BS29" s="4">
        <f>IF('6. Postes nuit'!$C$3="Score",1,1)</f>
        <v>1</v>
      </c>
      <c r="BT29" s="4">
        <f>IF('6. Postes nuit'!$C$3="Score",1,1)</f>
        <v>1</v>
      </c>
      <c r="BU29" s="4">
        <f>IF('6. Postes nuit'!$C$3="Score",1,1)</f>
        <v>1</v>
      </c>
      <c r="BV29" s="4">
        <f>IF('6. Postes nuit'!$C$3="Score",1,1)</f>
        <v>1</v>
      </c>
      <c r="BW29" s="4">
        <f>IF('6. Postes nuit'!$C$3="Score",1,1)</f>
        <v>1</v>
      </c>
      <c r="BX29" s="4">
        <f>IF('6. Postes nuit'!$C$3="Score",1,1)</f>
        <v>1</v>
      </c>
      <c r="BY29" s="4">
        <f>IF('6. Postes nuit'!$C$3="Score",1,2)</f>
        <v>2</v>
      </c>
      <c r="BZ29" s="4">
        <f>IF('6. Postes nuit'!$C$3="Score",1,1)</f>
        <v>1</v>
      </c>
      <c r="CA29" s="4">
        <f>IF('6. Postes nuit'!$C$3="Score",1,1)</f>
        <v>1</v>
      </c>
      <c r="CB29" s="4">
        <f>IF('6. Postes nuit'!$C$3="Score",1,1)</f>
        <v>1</v>
      </c>
      <c r="CC29" s="4">
        <f>IF('6. Postes nuit'!$C$3="Score",1,1)</f>
        <v>1</v>
      </c>
      <c r="CD29" s="4">
        <f>IF('6. Postes nuit'!$C$3="Score",1,1)</f>
        <v>1</v>
      </c>
      <c r="CE29" s="4">
        <f>IF('6. Postes nuit'!$C$3="Score",1,2)</f>
        <v>2</v>
      </c>
      <c r="CF29" s="4">
        <f>IF('6. Postes nuit'!$C$3="Score",1,1)</f>
        <v>1</v>
      </c>
      <c r="CG29" s="4">
        <f>IF('6. Postes nuit'!$C$3="Score",1,1)</f>
        <v>1</v>
      </c>
      <c r="CH29" s="4">
        <f>IF('6. Postes nuit'!$C$3="Score",1,1)</f>
        <v>1</v>
      </c>
      <c r="CI29" s="4">
        <f>IF('6. Postes nuit'!$C$3="Score",1,1)</f>
        <v>1</v>
      </c>
      <c r="CJ29" s="4">
        <f>IF('6. Postes nuit'!$C$3="Score",1,1)</f>
        <v>1</v>
      </c>
      <c r="CK29" s="4">
        <f>IF('6. Postes nuit'!$C$3="Score",1,1)</f>
        <v>1</v>
      </c>
      <c r="CL29" s="4">
        <f>IF('6. Postes nuit'!$C$3="Score",0,0)</f>
        <v>0</v>
      </c>
      <c r="CM29" s="4">
        <f>IF('6. Postes nuit'!$C$3="Score",0,0)</f>
        <v>0</v>
      </c>
      <c r="CN29" s="4">
        <f>IF('6. Postes nuit'!$C$3="Score",1,1)</f>
        <v>1</v>
      </c>
      <c r="CO29" s="4">
        <f>IF('6. Postes nuit'!$C$3="Score",1,1)</f>
        <v>1</v>
      </c>
      <c r="CP29" s="4">
        <f>IF('6. Postes nuit'!$C$3="Score",1,1)</f>
        <v>1</v>
      </c>
      <c r="CQ29" s="4">
        <f>IF('6. Postes nuit'!$C$3="Score",1,2)</f>
        <v>2</v>
      </c>
      <c r="CR29" s="4">
        <f>IF('6. Postes nuit'!$C$3="Score",1,2)</f>
        <v>2</v>
      </c>
      <c r="CS29" s="4">
        <f>IF('6. Postes nuit'!$C$3="Score",1,2)</f>
        <v>2</v>
      </c>
      <c r="CT29" s="4">
        <f>IF('6. Postes nuit'!$C$3="Score",1,2)</f>
        <v>2</v>
      </c>
      <c r="CU29" s="4">
        <f>IF('6. Postes nuit'!$C$3="Score",1,1)</f>
        <v>1</v>
      </c>
      <c r="CV29" s="4">
        <f>IF('6. Postes nuit'!$C$3="Score",1,2)</f>
        <v>2</v>
      </c>
      <c r="CW29" s="4">
        <f>IF('6. Postes nuit'!$C$3="Score",1,2)</f>
        <v>2</v>
      </c>
      <c r="CX29" s="4">
        <f>IF('6. Postes nuit'!$C$3="Score",1,1)</f>
        <v>1</v>
      </c>
      <c r="CY29" s="4">
        <f>IF('6. Postes nuit'!$C$3="Score",1,1)</f>
        <v>1</v>
      </c>
      <c r="CZ29" s="4">
        <f>IF('6. Postes nuit'!$C$3="Score",1,1)</f>
        <v>1</v>
      </c>
      <c r="DA29">
        <f>IF('6. Postes nuit'!$C$3="Score",1,1)</f>
        <v>1</v>
      </c>
    </row>
    <row r="30" spans="1:105" x14ac:dyDescent="0.35">
      <c r="A30" s="478" t="s">
        <v>1265</v>
      </c>
      <c r="B30" s="186" t="s">
        <v>692</v>
      </c>
      <c r="C30" s="187">
        <v>1</v>
      </c>
      <c r="D30" s="207">
        <f t="shared" si="3"/>
        <v>1.0235294117647058</v>
      </c>
      <c r="E30" s="188">
        <f>IF('6. Postes nuit'!$C$3="Score",,)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IF('6. Postes nuit'!$C$3="Score",,)</f>
        <v>0</v>
      </c>
      <c r="Q30" s="187">
        <f>IF('6. Postes nuit'!$C$3="Score",,)</f>
        <v>0</v>
      </c>
      <c r="R30" s="187">
        <f>IF('6. Postes nuit'!$C$3="Score",,)</f>
        <v>0</v>
      </c>
      <c r="S30" s="187">
        <f>IF('6. Postes nuit'!$C$3="Score",,)</f>
        <v>0</v>
      </c>
      <c r="T30" s="187">
        <f>IF('6. Postes nuit'!$C$3="Score",,)</f>
        <v>0</v>
      </c>
      <c r="U30" s="172">
        <f>IF('6. Postes nuit'!$C$3="Score",1,1)</f>
        <v>1</v>
      </c>
      <c r="V30" s="172">
        <f>IF('6. Postes nuit'!$C$3="Score",1,1)</f>
        <v>1</v>
      </c>
      <c r="W30" s="172">
        <f>IF('6. Postes nuit'!$C$3="Score",1,1)</f>
        <v>1</v>
      </c>
      <c r="X30" s="172">
        <f>IF('6. Postes nuit'!$C$3="Score",0,0)</f>
        <v>0</v>
      </c>
      <c r="Y30" s="172">
        <f>IF('6. Postes nuit'!$C$3="Score",0,0)</f>
        <v>0</v>
      </c>
      <c r="Z30" s="172">
        <f>IF('6. Postes nuit'!$C$3="Score",0,0)</f>
        <v>0</v>
      </c>
      <c r="AA30" s="172">
        <f>IF('6. Postes nuit'!$C$3="Score",0,0)</f>
        <v>0</v>
      </c>
      <c r="AB30" s="172">
        <f>IF('6. Postes nuit'!$C$3="Score",0,0)</f>
        <v>0</v>
      </c>
      <c r="AC30" s="172">
        <f>IF('6. Postes nuit'!$C$3="Score",0,0)</f>
        <v>0</v>
      </c>
      <c r="AD30" s="172">
        <f>IF('6. Postes nuit'!$C$3="Score",0,0)</f>
        <v>0</v>
      </c>
      <c r="AE30" s="172">
        <f>IF('6. Postes nuit'!$C$3="Score",1,1)</f>
        <v>1</v>
      </c>
      <c r="AF30" s="172">
        <f>IF('6. Postes nuit'!$C$3="Score",1,1)</f>
        <v>1</v>
      </c>
      <c r="AG30" s="172">
        <f>IF('6. Postes nuit'!$C$3="Score",1,1)</f>
        <v>1</v>
      </c>
      <c r="AH30" s="172">
        <f>IF('6. Postes nuit'!$C$3="Score",1,2)</f>
        <v>2</v>
      </c>
      <c r="AI30" s="172">
        <f>IF('6. Postes nuit'!$C$3="Score",1,2)</f>
        <v>2</v>
      </c>
      <c r="AJ30" s="172">
        <f>IF('6. Postes nuit'!$C$3="Score",1,2)</f>
        <v>2</v>
      </c>
      <c r="AK30" s="172">
        <f>IF('6. Postes nuit'!$C$3="Score",1,2)</f>
        <v>2</v>
      </c>
      <c r="AL30" s="172">
        <f>IF('6. Postes nuit'!$C$3="Score",1,1)</f>
        <v>1</v>
      </c>
      <c r="AM30" s="172">
        <f>IF('6. Postes nuit'!$C$3="Score",1,2)</f>
        <v>2</v>
      </c>
      <c r="AN30" s="172">
        <f>IF('6. Postes nuit'!$C$3="Score",1,2)</f>
        <v>2</v>
      </c>
      <c r="AO30" s="172">
        <f>IF('6. Postes nuit'!$C$3="Score",1,1)</f>
        <v>1</v>
      </c>
      <c r="AP30" s="172">
        <f>IF('6. Postes nuit'!$C$3="Score",1,2)</f>
        <v>2</v>
      </c>
      <c r="AQ30" s="172">
        <f>IF('6. Postes nuit'!$C$3="Score",1,2)</f>
        <v>2</v>
      </c>
      <c r="AR30" s="172">
        <f>IF('6. Postes nuit'!$C$3="Score",1,2)</f>
        <v>2</v>
      </c>
      <c r="AS30" s="189">
        <f>IF('6. Postes nuit'!$C$3="Score",1,2)</f>
        <v>2</v>
      </c>
      <c r="AT30" s="4">
        <f>IF('6. Postes nuit'!$C$3="Score",1,1)</f>
        <v>1</v>
      </c>
      <c r="AU30" s="4">
        <f>IF('6. Postes nuit'!$C$3="Score",1,1)</f>
        <v>1</v>
      </c>
      <c r="AV30" s="4">
        <f>IF('6. Postes nuit'!$C$3="Score",1,1)</f>
        <v>1</v>
      </c>
      <c r="AW30" s="4">
        <f>IF('6. Postes nuit'!$C$3="Score",0,0)</f>
        <v>0</v>
      </c>
      <c r="AX30" s="4">
        <f>IF('6. Postes nuit'!$C$3="Score",0,0)</f>
        <v>0</v>
      </c>
      <c r="AY30" s="4">
        <f>IF('6. Postes nuit'!$C$3="Score",0,0)</f>
        <v>0</v>
      </c>
      <c r="AZ30" s="4">
        <f>IF('6. Postes nuit'!$C$3="Score",0,0)</f>
        <v>0</v>
      </c>
      <c r="BA30" s="4">
        <f>IF('6. Postes nuit'!$C$3="Score",1,1)</f>
        <v>1</v>
      </c>
      <c r="BB30" s="4">
        <f>IF('6. Postes nuit'!$C$3="Score",1,1)</f>
        <v>1</v>
      </c>
      <c r="BC30" s="4">
        <f>IF('6. Postes nuit'!$C$3="Score",1,1)</f>
        <v>1</v>
      </c>
      <c r="BD30" s="4">
        <f>IF('6. Postes nuit'!$C$3="Score",1,1)</f>
        <v>1</v>
      </c>
      <c r="BE30" s="4">
        <f>IF('6. Postes nuit'!$C$3="Score",1,1)</f>
        <v>1</v>
      </c>
      <c r="BF30" s="4">
        <f>IF('6. Postes nuit'!$C$3="Score",1,1)</f>
        <v>1</v>
      </c>
      <c r="BG30" s="4">
        <f>IF('6. Postes nuit'!$C$3="Score",1,1)</f>
        <v>1</v>
      </c>
      <c r="BH30" s="4">
        <f>IF('6. Postes nuit'!$C$3="Score",0,0)</f>
        <v>0</v>
      </c>
      <c r="BI30" s="4">
        <f>IF('6. Postes nuit'!$C$3="Score",0,0)</f>
        <v>0</v>
      </c>
      <c r="BJ30" s="4">
        <f>IF('6. Postes nuit'!$C$3="Score",0,0)</f>
        <v>0</v>
      </c>
      <c r="BK30" s="4">
        <f>IF('6. Postes nuit'!$C$3="Score",0,0)</f>
        <v>0</v>
      </c>
      <c r="BL30" s="4">
        <f>IF('6. Postes nuit'!$C$3="Score",1,1)</f>
        <v>1</v>
      </c>
      <c r="BM30" s="4">
        <f>IF('6. Postes nuit'!$C$3="Score",1,1)</f>
        <v>1</v>
      </c>
      <c r="BN30" s="4">
        <f>IF('6. Postes nuit'!$C$3="Score",1,1)</f>
        <v>1</v>
      </c>
      <c r="BO30" s="4">
        <f>IF('6. Postes nuit'!$C$3="Score",1,1)</f>
        <v>1</v>
      </c>
      <c r="BP30" s="4">
        <f>IF('6. Postes nuit'!$C$3="Score",1,2)</f>
        <v>2</v>
      </c>
      <c r="BQ30" s="4">
        <f>IF('6. Postes nuit'!$C$3="Score",1,2)</f>
        <v>2</v>
      </c>
      <c r="BR30" s="4">
        <f>IF('6. Postes nuit'!$C$3="Score",2,3)</f>
        <v>3</v>
      </c>
      <c r="BS30" s="4">
        <f>IF('6. Postes nuit'!$C$3="Score",1,2)</f>
        <v>2</v>
      </c>
      <c r="BT30" s="4">
        <f>IF('6. Postes nuit'!$C$3="Score",1,2)</f>
        <v>2</v>
      </c>
      <c r="BU30" s="4">
        <f>IF('6. Postes nuit'!$C$3="Score",1,2)</f>
        <v>2</v>
      </c>
      <c r="BV30" s="4">
        <f>IF('6. Postes nuit'!$C$3="Score",1,2)</f>
        <v>2</v>
      </c>
      <c r="BW30" s="4">
        <f>IF('6. Postes nuit'!$C$3="Score",1,1)</f>
        <v>1</v>
      </c>
      <c r="BX30" s="4">
        <f>IF('6. Postes nuit'!$C$3="Score",1,1)</f>
        <v>1</v>
      </c>
      <c r="BY30" s="4">
        <f>IF('6. Postes nuit'!$C$3="Score",0,0)</f>
        <v>0</v>
      </c>
      <c r="BZ30" s="4">
        <f>IF('6. Postes nuit'!$C$3="Score",0,0)</f>
        <v>0</v>
      </c>
      <c r="CA30" s="4">
        <f>IF('6. Postes nuit'!$C$3="Score",0,0)</f>
        <v>0</v>
      </c>
      <c r="CB30" s="4">
        <f>IF('6. Postes nuit'!$C$3="Score",0,0)</f>
        <v>0</v>
      </c>
      <c r="CC30" s="4">
        <f>IF('6. Postes nuit'!$C$3="Score",0,0)</f>
        <v>0</v>
      </c>
      <c r="CD30" s="4">
        <f>IF('6. Postes nuit'!$C$3="Score",0,0)</f>
        <v>0</v>
      </c>
      <c r="CE30" s="4">
        <f>IF('6. Postes nuit'!$C$3="Score",0,0)</f>
        <v>0</v>
      </c>
      <c r="CF30" s="4">
        <f>IF('6. Postes nuit'!$C$3="Score",1,1)</f>
        <v>1</v>
      </c>
      <c r="CG30" s="4">
        <f>IF('6. Postes nuit'!$C$3="Score",1,1)</f>
        <v>1</v>
      </c>
      <c r="CH30" s="4">
        <f>IF('6. Postes nuit'!$C$3="Score",1,1)</f>
        <v>1</v>
      </c>
      <c r="CI30" s="4">
        <f>IF('6. Postes nuit'!$C$3="Score",1,1)</f>
        <v>1</v>
      </c>
      <c r="CJ30" s="4">
        <f>IF('6. Postes nuit'!$C$3="Score",1,1)</f>
        <v>1</v>
      </c>
      <c r="CK30" s="4">
        <f>IF('6. Postes nuit'!$C$3="Score",1,2)</f>
        <v>2</v>
      </c>
      <c r="CL30" s="4">
        <f>IF('6. Postes nuit'!$C$3="Score",1,2)</f>
        <v>2</v>
      </c>
      <c r="CM30" s="4">
        <f>IF('6. Postes nuit'!$C$3="Score",1,2)</f>
        <v>2</v>
      </c>
      <c r="CN30" s="4">
        <f>IF('6. Postes nuit'!$C$3="Score",1,2)</f>
        <v>2</v>
      </c>
      <c r="CO30" s="4">
        <f>IF('6. Postes nuit'!$C$3="Score",1,2)</f>
        <v>2</v>
      </c>
      <c r="CP30" s="4">
        <f>IF('6. Postes nuit'!$C$3="Score",1,2)</f>
        <v>2</v>
      </c>
      <c r="CQ30" s="4">
        <f>IF('6. Postes nuit'!$C$3="Score",1,2)</f>
        <v>2</v>
      </c>
      <c r="CR30" s="4">
        <f>IF('6. Postes nuit'!$C$3="Score",1,1)</f>
        <v>1</v>
      </c>
      <c r="CS30" s="4">
        <f>IF('6. Postes nuit'!$C$3="Score",1,1)</f>
        <v>1</v>
      </c>
      <c r="CT30" s="4">
        <f>IF('6. Postes nuit'!$C$3="Score",0,0)</f>
        <v>0</v>
      </c>
      <c r="CU30" s="4">
        <f>IF('6. Postes nuit'!$C$3="Score",1,1)</f>
        <v>1</v>
      </c>
      <c r="CV30" s="4">
        <f>IF('6. Postes nuit'!$C$3="Score",1,1)</f>
        <v>1</v>
      </c>
      <c r="CW30" s="4">
        <f>IF('6. Postes nuit'!$C$3="Score",1,1)</f>
        <v>1</v>
      </c>
      <c r="CX30" s="4">
        <f>IF('6. Postes nuit'!$C$3="Score",1,1)</f>
        <v>1</v>
      </c>
      <c r="CY30" s="4">
        <f>IF('6. Postes nuit'!$C$3="Score",1,1)</f>
        <v>1</v>
      </c>
      <c r="CZ30" s="4">
        <f>IF('6. Postes nuit'!$C$3="Score",1,1)</f>
        <v>1</v>
      </c>
      <c r="DA30">
        <f>IF('6. Postes nuit'!$C$3="Score",1,1)</f>
        <v>1</v>
      </c>
    </row>
    <row r="31" spans="1:105" x14ac:dyDescent="0.35">
      <c r="A31" s="478" t="s">
        <v>1265</v>
      </c>
      <c r="B31" s="186" t="s">
        <v>693</v>
      </c>
      <c r="C31" s="172">
        <v>1</v>
      </c>
      <c r="D31" s="207">
        <f t="shared" si="3"/>
        <v>1.2470588235294118</v>
      </c>
      <c r="E31" s="188">
        <f>IF('6. Postes nuit'!$C$3="Score",,)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IF('6. Postes nuit'!$C$3="Score",,)</f>
        <v>0</v>
      </c>
      <c r="Q31" s="187">
        <f>IF('6. Postes nuit'!$C$3="Score",,)</f>
        <v>0</v>
      </c>
      <c r="R31" s="187">
        <f>IF('6. Postes nuit'!$C$3="Score",,)</f>
        <v>0</v>
      </c>
      <c r="S31" s="188">
        <f>IF('6. Postes nuit'!$C$3="Score",,)</f>
        <v>0</v>
      </c>
      <c r="T31" s="188">
        <f>IF('6. Postes nuit'!$C$3="Score",,)</f>
        <v>0</v>
      </c>
      <c r="U31" s="172">
        <f>IF('6. Postes nuit'!$C$3="Score",1,1)</f>
        <v>1</v>
      </c>
      <c r="V31" s="172">
        <f>IF('6. Postes nuit'!$C$3="Score",0,0)</f>
        <v>0</v>
      </c>
      <c r="W31" s="172">
        <f>IF('6. Postes nuit'!$C$3="Score",1,1)</f>
        <v>1</v>
      </c>
      <c r="X31" s="172">
        <f>IF('6. Postes nuit'!$C$3="Score",1,1)</f>
        <v>1</v>
      </c>
      <c r="Y31" s="172">
        <f>IF('6. Postes nuit'!$C$3="Score",1,1)</f>
        <v>1</v>
      </c>
      <c r="Z31" s="172">
        <f>IF('6. Postes nuit'!$C$3="Score",1,1)</f>
        <v>1</v>
      </c>
      <c r="AA31" s="172">
        <f>IF('6. Postes nuit'!$C$3="Score",1,1)</f>
        <v>1</v>
      </c>
      <c r="AB31" s="172">
        <f>IF('6. Postes nuit'!$C$3="Score",1,1)</f>
        <v>1</v>
      </c>
      <c r="AC31" s="172">
        <f>IF('6. Postes nuit'!$C$3="Score",1,2)</f>
        <v>2</v>
      </c>
      <c r="AD31" s="172">
        <f>IF('6. Postes nuit'!$C$3="Score",1,1)</f>
        <v>1</v>
      </c>
      <c r="AE31" s="172">
        <f>IF('6. Postes nuit'!$C$3="Score",1,1)</f>
        <v>1</v>
      </c>
      <c r="AF31" s="172">
        <f>IF('6. Postes nuit'!$C$3="Score",1,1)</f>
        <v>1</v>
      </c>
      <c r="AG31" s="172">
        <f>IF('6. Postes nuit'!$C$3="Score",1,1)</f>
        <v>1</v>
      </c>
      <c r="AH31" s="172">
        <f>IF('6. Postes nuit'!$C$3="Score",1,1)</f>
        <v>1</v>
      </c>
      <c r="AI31" s="172">
        <f>IF('6. Postes nuit'!$C$3="Score",1,2)</f>
        <v>2</v>
      </c>
      <c r="AJ31" s="172">
        <f>IF('6. Postes nuit'!$C$3="Score",1,1)</f>
        <v>1</v>
      </c>
      <c r="AK31" s="172">
        <f>IF('6. Postes nuit'!$C$3="Score",1,1)</f>
        <v>1</v>
      </c>
      <c r="AL31" s="172">
        <f>IF('6. Postes nuit'!$C$3="Score",1,1)</f>
        <v>1</v>
      </c>
      <c r="AM31" s="172">
        <f>IF('6. Postes nuit'!$C$3="Score",1,1)</f>
        <v>1</v>
      </c>
      <c r="AN31" s="172">
        <f>IF('6. Postes nuit'!$C$3="Score",1,1)</f>
        <v>1</v>
      </c>
      <c r="AO31" s="172">
        <f>IF('6. Postes nuit'!$C$3="Score",1,1)</f>
        <v>1</v>
      </c>
      <c r="AP31" s="172">
        <f>IF('6. Postes nuit'!$C$3="Score",0,0)</f>
        <v>0</v>
      </c>
      <c r="AQ31" s="172">
        <f>IF('6. Postes nuit'!$C$3="Score",0,0)</f>
        <v>0</v>
      </c>
      <c r="AR31" s="172">
        <f>IF('6. Postes nuit'!$C$3="Score",0,0)</f>
        <v>0</v>
      </c>
      <c r="AS31" s="189">
        <f>IF('6. Postes nuit'!$C$3="Score",0,0)</f>
        <v>0</v>
      </c>
      <c r="AT31" s="4">
        <f>IF('6. Postes nuit'!$C$3="Score",1,1)</f>
        <v>1</v>
      </c>
      <c r="AU31" s="4">
        <f>IF('6. Postes nuit'!$C$3="Score",1,1)</f>
        <v>1</v>
      </c>
      <c r="AV31" s="4">
        <f>IF('6. Postes nuit'!$C$3="Score",1,1)</f>
        <v>1</v>
      </c>
      <c r="AW31" s="4">
        <f>IF('6. Postes nuit'!$C$3="Score",1,1)</f>
        <v>1</v>
      </c>
      <c r="AX31" s="4">
        <f>IF('6. Postes nuit'!$C$3="Score",1,1)</f>
        <v>1</v>
      </c>
      <c r="AY31" s="4">
        <f>IF('6. Postes nuit'!$C$3="Score",1,1)</f>
        <v>1</v>
      </c>
      <c r="AZ31" s="4">
        <f>IF('6. Postes nuit'!$C$3="Score",1,2)</f>
        <v>2</v>
      </c>
      <c r="BA31" s="4">
        <f>IF('6. Postes nuit'!$C$3="Score",1,1)</f>
        <v>1</v>
      </c>
      <c r="BB31" s="4">
        <f>IF('6. Postes nuit'!$C$3="Score",1,1)</f>
        <v>1</v>
      </c>
      <c r="BC31" s="4">
        <f>IF('6. Postes nuit'!$C$3="Score",1,2)</f>
        <v>2</v>
      </c>
      <c r="BD31" s="4">
        <f>IF('6. Postes nuit'!$C$3="Score",1,2)</f>
        <v>2</v>
      </c>
      <c r="BE31" s="4">
        <f>IF('6. Postes nuit'!$C$3="Score",1,2)</f>
        <v>2</v>
      </c>
      <c r="BF31" s="4">
        <f>IF('6. Postes nuit'!$C$3="Score",1,2)</f>
        <v>2</v>
      </c>
      <c r="BG31" s="4">
        <f>IF('6. Postes nuit'!$C$3="Score",1,1)</f>
        <v>1</v>
      </c>
      <c r="BH31" s="4">
        <f>IF('6. Postes nuit'!$C$3="Score",1,2)</f>
        <v>2</v>
      </c>
      <c r="BI31" s="4">
        <f>IF('6. Postes nuit'!$C$3="Score",1,2)</f>
        <v>2</v>
      </c>
      <c r="BJ31" s="4">
        <f>IF('6. Postes nuit'!$C$3="Score",1,1)</f>
        <v>1</v>
      </c>
      <c r="BK31" s="4">
        <f>IF('6. Postes nuit'!$C$3="Score",1,1)</f>
        <v>1</v>
      </c>
      <c r="BL31" s="4">
        <f>IF('6. Postes nuit'!$C$3="Score",1,1)</f>
        <v>1</v>
      </c>
      <c r="BM31" s="4">
        <f>IF('6. Postes nuit'!$C$3="Score",1,1)</f>
        <v>1</v>
      </c>
      <c r="BN31" s="4">
        <f>IF('6. Postes nuit'!$C$3="Score",1,1)</f>
        <v>1</v>
      </c>
      <c r="BO31" s="4">
        <f>IF('6. Postes nuit'!$C$3="Score",0,0)</f>
        <v>0</v>
      </c>
      <c r="BP31" s="4">
        <f>IF('6. Postes nuit'!$C$3="Score",0,0)</f>
        <v>0</v>
      </c>
      <c r="BQ31" s="4">
        <f>IF('6. Postes nuit'!$C$3="Score",0,0)</f>
        <v>0</v>
      </c>
      <c r="BR31" s="4">
        <f>IF('6. Postes nuit'!$C$3="Score",1,1)</f>
        <v>1</v>
      </c>
      <c r="BS31" s="4">
        <f>IF('6. Postes nuit'!$C$3="Score",1,1)</f>
        <v>1</v>
      </c>
      <c r="BT31" s="4">
        <f>IF('6. Postes nuit'!$C$3="Score",1,1)</f>
        <v>1</v>
      </c>
      <c r="BU31" s="4">
        <f>IF('6. Postes nuit'!$C$3="Score",1,2)</f>
        <v>2</v>
      </c>
      <c r="BV31" s="4">
        <f>IF('6. Postes nuit'!$C$3="Score",1,2)</f>
        <v>2</v>
      </c>
      <c r="BW31" s="4">
        <f>IF('6. Postes nuit'!$C$3="Score",1,2)</f>
        <v>2</v>
      </c>
      <c r="BX31" s="4">
        <f>IF('6. Postes nuit'!$C$3="Score",1,2)</f>
        <v>2</v>
      </c>
      <c r="BY31" s="4">
        <f>IF('6. Postes nuit'!$C$3="Score",1,1)</f>
        <v>1</v>
      </c>
      <c r="BZ31" s="4">
        <f>IF('6. Postes nuit'!$C$3="Score",1,1)</f>
        <v>1</v>
      </c>
      <c r="CA31" s="4">
        <f>IF('6. Postes nuit'!$C$3="Score",1,1)</f>
        <v>1</v>
      </c>
      <c r="CB31" s="4">
        <f>IF('6. Postes nuit'!$C$3="Score",0,0)</f>
        <v>0</v>
      </c>
      <c r="CC31" s="4">
        <f>IF('6. Postes nuit'!$C$3="Score",0,0)</f>
        <v>0</v>
      </c>
      <c r="CD31" s="4">
        <f>IF('6. Postes nuit'!$C$3="Score",1,1)</f>
        <v>1</v>
      </c>
      <c r="CE31" s="4">
        <f>IF('6. Postes nuit'!$C$3="Score",1,1)</f>
        <v>1</v>
      </c>
      <c r="CF31" s="4">
        <f>IF('6. Postes nuit'!$C$3="Score",1,2)</f>
        <v>2</v>
      </c>
      <c r="CG31" s="4">
        <f>IF('6. Postes nuit'!$C$3="Score",1,2)</f>
        <v>2</v>
      </c>
      <c r="CH31" s="4">
        <f>IF('6. Postes nuit'!$C$3="Score",2,3)</f>
        <v>3</v>
      </c>
      <c r="CI31" s="4">
        <f>IF('6. Postes nuit'!$C$3="Score",2,3)</f>
        <v>3</v>
      </c>
      <c r="CJ31" s="4">
        <f>IF('6. Postes nuit'!$C$3="Score",2,4)</f>
        <v>4</v>
      </c>
      <c r="CK31" s="4">
        <f>IF('6. Postes nuit'!$C$3="Score",2,3)</f>
        <v>3</v>
      </c>
      <c r="CL31" s="4">
        <f>IF('6. Postes nuit'!$C$3="Score",2,3)</f>
        <v>3</v>
      </c>
      <c r="CM31" s="4">
        <f>IF('6. Postes nuit'!$C$3="Score",1,2)</f>
        <v>2</v>
      </c>
      <c r="CN31" s="4">
        <f>IF('6. Postes nuit'!$C$3="Score",1,2)</f>
        <v>2</v>
      </c>
      <c r="CO31" s="4">
        <f>IF('6. Postes nuit'!$C$3="Score",1,2)</f>
        <v>2</v>
      </c>
      <c r="CP31" s="4">
        <f>IF('6. Postes nuit'!$C$3="Score",1,2)</f>
        <v>2</v>
      </c>
      <c r="CQ31" s="4">
        <f>IF('6. Postes nuit'!$C$3="Score",1,1)</f>
        <v>1</v>
      </c>
      <c r="CR31" s="4">
        <f>IF('6. Postes nuit'!$C$3="Score",1,1)</f>
        <v>1</v>
      </c>
      <c r="CS31" s="4">
        <f>IF('6. Postes nuit'!$C$3="Score",1,2)</f>
        <v>2</v>
      </c>
      <c r="CT31" s="4">
        <f>IF('6. Postes nuit'!$C$3="Score",1,2)</f>
        <v>2</v>
      </c>
      <c r="CU31" s="4">
        <f>IF('6. Postes nuit'!$C$3="Score",1,2)</f>
        <v>2</v>
      </c>
      <c r="CV31" s="4">
        <f>IF('6. Postes nuit'!$C$3="Score",1,1)</f>
        <v>1</v>
      </c>
      <c r="CW31" s="4">
        <f>IF('6. Postes nuit'!$C$3="Score",1,1)</f>
        <v>1</v>
      </c>
      <c r="CX31" s="4">
        <f>IF('6. Postes nuit'!$C$3="Score",1,1)</f>
        <v>1</v>
      </c>
      <c r="CY31" s="4">
        <f>IF('6. Postes nuit'!$C$3="Score",1,1)</f>
        <v>1</v>
      </c>
      <c r="CZ31" s="4">
        <f>IF('6. Postes nuit'!$C$3="Score",0,0)</f>
        <v>0</v>
      </c>
      <c r="DA31">
        <f>IF('6. Postes nuit'!$C$3="Score",0,0)</f>
        <v>0</v>
      </c>
    </row>
    <row r="32" spans="1:105" x14ac:dyDescent="0.35">
      <c r="A32" s="478" t="s">
        <v>1265</v>
      </c>
      <c r="B32" s="186" t="s">
        <v>694</v>
      </c>
      <c r="C32" s="172">
        <v>1</v>
      </c>
      <c r="D32" s="207">
        <f t="shared" si="3"/>
        <v>0.92941176470588238</v>
      </c>
      <c r="E32" s="187">
        <f>IF('6. Postes nuit'!$C$3="Score",,)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IF('6. Postes nuit'!$C$3="Score",,)</f>
        <v>0</v>
      </c>
      <c r="Q32" s="187">
        <f>IF('6. Postes nuit'!$C$3="Score",,)</f>
        <v>0</v>
      </c>
      <c r="R32" s="188">
        <f>IF('6. Postes nuit'!$C$3="Score",,)</f>
        <v>0</v>
      </c>
      <c r="S32" s="187">
        <f>IF('6. Postes nuit'!$C$3="Score",,)</f>
        <v>0</v>
      </c>
      <c r="T32" s="188">
        <f>IF('6. Postes nuit'!$C$3="Score",,)</f>
        <v>0</v>
      </c>
      <c r="U32" s="172">
        <f>IF('6. Postes nuit'!$C$3="Score",1,1)</f>
        <v>1</v>
      </c>
      <c r="V32" s="172">
        <f>IF('6. Postes nuit'!$C$3="Score",1,1)</f>
        <v>1</v>
      </c>
      <c r="W32" s="172">
        <f>IF('6. Postes nuit'!$C$3="Score",1,1)</f>
        <v>1</v>
      </c>
      <c r="X32" s="172">
        <f>IF('6. Postes nuit'!$C$3="Score",1,1)</f>
        <v>1</v>
      </c>
      <c r="Y32" s="172">
        <f>IF('6. Postes nuit'!$C$3="Score",0,0)</f>
        <v>0</v>
      </c>
      <c r="Z32" s="172">
        <f>IF('6. Postes nuit'!$C$3="Score",0,0)</f>
        <v>0</v>
      </c>
      <c r="AA32" s="172">
        <f>IF('6. Postes nuit'!$C$3="Score",0,0)</f>
        <v>0</v>
      </c>
      <c r="AB32" s="172">
        <f>IF('6. Postes nuit'!$C$3="Score",1,1)</f>
        <v>1</v>
      </c>
      <c r="AC32" s="172">
        <f>IF('6. Postes nuit'!$C$3="Score",1,1)</f>
        <v>1</v>
      </c>
      <c r="AD32" s="172">
        <f>IF('6. Postes nuit'!$C$3="Score",1,1)</f>
        <v>1</v>
      </c>
      <c r="AE32" s="172">
        <f>IF('6. Postes nuit'!$C$3="Score",1,1)</f>
        <v>1</v>
      </c>
      <c r="AF32" s="172">
        <f>IF('6. Postes nuit'!$C$3="Score",1,1)</f>
        <v>1</v>
      </c>
      <c r="AG32" s="172">
        <f>IF('6. Postes nuit'!$C$3="Score",1,1)</f>
        <v>1</v>
      </c>
      <c r="AH32" s="172">
        <f>IF('6. Postes nuit'!$C$3="Score",1,1)</f>
        <v>1</v>
      </c>
      <c r="AI32" s="172">
        <f>IF('6. Postes nuit'!$C$3="Score",0,0)</f>
        <v>0</v>
      </c>
      <c r="AJ32" s="172">
        <f>IF('6. Postes nuit'!$C$3="Score",0,0)</f>
        <v>0</v>
      </c>
      <c r="AK32" s="172">
        <f>IF('6. Postes nuit'!$C$3="Score",0,0)</f>
        <v>0</v>
      </c>
      <c r="AL32" s="172">
        <f>IF('6. Postes nuit'!$C$3="Score",1,1)</f>
        <v>1</v>
      </c>
      <c r="AM32" s="172">
        <f>IF('6. Postes nuit'!$C$3="Score",1,1)</f>
        <v>1</v>
      </c>
      <c r="AN32" s="172">
        <f>IF('6. Postes nuit'!$C$3="Score",1,1)</f>
        <v>1</v>
      </c>
      <c r="AO32" s="172">
        <f>IF('6. Postes nuit'!$C$3="Score",1,1)</f>
        <v>1</v>
      </c>
      <c r="AP32" s="172">
        <f>IF('6. Postes nuit'!$C$3="Score",1,1)</f>
        <v>1</v>
      </c>
      <c r="AQ32" s="172">
        <f>IF('6. Postes nuit'!$C$3="Score",1,1)</f>
        <v>1</v>
      </c>
      <c r="AR32" s="172">
        <f>IF('6. Postes nuit'!$C$3="Score",1,1)</f>
        <v>1</v>
      </c>
      <c r="AS32" s="189">
        <f>IF('6. Postes nuit'!$C$3="Score",0,0)</f>
        <v>0</v>
      </c>
      <c r="AT32" s="4">
        <f>IF('6. Postes nuit'!$C$3="Score",0,0)</f>
        <v>0</v>
      </c>
      <c r="AU32" s="4">
        <f>IF('6. Postes nuit'!$C$3="Score",0,0)</f>
        <v>0</v>
      </c>
      <c r="AV32" s="4">
        <f>IF('6. Postes nuit'!$C$3="Score",0,0)</f>
        <v>0</v>
      </c>
      <c r="AW32" s="4">
        <f>IF('6. Postes nuit'!$C$3="Score",1,1)</f>
        <v>1</v>
      </c>
      <c r="AX32" s="4">
        <f>IF('6. Postes nuit'!$C$3="Score",1,1)</f>
        <v>1</v>
      </c>
      <c r="AY32" s="4">
        <f>IF('6. Postes nuit'!$C$3="Score",1,1)</f>
        <v>1</v>
      </c>
      <c r="AZ32" s="4">
        <f>IF('6. Postes nuit'!$C$3="Score",1,1)</f>
        <v>1</v>
      </c>
      <c r="BA32" s="4">
        <f>IF('6. Postes nuit'!$C$3="Score",1,2)</f>
        <v>2</v>
      </c>
      <c r="BB32" s="4">
        <f>IF('6. Postes nuit'!$C$3="Score",1,2)</f>
        <v>2</v>
      </c>
      <c r="BC32" s="4">
        <f>IF('6. Postes nuit'!$C$3="Score",1,2)</f>
        <v>2</v>
      </c>
      <c r="BD32" s="4">
        <f>IF('6. Postes nuit'!$C$3="Score",1,1)</f>
        <v>1</v>
      </c>
      <c r="BE32" s="4">
        <f>IF('6. Postes nuit'!$C$3="Score",1,1)</f>
        <v>1</v>
      </c>
      <c r="BF32" s="4">
        <f>IF('6. Postes nuit'!$C$3="Score",1,1)</f>
        <v>1</v>
      </c>
      <c r="BG32" s="4">
        <f>IF('6. Postes nuit'!$C$3="Score",1,1)</f>
        <v>1</v>
      </c>
      <c r="BH32" s="4">
        <f>IF('6. Postes nuit'!$C$3="Score",0,0)</f>
        <v>0</v>
      </c>
      <c r="BI32" s="4">
        <f>IF('6. Postes nuit'!$C$3="Score",0,0)</f>
        <v>0</v>
      </c>
      <c r="BJ32" s="4">
        <f>IF('6. Postes nuit'!$C$3="Score",0,0)</f>
        <v>0</v>
      </c>
      <c r="BK32" s="4">
        <f>IF('6. Postes nuit'!$C$3="Score",1,1)</f>
        <v>1</v>
      </c>
      <c r="BL32" s="4">
        <f>IF('6. Postes nuit'!$C$3="Score",1,1)</f>
        <v>1</v>
      </c>
      <c r="BM32" s="4">
        <f>IF('6. Postes nuit'!$C$3="Score",1,1)</f>
        <v>1</v>
      </c>
      <c r="BN32" s="4">
        <f>IF('6. Postes nuit'!$C$3="Score",1,2)</f>
        <v>2</v>
      </c>
      <c r="BO32" s="4">
        <f>IF('6. Postes nuit'!$C$3="Score",1,2)</f>
        <v>2</v>
      </c>
      <c r="BP32" s="4">
        <f>IF('6. Postes nuit'!$C$3="Score",1,2)</f>
        <v>2</v>
      </c>
      <c r="BQ32" s="4">
        <f>IF('6. Postes nuit'!$C$3="Score",1,2)</f>
        <v>2</v>
      </c>
      <c r="BR32" s="4">
        <f>IF('6. Postes nuit'!$C$3="Score",1,1)</f>
        <v>1</v>
      </c>
      <c r="BS32" s="4">
        <f>IF('6. Postes nuit'!$C$3="Score",1,1)</f>
        <v>1</v>
      </c>
      <c r="BT32" s="4">
        <f>IF('6. Postes nuit'!$C$3="Score",1,1)</f>
        <v>1</v>
      </c>
      <c r="BU32" s="4">
        <f>IF('6. Postes nuit'!$C$3="Score",1,1)</f>
        <v>1</v>
      </c>
      <c r="BV32" s="4">
        <f>IF('6. Postes nuit'!$C$3="Score",1,1)</f>
        <v>1</v>
      </c>
      <c r="BW32" s="4">
        <f>IF('6. Postes nuit'!$C$3="Score",1,1)</f>
        <v>1</v>
      </c>
      <c r="BX32" s="4">
        <f>IF('6. Postes nuit'!$C$3="Score",1,1)</f>
        <v>1</v>
      </c>
      <c r="BY32" s="4">
        <f>IF('6. Postes nuit'!$C$3="Score",1,1)</f>
        <v>1</v>
      </c>
      <c r="BZ32" s="4">
        <f>IF('6. Postes nuit'!$C$3="Score",1,1)</f>
        <v>1</v>
      </c>
      <c r="CA32" s="4">
        <f>IF('6. Postes nuit'!$C$3="Score",1,1)</f>
        <v>1</v>
      </c>
      <c r="CB32" s="4">
        <f>IF('6. Postes nuit'!$C$3="Score",0,0)</f>
        <v>0</v>
      </c>
      <c r="CC32" s="4">
        <f>IF('6. Postes nuit'!$C$3="Score",1,1)</f>
        <v>1</v>
      </c>
      <c r="CD32" s="4">
        <f>IF('6. Postes nuit'!$C$3="Score",1,1)</f>
        <v>1</v>
      </c>
      <c r="CE32" s="4">
        <f>IF('6. Postes nuit'!$C$3="Score",1,1)</f>
        <v>1</v>
      </c>
      <c r="CF32" s="4">
        <f>IF('6. Postes nuit'!$C$3="Score",1,1)</f>
        <v>1</v>
      </c>
      <c r="CG32" s="4">
        <f>IF('6. Postes nuit'!$C$3="Score",1,1)</f>
        <v>1</v>
      </c>
      <c r="CH32" s="4">
        <f>IF('6. Postes nuit'!$C$3="Score",1,1)</f>
        <v>1</v>
      </c>
      <c r="CI32" s="4">
        <f>IF('6. Postes nuit'!$C$3="Score",1,1)</f>
        <v>1</v>
      </c>
      <c r="CJ32" s="4">
        <f>IF('6. Postes nuit'!$C$3="Score",0,0)</f>
        <v>0</v>
      </c>
      <c r="CK32" s="4">
        <f>IF('6. Postes nuit'!$C$3="Score",0,0)</f>
        <v>0</v>
      </c>
      <c r="CL32" s="4">
        <f>IF('6. Postes nuit'!$C$3="Score",0,0)</f>
        <v>0</v>
      </c>
      <c r="CM32" s="4">
        <f>IF('6. Postes nuit'!$C$3="Score",1,1)</f>
        <v>1</v>
      </c>
      <c r="CN32" s="4">
        <f>IF('6. Postes nuit'!$C$3="Score",1,1)</f>
        <v>1</v>
      </c>
      <c r="CO32" s="4">
        <f>IF('6. Postes nuit'!$C$3="Score",1,1)</f>
        <v>1</v>
      </c>
      <c r="CP32" s="4">
        <f>IF('6. Postes nuit'!$C$3="Score",1,2)</f>
        <v>2</v>
      </c>
      <c r="CQ32" s="4">
        <f>IF('6. Postes nuit'!$C$3="Score",1,2)</f>
        <v>2</v>
      </c>
      <c r="CR32" s="4">
        <f>IF('6. Postes nuit'!$C$3="Score",1,2)</f>
        <v>2</v>
      </c>
      <c r="CS32" s="4">
        <f>IF('6. Postes nuit'!$C$3="Score",1,2)</f>
        <v>2</v>
      </c>
      <c r="CT32" s="4">
        <f>IF('6. Postes nuit'!$C$3="Score",1,1)</f>
        <v>1</v>
      </c>
      <c r="CU32" s="4">
        <f>IF('6. Postes nuit'!$C$3="Score",1,1)</f>
        <v>1</v>
      </c>
      <c r="CV32" s="4">
        <f>IF('6. Postes nuit'!$C$3="Score",1,1)</f>
        <v>1</v>
      </c>
      <c r="CW32" s="4">
        <f>IF('6. Postes nuit'!$C$3="Score",1,1)</f>
        <v>1</v>
      </c>
      <c r="CX32" s="4">
        <f>IF('6. Postes nuit'!$C$3="Score",1,1)</f>
        <v>1</v>
      </c>
      <c r="CY32" s="4">
        <f>IF('6. Postes nuit'!$C$3="Score",1,1)</f>
        <v>1</v>
      </c>
      <c r="CZ32" s="4">
        <f>IF('6. Postes nuit'!$C$3="Score",1,1)</f>
        <v>1</v>
      </c>
      <c r="DA32">
        <f>IF('6. Postes nuit'!$C$3="Score",1,1)</f>
        <v>1</v>
      </c>
    </row>
    <row r="33" spans="1:105" x14ac:dyDescent="0.35">
      <c r="A33" s="478" t="s">
        <v>1265</v>
      </c>
      <c r="B33" s="186" t="s">
        <v>695</v>
      </c>
      <c r="C33" s="172">
        <v>1</v>
      </c>
      <c r="D33" s="207">
        <f t="shared" si="3"/>
        <v>1.2</v>
      </c>
      <c r="E33" s="187">
        <f>IF('6. Postes nuit'!$C$3="Score",,)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IF('6. Postes nuit'!$C$3="Score",,)</f>
        <v>0</v>
      </c>
      <c r="Q33" s="188">
        <f>IF('6. Postes nuit'!$C$3="Score",,)</f>
        <v>0</v>
      </c>
      <c r="R33" s="188">
        <f>IF('6. Postes nuit'!$C$3="Score",,)</f>
        <v>0</v>
      </c>
      <c r="S33" s="188">
        <f>IF('6. Postes nuit'!$C$3="Score",,)</f>
        <v>0</v>
      </c>
      <c r="T33" s="188">
        <f>IF('6. Postes nuit'!$C$3="Score",,)</f>
        <v>0</v>
      </c>
      <c r="U33" s="172">
        <f>IF('6. Postes nuit'!$C$3="Score",0,0)</f>
        <v>0</v>
      </c>
      <c r="V33" s="172">
        <f>IF('6. Postes nuit'!$C$3="Score",1,1)</f>
        <v>1</v>
      </c>
      <c r="W33" s="172">
        <f>IF('6. Postes nuit'!$C$3="Score",1,1)</f>
        <v>1</v>
      </c>
      <c r="X33" s="172">
        <f>IF('6. Postes nuit'!$C$3="Score",1,1)</f>
        <v>1</v>
      </c>
      <c r="Y33" s="172">
        <f>IF('6. Postes nuit'!$C$3="Score",1,2)</f>
        <v>2</v>
      </c>
      <c r="Z33" s="172">
        <f>IF('6. Postes nuit'!$C$3="Score",1,2)</f>
        <v>2</v>
      </c>
      <c r="AA33" s="172">
        <f>IF('6. Postes nuit'!$C$3="Score",1,2)</f>
        <v>2</v>
      </c>
      <c r="AB33" s="172">
        <f>IF('6. Postes nuit'!$C$3="Score",1,2)</f>
        <v>2</v>
      </c>
      <c r="AC33" s="172">
        <f>IF('6. Postes nuit'!$C$3="Score",1,1)</f>
        <v>1</v>
      </c>
      <c r="AD33" s="172">
        <f>IF('6. Postes nuit'!$C$3="Score",1,1)</f>
        <v>1</v>
      </c>
      <c r="AE33" s="172">
        <f>IF('6. Postes nuit'!$C$3="Score",1,1)</f>
        <v>1</v>
      </c>
      <c r="AF33" s="172">
        <f>IF('6. Postes nuit'!$C$3="Score",0,0)</f>
        <v>0</v>
      </c>
      <c r="AG33" s="172">
        <f>IF('6. Postes nuit'!$C$3="Score",0,0)</f>
        <v>0</v>
      </c>
      <c r="AH33" s="172">
        <f>IF('6. Postes nuit'!$C$3="Score",0,0)</f>
        <v>0</v>
      </c>
      <c r="AI33" s="172">
        <f>IF('6. Postes nuit'!$C$3="Score",0,0)</f>
        <v>0</v>
      </c>
      <c r="AJ33" s="172">
        <f>IF('6. Postes nuit'!$C$3="Score",1,1)</f>
        <v>1</v>
      </c>
      <c r="AK33" s="172">
        <f>IF('6. Postes nuit'!$C$3="Score",1,1)</f>
        <v>1</v>
      </c>
      <c r="AL33" s="172">
        <f>IF('6. Postes nuit'!$C$3="Score",1,1)</f>
        <v>1</v>
      </c>
      <c r="AM33" s="172">
        <f>IF('6. Postes nuit'!$C$3="Score",1,1)</f>
        <v>1</v>
      </c>
      <c r="AN33" s="172">
        <f>IF('6. Postes nuit'!$C$3="Score",1,1)</f>
        <v>1</v>
      </c>
      <c r="AO33" s="172">
        <f>IF('6. Postes nuit'!$C$3="Score",1,1)</f>
        <v>1</v>
      </c>
      <c r="AP33" s="172">
        <f>IF('6. Postes nuit'!$C$3="Score",1,2)</f>
        <v>2</v>
      </c>
      <c r="AQ33" s="172">
        <f>IF('6. Postes nuit'!$C$3="Score",1,1)</f>
        <v>1</v>
      </c>
      <c r="AR33" s="172">
        <f>IF('6. Postes nuit'!$C$3="Score",1,1)</f>
        <v>1</v>
      </c>
      <c r="AS33" s="189">
        <f>IF('6. Postes nuit'!$C$3="Score",1,1)</f>
        <v>1</v>
      </c>
      <c r="AT33" s="4">
        <f>IF('6. Postes nuit'!$C$3="Score",1,1)</f>
        <v>1</v>
      </c>
      <c r="AU33" s="4">
        <f>IF('6. Postes nuit'!$C$3="Score",1,2)</f>
        <v>2</v>
      </c>
      <c r="AV33" s="4">
        <f>IF('6. Postes nuit'!$C$3="Score",1,2)</f>
        <v>2</v>
      </c>
      <c r="AW33" s="4">
        <f>IF('6. Postes nuit'!$C$3="Score",1,2)</f>
        <v>2</v>
      </c>
      <c r="AX33" s="4">
        <f>IF('6. Postes nuit'!$C$3="Score",1,2)</f>
        <v>2</v>
      </c>
      <c r="AY33" s="4">
        <f>IF('6. Postes nuit'!$C$3="Score",1,2)</f>
        <v>2</v>
      </c>
      <c r="AZ33" s="4">
        <f>IF('6. Postes nuit'!$C$3="Score",1,2)</f>
        <v>2</v>
      </c>
      <c r="BA33" s="4">
        <f>IF('6. Postes nuit'!$C$3="Score",1,2)</f>
        <v>2</v>
      </c>
      <c r="BB33" s="4">
        <f>IF('6. Postes nuit'!$C$3="Score",1,1)</f>
        <v>1</v>
      </c>
      <c r="BC33" s="4">
        <f>IF('6. Postes nuit'!$C$3="Score",1,1)</f>
        <v>1</v>
      </c>
      <c r="BD33" s="4">
        <f>IF('6. Postes nuit'!$C$3="Score",0,0)</f>
        <v>0</v>
      </c>
      <c r="BE33" s="4">
        <f>IF('6. Postes nuit'!$C$3="Score",1,1)</f>
        <v>1</v>
      </c>
      <c r="BF33" s="4">
        <f>IF('6. Postes nuit'!$C$3="Score",1,1)</f>
        <v>1</v>
      </c>
      <c r="BG33" s="4">
        <f>IF('6. Postes nuit'!$C$3="Score",1,1)</f>
        <v>1</v>
      </c>
      <c r="BH33" s="4">
        <f>IF('6. Postes nuit'!$C$3="Score",1,1)</f>
        <v>1</v>
      </c>
      <c r="BI33" s="4">
        <f>IF('6. Postes nuit'!$C$3="Score",1,1)</f>
        <v>1</v>
      </c>
      <c r="BJ33" s="4">
        <f>IF('6. Postes nuit'!$C$3="Score",1,2)</f>
        <v>2</v>
      </c>
      <c r="BK33" s="4">
        <f>IF('6. Postes nuit'!$C$3="Score",1,2)</f>
        <v>2</v>
      </c>
      <c r="BL33" s="4">
        <f>IF('6. Postes nuit'!$C$3="Score",1,2)</f>
        <v>2</v>
      </c>
      <c r="BM33" s="4">
        <f>IF('6. Postes nuit'!$C$3="Score",1,2)</f>
        <v>2</v>
      </c>
      <c r="BN33" s="4">
        <f>IF('6. Postes nuit'!$C$3="Score",1,2)</f>
        <v>2</v>
      </c>
      <c r="BO33" s="4">
        <f>IF('6. Postes nuit'!$C$3="Score",1,2)</f>
        <v>2</v>
      </c>
      <c r="BP33" s="4">
        <f>IF('6. Postes nuit'!$C$3="Score",1,2)</f>
        <v>2</v>
      </c>
      <c r="BQ33" s="4">
        <f>IF('6. Postes nuit'!$C$3="Score",1,1)</f>
        <v>1</v>
      </c>
      <c r="BR33" s="4">
        <f>IF('6. Postes nuit'!$C$3="Score",1,1)</f>
        <v>1</v>
      </c>
      <c r="BS33" s="4">
        <f>IF('6. Postes nuit'!$C$3="Score",1,1)</f>
        <v>1</v>
      </c>
      <c r="BT33" s="4">
        <f>IF('6. Postes nuit'!$C$3="Score",1,1)</f>
        <v>1</v>
      </c>
      <c r="BU33" s="4">
        <f>IF('6. Postes nuit'!$C$3="Score",1,1)</f>
        <v>1</v>
      </c>
      <c r="BV33" s="4">
        <f>IF('6. Postes nuit'!$C$3="Score",1,1)</f>
        <v>1</v>
      </c>
      <c r="BW33" s="4">
        <f>IF('6. Postes nuit'!$C$3="Score",1,1)</f>
        <v>1</v>
      </c>
      <c r="BX33" s="4">
        <f>IF('6. Postes nuit'!$C$3="Score",1,1)</f>
        <v>1</v>
      </c>
      <c r="BY33" s="4">
        <f>IF('6. Postes nuit'!$C$3="Score",1,1)</f>
        <v>1</v>
      </c>
      <c r="BZ33" s="4">
        <f>IF('6. Postes nuit'!$C$3="Score",0,0)</f>
        <v>0</v>
      </c>
      <c r="CA33" s="4">
        <f>IF('6. Postes nuit'!$C$3="Score",0,0)</f>
        <v>0</v>
      </c>
      <c r="CB33" s="4">
        <f>IF('6. Postes nuit'!$C$3="Score",0,0)</f>
        <v>0</v>
      </c>
      <c r="CC33" s="4">
        <f>IF('6. Postes nuit'!$C$3="Score",0,0)</f>
        <v>0</v>
      </c>
      <c r="CD33" s="4">
        <f>IF('6. Postes nuit'!$C$3="Score",0,0)</f>
        <v>0</v>
      </c>
      <c r="CE33" s="4">
        <f>IF('6. Postes nuit'!$C$3="Score",1,1)</f>
        <v>1</v>
      </c>
      <c r="CF33" s="4">
        <f>IF('6. Postes nuit'!$C$3="Score",1,1)</f>
        <v>1</v>
      </c>
      <c r="CG33" s="4">
        <f>IF('6. Postes nuit'!$C$3="Score",1,1)</f>
        <v>1</v>
      </c>
      <c r="CH33" s="4">
        <f>IF('6. Postes nuit'!$C$3="Score",1,2)</f>
        <v>2</v>
      </c>
      <c r="CI33" s="4">
        <f>IF('6. Postes nuit'!$C$3="Score",1,2)</f>
        <v>2</v>
      </c>
      <c r="CJ33" s="4">
        <f>IF('6. Postes nuit'!$C$3="Score",1,2)</f>
        <v>2</v>
      </c>
      <c r="CK33" s="4">
        <f>IF('6. Postes nuit'!$C$3="Score",1,2)</f>
        <v>2</v>
      </c>
      <c r="CL33" s="4">
        <f>IF('6. Postes nuit'!$C$3="Score",1,1)</f>
        <v>1</v>
      </c>
      <c r="CM33" s="4">
        <f>IF('6. Postes nuit'!$C$3="Score",1,1)</f>
        <v>1</v>
      </c>
      <c r="CN33" s="4">
        <f>IF('6. Postes nuit'!$C$3="Score",1,1)</f>
        <v>1</v>
      </c>
      <c r="CO33" s="4">
        <f>IF('6. Postes nuit'!$C$3="Score",0,0)</f>
        <v>0</v>
      </c>
      <c r="CP33" s="4">
        <f>IF('6. Postes nuit'!$C$3="Score",1,1)</f>
        <v>1</v>
      </c>
      <c r="CQ33" s="4">
        <f>IF('6. Postes nuit'!$C$3="Score",1,1)</f>
        <v>1</v>
      </c>
      <c r="CR33" s="4">
        <f>IF('6. Postes nuit'!$C$3="Score",1,2)</f>
        <v>2</v>
      </c>
      <c r="CS33" s="4">
        <f>IF('6. Postes nuit'!$C$3="Score",1,2)</f>
        <v>2</v>
      </c>
      <c r="CT33" s="4">
        <f>IF('6. Postes nuit'!$C$3="Score",1,2)</f>
        <v>2</v>
      </c>
      <c r="CU33" s="4">
        <f>IF('6. Postes nuit'!$C$3="Score",1,2)</f>
        <v>2</v>
      </c>
      <c r="CV33" s="4">
        <f>IF('6. Postes nuit'!$C$3="Score",1,2)</f>
        <v>2</v>
      </c>
      <c r="CW33" s="4">
        <f>IF('6. Postes nuit'!$C$3="Score",1,1)</f>
        <v>1</v>
      </c>
      <c r="CX33" s="4">
        <f>IF('6. Postes nuit'!$C$3="Score",1,2)</f>
        <v>2</v>
      </c>
      <c r="CY33" s="4">
        <f>IF('6. Postes nuit'!$C$3="Score",1,1)</f>
        <v>1</v>
      </c>
      <c r="CZ33" s="4">
        <f>IF('6. Postes nuit'!$C$3="Score",1,1)</f>
        <v>1</v>
      </c>
      <c r="DA33">
        <f>IF('6. Postes nuit'!$C$3="Score",1,1)</f>
        <v>1</v>
      </c>
    </row>
    <row r="34" spans="1:105" x14ac:dyDescent="0.35">
      <c r="A34" s="478" t="s">
        <v>1265</v>
      </c>
      <c r="B34" s="186" t="s">
        <v>696</v>
      </c>
      <c r="C34" s="172">
        <v>1</v>
      </c>
      <c r="D34" s="207">
        <f t="shared" si="3"/>
        <v>1.1882352941176471</v>
      </c>
      <c r="E34" s="188">
        <f>IF('6. Postes nuit'!$C$3="Score",,)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IF('6. Postes nuit'!$C$3="Score",,)</f>
        <v>0</v>
      </c>
      <c r="Q34" s="187">
        <f>IF('6. Postes nuit'!$C$3="Score",,)</f>
        <v>0</v>
      </c>
      <c r="R34" s="187">
        <f>IF('6. Postes nuit'!$C$3="Score",,)</f>
        <v>0</v>
      </c>
      <c r="S34" s="188">
        <f>IF('6. Postes nuit'!$C$3="Score",,)</f>
        <v>0</v>
      </c>
      <c r="T34" s="188">
        <f>IF('6. Postes nuit'!$C$3="Score",,)</f>
        <v>0</v>
      </c>
      <c r="U34" s="172">
        <f>IF('6. Postes nuit'!$C$3="Score",1,1)</f>
        <v>1</v>
      </c>
      <c r="V34" s="172">
        <f>IF('6. Postes nuit'!$C$3="Score",1,1)</f>
        <v>1</v>
      </c>
      <c r="W34" s="172">
        <f>IF('6. Postes nuit'!$C$3="Score",1,1)</f>
        <v>1</v>
      </c>
      <c r="X34" s="172">
        <f>IF('6. Postes nuit'!$C$3="Score",1,2)</f>
        <v>2</v>
      </c>
      <c r="Y34" s="172">
        <f>IF('6. Postes nuit'!$C$3="Score",1,2)</f>
        <v>2</v>
      </c>
      <c r="Z34" s="172">
        <f>IF('6. Postes nuit'!$C$3="Score",2,3)</f>
        <v>3</v>
      </c>
      <c r="AA34" s="172">
        <f>IF('6. Postes nuit'!$C$3="Score",2,3)</f>
        <v>3</v>
      </c>
      <c r="AB34" s="172">
        <f>IF('6. Postes nuit'!$C$3="Score",1,2)</f>
        <v>2</v>
      </c>
      <c r="AC34" s="172">
        <f>IF('6. Postes nuit'!$C$3="Score",1,2)</f>
        <v>2</v>
      </c>
      <c r="AD34" s="172">
        <f>IF('6. Postes nuit'!$C$3="Score",1,2)</f>
        <v>2</v>
      </c>
      <c r="AE34" s="172">
        <f>IF('6. Postes nuit'!$C$3="Score",1,2)</f>
        <v>2</v>
      </c>
      <c r="AF34" s="172">
        <f>IF('6. Postes nuit'!$C$3="Score",1,2)</f>
        <v>2</v>
      </c>
      <c r="AG34" s="172">
        <f>IF('6. Postes nuit'!$C$3="Score",1,2)</f>
        <v>2</v>
      </c>
      <c r="AH34" s="172">
        <f>IF('6. Postes nuit'!$C$3="Score",1,2)</f>
        <v>2</v>
      </c>
      <c r="AI34" s="172">
        <f>IF('6. Postes nuit'!$C$3="Score",1,2)</f>
        <v>2</v>
      </c>
      <c r="AJ34" s="172">
        <f>IF('6. Postes nuit'!$C$3="Score",1,2)</f>
        <v>2</v>
      </c>
      <c r="AK34" s="172">
        <f>IF('6. Postes nuit'!$C$3="Score",1,2)</f>
        <v>2</v>
      </c>
      <c r="AL34" s="172">
        <f>IF('6. Postes nuit'!$C$3="Score",1,1)</f>
        <v>1</v>
      </c>
      <c r="AM34" s="172">
        <f>IF('6. Postes nuit'!$C$3="Score",1,1)</f>
        <v>1</v>
      </c>
      <c r="AN34" s="172">
        <f>IF('6. Postes nuit'!$C$3="Score",0,0)</f>
        <v>0</v>
      </c>
      <c r="AO34" s="172">
        <f>IF('6. Postes nuit'!$C$3="Score",0,0)</f>
        <v>0</v>
      </c>
      <c r="AP34" s="172">
        <f>IF('6. Postes nuit'!$C$3="Score",0,0)</f>
        <v>0</v>
      </c>
      <c r="AQ34" s="172">
        <f>IF('6. Postes nuit'!$C$3="Score",0,0)</f>
        <v>0</v>
      </c>
      <c r="AR34" s="172">
        <f>IF('6. Postes nuit'!$C$3="Score",0,0)</f>
        <v>0</v>
      </c>
      <c r="AS34" s="189">
        <f>IF('6. Postes nuit'!$C$3="Score",1,1)</f>
        <v>1</v>
      </c>
      <c r="AT34" s="4">
        <f>IF('6. Postes nuit'!$C$3="Score",1,1)</f>
        <v>1</v>
      </c>
      <c r="AU34" s="4">
        <f>IF('6. Postes nuit'!$C$3="Score",1,1)</f>
        <v>1</v>
      </c>
      <c r="AV34" s="4">
        <f>IF('6. Postes nuit'!$C$3="Score",1,2)</f>
        <v>2</v>
      </c>
      <c r="AW34" s="4">
        <f>IF('6. Postes nuit'!$C$3="Score",1,2)</f>
        <v>2</v>
      </c>
      <c r="AX34" s="4">
        <f>IF('6. Postes nuit'!$C$3="Score",1,2)</f>
        <v>2</v>
      </c>
      <c r="AY34" s="4">
        <f>IF('6. Postes nuit'!$C$3="Score",2,3)</f>
        <v>3</v>
      </c>
      <c r="AZ34" s="4">
        <f>IF('6. Postes nuit'!$C$3="Score",1,2)</f>
        <v>2</v>
      </c>
      <c r="BA34" s="4">
        <f>IF('6. Postes nuit'!$C$3="Score",1,2)</f>
        <v>2</v>
      </c>
      <c r="BB34" s="4">
        <f>IF('6. Postes nuit'!$C$3="Score",2,3)</f>
        <v>3</v>
      </c>
      <c r="BC34" s="4">
        <f>IF('6. Postes nuit'!$C$3="Score",1,2)</f>
        <v>2</v>
      </c>
      <c r="BD34" s="4">
        <f>IF('6. Postes nuit'!$C$3="Score",1,2)</f>
        <v>2</v>
      </c>
      <c r="BE34" s="4">
        <f>IF('6. Postes nuit'!$C$3="Score",1,2)</f>
        <v>2</v>
      </c>
      <c r="BF34" s="4">
        <f>IF('6. Postes nuit'!$C$3="Score",1,1)</f>
        <v>1</v>
      </c>
      <c r="BG34" s="4">
        <f>IF('6. Postes nuit'!$C$3="Score",1,1)</f>
        <v>1</v>
      </c>
      <c r="BH34" s="4">
        <f>IF('6. Postes nuit'!$C$3="Score",1,2)</f>
        <v>2</v>
      </c>
      <c r="BI34" s="4">
        <f>IF('6. Postes nuit'!$C$3="Score",1,1)</f>
        <v>1</v>
      </c>
      <c r="BJ34" s="4">
        <f>IF('6. Postes nuit'!$C$3="Score",1,1)</f>
        <v>1</v>
      </c>
      <c r="BK34" s="4">
        <f>IF('6. Postes nuit'!$C$3="Score",1,1)</f>
        <v>1</v>
      </c>
      <c r="BL34" s="4">
        <f>IF('6. Postes nuit'!$C$3="Score",1,1)</f>
        <v>1</v>
      </c>
      <c r="BM34" s="4">
        <f>IF('6. Postes nuit'!$C$3="Score",1,1)</f>
        <v>1</v>
      </c>
      <c r="BN34" s="4">
        <f>IF('6. Postes nuit'!$C$3="Score",1,1)</f>
        <v>1</v>
      </c>
      <c r="BO34" s="4">
        <f>IF('6. Postes nuit'!$C$3="Score",0,0)</f>
        <v>0</v>
      </c>
      <c r="BP34" s="4">
        <f>IF('6. Postes nuit'!$C$3="Score",0,0)</f>
        <v>0</v>
      </c>
      <c r="BQ34" s="4">
        <f>IF('6. Postes nuit'!$C$3="Score",0,0)</f>
        <v>0</v>
      </c>
      <c r="BR34" s="4">
        <f>IF('6. Postes nuit'!$C$3="Score",0,0)</f>
        <v>0</v>
      </c>
      <c r="BS34" s="4">
        <f>IF('6. Postes nuit'!$C$3="Score",0,0)</f>
        <v>0</v>
      </c>
      <c r="BT34" s="4">
        <f>IF('6. Postes nuit'!$C$3="Score",0,0)</f>
        <v>0</v>
      </c>
      <c r="BU34" s="4">
        <f>IF('6. Postes nuit'!$C$3="Score",0,0)</f>
        <v>0</v>
      </c>
      <c r="BV34" s="4">
        <f>IF('6. Postes nuit'!$C$3="Score",0,0)</f>
        <v>0</v>
      </c>
      <c r="BW34" s="4">
        <f>IF('6. Postes nuit'!$C$3="Score",0,0)</f>
        <v>0</v>
      </c>
      <c r="BX34" s="4">
        <f>IF('6. Postes nuit'!$C$3="Score",1,1)</f>
        <v>1</v>
      </c>
      <c r="BY34" s="4">
        <f>IF('6. Postes nuit'!$C$3="Score",1,1)</f>
        <v>1</v>
      </c>
      <c r="BZ34" s="4">
        <f>IF('6. Postes nuit'!$C$3="Score",1,1)</f>
        <v>1</v>
      </c>
      <c r="CA34" s="4">
        <f>IF('6. Postes nuit'!$C$3="Score",1,1)</f>
        <v>1</v>
      </c>
      <c r="CB34" s="4">
        <f>IF('6. Postes nuit'!$C$3="Score",1,1)</f>
        <v>1</v>
      </c>
      <c r="CC34" s="4">
        <f>IF('6. Postes nuit'!$C$3="Score",1,1)</f>
        <v>1</v>
      </c>
      <c r="CD34" s="4">
        <f>IF('6. Postes nuit'!$C$3="Score",1,1)</f>
        <v>1</v>
      </c>
      <c r="CE34" s="4">
        <f>IF('6. Postes nuit'!$C$3="Score",0,0)</f>
        <v>0</v>
      </c>
      <c r="CF34" s="4">
        <f>IF('6. Postes nuit'!$C$3="Score",0,0)</f>
        <v>0</v>
      </c>
      <c r="CG34" s="4">
        <f>IF('6. Postes nuit'!$C$3="Score",0,0)</f>
        <v>0</v>
      </c>
      <c r="CH34" s="4">
        <f>IF('6. Postes nuit'!$C$3="Score",0,0)</f>
        <v>0</v>
      </c>
      <c r="CI34" s="4">
        <f>IF('6. Postes nuit'!$C$3="Score",0,0)</f>
        <v>0</v>
      </c>
      <c r="CJ34" s="4">
        <f>IF('6. Postes nuit'!$C$3="Score",0,0)</f>
        <v>0</v>
      </c>
      <c r="CK34" s="4">
        <f>IF('6. Postes nuit'!$C$3="Score",0,0)</f>
        <v>0</v>
      </c>
      <c r="CL34" s="4">
        <f>IF('6. Postes nuit'!$C$3="Score",1,1)</f>
        <v>1</v>
      </c>
      <c r="CM34" s="4">
        <f>IF('6. Postes nuit'!$C$3="Score",1,1)</f>
        <v>1</v>
      </c>
      <c r="CN34" s="4">
        <f>IF('6. Postes nuit'!$C$3="Score",1,1)</f>
        <v>1</v>
      </c>
      <c r="CO34" s="4">
        <f>IF('6. Postes nuit'!$C$3="Score",1,1)</f>
        <v>1</v>
      </c>
      <c r="CP34" s="4">
        <f>IF('6. Postes nuit'!$C$3="Score",1,2)</f>
        <v>2</v>
      </c>
      <c r="CQ34" s="4">
        <f>IF('6. Postes nuit'!$C$3="Score",1,2)</f>
        <v>2</v>
      </c>
      <c r="CR34" s="4">
        <f>IF('6. Postes nuit'!$C$3="Score",2,3)</f>
        <v>3</v>
      </c>
      <c r="CS34" s="4">
        <f>IF('6. Postes nuit'!$C$3="Score",1,2)</f>
        <v>2</v>
      </c>
      <c r="CT34" s="4">
        <f>IF('6. Postes nuit'!$C$3="Score",1,2)</f>
        <v>2</v>
      </c>
      <c r="CU34" s="4">
        <f>IF('6. Postes nuit'!$C$3="Score",1,2)</f>
        <v>2</v>
      </c>
      <c r="CV34" s="4">
        <f>IF('6. Postes nuit'!$C$3="Score",1,2)</f>
        <v>2</v>
      </c>
      <c r="CW34" s="4">
        <f>IF('6. Postes nuit'!$C$3="Score",1,1)</f>
        <v>1</v>
      </c>
      <c r="CX34" s="4">
        <f>IF('6. Postes nuit'!$C$3="Score",1,1)</f>
        <v>1</v>
      </c>
      <c r="CY34" s="4">
        <f>IF('6. Postes nuit'!$C$3="Score",1,1)</f>
        <v>1</v>
      </c>
      <c r="CZ34" s="4">
        <f>IF('6. Postes nuit'!$C$3="Score",1,1)</f>
        <v>1</v>
      </c>
      <c r="DA34">
        <f>IF('6. Postes nuit'!$C$3="Score",1,1)</f>
        <v>1</v>
      </c>
    </row>
    <row r="35" spans="1:105" x14ac:dyDescent="0.35">
      <c r="A35" s="478" t="s">
        <v>1265</v>
      </c>
      <c r="B35" s="186" t="s">
        <v>697</v>
      </c>
      <c r="C35" s="172">
        <v>1</v>
      </c>
      <c r="D35" s="207">
        <f t="shared" si="3"/>
        <v>1.2823529411764707</v>
      </c>
      <c r="E35" s="188">
        <f>IF('6. Postes nuit'!$C$3="Score",,)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IF('6. Postes nuit'!$C$3="Score",,)</f>
        <v>0</v>
      </c>
      <c r="Q35" s="188">
        <f>IF('6. Postes nuit'!$C$3="Score",,)</f>
        <v>0</v>
      </c>
      <c r="R35" s="188">
        <f>IF('6. Postes nuit'!$C$3="Score",,)</f>
        <v>0</v>
      </c>
      <c r="S35" s="187">
        <f>IF('6. Postes nuit'!$C$3="Score",,)</f>
        <v>0</v>
      </c>
      <c r="T35" s="187">
        <f>IF('6. Postes nuit'!$C$3="Score",,)</f>
        <v>0</v>
      </c>
      <c r="U35" s="172">
        <f>IF('6. Postes nuit'!$C$3="Score",1,1)</f>
        <v>1</v>
      </c>
      <c r="V35" s="172">
        <f>IF('6. Postes nuit'!$C$3="Score",1,2)</f>
        <v>2</v>
      </c>
      <c r="W35" s="172">
        <f>IF('6. Postes nuit'!$C$3="Score",1,2)</f>
        <v>2</v>
      </c>
      <c r="X35" s="172">
        <f>IF('6. Postes nuit'!$C$3="Score",1,2)</f>
        <v>2</v>
      </c>
      <c r="Y35" s="172">
        <f>IF('6. Postes nuit'!$C$3="Score",1,1)</f>
        <v>1</v>
      </c>
      <c r="Z35" s="172">
        <f>IF('6. Postes nuit'!$C$3="Score",1,2)</f>
        <v>2</v>
      </c>
      <c r="AA35" s="172">
        <f>IF('6. Postes nuit'!$C$3="Score",1,2)</f>
        <v>2</v>
      </c>
      <c r="AB35" s="172">
        <f>IF('6. Postes nuit'!$C$3="Score",2,3)</f>
        <v>3</v>
      </c>
      <c r="AC35" s="172">
        <f>IF('6. Postes nuit'!$C$3="Score",1,2)</f>
        <v>2</v>
      </c>
      <c r="AD35" s="172">
        <f>IF('6. Postes nuit'!$C$3="Score",1,2)</f>
        <v>2</v>
      </c>
      <c r="AE35" s="172">
        <f>IF('6. Postes nuit'!$C$3="Score",1,2)</f>
        <v>2</v>
      </c>
      <c r="AF35" s="172">
        <f>IF('6. Postes nuit'!$C$3="Score",2,3)</f>
        <v>3</v>
      </c>
      <c r="AG35" s="172">
        <f>IF('6. Postes nuit'!$C$3="Score",1,2)</f>
        <v>2</v>
      </c>
      <c r="AH35" s="172">
        <f>IF('6. Postes nuit'!$C$3="Score",2,3)</f>
        <v>3</v>
      </c>
      <c r="AI35" s="172">
        <f>IF('6. Postes nuit'!$C$3="Score",1,2)</f>
        <v>2</v>
      </c>
      <c r="AJ35" s="172">
        <f>IF('6. Postes nuit'!$C$3="Score",1,2)</f>
        <v>2</v>
      </c>
      <c r="AK35" s="172">
        <f>IF('6. Postes nuit'!$C$3="Score",1,2)</f>
        <v>2</v>
      </c>
      <c r="AL35" s="172">
        <f>IF('6. Postes nuit'!$C$3="Score",2,3)</f>
        <v>3</v>
      </c>
      <c r="AM35" s="172">
        <f>IF('6. Postes nuit'!$C$3="Score",1,2)</f>
        <v>2</v>
      </c>
      <c r="AN35" s="172">
        <f>IF('6. Postes nuit'!$C$3="Score",1,2)</f>
        <v>2</v>
      </c>
      <c r="AO35" s="172">
        <f>IF('6. Postes nuit'!$C$3="Score",1,1)</f>
        <v>1</v>
      </c>
      <c r="AP35" s="172">
        <f>IF('6. Postes nuit'!$C$3="Score",1,1)</f>
        <v>1</v>
      </c>
      <c r="AQ35" s="172">
        <f>IF('6. Postes nuit'!$C$3="Score",1,1)</f>
        <v>1</v>
      </c>
      <c r="AR35" s="172">
        <f>IF('6. Postes nuit'!$C$3="Score",1,1)</f>
        <v>1</v>
      </c>
      <c r="AS35" s="189">
        <f>IF('6. Postes nuit'!$C$3="Score",0,0)</f>
        <v>0</v>
      </c>
      <c r="AT35" s="4">
        <f>IF('6. Postes nuit'!$C$3="Score",0,0)</f>
        <v>0</v>
      </c>
      <c r="AU35" s="4">
        <f>IF('6. Postes nuit'!$C$3="Score",0,0)</f>
        <v>0</v>
      </c>
      <c r="AV35" s="4">
        <f>IF('6. Postes nuit'!$C$3="Score",0,0)</f>
        <v>0</v>
      </c>
      <c r="AW35" s="4">
        <f>IF('6. Postes nuit'!$C$3="Score",0,0)</f>
        <v>0</v>
      </c>
      <c r="AX35" s="4">
        <f>IF('6. Postes nuit'!$C$3="Score",0,0)</f>
        <v>0</v>
      </c>
      <c r="AY35" s="4">
        <f>IF('6. Postes nuit'!$C$3="Score",1,1)</f>
        <v>1</v>
      </c>
      <c r="AZ35" s="4">
        <f>IF('6. Postes nuit'!$C$3="Score",1,1)</f>
        <v>1</v>
      </c>
      <c r="BA35" s="4">
        <f>IF('6. Postes nuit'!$C$3="Score",1,2)</f>
        <v>2</v>
      </c>
      <c r="BB35" s="4">
        <f>IF('6. Postes nuit'!$C$3="Score",1,2)</f>
        <v>2</v>
      </c>
      <c r="BC35" s="4">
        <f>IF('6. Postes nuit'!$C$3="Score",1,2)</f>
        <v>2</v>
      </c>
      <c r="BD35" s="4">
        <f>IF('6. Postes nuit'!$C$3="Score",2,3)</f>
        <v>3</v>
      </c>
      <c r="BE35" s="4">
        <f>IF('6. Postes nuit'!$C$3="Score",2,3)</f>
        <v>3</v>
      </c>
      <c r="BF35" s="4">
        <f>IF('6. Postes nuit'!$C$3="Score",2,3)</f>
        <v>3</v>
      </c>
      <c r="BG35" s="4">
        <f>IF('6. Postes nuit'!$C$3="Score",2,3)</f>
        <v>3</v>
      </c>
      <c r="BH35" s="4">
        <f>IF('6. Postes nuit'!$C$3="Score",1,2)</f>
        <v>2</v>
      </c>
      <c r="BI35" s="4">
        <f>IF('6. Postes nuit'!$C$3="Score",1,2)</f>
        <v>2</v>
      </c>
      <c r="BJ35" s="4">
        <f>IF('6. Postes nuit'!$C$3="Score",1,2)</f>
        <v>2</v>
      </c>
      <c r="BK35" s="4">
        <f>IF('6. Postes nuit'!$C$3="Score",1,1)</f>
        <v>1</v>
      </c>
      <c r="BL35" s="4">
        <f>IF('6. Postes nuit'!$C$3="Score",1,2)</f>
        <v>2</v>
      </c>
      <c r="BM35" s="4">
        <f>IF('6. Postes nuit'!$C$3="Score",1,1)</f>
        <v>1</v>
      </c>
      <c r="BN35" s="4">
        <f>IF('6. Postes nuit'!$C$3="Score",1,2)</f>
        <v>2</v>
      </c>
      <c r="BO35" s="4">
        <f>IF('6. Postes nuit'!$C$3="Score",1,2)</f>
        <v>2</v>
      </c>
      <c r="BP35" s="4">
        <f>IF('6. Postes nuit'!$C$3="Score",1,2)</f>
        <v>2</v>
      </c>
      <c r="BQ35" s="4">
        <f>IF('6. Postes nuit'!$C$3="Score",1,2)</f>
        <v>2</v>
      </c>
      <c r="BR35" s="4">
        <f>IF('6. Postes nuit'!$C$3="Score",1,2)</f>
        <v>2</v>
      </c>
      <c r="BS35" s="4">
        <f>IF('6. Postes nuit'!$C$3="Score",1,2)</f>
        <v>2</v>
      </c>
      <c r="BT35" s="4">
        <f>IF('6. Postes nuit'!$C$3="Score",1,2)</f>
        <v>2</v>
      </c>
      <c r="BU35" s="4">
        <f>IF('6. Postes nuit'!$C$3="Score",1,1)</f>
        <v>1</v>
      </c>
      <c r="BV35" s="4">
        <f>IF('6. Postes nuit'!$C$3="Score",1,1)</f>
        <v>1</v>
      </c>
      <c r="BW35" s="4">
        <f>IF('6. Postes nuit'!$C$3="Score",1,1)</f>
        <v>1</v>
      </c>
      <c r="BX35" s="4">
        <f>IF('6. Postes nuit'!$C$3="Score",1,1)</f>
        <v>1</v>
      </c>
      <c r="BY35" s="4">
        <f>IF('6. Postes nuit'!$C$3="Score",1,1)</f>
        <v>1</v>
      </c>
      <c r="BZ35" s="4">
        <f>IF('6. Postes nuit'!$C$3="Score",0,0)</f>
        <v>0</v>
      </c>
      <c r="CA35" s="4">
        <f>IF('6. Postes nuit'!$C$3="Score",0,0)</f>
        <v>0</v>
      </c>
      <c r="CB35" s="4">
        <f>IF('6. Postes nuit'!$C$3="Score",0,0)</f>
        <v>0</v>
      </c>
      <c r="CC35" s="4">
        <f>IF('6. Postes nuit'!$C$3="Score",0,0)</f>
        <v>0</v>
      </c>
      <c r="CD35" s="4">
        <f>IF('6. Postes nuit'!$C$3="Score",0,0)</f>
        <v>0</v>
      </c>
      <c r="CE35" s="4">
        <f>IF('6. Postes nuit'!$C$3="Score",0,0)</f>
        <v>0</v>
      </c>
      <c r="CF35" s="4">
        <f>IF('6. Postes nuit'!$C$3="Score",0,0)</f>
        <v>0</v>
      </c>
      <c r="CG35" s="4">
        <f>IF('6. Postes nuit'!$C$3="Score",0,0)</f>
        <v>0</v>
      </c>
      <c r="CH35" s="4">
        <f>IF('6. Postes nuit'!$C$3="Score",0,0)</f>
        <v>0</v>
      </c>
      <c r="CI35" s="4">
        <f>IF('6. Postes nuit'!$C$3="Score",0,0)</f>
        <v>0</v>
      </c>
      <c r="CJ35" s="4">
        <f>IF('6. Postes nuit'!$C$3="Score",0,0)</f>
        <v>0</v>
      </c>
      <c r="CK35" s="4">
        <f>IF('6. Postes nuit'!$C$3="Score",0,0)</f>
        <v>0</v>
      </c>
      <c r="CL35" s="4">
        <f>IF('6. Postes nuit'!$C$3="Score",0,0)</f>
        <v>0</v>
      </c>
      <c r="CM35" s="4">
        <f>IF('6. Postes nuit'!$C$3="Score",0,0)</f>
        <v>0</v>
      </c>
      <c r="CN35" s="4">
        <f>IF('6. Postes nuit'!$C$3="Score",0,0)</f>
        <v>0</v>
      </c>
      <c r="CO35" s="4">
        <f>IF('6. Postes nuit'!$C$3="Score",0,0)</f>
        <v>0</v>
      </c>
      <c r="CP35" s="4">
        <f>IF('6. Postes nuit'!$C$3="Score",0,0)</f>
        <v>0</v>
      </c>
      <c r="CQ35" s="4">
        <f>IF('6. Postes nuit'!$C$3="Score",0,0)</f>
        <v>0</v>
      </c>
      <c r="CR35" s="4">
        <f>IF('6. Postes nuit'!$C$3="Score",1,1)</f>
        <v>1</v>
      </c>
      <c r="CS35" s="4">
        <f>IF('6. Postes nuit'!$C$3="Score",1,1)</f>
        <v>1</v>
      </c>
      <c r="CT35" s="4">
        <f>IF('6. Postes nuit'!$C$3="Score",1,2)</f>
        <v>2</v>
      </c>
      <c r="CU35" s="4">
        <f>IF('6. Postes nuit'!$C$3="Score",1,2)</f>
        <v>2</v>
      </c>
      <c r="CV35" s="4">
        <f>IF('6. Postes nuit'!$C$3="Score",1,2)</f>
        <v>2</v>
      </c>
      <c r="CW35" s="4">
        <f>IF('6. Postes nuit'!$C$3="Score",1,2)</f>
        <v>2</v>
      </c>
      <c r="CX35" s="4">
        <f>IF('6. Postes nuit'!$C$3="Score",1,2)</f>
        <v>2</v>
      </c>
      <c r="CY35" s="4">
        <f>IF('6. Postes nuit'!$C$3="Score",1,1)</f>
        <v>1</v>
      </c>
      <c r="CZ35" s="4">
        <f>IF('6. Postes nuit'!$C$3="Score",1,1)</f>
        <v>1</v>
      </c>
      <c r="DA35">
        <f>IF('6. Postes nuit'!$C$3="Score",0,0)</f>
        <v>0</v>
      </c>
    </row>
    <row r="36" spans="1:105" ht="15" thickBot="1" x14ac:dyDescent="0.4">
      <c r="A36" s="478" t="s">
        <v>1265</v>
      </c>
      <c r="B36" s="186" t="s">
        <v>698</v>
      </c>
      <c r="C36" s="172">
        <v>1</v>
      </c>
      <c r="D36" s="207">
        <f t="shared" si="3"/>
        <v>1.7882352941176471</v>
      </c>
      <c r="E36" s="187">
        <f>IF('6. Postes nuit'!$C$3="Score",,)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IF('6. Postes nuit'!$C$3="Score",,)</f>
        <v>0</v>
      </c>
      <c r="Q36" s="187">
        <f>IF('6. Postes nuit'!$C$3="Score",,)</f>
        <v>0</v>
      </c>
      <c r="R36" s="187">
        <f>IF('6. Postes nuit'!$C$3="Score",,)</f>
        <v>0</v>
      </c>
      <c r="S36" s="188">
        <f>IF('6. Postes nuit'!$C$3="Score",,)</f>
        <v>0</v>
      </c>
      <c r="T36" s="187">
        <f>IF('6. Postes nuit'!$C$3="Score",,)</f>
        <v>0</v>
      </c>
      <c r="U36" s="172">
        <f>IF('6. Postes nuit'!$C$3="Score",0,0)</f>
        <v>0</v>
      </c>
      <c r="V36" s="172">
        <f>IF('6. Postes nuit'!$C$3="Score",0,0)</f>
        <v>0</v>
      </c>
      <c r="W36" s="172">
        <f>IF('6. Postes nuit'!$C$3="Score",0,0)</f>
        <v>0</v>
      </c>
      <c r="X36" s="172">
        <f>IF('6. Postes nuit'!$C$3="Score",0,0)</f>
        <v>0</v>
      </c>
      <c r="Y36" s="172">
        <f>IF('6. Postes nuit'!$C$3="Score",0,0)</f>
        <v>0</v>
      </c>
      <c r="Z36" s="172">
        <f>IF('6. Postes nuit'!$C$3="Score",0,0)</f>
        <v>0</v>
      </c>
      <c r="AA36" s="172">
        <f>IF('6. Postes nuit'!$C$3="Score",1,1)</f>
        <v>1</v>
      </c>
      <c r="AB36" s="172">
        <f>IF('6. Postes nuit'!$C$3="Score",1,1)</f>
        <v>1</v>
      </c>
      <c r="AC36" s="172">
        <f>IF('6. Postes nuit'!$C$3="Score",1,2)</f>
        <v>2</v>
      </c>
      <c r="AD36" s="172">
        <f>IF('6. Postes nuit'!$C$3="Score",1,2)</f>
        <v>2</v>
      </c>
      <c r="AE36" s="172">
        <f>IF('6. Postes nuit'!$C$3="Score",1,2)</f>
        <v>2</v>
      </c>
      <c r="AF36" s="172">
        <f>IF('6. Postes nuit'!$C$3="Score",2,3)</f>
        <v>3</v>
      </c>
      <c r="AG36" s="172">
        <f>IF('6. Postes nuit'!$C$3="Score",2,3)</f>
        <v>3</v>
      </c>
      <c r="AH36" s="172">
        <f>IF('6. Postes nuit'!$C$3="Score",1,2)</f>
        <v>2</v>
      </c>
      <c r="AI36" s="172">
        <f>IF('6. Postes nuit'!$C$3="Score",1,2)</f>
        <v>2</v>
      </c>
      <c r="AJ36" s="172">
        <f>IF('6. Postes nuit'!$C$3="Score",1,2)</f>
        <v>2</v>
      </c>
      <c r="AK36" s="172">
        <f>IF('6. Postes nuit'!$C$3="Score",1,2)</f>
        <v>2</v>
      </c>
      <c r="AL36" s="172">
        <f>IF('6. Postes nuit'!$C$3="Score",2,3)</f>
        <v>3</v>
      </c>
      <c r="AM36" s="172">
        <f>IF('6. Postes nuit'!$C$3="Score",1,2)</f>
        <v>2</v>
      </c>
      <c r="AN36" s="172">
        <f>IF('6. Postes nuit'!$C$3="Score",1,2)</f>
        <v>2</v>
      </c>
      <c r="AO36" s="172">
        <f>IF('6. Postes nuit'!$C$3="Score",2,3)</f>
        <v>3</v>
      </c>
      <c r="AP36" s="172">
        <f>IF('6. Postes nuit'!$C$3="Score",2,4)</f>
        <v>4</v>
      </c>
      <c r="AQ36" s="172">
        <f>IF('6. Postes nuit'!$C$3="Score",2,3)</f>
        <v>3</v>
      </c>
      <c r="AR36" s="172">
        <f>IF('6. Postes nuit'!$C$3="Score",2,4)</f>
        <v>4</v>
      </c>
      <c r="AS36" s="189">
        <f>IF('6. Postes nuit'!$C$3="Score",2,3)</f>
        <v>3</v>
      </c>
      <c r="AT36" s="4">
        <f>IF('6. Postes nuit'!$C$3="Score",2,3)</f>
        <v>3</v>
      </c>
      <c r="AU36" s="4">
        <f>IF('6. Postes nuit'!$C$3="Score",2,4)</f>
        <v>4</v>
      </c>
      <c r="AV36" s="4">
        <f>IF('6. Postes nuit'!$C$3="Score",2,3)</f>
        <v>3</v>
      </c>
      <c r="AW36" s="4">
        <f>IF('6. Postes nuit'!$C$3="Score",2,3)</f>
        <v>3</v>
      </c>
      <c r="AX36" s="4">
        <f>IF('6. Postes nuit'!$C$3="Score",2,3)</f>
        <v>3</v>
      </c>
      <c r="AY36" s="4">
        <f>IF('6. Postes nuit'!$C$3="Score",1,2)</f>
        <v>2</v>
      </c>
      <c r="AZ36" s="4">
        <f>IF('6. Postes nuit'!$C$3="Score",1,2)</f>
        <v>2</v>
      </c>
      <c r="BA36" s="4">
        <f>IF('6. Postes nuit'!$C$3="Score",2,3)</f>
        <v>3</v>
      </c>
      <c r="BB36" s="4">
        <f>IF('6. Postes nuit'!$C$3="Score",1,2)</f>
        <v>2</v>
      </c>
      <c r="BC36" s="4">
        <f>IF('6. Postes nuit'!$C$3="Score",1,2)</f>
        <v>2</v>
      </c>
      <c r="BD36" s="4">
        <f>IF('6. Postes nuit'!$C$3="Score",1,1)</f>
        <v>1</v>
      </c>
      <c r="BE36" s="4">
        <f>IF('6. Postes nuit'!$C$3="Score",1,1)</f>
        <v>1</v>
      </c>
      <c r="BF36" s="4">
        <f>IF('6. Postes nuit'!$C$3="Score",1,1)</f>
        <v>1</v>
      </c>
      <c r="BG36" s="4">
        <f>IF('6. Postes nuit'!$C$3="Score",1,1)</f>
        <v>1</v>
      </c>
      <c r="BH36" s="4">
        <f>IF('6. Postes nuit'!$C$3="Score",0,0)</f>
        <v>0</v>
      </c>
      <c r="BI36" s="4">
        <f>IF('6. Postes nuit'!$C$3="Score",0,0)</f>
        <v>0</v>
      </c>
      <c r="BJ36" s="4">
        <f>IF('6. Postes nuit'!$C$3="Score",1,1)</f>
        <v>1</v>
      </c>
      <c r="BK36" s="4">
        <f>IF('6. Postes nuit'!$C$3="Score",1,1)</f>
        <v>1</v>
      </c>
      <c r="BL36" s="4">
        <f>IF('6. Postes nuit'!$C$3="Score",1,1)</f>
        <v>1</v>
      </c>
      <c r="BM36" s="4">
        <f>IF('6. Postes nuit'!$C$3="Score",1,1)</f>
        <v>1</v>
      </c>
      <c r="BN36" s="4">
        <f>IF('6. Postes nuit'!$C$3="Score",1,2)</f>
        <v>2</v>
      </c>
      <c r="BO36" s="4">
        <f>IF('6. Postes nuit'!$C$3="Score",2,3)</f>
        <v>3</v>
      </c>
      <c r="BP36" s="4">
        <f>IF('6. Postes nuit'!$C$3="Score",2,3)</f>
        <v>3</v>
      </c>
      <c r="BQ36" s="4">
        <f>IF('6. Postes nuit'!$C$3="Score",1,2)</f>
        <v>2</v>
      </c>
      <c r="BR36" s="4">
        <f>IF('6. Postes nuit'!$C$3="Score",1,2)</f>
        <v>2</v>
      </c>
      <c r="BS36" s="4">
        <f>IF('6. Postes nuit'!$C$3="Score",2,3)</f>
        <v>3</v>
      </c>
      <c r="BT36" s="4">
        <f>IF('6. Postes nuit'!$C$3="Score",2,3)</f>
        <v>3</v>
      </c>
      <c r="BU36" s="4">
        <f>IF('6. Postes nuit'!$C$3="Score",2,3)</f>
        <v>3</v>
      </c>
      <c r="BV36" s="4">
        <f>IF('6. Postes nuit'!$C$3="Score",1,2)</f>
        <v>2</v>
      </c>
      <c r="BW36" s="4">
        <f>IF('6. Postes nuit'!$C$3="Score",1,2)</f>
        <v>2</v>
      </c>
      <c r="BX36" s="4">
        <f>IF('6. Postes nuit'!$C$3="Score",2,3)</f>
        <v>3</v>
      </c>
      <c r="BY36" s="4">
        <f>IF('6. Postes nuit'!$C$3="Score",2,3)</f>
        <v>3</v>
      </c>
      <c r="BZ36" s="4">
        <f>IF('6. Postes nuit'!$C$3="Score",1,2)</f>
        <v>2</v>
      </c>
      <c r="CA36" s="4">
        <f>IF('6. Postes nuit'!$C$3="Score",1,2)</f>
        <v>2</v>
      </c>
      <c r="CB36" s="4">
        <f>IF('6. Postes nuit'!$C$3="Score",1,1)</f>
        <v>1</v>
      </c>
      <c r="CC36" s="4">
        <f>IF('6. Postes nuit'!$C$3="Score",1,1)</f>
        <v>1</v>
      </c>
      <c r="CD36" s="4">
        <f>IF('6. Postes nuit'!$C$3="Score",1,1)</f>
        <v>1</v>
      </c>
      <c r="CE36" s="4">
        <f>IF('6. Postes nuit'!$C$3="Score",0,0)</f>
        <v>0</v>
      </c>
      <c r="CF36" s="4">
        <f>IF('6. Postes nuit'!$C$3="Score",0,0)</f>
        <v>0</v>
      </c>
      <c r="CG36" s="4">
        <f>IF('6. Postes nuit'!$C$3="Score",0,0)</f>
        <v>0</v>
      </c>
      <c r="CH36" s="4">
        <f>IF('6. Postes nuit'!$C$3="Score",1,1)</f>
        <v>1</v>
      </c>
      <c r="CI36" s="4">
        <f>IF('6. Postes nuit'!$C$3="Score",1,1)</f>
        <v>1</v>
      </c>
      <c r="CJ36" s="4">
        <f>IF('6. Postes nuit'!$C$3="Score",1,2)</f>
        <v>2</v>
      </c>
      <c r="CK36" s="4">
        <f>IF('6. Postes nuit'!$C$3="Score",1,2)</f>
        <v>2</v>
      </c>
      <c r="CL36" s="4">
        <f>IF('6. Postes nuit'!$C$3="Score",1,2)</f>
        <v>2</v>
      </c>
      <c r="CM36" s="4">
        <f>IF('6. Postes nuit'!$C$3="Score",1,2)</f>
        <v>2</v>
      </c>
      <c r="CN36" s="4">
        <f>IF('6. Postes nuit'!$C$3="Score",1,2)</f>
        <v>2</v>
      </c>
      <c r="CO36" s="4">
        <f>IF('6. Postes nuit'!$C$3="Score",1,1)</f>
        <v>1</v>
      </c>
      <c r="CP36" s="4">
        <f>IF('6. Postes nuit'!$C$3="Score",1,2)</f>
        <v>2</v>
      </c>
      <c r="CQ36" s="4">
        <f>IF('6. Postes nuit'!$C$3="Score",1,1)</f>
        <v>1</v>
      </c>
      <c r="CR36" s="4">
        <f>IF('6. Postes nuit'!$C$3="Score",1,2)</f>
        <v>2</v>
      </c>
      <c r="CS36" s="4">
        <f>IF('6. Postes nuit'!$C$3="Score",1,2)</f>
        <v>2</v>
      </c>
      <c r="CT36" s="4">
        <f>IF('6. Postes nuit'!$C$3="Score",1,2)</f>
        <v>2</v>
      </c>
      <c r="CU36" s="4">
        <f>IF('6. Postes nuit'!$C$3="Score",1,2)</f>
        <v>2</v>
      </c>
      <c r="CV36" s="4">
        <f>IF('6. Postes nuit'!$C$3="Score",1,2)</f>
        <v>2</v>
      </c>
      <c r="CW36" s="4">
        <f>IF('6. Postes nuit'!$C$3="Score",1,2)</f>
        <v>2</v>
      </c>
      <c r="CX36" s="4">
        <f>IF('6. Postes nuit'!$C$3="Score",1,2)</f>
        <v>2</v>
      </c>
      <c r="CY36" s="4">
        <f>IF('6. Postes nuit'!$C$3="Score",1,1)</f>
        <v>1</v>
      </c>
      <c r="CZ36" s="4">
        <f>IF('6. Postes nuit'!$C$3="Score",1,1)</f>
        <v>1</v>
      </c>
      <c r="DA36">
        <f>IF('6. Postes nuit'!$C$3="Score",1,1)</f>
        <v>1</v>
      </c>
    </row>
    <row r="37" spans="1:105" x14ac:dyDescent="0.35">
      <c r="A37" s="478" t="s">
        <v>1265</v>
      </c>
      <c r="B37" s="186" t="s">
        <v>699</v>
      </c>
      <c r="C37" s="183"/>
      <c r="D37" s="206">
        <f t="shared" si="3"/>
        <v>1.1529411764705881</v>
      </c>
      <c r="E37" s="183">
        <f>IF('6. Postes nuit'!$C$3="Score",,)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IF('6. Postes nuit'!$C$3="Score",,)</f>
        <v>0</v>
      </c>
      <c r="Q37" s="183">
        <f>IF('6. Postes nuit'!$C$3="Score",,)</f>
        <v>0</v>
      </c>
      <c r="R37" s="184">
        <f>IF('6. Postes nuit'!$C$3="Score",,)</f>
        <v>0</v>
      </c>
      <c r="S37" s="183">
        <f>IF('6. Postes nuit'!$C$3="Score",,)</f>
        <v>0</v>
      </c>
      <c r="T37" s="183">
        <f>IF('6. Postes nuit'!$C$3="Score",,)</f>
        <v>0</v>
      </c>
      <c r="U37" s="185">
        <f>IF('6. Postes nuit'!$C$3="Score",0,0)</f>
        <v>0</v>
      </c>
      <c r="V37" s="185">
        <f>IF('6. Postes nuit'!$C$3="Score",0,0)</f>
        <v>0</v>
      </c>
      <c r="W37" s="185">
        <f>IF('6. Postes nuit'!$C$3="Score",0,0)</f>
        <v>0</v>
      </c>
      <c r="X37" s="185">
        <f>IF('6. Postes nuit'!$C$3="Score",1,1)</f>
        <v>1</v>
      </c>
      <c r="Y37" s="185">
        <f>IF('6. Postes nuit'!$C$3="Score",1,1)</f>
        <v>1</v>
      </c>
      <c r="Z37" s="185">
        <f>IF('6. Postes nuit'!$C$3="Score",1,1)</f>
        <v>1</v>
      </c>
      <c r="AA37" s="185">
        <f>IF('6. Postes nuit'!$C$3="Score",1,1)</f>
        <v>1</v>
      </c>
      <c r="AB37" s="185">
        <f>IF('6. Postes nuit'!$C$3="Score",1,2)</f>
        <v>2</v>
      </c>
      <c r="AC37" s="185">
        <f>IF('6. Postes nuit'!$C$3="Score",1,2)</f>
        <v>2</v>
      </c>
      <c r="AD37" s="185">
        <f>IF('6. Postes nuit'!$C$3="Score",2,3)</f>
        <v>3</v>
      </c>
      <c r="AE37" s="185">
        <f>IF('6. Postes nuit'!$C$3="Score",1,2)</f>
        <v>2</v>
      </c>
      <c r="AF37" s="185">
        <f>IF('6. Postes nuit'!$C$3="Score",1,2)</f>
        <v>2</v>
      </c>
      <c r="AG37" s="185">
        <f>IF('6. Postes nuit'!$C$3="Score",1,2)</f>
        <v>2</v>
      </c>
      <c r="AH37" s="185">
        <f>IF('6. Postes nuit'!$C$3="Score",1,2)</f>
        <v>2</v>
      </c>
      <c r="AI37" s="185">
        <f>IF('6. Postes nuit'!$C$3="Score",1,1)</f>
        <v>1</v>
      </c>
      <c r="AJ37" s="185">
        <f>IF('6. Postes nuit'!$C$3="Score",1,1)</f>
        <v>1</v>
      </c>
      <c r="AK37" s="185">
        <f>IF('6. Postes nuit'!$C$3="Score",0,0)</f>
        <v>0</v>
      </c>
      <c r="AL37" s="185">
        <f>IF('6. Postes nuit'!$C$3="Score",0,0)</f>
        <v>0</v>
      </c>
      <c r="AM37" s="185">
        <f>IF('6. Postes nuit'!$C$3="Score",0,0)</f>
        <v>0</v>
      </c>
      <c r="AN37" s="185">
        <f>IF('6. Postes nuit'!$C$3="Score",1,1)</f>
        <v>1</v>
      </c>
      <c r="AO37" s="185">
        <f>IF('6. Postes nuit'!$C$3="Score",1,1)</f>
        <v>1</v>
      </c>
      <c r="AP37" s="185">
        <f>IF('6. Postes nuit'!$C$3="Score",1,1)</f>
        <v>1</v>
      </c>
      <c r="AQ37" s="185">
        <f>IF('6. Postes nuit'!$C$3="Score",1,1)</f>
        <v>1</v>
      </c>
      <c r="AR37" s="185">
        <f>IF('6. Postes nuit'!$C$3="Score",1,1)</f>
        <v>1</v>
      </c>
      <c r="AS37" s="194">
        <f>IF('6. Postes nuit'!$C$3="Score",1,1)</f>
        <v>1</v>
      </c>
      <c r="AT37" s="4">
        <f>IF('6. Postes nuit'!$C$3="Score",1,1)</f>
        <v>1</v>
      </c>
      <c r="AU37" s="4">
        <f>IF('6. Postes nuit'!$C$3="Score",0,0)</f>
        <v>0</v>
      </c>
      <c r="AV37" s="4">
        <f>IF('6. Postes nuit'!$C$3="Score",0,0)</f>
        <v>0</v>
      </c>
      <c r="AW37" s="4">
        <f>IF('6. Postes nuit'!$C$3="Score",0,0)</f>
        <v>0</v>
      </c>
      <c r="AX37" s="4">
        <f>IF('6. Postes nuit'!$C$3="Score",0,0)</f>
        <v>0</v>
      </c>
      <c r="AY37" s="4">
        <f>IF('6. Postes nuit'!$C$3="Score",0,0)</f>
        <v>0</v>
      </c>
      <c r="AZ37" s="4">
        <f>IF('6. Postes nuit'!$C$3="Score",0,0)</f>
        <v>0</v>
      </c>
      <c r="BA37" s="4">
        <f>IF('6. Postes nuit'!$C$3="Score",0,0)</f>
        <v>0</v>
      </c>
      <c r="BB37" s="4">
        <f>IF('6. Postes nuit'!$C$3="Score",0,0)</f>
        <v>0</v>
      </c>
      <c r="BC37" s="4">
        <f>IF('6. Postes nuit'!$C$3="Score",0,0)</f>
        <v>0</v>
      </c>
      <c r="BD37" s="4">
        <f>IF('6. Postes nuit'!$C$3="Score",0,0)</f>
        <v>0</v>
      </c>
      <c r="BE37" s="4">
        <f>IF('6. Postes nuit'!$C$3="Score",0,0)</f>
        <v>0</v>
      </c>
      <c r="BF37" s="4">
        <f>IF('6. Postes nuit'!$C$3="Score",0,0)</f>
        <v>0</v>
      </c>
      <c r="BG37" s="4">
        <f>IF('6. Postes nuit'!$C$3="Score",0,0)</f>
        <v>0</v>
      </c>
      <c r="BH37" s="4">
        <f>IF('6. Postes nuit'!$C$3="Score",0,0)</f>
        <v>0</v>
      </c>
      <c r="BI37" s="4">
        <f>IF('6. Postes nuit'!$C$3="Score",0,0)</f>
        <v>0</v>
      </c>
      <c r="BJ37" s="4">
        <f>IF('6. Postes nuit'!$C$3="Score",0,0)</f>
        <v>0</v>
      </c>
      <c r="BK37" s="4">
        <f>IF('6. Postes nuit'!$C$3="Score",1,1)</f>
        <v>1</v>
      </c>
      <c r="BL37" s="4">
        <f>IF('6. Postes nuit'!$C$3="Score",1,1)</f>
        <v>1</v>
      </c>
      <c r="BM37" s="4">
        <f>IF('6. Postes nuit'!$C$3="Score",1,2)</f>
        <v>2</v>
      </c>
      <c r="BN37" s="4">
        <f>IF('6. Postes nuit'!$C$3="Score",1,2)</f>
        <v>2</v>
      </c>
      <c r="BO37" s="4">
        <f>IF('6. Postes nuit'!$C$3="Score",1,2)</f>
        <v>2</v>
      </c>
      <c r="BP37" s="4">
        <f>IF('6. Postes nuit'!$C$3="Score",2,3)</f>
        <v>3</v>
      </c>
      <c r="BQ37" s="4">
        <f>IF('6. Postes nuit'!$C$3="Score",2,3)</f>
        <v>3</v>
      </c>
      <c r="BR37" s="4">
        <f>IF('6. Postes nuit'!$C$3="Score",1,2)</f>
        <v>2</v>
      </c>
      <c r="BS37" s="4">
        <f>IF('6. Postes nuit'!$C$3="Score",1,2)</f>
        <v>2</v>
      </c>
      <c r="BT37" s="4">
        <f>IF('6. Postes nuit'!$C$3="Score",1,1)</f>
        <v>1</v>
      </c>
      <c r="BU37" s="4">
        <f>IF('6. Postes nuit'!$C$3="Score",1,1)</f>
        <v>1</v>
      </c>
      <c r="BV37" s="4">
        <f>IF('6. Postes nuit'!$C$3="Score",1,1)</f>
        <v>1</v>
      </c>
      <c r="BW37" s="4">
        <f>IF('6. Postes nuit'!$C$3="Score",0,0)</f>
        <v>0</v>
      </c>
      <c r="BX37" s="4">
        <f>IF('6. Postes nuit'!$C$3="Score",1,1)</f>
        <v>1</v>
      </c>
      <c r="BY37" s="4">
        <f>IF('6. Postes nuit'!$C$3="Score",1,1)</f>
        <v>1</v>
      </c>
      <c r="BZ37" s="4">
        <f>IF('6. Postes nuit'!$C$3="Score",1,2)</f>
        <v>2</v>
      </c>
      <c r="CA37" s="4">
        <f>IF('6. Postes nuit'!$C$3="Score",1,2)</f>
        <v>2</v>
      </c>
      <c r="CB37" s="4">
        <f>IF('6. Postes nuit'!$C$3="Score",1,2)</f>
        <v>2</v>
      </c>
      <c r="CC37" s="4">
        <f>IF('6. Postes nuit'!$C$3="Score",2,3)</f>
        <v>3</v>
      </c>
      <c r="CD37" s="4">
        <f>IF('6. Postes nuit'!$C$3="Score",2,3)</f>
        <v>3</v>
      </c>
      <c r="CE37" s="4">
        <f>IF('6. Postes nuit'!$C$3="Score",1,2)</f>
        <v>2</v>
      </c>
      <c r="CF37" s="4">
        <f>IF('6. Postes nuit'!$C$3="Score",1,2)</f>
        <v>2</v>
      </c>
      <c r="CG37" s="4">
        <f>IF('6. Postes nuit'!$C$3="Score",1,1)</f>
        <v>1</v>
      </c>
      <c r="CH37" s="4">
        <f>IF('6. Postes nuit'!$C$3="Score",1,1)</f>
        <v>1</v>
      </c>
      <c r="CI37" s="4">
        <f>IF('6. Postes nuit'!$C$3="Score",1,1)</f>
        <v>1</v>
      </c>
      <c r="CJ37" s="4">
        <f>IF('6. Postes nuit'!$C$3="Score",0,0)</f>
        <v>0</v>
      </c>
      <c r="CK37" s="4">
        <f>IF('6. Postes nuit'!$C$3="Score",0,0)</f>
        <v>0</v>
      </c>
      <c r="CL37" s="4">
        <f>IF('6. Postes nuit'!$C$3="Score",0,0)</f>
        <v>0</v>
      </c>
      <c r="CM37" s="4">
        <f>IF('6. Postes nuit'!$C$3="Score",0,0)</f>
        <v>0</v>
      </c>
      <c r="CN37" s="4">
        <f>IF('6. Postes nuit'!$C$3="Score",1,1)</f>
        <v>1</v>
      </c>
      <c r="CO37" s="4">
        <f>IF('6. Postes nuit'!$C$3="Score",1,1)</f>
        <v>1</v>
      </c>
      <c r="CP37" s="4">
        <f>IF('6. Postes nuit'!$C$3="Score",1,2)</f>
        <v>2</v>
      </c>
      <c r="CQ37" s="4">
        <f>IF('6. Postes nuit'!$C$3="Score",1,2)</f>
        <v>2</v>
      </c>
      <c r="CR37" s="4">
        <f>IF('6. Postes nuit'!$C$3="Score",1,2)</f>
        <v>2</v>
      </c>
      <c r="CS37" s="4">
        <f>IF('6. Postes nuit'!$C$3="Score",2,3)</f>
        <v>3</v>
      </c>
      <c r="CT37" s="4">
        <f>IF('6. Postes nuit'!$C$3="Score",2,3)</f>
        <v>3</v>
      </c>
      <c r="CU37" s="4">
        <f>IF('6. Postes nuit'!$C$3="Score",2,3)</f>
        <v>3</v>
      </c>
      <c r="CV37" s="4">
        <f>IF('6. Postes nuit'!$C$3="Score",2,3)</f>
        <v>3</v>
      </c>
      <c r="CW37" s="4">
        <f>IF('6. Postes nuit'!$C$3="Score",1,2)</f>
        <v>2</v>
      </c>
      <c r="CX37" s="4">
        <f>IF('6. Postes nuit'!$C$3="Score",1,2)</f>
        <v>2</v>
      </c>
      <c r="CY37" s="4">
        <f>IF('6. Postes nuit'!$C$3="Score",1,2)</f>
        <v>2</v>
      </c>
      <c r="CZ37" s="4">
        <f>IF('6. Postes nuit'!$C$3="Score",1,1)</f>
        <v>1</v>
      </c>
      <c r="DA37" s="4">
        <f>IF('6. Postes nuit'!$C$3="Score",1,1)</f>
        <v>1</v>
      </c>
    </row>
    <row r="38" spans="1:105" x14ac:dyDescent="0.35">
      <c r="A38" s="478" t="s">
        <v>1265</v>
      </c>
      <c r="B38" s="186" t="s">
        <v>700</v>
      </c>
      <c r="C38" s="187"/>
      <c r="D38" s="207">
        <f t="shared" si="3"/>
        <v>1.2705882352941176</v>
      </c>
      <c r="E38" s="187">
        <f>IF('6. Postes nuit'!$C$3="Score",,)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IF('6. Postes nuit'!$C$3="Score",,)</f>
        <v>0</v>
      </c>
      <c r="Q38" s="187">
        <f>IF('6. Postes nuit'!$C$3="Score",,)</f>
        <v>0</v>
      </c>
      <c r="R38" s="187">
        <f>IF('6. Postes nuit'!$C$3="Score",,)</f>
        <v>0</v>
      </c>
      <c r="S38" s="188">
        <f>IF('6. Postes nuit'!$C$3="Score",,)</f>
        <v>0</v>
      </c>
      <c r="T38" s="187">
        <f>IF('6. Postes nuit'!$C$3="Score",,)</f>
        <v>0</v>
      </c>
      <c r="U38" s="172">
        <f>IF('6. Postes nuit'!$C$3="Score",0,0)</f>
        <v>0</v>
      </c>
      <c r="V38" s="172">
        <f>IF('6. Postes nuit'!$C$3="Score",1,1)</f>
        <v>1</v>
      </c>
      <c r="W38" s="172">
        <f>IF('6. Postes nuit'!$C$3="Score",1,1)</f>
        <v>1</v>
      </c>
      <c r="X38" s="172">
        <f>IF('6. Postes nuit'!$C$3="Score",1,1)</f>
        <v>1</v>
      </c>
      <c r="Y38" s="172">
        <f>IF('6. Postes nuit'!$C$3="Score",1,1)</f>
        <v>1</v>
      </c>
      <c r="Z38" s="172">
        <f>IF('6. Postes nuit'!$C$3="Score",1,1)</f>
        <v>1</v>
      </c>
      <c r="AA38" s="172">
        <f>IF('6. Postes nuit'!$C$3="Score",1,1)</f>
        <v>1</v>
      </c>
      <c r="AB38" s="172">
        <f>IF('6. Postes nuit'!$C$3="Score",1,1)</f>
        <v>1</v>
      </c>
      <c r="AC38" s="172">
        <f>IF('6. Postes nuit'!$C$3="Score",0,0)</f>
        <v>0</v>
      </c>
      <c r="AD38" s="172">
        <f>IF('6. Postes nuit'!$C$3="Score",0,0)</f>
        <v>0</v>
      </c>
      <c r="AE38" s="172">
        <f>IF('6. Postes nuit'!$C$3="Score",0,0)</f>
        <v>0</v>
      </c>
      <c r="AF38" s="172">
        <f>IF('6. Postes nuit'!$C$3="Score",1,1)</f>
        <v>1</v>
      </c>
      <c r="AG38" s="172">
        <f>IF('6. Postes nuit'!$C$3="Score",1,1)</f>
        <v>1</v>
      </c>
      <c r="AH38" s="172">
        <f>IF('6. Postes nuit'!$C$3="Score",1,1)</f>
        <v>1</v>
      </c>
      <c r="AI38" s="172">
        <f>IF('6. Postes nuit'!$C$3="Score",1,1)</f>
        <v>1</v>
      </c>
      <c r="AJ38" s="172">
        <f>IF('6. Postes nuit'!$C$3="Score",1,2)</f>
        <v>2</v>
      </c>
      <c r="AK38" s="172">
        <f>IF('6. Postes nuit'!$C$3="Score",1,2)</f>
        <v>2</v>
      </c>
      <c r="AL38" s="172">
        <f>IF('6. Postes nuit'!$C$3="Score",1,2)</f>
        <v>2</v>
      </c>
      <c r="AM38" s="172">
        <f>IF('6. Postes nuit'!$C$3="Score",1,2)</f>
        <v>2</v>
      </c>
      <c r="AN38" s="172">
        <f>IF('6. Postes nuit'!$C$3="Score",2,3)</f>
        <v>3</v>
      </c>
      <c r="AO38" s="172">
        <f>IF('6. Postes nuit'!$C$3="Score",2,3)</f>
        <v>3</v>
      </c>
      <c r="AP38" s="172">
        <f>IF('6. Postes nuit'!$C$3="Score",2,3)</f>
        <v>3</v>
      </c>
      <c r="AQ38" s="172">
        <f>IF('6. Postes nuit'!$C$3="Score",2,3)</f>
        <v>3</v>
      </c>
      <c r="AR38" s="172">
        <f>IF('6. Postes nuit'!$C$3="Score",2,3)</f>
        <v>3</v>
      </c>
      <c r="AS38" s="189">
        <f>IF('6. Postes nuit'!$C$3="Score",2,4)</f>
        <v>4</v>
      </c>
      <c r="AT38" s="4">
        <f>IF('6. Postes nuit'!$C$3="Score",2,3)</f>
        <v>3</v>
      </c>
      <c r="AU38" s="4">
        <f>IF('6. Postes nuit'!$C$3="Score",1,2)</f>
        <v>2</v>
      </c>
      <c r="AV38" s="4">
        <f>IF('6. Postes nuit'!$C$3="Score",1,2)</f>
        <v>2</v>
      </c>
      <c r="AW38" s="4">
        <f>IF('6. Postes nuit'!$C$3="Score",1,2)</f>
        <v>2</v>
      </c>
      <c r="AX38" s="4">
        <f>IF('6. Postes nuit'!$C$3="Score",1,2)</f>
        <v>2</v>
      </c>
      <c r="AY38" s="4">
        <f>IF('6. Postes nuit'!$C$3="Score",1,2)</f>
        <v>2</v>
      </c>
      <c r="AZ38" s="4">
        <f>IF('6. Postes nuit'!$C$3="Score",1,1)</f>
        <v>1</v>
      </c>
      <c r="BA38" s="4">
        <f>IF('6. Postes nuit'!$C$3="Score",1,1)</f>
        <v>1</v>
      </c>
      <c r="BB38" s="4">
        <f>IF('6. Postes nuit'!$C$3="Score",1,1)</f>
        <v>1</v>
      </c>
      <c r="BC38" s="4">
        <f>IF('6. Postes nuit'!$C$3="Score",1,1)</f>
        <v>1</v>
      </c>
      <c r="BD38" s="4">
        <f>IF('6. Postes nuit'!$C$3="Score",1,1)</f>
        <v>1</v>
      </c>
      <c r="BE38" s="4">
        <f>IF('6. Postes nuit'!$C$3="Score",0,0)</f>
        <v>0</v>
      </c>
      <c r="BF38" s="4">
        <f>IF('6. Postes nuit'!$C$3="Score",0,0)</f>
        <v>0</v>
      </c>
      <c r="BG38" s="4">
        <f>IF('6. Postes nuit'!$C$3="Score",1,1)</f>
        <v>1</v>
      </c>
      <c r="BH38" s="4">
        <f>IF('6. Postes nuit'!$C$3="Score",1,2)</f>
        <v>2</v>
      </c>
      <c r="BI38" s="4">
        <f>IF('6. Postes nuit'!$C$3="Score",1,2)</f>
        <v>2</v>
      </c>
      <c r="BJ38" s="4">
        <f>IF('6. Postes nuit'!$C$3="Score",1,2)</f>
        <v>2</v>
      </c>
      <c r="BK38" s="4">
        <f>IF('6. Postes nuit'!$C$3="Score",1,2)</f>
        <v>2</v>
      </c>
      <c r="BL38" s="4">
        <f>IF('6. Postes nuit'!$C$3="Score",1,2)</f>
        <v>2</v>
      </c>
      <c r="BM38" s="4">
        <f>IF('6. Postes nuit'!$C$3="Score",1,2)</f>
        <v>2</v>
      </c>
      <c r="BN38" s="4">
        <f>IF('6. Postes nuit'!$C$3="Score",1,1)</f>
        <v>1</v>
      </c>
      <c r="BO38" s="4">
        <f>IF('6. Postes nuit'!$C$3="Score",0,0)</f>
        <v>0</v>
      </c>
      <c r="BP38" s="4">
        <f>IF('6. Postes nuit'!$C$3="Score",0,0)</f>
        <v>0</v>
      </c>
      <c r="BQ38" s="4">
        <f>IF('6. Postes nuit'!$C$3="Score",0,0)</f>
        <v>0</v>
      </c>
      <c r="BR38" s="4">
        <f>IF('6. Postes nuit'!$C$3="Score",0,0)</f>
        <v>0</v>
      </c>
      <c r="BS38" s="4">
        <f>IF('6. Postes nuit'!$C$3="Score",0,0)</f>
        <v>0</v>
      </c>
      <c r="BT38" s="4">
        <f>IF('6. Postes nuit'!$C$3="Score",0,0)</f>
        <v>0</v>
      </c>
      <c r="BU38" s="4">
        <f>IF('6. Postes nuit'!$C$3="Score",0,0)</f>
        <v>0</v>
      </c>
      <c r="BV38" s="4">
        <f>IF('6. Postes nuit'!$C$3="Score",0,0)</f>
        <v>0</v>
      </c>
      <c r="BW38" s="4">
        <f>IF('6. Postes nuit'!$C$3="Score",0,0)</f>
        <v>0</v>
      </c>
      <c r="BX38" s="4">
        <f>IF('6. Postes nuit'!$C$3="Score",1,1)</f>
        <v>1</v>
      </c>
      <c r="BY38" s="4">
        <f>IF('6. Postes nuit'!$C$3="Score",1,1)</f>
        <v>1</v>
      </c>
      <c r="BZ38" s="4">
        <f>IF('6. Postes nuit'!$C$3="Score",1,2)</f>
        <v>2</v>
      </c>
      <c r="CA38" s="4">
        <f>IF('6. Postes nuit'!$C$3="Score",1,2)</f>
        <v>2</v>
      </c>
      <c r="CB38" s="4">
        <f>IF('6. Postes nuit'!$C$3="Score",1,2)</f>
        <v>2</v>
      </c>
      <c r="CC38" s="4">
        <f>IF('6. Postes nuit'!$C$3="Score",1,2)</f>
        <v>2</v>
      </c>
      <c r="CD38" s="4">
        <f>IF('6. Postes nuit'!$C$3="Score",1,2)</f>
        <v>2</v>
      </c>
      <c r="CE38" s="4">
        <f>IF('6. Postes nuit'!$C$3="Score",1,1)</f>
        <v>1</v>
      </c>
      <c r="CF38" s="4">
        <f>IF('6. Postes nuit'!$C$3="Score",1,1)</f>
        <v>1</v>
      </c>
      <c r="CG38" s="4">
        <f>IF('6. Postes nuit'!$C$3="Score",0,0)</f>
        <v>0</v>
      </c>
      <c r="CH38" s="4">
        <f>IF('6. Postes nuit'!$C$3="Score",0,0)</f>
        <v>0</v>
      </c>
      <c r="CI38" s="4">
        <f>IF('6. Postes nuit'!$C$3="Score",0,0)</f>
        <v>0</v>
      </c>
      <c r="CJ38" s="4">
        <f>IF('6. Postes nuit'!$C$3="Score",1,1)</f>
        <v>1</v>
      </c>
      <c r="CK38" s="4">
        <f>IF('6. Postes nuit'!$C$3="Score",1,1)</f>
        <v>1</v>
      </c>
      <c r="CL38" s="4">
        <f>IF('6. Postes nuit'!$C$3="Score",1,2)</f>
        <v>2</v>
      </c>
      <c r="CM38" s="4">
        <f>IF('6. Postes nuit'!$C$3="Score",1,2)</f>
        <v>2</v>
      </c>
      <c r="CN38" s="4">
        <f>IF('6. Postes nuit'!$C$3="Score",1,2)</f>
        <v>2</v>
      </c>
      <c r="CO38" s="4">
        <f>IF('6. Postes nuit'!$C$3="Score",1,2)</f>
        <v>2</v>
      </c>
      <c r="CP38" s="4">
        <f>IF('6. Postes nuit'!$C$3="Score",2,3)</f>
        <v>3</v>
      </c>
      <c r="CQ38" s="4">
        <f>IF('6. Postes nuit'!$C$3="Score",1,2)</f>
        <v>2</v>
      </c>
      <c r="CR38" s="4">
        <f>IF('6. Postes nuit'!$C$3="Score",1,2)</f>
        <v>2</v>
      </c>
      <c r="CS38" s="4">
        <f>IF('6. Postes nuit'!$C$3="Score",1,1)</f>
        <v>1</v>
      </c>
      <c r="CT38" s="4">
        <f>IF('6. Postes nuit'!$C$3="Score",1,1)</f>
        <v>1</v>
      </c>
      <c r="CU38" s="4">
        <f>IF('6. Postes nuit'!$C$3="Score",1,1)</f>
        <v>1</v>
      </c>
      <c r="CV38" s="4">
        <f>IF('6. Postes nuit'!$C$3="Score",1,1)</f>
        <v>1</v>
      </c>
      <c r="CW38" s="4">
        <f>IF('6. Postes nuit'!$C$3="Score",0,0)</f>
        <v>0</v>
      </c>
      <c r="CX38" s="4">
        <f>IF('6. Postes nuit'!$C$3="Score",0,0)</f>
        <v>0</v>
      </c>
      <c r="CY38" s="4">
        <f>IF('6. Postes nuit'!$C$3="Score",1,1)</f>
        <v>1</v>
      </c>
      <c r="CZ38" s="4">
        <f>IF('6. Postes nuit'!$C$3="Score",1,1)</f>
        <v>1</v>
      </c>
      <c r="DA38" s="4">
        <f>IF('6. Postes nuit'!$C$3="Score",1,1)</f>
        <v>1</v>
      </c>
    </row>
    <row r="39" spans="1:105" x14ac:dyDescent="0.35">
      <c r="A39" s="478" t="s">
        <v>1265</v>
      </c>
      <c r="B39" s="186" t="s">
        <v>701</v>
      </c>
      <c r="C39" s="187"/>
      <c r="D39" s="207">
        <f t="shared" si="3"/>
        <v>0.84705882352941175</v>
      </c>
      <c r="E39" s="188">
        <f>IF('6. Postes nuit'!$C$3="Score",,)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IF('6. Postes nuit'!$C$3="Score",,)</f>
        <v>0</v>
      </c>
      <c r="Q39" s="188">
        <f>IF('6. Postes nuit'!$C$3="Score",,)</f>
        <v>0</v>
      </c>
      <c r="R39" s="187">
        <f>IF('6. Postes nuit'!$C$3="Score",,)</f>
        <v>0</v>
      </c>
      <c r="S39" s="187">
        <f>IF('6. Postes nuit'!$C$3="Score",,)</f>
        <v>0</v>
      </c>
      <c r="T39" s="188">
        <f>IF('6. Postes nuit'!$C$3="Score",,)</f>
        <v>0</v>
      </c>
      <c r="U39" s="172">
        <f>IF('6. Postes nuit'!$C$3="Score",1,1)</f>
        <v>1</v>
      </c>
      <c r="V39" s="172">
        <f>IF('6. Postes nuit'!$C$3="Score",0,0)</f>
        <v>0</v>
      </c>
      <c r="W39" s="172">
        <f>IF('6. Postes nuit'!$C$3="Score",0,0)</f>
        <v>0</v>
      </c>
      <c r="X39" s="172">
        <f>IF('6. Postes nuit'!$C$3="Score",0,0)</f>
        <v>0</v>
      </c>
      <c r="Y39" s="172">
        <f>IF('6. Postes nuit'!$C$3="Score",0,0)</f>
        <v>0</v>
      </c>
      <c r="Z39" s="172">
        <f>IF('6. Postes nuit'!$C$3="Score",1,1)</f>
        <v>1</v>
      </c>
      <c r="AA39" s="172">
        <f>IF('6. Postes nuit'!$C$3="Score",1,1)</f>
        <v>1</v>
      </c>
      <c r="AB39" s="172">
        <f>IF('6. Postes nuit'!$C$3="Score",1,2)</f>
        <v>2</v>
      </c>
      <c r="AC39" s="172">
        <f>IF('6. Postes nuit'!$C$3="Score",1,2)</f>
        <v>2</v>
      </c>
      <c r="AD39" s="172">
        <f>IF('6. Postes nuit'!$C$3="Score",1,2)</f>
        <v>2</v>
      </c>
      <c r="AE39" s="172">
        <f>IF('6. Postes nuit'!$C$3="Score",1,2)</f>
        <v>2</v>
      </c>
      <c r="AF39" s="172">
        <f>IF('6. Postes nuit'!$C$3="Score",1,2)</f>
        <v>2</v>
      </c>
      <c r="AG39" s="172">
        <f>IF('6. Postes nuit'!$C$3="Score",1,1)</f>
        <v>1</v>
      </c>
      <c r="AH39" s="172">
        <f>IF('6. Postes nuit'!$C$3="Score",1,1)</f>
        <v>1</v>
      </c>
      <c r="AI39" s="172">
        <f>IF('6. Postes nuit'!$C$3="Score",0,0)</f>
        <v>0</v>
      </c>
      <c r="AJ39" s="172">
        <f>IF('6. Postes nuit'!$C$3="Score",1,1)</f>
        <v>1</v>
      </c>
      <c r="AK39" s="172">
        <f>IF('6. Postes nuit'!$C$3="Score",1,1)</f>
        <v>1</v>
      </c>
      <c r="AL39" s="172">
        <f>IF('6. Postes nuit'!$C$3="Score",1,1)</f>
        <v>1</v>
      </c>
      <c r="AM39" s="172">
        <f>IF('6. Postes nuit'!$C$3="Score",1,1)</f>
        <v>1</v>
      </c>
      <c r="AN39" s="172">
        <f>IF('6. Postes nuit'!$C$3="Score",1,1)</f>
        <v>1</v>
      </c>
      <c r="AO39" s="172">
        <f>IF('6. Postes nuit'!$C$3="Score",1,1)</f>
        <v>1</v>
      </c>
      <c r="AP39" s="172">
        <f>IF('6. Postes nuit'!$C$3="Score",1,1)</f>
        <v>1</v>
      </c>
      <c r="AQ39" s="172">
        <f>IF('6. Postes nuit'!$C$3="Score",0,0)</f>
        <v>0</v>
      </c>
      <c r="AR39" s="172">
        <f>IF('6. Postes nuit'!$C$3="Score",0,0)</f>
        <v>0</v>
      </c>
      <c r="AS39" s="189">
        <f>IF('6. Postes nuit'!$C$3="Score",0,0)</f>
        <v>0</v>
      </c>
      <c r="AT39" s="4">
        <f>IF('6. Postes nuit'!$C$3="Score",0,0)</f>
        <v>0</v>
      </c>
      <c r="AU39" s="4">
        <f>IF('6. Postes nuit'!$C$3="Score",0,0)</f>
        <v>0</v>
      </c>
      <c r="AV39" s="4">
        <f>IF('6. Postes nuit'!$C$3="Score",0,0)</f>
        <v>0</v>
      </c>
      <c r="AW39" s="4">
        <f>IF('6. Postes nuit'!$C$3="Score",0,0)</f>
        <v>0</v>
      </c>
      <c r="AX39" s="4">
        <f>IF('6. Postes nuit'!$C$3="Score",0,0)</f>
        <v>0</v>
      </c>
      <c r="AY39" s="4">
        <f>IF('6. Postes nuit'!$C$3="Score",0,0)</f>
        <v>0</v>
      </c>
      <c r="AZ39" s="4">
        <f>IF('6. Postes nuit'!$C$3="Score",0,0)</f>
        <v>0</v>
      </c>
      <c r="BA39" s="4">
        <f>IF('6. Postes nuit'!$C$3="Score",0,0)</f>
        <v>0</v>
      </c>
      <c r="BB39" s="4">
        <f>IF('6. Postes nuit'!$C$3="Score",0,0)</f>
        <v>0</v>
      </c>
      <c r="BC39" s="4">
        <f>IF('6. Postes nuit'!$C$3="Score",0,0)</f>
        <v>0</v>
      </c>
      <c r="BD39" s="4">
        <f>IF('6. Postes nuit'!$C$3="Score",0,0)</f>
        <v>0</v>
      </c>
      <c r="BE39" s="4">
        <f>IF('6. Postes nuit'!$C$3="Score",0,0)</f>
        <v>0</v>
      </c>
      <c r="BF39" s="4">
        <f>IF('6. Postes nuit'!$C$3="Score",0,0)</f>
        <v>0</v>
      </c>
      <c r="BG39" s="4">
        <f>IF('6. Postes nuit'!$C$3="Score",1,1)</f>
        <v>1</v>
      </c>
      <c r="BH39" s="4">
        <f>IF('6. Postes nuit'!$C$3="Score",1,1)</f>
        <v>1</v>
      </c>
      <c r="BI39" s="4">
        <f>IF('6. Postes nuit'!$C$3="Score",1,1)</f>
        <v>1</v>
      </c>
      <c r="BJ39" s="4">
        <f>IF('6. Postes nuit'!$C$3="Score",1,1)</f>
        <v>1</v>
      </c>
      <c r="BK39" s="4">
        <f>IF('6. Postes nuit'!$C$3="Score",1,1)</f>
        <v>1</v>
      </c>
      <c r="BL39" s="4">
        <f>IF('6. Postes nuit'!$C$3="Score",1,1)</f>
        <v>1</v>
      </c>
      <c r="BM39" s="4">
        <f>IF('6. Postes nuit'!$C$3="Score",1,1)</f>
        <v>1</v>
      </c>
      <c r="BN39" s="4">
        <f>IF('6. Postes nuit'!$C$3="Score",0,0)</f>
        <v>0</v>
      </c>
      <c r="BO39" s="4">
        <f>IF('6. Postes nuit'!$C$3="Score",0,0)</f>
        <v>0</v>
      </c>
      <c r="BP39" s="4">
        <f>IF('6. Postes nuit'!$C$3="Score",0,0)</f>
        <v>0</v>
      </c>
      <c r="BQ39" s="4">
        <f>IF('6. Postes nuit'!$C$3="Score",1,1)</f>
        <v>1</v>
      </c>
      <c r="BR39" s="4">
        <f>IF('6. Postes nuit'!$C$3="Score",1,1)</f>
        <v>1</v>
      </c>
      <c r="BS39" s="4">
        <f>IF('6. Postes nuit'!$C$3="Score",1,1)</f>
        <v>1</v>
      </c>
      <c r="BT39" s="4">
        <f>IF('6. Postes nuit'!$C$3="Score",1,1)</f>
        <v>1</v>
      </c>
      <c r="BU39" s="4">
        <f>IF('6. Postes nuit'!$C$3="Score",1,1)</f>
        <v>1</v>
      </c>
      <c r="BV39" s="4">
        <f>IF('6. Postes nuit'!$C$3="Score",1,2)</f>
        <v>2</v>
      </c>
      <c r="BW39" s="4">
        <f>IF('6. Postes nuit'!$C$3="Score",1,2)</f>
        <v>2</v>
      </c>
      <c r="BX39" s="4">
        <f>IF('6. Postes nuit'!$C$3="Score",1,1)</f>
        <v>1</v>
      </c>
      <c r="BY39" s="4">
        <f>IF('6. Postes nuit'!$C$3="Score",1,1)</f>
        <v>1</v>
      </c>
      <c r="BZ39" s="4">
        <f>IF('6. Postes nuit'!$C$3="Score",1,1)</f>
        <v>1</v>
      </c>
      <c r="CA39" s="4">
        <f>IF('6. Postes nuit'!$C$3="Score",1,1)</f>
        <v>1</v>
      </c>
      <c r="CB39" s="4">
        <f>IF('6. Postes nuit'!$C$3="Score",1,1)</f>
        <v>1</v>
      </c>
      <c r="CC39" s="4">
        <f>IF('6. Postes nuit'!$C$3="Score",1,1)</f>
        <v>1</v>
      </c>
      <c r="CD39" s="4">
        <f>IF('6. Postes nuit'!$C$3="Score",1,1)</f>
        <v>1</v>
      </c>
      <c r="CE39" s="4">
        <f>IF('6. Postes nuit'!$C$3="Score",1,2)</f>
        <v>2</v>
      </c>
      <c r="CF39" s="4">
        <f>IF('6. Postes nuit'!$C$3="Score",1,2)</f>
        <v>2</v>
      </c>
      <c r="CG39" s="4">
        <f>IF('6. Postes nuit'!$C$3="Score",2,3)</f>
        <v>3</v>
      </c>
      <c r="CH39" s="4">
        <f>IF('6. Postes nuit'!$C$3="Score",2,3)</f>
        <v>3</v>
      </c>
      <c r="CI39" s="4">
        <f>IF('6. Postes nuit'!$C$3="Score",2,3)</f>
        <v>3</v>
      </c>
      <c r="CJ39" s="4">
        <f>IF('6. Postes nuit'!$C$3="Score",1,2)</f>
        <v>2</v>
      </c>
      <c r="CK39" s="4">
        <f>IF('6. Postes nuit'!$C$3="Score",1,2)</f>
        <v>2</v>
      </c>
      <c r="CL39" s="4">
        <f>IF('6. Postes nuit'!$C$3="Score",1,1)</f>
        <v>1</v>
      </c>
      <c r="CM39" s="4">
        <f>IF('6. Postes nuit'!$C$3="Score",1,1)</f>
        <v>1</v>
      </c>
      <c r="CN39" s="4">
        <f>IF('6. Postes nuit'!$C$3="Score",0,0)</f>
        <v>0</v>
      </c>
      <c r="CO39" s="4">
        <f>IF('6. Postes nuit'!$C$3="Score",0,0)</f>
        <v>0</v>
      </c>
      <c r="CP39" s="4">
        <f>IF('6. Postes nuit'!$C$3="Score",0,0)</f>
        <v>0</v>
      </c>
      <c r="CQ39" s="4">
        <f>IF('6. Postes nuit'!$C$3="Score",0,0)</f>
        <v>0</v>
      </c>
      <c r="CR39" s="4">
        <f>IF('6. Postes nuit'!$C$3="Score",0,0)</f>
        <v>0</v>
      </c>
      <c r="CS39" s="4">
        <f>IF('6. Postes nuit'!$C$3="Score",0,0)</f>
        <v>0</v>
      </c>
      <c r="CT39" s="4">
        <f>IF('6. Postes nuit'!$C$3="Score",0,0)</f>
        <v>0</v>
      </c>
      <c r="CU39" s="4">
        <f>IF('6. Postes nuit'!$C$3="Score",1,1)</f>
        <v>1</v>
      </c>
      <c r="CV39" s="4">
        <f>IF('6. Postes nuit'!$C$3="Score",1,1)</f>
        <v>1</v>
      </c>
      <c r="CW39" s="4">
        <f>IF('6. Postes nuit'!$C$3="Score",1,2)</f>
        <v>2</v>
      </c>
      <c r="CX39" s="4">
        <f>IF('6. Postes nuit'!$C$3="Score",1,2)</f>
        <v>2</v>
      </c>
      <c r="CY39" s="4">
        <f>IF('6. Postes nuit'!$C$3="Score",1,2)</f>
        <v>2</v>
      </c>
      <c r="CZ39" s="4">
        <f>IF('6. Postes nuit'!$C$3="Score",0,0)</f>
        <v>0</v>
      </c>
      <c r="DA39" s="4">
        <f>IF('6. Postes nuit'!$C$3="Score",0,0)</f>
        <v>0</v>
      </c>
    </row>
    <row r="40" spans="1:105" x14ac:dyDescent="0.35">
      <c r="A40" s="478" t="s">
        <v>1265</v>
      </c>
      <c r="B40" s="186" t="s">
        <v>1197</v>
      </c>
      <c r="C40" s="187"/>
      <c r="D40" s="207">
        <f t="shared" si="3"/>
        <v>1.1176470588235294</v>
      </c>
      <c r="E40" s="187">
        <f>IF('6. Postes nuit'!$C$3="Score",,)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IF('6. Postes nuit'!$C$3="Score",,)</f>
        <v>0</v>
      </c>
      <c r="Q40" s="187">
        <f>IF('6. Postes nuit'!$C$3="Score",,)</f>
        <v>0</v>
      </c>
      <c r="R40" s="188">
        <f>IF('6. Postes nuit'!$C$3="Score",,)</f>
        <v>0</v>
      </c>
      <c r="S40" s="187">
        <f>IF('6. Postes nuit'!$C$3="Score",,)</f>
        <v>0</v>
      </c>
      <c r="T40" s="187">
        <f>IF('6. Postes nuit'!$C$3="Score",,)</f>
        <v>0</v>
      </c>
      <c r="U40" s="172">
        <f>IF('6. Postes nuit'!$C$3="Score",1,1)</f>
        <v>1</v>
      </c>
      <c r="V40" s="172">
        <f>IF('6. Postes nuit'!$C$3="Score",1,2)</f>
        <v>2</v>
      </c>
      <c r="W40" s="172">
        <f>IF('6. Postes nuit'!$C$3="Score",1,2)</f>
        <v>2</v>
      </c>
      <c r="X40" s="172">
        <f>IF('6. Postes nuit'!$C$3="Score",1,2)</f>
        <v>2</v>
      </c>
      <c r="Y40" s="172">
        <f>IF('6. Postes nuit'!$C$3="Score",1,1)</f>
        <v>1</v>
      </c>
      <c r="Z40" s="172">
        <f>IF('6. Postes nuit'!$C$3="Score",1,2)</f>
        <v>2</v>
      </c>
      <c r="AA40" s="172">
        <f>IF('6. Postes nuit'!$C$3="Score",2,3)</f>
        <v>3</v>
      </c>
      <c r="AB40" s="172">
        <f>IF('6. Postes nuit'!$C$3="Score",2,3)</f>
        <v>3</v>
      </c>
      <c r="AC40" s="172">
        <f>IF('6. Postes nuit'!$C$3="Score",1,2)</f>
        <v>2</v>
      </c>
      <c r="AD40" s="172">
        <f>IF('6. Postes nuit'!$C$3="Score",1,2)</f>
        <v>2</v>
      </c>
      <c r="AE40" s="172">
        <f>IF('6. Postes nuit'!$C$3="Score",1,2)</f>
        <v>2</v>
      </c>
      <c r="AF40" s="172">
        <f>IF('6. Postes nuit'!$C$3="Score",1,2)</f>
        <v>2</v>
      </c>
      <c r="AG40" s="172">
        <f>IF('6. Postes nuit'!$C$3="Score",1,1)</f>
        <v>1</v>
      </c>
      <c r="AH40" s="172">
        <f>IF('6. Postes nuit'!$C$3="Score",0,0)</f>
        <v>0</v>
      </c>
      <c r="AI40" s="172">
        <f>IF('6. Postes nuit'!$C$3="Score",0,0)</f>
        <v>0</v>
      </c>
      <c r="AJ40" s="172">
        <f>IF('6. Postes nuit'!$C$3="Score",0,0)</f>
        <v>0</v>
      </c>
      <c r="AK40" s="172">
        <f>IF('6. Postes nuit'!$C$3="Score",0,0)</f>
        <v>0</v>
      </c>
      <c r="AL40" s="172">
        <f>IF('6. Postes nuit'!$C$3="Score",0,0)</f>
        <v>0</v>
      </c>
      <c r="AM40" s="172">
        <f>IF('6. Postes nuit'!$C$3="Score",0,0)</f>
        <v>0</v>
      </c>
      <c r="AN40" s="172">
        <f>IF('6. Postes nuit'!$C$3="Score",0,0)</f>
        <v>0</v>
      </c>
      <c r="AO40" s="172">
        <f>IF('6. Postes nuit'!$C$3="Score",0,0)</f>
        <v>0</v>
      </c>
      <c r="AP40" s="172">
        <f>IF('6. Postes nuit'!$C$3="Score",0,0)</f>
        <v>0</v>
      </c>
      <c r="AQ40" s="172">
        <f>IF('6. Postes nuit'!$C$3="Score",1,1)</f>
        <v>1</v>
      </c>
      <c r="AR40" s="172">
        <f>IF('6. Postes nuit'!$C$3="Score",1,2)</f>
        <v>2</v>
      </c>
      <c r="AS40" s="189">
        <f>IF('6. Postes nuit'!$C$3="Score",1,2)</f>
        <v>2</v>
      </c>
      <c r="AT40" s="4">
        <f>IF('6. Postes nuit'!$C$3="Score",1,2)</f>
        <v>2</v>
      </c>
      <c r="AU40" s="4">
        <f>IF('6. Postes nuit'!$C$3="Score",1,2)</f>
        <v>2</v>
      </c>
      <c r="AV40" s="4">
        <f>IF('6. Postes nuit'!$C$3="Score",1,2)</f>
        <v>2</v>
      </c>
      <c r="AW40" s="4">
        <f>IF('6. Postes nuit'!$C$3="Score",1,2)</f>
        <v>2</v>
      </c>
      <c r="AX40" s="4">
        <f>IF('6. Postes nuit'!$C$3="Score",1,1)</f>
        <v>1</v>
      </c>
      <c r="AY40" s="4">
        <f>IF('6. Postes nuit'!$C$3="Score",1,1)</f>
        <v>1</v>
      </c>
      <c r="AZ40" s="4">
        <f>IF('6. Postes nuit'!$C$3="Score",1,1)</f>
        <v>1</v>
      </c>
      <c r="BA40" s="4">
        <f>IF('6. Postes nuit'!$C$3="Score",1,2)</f>
        <v>2</v>
      </c>
      <c r="BB40" s="4">
        <f>IF('6. Postes nuit'!$C$3="Score",1,2)</f>
        <v>2</v>
      </c>
      <c r="BC40" s="4">
        <f>IF('6. Postes nuit'!$C$3="Score",1,2)</f>
        <v>2</v>
      </c>
      <c r="BD40" s="4">
        <f>IF('6. Postes nuit'!$C$3="Score",1,2)</f>
        <v>2</v>
      </c>
      <c r="BE40" s="4">
        <f>IF('6. Postes nuit'!$C$3="Score",1,2)</f>
        <v>2</v>
      </c>
      <c r="BF40" s="4">
        <f>IF('6. Postes nuit'!$C$3="Score",1,1)</f>
        <v>1</v>
      </c>
      <c r="BG40" s="4">
        <f>IF('6. Postes nuit'!$C$3="Score",1,1)</f>
        <v>1</v>
      </c>
      <c r="BH40" s="4">
        <f>IF('6. Postes nuit'!$C$3="Score",0,0)</f>
        <v>0</v>
      </c>
      <c r="BI40" s="4">
        <f>IF('6. Postes nuit'!$C$3="Score",0,0)</f>
        <v>0</v>
      </c>
      <c r="BJ40" s="4">
        <f>IF('6. Postes nuit'!$C$3="Score",0,0)</f>
        <v>0</v>
      </c>
      <c r="BK40" s="4">
        <f>IF('6. Postes nuit'!$C$3="Score",0,0)</f>
        <v>0</v>
      </c>
      <c r="BL40" s="4">
        <f>IF('6. Postes nuit'!$C$3="Score",1,1)</f>
        <v>1</v>
      </c>
      <c r="BM40" s="4">
        <f>IF('6. Postes nuit'!$C$3="Score",1,1)</f>
        <v>1</v>
      </c>
      <c r="BN40" s="4">
        <f>IF('6. Postes nuit'!$C$3="Score",1,1)</f>
        <v>1</v>
      </c>
      <c r="BO40" s="4">
        <f>IF('6. Postes nuit'!$C$3="Score",1,1)</f>
        <v>1</v>
      </c>
      <c r="BP40" s="4">
        <f>IF('6. Postes nuit'!$C$3="Score",1,1)</f>
        <v>1</v>
      </c>
      <c r="BQ40" s="4">
        <f>IF('6. Postes nuit'!$C$3="Score",1,1)</f>
        <v>1</v>
      </c>
      <c r="BR40" s="4">
        <f>IF('6. Postes nuit'!$C$3="Score",1,1)</f>
        <v>1</v>
      </c>
      <c r="BS40" s="4">
        <f>IF('6. Postes nuit'!$C$3="Score",0,0)</f>
        <v>0</v>
      </c>
      <c r="BT40" s="4">
        <f>IF('6. Postes nuit'!$C$3="Score",0,0)</f>
        <v>0</v>
      </c>
      <c r="BU40" s="4">
        <f>IF('6. Postes nuit'!$C$3="Score",0,0)</f>
        <v>0</v>
      </c>
      <c r="BV40" s="4">
        <f>IF('6. Postes nuit'!$C$3="Score",0,0)</f>
        <v>0</v>
      </c>
      <c r="BW40" s="4">
        <f>IF('6. Postes nuit'!$C$3="Score",0,0)</f>
        <v>0</v>
      </c>
      <c r="BX40" s="4">
        <f>IF('6. Postes nuit'!$C$3="Score",0,0)</f>
        <v>0</v>
      </c>
      <c r="BY40" s="4">
        <f>IF('6. Postes nuit'!$C$3="Score",0,0)</f>
        <v>0</v>
      </c>
      <c r="BZ40" s="4">
        <f>IF('6. Postes nuit'!$C$3="Score",0,0)</f>
        <v>0</v>
      </c>
      <c r="CA40" s="4">
        <f>IF('6. Postes nuit'!$C$3="Score",0,0)</f>
        <v>0</v>
      </c>
      <c r="CB40" s="4">
        <f>IF('6. Postes nuit'!$C$3="Score",0,0)</f>
        <v>0</v>
      </c>
      <c r="CC40" s="4">
        <f>IF('6. Postes nuit'!$C$3="Score",0,0)</f>
        <v>0</v>
      </c>
      <c r="CD40" s="4">
        <f>IF('6. Postes nuit'!$C$3="Score",0,0)</f>
        <v>0</v>
      </c>
      <c r="CE40" s="4">
        <f>IF('6. Postes nuit'!$C$3="Score",1,1)</f>
        <v>1</v>
      </c>
      <c r="CF40" s="4">
        <f>IF('6. Postes nuit'!$C$3="Score",1,2)</f>
        <v>2</v>
      </c>
      <c r="CG40" s="4">
        <f>IF('6. Postes nuit'!$C$3="Score",1,2)</f>
        <v>2</v>
      </c>
      <c r="CH40" s="4">
        <f>IF('6. Postes nuit'!$C$3="Score",1,2)</f>
        <v>2</v>
      </c>
      <c r="CI40" s="4">
        <f>IF('6. Postes nuit'!$C$3="Score",1,2)</f>
        <v>2</v>
      </c>
      <c r="CJ40" s="4">
        <f>IF('6. Postes nuit'!$C$3="Score",1,2)</f>
        <v>2</v>
      </c>
      <c r="CK40" s="4">
        <f>IF('6. Postes nuit'!$C$3="Score",1,2)</f>
        <v>2</v>
      </c>
      <c r="CL40" s="4">
        <f>IF('6. Postes nuit'!$C$3="Score",1,1)</f>
        <v>1</v>
      </c>
      <c r="CM40" s="4">
        <f>IF('6. Postes nuit'!$C$3="Score",0,0)</f>
        <v>0</v>
      </c>
      <c r="CN40" s="4">
        <f>IF('6. Postes nuit'!$C$3="Score",0,0)</f>
        <v>0</v>
      </c>
      <c r="CO40" s="4">
        <f>IF('6. Postes nuit'!$C$3="Score",1,1)</f>
        <v>1</v>
      </c>
      <c r="CP40" s="4">
        <f>IF('6. Postes nuit'!$C$3="Score",1,1)</f>
        <v>1</v>
      </c>
      <c r="CQ40" s="4">
        <f>IF('6. Postes nuit'!$C$3="Score",1,1)</f>
        <v>1</v>
      </c>
      <c r="CR40" s="4">
        <f>IF('6. Postes nuit'!$C$3="Score",1,1)</f>
        <v>1</v>
      </c>
      <c r="CS40" s="4">
        <f>IF('6. Postes nuit'!$C$3="Score",1,1)</f>
        <v>1</v>
      </c>
      <c r="CT40" s="4">
        <f>IF('6. Postes nuit'!$C$3="Score",1,1)</f>
        <v>1</v>
      </c>
      <c r="CU40" s="4">
        <f>IF('6. Postes nuit'!$C$3="Score",1,2)</f>
        <v>2</v>
      </c>
      <c r="CV40" s="4">
        <f>IF('6. Postes nuit'!$C$3="Score",1,1)</f>
        <v>1</v>
      </c>
      <c r="CW40" s="4">
        <f>IF('6. Postes nuit'!$C$3="Score",1,1)</f>
        <v>1</v>
      </c>
      <c r="CX40" s="4">
        <f>IF('6. Postes nuit'!$C$3="Score",1,2)</f>
        <v>2</v>
      </c>
      <c r="CY40" s="4">
        <f>IF('6. Postes nuit'!$C$3="Score",2,3)</f>
        <v>3</v>
      </c>
      <c r="CZ40" s="4">
        <f>IF('6. Postes nuit'!$C$3="Score",2,3)</f>
        <v>3</v>
      </c>
      <c r="DA40" s="4">
        <f>IF('6. Postes nuit'!$C$3="Score",2,3)</f>
        <v>3</v>
      </c>
    </row>
    <row r="41" spans="1:105" x14ac:dyDescent="0.35">
      <c r="A41" s="478" t="s">
        <v>1236</v>
      </c>
      <c r="B41" s="186" t="s">
        <v>1198</v>
      </c>
      <c r="C41" s="187"/>
      <c r="D41" s="207">
        <f t="shared" si="3"/>
        <v>0.29411764705882354</v>
      </c>
      <c r="E41" s="187">
        <f>IF('6. Postes nuit'!$C$3="Score",,)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IF('6. Postes nuit'!$C$3="Score",,)</f>
        <v>0</v>
      </c>
      <c r="Q41" s="187">
        <f>IF('6. Postes nuit'!$C$3="Score",,)</f>
        <v>0</v>
      </c>
      <c r="R41" s="187">
        <f>IF('6. Postes nuit'!$C$3="Score",,)</f>
        <v>0</v>
      </c>
      <c r="S41" s="187">
        <f>IF('6. Postes nuit'!$C$3="Score",,)</f>
        <v>0</v>
      </c>
      <c r="T41" s="188">
        <f>IF('6. Postes nuit'!$C$3="Score",,)</f>
        <v>0</v>
      </c>
      <c r="U41" s="172">
        <f>IF('6. Postes nuit'!$C$3="Score",0,0)</f>
        <v>0</v>
      </c>
      <c r="V41" s="172">
        <f>IF('6. Postes nuit'!$C$3="Score",0,0)</f>
        <v>0</v>
      </c>
      <c r="W41" s="172">
        <f>IF('6. Postes nuit'!$C$3="Score",0,0)</f>
        <v>0</v>
      </c>
      <c r="X41" s="172">
        <f>IF('6. Postes nuit'!$C$3="Score",0,0)</f>
        <v>0</v>
      </c>
      <c r="Y41" s="172">
        <f>IF('6. Postes nuit'!$C$3="Score",0,0)</f>
        <v>0</v>
      </c>
      <c r="Z41" s="172">
        <f>IF('6. Postes nuit'!$C$3="Score",0,0)</f>
        <v>0</v>
      </c>
      <c r="AA41" s="172">
        <f>IF('6. Postes nuit'!$C$3="Score",0,0)</f>
        <v>0</v>
      </c>
      <c r="AB41" s="172">
        <f>IF('6. Postes nuit'!$C$3="Score",0,0)</f>
        <v>0</v>
      </c>
      <c r="AC41" s="172">
        <f>IF('6. Postes nuit'!$C$3="Score",0,0)</f>
        <v>0</v>
      </c>
      <c r="AD41" s="172">
        <f>IF('6. Postes nuit'!$C$3="Score",0,0)</f>
        <v>0</v>
      </c>
      <c r="AE41" s="172">
        <f>IF('6. Postes nuit'!$C$3="Score",0,0)</f>
        <v>0</v>
      </c>
      <c r="AF41" s="172">
        <f>IF('6. Postes nuit'!$C$3="Score",0,0)</f>
        <v>0</v>
      </c>
      <c r="AG41" s="172">
        <f>IF('6. Postes nuit'!$C$3="Score",0,0)</f>
        <v>0</v>
      </c>
      <c r="AH41" s="172">
        <f>IF('6. Postes nuit'!$C$3="Score",0,0)</f>
        <v>0</v>
      </c>
      <c r="AI41" s="172">
        <f>IF('6. Postes nuit'!$C$3="Score",0,0)</f>
        <v>0</v>
      </c>
      <c r="AJ41" s="172">
        <f>IF('6. Postes nuit'!$C$3="Score",0,0)</f>
        <v>0</v>
      </c>
      <c r="AK41" s="172">
        <f>IF('6. Postes nuit'!$C$3="Score",0,0)</f>
        <v>0</v>
      </c>
      <c r="AL41" s="172">
        <f>IF('6. Postes nuit'!$C$3="Score",0,0)</f>
        <v>0</v>
      </c>
      <c r="AM41" s="172">
        <f>IF('6. Postes nuit'!$C$3="Score",0,0)</f>
        <v>0</v>
      </c>
      <c r="AN41" s="172">
        <f>IF('6. Postes nuit'!$C$3="Score",0,0)</f>
        <v>0</v>
      </c>
      <c r="AO41" s="172">
        <f>IF('6. Postes nuit'!$C$3="Score",0,0)</f>
        <v>0</v>
      </c>
      <c r="AP41" s="172">
        <f>IF('6. Postes nuit'!$C$3="Score",0,0)</f>
        <v>0</v>
      </c>
      <c r="AQ41" s="172">
        <f>IF('6. Postes nuit'!$C$3="Score",0,0)</f>
        <v>0</v>
      </c>
      <c r="AR41" s="172">
        <f>IF('6. Postes nuit'!$C$3="Score",0,0)</f>
        <v>0</v>
      </c>
      <c r="AS41" s="189">
        <f>IF('6. Postes nuit'!$C$3="Score",0,0)</f>
        <v>0</v>
      </c>
      <c r="AT41" s="4">
        <f>IF('6. Postes nuit'!$C$3="Score",0,0)</f>
        <v>0</v>
      </c>
      <c r="AU41" s="4">
        <f>IF('6. Postes nuit'!$C$3="Score",0,0)</f>
        <v>0</v>
      </c>
      <c r="AV41" s="4">
        <f>IF('6. Postes nuit'!$C$3="Score",0,0)</f>
        <v>0</v>
      </c>
      <c r="AW41" s="4">
        <f>IF('6. Postes nuit'!$C$3="Score",0,0)</f>
        <v>0</v>
      </c>
      <c r="AX41" s="4">
        <f>IF('6. Postes nuit'!$C$3="Score",0,0)</f>
        <v>0</v>
      </c>
      <c r="AY41" s="4">
        <f>IF('6. Postes nuit'!$C$3="Score",0,0)</f>
        <v>0</v>
      </c>
      <c r="AZ41" s="4">
        <f>IF('6. Postes nuit'!$C$3="Score",0,0)</f>
        <v>0</v>
      </c>
      <c r="BA41" s="4">
        <f>IF('6. Postes nuit'!$C$3="Score",1,1)</f>
        <v>1</v>
      </c>
      <c r="BB41" s="4">
        <f>IF('6. Postes nuit'!$C$3="Score",1,1)</f>
        <v>1</v>
      </c>
      <c r="BC41" s="4">
        <f>IF('6. Postes nuit'!$C$3="Score",1,1)</f>
        <v>1</v>
      </c>
      <c r="BD41" s="4">
        <f>IF('6. Postes nuit'!$C$3="Score",1,1)</f>
        <v>1</v>
      </c>
      <c r="BE41" s="4">
        <f>IF('6. Postes nuit'!$C$3="Score",1,1)</f>
        <v>1</v>
      </c>
      <c r="BF41" s="4">
        <f>IF('6. Postes nuit'!$C$3="Score",1,1)</f>
        <v>1</v>
      </c>
      <c r="BG41" s="4">
        <f>IF('6. Postes nuit'!$C$3="Score",1,1)</f>
        <v>1</v>
      </c>
      <c r="BH41" s="4">
        <f>IF('6. Postes nuit'!$C$3="Score",0,0)</f>
        <v>0</v>
      </c>
      <c r="BI41" s="4">
        <f>IF('6. Postes nuit'!$C$3="Score",0,0)</f>
        <v>0</v>
      </c>
      <c r="BJ41" s="4">
        <f>IF('6. Postes nuit'!$C$3="Score",0,0)</f>
        <v>0</v>
      </c>
      <c r="BK41" s="4">
        <f>IF('6. Postes nuit'!$C$3="Score",0,0)</f>
        <v>0</v>
      </c>
      <c r="BL41" s="4">
        <f>IF('6. Postes nuit'!$C$3="Score",0,0)</f>
        <v>0</v>
      </c>
      <c r="BM41" s="4">
        <f>IF('6. Postes nuit'!$C$3="Score",0,0)</f>
        <v>0</v>
      </c>
      <c r="BN41" s="4">
        <f>IF('6. Postes nuit'!$C$3="Score",0,0)</f>
        <v>0</v>
      </c>
      <c r="BO41" s="4">
        <f>IF('6. Postes nuit'!$C$3="Score",0,0)</f>
        <v>0</v>
      </c>
      <c r="BP41" s="4">
        <f>IF('6. Postes nuit'!$C$3="Score",0,0)</f>
        <v>0</v>
      </c>
      <c r="BQ41" s="4">
        <f>IF('6. Postes nuit'!$C$3="Score",1,1)</f>
        <v>1</v>
      </c>
      <c r="BR41" s="4">
        <f>IF('6. Postes nuit'!$C$3="Score",1,1)</f>
        <v>1</v>
      </c>
      <c r="BS41" s="4">
        <f>IF('6. Postes nuit'!$C$3="Score",1,1)</f>
        <v>1</v>
      </c>
      <c r="BT41" s="4">
        <f>IF('6. Postes nuit'!$C$3="Score",1,1)</f>
        <v>1</v>
      </c>
      <c r="BU41" s="4">
        <f>IF('6. Postes nuit'!$C$3="Score",1,1)</f>
        <v>1</v>
      </c>
      <c r="BV41" s="4">
        <f>IF('6. Postes nuit'!$C$3="Score",1,1)</f>
        <v>1</v>
      </c>
      <c r="BW41" s="4">
        <f>IF('6. Postes nuit'!$C$3="Score",1,1)</f>
        <v>1</v>
      </c>
      <c r="BX41" s="4">
        <f>IF('6. Postes nuit'!$C$3="Score",0,0)</f>
        <v>0</v>
      </c>
      <c r="BY41" s="4">
        <f>IF('6. Postes nuit'!$C$3="Score",0,0)</f>
        <v>0</v>
      </c>
      <c r="BZ41" s="4">
        <f>IF('6. Postes nuit'!$C$3="Score",0,0)</f>
        <v>0</v>
      </c>
      <c r="CA41" s="4">
        <f>IF('6. Postes nuit'!$C$3="Score",0,0)</f>
        <v>0</v>
      </c>
      <c r="CB41" s="4">
        <f>IF('6. Postes nuit'!$C$3="Score",0,0)</f>
        <v>0</v>
      </c>
      <c r="CC41" s="4">
        <f>IF('6. Postes nuit'!$C$3="Score",0,0)</f>
        <v>0</v>
      </c>
      <c r="CD41" s="4">
        <f>IF('6. Postes nuit'!$C$3="Score",0,0)</f>
        <v>0</v>
      </c>
      <c r="CE41" s="4">
        <f>IF('6. Postes nuit'!$C$3="Score",1,1)</f>
        <v>1</v>
      </c>
      <c r="CF41" s="4">
        <f>IF('6. Postes nuit'!$C$3="Score",1,1)</f>
        <v>1</v>
      </c>
      <c r="CG41" s="4">
        <f>IF('6. Postes nuit'!$C$3="Score",1,1)</f>
        <v>1</v>
      </c>
      <c r="CH41" s="4">
        <f>IF('6. Postes nuit'!$C$3="Score",1,1)</f>
        <v>1</v>
      </c>
      <c r="CI41" s="4">
        <f>IF('6. Postes nuit'!$C$3="Score",1,1)</f>
        <v>1</v>
      </c>
      <c r="CJ41" s="4">
        <f>IF('6. Postes nuit'!$C$3="Score",1,1)</f>
        <v>1</v>
      </c>
      <c r="CK41" s="4">
        <f>IF('6. Postes nuit'!$C$3="Score",1,1)</f>
        <v>1</v>
      </c>
      <c r="CL41" s="4">
        <f>IF('6. Postes nuit'!$C$3="Score",0,0)</f>
        <v>0</v>
      </c>
      <c r="CM41" s="4">
        <f>IF('6. Postes nuit'!$C$3="Score",0,0)</f>
        <v>0</v>
      </c>
      <c r="CN41" s="4">
        <f>IF('6. Postes nuit'!$C$3="Score",0,0)</f>
        <v>0</v>
      </c>
      <c r="CO41" s="4">
        <f>IF('6. Postes nuit'!$C$3="Score",0,0)</f>
        <v>0</v>
      </c>
      <c r="CP41" s="4">
        <f>IF('6. Postes nuit'!$C$3="Score",0,0)</f>
        <v>0</v>
      </c>
      <c r="CQ41" s="4">
        <f>IF('6. Postes nuit'!$C$3="Score",0,0)</f>
        <v>0</v>
      </c>
      <c r="CR41" s="4">
        <f>IF('6. Postes nuit'!$C$3="Score",0,0)</f>
        <v>0</v>
      </c>
      <c r="CS41" s="4">
        <f>IF('6. Postes nuit'!$C$3="Score",0,0)</f>
        <v>0</v>
      </c>
      <c r="CT41" s="4">
        <f>IF('6. Postes nuit'!$C$3="Score",0,0)</f>
        <v>0</v>
      </c>
      <c r="CU41" s="4">
        <f>IF('6. Postes nuit'!$C$3="Score",0,0)</f>
        <v>0</v>
      </c>
      <c r="CV41" s="4">
        <f>IF('6. Postes nuit'!$C$3="Score",0,0)</f>
        <v>0</v>
      </c>
      <c r="CW41" s="4">
        <f>IF('6. Postes nuit'!$C$3="Score",0,0)</f>
        <v>0</v>
      </c>
      <c r="CX41" s="4">
        <f>IF('6. Postes nuit'!$C$3="Score",1,1)</f>
        <v>1</v>
      </c>
      <c r="CY41" s="4">
        <f>IF('6. Postes nuit'!$C$3="Score",1,1)</f>
        <v>1</v>
      </c>
      <c r="CZ41" s="4">
        <f>IF('6. Postes nuit'!$C$3="Score",1,1)</f>
        <v>1</v>
      </c>
      <c r="DA41" s="4">
        <f>IF('6. Postes nuit'!$C$3="Score",1,1)</f>
        <v>1</v>
      </c>
    </row>
    <row r="42" spans="1:105" x14ac:dyDescent="0.35">
      <c r="A42" s="478" t="s">
        <v>1265</v>
      </c>
      <c r="B42" s="186" t="s">
        <v>1199</v>
      </c>
      <c r="C42" s="187"/>
      <c r="D42" s="207">
        <f t="shared" si="3"/>
        <v>1.2823529411764707</v>
      </c>
      <c r="E42" s="188">
        <f>IF('6. Postes nuit'!$C$3="Score",,)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IF('6. Postes nuit'!$C$3="Score",,)</f>
        <v>0</v>
      </c>
      <c r="Q42" s="188">
        <f>IF('6. Postes nuit'!$C$3="Score",,)</f>
        <v>0</v>
      </c>
      <c r="R42" s="188">
        <f>IF('6. Postes nuit'!$C$3="Score",,)</f>
        <v>0</v>
      </c>
      <c r="S42" s="187">
        <f>IF('6. Postes nuit'!$C$3="Score",,)</f>
        <v>0</v>
      </c>
      <c r="T42" s="188">
        <f>IF('6. Postes nuit'!$C$3="Score",,)</f>
        <v>0</v>
      </c>
      <c r="U42" s="172">
        <f>IF('6. Postes nuit'!$C$3="Score",1,2)</f>
        <v>2</v>
      </c>
      <c r="V42" s="172">
        <f>IF('6. Postes nuit'!$C$3="Score",1,2)</f>
        <v>2</v>
      </c>
      <c r="W42" s="172">
        <f>IF('6. Postes nuit'!$C$3="Score",1,2)</f>
        <v>2</v>
      </c>
      <c r="X42" s="172">
        <f>IF('6. Postes nuit'!$C$3="Score",1,1)</f>
        <v>1</v>
      </c>
      <c r="Y42" s="172">
        <f>IF('6. Postes nuit'!$C$3="Score",0,0)</f>
        <v>0</v>
      </c>
      <c r="Z42" s="172">
        <f>IF('6. Postes nuit'!$C$3="Score",0,0)</f>
        <v>0</v>
      </c>
      <c r="AA42" s="172">
        <f>IF('6. Postes nuit'!$C$3="Score",0,0)</f>
        <v>0</v>
      </c>
      <c r="AB42" s="172">
        <f>IF('6. Postes nuit'!$C$3="Score",0,0)</f>
        <v>0</v>
      </c>
      <c r="AC42" s="172">
        <f>IF('6. Postes nuit'!$C$3="Score",1,1)</f>
        <v>1</v>
      </c>
      <c r="AD42" s="172">
        <f>IF('6. Postes nuit'!$C$3="Score",1,1)</f>
        <v>1</v>
      </c>
      <c r="AE42" s="172">
        <f>IF('6. Postes nuit'!$C$3="Score",1,1)</f>
        <v>1</v>
      </c>
      <c r="AF42" s="172">
        <f>IF('6. Postes nuit'!$C$3="Score",1,1)</f>
        <v>1</v>
      </c>
      <c r="AG42" s="172">
        <f>IF('6. Postes nuit'!$C$3="Score",1,1)</f>
        <v>1</v>
      </c>
      <c r="AH42" s="172">
        <f>IF('6. Postes nuit'!$C$3="Score",1,1)</f>
        <v>1</v>
      </c>
      <c r="AI42" s="172">
        <f>IF('6. Postes nuit'!$C$3="Score",1,1)</f>
        <v>1</v>
      </c>
      <c r="AJ42" s="172">
        <f>IF('6. Postes nuit'!$C$3="Score",0,0)</f>
        <v>0</v>
      </c>
      <c r="AK42" s="172">
        <f>IF('6. Postes nuit'!$C$3="Score",0,0)</f>
        <v>0</v>
      </c>
      <c r="AL42" s="172">
        <f>IF('6. Postes nuit'!$C$3="Score",1,1)</f>
        <v>1</v>
      </c>
      <c r="AM42" s="172">
        <f>IF('6. Postes nuit'!$C$3="Score",1,1)</f>
        <v>1</v>
      </c>
      <c r="AN42" s="172">
        <f>IF('6. Postes nuit'!$C$3="Score",1,1)</f>
        <v>1</v>
      </c>
      <c r="AO42" s="172">
        <f>IF('6. Postes nuit'!$C$3="Score",1,2)</f>
        <v>2</v>
      </c>
      <c r="AP42" s="172">
        <f>IF('6. Postes nuit'!$C$3="Score",1,2)</f>
        <v>2</v>
      </c>
      <c r="AQ42" s="172">
        <f>IF('6. Postes nuit'!$C$3="Score",2,3)</f>
        <v>3</v>
      </c>
      <c r="AR42" s="172">
        <f>IF('6. Postes nuit'!$C$3="Score",2,3)</f>
        <v>3</v>
      </c>
      <c r="AS42" s="189">
        <f>IF('6. Postes nuit'!$C$3="Score",1,2)</f>
        <v>2</v>
      </c>
      <c r="AT42" s="4">
        <f>IF('6. Postes nuit'!$C$3="Score",1,2)</f>
        <v>2</v>
      </c>
      <c r="AU42" s="4">
        <f>IF('6. Postes nuit'!$C$3="Score",1,2)</f>
        <v>2</v>
      </c>
      <c r="AV42" s="4">
        <f>IF('6. Postes nuit'!$C$3="Score",1,1)</f>
        <v>1</v>
      </c>
      <c r="AW42" s="4">
        <f>IF('6. Postes nuit'!$C$3="Score",1,1)</f>
        <v>1</v>
      </c>
      <c r="AX42" s="4">
        <f>IF('6. Postes nuit'!$C$3="Score",0,0)</f>
        <v>0</v>
      </c>
      <c r="AY42" s="4">
        <f>IF('6. Postes nuit'!$C$3="Score",0,0)</f>
        <v>0</v>
      </c>
      <c r="AZ42" s="4">
        <f>IF('6. Postes nuit'!$C$3="Score",0,0)</f>
        <v>0</v>
      </c>
      <c r="BA42" s="4">
        <f>IF('6. Postes nuit'!$C$3="Score",0,0)</f>
        <v>0</v>
      </c>
      <c r="BB42" s="4">
        <f>IF('6. Postes nuit'!$C$3="Score",0,0)</f>
        <v>0</v>
      </c>
      <c r="BC42" s="4">
        <f>IF('6. Postes nuit'!$C$3="Score",0,0)</f>
        <v>0</v>
      </c>
      <c r="BD42" s="4">
        <f>IF('6. Postes nuit'!$C$3="Score",1,1)</f>
        <v>1</v>
      </c>
      <c r="BE42" s="4">
        <f>IF('6. Postes nuit'!$C$3="Score",1,1)</f>
        <v>1</v>
      </c>
      <c r="BF42" s="4">
        <f>IF('6. Postes nuit'!$C$3="Score",1,1)</f>
        <v>1</v>
      </c>
      <c r="BG42" s="4">
        <f>IF('6. Postes nuit'!$C$3="Score",1,1)</f>
        <v>1</v>
      </c>
      <c r="BH42" s="4">
        <f>IF('6. Postes nuit'!$C$3="Score",1,2)</f>
        <v>2</v>
      </c>
      <c r="BI42" s="4">
        <f>IF('6. Postes nuit'!$C$3="Score",1,2)</f>
        <v>2</v>
      </c>
      <c r="BJ42" s="4">
        <f>IF('6. Postes nuit'!$C$3="Score",1,2)</f>
        <v>2</v>
      </c>
      <c r="BK42" s="4">
        <f>IF('6. Postes nuit'!$C$3="Score",1,1)</f>
        <v>1</v>
      </c>
      <c r="BL42" s="4">
        <f>IF('6. Postes nuit'!$C$3="Score",1,1)</f>
        <v>1</v>
      </c>
      <c r="BM42" s="4">
        <f>IF('6. Postes nuit'!$C$3="Score",1,2)</f>
        <v>2</v>
      </c>
      <c r="BN42" s="4">
        <f>IF('6. Postes nuit'!$C$3="Score",1,2)</f>
        <v>2</v>
      </c>
      <c r="BO42" s="4">
        <f>IF('6. Postes nuit'!$C$3="Score",1,1)</f>
        <v>1</v>
      </c>
      <c r="BP42" s="4">
        <f>IF('6. Postes nuit'!$C$3="Score",1,1)</f>
        <v>1</v>
      </c>
      <c r="BQ42" s="4">
        <f>IF('6. Postes nuit'!$C$3="Score",1,1)</f>
        <v>1</v>
      </c>
      <c r="BR42" s="4">
        <f>IF('6. Postes nuit'!$C$3="Score",1,2)</f>
        <v>2</v>
      </c>
      <c r="BS42" s="4">
        <f>IF('6. Postes nuit'!$C$3="Score",2,3)</f>
        <v>3</v>
      </c>
      <c r="BT42" s="4">
        <f>IF('6. Postes nuit'!$C$3="Score",1,2)</f>
        <v>2</v>
      </c>
      <c r="BU42" s="4">
        <f>IF('6. Postes nuit'!$C$3="Score",1,2)</f>
        <v>2</v>
      </c>
      <c r="BV42" s="4">
        <f>IF('6. Postes nuit'!$C$3="Score",2,3)</f>
        <v>3</v>
      </c>
      <c r="BW42" s="4">
        <f>IF('6. Postes nuit'!$C$3="Score",2,3)</f>
        <v>3</v>
      </c>
      <c r="BX42" s="4">
        <f>IF('6. Postes nuit'!$C$3="Score",2,3)</f>
        <v>3</v>
      </c>
      <c r="BY42" s="4">
        <f>IF('6. Postes nuit'!$C$3="Score",1,2)</f>
        <v>2</v>
      </c>
      <c r="BZ42" s="4">
        <f>IF('6. Postes nuit'!$C$3="Score",1,1)</f>
        <v>1</v>
      </c>
      <c r="CA42" s="4">
        <f>IF('6. Postes nuit'!$C$3="Score",1,1)</f>
        <v>1</v>
      </c>
      <c r="CB42" s="4">
        <f>IF('6. Postes nuit'!$C$3="Score",1,1)</f>
        <v>1</v>
      </c>
      <c r="CC42" s="4">
        <f>IF('6. Postes nuit'!$C$3="Score",0,0)</f>
        <v>0</v>
      </c>
      <c r="CD42" s="4">
        <f>IF('6. Postes nuit'!$C$3="Score",0,0)</f>
        <v>0</v>
      </c>
      <c r="CE42" s="4">
        <f>IF('6. Postes nuit'!$C$3="Score",1,1)</f>
        <v>1</v>
      </c>
      <c r="CF42" s="4">
        <f>IF('6. Postes nuit'!$C$3="Score",1,1)</f>
        <v>1</v>
      </c>
      <c r="CG42" s="4">
        <f>IF('6. Postes nuit'!$C$3="Score",1,1)</f>
        <v>1</v>
      </c>
      <c r="CH42" s="4">
        <f>IF('6. Postes nuit'!$C$3="Score",1,1)</f>
        <v>1</v>
      </c>
      <c r="CI42" s="4">
        <f>IF('6. Postes nuit'!$C$3="Score",1,2)</f>
        <v>2</v>
      </c>
      <c r="CJ42" s="4">
        <f>IF('6. Postes nuit'!$C$3="Score",1,2)</f>
        <v>2</v>
      </c>
      <c r="CK42" s="4">
        <f>IF('6. Postes nuit'!$C$3="Score",1,2)</f>
        <v>2</v>
      </c>
      <c r="CL42" s="4">
        <f>IF('6. Postes nuit'!$C$3="Score",1,1)</f>
        <v>1</v>
      </c>
      <c r="CM42" s="4">
        <f>IF('6. Postes nuit'!$C$3="Score",1,1)</f>
        <v>1</v>
      </c>
      <c r="CN42" s="4">
        <f>IF('6. Postes nuit'!$C$3="Score",1,1)</f>
        <v>1</v>
      </c>
      <c r="CO42" s="4">
        <f>IF('6. Postes nuit'!$C$3="Score",1,1)</f>
        <v>1</v>
      </c>
      <c r="CP42" s="4">
        <f>IF('6. Postes nuit'!$C$3="Score",1,1)</f>
        <v>1</v>
      </c>
      <c r="CQ42" s="4">
        <f>IF('6. Postes nuit'!$C$3="Score",1,1)</f>
        <v>1</v>
      </c>
      <c r="CR42" s="4">
        <f>IF('6. Postes nuit'!$C$3="Score",1,1)</f>
        <v>1</v>
      </c>
      <c r="CS42" s="4">
        <f>IF('6. Postes nuit'!$C$3="Score",1,2)</f>
        <v>2</v>
      </c>
      <c r="CT42" s="4">
        <f>IF('6. Postes nuit'!$C$3="Score",1,2)</f>
        <v>2</v>
      </c>
      <c r="CU42" s="4">
        <f>IF('6. Postes nuit'!$C$3="Score",1,2)</f>
        <v>2</v>
      </c>
      <c r="CV42" s="4">
        <f>IF('6. Postes nuit'!$C$3="Score",1,2)</f>
        <v>2</v>
      </c>
      <c r="CW42" s="4">
        <f>IF('6. Postes nuit'!$C$3="Score",1,1)</f>
        <v>1</v>
      </c>
      <c r="CX42" s="4">
        <f>IF('6. Postes nuit'!$C$3="Score",1,2)</f>
        <v>2</v>
      </c>
      <c r="CY42" s="4">
        <f>IF('6. Postes nuit'!$C$3="Score",1,2)</f>
        <v>2</v>
      </c>
      <c r="CZ42" s="4">
        <f>IF('6. Postes nuit'!$C$3="Score",1,1)</f>
        <v>1</v>
      </c>
      <c r="DA42" s="4">
        <f>IF('6. Postes nuit'!$C$3="Score",1,1)</f>
        <v>1</v>
      </c>
    </row>
    <row r="43" spans="1:105" x14ac:dyDescent="0.35">
      <c r="A43" s="478" t="s">
        <v>1265</v>
      </c>
      <c r="B43" s="186" t="s">
        <v>1200</v>
      </c>
      <c r="C43" s="187"/>
      <c r="D43" s="207">
        <f t="shared" si="3"/>
        <v>1.5176470588235293</v>
      </c>
      <c r="E43" s="187">
        <f>IF('6. Postes nuit'!$C$3="Score",,)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IF('6. Postes nuit'!$C$3="Score",,)</f>
        <v>0</v>
      </c>
      <c r="Q43" s="187">
        <f>IF('6. Postes nuit'!$C$3="Score",,)</f>
        <v>0</v>
      </c>
      <c r="R43" s="187">
        <f>IF('6. Postes nuit'!$C$3="Score",,)</f>
        <v>0</v>
      </c>
      <c r="S43" s="188">
        <f>IF('6. Postes nuit'!$C$3="Score",,)</f>
        <v>0</v>
      </c>
      <c r="T43" s="187">
        <f>IF('6. Postes nuit'!$C$3="Score",,)</f>
        <v>0</v>
      </c>
      <c r="U43" s="172">
        <f>IF('6. Postes nuit'!$C$3="Score",1,1)</f>
        <v>1</v>
      </c>
      <c r="V43" s="172">
        <f>IF('6. Postes nuit'!$C$3="Score",1,1)</f>
        <v>1</v>
      </c>
      <c r="W43" s="172">
        <f>IF('6. Postes nuit'!$C$3="Score",1,1)</f>
        <v>1</v>
      </c>
      <c r="X43" s="172">
        <f>IF('6. Postes nuit'!$C$3="Score",1,2)</f>
        <v>2</v>
      </c>
      <c r="Y43" s="172">
        <f>IF('6. Postes nuit'!$C$3="Score",1,2)</f>
        <v>2</v>
      </c>
      <c r="Z43" s="172">
        <f>IF('6. Postes nuit'!$C$3="Score",1,2)</f>
        <v>2</v>
      </c>
      <c r="AA43" s="172">
        <f>IF('6. Postes nuit'!$C$3="Score",1,2)</f>
        <v>2</v>
      </c>
      <c r="AB43" s="172">
        <f>IF('6. Postes nuit'!$C$3="Score",1,1)</f>
        <v>1</v>
      </c>
      <c r="AC43" s="172">
        <f>IF('6. Postes nuit'!$C$3="Score",1,1)</f>
        <v>1</v>
      </c>
      <c r="AD43" s="172">
        <f>IF('6. Postes nuit'!$C$3="Score",1,1)</f>
        <v>1</v>
      </c>
      <c r="AE43" s="172">
        <f>IF('6. Postes nuit'!$C$3="Score",0,0)</f>
        <v>0</v>
      </c>
      <c r="AF43" s="172">
        <f>IF('6. Postes nuit'!$C$3="Score",0,0)</f>
        <v>0</v>
      </c>
      <c r="AG43" s="172">
        <f>IF('6. Postes nuit'!$C$3="Score",0,0)</f>
        <v>0</v>
      </c>
      <c r="AH43" s="172">
        <f>IF('6. Postes nuit'!$C$3="Score",0,0)</f>
        <v>0</v>
      </c>
      <c r="AI43" s="172">
        <f>IF('6. Postes nuit'!$C$3="Score",0,0)</f>
        <v>0</v>
      </c>
      <c r="AJ43" s="172">
        <f>IF('6. Postes nuit'!$C$3="Score",1,1)</f>
        <v>1</v>
      </c>
      <c r="AK43" s="172">
        <f>IF('6. Postes nuit'!$C$3="Score",1,1)</f>
        <v>1</v>
      </c>
      <c r="AL43" s="172">
        <f>IF('6. Postes nuit'!$C$3="Score",1,1)</f>
        <v>1</v>
      </c>
      <c r="AM43" s="172">
        <f>IF('6. Postes nuit'!$C$3="Score",1,1)</f>
        <v>1</v>
      </c>
      <c r="AN43" s="172">
        <f>IF('6. Postes nuit'!$C$3="Score",1,2)</f>
        <v>2</v>
      </c>
      <c r="AO43" s="172">
        <f>IF('6. Postes nuit'!$C$3="Score",1,2)</f>
        <v>2</v>
      </c>
      <c r="AP43" s="172">
        <f>IF('6. Postes nuit'!$C$3="Score",2,3)</f>
        <v>3</v>
      </c>
      <c r="AQ43" s="172">
        <f>IF('6. Postes nuit'!$C$3="Score",1,2)</f>
        <v>2</v>
      </c>
      <c r="AR43" s="172">
        <f>IF('6. Postes nuit'!$C$3="Score",2,3)</f>
        <v>3</v>
      </c>
      <c r="AS43" s="189">
        <f>IF('6. Postes nuit'!$C$3="Score",2,3)</f>
        <v>3</v>
      </c>
      <c r="AT43" s="4">
        <f>IF('6. Postes nuit'!$C$3="Score",2,3)</f>
        <v>3</v>
      </c>
      <c r="AU43" s="4">
        <f>IF('6. Postes nuit'!$C$3="Score",1,2)</f>
        <v>2</v>
      </c>
      <c r="AV43" s="4">
        <f>IF('6. Postes nuit'!$C$3="Score",2,3)</f>
        <v>3</v>
      </c>
      <c r="AW43" s="4">
        <f>IF('6. Postes nuit'!$C$3="Score",1,2)</f>
        <v>2</v>
      </c>
      <c r="AX43" s="4">
        <f>IF('6. Postes nuit'!$C$3="Score",1,2)</f>
        <v>2</v>
      </c>
      <c r="AY43" s="4">
        <f>IF('6. Postes nuit'!$C$3="Score",1,2)</f>
        <v>2</v>
      </c>
      <c r="AZ43" s="4">
        <f>IF('6. Postes nuit'!$C$3="Score",1,2)</f>
        <v>2</v>
      </c>
      <c r="BA43" s="4">
        <f>IF('6. Postes nuit'!$C$3="Score",1,2)</f>
        <v>2</v>
      </c>
      <c r="BB43" s="4">
        <f>IF('6. Postes nuit'!$C$3="Score",1,2)</f>
        <v>2</v>
      </c>
      <c r="BC43" s="4">
        <f>IF('6. Postes nuit'!$C$3="Score",1,1)</f>
        <v>1</v>
      </c>
      <c r="BD43" s="4">
        <f>IF('6. Postes nuit'!$C$3="Score",1,1)</f>
        <v>1</v>
      </c>
      <c r="BE43" s="4">
        <f>IF('6. Postes nuit'!$C$3="Score",1,1)</f>
        <v>1</v>
      </c>
      <c r="BF43" s="4">
        <f>IF('6. Postes nuit'!$C$3="Score",0,0)</f>
        <v>0</v>
      </c>
      <c r="BG43" s="4">
        <f>IF('6. Postes nuit'!$C$3="Score",0,0)</f>
        <v>0</v>
      </c>
      <c r="BH43" s="4">
        <f>IF('6. Postes nuit'!$C$3="Score",0,0)</f>
        <v>0</v>
      </c>
      <c r="BI43" s="4">
        <f>IF('6. Postes nuit'!$C$3="Score",0,0)</f>
        <v>0</v>
      </c>
      <c r="BJ43" s="4">
        <f>IF('6. Postes nuit'!$C$3="Score",0,0)</f>
        <v>0</v>
      </c>
      <c r="BK43" s="4">
        <f>IF('6. Postes nuit'!$C$3="Score",1,1)</f>
        <v>1</v>
      </c>
      <c r="BL43" s="4">
        <f>IF('6. Postes nuit'!$C$3="Score",1,1)</f>
        <v>1</v>
      </c>
      <c r="BM43" s="4">
        <f>IF('6. Postes nuit'!$C$3="Score",1,2)</f>
        <v>2</v>
      </c>
      <c r="BN43" s="4">
        <f>IF('6. Postes nuit'!$C$3="Score",1,2)</f>
        <v>2</v>
      </c>
      <c r="BO43" s="4">
        <f>IF('6. Postes nuit'!$C$3="Score",2,3)</f>
        <v>3</v>
      </c>
      <c r="BP43" s="4">
        <f>IF('6. Postes nuit'!$C$3="Score",2,3)</f>
        <v>3</v>
      </c>
      <c r="BQ43" s="4">
        <f>IF('6. Postes nuit'!$C$3="Score",2,3)</f>
        <v>3</v>
      </c>
      <c r="BR43" s="4">
        <f>IF('6. Postes nuit'!$C$3="Score",1,2)</f>
        <v>2</v>
      </c>
      <c r="BS43" s="4">
        <f>IF('6. Postes nuit'!$C$3="Score",2,3)</f>
        <v>3</v>
      </c>
      <c r="BT43" s="4">
        <f>IF('6. Postes nuit'!$C$3="Score",2,3)</f>
        <v>3</v>
      </c>
      <c r="BU43" s="4">
        <f>IF('6. Postes nuit'!$C$3="Score",2,3)</f>
        <v>3</v>
      </c>
      <c r="BV43" s="4">
        <f>IF('6. Postes nuit'!$C$3="Score",1,2)</f>
        <v>2</v>
      </c>
      <c r="BW43" s="4">
        <f>IF('6. Postes nuit'!$C$3="Score",1,2)</f>
        <v>2</v>
      </c>
      <c r="BX43" s="4">
        <f>IF('6. Postes nuit'!$C$3="Score",2,3)</f>
        <v>3</v>
      </c>
      <c r="BY43" s="4">
        <f>IF('6. Postes nuit'!$C$3="Score",2,3)</f>
        <v>3</v>
      </c>
      <c r="BZ43" s="4">
        <f>IF('6. Postes nuit'!$C$3="Score",2,3)</f>
        <v>3</v>
      </c>
      <c r="CA43" s="4">
        <f>IF('6. Postes nuit'!$C$3="Score",2,3)</f>
        <v>3</v>
      </c>
      <c r="CB43" s="4">
        <f>IF('6. Postes nuit'!$C$3="Score",2,3)</f>
        <v>3</v>
      </c>
      <c r="CC43" s="4">
        <f>IF('6. Postes nuit'!$C$3="Score",2,3)</f>
        <v>3</v>
      </c>
      <c r="CD43" s="4">
        <f>IF('6. Postes nuit'!$C$3="Score",2,3)</f>
        <v>3</v>
      </c>
      <c r="CE43" s="4">
        <f>IF('6. Postes nuit'!$C$3="Score",1,2)</f>
        <v>2</v>
      </c>
      <c r="CF43" s="4">
        <f>IF('6. Postes nuit'!$C$3="Score",1,2)</f>
        <v>2</v>
      </c>
      <c r="CG43" s="4">
        <f>IF('6. Postes nuit'!$C$3="Score",1,1)</f>
        <v>1</v>
      </c>
      <c r="CH43" s="4">
        <f>IF('6. Postes nuit'!$C$3="Score",0,0)</f>
        <v>0</v>
      </c>
      <c r="CI43" s="4">
        <f>IF('6. Postes nuit'!$C$3="Score",0,0)</f>
        <v>0</v>
      </c>
      <c r="CJ43" s="4">
        <f>IF('6. Postes nuit'!$C$3="Score",0,0)</f>
        <v>0</v>
      </c>
      <c r="CK43" s="4">
        <f>IF('6. Postes nuit'!$C$3="Score",0,0)</f>
        <v>0</v>
      </c>
      <c r="CL43" s="4">
        <f>IF('6. Postes nuit'!$C$3="Score",0,0)</f>
        <v>0</v>
      </c>
      <c r="CM43" s="4">
        <f>IF('6. Postes nuit'!$C$3="Score",0,0)</f>
        <v>0</v>
      </c>
      <c r="CN43" s="4">
        <f>IF('6. Postes nuit'!$C$3="Score",1,1)</f>
        <v>1</v>
      </c>
      <c r="CO43" s="4">
        <f>IF('6. Postes nuit'!$C$3="Score",1,1)</f>
        <v>1</v>
      </c>
      <c r="CP43" s="4">
        <f>IF('6. Postes nuit'!$C$3="Score",1,1)</f>
        <v>1</v>
      </c>
      <c r="CQ43" s="4">
        <f>IF('6. Postes nuit'!$C$3="Score",1,1)</f>
        <v>1</v>
      </c>
      <c r="CR43" s="4">
        <f>IF('6. Postes nuit'!$C$3="Score",1,1)</f>
        <v>1</v>
      </c>
      <c r="CS43" s="4">
        <f>IF('6. Postes nuit'!$C$3="Score",1,1)</f>
        <v>1</v>
      </c>
      <c r="CT43" s="4">
        <f>IF('6. Postes nuit'!$C$3="Score",1,1)</f>
        <v>1</v>
      </c>
      <c r="CU43" s="4">
        <f>IF('6. Postes nuit'!$C$3="Score",0,0)</f>
        <v>0</v>
      </c>
      <c r="CV43" s="4">
        <f>IF('6. Postes nuit'!$C$3="Score",1,1)</f>
        <v>1</v>
      </c>
      <c r="CW43" s="4">
        <f>IF('6. Postes nuit'!$C$3="Score",1,1)</f>
        <v>1</v>
      </c>
      <c r="CX43" s="4">
        <f>IF('6. Postes nuit'!$C$3="Score",1,2)</f>
        <v>2</v>
      </c>
      <c r="CY43" s="4">
        <f>IF('6. Postes nuit'!$C$3="Score",1,2)</f>
        <v>2</v>
      </c>
      <c r="CZ43" s="4">
        <f>IF('6. Postes nuit'!$C$3="Score",1,2)</f>
        <v>2</v>
      </c>
      <c r="DA43" s="4">
        <f>IF('6. Postes nuit'!$C$3="Score",1,2)</f>
        <v>2</v>
      </c>
    </row>
    <row r="44" spans="1:105" x14ac:dyDescent="0.35">
      <c r="A44" s="478" t="s">
        <v>1265</v>
      </c>
      <c r="B44" s="186" t="s">
        <v>1201</v>
      </c>
      <c r="C44" s="187"/>
      <c r="D44" s="207">
        <f t="shared" si="3"/>
        <v>1.5058823529411764</v>
      </c>
      <c r="E44" s="187">
        <f>IF('6. Postes nuit'!$C$3="Score",,)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IF('6. Postes nuit'!$C$3="Score",,)</f>
        <v>0</v>
      </c>
      <c r="Q44" s="188">
        <f>IF('6. Postes nuit'!$C$3="Score",,)</f>
        <v>0</v>
      </c>
      <c r="R44" s="187">
        <f>IF('6. Postes nuit'!$C$3="Score",,)</f>
        <v>0</v>
      </c>
      <c r="S44" s="188">
        <f>IF('6. Postes nuit'!$C$3="Score",,)</f>
        <v>0</v>
      </c>
      <c r="T44" s="187">
        <f>IF('6. Postes nuit'!$C$3="Score",,)</f>
        <v>0</v>
      </c>
      <c r="U44" s="172">
        <f>IF('6. Postes nuit'!$C$3="Score",1,2)</f>
        <v>2</v>
      </c>
      <c r="V44" s="172">
        <f>IF('6. Postes nuit'!$C$3="Score",1,2)</f>
        <v>2</v>
      </c>
      <c r="W44" s="172">
        <f>IF('6. Postes nuit'!$C$3="Score",1,1)</f>
        <v>1</v>
      </c>
      <c r="X44" s="172">
        <f>IF('6. Postes nuit'!$C$3="Score",1,1)</f>
        <v>1</v>
      </c>
      <c r="Y44" s="172">
        <f>IF('6. Postes nuit'!$C$3="Score",1,2)</f>
        <v>2</v>
      </c>
      <c r="Z44" s="172">
        <f>IF('6. Postes nuit'!$C$3="Score",1,1)</f>
        <v>1</v>
      </c>
      <c r="AA44" s="172">
        <f>IF('6. Postes nuit'!$C$3="Score",1,2)</f>
        <v>2</v>
      </c>
      <c r="AB44" s="172">
        <f>IF('6. Postes nuit'!$C$3="Score",2,3)</f>
        <v>3</v>
      </c>
      <c r="AC44" s="172">
        <f>IF('6. Postes nuit'!$C$3="Score",2,3)</f>
        <v>3</v>
      </c>
      <c r="AD44" s="172">
        <f>IF('6. Postes nuit'!$C$3="Score",2,3)</f>
        <v>3</v>
      </c>
      <c r="AE44" s="172">
        <f>IF('6. Postes nuit'!$C$3="Score",2,3)</f>
        <v>3</v>
      </c>
      <c r="AF44" s="172">
        <f>IF('6. Postes nuit'!$C$3="Score",1,2)</f>
        <v>2</v>
      </c>
      <c r="AG44" s="172">
        <f>IF('6. Postes nuit'!$C$3="Score",1,2)</f>
        <v>2</v>
      </c>
      <c r="AH44" s="172">
        <f>IF('6. Postes nuit'!$C$3="Score",1,1)</f>
        <v>1</v>
      </c>
      <c r="AI44" s="172">
        <f>IF('6. Postes nuit'!$C$3="Score",0,0)</f>
        <v>0</v>
      </c>
      <c r="AJ44" s="172">
        <f>IF('6. Postes nuit'!$C$3="Score",0,0)</f>
        <v>0</v>
      </c>
      <c r="AK44" s="172">
        <f>IF('6. Postes nuit'!$C$3="Score",0,0)</f>
        <v>0</v>
      </c>
      <c r="AL44" s="172">
        <f>IF('6. Postes nuit'!$C$3="Score",0,0)</f>
        <v>0</v>
      </c>
      <c r="AM44" s="172">
        <f>IF('6. Postes nuit'!$C$3="Score",0,0)</f>
        <v>0</v>
      </c>
      <c r="AN44" s="172">
        <f>IF('6. Postes nuit'!$C$3="Score",0,0)</f>
        <v>0</v>
      </c>
      <c r="AO44" s="172">
        <f>IF('6. Postes nuit'!$C$3="Score",0,0)</f>
        <v>0</v>
      </c>
      <c r="AP44" s="172">
        <f>IF('6. Postes nuit'!$C$3="Score",0,0)</f>
        <v>0</v>
      </c>
      <c r="AQ44" s="172">
        <f>IF('6. Postes nuit'!$C$3="Score",0,0)</f>
        <v>0</v>
      </c>
      <c r="AR44" s="172">
        <f>IF('6. Postes nuit'!$C$3="Score",0,0)</f>
        <v>0</v>
      </c>
      <c r="AS44" s="189">
        <f>IF('6. Postes nuit'!$C$3="Score",1,1)</f>
        <v>1</v>
      </c>
      <c r="AT44" s="4">
        <f>IF('6. Postes nuit'!$C$3="Score",1,1)</f>
        <v>1</v>
      </c>
      <c r="AU44" s="4">
        <f>IF('6. Postes nuit'!$C$3="Score",1,1)</f>
        <v>1</v>
      </c>
      <c r="AV44" s="4">
        <f>IF('6. Postes nuit'!$C$3="Score",1,1)</f>
        <v>1</v>
      </c>
      <c r="AW44" s="4">
        <f>IF('6. Postes nuit'!$C$3="Score",1,1)</f>
        <v>1</v>
      </c>
      <c r="AX44" s="4">
        <f>IF('6. Postes nuit'!$C$3="Score",1,1)</f>
        <v>1</v>
      </c>
      <c r="AY44" s="4">
        <f>IF('6. Postes nuit'!$C$3="Score",1,1)</f>
        <v>1</v>
      </c>
      <c r="AZ44" s="4">
        <f>IF('6. Postes nuit'!$C$3="Score",1,1)</f>
        <v>1</v>
      </c>
      <c r="BA44" s="4">
        <f>IF('6. Postes nuit'!$C$3="Score",1,1)</f>
        <v>1</v>
      </c>
      <c r="BB44" s="4">
        <f>IF('6. Postes nuit'!$C$3="Score",1,2)</f>
        <v>2</v>
      </c>
      <c r="BC44" s="4">
        <f>IF('6. Postes nuit'!$C$3="Score",2,3)</f>
        <v>3</v>
      </c>
      <c r="BD44" s="4">
        <f>IF('6. Postes nuit'!$C$3="Score",2,3)</f>
        <v>3</v>
      </c>
      <c r="BE44" s="4">
        <f>IF('6. Postes nuit'!$C$3="Score",2,3)</f>
        <v>3</v>
      </c>
      <c r="BF44" s="4">
        <f>IF('6. Postes nuit'!$C$3="Score",2,4)</f>
        <v>4</v>
      </c>
      <c r="BG44" s="4">
        <f>IF('6. Postes nuit'!$C$3="Score",2,3)</f>
        <v>3</v>
      </c>
      <c r="BH44" s="4">
        <f>IF('6. Postes nuit'!$C$3="Score",2,3)</f>
        <v>3</v>
      </c>
      <c r="BI44" s="4">
        <f>IF('6. Postes nuit'!$C$3="Score",1,2)</f>
        <v>2</v>
      </c>
      <c r="BJ44" s="4">
        <f>IF('6. Postes nuit'!$C$3="Score",1,1)</f>
        <v>1</v>
      </c>
      <c r="BK44" s="4">
        <f>IF('6. Postes nuit'!$C$3="Score",1,2)</f>
        <v>2</v>
      </c>
      <c r="BL44" s="4">
        <f>IF('6. Postes nuit'!$C$3="Score",1,2)</f>
        <v>2</v>
      </c>
      <c r="BM44" s="4">
        <f>IF('6. Postes nuit'!$C$3="Score",1,1)</f>
        <v>1</v>
      </c>
      <c r="BN44" s="4">
        <f>IF('6. Postes nuit'!$C$3="Score",1,1)</f>
        <v>1</v>
      </c>
      <c r="BO44" s="4">
        <f>IF('6. Postes nuit'!$C$3="Score",1,2)</f>
        <v>2</v>
      </c>
      <c r="BP44" s="4">
        <f>IF('6. Postes nuit'!$C$3="Score",1,2)</f>
        <v>2</v>
      </c>
      <c r="BQ44" s="4">
        <f>IF('6. Postes nuit'!$C$3="Score",1,2)</f>
        <v>2</v>
      </c>
      <c r="BR44" s="4">
        <f>IF('6. Postes nuit'!$C$3="Score",1,1)</f>
        <v>1</v>
      </c>
      <c r="BS44" s="4">
        <f>IF('6. Postes nuit'!$C$3="Score",1,1)</f>
        <v>1</v>
      </c>
      <c r="BT44" s="4">
        <f>IF('6. Postes nuit'!$C$3="Score",1,2)</f>
        <v>2</v>
      </c>
      <c r="BU44" s="4">
        <f>IF('6. Postes nuit'!$C$3="Score",1,2)</f>
        <v>2</v>
      </c>
      <c r="BV44" s="4">
        <f>IF('6. Postes nuit'!$C$3="Score",1,1)</f>
        <v>1</v>
      </c>
      <c r="BW44" s="4">
        <f>IF('6. Postes nuit'!$C$3="Score",1,2)</f>
        <v>2</v>
      </c>
      <c r="BX44" s="4">
        <f>IF('6. Postes nuit'!$C$3="Score",1,2)</f>
        <v>2</v>
      </c>
      <c r="BY44" s="4">
        <f>IF('6. Postes nuit'!$C$3="Score",1,2)</f>
        <v>2</v>
      </c>
      <c r="BZ44" s="4">
        <f>IF('6. Postes nuit'!$C$3="Score",1,2)</f>
        <v>2</v>
      </c>
      <c r="CA44" s="4">
        <f>IF('6. Postes nuit'!$C$3="Score",1,2)</f>
        <v>2</v>
      </c>
      <c r="CB44" s="4">
        <f>IF('6. Postes nuit'!$C$3="Score",1,2)</f>
        <v>2</v>
      </c>
      <c r="CC44" s="4">
        <f>IF('6. Postes nuit'!$C$3="Score",1,2)</f>
        <v>2</v>
      </c>
      <c r="CD44" s="4">
        <f>IF('6. Postes nuit'!$C$3="Score",1,1)</f>
        <v>1</v>
      </c>
      <c r="CE44" s="4">
        <f>IF('6. Postes nuit'!$C$3="Score",1,1)</f>
        <v>1</v>
      </c>
      <c r="CF44" s="4">
        <f>IF('6. Postes nuit'!$C$3="Score",1,1)</f>
        <v>1</v>
      </c>
      <c r="CG44" s="4">
        <f>IF('6. Postes nuit'!$C$3="Score",1,1)</f>
        <v>1</v>
      </c>
      <c r="CH44" s="4">
        <f>IF('6. Postes nuit'!$C$3="Score",0,0)</f>
        <v>0</v>
      </c>
      <c r="CI44" s="4">
        <f>IF('6. Postes nuit'!$C$3="Score",1,1)</f>
        <v>1</v>
      </c>
      <c r="CJ44" s="4">
        <f>IF('6. Postes nuit'!$C$3="Score",1,1)</f>
        <v>1</v>
      </c>
      <c r="CK44" s="4">
        <f>IF('6. Postes nuit'!$C$3="Score",1,1)</f>
        <v>1</v>
      </c>
      <c r="CL44" s="4">
        <f>IF('6. Postes nuit'!$C$3="Score",1,1)</f>
        <v>1</v>
      </c>
      <c r="CM44" s="4">
        <f>IF('6. Postes nuit'!$C$3="Score",1,1)</f>
        <v>1</v>
      </c>
      <c r="CN44" s="4">
        <f>IF('6. Postes nuit'!$C$3="Score",1,1)</f>
        <v>1</v>
      </c>
      <c r="CO44" s="4">
        <f>IF('6. Postes nuit'!$C$3="Score",1,1)</f>
        <v>1</v>
      </c>
      <c r="CP44" s="4">
        <f>IF('6. Postes nuit'!$C$3="Score",0,0)</f>
        <v>0</v>
      </c>
      <c r="CQ44" s="4">
        <f>IF('6. Postes nuit'!$C$3="Score",1,1)</f>
        <v>1</v>
      </c>
      <c r="CR44" s="4">
        <f>IF('6. Postes nuit'!$C$3="Score",1,1)</f>
        <v>1</v>
      </c>
      <c r="CS44" s="4">
        <f>IF('6. Postes nuit'!$C$3="Score",1,1)</f>
        <v>1</v>
      </c>
      <c r="CT44" s="4">
        <f>IF('6. Postes nuit'!$C$3="Score",1,2)</f>
        <v>2</v>
      </c>
      <c r="CU44" s="4">
        <f>IF('6. Postes nuit'!$C$3="Score",1,2)</f>
        <v>2</v>
      </c>
      <c r="CV44" s="4">
        <f>IF('6. Postes nuit'!$C$3="Score",2,3)</f>
        <v>3</v>
      </c>
      <c r="CW44" s="4">
        <f>IF('6. Postes nuit'!$C$3="Score",2,3)</f>
        <v>3</v>
      </c>
      <c r="CX44" s="4">
        <f>IF('6. Postes nuit'!$C$3="Score",1,2)</f>
        <v>2</v>
      </c>
      <c r="CY44" s="4">
        <f>IF('6. Postes nuit'!$C$3="Score",2,3)</f>
        <v>3</v>
      </c>
      <c r="CZ44" s="4">
        <f>IF('6. Postes nuit'!$C$3="Score",2,3)</f>
        <v>3</v>
      </c>
      <c r="DA44" s="4">
        <f>IF('6. Postes nuit'!$C$3="Score",1,2)</f>
        <v>2</v>
      </c>
    </row>
    <row r="45" spans="1:105" x14ac:dyDescent="0.35">
      <c r="A45" s="478" t="s">
        <v>1236</v>
      </c>
      <c r="B45" s="186" t="s">
        <v>1202</v>
      </c>
      <c r="C45" s="187"/>
      <c r="D45" s="207">
        <f t="shared" si="3"/>
        <v>0</v>
      </c>
      <c r="E45" s="187">
        <f>IF('6. Postes nuit'!$C$3="Score",,)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IF('6. Postes nuit'!$C$3="Score",,)</f>
        <v>0</v>
      </c>
      <c r="Q45" s="187">
        <f>IF('6. Postes nuit'!$C$3="Score",,)</f>
        <v>0</v>
      </c>
      <c r="R45" s="187">
        <f>IF('6. Postes nuit'!$C$3="Score",,)</f>
        <v>0</v>
      </c>
      <c r="S45" s="187">
        <f>IF('6. Postes nuit'!$C$3="Score",,)</f>
        <v>0</v>
      </c>
      <c r="T45" s="188">
        <f>IF('6. Postes nuit'!$C$3="Score",,)</f>
        <v>0</v>
      </c>
      <c r="U45" s="172">
        <f>IF('6. Postes nuit'!$C$3="Score",0,0)</f>
        <v>0</v>
      </c>
      <c r="V45" s="172">
        <f>IF('6. Postes nuit'!$C$3="Score",0,0)</f>
        <v>0</v>
      </c>
      <c r="W45" s="172">
        <f>IF('6. Postes nuit'!$C$3="Score",0,0)</f>
        <v>0</v>
      </c>
      <c r="X45" s="172">
        <f>IF('6. Postes nuit'!$C$3="Score",0,0)</f>
        <v>0</v>
      </c>
      <c r="Y45" s="172">
        <f>IF('6. Postes nuit'!$C$3="Score",0,0)</f>
        <v>0</v>
      </c>
      <c r="Z45" s="172">
        <f>IF('6. Postes nuit'!$C$3="Score",0,0)</f>
        <v>0</v>
      </c>
      <c r="AA45" s="172">
        <f>IF('6. Postes nuit'!$C$3="Score",0,0)</f>
        <v>0</v>
      </c>
      <c r="AB45" s="172">
        <f>IF('6. Postes nuit'!$C$3="Score",0,0)</f>
        <v>0</v>
      </c>
      <c r="AC45" s="172">
        <f>IF('6. Postes nuit'!$C$3="Score",0,0)</f>
        <v>0</v>
      </c>
      <c r="AD45" s="172">
        <f>IF('6. Postes nuit'!$C$3="Score",0,0)</f>
        <v>0</v>
      </c>
      <c r="AE45" s="172">
        <f>IF('6. Postes nuit'!$C$3="Score",0,0)</f>
        <v>0</v>
      </c>
      <c r="AF45" s="172">
        <f>IF('6. Postes nuit'!$C$3="Score",0,0)</f>
        <v>0</v>
      </c>
      <c r="AG45" s="172">
        <f>IF('6. Postes nuit'!$C$3="Score",0,0)</f>
        <v>0</v>
      </c>
      <c r="AH45" s="172">
        <f>IF('6. Postes nuit'!$C$3="Score",0,0)</f>
        <v>0</v>
      </c>
      <c r="AI45" s="172">
        <f>IF('6. Postes nuit'!$C$3="Score",0,0)</f>
        <v>0</v>
      </c>
      <c r="AJ45" s="172">
        <f>IF('6. Postes nuit'!$C$3="Score",0,0)</f>
        <v>0</v>
      </c>
      <c r="AK45" s="172">
        <f>IF('6. Postes nuit'!$C$3="Score",0,0)</f>
        <v>0</v>
      </c>
      <c r="AL45" s="172">
        <f>IF('6. Postes nuit'!$C$3="Score",0,0)</f>
        <v>0</v>
      </c>
      <c r="AM45" s="172">
        <f>IF('6. Postes nuit'!$C$3="Score",0,0)</f>
        <v>0</v>
      </c>
      <c r="AN45" s="172">
        <f>IF('6. Postes nuit'!$C$3="Score",0,0)</f>
        <v>0</v>
      </c>
      <c r="AO45" s="172">
        <f>IF('6. Postes nuit'!$C$3="Score",0,0)</f>
        <v>0</v>
      </c>
      <c r="AP45" s="172">
        <f>IF('6. Postes nuit'!$C$3="Score",0,0)</f>
        <v>0</v>
      </c>
      <c r="AQ45" s="172">
        <f>IF('6. Postes nuit'!$C$3="Score",0,0)</f>
        <v>0</v>
      </c>
      <c r="AR45" s="172">
        <f>IF('6. Postes nuit'!$C$3="Score",0,0)</f>
        <v>0</v>
      </c>
      <c r="AS45" s="189">
        <f>IF('6. Postes nuit'!$C$3="Score",0,0)</f>
        <v>0</v>
      </c>
      <c r="AT45" s="4">
        <f>IF('6. Postes nuit'!$C$3="Score",0,0)</f>
        <v>0</v>
      </c>
      <c r="AU45" s="4">
        <f>IF('6. Postes nuit'!$C$3="Score",0,0)</f>
        <v>0</v>
      </c>
      <c r="AV45" s="4">
        <f>IF('6. Postes nuit'!$C$3="Score",0,0)</f>
        <v>0</v>
      </c>
      <c r="AW45" s="4">
        <f>IF('6. Postes nuit'!$C$3="Score",0,0)</f>
        <v>0</v>
      </c>
      <c r="AX45" s="4">
        <f>IF('6. Postes nuit'!$C$3="Score",0,0)</f>
        <v>0</v>
      </c>
      <c r="AY45" s="4">
        <f>IF('6. Postes nuit'!$C$3="Score",0,0)</f>
        <v>0</v>
      </c>
      <c r="AZ45" s="4">
        <f>IF('6. Postes nuit'!$C$3="Score",0,0)</f>
        <v>0</v>
      </c>
      <c r="BA45" s="4">
        <f>IF('6. Postes nuit'!$C$3="Score",0,0)</f>
        <v>0</v>
      </c>
      <c r="BB45" s="4">
        <f>IF('6. Postes nuit'!$C$3="Score",0,0)</f>
        <v>0</v>
      </c>
      <c r="BC45" s="4">
        <f>IF('6. Postes nuit'!$C$3="Score",0,0)</f>
        <v>0</v>
      </c>
      <c r="BD45" s="4">
        <f>IF('6. Postes nuit'!$C$3="Score",0,0)</f>
        <v>0</v>
      </c>
      <c r="BE45" s="4">
        <f>IF('6. Postes nuit'!$C$3="Score",0,0)</f>
        <v>0</v>
      </c>
      <c r="BF45" s="4">
        <f>IF('6. Postes nuit'!$C$3="Score",0,0)</f>
        <v>0</v>
      </c>
      <c r="BG45" s="4">
        <f>IF('6. Postes nuit'!$C$3="Score",0,0)</f>
        <v>0</v>
      </c>
      <c r="BH45" s="4">
        <f>IF('6. Postes nuit'!$C$3="Score",0,0)</f>
        <v>0</v>
      </c>
      <c r="BI45" s="4">
        <f>IF('6. Postes nuit'!$C$3="Score",0,0)</f>
        <v>0</v>
      </c>
      <c r="BJ45" s="4">
        <f>IF('6. Postes nuit'!$C$3="Score",0,0)</f>
        <v>0</v>
      </c>
      <c r="BK45" s="4">
        <f>IF('6. Postes nuit'!$C$3="Score",0,0)</f>
        <v>0</v>
      </c>
      <c r="BL45" s="4">
        <f>IF('6. Postes nuit'!$C$3="Score",0,0)</f>
        <v>0</v>
      </c>
      <c r="BM45" s="4">
        <f>IF('6. Postes nuit'!$C$3="Score",0,0)</f>
        <v>0</v>
      </c>
      <c r="BN45" s="4">
        <f>IF('6. Postes nuit'!$C$3="Score",0,0)</f>
        <v>0</v>
      </c>
      <c r="BO45" s="4">
        <f>IF('6. Postes nuit'!$C$3="Score",0,0)</f>
        <v>0</v>
      </c>
      <c r="BP45" s="4">
        <f>IF('6. Postes nuit'!$C$3="Score",0,0)</f>
        <v>0</v>
      </c>
      <c r="BQ45" s="4">
        <f>IF('6. Postes nuit'!$C$3="Score",0,0)</f>
        <v>0</v>
      </c>
      <c r="BR45" s="4">
        <f>IF('6. Postes nuit'!$C$3="Score",0,0)</f>
        <v>0</v>
      </c>
      <c r="BS45" s="4">
        <f>IF('6. Postes nuit'!$C$3="Score",0,0)</f>
        <v>0</v>
      </c>
      <c r="BT45" s="4">
        <f>IF('6. Postes nuit'!$C$3="Score",0,0)</f>
        <v>0</v>
      </c>
      <c r="BU45" s="4">
        <f>IF('6. Postes nuit'!$C$3="Score",0,0)</f>
        <v>0</v>
      </c>
      <c r="BV45" s="4">
        <f>IF('6. Postes nuit'!$C$3="Score",0,0)</f>
        <v>0</v>
      </c>
      <c r="BW45" s="4">
        <f>IF('6. Postes nuit'!$C$3="Score",0,0)</f>
        <v>0</v>
      </c>
      <c r="BX45" s="4">
        <f>IF('6. Postes nuit'!$C$3="Score",0,0)</f>
        <v>0</v>
      </c>
      <c r="BY45" s="4">
        <f>IF('6. Postes nuit'!$C$3="Score",0,0)</f>
        <v>0</v>
      </c>
      <c r="BZ45" s="4">
        <f>IF('6. Postes nuit'!$C$3="Score",0,0)</f>
        <v>0</v>
      </c>
      <c r="CA45" s="4">
        <f>IF('6. Postes nuit'!$C$3="Score",0,0)</f>
        <v>0</v>
      </c>
      <c r="CB45" s="4">
        <f>IF('6. Postes nuit'!$C$3="Score",0,0)</f>
        <v>0</v>
      </c>
      <c r="CC45" s="4">
        <f>IF('6. Postes nuit'!$C$3="Score",0,0)</f>
        <v>0</v>
      </c>
      <c r="CD45" s="4">
        <f>IF('6. Postes nuit'!$C$3="Score",0,0)</f>
        <v>0</v>
      </c>
      <c r="CE45" s="4">
        <f>IF('6. Postes nuit'!$C$3="Score",0,0)</f>
        <v>0</v>
      </c>
      <c r="CF45" s="4">
        <f>IF('6. Postes nuit'!$C$3="Score",0,0)</f>
        <v>0</v>
      </c>
      <c r="CG45" s="4">
        <f>IF('6. Postes nuit'!$C$3="Score",0,0)</f>
        <v>0</v>
      </c>
      <c r="CH45" s="4">
        <f>IF('6. Postes nuit'!$C$3="Score",0,0)</f>
        <v>0</v>
      </c>
      <c r="CI45" s="4">
        <f>IF('6. Postes nuit'!$C$3="Score",0,0)</f>
        <v>0</v>
      </c>
      <c r="CJ45" s="4">
        <f>IF('6. Postes nuit'!$C$3="Score",0,0)</f>
        <v>0</v>
      </c>
      <c r="CK45" s="4">
        <f>IF('6. Postes nuit'!$C$3="Score",0,0)</f>
        <v>0</v>
      </c>
      <c r="CL45" s="4">
        <f>IF('6. Postes nuit'!$C$3="Score",0,0)</f>
        <v>0</v>
      </c>
      <c r="CM45" s="4">
        <f>IF('6. Postes nuit'!$C$3="Score",0,0)</f>
        <v>0</v>
      </c>
      <c r="CN45" s="4">
        <f>IF('6. Postes nuit'!$C$3="Score",0,0)</f>
        <v>0</v>
      </c>
      <c r="CO45" s="4">
        <f>IF('6. Postes nuit'!$C$3="Score",0,0)</f>
        <v>0</v>
      </c>
      <c r="CP45" s="4">
        <f>IF('6. Postes nuit'!$C$3="Score",0,0)</f>
        <v>0</v>
      </c>
      <c r="CQ45" s="4">
        <f>IF('6. Postes nuit'!$C$3="Score",0,0)</f>
        <v>0</v>
      </c>
      <c r="CR45" s="4">
        <f>IF('6. Postes nuit'!$C$3="Score",0,0)</f>
        <v>0</v>
      </c>
      <c r="CS45" s="4">
        <f>IF('6. Postes nuit'!$C$3="Score",0,0)</f>
        <v>0</v>
      </c>
      <c r="CT45" s="4">
        <f>IF('6. Postes nuit'!$C$3="Score",0,0)</f>
        <v>0</v>
      </c>
      <c r="CU45" s="4">
        <f>IF('6. Postes nuit'!$C$3="Score",0,0)</f>
        <v>0</v>
      </c>
      <c r="CV45" s="4">
        <f>IF('6. Postes nuit'!$C$3="Score",0,0)</f>
        <v>0</v>
      </c>
      <c r="CW45" s="4">
        <f>IF('6. Postes nuit'!$C$3="Score",0,0)</f>
        <v>0</v>
      </c>
      <c r="CX45" s="4">
        <f>IF('6. Postes nuit'!$C$3="Score",0,0)</f>
        <v>0</v>
      </c>
      <c r="CY45" s="4">
        <f>IF('6. Postes nuit'!$C$3="Score",0,0)</f>
        <v>0</v>
      </c>
      <c r="CZ45" s="4">
        <f>IF('6. Postes nuit'!$C$3="Score",0,0)</f>
        <v>0</v>
      </c>
      <c r="DA45" s="4">
        <f>IF('6. Postes nuit'!$C$3="Score",0,0)</f>
        <v>0</v>
      </c>
    </row>
    <row r="46" spans="1:105" x14ac:dyDescent="0.35">
      <c r="A46" s="478" t="s">
        <v>1265</v>
      </c>
      <c r="B46" s="186" t="s">
        <v>1245</v>
      </c>
      <c r="C46" s="187"/>
      <c r="D46" s="207">
        <f t="shared" si="3"/>
        <v>2.0235294117647058</v>
      </c>
      <c r="E46" s="188">
        <f>IF('6. Postes nuit'!$C$3="Score",,)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IF('6. Postes nuit'!$C$3="Score",,)</f>
        <v>0</v>
      </c>
      <c r="Q46" s="188">
        <f>IF('6. Postes nuit'!$C$3="Score",,)</f>
        <v>0</v>
      </c>
      <c r="R46" s="188">
        <f>IF('6. Postes nuit'!$C$3="Score",,)</f>
        <v>0</v>
      </c>
      <c r="S46" s="187">
        <f>IF('6. Postes nuit'!$C$3="Score",,)</f>
        <v>0</v>
      </c>
      <c r="T46" s="187">
        <f>IF('6. Postes nuit'!$C$3="Score",,)</f>
        <v>0</v>
      </c>
      <c r="U46" s="172">
        <f>IF('6. Postes nuit'!$C$3="Score",1,1)</f>
        <v>1</v>
      </c>
      <c r="V46" s="172">
        <f>IF('6. Postes nuit'!$C$3="Score",1,2)</f>
        <v>2</v>
      </c>
      <c r="W46" s="172">
        <f>IF('6. Postes nuit'!$C$3="Score",1,2)</f>
        <v>2</v>
      </c>
      <c r="X46" s="172">
        <f>IF('6. Postes nuit'!$C$3="Score",2,3)</f>
        <v>3</v>
      </c>
      <c r="Y46" s="172">
        <f>IF('6. Postes nuit'!$C$3="Score",2,4)</f>
        <v>4</v>
      </c>
      <c r="Z46" s="172">
        <f>IF('6. Postes nuit'!$C$3="Score",2,4)</f>
        <v>4</v>
      </c>
      <c r="AA46" s="172">
        <f>IF('6. Postes nuit'!$C$3="Score",2,4)</f>
        <v>4</v>
      </c>
      <c r="AB46" s="172">
        <f>IF('6. Postes nuit'!$C$3="Score",2,4)</f>
        <v>4</v>
      </c>
      <c r="AC46" s="172">
        <f>IF('6. Postes nuit'!$C$3="Score",2,4)</f>
        <v>4</v>
      </c>
      <c r="AD46" s="172">
        <f>IF('6. Postes nuit'!$C$3="Score",2,4)</f>
        <v>4</v>
      </c>
      <c r="AE46" s="172">
        <f>IF('6. Postes nuit'!$C$3="Score",2,3)</f>
        <v>3</v>
      </c>
      <c r="AF46" s="172">
        <f>IF('6. Postes nuit'!$C$3="Score",2,3)</f>
        <v>3</v>
      </c>
      <c r="AG46" s="172">
        <f>IF('6. Postes nuit'!$C$3="Score",2,3)</f>
        <v>3</v>
      </c>
      <c r="AH46" s="172">
        <f>IF('6. Postes nuit'!$C$3="Score",1,2)</f>
        <v>2</v>
      </c>
      <c r="AI46" s="172">
        <f>IF('6. Postes nuit'!$C$3="Score",1,2)</f>
        <v>2</v>
      </c>
      <c r="AJ46" s="172">
        <f>IF('6. Postes nuit'!$C$3="Score",1,1)</f>
        <v>1</v>
      </c>
      <c r="AK46" s="172">
        <f>IF('6. Postes nuit'!$C$3="Score",1,2)</f>
        <v>2</v>
      </c>
      <c r="AL46" s="172">
        <f>IF('6. Postes nuit'!$C$3="Score",1,2)</f>
        <v>2</v>
      </c>
      <c r="AM46" s="172">
        <f>IF('6. Postes nuit'!$C$3="Score",1,1)</f>
        <v>1</v>
      </c>
      <c r="AN46" s="172">
        <f>IF('6. Postes nuit'!$C$3="Score",1,1)</f>
        <v>1</v>
      </c>
      <c r="AO46" s="172">
        <f>IF('6. Postes nuit'!$C$3="Score",1,1)</f>
        <v>1</v>
      </c>
      <c r="AP46" s="172">
        <f>IF('6. Postes nuit'!$C$3="Score",1,2)</f>
        <v>2</v>
      </c>
      <c r="AQ46" s="172">
        <f>IF('6. Postes nuit'!$C$3="Score",1,2)</f>
        <v>2</v>
      </c>
      <c r="AR46" s="172">
        <f>IF('6. Postes nuit'!$C$3="Score",1,1)</f>
        <v>1</v>
      </c>
      <c r="AS46" s="189">
        <f>IF('6. Postes nuit'!$C$3="Score",1,1)</f>
        <v>1</v>
      </c>
      <c r="AT46" s="4">
        <f>IF('6. Postes nuit'!$C$3="Score",1,1)</f>
        <v>1</v>
      </c>
      <c r="AU46" s="4">
        <f>IF('6. Postes nuit'!$C$3="Score",1,2)</f>
        <v>2</v>
      </c>
      <c r="AV46" s="4">
        <f>IF('6. Postes nuit'!$C$3="Score",1,2)</f>
        <v>2</v>
      </c>
      <c r="AW46" s="4">
        <f>IF('6. Postes nuit'!$C$3="Score",1,1)</f>
        <v>1</v>
      </c>
      <c r="AX46" s="4">
        <f>IF('6. Postes nuit'!$C$3="Score",1,1)</f>
        <v>1</v>
      </c>
      <c r="AY46" s="4">
        <f>IF('6. Postes nuit'!$C$3="Score",1,1)</f>
        <v>1</v>
      </c>
      <c r="AZ46" s="4">
        <f>IF('6. Postes nuit'!$C$3="Score",1,2)</f>
        <v>2</v>
      </c>
      <c r="BA46" s="4">
        <f>IF('6. Postes nuit'!$C$3="Score",1,2)</f>
        <v>2</v>
      </c>
      <c r="BB46" s="4">
        <f>IF('6. Postes nuit'!$C$3="Score",1,1)</f>
        <v>1</v>
      </c>
      <c r="BC46" s="4">
        <f>IF('6. Postes nuit'!$C$3="Score",1,2)</f>
        <v>2</v>
      </c>
      <c r="BD46" s="4">
        <f>IF('6. Postes nuit'!$C$3="Score",1,2)</f>
        <v>2</v>
      </c>
      <c r="BE46" s="4">
        <f>IF('6. Postes nuit'!$C$3="Score",2,3)</f>
        <v>3</v>
      </c>
      <c r="BF46" s="4">
        <f>IF('6. Postes nuit'!$C$3="Score",2,3)</f>
        <v>3</v>
      </c>
      <c r="BG46" s="4">
        <f>IF('6. Postes nuit'!$C$3="Score",2,3)</f>
        <v>3</v>
      </c>
      <c r="BH46" s="4">
        <f>IF('6. Postes nuit'!$C$3="Score",2,3)</f>
        <v>3</v>
      </c>
      <c r="BI46" s="4">
        <f>IF('6. Postes nuit'!$C$3="Score",2,4)</f>
        <v>4</v>
      </c>
      <c r="BJ46" s="4">
        <f>IF('6. Postes nuit'!$C$3="Score",2,3)</f>
        <v>3</v>
      </c>
      <c r="BK46" s="4">
        <f>IF('6. Postes nuit'!$C$3="Score",2,3)</f>
        <v>3</v>
      </c>
      <c r="BL46" s="4">
        <f>IF('6. Postes nuit'!$C$3="Score",2,3)</f>
        <v>3</v>
      </c>
      <c r="BM46" s="4">
        <f>IF('6. Postes nuit'!$C$3="Score",2,3)</f>
        <v>3</v>
      </c>
      <c r="BN46" s="4">
        <f>IF('6. Postes nuit'!$C$3="Score",1,2)</f>
        <v>2</v>
      </c>
      <c r="BO46" s="4">
        <f>IF('6. Postes nuit'!$C$3="Score",1,2)</f>
        <v>2</v>
      </c>
      <c r="BP46" s="4">
        <f>IF('6. Postes nuit'!$C$3="Score",1,2)</f>
        <v>2</v>
      </c>
      <c r="BQ46" s="4">
        <f>IF('6. Postes nuit'!$C$3="Score",1,2)</f>
        <v>2</v>
      </c>
      <c r="BR46" s="4">
        <f>IF('6. Postes nuit'!$C$3="Score",1,2)</f>
        <v>2</v>
      </c>
      <c r="BS46" s="4">
        <f>IF('6. Postes nuit'!$C$3="Score",1,1)</f>
        <v>1</v>
      </c>
      <c r="BT46" s="4">
        <f>IF('6. Postes nuit'!$C$3="Score",1,1)</f>
        <v>1</v>
      </c>
      <c r="BU46" s="4">
        <f>IF('6. Postes nuit'!$C$3="Score",1,2)</f>
        <v>2</v>
      </c>
      <c r="BV46" s="4">
        <f>IF('6. Postes nuit'!$C$3="Score",1,2)</f>
        <v>2</v>
      </c>
      <c r="BW46" s="4">
        <f>IF('6. Postes nuit'!$C$3="Score",1,2)</f>
        <v>2</v>
      </c>
      <c r="BX46" s="4">
        <f>IF('6. Postes nuit'!$C$3="Score",1,2)</f>
        <v>2</v>
      </c>
      <c r="BY46" s="4">
        <f>IF('6. Postes nuit'!$C$3="Score",2,3)</f>
        <v>3</v>
      </c>
      <c r="BZ46" s="4">
        <f>IF('6. Postes nuit'!$C$3="Score",2,3)</f>
        <v>3</v>
      </c>
      <c r="CA46" s="4">
        <f>IF('6. Postes nuit'!$C$3="Score",2,3)</f>
        <v>3</v>
      </c>
      <c r="CB46" s="4">
        <f>IF('6. Postes nuit'!$C$3="Score",1,2)</f>
        <v>2</v>
      </c>
      <c r="CC46" s="4">
        <f>IF('6. Postes nuit'!$C$3="Score",1,2)</f>
        <v>2</v>
      </c>
      <c r="CD46" s="4">
        <f>IF('6. Postes nuit'!$C$3="Score",1,1)</f>
        <v>1</v>
      </c>
      <c r="CE46" s="4">
        <f>IF('6. Postes nuit'!$C$3="Score",1,1)</f>
        <v>1</v>
      </c>
      <c r="CF46" s="4">
        <f>IF('6. Postes nuit'!$C$3="Score",0,0)</f>
        <v>0</v>
      </c>
      <c r="CG46" s="4">
        <f>IF('6. Postes nuit'!$C$3="Score",0,0)</f>
        <v>0</v>
      </c>
      <c r="CH46" s="4">
        <f>IF('6. Postes nuit'!$C$3="Score",0,0)</f>
        <v>0</v>
      </c>
      <c r="CI46" s="4">
        <f>IF('6. Postes nuit'!$C$3="Score",0,0)</f>
        <v>0</v>
      </c>
      <c r="CJ46" s="4">
        <f>IF('6. Postes nuit'!$C$3="Score",1,1)</f>
        <v>1</v>
      </c>
      <c r="CK46" s="4">
        <f>IF('6. Postes nuit'!$C$3="Score",1,1)</f>
        <v>1</v>
      </c>
      <c r="CL46" s="4">
        <f>IF('6. Postes nuit'!$C$3="Score",1,1)</f>
        <v>1</v>
      </c>
      <c r="CM46" s="4">
        <f>IF('6. Postes nuit'!$C$3="Score",1,2)</f>
        <v>2</v>
      </c>
      <c r="CN46" s="4">
        <f>IF('6. Postes nuit'!$C$3="Score",1,2)</f>
        <v>2</v>
      </c>
      <c r="CO46" s="4">
        <f>IF('6. Postes nuit'!$C$3="Score",1,2)</f>
        <v>2</v>
      </c>
      <c r="CP46" s="4">
        <f>IF('6. Postes nuit'!$C$3="Score",2,3)</f>
        <v>3</v>
      </c>
      <c r="CQ46" s="4">
        <f>IF('6. Postes nuit'!$C$3="Score",1,2)</f>
        <v>2</v>
      </c>
      <c r="CR46" s="4">
        <f>IF('6. Postes nuit'!$C$3="Score",1,2)</f>
        <v>2</v>
      </c>
      <c r="CS46" s="4">
        <f>IF('6. Postes nuit'!$C$3="Score",1,2)</f>
        <v>2</v>
      </c>
      <c r="CT46" s="4">
        <f>IF('6. Postes nuit'!$C$3="Score",1,1)</f>
        <v>1</v>
      </c>
      <c r="CU46" s="4">
        <f>IF('6. Postes nuit'!$C$3="Score",1,2)</f>
        <v>2</v>
      </c>
      <c r="CV46" s="4">
        <f>IF('6. Postes nuit'!$C$3="Score",1,2)</f>
        <v>2</v>
      </c>
      <c r="CW46" s="4">
        <f>IF('6. Postes nuit'!$C$3="Score",1,2)</f>
        <v>2</v>
      </c>
      <c r="CX46" s="4">
        <f>IF('6. Postes nuit'!$C$3="Score",1,2)</f>
        <v>2</v>
      </c>
      <c r="CY46" s="4">
        <f>IF('6. Postes nuit'!$C$3="Score",1,2)</f>
        <v>2</v>
      </c>
      <c r="CZ46" s="4">
        <f>IF('6. Postes nuit'!$C$3="Score",1,2)</f>
        <v>2</v>
      </c>
      <c r="DA46" s="4">
        <f>IF('6. Postes nuit'!$C$3="Score",1,2)</f>
        <v>2</v>
      </c>
    </row>
    <row r="47" spans="1:105" x14ac:dyDescent="0.35">
      <c r="A47" s="478" t="s">
        <v>1236</v>
      </c>
      <c r="B47" s="186" t="s">
        <v>1246</v>
      </c>
      <c r="C47" s="187"/>
      <c r="D47" s="207">
        <f t="shared" si="3"/>
        <v>8.2352941176470587E-2</v>
      </c>
      <c r="E47" s="188">
        <f>IF('6. Postes nuit'!$C$3="Score",,)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IF('6. Postes nuit'!$C$3="Score",,)</f>
        <v>0</v>
      </c>
      <c r="Q47" s="188">
        <f>IF('6. Postes nuit'!$C$3="Score",,)</f>
        <v>0</v>
      </c>
      <c r="R47" s="187">
        <f>IF('6. Postes nuit'!$C$3="Score",,)</f>
        <v>0</v>
      </c>
      <c r="S47" s="188">
        <f>IF('6. Postes nuit'!$C$3="Score",,)</f>
        <v>0</v>
      </c>
      <c r="T47" s="188">
        <f>IF('6. Postes nuit'!$C$3="Score",,)</f>
        <v>0</v>
      </c>
      <c r="U47" s="172">
        <f>IF('6. Postes nuit'!$C$3="Score",0,0)</f>
        <v>0</v>
      </c>
      <c r="V47" s="172">
        <f>IF('6. Postes nuit'!$C$3="Score",0,0)</f>
        <v>0</v>
      </c>
      <c r="W47" s="172">
        <f>IF('6. Postes nuit'!$C$3="Score",0,0)</f>
        <v>0</v>
      </c>
      <c r="X47" s="172">
        <f>IF('6. Postes nuit'!$C$3="Score",0,0)</f>
        <v>0</v>
      </c>
      <c r="Y47" s="172">
        <f>IF('6. Postes nuit'!$C$3="Score",0,0)</f>
        <v>0</v>
      </c>
      <c r="Z47" s="172">
        <f>IF('6. Postes nuit'!$C$3="Score",0,0)</f>
        <v>0</v>
      </c>
      <c r="AA47" s="172">
        <f>IF('6. Postes nuit'!$C$3="Score",0,0)</f>
        <v>0</v>
      </c>
      <c r="AB47" s="172">
        <f>IF('6. Postes nuit'!$C$3="Score",0,0)</f>
        <v>0</v>
      </c>
      <c r="AC47" s="172">
        <f>IF('6. Postes nuit'!$C$3="Score",0,0)</f>
        <v>0</v>
      </c>
      <c r="AD47" s="172">
        <f>IF('6. Postes nuit'!$C$3="Score",0,0)</f>
        <v>0</v>
      </c>
      <c r="AE47" s="172">
        <f>IF('6. Postes nuit'!$C$3="Score",0,0)</f>
        <v>0</v>
      </c>
      <c r="AF47" s="172">
        <f>IF('6. Postes nuit'!$C$3="Score",0,0)</f>
        <v>0</v>
      </c>
      <c r="AG47" s="172">
        <f>IF('6. Postes nuit'!$C$3="Score",0,0)</f>
        <v>0</v>
      </c>
      <c r="AH47" s="172">
        <f>IF('6. Postes nuit'!$C$3="Score",0,0)</f>
        <v>0</v>
      </c>
      <c r="AI47" s="172">
        <f>IF('6. Postes nuit'!$C$3="Score",0,0)</f>
        <v>0</v>
      </c>
      <c r="AJ47" s="172">
        <f>IF('6. Postes nuit'!$C$3="Score",0,0)</f>
        <v>0</v>
      </c>
      <c r="AK47" s="172">
        <f>IF('6. Postes nuit'!$C$3="Score",0,0)</f>
        <v>0</v>
      </c>
      <c r="AL47" s="172">
        <f>IF('6. Postes nuit'!$C$3="Score",0,0)</f>
        <v>0</v>
      </c>
      <c r="AM47" s="172">
        <f>IF('6. Postes nuit'!$C$3="Score",0,0)</f>
        <v>0</v>
      </c>
      <c r="AN47" s="172">
        <f>IF('6. Postes nuit'!$C$3="Score",0,0)</f>
        <v>0</v>
      </c>
      <c r="AO47" s="172">
        <f>IF('6. Postes nuit'!$C$3="Score",0,0)</f>
        <v>0</v>
      </c>
      <c r="AP47" s="172">
        <f>IF('6. Postes nuit'!$C$3="Score",0,0)</f>
        <v>0</v>
      </c>
      <c r="AQ47" s="172">
        <f>IF('6. Postes nuit'!$C$3="Score",0,0)</f>
        <v>0</v>
      </c>
      <c r="AR47" s="172">
        <f>IF('6. Postes nuit'!$C$3="Score",0,0)</f>
        <v>0</v>
      </c>
      <c r="AS47" s="189">
        <f>IF('6. Postes nuit'!$C$3="Score",0,0)</f>
        <v>0</v>
      </c>
      <c r="AT47" s="4">
        <f>IF('6. Postes nuit'!$C$3="Score",0,0)</f>
        <v>0</v>
      </c>
      <c r="AU47" s="4">
        <f>IF('6. Postes nuit'!$C$3="Score",0,0)</f>
        <v>0</v>
      </c>
      <c r="AV47" s="4">
        <f>IF('6. Postes nuit'!$C$3="Score",0,0)</f>
        <v>0</v>
      </c>
      <c r="AW47" s="4">
        <f>IF('6. Postes nuit'!$C$3="Score",0,0)</f>
        <v>0</v>
      </c>
      <c r="AX47" s="4">
        <f>IF('6. Postes nuit'!$C$3="Score",0,0)</f>
        <v>0</v>
      </c>
      <c r="AY47" s="4">
        <f>IF('6. Postes nuit'!$C$3="Score",0,0)</f>
        <v>0</v>
      </c>
      <c r="AZ47" s="4">
        <f>IF('6. Postes nuit'!$C$3="Score",0,0)</f>
        <v>0</v>
      </c>
      <c r="BA47" s="4">
        <f>IF('6. Postes nuit'!$C$3="Score",0,0)</f>
        <v>0</v>
      </c>
      <c r="BB47" s="4">
        <f>IF('6. Postes nuit'!$C$3="Score",0,0)</f>
        <v>0</v>
      </c>
      <c r="BC47" s="4">
        <f>IF('6. Postes nuit'!$C$3="Score",0,0)</f>
        <v>0</v>
      </c>
      <c r="BD47" s="4">
        <f>IF('6. Postes nuit'!$C$3="Score",0,0)</f>
        <v>0</v>
      </c>
      <c r="BE47" s="4">
        <f>IF('6. Postes nuit'!$C$3="Score",0,0)</f>
        <v>0</v>
      </c>
      <c r="BF47" s="4">
        <f>IF('6. Postes nuit'!$C$3="Score",0,0)</f>
        <v>0</v>
      </c>
      <c r="BG47" s="4">
        <f>IF('6. Postes nuit'!$C$3="Score",0,0)</f>
        <v>0</v>
      </c>
      <c r="BH47" s="4">
        <f>IF('6. Postes nuit'!$C$3="Score",0,0)</f>
        <v>0</v>
      </c>
      <c r="BI47" s="4">
        <f>IF('6. Postes nuit'!$C$3="Score",0,0)</f>
        <v>0</v>
      </c>
      <c r="BJ47" s="4">
        <f>IF('6. Postes nuit'!$C$3="Score",0,0)</f>
        <v>0</v>
      </c>
      <c r="BK47" s="4">
        <f>IF('6. Postes nuit'!$C$3="Score",0,0)</f>
        <v>0</v>
      </c>
      <c r="BL47" s="4">
        <f>IF('6. Postes nuit'!$C$3="Score",0,0)</f>
        <v>0</v>
      </c>
      <c r="BM47" s="4">
        <f>IF('6. Postes nuit'!$C$3="Score",0,0)</f>
        <v>0</v>
      </c>
      <c r="BN47" s="4">
        <f>IF('6. Postes nuit'!$C$3="Score",0,0)</f>
        <v>0</v>
      </c>
      <c r="BO47" s="4">
        <f>IF('6. Postes nuit'!$C$3="Score",0,0)</f>
        <v>0</v>
      </c>
      <c r="BP47" s="4">
        <f>IF('6. Postes nuit'!$C$3="Score",0,0)</f>
        <v>0</v>
      </c>
      <c r="BQ47" s="4">
        <f>IF('6. Postes nuit'!$C$3="Score",0,0)</f>
        <v>0</v>
      </c>
      <c r="BR47" s="4">
        <f>IF('6. Postes nuit'!$C$3="Score",0,0)</f>
        <v>0</v>
      </c>
      <c r="BS47" s="4">
        <f>IF('6. Postes nuit'!$C$3="Score",0,0)</f>
        <v>0</v>
      </c>
      <c r="BT47" s="4">
        <f>IF('6. Postes nuit'!$C$3="Score",0,0)</f>
        <v>0</v>
      </c>
      <c r="BU47" s="4">
        <f>IF('6. Postes nuit'!$C$3="Score",0,0)</f>
        <v>0</v>
      </c>
      <c r="BV47" s="4">
        <f>IF('6. Postes nuit'!$C$3="Score",0,0)</f>
        <v>0</v>
      </c>
      <c r="BW47" s="4">
        <f>IF('6. Postes nuit'!$C$3="Score",0,0)</f>
        <v>0</v>
      </c>
      <c r="BX47" s="4">
        <f>IF('6. Postes nuit'!$C$3="Score",0,0)</f>
        <v>0</v>
      </c>
      <c r="BY47" s="4">
        <f>IF('6. Postes nuit'!$C$3="Score",0,0)</f>
        <v>0</v>
      </c>
      <c r="BZ47" s="4">
        <f>IF('6. Postes nuit'!$C$3="Score",0,0)</f>
        <v>0</v>
      </c>
      <c r="CA47" s="4">
        <f>IF('6. Postes nuit'!$C$3="Score",0,0)</f>
        <v>0</v>
      </c>
      <c r="CB47" s="4">
        <f>IF('6. Postes nuit'!$C$3="Score",0,0)</f>
        <v>0</v>
      </c>
      <c r="CC47" s="4">
        <f>IF('6. Postes nuit'!$C$3="Score",1,1)</f>
        <v>1</v>
      </c>
      <c r="CD47" s="4">
        <f>IF('6. Postes nuit'!$C$3="Score",1,1)</f>
        <v>1</v>
      </c>
      <c r="CE47" s="4">
        <f>IF('6. Postes nuit'!$C$3="Score",1,1)</f>
        <v>1</v>
      </c>
      <c r="CF47" s="4">
        <f>IF('6. Postes nuit'!$C$3="Score",1,1)</f>
        <v>1</v>
      </c>
      <c r="CG47" s="4">
        <f>IF('6. Postes nuit'!$C$3="Score",1,1)</f>
        <v>1</v>
      </c>
      <c r="CH47" s="4">
        <f>IF('6. Postes nuit'!$C$3="Score",1,1)</f>
        <v>1</v>
      </c>
      <c r="CI47" s="4">
        <f>IF('6. Postes nuit'!$C$3="Score",1,1)</f>
        <v>1</v>
      </c>
      <c r="CJ47" s="4">
        <f>IF('6. Postes nuit'!$C$3="Score",0,0)</f>
        <v>0</v>
      </c>
      <c r="CK47" s="4">
        <f>IF('6. Postes nuit'!$C$3="Score",0,0)</f>
        <v>0</v>
      </c>
      <c r="CL47" s="4">
        <f>IF('6. Postes nuit'!$C$3="Score",0,0)</f>
        <v>0</v>
      </c>
      <c r="CM47" s="4">
        <f>IF('6. Postes nuit'!$C$3="Score",0,0)</f>
        <v>0</v>
      </c>
      <c r="CN47" s="4">
        <f>IF('6. Postes nuit'!$C$3="Score",0,0)</f>
        <v>0</v>
      </c>
      <c r="CO47" s="4">
        <f>IF('6. Postes nuit'!$C$3="Score",0,0)</f>
        <v>0</v>
      </c>
      <c r="CP47" s="4">
        <f>IF('6. Postes nuit'!$C$3="Score",0,0)</f>
        <v>0</v>
      </c>
      <c r="CQ47" s="4">
        <f>IF('6. Postes nuit'!$C$3="Score",0,0)</f>
        <v>0</v>
      </c>
      <c r="CR47" s="4">
        <f>IF('6. Postes nuit'!$C$3="Score",0,0)</f>
        <v>0</v>
      </c>
      <c r="CS47" s="4">
        <f>IF('6. Postes nuit'!$C$3="Score",0,0)</f>
        <v>0</v>
      </c>
      <c r="CT47" s="4">
        <f>IF('6. Postes nuit'!$C$3="Score",0,0)</f>
        <v>0</v>
      </c>
      <c r="CU47" s="4">
        <f>IF('6. Postes nuit'!$C$3="Score",0,0)</f>
        <v>0</v>
      </c>
      <c r="CV47" s="4">
        <f>IF('6. Postes nuit'!$C$3="Score",0,0)</f>
        <v>0</v>
      </c>
      <c r="CW47" s="4">
        <f>IF('6. Postes nuit'!$C$3="Score",0,0)</f>
        <v>0</v>
      </c>
      <c r="CX47" s="4">
        <f>IF('6. Postes nuit'!$C$3="Score",0,0)</f>
        <v>0</v>
      </c>
      <c r="CY47" s="4">
        <f>IF('6. Postes nuit'!$C$3="Score",0,0)</f>
        <v>0</v>
      </c>
      <c r="CZ47" s="4">
        <f>IF('6. Postes nuit'!$C$3="Score",0,0)</f>
        <v>0</v>
      </c>
      <c r="DA47" s="4">
        <f>IF('6. Postes nuit'!$C$3="Score",0,0)</f>
        <v>0</v>
      </c>
    </row>
    <row r="48" spans="1:105" x14ac:dyDescent="0.35">
      <c r="A48" s="478" t="s">
        <v>1236</v>
      </c>
      <c r="B48" s="186" t="s">
        <v>1247</v>
      </c>
      <c r="D48" s="207">
        <f t="shared" si="3"/>
        <v>0.24705882352941178</v>
      </c>
      <c r="E48">
        <f>IF('6. Postes nuit'!$C$3="Score",,)</f>
        <v>0</v>
      </c>
      <c r="P48">
        <f>IF('6. Postes nuit'!$C$3="Score",,)</f>
        <v>0</v>
      </c>
      <c r="Q48">
        <f>IF('6. Postes nuit'!$C$3="Score",,)</f>
        <v>0</v>
      </c>
      <c r="R48">
        <f>IF('6. Postes nuit'!$C$3="Score",,)</f>
        <v>0</v>
      </c>
      <c r="S48">
        <f>IF('6. Postes nuit'!$C$3="Score",,)</f>
        <v>0</v>
      </c>
      <c r="T48">
        <f>IF('6. Postes nuit'!$C$3="Score",,)</f>
        <v>0</v>
      </c>
      <c r="U48" s="4">
        <f>IF('6. Postes nuit'!$C$3="Score",0,0)</f>
        <v>0</v>
      </c>
      <c r="V48" s="4">
        <f>IF('6. Postes nuit'!$C$3="Score",0,0)</f>
        <v>0</v>
      </c>
      <c r="W48" s="4">
        <f>IF('6. Postes nuit'!$C$3="Score",0,0)</f>
        <v>0</v>
      </c>
      <c r="X48" s="4">
        <f>IF('6. Postes nuit'!$C$3="Score",0,0)</f>
        <v>0</v>
      </c>
      <c r="Y48" s="4">
        <f>IF('6. Postes nuit'!$C$3="Score",0,0)</f>
        <v>0</v>
      </c>
      <c r="Z48" s="4">
        <f>IF('6. Postes nuit'!$C$3="Score",0,0)</f>
        <v>0</v>
      </c>
      <c r="AA48" s="4">
        <f>IF('6. Postes nuit'!$C$3="Score",0,0)</f>
        <v>0</v>
      </c>
      <c r="AB48" s="4">
        <f>IF('6. Postes nuit'!$C$3="Score",0,0)</f>
        <v>0</v>
      </c>
      <c r="AC48" s="4">
        <f>IF('6. Postes nuit'!$C$3="Score",0,0)</f>
        <v>0</v>
      </c>
      <c r="AD48" s="4">
        <f>IF('6. Postes nuit'!$C$3="Score",0,0)</f>
        <v>0</v>
      </c>
      <c r="AE48" s="4">
        <f>IF('6. Postes nuit'!$C$3="Score",0,0)</f>
        <v>0</v>
      </c>
      <c r="AF48" s="4">
        <f>IF('6. Postes nuit'!$C$3="Score",0,0)</f>
        <v>0</v>
      </c>
      <c r="AG48" s="4">
        <f>IF('6. Postes nuit'!$C$3="Score",0,0)</f>
        <v>0</v>
      </c>
      <c r="AH48" s="4">
        <f>IF('6. Postes nuit'!$C$3="Score",1,1)</f>
        <v>1</v>
      </c>
      <c r="AI48" s="4">
        <f>IF('6. Postes nuit'!$C$3="Score",1,1)</f>
        <v>1</v>
      </c>
      <c r="AJ48" s="4">
        <f>IF('6. Postes nuit'!$C$3="Score",1,1)</f>
        <v>1</v>
      </c>
      <c r="AK48" s="4">
        <f>IF('6. Postes nuit'!$C$3="Score",1,1)</f>
        <v>1</v>
      </c>
      <c r="AL48" s="4">
        <f>IF('6. Postes nuit'!$C$3="Score",1,1)</f>
        <v>1</v>
      </c>
      <c r="AM48" s="4">
        <f>IF('6. Postes nuit'!$C$3="Score",1,1)</f>
        <v>1</v>
      </c>
      <c r="AN48" s="4">
        <f>IF('6. Postes nuit'!$C$3="Score",1,1)</f>
        <v>1</v>
      </c>
      <c r="AO48" s="4">
        <f>IF('6. Postes nuit'!$C$3="Score",0,0)</f>
        <v>0</v>
      </c>
      <c r="AP48" s="4">
        <f>IF('6. Postes nuit'!$C$3="Score",0,0)</f>
        <v>0</v>
      </c>
      <c r="AQ48" s="4">
        <f>IF('6. Postes nuit'!$C$3="Score",0,0)</f>
        <v>0</v>
      </c>
      <c r="AR48" s="4">
        <f>IF('6. Postes nuit'!$C$3="Score",0,0)</f>
        <v>0</v>
      </c>
      <c r="AS48" s="4">
        <f>IF('6. Postes nuit'!$C$3="Score",0,0)</f>
        <v>0</v>
      </c>
      <c r="AT48">
        <f>IF('6. Postes nuit'!$C$3="Score",0,0)</f>
        <v>0</v>
      </c>
      <c r="AU48">
        <f>IF('6. Postes nuit'!$C$3="Score",0,0)</f>
        <v>0</v>
      </c>
      <c r="AV48">
        <f>IF('6. Postes nuit'!$C$3="Score",0,0)</f>
        <v>0</v>
      </c>
      <c r="AW48">
        <f>IF('6. Postes nuit'!$C$3="Score",0,0)</f>
        <v>0</v>
      </c>
      <c r="AX48">
        <f>IF('6. Postes nuit'!$C$3="Score",0,0)</f>
        <v>0</v>
      </c>
      <c r="AY48">
        <f>IF('6. Postes nuit'!$C$3="Score",0,0)</f>
        <v>0</v>
      </c>
      <c r="AZ48">
        <f>IF('6. Postes nuit'!$C$3="Score",0,0)</f>
        <v>0</v>
      </c>
      <c r="BA48">
        <f>IF('6. Postes nuit'!$C$3="Score",0,0)</f>
        <v>0</v>
      </c>
      <c r="BB48">
        <f>IF('6. Postes nuit'!$C$3="Score",0,0)</f>
        <v>0</v>
      </c>
      <c r="BC48">
        <f>IF('6. Postes nuit'!$C$3="Score",0,0)</f>
        <v>0</v>
      </c>
      <c r="BD48">
        <f>IF('6. Postes nuit'!$C$3="Score",0,0)</f>
        <v>0</v>
      </c>
      <c r="BE48">
        <f>IF('6. Postes nuit'!$C$3="Score",0,0)</f>
        <v>0</v>
      </c>
      <c r="BF48">
        <f>IF('6. Postes nuit'!$C$3="Score",0,0)</f>
        <v>0</v>
      </c>
      <c r="BG48">
        <f>IF('6. Postes nuit'!$C$3="Score",0,0)</f>
        <v>0</v>
      </c>
      <c r="BH48">
        <f>IF('6. Postes nuit'!$C$3="Score",0,0)</f>
        <v>0</v>
      </c>
      <c r="BI48">
        <f>IF('6. Postes nuit'!$C$3="Score",0,0)</f>
        <v>0</v>
      </c>
      <c r="BJ48">
        <f>IF('6. Postes nuit'!$C$3="Score",0,0)</f>
        <v>0</v>
      </c>
      <c r="BK48">
        <f>IF('6. Postes nuit'!$C$3="Score",0,0)</f>
        <v>0</v>
      </c>
      <c r="BL48">
        <f>IF('6. Postes nuit'!$C$3="Score",1,1)</f>
        <v>1</v>
      </c>
      <c r="BM48">
        <f>IF('6. Postes nuit'!$C$3="Score",1,1)</f>
        <v>1</v>
      </c>
      <c r="BN48">
        <f>IF('6. Postes nuit'!$C$3="Score",1,1)</f>
        <v>1</v>
      </c>
      <c r="BO48">
        <f>IF('6. Postes nuit'!$C$3="Score",1,1)</f>
        <v>1</v>
      </c>
      <c r="BP48">
        <f>IF('6. Postes nuit'!$C$3="Score",1,1)</f>
        <v>1</v>
      </c>
      <c r="BQ48">
        <f>IF('6. Postes nuit'!$C$3="Score",1,1)</f>
        <v>1</v>
      </c>
      <c r="BR48">
        <f>IF('6. Postes nuit'!$C$3="Score",1,1)</f>
        <v>1</v>
      </c>
      <c r="BS48">
        <f>IF('6. Postes nuit'!$C$3="Score",0,0)</f>
        <v>0</v>
      </c>
      <c r="BT48">
        <f>IF('6. Postes nuit'!$C$3="Score",0,0)</f>
        <v>0</v>
      </c>
      <c r="BU48">
        <f>IF('6. Postes nuit'!$C$3="Score",0,0)</f>
        <v>0</v>
      </c>
      <c r="BV48">
        <f>IF('6. Postes nuit'!$C$3="Score",0,0)</f>
        <v>0</v>
      </c>
      <c r="BW48">
        <f>IF('6. Postes nuit'!$C$3="Score",0,0)</f>
        <v>0</v>
      </c>
      <c r="BX48">
        <f>IF('6. Postes nuit'!$C$3="Score",0,0)</f>
        <v>0</v>
      </c>
      <c r="BY48">
        <f>IF('6. Postes nuit'!$C$3="Score",0,0)</f>
        <v>0</v>
      </c>
      <c r="BZ48">
        <f>IF('6. Postes nuit'!$C$3="Score",1,1)</f>
        <v>1</v>
      </c>
      <c r="CA48">
        <f>IF('6. Postes nuit'!$C$3="Score",1,1)</f>
        <v>1</v>
      </c>
      <c r="CB48">
        <f>IF('6. Postes nuit'!$C$3="Score",1,1)</f>
        <v>1</v>
      </c>
      <c r="CC48">
        <f>IF('6. Postes nuit'!$C$3="Score",1,1)</f>
        <v>1</v>
      </c>
      <c r="CD48">
        <f>IF('6. Postes nuit'!$C$3="Score",1,1)</f>
        <v>1</v>
      </c>
      <c r="CE48">
        <f>IF('6. Postes nuit'!$C$3="Score",1,1)</f>
        <v>1</v>
      </c>
      <c r="CF48">
        <f>IF('6. Postes nuit'!$C$3="Score",1,1)</f>
        <v>1</v>
      </c>
      <c r="CG48">
        <f>IF('6. Postes nuit'!$C$3="Score",0,0)</f>
        <v>0</v>
      </c>
      <c r="CH48">
        <f>IF('6. Postes nuit'!$C$3="Score",0,0)</f>
        <v>0</v>
      </c>
      <c r="CI48">
        <f>IF('6. Postes nuit'!$C$3="Score",0,0)</f>
        <v>0</v>
      </c>
      <c r="CJ48">
        <f>IF('6. Postes nuit'!$C$3="Score",0,0)</f>
        <v>0</v>
      </c>
      <c r="CK48">
        <f>IF('6. Postes nuit'!$C$3="Score",0,0)</f>
        <v>0</v>
      </c>
      <c r="CL48">
        <f>IF('6. Postes nuit'!$C$3="Score",0,0)</f>
        <v>0</v>
      </c>
      <c r="CM48">
        <f>IF('6. Postes nuit'!$C$3="Score",0,0)</f>
        <v>0</v>
      </c>
      <c r="CN48">
        <f>IF('6. Postes nuit'!$C$3="Score",0,0)</f>
        <v>0</v>
      </c>
      <c r="CO48">
        <f>IF('6. Postes nuit'!$C$3="Score",0,0)</f>
        <v>0</v>
      </c>
      <c r="CP48">
        <f>IF('6. Postes nuit'!$C$3="Score",0,0)</f>
        <v>0</v>
      </c>
      <c r="CQ48">
        <f>IF('6. Postes nuit'!$C$3="Score",0,0)</f>
        <v>0</v>
      </c>
      <c r="CR48">
        <f>IF('6. Postes nuit'!$C$3="Score",0,0)</f>
        <v>0</v>
      </c>
      <c r="CS48">
        <f>IF('6. Postes nuit'!$C$3="Score",0,0)</f>
        <v>0</v>
      </c>
      <c r="CT48">
        <f>IF('6. Postes nuit'!$C$3="Score",0,0)</f>
        <v>0</v>
      </c>
      <c r="CU48">
        <f>IF('6. Postes nuit'!$C$3="Score",0,0)</f>
        <v>0</v>
      </c>
      <c r="CV48">
        <f>IF('6. Postes nuit'!$C$3="Score",0,0)</f>
        <v>0</v>
      </c>
      <c r="CW48">
        <f>IF('6. Postes nuit'!$C$3="Score",0,0)</f>
        <v>0</v>
      </c>
      <c r="CX48">
        <f>IF('6. Postes nuit'!$C$3="Score",0,0)</f>
        <v>0</v>
      </c>
      <c r="CY48">
        <f>IF('6. Postes nuit'!$C$3="Score",0,0)</f>
        <v>0</v>
      </c>
      <c r="CZ48">
        <f>IF('6. Postes nuit'!$C$3="Score",0,0)</f>
        <v>0</v>
      </c>
      <c r="DA48">
        <f>IF('6. Postes nuit'!$C$3="Score",0,0)</f>
        <v>0</v>
      </c>
    </row>
    <row r="49" spans="1:301" x14ac:dyDescent="0.35">
      <c r="A49" s="478" t="s">
        <v>1236</v>
      </c>
      <c r="B49" s="186" t="s">
        <v>1248</v>
      </c>
      <c r="D49" s="207">
        <f t="shared" si="3"/>
        <v>4.7058823529411764E-2</v>
      </c>
      <c r="E49">
        <f>IF('6. Postes nuit'!$C$3="Score",,)</f>
        <v>0</v>
      </c>
      <c r="P49">
        <f>IF('6. Postes nuit'!$C$3="Score",,)</f>
        <v>0</v>
      </c>
      <c r="Q49">
        <f>IF('6. Postes nuit'!$C$3="Score",,)</f>
        <v>0</v>
      </c>
      <c r="R49">
        <f>IF('6. Postes nuit'!$C$3="Score",,)</f>
        <v>0</v>
      </c>
      <c r="S49">
        <f>IF('6. Postes nuit'!$C$3="Score",,)</f>
        <v>0</v>
      </c>
      <c r="T49">
        <f>IF('6. Postes nuit'!$C$3="Score",,)</f>
        <v>0</v>
      </c>
      <c r="U49">
        <f>IF('6. Postes nuit'!$C$3="Score",0,0)</f>
        <v>0</v>
      </c>
      <c r="V49">
        <f>IF('6. Postes nuit'!$C$3="Score",0,0)</f>
        <v>0</v>
      </c>
      <c r="W49">
        <f>IF('6. Postes nuit'!$C$3="Score",0,0)</f>
        <v>0</v>
      </c>
      <c r="X49">
        <f>IF('6. Postes nuit'!$C$3="Score",0,0)</f>
        <v>0</v>
      </c>
      <c r="Y49">
        <f>IF('6. Postes nuit'!$C$3="Score",0,0)</f>
        <v>0</v>
      </c>
      <c r="Z49">
        <f>IF('6. Postes nuit'!$C$3="Score",0,0)</f>
        <v>0</v>
      </c>
      <c r="AA49">
        <f>IF('6. Postes nuit'!$C$3="Score",0,0)</f>
        <v>0</v>
      </c>
      <c r="AB49">
        <f>IF('6. Postes nuit'!$C$3="Score",0,0)</f>
        <v>0</v>
      </c>
      <c r="AC49">
        <f>IF('6. Postes nuit'!$C$3="Score",0,0)</f>
        <v>0</v>
      </c>
      <c r="AD49">
        <f>IF('6. Postes nuit'!$C$3="Score",0,0)</f>
        <v>0</v>
      </c>
      <c r="AE49">
        <f>IF('6. Postes nuit'!$C$3="Score",0,0)</f>
        <v>0</v>
      </c>
      <c r="AF49">
        <f>IF('6. Postes nuit'!$C$3="Score",0,0)</f>
        <v>0</v>
      </c>
      <c r="AG49">
        <f>IF('6. Postes nuit'!$C$3="Score",0,0)</f>
        <v>0</v>
      </c>
      <c r="AH49">
        <f>IF('6. Postes nuit'!$C$3="Score",0,0)</f>
        <v>0</v>
      </c>
      <c r="AI49">
        <f>IF('6. Postes nuit'!$C$3="Score",0,0)</f>
        <v>0</v>
      </c>
      <c r="AJ49">
        <f>IF('6. Postes nuit'!$C$3="Score",0,0)</f>
        <v>0</v>
      </c>
      <c r="AK49">
        <f>IF('6. Postes nuit'!$C$3="Score",0,0)</f>
        <v>0</v>
      </c>
      <c r="AL49">
        <f>IF('6. Postes nuit'!$C$3="Score",0,0)</f>
        <v>0</v>
      </c>
      <c r="AM49">
        <f>IF('6. Postes nuit'!$C$3="Score",0,0)</f>
        <v>0</v>
      </c>
      <c r="AN49">
        <f>IF('6. Postes nuit'!$C$3="Score",0,0)</f>
        <v>0</v>
      </c>
      <c r="AO49">
        <f>IF('6. Postes nuit'!$C$3="Score",0,0)</f>
        <v>0</v>
      </c>
      <c r="AP49">
        <f>IF('6. Postes nuit'!$C$3="Score",0,0)</f>
        <v>0</v>
      </c>
      <c r="AQ49">
        <f>IF('6. Postes nuit'!$C$3="Score",0,0)</f>
        <v>0</v>
      </c>
      <c r="AR49">
        <f>IF('6. Postes nuit'!$C$3="Score",0,0)</f>
        <v>0</v>
      </c>
      <c r="AS49">
        <f>IF('6. Postes nuit'!$C$3="Score",0,0)</f>
        <v>0</v>
      </c>
      <c r="AT49">
        <f>IF('6. Postes nuit'!$C$3="Score",0,0)</f>
        <v>0</v>
      </c>
      <c r="AU49">
        <f>IF('6. Postes nuit'!$C$3="Score",0,0)</f>
        <v>0</v>
      </c>
      <c r="AV49">
        <f>IF('6. Postes nuit'!$C$3="Score",0,0)</f>
        <v>0</v>
      </c>
      <c r="AW49">
        <f>IF('6. Postes nuit'!$C$3="Score",0,0)</f>
        <v>0</v>
      </c>
      <c r="AX49">
        <f>IF('6. Postes nuit'!$C$3="Score",0,0)</f>
        <v>0</v>
      </c>
      <c r="AY49">
        <f>IF('6. Postes nuit'!$C$3="Score",0,0)</f>
        <v>0</v>
      </c>
      <c r="AZ49">
        <f>IF('6. Postes nuit'!$C$3="Score",0,0)</f>
        <v>0</v>
      </c>
      <c r="BA49">
        <f>IF('6. Postes nuit'!$C$3="Score",0,0)</f>
        <v>0</v>
      </c>
      <c r="BB49">
        <f>IF('6. Postes nuit'!$C$3="Score",0,0)</f>
        <v>0</v>
      </c>
      <c r="BC49">
        <f>IF('6. Postes nuit'!$C$3="Score",0,0)</f>
        <v>0</v>
      </c>
      <c r="BD49">
        <f>IF('6. Postes nuit'!$C$3="Score",0,0)</f>
        <v>0</v>
      </c>
      <c r="BE49">
        <f>IF('6. Postes nuit'!$C$3="Score",0,0)</f>
        <v>0</v>
      </c>
      <c r="BF49">
        <f>IF('6. Postes nuit'!$C$3="Score",0,0)</f>
        <v>0</v>
      </c>
      <c r="BG49">
        <f>IF('6. Postes nuit'!$C$3="Score",0,0)</f>
        <v>0</v>
      </c>
      <c r="BH49">
        <f>IF('6. Postes nuit'!$C$3="Score",0,0)</f>
        <v>0</v>
      </c>
      <c r="BI49">
        <f>IF('6. Postes nuit'!$C$3="Score",0,0)</f>
        <v>0</v>
      </c>
      <c r="BJ49">
        <f>IF('6. Postes nuit'!$C$3="Score",0,0)</f>
        <v>0</v>
      </c>
      <c r="BK49">
        <f>IF('6. Postes nuit'!$C$3="Score",0,0)</f>
        <v>0</v>
      </c>
      <c r="BL49">
        <f>IF('6. Postes nuit'!$C$3="Score",0,0)</f>
        <v>0</v>
      </c>
      <c r="BM49">
        <f>IF('6. Postes nuit'!$C$3="Score",0,0)</f>
        <v>0</v>
      </c>
      <c r="BN49">
        <f>IF('6. Postes nuit'!$C$3="Score",0,0)</f>
        <v>0</v>
      </c>
      <c r="BO49">
        <f>IF('6. Postes nuit'!$C$3="Score",0,0)</f>
        <v>0</v>
      </c>
      <c r="BP49">
        <f>IF('6. Postes nuit'!$C$3="Score",0,0)</f>
        <v>0</v>
      </c>
      <c r="BQ49">
        <f>IF('6. Postes nuit'!$C$3="Score",0,0)</f>
        <v>0</v>
      </c>
      <c r="BR49">
        <f>IF('6. Postes nuit'!$C$3="Score",0,0)</f>
        <v>0</v>
      </c>
      <c r="BS49">
        <f>IF('6. Postes nuit'!$C$3="Score",0,0)</f>
        <v>0</v>
      </c>
      <c r="BT49">
        <f>IF('6. Postes nuit'!$C$3="Score",0,0)</f>
        <v>0</v>
      </c>
      <c r="BU49">
        <f>IF('6. Postes nuit'!$C$3="Score",0,0)</f>
        <v>0</v>
      </c>
      <c r="BV49">
        <f>IF('6. Postes nuit'!$C$3="Score",0,0)</f>
        <v>0</v>
      </c>
      <c r="BW49">
        <f>IF('6. Postes nuit'!$C$3="Score",0,0)</f>
        <v>0</v>
      </c>
      <c r="BX49">
        <f>IF('6. Postes nuit'!$C$3="Score",0,0)</f>
        <v>0</v>
      </c>
      <c r="BY49">
        <f>IF('6. Postes nuit'!$C$3="Score",0,0)</f>
        <v>0</v>
      </c>
      <c r="BZ49">
        <f>IF('6. Postes nuit'!$C$3="Score",0,0)</f>
        <v>0</v>
      </c>
      <c r="CA49">
        <f>IF('6. Postes nuit'!$C$3="Score",0,0)</f>
        <v>0</v>
      </c>
      <c r="CB49">
        <f>IF('6. Postes nuit'!$C$3="Score",0,0)</f>
        <v>0</v>
      </c>
      <c r="CC49">
        <f>IF('6. Postes nuit'!$C$3="Score",0,0)</f>
        <v>0</v>
      </c>
      <c r="CD49">
        <f>IF('6. Postes nuit'!$C$3="Score",0,0)</f>
        <v>0</v>
      </c>
      <c r="CE49">
        <f>IF('6. Postes nuit'!$C$3="Score",0,0)</f>
        <v>0</v>
      </c>
      <c r="CF49">
        <f>IF('6. Postes nuit'!$C$3="Score",0,0)</f>
        <v>0</v>
      </c>
      <c r="CG49">
        <f>IF('6. Postes nuit'!$C$3="Score",0,0)</f>
        <v>0</v>
      </c>
      <c r="CH49">
        <f>IF('6. Postes nuit'!$C$3="Score",0,0)</f>
        <v>0</v>
      </c>
      <c r="CI49">
        <f>IF('6. Postes nuit'!$C$3="Score",0,0)</f>
        <v>0</v>
      </c>
      <c r="CJ49">
        <f>IF('6. Postes nuit'!$C$3="Score",0,0)</f>
        <v>0</v>
      </c>
      <c r="CK49">
        <f>IF('6. Postes nuit'!$C$3="Score",0,0)</f>
        <v>0</v>
      </c>
      <c r="CL49">
        <f>IF('6. Postes nuit'!$C$3="Score",0,0)</f>
        <v>0</v>
      </c>
      <c r="CM49">
        <f>IF('6. Postes nuit'!$C$3="Score",0,0)</f>
        <v>0</v>
      </c>
      <c r="CN49">
        <f>IF('6. Postes nuit'!$C$3="Score",0,0)</f>
        <v>0</v>
      </c>
      <c r="CO49">
        <f>IF('6. Postes nuit'!$C$3="Score",0,0)</f>
        <v>0</v>
      </c>
      <c r="CP49">
        <f>IF('6. Postes nuit'!$C$3="Score",0,0)</f>
        <v>0</v>
      </c>
      <c r="CQ49">
        <f>IF('6. Postes nuit'!$C$3="Score",0,0)</f>
        <v>0</v>
      </c>
      <c r="CR49">
        <f>IF('6. Postes nuit'!$C$3="Score",0,0)</f>
        <v>0</v>
      </c>
      <c r="CS49">
        <f>IF('6. Postes nuit'!$C$3="Score",0,0)</f>
        <v>0</v>
      </c>
      <c r="CT49">
        <f>IF('6. Postes nuit'!$C$3="Score",0,0)</f>
        <v>0</v>
      </c>
      <c r="CU49">
        <f>IF('6. Postes nuit'!$C$3="Score",0,0)</f>
        <v>0</v>
      </c>
      <c r="CV49">
        <f>IF('6. Postes nuit'!$C$3="Score",0,0)</f>
        <v>0</v>
      </c>
      <c r="CW49">
        <f>IF('6. Postes nuit'!$C$3="Score",0,0)</f>
        <v>0</v>
      </c>
      <c r="CX49">
        <f>IF('6. Postes nuit'!$C$3="Score",1,1)</f>
        <v>1</v>
      </c>
      <c r="CY49">
        <f>IF('6. Postes nuit'!$C$3="Score",1,1)</f>
        <v>1</v>
      </c>
      <c r="CZ49">
        <f>IF('6. Postes nuit'!$C$3="Score",1,1)</f>
        <v>1</v>
      </c>
      <c r="DA49">
        <f>IF('6. Postes nuit'!$C$3="Score",1,1)</f>
        <v>1</v>
      </c>
    </row>
    <row r="50" spans="1:301" ht="15" thickBot="1" x14ac:dyDescent="0.4">
      <c r="A50" s="478" t="s">
        <v>1265</v>
      </c>
      <c r="B50" s="186" t="s">
        <v>1249</v>
      </c>
      <c r="D50" s="207">
        <f t="shared" si="3"/>
        <v>0.82352941176470584</v>
      </c>
      <c r="E50">
        <f>IF('6. Postes nuit'!$C$3="Score",,)</f>
        <v>0</v>
      </c>
      <c r="P50">
        <f>IF('6. Postes nuit'!$C$3="Score",,)</f>
        <v>0</v>
      </c>
      <c r="Q50">
        <f>IF('6. Postes nuit'!$C$3="Score",,)</f>
        <v>0</v>
      </c>
      <c r="R50">
        <f>IF('6. Postes nuit'!$C$3="Score",,)</f>
        <v>0</v>
      </c>
      <c r="S50">
        <f>IF('6. Postes nuit'!$C$3="Score",,)</f>
        <v>0</v>
      </c>
      <c r="T50">
        <f>IF('6. Postes nuit'!$C$3="Score",,)</f>
        <v>0</v>
      </c>
      <c r="U50">
        <f>IF('6. Postes nuit'!$C$3="Score",0,0)</f>
        <v>0</v>
      </c>
      <c r="V50">
        <f>IF('6. Postes nuit'!$C$3="Score",0,0)</f>
        <v>0</v>
      </c>
      <c r="W50">
        <f>IF('6. Postes nuit'!$C$3="Score",0,0)</f>
        <v>0</v>
      </c>
      <c r="X50">
        <f>IF('6. Postes nuit'!$C$3="Score",0,0)</f>
        <v>0</v>
      </c>
      <c r="Y50">
        <f>IF('6. Postes nuit'!$C$3="Score",0,0)</f>
        <v>0</v>
      </c>
      <c r="Z50">
        <f>IF('6. Postes nuit'!$C$3="Score",0,0)</f>
        <v>0</v>
      </c>
      <c r="AA50">
        <f>IF('6. Postes nuit'!$C$3="Score",1,1)</f>
        <v>1</v>
      </c>
      <c r="AB50">
        <f>IF('6. Postes nuit'!$C$3="Score",1,1)</f>
        <v>1</v>
      </c>
      <c r="AC50">
        <f>IF('6. Postes nuit'!$C$3="Score",1,1)</f>
        <v>1</v>
      </c>
      <c r="AD50">
        <f>IF('6. Postes nuit'!$C$3="Score",1,1)</f>
        <v>1</v>
      </c>
      <c r="AE50">
        <f>IF('6. Postes nuit'!$C$3="Score",1,1)</f>
        <v>1</v>
      </c>
      <c r="AF50">
        <f>IF('6. Postes nuit'!$C$3="Score",1,2)</f>
        <v>2</v>
      </c>
      <c r="AG50">
        <f>IF('6. Postes nuit'!$C$3="Score",1,2)</f>
        <v>2</v>
      </c>
      <c r="AH50">
        <f>IF('6. Postes nuit'!$C$3="Score",1,1)</f>
        <v>1</v>
      </c>
      <c r="AI50">
        <f>IF('6. Postes nuit'!$C$3="Score",1,1)</f>
        <v>1</v>
      </c>
      <c r="AJ50">
        <f>IF('6. Postes nuit'!$C$3="Score",1,1)</f>
        <v>1</v>
      </c>
      <c r="AK50">
        <f>IF('6. Postes nuit'!$C$3="Score",1,1)</f>
        <v>1</v>
      </c>
      <c r="AL50">
        <f>IF('6. Postes nuit'!$C$3="Score",1,1)</f>
        <v>1</v>
      </c>
      <c r="AM50">
        <f>IF('6. Postes nuit'!$C$3="Score",0,0)</f>
        <v>0</v>
      </c>
      <c r="AN50">
        <f>IF('6. Postes nuit'!$C$3="Score",0,0)</f>
        <v>0</v>
      </c>
      <c r="AO50">
        <f>IF('6. Postes nuit'!$C$3="Score",0,0)</f>
        <v>0</v>
      </c>
      <c r="AP50">
        <f>IF('6. Postes nuit'!$C$3="Score",0,0)</f>
        <v>0</v>
      </c>
      <c r="AQ50">
        <f>IF('6. Postes nuit'!$C$3="Score",0,0)</f>
        <v>0</v>
      </c>
      <c r="AR50">
        <f>IF('6. Postes nuit'!$C$3="Score",0,0)</f>
        <v>0</v>
      </c>
      <c r="AS50">
        <f>IF('6. Postes nuit'!$C$3="Score",0,0)</f>
        <v>0</v>
      </c>
      <c r="AT50">
        <f>IF('6. Postes nuit'!$C$3="Score",0,0)</f>
        <v>0</v>
      </c>
      <c r="AU50">
        <f>IF('6. Postes nuit'!$C$3="Score",0,0)</f>
        <v>0</v>
      </c>
      <c r="AV50">
        <f>IF('6. Postes nuit'!$C$3="Score",0,0)</f>
        <v>0</v>
      </c>
      <c r="AW50">
        <f>IF('6. Postes nuit'!$C$3="Score",0,0)</f>
        <v>0</v>
      </c>
      <c r="AX50">
        <f>IF('6. Postes nuit'!$C$3="Score",1,1)</f>
        <v>1</v>
      </c>
      <c r="AY50">
        <f>IF('6. Postes nuit'!$C$3="Score",1,1)</f>
        <v>1</v>
      </c>
      <c r="AZ50">
        <f>IF('6. Postes nuit'!$C$3="Score",1,1)</f>
        <v>1</v>
      </c>
      <c r="BA50">
        <f>IF('6. Postes nuit'!$C$3="Score",1,1)</f>
        <v>1</v>
      </c>
      <c r="BB50">
        <f>IF('6. Postes nuit'!$C$3="Score",1,1)</f>
        <v>1</v>
      </c>
      <c r="BC50">
        <f>IF('6. Postes nuit'!$C$3="Score",1,1)</f>
        <v>1</v>
      </c>
      <c r="BD50">
        <f>IF('6. Postes nuit'!$C$3="Score",1,1)</f>
        <v>1</v>
      </c>
      <c r="BE50">
        <f>IF('6. Postes nuit'!$C$3="Score",0,0)</f>
        <v>0</v>
      </c>
      <c r="BF50">
        <f>IF('6. Postes nuit'!$C$3="Score",0,0)</f>
        <v>0</v>
      </c>
      <c r="BG50">
        <f>IF('6. Postes nuit'!$C$3="Score",0,0)</f>
        <v>0</v>
      </c>
      <c r="BH50">
        <f>IF('6. Postes nuit'!$C$3="Score",1,1)</f>
        <v>1</v>
      </c>
      <c r="BI50">
        <f>IF('6. Postes nuit'!$C$3="Score",1,2)</f>
        <v>2</v>
      </c>
      <c r="BJ50">
        <f>IF('6. Postes nuit'!$C$3="Score",1,2)</f>
        <v>2</v>
      </c>
      <c r="BK50">
        <f>IF('6. Postes nuit'!$C$3="Score",1,2)</f>
        <v>2</v>
      </c>
      <c r="BL50">
        <f>IF('6. Postes nuit'!$C$3="Score",1,2)</f>
        <v>2</v>
      </c>
      <c r="BM50">
        <f>IF('6. Postes nuit'!$C$3="Score",1,2)</f>
        <v>2</v>
      </c>
      <c r="BN50">
        <f>IF('6. Postes nuit'!$C$3="Score",1,2)</f>
        <v>2</v>
      </c>
      <c r="BO50">
        <f>IF('6. Postes nuit'!$C$3="Score",1,1)</f>
        <v>1</v>
      </c>
      <c r="BP50">
        <f>IF('6. Postes nuit'!$C$3="Score",0,0)</f>
        <v>0</v>
      </c>
      <c r="BQ50">
        <f>IF('6. Postes nuit'!$C$3="Score",0,0)</f>
        <v>0</v>
      </c>
      <c r="BR50">
        <f>IF('6. Postes nuit'!$C$3="Score",1,1)</f>
        <v>1</v>
      </c>
      <c r="BS50">
        <f>IF('6. Postes nuit'!$C$3="Score",1,1)</f>
        <v>1</v>
      </c>
      <c r="BT50">
        <f>IF('6. Postes nuit'!$C$3="Score",1,1)</f>
        <v>1</v>
      </c>
      <c r="BU50">
        <f>IF('6. Postes nuit'!$C$3="Score",1,2)</f>
        <v>2</v>
      </c>
      <c r="BV50">
        <f>IF('6. Postes nuit'!$C$3="Score",1,2)</f>
        <v>2</v>
      </c>
      <c r="BW50">
        <f>IF('6. Postes nuit'!$C$3="Score",2,3)</f>
        <v>3</v>
      </c>
      <c r="BX50">
        <f>IF('6. Postes nuit'!$C$3="Score",2,3)</f>
        <v>3</v>
      </c>
      <c r="BY50">
        <f>IF('6. Postes nuit'!$C$3="Score",1,2)</f>
        <v>2</v>
      </c>
      <c r="BZ50">
        <f>IF('6. Postes nuit'!$C$3="Score",1,2)</f>
        <v>2</v>
      </c>
      <c r="CA50">
        <f>IF('6. Postes nuit'!$C$3="Score",1,2)</f>
        <v>2</v>
      </c>
      <c r="CB50">
        <f>IF('6. Postes nuit'!$C$3="Score",1,1)</f>
        <v>1</v>
      </c>
      <c r="CC50">
        <f>IF('6. Postes nuit'!$C$3="Score",1,1)</f>
        <v>1</v>
      </c>
      <c r="CD50">
        <f>IF('6. Postes nuit'!$C$3="Score",0,0)</f>
        <v>0</v>
      </c>
      <c r="CE50">
        <f>IF('6. Postes nuit'!$C$3="Score",0,0)</f>
        <v>0</v>
      </c>
      <c r="CF50">
        <f>IF('6. Postes nuit'!$C$3="Score",0,0)</f>
        <v>0</v>
      </c>
      <c r="CG50">
        <f>IF('6. Postes nuit'!$C$3="Score",1,1)</f>
        <v>1</v>
      </c>
      <c r="CH50">
        <f>IF('6. Postes nuit'!$C$3="Score",1,1)</f>
        <v>1</v>
      </c>
      <c r="CI50">
        <f>IF('6. Postes nuit'!$C$3="Score",1,1)</f>
        <v>1</v>
      </c>
      <c r="CJ50">
        <f>IF('6. Postes nuit'!$C$3="Score",1,1)</f>
        <v>1</v>
      </c>
      <c r="CK50">
        <f>IF('6. Postes nuit'!$C$3="Score",1,1)</f>
        <v>1</v>
      </c>
      <c r="CL50">
        <f>IF('6. Postes nuit'!$C$3="Score",1,2)</f>
        <v>2</v>
      </c>
      <c r="CM50">
        <f>IF('6. Postes nuit'!$C$3="Score",1,2)</f>
        <v>2</v>
      </c>
      <c r="CN50">
        <f>IF('6. Postes nuit'!$C$3="Score",1,1)</f>
        <v>1</v>
      </c>
      <c r="CO50">
        <f>IF('6. Postes nuit'!$C$3="Score",1,1)</f>
        <v>1</v>
      </c>
      <c r="CP50">
        <f>IF('6. Postes nuit'!$C$3="Score",1,1)</f>
        <v>1</v>
      </c>
      <c r="CQ50">
        <f>IF('6. Postes nuit'!$C$3="Score",1,1)</f>
        <v>1</v>
      </c>
      <c r="CR50">
        <f>IF('6. Postes nuit'!$C$3="Score",1,1)</f>
        <v>1</v>
      </c>
      <c r="CS50">
        <f>IF('6. Postes nuit'!$C$3="Score",0,0)</f>
        <v>0</v>
      </c>
      <c r="CT50">
        <f>IF('6. Postes nuit'!$C$3="Score",0,0)</f>
        <v>0</v>
      </c>
      <c r="CU50">
        <f>IF('6. Postes nuit'!$C$3="Score",0,0)</f>
        <v>0</v>
      </c>
      <c r="CV50">
        <f>IF('6. Postes nuit'!$C$3="Score",0,0)</f>
        <v>0</v>
      </c>
      <c r="CW50">
        <f>IF('6. Postes nuit'!$C$3="Score",0,0)</f>
        <v>0</v>
      </c>
      <c r="CX50">
        <f>IF('6. Postes nuit'!$C$3="Score",0,0)</f>
        <v>0</v>
      </c>
      <c r="CY50">
        <f>IF('6. Postes nuit'!$C$3="Score",0,0)</f>
        <v>0</v>
      </c>
      <c r="CZ50">
        <f>IF('6. Postes nuit'!$C$3="Score",0,0)</f>
        <v>0</v>
      </c>
      <c r="DA50">
        <f>IF('6. Postes nuit'!$C$3="Score",0,0)</f>
        <v>0</v>
      </c>
    </row>
    <row r="51" spans="1:301" x14ac:dyDescent="0.35">
      <c r="A51" s="478" t="s">
        <v>1265</v>
      </c>
      <c r="B51" s="182" t="s">
        <v>653</v>
      </c>
      <c r="D51" s="207">
        <f t="shared" si="3"/>
        <v>1.0823529411764705</v>
      </c>
      <c r="E51">
        <f>IF('6. Postes nuit'!$C$3="Score",,)</f>
        <v>0</v>
      </c>
      <c r="P51">
        <f>IF('6. Postes nuit'!$C$3="Score",,)</f>
        <v>0</v>
      </c>
      <c r="Q51">
        <f>IF('6. Postes nuit'!$C$3="Score",,)</f>
        <v>0</v>
      </c>
      <c r="R51">
        <f>IF('6. Postes nuit'!$C$3="Score",,)</f>
        <v>0</v>
      </c>
      <c r="S51">
        <f>IF('6. Postes nuit'!$C$3="Score",,)</f>
        <v>0</v>
      </c>
      <c r="T51">
        <f>IF('6. Postes nuit'!$C$3="Score",,)</f>
        <v>0</v>
      </c>
      <c r="U51">
        <f>IF('6. Postes nuit'!$C$3="Score",0,0)</f>
        <v>0</v>
      </c>
      <c r="V51">
        <f>IF('6. Postes nuit'!$C$3="Score",0,0)</f>
        <v>0</v>
      </c>
      <c r="W51">
        <f>IF('6. Postes nuit'!$C$3="Score",0,0)</f>
        <v>0</v>
      </c>
      <c r="X51">
        <f>IF('6. Postes nuit'!$C$3="Score",1,1)</f>
        <v>1</v>
      </c>
      <c r="Y51">
        <f>IF('6. Postes nuit'!$C$3="Score",1,1)</f>
        <v>1</v>
      </c>
      <c r="Z51">
        <f>IF('6. Postes nuit'!$C$3="Score",1,1)</f>
        <v>1</v>
      </c>
      <c r="AA51">
        <f>IF('6. Postes nuit'!$C$3="Score",1,1)</f>
        <v>1</v>
      </c>
      <c r="AB51">
        <f>IF('6. Postes nuit'!$C$3="Score",1,1)</f>
        <v>1</v>
      </c>
      <c r="AC51">
        <f>IF('6. Postes nuit'!$C$3="Score",1,1)</f>
        <v>1</v>
      </c>
      <c r="AD51">
        <f>IF('6. Postes nuit'!$C$3="Score",1,1)</f>
        <v>1</v>
      </c>
      <c r="AE51">
        <f>IF('6. Postes nuit'!$C$3="Score",0,0)</f>
        <v>0</v>
      </c>
      <c r="AF51">
        <f>IF('6. Postes nuit'!$C$3="Score",1,1)</f>
        <v>1</v>
      </c>
      <c r="AG51">
        <f>IF('6. Postes nuit'!$C$3="Score",1,1)</f>
        <v>1</v>
      </c>
      <c r="AH51">
        <f>IF('6. Postes nuit'!$C$3="Score",1,2)</f>
        <v>2</v>
      </c>
      <c r="AI51">
        <f>IF('6. Postes nuit'!$C$3="Score",1,2)</f>
        <v>2</v>
      </c>
      <c r="AJ51">
        <f>IF('6. Postes nuit'!$C$3="Score",2,3)</f>
        <v>3</v>
      </c>
      <c r="AK51">
        <f>IF('6. Postes nuit'!$C$3="Score",2,3)</f>
        <v>3</v>
      </c>
      <c r="AL51">
        <f>IF('6. Postes nuit'!$C$3="Score",2,3)</f>
        <v>3</v>
      </c>
      <c r="AM51">
        <f>IF('6. Postes nuit'!$C$3="Score",1,2)</f>
        <v>2</v>
      </c>
      <c r="AN51">
        <f>IF('6. Postes nuit'!$C$3="Score",1,2)</f>
        <v>2</v>
      </c>
      <c r="AO51">
        <f>IF('6. Postes nuit'!$C$3="Score",1,2)</f>
        <v>2</v>
      </c>
      <c r="AP51">
        <f>IF('6. Postes nuit'!$C$3="Score",1,2)</f>
        <v>2</v>
      </c>
      <c r="AQ51">
        <f>IF('6. Postes nuit'!$C$3="Score",1,1)</f>
        <v>1</v>
      </c>
      <c r="AR51">
        <f>IF('6. Postes nuit'!$C$3="Score",1,1)</f>
        <v>1</v>
      </c>
      <c r="AS51">
        <f>IF('6. Postes nuit'!$C$3="Score",1,1)</f>
        <v>1</v>
      </c>
      <c r="AT51">
        <f>IF('6. Postes nuit'!$C$3="Score",1,1)</f>
        <v>1</v>
      </c>
      <c r="AU51">
        <f>IF('6. Postes nuit'!$C$3="Score",1,1)</f>
        <v>1</v>
      </c>
      <c r="AV51">
        <f>IF('6. Postes nuit'!$C$3="Score",0,0)</f>
        <v>0</v>
      </c>
      <c r="AW51">
        <f>IF('6. Postes nuit'!$C$3="Score",0,0)</f>
        <v>0</v>
      </c>
      <c r="AX51">
        <f>IF('6. Postes nuit'!$C$3="Score",0,0)</f>
        <v>0</v>
      </c>
      <c r="AY51">
        <f>IF('6. Postes nuit'!$C$3="Score",0,0)</f>
        <v>0</v>
      </c>
      <c r="AZ51">
        <f>IF('6. Postes nuit'!$C$3="Score",0,0)</f>
        <v>0</v>
      </c>
      <c r="BA51">
        <f>IF('6. Postes nuit'!$C$3="Score",0,0)</f>
        <v>0</v>
      </c>
      <c r="BB51">
        <f>IF('6. Postes nuit'!$C$3="Score",0,0)</f>
        <v>0</v>
      </c>
      <c r="BC51">
        <f>IF('6. Postes nuit'!$C$3="Score",0,0)</f>
        <v>0</v>
      </c>
      <c r="BD51">
        <f>IF('6. Postes nuit'!$C$3="Score",0,0)</f>
        <v>0</v>
      </c>
      <c r="BE51">
        <f>IF('6. Postes nuit'!$C$3="Score",1,1)</f>
        <v>1</v>
      </c>
      <c r="BF51">
        <f>IF('6. Postes nuit'!$C$3="Score",1,1)</f>
        <v>1</v>
      </c>
      <c r="BG51">
        <f>IF('6. Postes nuit'!$C$3="Score",1,1)</f>
        <v>1</v>
      </c>
      <c r="BH51">
        <f>IF('6. Postes nuit'!$C$3="Score",1,2)</f>
        <v>2</v>
      </c>
      <c r="BI51">
        <f>IF('6. Postes nuit'!$C$3="Score",1,2)</f>
        <v>2</v>
      </c>
      <c r="BJ51">
        <f>IF('6. Postes nuit'!$C$3="Score",1,2)</f>
        <v>2</v>
      </c>
      <c r="BK51">
        <f>IF('6. Postes nuit'!$C$3="Score",1,2)</f>
        <v>2</v>
      </c>
      <c r="BL51">
        <f>IF('6. Postes nuit'!$C$3="Score",1,1)</f>
        <v>1</v>
      </c>
      <c r="BM51">
        <f>IF('6. Postes nuit'!$C$3="Score",1,1)</f>
        <v>1</v>
      </c>
      <c r="BN51">
        <f>IF('6. Postes nuit'!$C$3="Score",1,1)</f>
        <v>1</v>
      </c>
      <c r="BO51">
        <f>IF('6. Postes nuit'!$C$3="Score",0,0)</f>
        <v>0</v>
      </c>
      <c r="BP51">
        <f>IF('6. Postes nuit'!$C$3="Score",0,0)</f>
        <v>0</v>
      </c>
      <c r="BQ51">
        <f>IF('6. Postes nuit'!$C$3="Score",0,0)</f>
        <v>0</v>
      </c>
      <c r="BR51">
        <f>IF('6. Postes nuit'!$C$3="Score",1,1)</f>
        <v>1</v>
      </c>
      <c r="BS51">
        <f>IF('6. Postes nuit'!$C$3="Score",1,1)</f>
        <v>1</v>
      </c>
      <c r="BT51">
        <f>IF('6. Postes nuit'!$C$3="Score",1,1)</f>
        <v>1</v>
      </c>
      <c r="BU51">
        <f>IF('6. Postes nuit'!$C$3="Score",1,1)</f>
        <v>1</v>
      </c>
      <c r="BV51">
        <f>IF('6. Postes nuit'!$C$3="Score",1,1)</f>
        <v>1</v>
      </c>
      <c r="BW51">
        <f>IF('6. Postes nuit'!$C$3="Score",1,2)</f>
        <v>2</v>
      </c>
      <c r="BX51">
        <f>IF('6. Postes nuit'!$C$3="Score",1,2)</f>
        <v>2</v>
      </c>
      <c r="BY51">
        <f>IF('6. Postes nuit'!$C$3="Score",1,1)</f>
        <v>1</v>
      </c>
      <c r="BZ51">
        <f>IF('6. Postes nuit'!$C$3="Score",1,1)</f>
        <v>1</v>
      </c>
      <c r="CA51">
        <f>IF('6. Postes nuit'!$C$3="Score",1,1)</f>
        <v>1</v>
      </c>
      <c r="CB51">
        <f>IF('6. Postes nuit'!$C$3="Score",1,1)</f>
        <v>1</v>
      </c>
      <c r="CC51">
        <f>IF('6. Postes nuit'!$C$3="Score",1,1)</f>
        <v>1</v>
      </c>
      <c r="CD51">
        <f>IF('6. Postes nuit'!$C$3="Score",0,0)</f>
        <v>0</v>
      </c>
      <c r="CE51">
        <f>IF('6. Postes nuit'!$C$3="Score",0,0)</f>
        <v>0</v>
      </c>
      <c r="CF51">
        <f>IF('6. Postes nuit'!$C$3="Score",0,0)</f>
        <v>0</v>
      </c>
      <c r="CG51">
        <f>IF('6. Postes nuit'!$C$3="Score",0,0)</f>
        <v>0</v>
      </c>
      <c r="CH51">
        <f>IF('6. Postes nuit'!$C$3="Score",1,1)</f>
        <v>1</v>
      </c>
      <c r="CI51">
        <f>IF('6. Postes nuit'!$C$3="Score",1,1)</f>
        <v>1</v>
      </c>
      <c r="CJ51">
        <f>IF('6. Postes nuit'!$C$3="Score",1,1)</f>
        <v>1</v>
      </c>
      <c r="CK51">
        <f>IF('6. Postes nuit'!$C$3="Score",1,1)</f>
        <v>1</v>
      </c>
      <c r="CL51">
        <f>IF('6. Postes nuit'!$C$3="Score",1,2)</f>
        <v>2</v>
      </c>
      <c r="CM51">
        <f>IF('6. Postes nuit'!$C$3="Score",1,2)</f>
        <v>2</v>
      </c>
      <c r="CN51">
        <f>IF('6. Postes nuit'!$C$3="Score",1,2)</f>
        <v>2</v>
      </c>
      <c r="CO51">
        <f>IF('6. Postes nuit'!$C$3="Score",1,2)</f>
        <v>2</v>
      </c>
      <c r="CP51">
        <f>IF('6. Postes nuit'!$C$3="Score",1,2)</f>
        <v>2</v>
      </c>
      <c r="CQ51">
        <f>IF('6. Postes nuit'!$C$3="Score",2,3)</f>
        <v>3</v>
      </c>
      <c r="CR51">
        <f>IF('6. Postes nuit'!$C$3="Score",2,3)</f>
        <v>3</v>
      </c>
      <c r="CS51">
        <f>IF('6. Postes nuit'!$C$3="Score",1,2)</f>
        <v>2</v>
      </c>
      <c r="CT51">
        <f>IF('6. Postes nuit'!$C$3="Score",1,2)</f>
        <v>2</v>
      </c>
      <c r="CU51">
        <f>IF('6. Postes nuit'!$C$3="Score",1,2)</f>
        <v>2</v>
      </c>
      <c r="CV51">
        <f>IF('6. Postes nuit'!$C$3="Score",1,1)</f>
        <v>1</v>
      </c>
      <c r="CW51">
        <f>IF('6. Postes nuit'!$C$3="Score",1,1)</f>
        <v>1</v>
      </c>
      <c r="CX51">
        <f>IF('6. Postes nuit'!$C$3="Score",0,0)</f>
        <v>0</v>
      </c>
      <c r="CY51">
        <f>IF('6. Postes nuit'!$C$3="Score",0,0)</f>
        <v>0</v>
      </c>
      <c r="CZ51">
        <f>IF('6. Postes nuit'!$C$3="Score",0,0)</f>
        <v>0</v>
      </c>
      <c r="DA51">
        <f>IF('6. Postes nuit'!$C$3="Score",1,1)</f>
        <v>1</v>
      </c>
    </row>
    <row r="52" spans="1:301" x14ac:dyDescent="0.35">
      <c r="A52" s="478" t="s">
        <v>1265</v>
      </c>
      <c r="B52" s="186" t="s">
        <v>654</v>
      </c>
      <c r="D52" s="207">
        <f t="shared" si="3"/>
        <v>0.84705882352941175</v>
      </c>
      <c r="E52">
        <f>IF('6. Postes nuit'!$C$3="Score",,)</f>
        <v>0</v>
      </c>
      <c r="P52">
        <f>IF('6. Postes nuit'!$C$3="Score",,)</f>
        <v>0</v>
      </c>
      <c r="Q52">
        <f>IF('6. Postes nuit'!$C$3="Score",,)</f>
        <v>0</v>
      </c>
      <c r="R52">
        <f>IF('6. Postes nuit'!$C$3="Score",,)</f>
        <v>0</v>
      </c>
      <c r="S52">
        <f>IF('6. Postes nuit'!$C$3="Score",,)</f>
        <v>0</v>
      </c>
      <c r="T52">
        <f>IF('6. Postes nuit'!$C$3="Score",,)</f>
        <v>0</v>
      </c>
      <c r="U52">
        <f>IF('6. Postes nuit'!$C$3="Score",0,0)</f>
        <v>0</v>
      </c>
      <c r="V52">
        <f>IF('6. Postes nuit'!$C$3="Score",0,0)</f>
        <v>0</v>
      </c>
      <c r="W52">
        <f>IF('6. Postes nuit'!$C$3="Score",0,0)</f>
        <v>0</v>
      </c>
      <c r="X52">
        <f>IF('6. Postes nuit'!$C$3="Score",0,0)</f>
        <v>0</v>
      </c>
      <c r="Y52">
        <f>IF('6. Postes nuit'!$C$3="Score",0,0)</f>
        <v>0</v>
      </c>
      <c r="Z52">
        <f>IF('6. Postes nuit'!$C$3="Score",0,0)</f>
        <v>0</v>
      </c>
      <c r="AA52">
        <f>IF('6. Postes nuit'!$C$3="Score",0,0)</f>
        <v>0</v>
      </c>
      <c r="AB52">
        <f>IF('6. Postes nuit'!$C$3="Score",0,0)</f>
        <v>0</v>
      </c>
      <c r="AC52">
        <f>IF('6. Postes nuit'!$C$3="Score",0,0)</f>
        <v>0</v>
      </c>
      <c r="AD52">
        <f>IF('6. Postes nuit'!$C$3="Score",0,0)</f>
        <v>0</v>
      </c>
      <c r="AE52">
        <f>IF('6. Postes nuit'!$C$3="Score",0,0)</f>
        <v>0</v>
      </c>
      <c r="AF52">
        <f>IF('6. Postes nuit'!$C$3="Score",0,0)</f>
        <v>0</v>
      </c>
      <c r="AG52">
        <f>IF('6. Postes nuit'!$C$3="Score",0,0)</f>
        <v>0</v>
      </c>
      <c r="AH52">
        <f>IF('6. Postes nuit'!$C$3="Score",1,1)</f>
        <v>1</v>
      </c>
      <c r="AI52">
        <f>IF('6. Postes nuit'!$C$3="Score",1,1)</f>
        <v>1</v>
      </c>
      <c r="AJ52">
        <f>IF('6. Postes nuit'!$C$3="Score",1,1)</f>
        <v>1</v>
      </c>
      <c r="AK52">
        <f>IF('6. Postes nuit'!$C$3="Score",1,1)</f>
        <v>1</v>
      </c>
      <c r="AL52">
        <f>IF('6. Postes nuit'!$C$3="Score",1,2)</f>
        <v>2</v>
      </c>
      <c r="AM52">
        <f>IF('6. Postes nuit'!$C$3="Score",1,2)</f>
        <v>2</v>
      </c>
      <c r="AN52">
        <f>IF('6. Postes nuit'!$C$3="Score",1,2)</f>
        <v>2</v>
      </c>
      <c r="AO52">
        <f>IF('6. Postes nuit'!$C$3="Score",1,1)</f>
        <v>1</v>
      </c>
      <c r="AP52">
        <f>IF('6. Postes nuit'!$C$3="Score",1,2)</f>
        <v>2</v>
      </c>
      <c r="AQ52">
        <f>IF('6. Postes nuit'!$C$3="Score",1,2)</f>
        <v>2</v>
      </c>
      <c r="AR52">
        <f>IF('6. Postes nuit'!$C$3="Score",1,2)</f>
        <v>2</v>
      </c>
      <c r="AS52">
        <f>IF('6. Postes nuit'!$C$3="Score",1,1)</f>
        <v>1</v>
      </c>
      <c r="AT52">
        <f>IF('6. Postes nuit'!$C$3="Score",1,1)</f>
        <v>1</v>
      </c>
      <c r="AU52">
        <f>IF('6. Postes nuit'!$C$3="Score",1,1)</f>
        <v>1</v>
      </c>
      <c r="AV52">
        <f>IF('6. Postes nuit'!$C$3="Score",1,1)</f>
        <v>1</v>
      </c>
      <c r="AW52">
        <f>IF('6. Postes nuit'!$C$3="Score",0,0)</f>
        <v>0</v>
      </c>
      <c r="AX52">
        <f>IF('6. Postes nuit'!$C$3="Score",0,0)</f>
        <v>0</v>
      </c>
      <c r="AY52">
        <f>IF('6. Postes nuit'!$C$3="Score",0,0)</f>
        <v>0</v>
      </c>
      <c r="AZ52">
        <f>IF('6. Postes nuit'!$C$3="Score",0,0)</f>
        <v>0</v>
      </c>
      <c r="BA52">
        <f>IF('6. Postes nuit'!$C$3="Score",1,1)</f>
        <v>1</v>
      </c>
      <c r="BB52">
        <f>IF('6. Postes nuit'!$C$3="Score",1,1)</f>
        <v>1</v>
      </c>
      <c r="BC52">
        <f>IF('6. Postes nuit'!$C$3="Score",1,1)</f>
        <v>1</v>
      </c>
      <c r="BD52">
        <f>IF('6. Postes nuit'!$C$3="Score",1,1)</f>
        <v>1</v>
      </c>
      <c r="BE52">
        <f>IF('6. Postes nuit'!$C$3="Score",1,1)</f>
        <v>1</v>
      </c>
      <c r="BF52">
        <f>IF('6. Postes nuit'!$C$3="Score",1,1)</f>
        <v>1</v>
      </c>
      <c r="BG52">
        <f>IF('6. Postes nuit'!$C$3="Score",1,2)</f>
        <v>2</v>
      </c>
      <c r="BH52">
        <f>IF('6. Postes nuit'!$C$3="Score",1,1)</f>
        <v>1</v>
      </c>
      <c r="BI52">
        <f>IF('6. Postes nuit'!$C$3="Score",1,1)</f>
        <v>1</v>
      </c>
      <c r="BJ52">
        <f>IF('6. Postes nuit'!$C$3="Score",1,1)</f>
        <v>1</v>
      </c>
      <c r="BK52">
        <f>IF('6. Postes nuit'!$C$3="Score",1,1)</f>
        <v>1</v>
      </c>
      <c r="BL52">
        <f>IF('6. Postes nuit'!$C$3="Score",1,1)</f>
        <v>1</v>
      </c>
      <c r="BM52">
        <f>IF('6. Postes nuit'!$C$3="Score",1,1)</f>
        <v>1</v>
      </c>
      <c r="BN52">
        <f>IF('6. Postes nuit'!$C$3="Score",0,0)</f>
        <v>0</v>
      </c>
      <c r="BO52">
        <f>IF('6. Postes nuit'!$C$3="Score",0,0)</f>
        <v>0</v>
      </c>
      <c r="BP52">
        <f>IF('6. Postes nuit'!$C$3="Score",0,0)</f>
        <v>0</v>
      </c>
      <c r="BQ52">
        <f>IF('6. Postes nuit'!$C$3="Score",0,0)</f>
        <v>0</v>
      </c>
      <c r="BR52">
        <f>IF('6. Postes nuit'!$C$3="Score",0,0)</f>
        <v>0</v>
      </c>
      <c r="BS52">
        <f>IF('6. Postes nuit'!$C$3="Score",0,0)</f>
        <v>0</v>
      </c>
      <c r="BT52">
        <f>IF('6. Postes nuit'!$C$3="Score",1,1)</f>
        <v>1</v>
      </c>
      <c r="BU52">
        <f>IF('6. Postes nuit'!$C$3="Score",1,1)</f>
        <v>1</v>
      </c>
      <c r="BV52">
        <f>IF('6. Postes nuit'!$C$3="Score",1,1)</f>
        <v>1</v>
      </c>
      <c r="BW52">
        <f>IF('6. Postes nuit'!$C$3="Score",1,2)</f>
        <v>2</v>
      </c>
      <c r="BX52">
        <f>IF('6. Postes nuit'!$C$3="Score",1,2)</f>
        <v>2</v>
      </c>
      <c r="BY52">
        <f>IF('6. Postes nuit'!$C$3="Score",1,2)</f>
        <v>2</v>
      </c>
      <c r="BZ52">
        <f>IF('6. Postes nuit'!$C$3="Score",1,2)</f>
        <v>2</v>
      </c>
      <c r="CA52">
        <f>IF('6. Postes nuit'!$C$3="Score",1,1)</f>
        <v>1</v>
      </c>
      <c r="CB52">
        <f>IF('6. Postes nuit'!$C$3="Score",1,1)</f>
        <v>1</v>
      </c>
      <c r="CC52">
        <f>IF('6. Postes nuit'!$C$3="Score",1,1)</f>
        <v>1</v>
      </c>
      <c r="CD52">
        <f>IF('6. Postes nuit'!$C$3="Score",0,0)</f>
        <v>0</v>
      </c>
      <c r="CE52">
        <f>IF('6. Postes nuit'!$C$3="Score",0,0)</f>
        <v>0</v>
      </c>
      <c r="CF52">
        <f>IF('6. Postes nuit'!$C$3="Score",0,0)</f>
        <v>0</v>
      </c>
      <c r="CG52">
        <f>IF('6. Postes nuit'!$C$3="Score",0,0)</f>
        <v>0</v>
      </c>
      <c r="CH52">
        <f>IF('6. Postes nuit'!$C$3="Score",0,0)</f>
        <v>0</v>
      </c>
      <c r="CI52">
        <f>IF('6. Postes nuit'!$C$3="Score",0,0)</f>
        <v>0</v>
      </c>
      <c r="CJ52">
        <f>IF('6. Postes nuit'!$C$3="Score",0,0)</f>
        <v>0</v>
      </c>
      <c r="CK52">
        <f>IF('6. Postes nuit'!$C$3="Score",0,0)</f>
        <v>0</v>
      </c>
      <c r="CL52">
        <f>IF('6. Postes nuit'!$C$3="Score",0,0)</f>
        <v>0</v>
      </c>
      <c r="CM52">
        <f>IF('6. Postes nuit'!$C$3="Score",0,0)</f>
        <v>0</v>
      </c>
      <c r="CN52">
        <f>IF('6. Postes nuit'!$C$3="Score",1,1)</f>
        <v>1</v>
      </c>
      <c r="CO52">
        <f>IF('6. Postes nuit'!$C$3="Score",1,1)</f>
        <v>1</v>
      </c>
      <c r="CP52">
        <f>IF('6. Postes nuit'!$C$3="Score",1,1)</f>
        <v>1</v>
      </c>
      <c r="CQ52">
        <f>IF('6. Postes nuit'!$C$3="Score",1,1)</f>
        <v>1</v>
      </c>
      <c r="CR52">
        <f>IF('6. Postes nuit'!$C$3="Score",1,1)</f>
        <v>1</v>
      </c>
      <c r="CS52">
        <f>IF('6. Postes nuit'!$C$3="Score",1,2)</f>
        <v>2</v>
      </c>
      <c r="CT52">
        <f>IF('6. Postes nuit'!$C$3="Score",1,2)</f>
        <v>2</v>
      </c>
      <c r="CU52">
        <f>IF('6. Postes nuit'!$C$3="Score",1,2)</f>
        <v>2</v>
      </c>
      <c r="CV52">
        <f>IF('6. Postes nuit'!$C$3="Score",1,2)</f>
        <v>2</v>
      </c>
      <c r="CW52">
        <f>IF('6. Postes nuit'!$C$3="Score",1,2)</f>
        <v>2</v>
      </c>
      <c r="CX52">
        <f>IF('6. Postes nuit'!$C$3="Score",1,2)</f>
        <v>2</v>
      </c>
      <c r="CY52">
        <f>IF('6. Postes nuit'!$C$3="Score",1,2)</f>
        <v>2</v>
      </c>
      <c r="CZ52">
        <f>IF('6. Postes nuit'!$C$3="Score",1,2)</f>
        <v>2</v>
      </c>
      <c r="DA52">
        <f>IF('6. Postes nuit'!$C$3="Score",1,2)</f>
        <v>2</v>
      </c>
    </row>
    <row r="53" spans="1:301" x14ac:dyDescent="0.35">
      <c r="A53" s="478" t="s">
        <v>1265</v>
      </c>
      <c r="B53" s="186" t="s">
        <v>655</v>
      </c>
      <c r="D53" s="207">
        <f t="shared" si="3"/>
        <v>1</v>
      </c>
      <c r="E53">
        <f>IF('6. Postes nuit'!$C$3="Score",,)</f>
        <v>0</v>
      </c>
      <c r="P53">
        <f>IF('6. Postes nuit'!$C$3="Score",,)</f>
        <v>0</v>
      </c>
      <c r="Q53">
        <f>IF('6. Postes nuit'!$C$3="Score",,)</f>
        <v>0</v>
      </c>
      <c r="R53">
        <f>IF('6. Postes nuit'!$C$3="Score",,)</f>
        <v>0</v>
      </c>
      <c r="S53">
        <f>IF('6. Postes nuit'!$C$3="Score",,)</f>
        <v>0</v>
      </c>
      <c r="T53">
        <f>IF('6. Postes nuit'!$C$3="Score",,)</f>
        <v>0</v>
      </c>
      <c r="U53">
        <f>IF('6. Postes nuit'!$C$3="Score",0,0)</f>
        <v>0</v>
      </c>
      <c r="V53">
        <f>IF('6. Postes nuit'!$C$3="Score",0,0)</f>
        <v>0</v>
      </c>
      <c r="W53">
        <f>IF('6. Postes nuit'!$C$3="Score",1,1)</f>
        <v>1</v>
      </c>
      <c r="X53">
        <f>IF('6. Postes nuit'!$C$3="Score",1,1)</f>
        <v>1</v>
      </c>
      <c r="Y53">
        <f>IF('6. Postes nuit'!$C$3="Score",1,1)</f>
        <v>1</v>
      </c>
      <c r="Z53">
        <f>IF('6. Postes nuit'!$C$3="Score",1,1)</f>
        <v>1</v>
      </c>
      <c r="AA53">
        <f>IF('6. Postes nuit'!$C$3="Score",1,1)</f>
        <v>1</v>
      </c>
      <c r="AB53">
        <f>IF('6. Postes nuit'!$C$3="Score",1,1)</f>
        <v>1</v>
      </c>
      <c r="AC53">
        <f>IF('6. Postes nuit'!$C$3="Score",1,1)</f>
        <v>1</v>
      </c>
      <c r="AD53">
        <f>IF('6. Postes nuit'!$C$3="Score",0,0)</f>
        <v>0</v>
      </c>
      <c r="AE53">
        <f>IF('6. Postes nuit'!$C$3="Score",1,1)</f>
        <v>1</v>
      </c>
      <c r="AF53">
        <f>IF('6. Postes nuit'!$C$3="Score",1,1)</f>
        <v>1</v>
      </c>
      <c r="AG53">
        <f>IF('6. Postes nuit'!$C$3="Score",1,1)</f>
        <v>1</v>
      </c>
      <c r="AH53">
        <f>IF('6. Postes nuit'!$C$3="Score",1,1)</f>
        <v>1</v>
      </c>
      <c r="AI53">
        <f>IF('6. Postes nuit'!$C$3="Score",1,1)</f>
        <v>1</v>
      </c>
      <c r="AJ53">
        <f>IF('6. Postes nuit'!$C$3="Score",1,1)</f>
        <v>1</v>
      </c>
      <c r="AK53">
        <f>IF('6. Postes nuit'!$C$3="Score",1,1)</f>
        <v>1</v>
      </c>
      <c r="AL53">
        <f>IF('6. Postes nuit'!$C$3="Score",0,0)</f>
        <v>0</v>
      </c>
      <c r="AM53">
        <f>IF('6. Postes nuit'!$C$3="Score",0,0)</f>
        <v>0</v>
      </c>
      <c r="AN53">
        <f>IF('6. Postes nuit'!$C$3="Score",0,0)</f>
        <v>0</v>
      </c>
      <c r="AO53">
        <f>IF('6. Postes nuit'!$C$3="Score",0,0)</f>
        <v>0</v>
      </c>
      <c r="AP53">
        <f>IF('6. Postes nuit'!$C$3="Score",0,0)</f>
        <v>0</v>
      </c>
      <c r="AQ53">
        <f>IF('6. Postes nuit'!$C$3="Score",1,1)</f>
        <v>1</v>
      </c>
      <c r="AR53">
        <f>IF('6. Postes nuit'!$C$3="Score",1,1)</f>
        <v>1</v>
      </c>
      <c r="AS53">
        <f>IF('6. Postes nuit'!$C$3="Score",1,1)</f>
        <v>1</v>
      </c>
      <c r="AT53">
        <f>IF('6. Postes nuit'!$C$3="Score",1,1)</f>
        <v>1</v>
      </c>
      <c r="AU53">
        <f>IF('6. Postes nuit'!$C$3="Score",1,1)</f>
        <v>1</v>
      </c>
      <c r="AV53">
        <f>IF('6. Postes nuit'!$C$3="Score",1,1)</f>
        <v>1</v>
      </c>
      <c r="AW53">
        <f>IF('6. Postes nuit'!$C$3="Score",1,1)</f>
        <v>1</v>
      </c>
      <c r="AX53">
        <f>IF('6. Postes nuit'!$C$3="Score",0,0)</f>
        <v>0</v>
      </c>
      <c r="AY53">
        <f>IF('6. Postes nuit'!$C$3="Score",0,0)</f>
        <v>0</v>
      </c>
      <c r="AZ53">
        <f>IF('6. Postes nuit'!$C$3="Score",0,0)</f>
        <v>0</v>
      </c>
      <c r="BA53">
        <f>IF('6. Postes nuit'!$C$3="Score",0,0)</f>
        <v>0</v>
      </c>
      <c r="BB53">
        <f>IF('6. Postes nuit'!$C$3="Score",0,0)</f>
        <v>0</v>
      </c>
      <c r="BC53">
        <f>IF('6. Postes nuit'!$C$3="Score",0,0)</f>
        <v>0</v>
      </c>
      <c r="BD53">
        <f>IF('6. Postes nuit'!$C$3="Score",0,0)</f>
        <v>0</v>
      </c>
      <c r="BE53">
        <f>IF('6. Postes nuit'!$C$3="Score",0,0)</f>
        <v>0</v>
      </c>
      <c r="BF53">
        <f>IF('6. Postes nuit'!$C$3="Score",0,0)</f>
        <v>0</v>
      </c>
      <c r="BG53">
        <f>IF('6. Postes nuit'!$C$3="Score",0,0)</f>
        <v>0</v>
      </c>
      <c r="BH53">
        <f>IF('6. Postes nuit'!$C$3="Score",0,0)</f>
        <v>0</v>
      </c>
      <c r="BI53">
        <f>IF('6. Postes nuit'!$C$3="Score",0,0)</f>
        <v>0</v>
      </c>
      <c r="BJ53">
        <f>IF('6. Postes nuit'!$C$3="Score",1,1)</f>
        <v>1</v>
      </c>
      <c r="BK53">
        <f>IF('6. Postes nuit'!$C$3="Score",1,1)</f>
        <v>1</v>
      </c>
      <c r="BL53">
        <f>IF('6. Postes nuit'!$C$3="Score",1,1)</f>
        <v>1</v>
      </c>
      <c r="BM53">
        <f>IF('6. Postes nuit'!$C$3="Score",1,2)</f>
        <v>2</v>
      </c>
      <c r="BN53">
        <f>IF('6. Postes nuit'!$C$3="Score",1,2)</f>
        <v>2</v>
      </c>
      <c r="BO53">
        <f>IF('6. Postes nuit'!$C$3="Score",1,2)</f>
        <v>2</v>
      </c>
      <c r="BP53">
        <f>IF('6. Postes nuit'!$C$3="Score",1,2)</f>
        <v>2</v>
      </c>
      <c r="BQ53">
        <f>IF('6. Postes nuit'!$C$3="Score",1,2)</f>
        <v>2</v>
      </c>
      <c r="BR53">
        <f>IF('6. Postes nuit'!$C$3="Score",1,2)</f>
        <v>2</v>
      </c>
      <c r="BS53">
        <f>IF('6. Postes nuit'!$C$3="Score",2,3)</f>
        <v>3</v>
      </c>
      <c r="BT53">
        <f>IF('6. Postes nuit'!$C$3="Score",1,2)</f>
        <v>2</v>
      </c>
      <c r="BU53">
        <f>IF('6. Postes nuit'!$C$3="Score",1,2)</f>
        <v>2</v>
      </c>
      <c r="BV53">
        <f>IF('6. Postes nuit'!$C$3="Score",1,2)</f>
        <v>2</v>
      </c>
      <c r="BW53">
        <f>IF('6. Postes nuit'!$C$3="Score",1,2)</f>
        <v>2</v>
      </c>
      <c r="BX53">
        <f>IF('6. Postes nuit'!$C$3="Score",1,1)</f>
        <v>1</v>
      </c>
      <c r="BY53">
        <f>IF('6. Postes nuit'!$C$3="Score",1,2)</f>
        <v>2</v>
      </c>
      <c r="BZ53">
        <f>IF('6. Postes nuit'!$C$3="Score",1,1)</f>
        <v>1</v>
      </c>
      <c r="CA53">
        <f>IF('6. Postes nuit'!$C$3="Score",1,1)</f>
        <v>1</v>
      </c>
      <c r="CB53">
        <f>IF('6. Postes nuit'!$C$3="Score",1,1)</f>
        <v>1</v>
      </c>
      <c r="CC53">
        <f>IF('6. Postes nuit'!$C$3="Score",1,1)</f>
        <v>1</v>
      </c>
      <c r="CD53">
        <f>IF('6. Postes nuit'!$C$3="Score",1,1)</f>
        <v>1</v>
      </c>
      <c r="CE53">
        <f>IF('6. Postes nuit'!$C$3="Score",1,1)</f>
        <v>1</v>
      </c>
      <c r="CF53">
        <f>IF('6. Postes nuit'!$C$3="Score",0,0)</f>
        <v>0</v>
      </c>
      <c r="CG53">
        <f>IF('6. Postes nuit'!$C$3="Score",0,0)</f>
        <v>0</v>
      </c>
      <c r="CH53">
        <f>IF('6. Postes nuit'!$C$3="Score",0,0)</f>
        <v>0</v>
      </c>
      <c r="CI53">
        <f>IF('6. Postes nuit'!$C$3="Score",0,0)</f>
        <v>0</v>
      </c>
      <c r="CJ53">
        <f>IF('6. Postes nuit'!$C$3="Score",1,1)</f>
        <v>1</v>
      </c>
      <c r="CK53">
        <f>IF('6. Postes nuit'!$C$3="Score",1,1)</f>
        <v>1</v>
      </c>
      <c r="CL53">
        <f>IF('6. Postes nuit'!$C$3="Score",1,1)</f>
        <v>1</v>
      </c>
      <c r="CM53">
        <f>IF('6. Postes nuit'!$C$3="Score",1,1)</f>
        <v>1</v>
      </c>
      <c r="CN53">
        <f>IF('6. Postes nuit'!$C$3="Score",1,2)</f>
        <v>2</v>
      </c>
      <c r="CO53">
        <f>IF('6. Postes nuit'!$C$3="Score",1,2)</f>
        <v>2</v>
      </c>
      <c r="CP53">
        <f>IF('6. Postes nuit'!$C$3="Score",1,2)</f>
        <v>2</v>
      </c>
      <c r="CQ53">
        <f>IF('6. Postes nuit'!$C$3="Score",1,1)</f>
        <v>1</v>
      </c>
      <c r="CR53">
        <f>IF('6. Postes nuit'!$C$3="Score",1,1)</f>
        <v>1</v>
      </c>
      <c r="CS53">
        <f>IF('6. Postes nuit'!$C$3="Score",1,1)</f>
        <v>1</v>
      </c>
      <c r="CT53">
        <f>IF('6. Postes nuit'!$C$3="Score",1,2)</f>
        <v>2</v>
      </c>
      <c r="CU53">
        <f>IF('6. Postes nuit'!$C$3="Score",1,1)</f>
        <v>1</v>
      </c>
      <c r="CV53">
        <f>IF('6. Postes nuit'!$C$3="Score",1,1)</f>
        <v>1</v>
      </c>
      <c r="CW53">
        <f>IF('6. Postes nuit'!$C$3="Score",1,2)</f>
        <v>2</v>
      </c>
      <c r="CX53">
        <f>IF('6. Postes nuit'!$C$3="Score",1,2)</f>
        <v>2</v>
      </c>
      <c r="CY53">
        <f>IF('6. Postes nuit'!$C$3="Score",2,3)</f>
        <v>3</v>
      </c>
      <c r="CZ53">
        <f>IF('6. Postes nuit'!$C$3="Score",2,3)</f>
        <v>3</v>
      </c>
      <c r="DA53">
        <f>IF('6. Postes nuit'!$C$3="Score",1,2)</f>
        <v>2</v>
      </c>
    </row>
    <row r="54" spans="1:301" x14ac:dyDescent="0.35">
      <c r="A54" s="478" t="s">
        <v>1265</v>
      </c>
      <c r="B54" s="186" t="s">
        <v>657</v>
      </c>
      <c r="D54" s="207">
        <f t="shared" si="3"/>
        <v>0.82352941176470584</v>
      </c>
      <c r="E54">
        <f>IF('6. Postes nuit'!$C$3="Score",,)</f>
        <v>0</v>
      </c>
      <c r="P54">
        <f>IF('6. Postes nuit'!$C$3="Score",,)</f>
        <v>0</v>
      </c>
      <c r="Q54">
        <f>IF('6. Postes nuit'!$C$3="Score",,)</f>
        <v>0</v>
      </c>
      <c r="R54">
        <f>IF('6. Postes nuit'!$C$3="Score",,)</f>
        <v>0</v>
      </c>
      <c r="S54">
        <f>IF('6. Postes nuit'!$C$3="Score",,)</f>
        <v>0</v>
      </c>
      <c r="T54">
        <f>IF('6. Postes nuit'!$C$3="Score",,)</f>
        <v>0</v>
      </c>
      <c r="U54">
        <f>IF('6. Postes nuit'!$C$3="Score",0,0)</f>
        <v>0</v>
      </c>
      <c r="V54">
        <f>IF('6. Postes nuit'!$C$3="Score",1,1)</f>
        <v>1</v>
      </c>
      <c r="W54">
        <f>IF('6. Postes nuit'!$C$3="Score",1,1)</f>
        <v>1</v>
      </c>
      <c r="X54">
        <f>IF('6. Postes nuit'!$C$3="Score",1,1)</f>
        <v>1</v>
      </c>
      <c r="Y54">
        <f>IF('6. Postes nuit'!$C$3="Score",1,1)</f>
        <v>1</v>
      </c>
      <c r="Z54">
        <f>IF('6. Postes nuit'!$C$3="Score",1,1)</f>
        <v>1</v>
      </c>
      <c r="AA54">
        <f>IF('6. Postes nuit'!$C$3="Score",1,1)</f>
        <v>1</v>
      </c>
      <c r="AB54">
        <f>IF('6. Postes nuit'!$C$3="Score",1,1)</f>
        <v>1</v>
      </c>
      <c r="AC54">
        <f>IF('6. Postes nuit'!$C$3="Score",0,0)</f>
        <v>0</v>
      </c>
      <c r="AD54">
        <f>IF('6. Postes nuit'!$C$3="Score",1,1)</f>
        <v>1</v>
      </c>
      <c r="AE54">
        <f>IF('6. Postes nuit'!$C$3="Score",1,1)</f>
        <v>1</v>
      </c>
      <c r="AF54">
        <f>IF('6. Postes nuit'!$C$3="Score",1,1)</f>
        <v>1</v>
      </c>
      <c r="AG54">
        <f>IF('6. Postes nuit'!$C$3="Score",1,2)</f>
        <v>2</v>
      </c>
      <c r="AH54">
        <f>IF('6. Postes nuit'!$C$3="Score",1,2)</f>
        <v>2</v>
      </c>
      <c r="AI54">
        <f>IF('6. Postes nuit'!$C$3="Score",1,2)</f>
        <v>2</v>
      </c>
      <c r="AJ54">
        <f>IF('6. Postes nuit'!$C$3="Score",1,2)</f>
        <v>2</v>
      </c>
      <c r="AK54">
        <f>IF('6. Postes nuit'!$C$3="Score",1,1)</f>
        <v>1</v>
      </c>
      <c r="AL54">
        <f>IF('6. Postes nuit'!$C$3="Score",1,1)</f>
        <v>1</v>
      </c>
      <c r="AM54">
        <f>IF('6. Postes nuit'!$C$3="Score",1,1)</f>
        <v>1</v>
      </c>
      <c r="AN54">
        <f>IF('6. Postes nuit'!$C$3="Score",0,0)</f>
        <v>0</v>
      </c>
      <c r="AO54">
        <f>IF('6. Postes nuit'!$C$3="Score",0,0)</f>
        <v>0</v>
      </c>
      <c r="AP54">
        <f>IF('6. Postes nuit'!$C$3="Score",0,0)</f>
        <v>0</v>
      </c>
      <c r="AQ54">
        <f>IF('6. Postes nuit'!$C$3="Score",0,0)</f>
        <v>0</v>
      </c>
      <c r="AR54">
        <f>IF('6. Postes nuit'!$C$3="Score",0,0)</f>
        <v>0</v>
      </c>
      <c r="AS54">
        <f>IF('6. Postes nuit'!$C$3="Score",0,0)</f>
        <v>0</v>
      </c>
      <c r="AT54">
        <f>IF('6. Postes nuit'!$C$3="Score",0,0)</f>
        <v>0</v>
      </c>
      <c r="AU54">
        <f>IF('6. Postes nuit'!$C$3="Score",0,0)</f>
        <v>0</v>
      </c>
      <c r="AV54">
        <f>IF('6. Postes nuit'!$C$3="Score",0,0)</f>
        <v>0</v>
      </c>
      <c r="AW54">
        <f>IF('6. Postes nuit'!$C$3="Score",0,0)</f>
        <v>0</v>
      </c>
      <c r="AX54">
        <f>IF('6. Postes nuit'!$C$3="Score",0,0)</f>
        <v>0</v>
      </c>
      <c r="AY54">
        <f>IF('6. Postes nuit'!$C$3="Score",0,0)</f>
        <v>0</v>
      </c>
      <c r="AZ54">
        <f>IF('6. Postes nuit'!$C$3="Score",0,0)</f>
        <v>0</v>
      </c>
      <c r="BA54">
        <f>IF('6. Postes nuit'!$C$3="Score",0,0)</f>
        <v>0</v>
      </c>
      <c r="BB54">
        <f>IF('6. Postes nuit'!$C$3="Score",1,1)</f>
        <v>1</v>
      </c>
      <c r="BC54">
        <f>IF('6. Postes nuit'!$C$3="Score",1,1)</f>
        <v>1</v>
      </c>
      <c r="BD54">
        <f>IF('6. Postes nuit'!$C$3="Score",1,2)</f>
        <v>2</v>
      </c>
      <c r="BE54">
        <f>IF('6. Postes nuit'!$C$3="Score",1,2)</f>
        <v>2</v>
      </c>
      <c r="BF54">
        <f>IF('6. Postes nuit'!$C$3="Score",1,2)</f>
        <v>2</v>
      </c>
      <c r="BG54">
        <f>IF('6. Postes nuit'!$C$3="Score",1,2)</f>
        <v>2</v>
      </c>
      <c r="BH54">
        <f>IF('6. Postes nuit'!$C$3="Score",1,2)</f>
        <v>2</v>
      </c>
      <c r="BI54">
        <f>IF('6. Postes nuit'!$C$3="Score",1,2)</f>
        <v>2</v>
      </c>
      <c r="BJ54">
        <f>IF('6. Postes nuit'!$C$3="Score",1,2)</f>
        <v>2</v>
      </c>
      <c r="BK54">
        <f>IF('6. Postes nuit'!$C$3="Score",1,2)</f>
        <v>2</v>
      </c>
      <c r="BL54">
        <f>IF('6. Postes nuit'!$C$3="Score",1,2)</f>
        <v>2</v>
      </c>
      <c r="BM54">
        <f>IF('6. Postes nuit'!$C$3="Score",1,2)</f>
        <v>2</v>
      </c>
      <c r="BN54">
        <f>IF('6. Postes nuit'!$C$3="Score",1,2)</f>
        <v>2</v>
      </c>
      <c r="BO54">
        <f>IF('6. Postes nuit'!$C$3="Score",1,2)</f>
        <v>2</v>
      </c>
      <c r="BP54">
        <f>IF('6. Postes nuit'!$C$3="Score",1,1)</f>
        <v>1</v>
      </c>
      <c r="BQ54">
        <f>IF('6. Postes nuit'!$C$3="Score",1,1)</f>
        <v>1</v>
      </c>
      <c r="BR54">
        <f>IF('6. Postes nuit'!$C$3="Score",0,0)</f>
        <v>0</v>
      </c>
      <c r="BS54">
        <f>IF('6. Postes nuit'!$C$3="Score",0,0)</f>
        <v>0</v>
      </c>
      <c r="BT54">
        <f>IF('6. Postes nuit'!$C$3="Score",0,0)</f>
        <v>0</v>
      </c>
      <c r="BU54">
        <f>IF('6. Postes nuit'!$C$3="Score",0,0)</f>
        <v>0</v>
      </c>
      <c r="BV54">
        <f>IF('6. Postes nuit'!$C$3="Score",1,1)</f>
        <v>1</v>
      </c>
      <c r="BW54">
        <f>IF('6. Postes nuit'!$C$3="Score",1,1)</f>
        <v>1</v>
      </c>
      <c r="BX54">
        <f>IF('6. Postes nuit'!$C$3="Score",1,1)</f>
        <v>1</v>
      </c>
      <c r="BY54">
        <f>IF('6. Postes nuit'!$C$3="Score",1,1)</f>
        <v>1</v>
      </c>
      <c r="BZ54">
        <f>IF('6. Postes nuit'!$C$3="Score",1,2)</f>
        <v>2</v>
      </c>
      <c r="CA54">
        <f>IF('6. Postes nuit'!$C$3="Score",1,2)</f>
        <v>2</v>
      </c>
      <c r="CB54">
        <f>IF('6. Postes nuit'!$C$3="Score",1,2)</f>
        <v>2</v>
      </c>
      <c r="CC54">
        <f>IF('6. Postes nuit'!$C$3="Score",1,1)</f>
        <v>1</v>
      </c>
      <c r="CD54">
        <f>IF('6. Postes nuit'!$C$3="Score",1,1)</f>
        <v>1</v>
      </c>
      <c r="CE54">
        <f>IF('6. Postes nuit'!$C$3="Score",1,2)</f>
        <v>2</v>
      </c>
      <c r="CF54">
        <f>IF('6. Postes nuit'!$C$3="Score",1,2)</f>
        <v>2</v>
      </c>
      <c r="CG54">
        <f>IF('6. Postes nuit'!$C$3="Score",1,1)</f>
        <v>1</v>
      </c>
      <c r="CH54">
        <f>IF('6. Postes nuit'!$C$3="Score",1,1)</f>
        <v>1</v>
      </c>
      <c r="CI54">
        <f>IF('6. Postes nuit'!$C$3="Score",1,1)</f>
        <v>1</v>
      </c>
      <c r="CJ54">
        <f>IF('6. Postes nuit'!$C$3="Score",1,1)</f>
        <v>1</v>
      </c>
      <c r="CK54">
        <f>IF('6. Postes nuit'!$C$3="Score",1,1)</f>
        <v>1</v>
      </c>
      <c r="CL54">
        <f>IF('6. Postes nuit'!$C$3="Score",0,0)</f>
        <v>0</v>
      </c>
      <c r="CM54">
        <f>IF('6. Postes nuit'!$C$3="Score",0,0)</f>
        <v>0</v>
      </c>
      <c r="CN54">
        <f>IF('6. Postes nuit'!$C$3="Score",0,0)</f>
        <v>0</v>
      </c>
      <c r="CO54">
        <f>IF('6. Postes nuit'!$C$3="Score",0,0)</f>
        <v>0</v>
      </c>
      <c r="CP54">
        <f>IF('6. Postes nuit'!$C$3="Score",0,0)</f>
        <v>0</v>
      </c>
      <c r="CQ54">
        <f>IF('6. Postes nuit'!$C$3="Score",0,0)</f>
        <v>0</v>
      </c>
      <c r="CR54">
        <f>IF('6. Postes nuit'!$C$3="Score",0,0)</f>
        <v>0</v>
      </c>
      <c r="CS54">
        <f>IF('6. Postes nuit'!$C$3="Score",0,0)</f>
        <v>0</v>
      </c>
      <c r="CT54">
        <f>IF('6. Postes nuit'!$C$3="Score",0,0)</f>
        <v>0</v>
      </c>
      <c r="CU54">
        <f>IF('6. Postes nuit'!$C$3="Score",0,0)</f>
        <v>0</v>
      </c>
      <c r="CV54">
        <f>IF('6. Postes nuit'!$C$3="Score",0,0)</f>
        <v>0</v>
      </c>
      <c r="CW54">
        <f>IF('6. Postes nuit'!$C$3="Score",0,0)</f>
        <v>0</v>
      </c>
      <c r="CX54">
        <f>IF('6. Postes nuit'!$C$3="Score",0,0)</f>
        <v>0</v>
      </c>
      <c r="CY54">
        <f>IF('6. Postes nuit'!$C$3="Score",0,0)</f>
        <v>0</v>
      </c>
      <c r="CZ54">
        <f>IF('6. Postes nuit'!$C$3="Score",0,0)</f>
        <v>0</v>
      </c>
      <c r="DA54">
        <f>IF('6. Postes nuit'!$C$3="Score",0,0)</f>
        <v>0</v>
      </c>
      <c r="DB54">
        <f>IF('6. Postes nuit'!$C$3="Score",0,0)</f>
        <v>0</v>
      </c>
      <c r="DC54">
        <f>IF('6. Postes nuit'!$C$3="Score",0,0)</f>
        <v>0</v>
      </c>
      <c r="DD54">
        <f>IF('6. Postes nuit'!$C$3="Score",0,0)</f>
        <v>0</v>
      </c>
      <c r="DE54">
        <f>IF('6. Postes nuit'!$C$3="Score",0,0)</f>
        <v>0</v>
      </c>
      <c r="DF54">
        <f>IF('6. Postes nuit'!$C$3="Score",0,0)</f>
        <v>0</v>
      </c>
      <c r="DG54">
        <f>IF('6. Postes nuit'!$C$3="Score",0,0)</f>
        <v>0</v>
      </c>
      <c r="DH54">
        <f>IF('6. Postes nuit'!$C$3="Score",0,0)</f>
        <v>0</v>
      </c>
      <c r="DI54">
        <f>IF('6. Postes nuit'!$C$3="Score",0,0)</f>
        <v>0</v>
      </c>
      <c r="DJ54">
        <f>IF('6. Postes nuit'!$C$3="Score",0,0)</f>
        <v>0</v>
      </c>
      <c r="DK54">
        <f>IF('6. Postes nuit'!$C$3="Score",0,0)</f>
        <v>0</v>
      </c>
      <c r="DL54">
        <f>IF('6. Postes nuit'!$C$3="Score",0,0)</f>
        <v>0</v>
      </c>
      <c r="DM54">
        <f>IF('6. Postes nuit'!$C$3="Score",0,0)</f>
        <v>0</v>
      </c>
      <c r="DN54">
        <f>IF('6. Postes nuit'!$C$3="Score",0,0)</f>
        <v>0</v>
      </c>
      <c r="DO54">
        <f>IF('6. Postes nuit'!$C$3="Score",0,0)</f>
        <v>0</v>
      </c>
      <c r="DP54">
        <f>IF('6. Postes nuit'!$C$3="Score",0,0)</f>
        <v>0</v>
      </c>
      <c r="DQ54">
        <f>IF('6. Postes nuit'!$C$3="Score",0,0)</f>
        <v>0</v>
      </c>
      <c r="DR54">
        <f>IF('6. Postes nuit'!$C$3="Score",0,0)</f>
        <v>0</v>
      </c>
      <c r="DS54">
        <f>IF('6. Postes nuit'!$C$3="Score",0,0)</f>
        <v>0</v>
      </c>
      <c r="DT54">
        <f>IF('6. Postes nuit'!$C$3="Score",0,0)</f>
        <v>0</v>
      </c>
      <c r="DU54">
        <f>IF('6. Postes nuit'!$C$3="Score",0,0)</f>
        <v>0</v>
      </c>
      <c r="DV54">
        <f>IF('6. Postes nuit'!$C$3="Score",0,0)</f>
        <v>0</v>
      </c>
      <c r="DW54">
        <f>IF('6. Postes nuit'!$C$3="Score",0,0)</f>
        <v>0</v>
      </c>
      <c r="DX54">
        <f>IF('6. Postes nuit'!$C$3="Score",0,0)</f>
        <v>0</v>
      </c>
      <c r="DY54">
        <f>IF('6. Postes nuit'!$C$3="Score",0,0)</f>
        <v>0</v>
      </c>
      <c r="DZ54">
        <f>IF('6. Postes nuit'!$C$3="Score",0,0)</f>
        <v>0</v>
      </c>
      <c r="EA54">
        <f>IF('6. Postes nuit'!$C$3="Score",0,0)</f>
        <v>0</v>
      </c>
      <c r="EB54">
        <f>IF('6. Postes nuit'!$C$3="Score",0,0)</f>
        <v>0</v>
      </c>
      <c r="EC54">
        <f>IF('6. Postes nuit'!$C$3="Score",0,0)</f>
        <v>0</v>
      </c>
      <c r="ED54">
        <f>IF('6. Postes nuit'!$C$3="Score",0,0)</f>
        <v>0</v>
      </c>
      <c r="EE54">
        <f>IF('6. Postes nuit'!$C$3="Score",0,0)</f>
        <v>0</v>
      </c>
      <c r="EF54">
        <f>IF('6. Postes nuit'!$C$3="Score",0,0)</f>
        <v>0</v>
      </c>
      <c r="EG54">
        <f>IF('6. Postes nuit'!$C$3="Score",0,0)</f>
        <v>0</v>
      </c>
      <c r="EH54">
        <f>IF('6. Postes nuit'!$C$3="Score",0,0)</f>
        <v>0</v>
      </c>
      <c r="EI54">
        <f>IF('6. Postes nuit'!$C$3="Score",0,0)</f>
        <v>0</v>
      </c>
      <c r="EJ54">
        <f>IF('6. Postes nuit'!$C$3="Score",0,0)</f>
        <v>0</v>
      </c>
      <c r="EK54">
        <f>IF('6. Postes nuit'!$C$3="Score",0,0)</f>
        <v>0</v>
      </c>
      <c r="EL54">
        <f>IF('6. Postes nuit'!$C$3="Score",0,0)</f>
        <v>0</v>
      </c>
      <c r="EM54">
        <f>IF('6. Postes nuit'!$C$3="Score",0,0)</f>
        <v>0</v>
      </c>
      <c r="EN54">
        <f>IF('6. Postes nuit'!$C$3="Score",0,0)</f>
        <v>0</v>
      </c>
      <c r="EO54">
        <f>IF('6. Postes nuit'!$C$3="Score",0,0)</f>
        <v>0</v>
      </c>
      <c r="EP54">
        <f>IF('6. Postes nuit'!$C$3="Score",0,0)</f>
        <v>0</v>
      </c>
      <c r="EQ54">
        <f>IF('6. Postes nuit'!$C$3="Score",0,0)</f>
        <v>0</v>
      </c>
      <c r="ER54">
        <f>IF('6. Postes nuit'!$C$3="Score",0,0)</f>
        <v>0</v>
      </c>
      <c r="ES54">
        <f>IF('6. Postes nuit'!$C$3="Score",0,0)</f>
        <v>0</v>
      </c>
      <c r="ET54">
        <f>IF('6. Postes nuit'!$C$3="Score",0,0)</f>
        <v>0</v>
      </c>
      <c r="EU54">
        <f>IF('6. Postes nuit'!$C$3="Score",0,0)</f>
        <v>0</v>
      </c>
      <c r="EV54">
        <f>IF('6. Postes nuit'!$C$3="Score",0,0)</f>
        <v>0</v>
      </c>
      <c r="EW54">
        <f>IF('6. Postes nuit'!$C$3="Score",0,0)</f>
        <v>0</v>
      </c>
      <c r="EX54">
        <f>IF('6. Postes nuit'!$C$3="Score",0,0)</f>
        <v>0</v>
      </c>
      <c r="EY54">
        <f>IF('6. Postes nuit'!$C$3="Score",0,0)</f>
        <v>0</v>
      </c>
      <c r="EZ54">
        <f>IF('6. Postes nuit'!$C$3="Score",0,0)</f>
        <v>0</v>
      </c>
      <c r="FA54">
        <f>IF('6. Postes nuit'!$C$3="Score",0,0)</f>
        <v>0</v>
      </c>
      <c r="FB54">
        <f>IF('6. Postes nuit'!$C$3="Score",0,0)</f>
        <v>0</v>
      </c>
      <c r="FC54">
        <f>IF('6. Postes nuit'!$C$3="Score",0,0)</f>
        <v>0</v>
      </c>
      <c r="FD54">
        <f>IF('6. Postes nuit'!$C$3="Score",0,0)</f>
        <v>0</v>
      </c>
      <c r="FE54">
        <f>IF('6. Postes nuit'!$C$3="Score",0,0)</f>
        <v>0</v>
      </c>
      <c r="FF54">
        <f>IF('6. Postes nuit'!$C$3="Score",0,0)</f>
        <v>0</v>
      </c>
      <c r="FG54">
        <f>IF('6. Postes nuit'!$C$3="Score",0,0)</f>
        <v>0</v>
      </c>
      <c r="FH54">
        <f>IF('6. Postes nuit'!$C$3="Score",0,0)</f>
        <v>0</v>
      </c>
      <c r="FI54">
        <f>IF('6. Postes nuit'!$C$3="Score",0,0)</f>
        <v>0</v>
      </c>
      <c r="FJ54">
        <f>IF('6. Postes nuit'!$C$3="Score",0,0)</f>
        <v>0</v>
      </c>
      <c r="FK54">
        <f>IF('6. Postes nuit'!$C$3="Score",0,0)</f>
        <v>0</v>
      </c>
      <c r="FL54">
        <f>IF('6. Postes nuit'!$C$3="Score",0,0)</f>
        <v>0</v>
      </c>
      <c r="FM54">
        <f>IF('6. Postes nuit'!$C$3="Score",0,0)</f>
        <v>0</v>
      </c>
      <c r="FN54">
        <f>IF('6. Postes nuit'!$C$3="Score",0,0)</f>
        <v>0</v>
      </c>
      <c r="FO54">
        <f>IF('6. Postes nuit'!$C$3="Score",0,0)</f>
        <v>0</v>
      </c>
      <c r="FP54">
        <f>IF('6. Postes nuit'!$C$3="Score",0,0)</f>
        <v>0</v>
      </c>
      <c r="FQ54">
        <f>IF('6. Postes nuit'!$C$3="Score",0,0)</f>
        <v>0</v>
      </c>
      <c r="FR54">
        <f>IF('6. Postes nuit'!$C$3="Score",0,0)</f>
        <v>0</v>
      </c>
      <c r="FS54">
        <f>IF('6. Postes nuit'!$C$3="Score",0,0)</f>
        <v>0</v>
      </c>
      <c r="FT54">
        <f>IF('6. Postes nuit'!$C$3="Score",0,0)</f>
        <v>0</v>
      </c>
      <c r="FU54">
        <f>IF('6. Postes nuit'!$C$3="Score",,)</f>
        <v>0</v>
      </c>
      <c r="FV54">
        <f>IF('6. Postes nuit'!$C$3="Score",,)</f>
        <v>0</v>
      </c>
      <c r="FW54">
        <f>IF('6. Postes nuit'!$C$3="Score",,)</f>
        <v>0</v>
      </c>
      <c r="FX54">
        <f>IF('6. Postes nuit'!$C$3="Score",,)</f>
        <v>0</v>
      </c>
      <c r="FY54">
        <f>IF('6. Postes nuit'!$C$3="Score",,)</f>
        <v>0</v>
      </c>
      <c r="FZ54">
        <f>IF('6. Postes nuit'!$C$3="Score",,)</f>
        <v>0</v>
      </c>
      <c r="GA54">
        <f>IF('6. Postes nuit'!$C$3="Score",,)</f>
        <v>0</v>
      </c>
      <c r="GB54">
        <f>IF('6. Postes nuit'!$C$3="Score",,)</f>
        <v>0</v>
      </c>
      <c r="GC54">
        <f>IF('6. Postes nuit'!$C$3="Score",,)</f>
        <v>0</v>
      </c>
      <c r="GD54">
        <f>IF('6. Postes nuit'!$C$3="Score",,)</f>
        <v>0</v>
      </c>
      <c r="GE54">
        <f>IF('6. Postes nuit'!$C$3="Score",,)</f>
        <v>0</v>
      </c>
      <c r="GF54">
        <f>IF('6. Postes nuit'!$C$3="Score",,)</f>
        <v>0</v>
      </c>
      <c r="GG54">
        <f>IF('6. Postes nuit'!$C$3="Score",,)</f>
        <v>0</v>
      </c>
      <c r="GH54">
        <f>IF('6. Postes nuit'!$C$3="Score",,)</f>
        <v>0</v>
      </c>
      <c r="GI54">
        <f>IF('6. Postes nuit'!$C$3="Score",,)</f>
        <v>0</v>
      </c>
      <c r="GJ54">
        <f>IF('6. Postes nuit'!$C$3="Score",,)</f>
        <v>0</v>
      </c>
      <c r="GK54">
        <f>IF('6. Postes nuit'!$C$3="Score",,)</f>
        <v>0</v>
      </c>
      <c r="GL54">
        <f>IF('6. Postes nuit'!$C$3="Score",,)</f>
        <v>0</v>
      </c>
      <c r="GM54">
        <f>IF('6. Postes nuit'!$C$3="Score",,)</f>
        <v>0</v>
      </c>
      <c r="GN54">
        <f>IF('6. Postes nuit'!$C$3="Score",,)</f>
        <v>0</v>
      </c>
      <c r="GO54">
        <f>IF('6. Postes nuit'!$C$3="Score",,)</f>
        <v>0</v>
      </c>
      <c r="GP54">
        <f>IF('6. Postes nuit'!$C$3="Score",,)</f>
        <v>0</v>
      </c>
      <c r="GQ54">
        <f>IF('6. Postes nuit'!$C$3="Score",,)</f>
        <v>0</v>
      </c>
      <c r="GR54">
        <f>IF('6. Postes nuit'!$C$3="Score",,)</f>
        <v>0</v>
      </c>
      <c r="GS54">
        <f>IF('6. Postes nuit'!$C$3="Score",,)</f>
        <v>0</v>
      </c>
      <c r="GT54">
        <f>IF('6. Postes nuit'!$C$3="Score",,)</f>
        <v>0</v>
      </c>
      <c r="GU54">
        <f>IF('6. Postes nuit'!$C$3="Score",,)</f>
        <v>0</v>
      </c>
      <c r="GV54">
        <f>IF('6. Postes nuit'!$C$3="Score",,)</f>
        <v>0</v>
      </c>
      <c r="GW54">
        <f>IF('6. Postes nuit'!$C$3="Score",,)</f>
        <v>0</v>
      </c>
      <c r="GX54">
        <f>IF('6. Postes nuit'!$C$3="Score",,)</f>
        <v>0</v>
      </c>
      <c r="GY54">
        <f>IF('6. Postes nuit'!$C$3="Score",,)</f>
        <v>0</v>
      </c>
      <c r="GZ54">
        <f>IF('6. Postes nuit'!$C$3="Score",,)</f>
        <v>0</v>
      </c>
      <c r="HA54">
        <f>IF('6. Postes nuit'!$C$3="Score",,)</f>
        <v>0</v>
      </c>
      <c r="HB54">
        <f>IF('6. Postes nuit'!$C$3="Score",,)</f>
        <v>0</v>
      </c>
      <c r="HC54">
        <f>IF('6. Postes nuit'!$C$3="Score",,)</f>
        <v>0</v>
      </c>
      <c r="HD54">
        <f>IF('6. Postes nuit'!$C$3="Score",,)</f>
        <v>0</v>
      </c>
      <c r="HE54">
        <f>IF('6. Postes nuit'!$C$3="Score",,)</f>
        <v>0</v>
      </c>
      <c r="HF54">
        <f>IF('6. Postes nuit'!$C$3="Score",,)</f>
        <v>0</v>
      </c>
      <c r="HG54">
        <f>IF('6. Postes nuit'!$C$3="Score",,)</f>
        <v>0</v>
      </c>
      <c r="HH54">
        <f>IF('6. Postes nuit'!$C$3="Score",,)</f>
        <v>0</v>
      </c>
      <c r="HI54">
        <f>IF('6. Postes nuit'!$C$3="Score",,)</f>
        <v>0</v>
      </c>
      <c r="HJ54">
        <f>IF('6. Postes nuit'!$C$3="Score",,)</f>
        <v>0</v>
      </c>
      <c r="HK54">
        <f>IF('6. Postes nuit'!$C$3="Score",,)</f>
        <v>0</v>
      </c>
      <c r="HL54">
        <f>IF('6. Postes nuit'!$C$3="Score",,)</f>
        <v>0</v>
      </c>
      <c r="HM54">
        <f>IF('6. Postes nuit'!$C$3="Score",,)</f>
        <v>0</v>
      </c>
      <c r="HN54">
        <f>IF('6. Postes nuit'!$C$3="Score",,)</f>
        <v>0</v>
      </c>
      <c r="HO54">
        <f>IF('6. Postes nuit'!$C$3="Score",,)</f>
        <v>0</v>
      </c>
      <c r="HP54">
        <f>IF('6. Postes nuit'!$C$3="Score",,)</f>
        <v>0</v>
      </c>
      <c r="HQ54">
        <f>IF('6. Postes nuit'!$C$3="Score",,)</f>
        <v>0</v>
      </c>
      <c r="HR54">
        <f>IF('6. Postes nuit'!$C$3="Score",,)</f>
        <v>0</v>
      </c>
      <c r="HS54">
        <f>IF('6. Postes nuit'!$C$3="Score",,)</f>
        <v>0</v>
      </c>
      <c r="HT54">
        <f>IF('6. Postes nuit'!$C$3="Score",,)</f>
        <v>0</v>
      </c>
      <c r="HU54">
        <f>IF('6. Postes nuit'!$C$3="Score",,)</f>
        <v>0</v>
      </c>
      <c r="HV54">
        <f>IF('6. Postes nuit'!$C$3="Score",,)</f>
        <v>0</v>
      </c>
      <c r="HW54">
        <f>IF('6. Postes nuit'!$C$3="Score",,)</f>
        <v>0</v>
      </c>
      <c r="HX54">
        <f>IF('6. Postes nuit'!$C$3="Score",,)</f>
        <v>0</v>
      </c>
      <c r="HY54">
        <f>IF('6. Postes nuit'!$C$3="Score",,)</f>
        <v>0</v>
      </c>
      <c r="HZ54">
        <f>IF('6. Postes nuit'!$C$3="Score",,)</f>
        <v>0</v>
      </c>
      <c r="IA54">
        <f>IF('6. Postes nuit'!$C$3="Score",,)</f>
        <v>0</v>
      </c>
      <c r="IB54">
        <f>IF('6. Postes nuit'!$C$3="Score",,)</f>
        <v>0</v>
      </c>
      <c r="IC54">
        <f>IF('6. Postes nuit'!$C$3="Score",,)</f>
        <v>0</v>
      </c>
      <c r="ID54">
        <f>IF('6. Postes nuit'!$C$3="Score",,)</f>
        <v>0</v>
      </c>
      <c r="IE54">
        <f>IF('6. Postes nuit'!$C$3="Score",,)</f>
        <v>0</v>
      </c>
      <c r="IF54">
        <f>IF('6. Postes nuit'!$C$3="Score",,)</f>
        <v>0</v>
      </c>
      <c r="IG54">
        <f>IF('6. Postes nuit'!$C$3="Score",,)</f>
        <v>0</v>
      </c>
      <c r="IH54">
        <f>IF('6. Postes nuit'!$C$3="Score",,)</f>
        <v>0</v>
      </c>
      <c r="II54">
        <f>IF('6. Postes nuit'!$C$3="Score",,)</f>
        <v>0</v>
      </c>
      <c r="IJ54">
        <f>IF('6. Postes nuit'!$C$3="Score",,)</f>
        <v>0</v>
      </c>
      <c r="IK54">
        <f>IF('6. Postes nuit'!$C$3="Score",,)</f>
        <v>0</v>
      </c>
      <c r="IL54">
        <f>IF('6. Postes nuit'!$C$3="Score",,)</f>
        <v>0</v>
      </c>
      <c r="IM54">
        <f>IF('6. Postes nuit'!$C$3="Score",,)</f>
        <v>0</v>
      </c>
      <c r="IN54">
        <f>IF('6. Postes nuit'!$C$3="Score",,)</f>
        <v>0</v>
      </c>
      <c r="IO54">
        <f>IF('6. Postes nuit'!$C$3="Score",,)</f>
        <v>0</v>
      </c>
      <c r="IP54">
        <f>IF('6. Postes nuit'!$C$3="Score",,)</f>
        <v>0</v>
      </c>
      <c r="IQ54">
        <f>IF('6. Postes nuit'!$C$3="Score",,)</f>
        <v>0</v>
      </c>
      <c r="IR54">
        <f>IF('6. Postes nuit'!$C$3="Score",,)</f>
        <v>0</v>
      </c>
      <c r="IS54">
        <f>IF('6. Postes nuit'!$C$3="Score",,)</f>
        <v>0</v>
      </c>
      <c r="IT54">
        <f>IF('6. Postes nuit'!$C$3="Score",,)</f>
        <v>0</v>
      </c>
      <c r="IU54">
        <f>IF('6. Postes nuit'!$C$3="Score",,)</f>
        <v>0</v>
      </c>
      <c r="IV54">
        <f>IF('6. Postes nuit'!$C$3="Score",,)</f>
        <v>0</v>
      </c>
      <c r="IW54">
        <f>IF('6. Postes nuit'!$C$3="Score",,)</f>
        <v>0</v>
      </c>
      <c r="IX54">
        <f>IF('6. Postes nuit'!$C$3="Score",,)</f>
        <v>0</v>
      </c>
      <c r="IY54">
        <f>IF('6. Postes nuit'!$C$3="Score",,)</f>
        <v>0</v>
      </c>
      <c r="IZ54">
        <f>IF('6. Postes nuit'!$C$3="Score",,)</f>
        <v>0</v>
      </c>
      <c r="JA54">
        <f>IF('6. Postes nuit'!$C$3="Score",,)</f>
        <v>0</v>
      </c>
      <c r="JB54">
        <f>IF('6. Postes nuit'!$C$3="Score",,)</f>
        <v>0</v>
      </c>
      <c r="JC54">
        <f>IF('6. Postes nuit'!$C$3="Score",,)</f>
        <v>0</v>
      </c>
      <c r="JD54">
        <f>IF('6. Postes nuit'!$C$3="Score",,)</f>
        <v>0</v>
      </c>
      <c r="JE54">
        <f>IF('6. Postes nuit'!$C$3="Score",,)</f>
        <v>0</v>
      </c>
      <c r="JF54">
        <f>IF('6. Postes nuit'!$C$3="Score",,)</f>
        <v>0</v>
      </c>
      <c r="JG54">
        <f>IF('6. Postes nuit'!$C$3="Score",,)</f>
        <v>0</v>
      </c>
      <c r="JH54">
        <f>IF('6. Postes nuit'!$C$3="Score",,)</f>
        <v>0</v>
      </c>
      <c r="JI54">
        <f>IF('6. Postes nuit'!$C$3="Score",,)</f>
        <v>0</v>
      </c>
      <c r="JJ54">
        <f>IF('6. Postes nuit'!$C$3="Score",,)</f>
        <v>0</v>
      </c>
      <c r="JK54">
        <f>IF('6. Postes nuit'!$C$3="Score",,)</f>
        <v>0</v>
      </c>
      <c r="JL54">
        <f>IF('6. Postes nuit'!$C$3="Score",,)</f>
        <v>0</v>
      </c>
      <c r="JM54">
        <f>IF('6. Postes nuit'!$C$3="Score",,)</f>
        <v>0</v>
      </c>
      <c r="JN54">
        <f>IF('6. Postes nuit'!$C$3="Score",,)</f>
        <v>0</v>
      </c>
      <c r="JO54">
        <f>IF('6. Postes nuit'!$C$3="Score",,)</f>
        <v>0</v>
      </c>
      <c r="JP54">
        <f>IF('6. Postes nuit'!$C$3="Score",,)</f>
        <v>0</v>
      </c>
      <c r="JQ54">
        <f>IF('6. Postes nuit'!$C$3="Score",,)</f>
        <v>0</v>
      </c>
      <c r="JR54">
        <f>IF('6. Postes nuit'!$C$3="Score",,)</f>
        <v>0</v>
      </c>
      <c r="JS54">
        <f>IF('6. Postes nuit'!$C$3="Score",,)</f>
        <v>0</v>
      </c>
      <c r="JT54">
        <f>IF('6. Postes nuit'!$C$3="Score",,)</f>
        <v>0</v>
      </c>
      <c r="JU54">
        <f>IF('6. Postes nuit'!$C$3="Score",,)</f>
        <v>0</v>
      </c>
      <c r="JV54">
        <f>IF('6. Postes nuit'!$C$3="Score",,)</f>
        <v>0</v>
      </c>
      <c r="JW54">
        <f>IF('6. Postes nuit'!$C$3="Score",,)</f>
        <v>0</v>
      </c>
      <c r="JX54">
        <f>IF('6. Postes nuit'!$C$3="Score",,)</f>
        <v>0</v>
      </c>
      <c r="JY54">
        <f>IF('6. Postes nuit'!$C$3="Score",,)</f>
        <v>0</v>
      </c>
      <c r="JZ54">
        <f>IF('6. Postes nuit'!$C$3="Score",,)</f>
        <v>0</v>
      </c>
      <c r="KA54">
        <f>IF('6. Postes nuit'!$C$3="Score",,)</f>
        <v>0</v>
      </c>
      <c r="KB54">
        <f>IF('6. Postes nuit'!$C$3="Score",,)</f>
        <v>0</v>
      </c>
      <c r="KC54">
        <f>IF('6. Postes nuit'!$C$3="Score",,)</f>
        <v>0</v>
      </c>
      <c r="KD54">
        <f>IF('6. Postes nuit'!$C$3="Score",,)</f>
        <v>0</v>
      </c>
      <c r="KE54">
        <f>IF('6. Postes nuit'!$C$3="Score",,)</f>
        <v>0</v>
      </c>
      <c r="KF54">
        <f>IF('6. Postes nuit'!$C$3="Score",,)</f>
        <v>0</v>
      </c>
      <c r="KG54">
        <f>IF('6. Postes nuit'!$C$3="Score",,)</f>
        <v>0</v>
      </c>
      <c r="KH54">
        <f>IF('6. Postes nuit'!$C$3="Score",,)</f>
        <v>0</v>
      </c>
      <c r="KI54">
        <f>IF('6. Postes nuit'!$C$3="Score",,)</f>
        <v>0</v>
      </c>
      <c r="KJ54">
        <f>IF('6. Postes nuit'!$C$3="Score",,)</f>
        <v>0</v>
      </c>
      <c r="KK54">
        <f>IF('6. Postes nuit'!$C$3="Score",,)</f>
        <v>0</v>
      </c>
      <c r="KL54">
        <f>IF('6. Postes nuit'!$C$3="Score",,)</f>
        <v>0</v>
      </c>
      <c r="KM54">
        <f>IF('6. Postes nuit'!$C$3="Score",,)</f>
        <v>0</v>
      </c>
      <c r="KN54">
        <f>IF('6. Postes nuit'!$C$3="Score",,)</f>
        <v>0</v>
      </c>
      <c r="KO54">
        <f>IF('6. Postes nuit'!$C$3="Score",,)</f>
        <v>0</v>
      </c>
    </row>
    <row r="55" spans="1:301" x14ac:dyDescent="0.35">
      <c r="A55" s="478" t="s">
        <v>1265</v>
      </c>
      <c r="B55" s="186" t="s">
        <v>659</v>
      </c>
      <c r="D55" s="207">
        <f t="shared" si="3"/>
        <v>0.83529411764705885</v>
      </c>
      <c r="E55">
        <f>IF('6. Postes nuit'!$C$3="Score",,)</f>
        <v>0</v>
      </c>
      <c r="P55">
        <f>IF('6. Postes nuit'!$C$3="Score",,)</f>
        <v>0</v>
      </c>
      <c r="Q55">
        <f>IF('6. Postes nuit'!$C$3="Score",,)</f>
        <v>0</v>
      </c>
      <c r="R55">
        <f>IF('6. Postes nuit'!$C$3="Score",,)</f>
        <v>0</v>
      </c>
      <c r="S55">
        <f>IF('6. Postes nuit'!$C$3="Score",,)</f>
        <v>0</v>
      </c>
      <c r="T55">
        <f>IF('6. Postes nuit'!$C$3="Score",,)</f>
        <v>0</v>
      </c>
      <c r="U55">
        <f>IF('6. Postes nuit'!$C$3="Score",0,0)</f>
        <v>0</v>
      </c>
      <c r="V55">
        <f>IF('6. Postes nuit'!$C$3="Score",0,0)</f>
        <v>0</v>
      </c>
      <c r="W55">
        <f>IF('6. Postes nuit'!$C$3="Score",0,0)</f>
        <v>0</v>
      </c>
      <c r="X55">
        <f>IF('6. Postes nuit'!$C$3="Score",0,0)</f>
        <v>0</v>
      </c>
      <c r="Y55">
        <f>IF('6. Postes nuit'!$C$3="Score",0,0)</f>
        <v>0</v>
      </c>
      <c r="Z55">
        <f>IF('6. Postes nuit'!$C$3="Score",1,1)</f>
        <v>1</v>
      </c>
      <c r="AA55">
        <f>IF('6. Postes nuit'!$C$3="Score",1,1)</f>
        <v>1</v>
      </c>
      <c r="AB55">
        <f>IF('6. Postes nuit'!$C$3="Score",1,1)</f>
        <v>1</v>
      </c>
      <c r="AC55">
        <f>IF('6. Postes nuit'!$C$3="Score",1,1)</f>
        <v>1</v>
      </c>
      <c r="AD55">
        <f>IF('6. Postes nuit'!$C$3="Score",1,2)</f>
        <v>2</v>
      </c>
      <c r="AE55">
        <f>IF('6. Postes nuit'!$C$3="Score",1,2)</f>
        <v>2</v>
      </c>
      <c r="AF55">
        <f>IF('6. Postes nuit'!$C$3="Score",1,2)</f>
        <v>2</v>
      </c>
      <c r="AG55">
        <f>IF('6. Postes nuit'!$C$3="Score",1,1)</f>
        <v>1</v>
      </c>
      <c r="AH55">
        <f>IF('6. Postes nuit'!$C$3="Score",1,1)</f>
        <v>1</v>
      </c>
      <c r="AI55">
        <f>IF('6. Postes nuit'!$C$3="Score",1,1)</f>
        <v>1</v>
      </c>
      <c r="AJ55">
        <f>IF('6. Postes nuit'!$C$3="Score",1,2)</f>
        <v>2</v>
      </c>
      <c r="AK55">
        <f>IF('6. Postes nuit'!$C$3="Score",1,1)</f>
        <v>1</v>
      </c>
      <c r="AL55">
        <f>IF('6. Postes nuit'!$C$3="Score",1,1)</f>
        <v>1</v>
      </c>
      <c r="AM55">
        <f>IF('6. Postes nuit'!$C$3="Score",1,1)</f>
        <v>1</v>
      </c>
      <c r="AN55">
        <f>IF('6. Postes nuit'!$C$3="Score",1,1)</f>
        <v>1</v>
      </c>
      <c r="AO55">
        <f>IF('6. Postes nuit'!$C$3="Score",1,2)</f>
        <v>2</v>
      </c>
      <c r="AP55">
        <f>IF('6. Postes nuit'!$C$3="Score",1,2)</f>
        <v>2</v>
      </c>
      <c r="AQ55">
        <f>IF('6. Postes nuit'!$C$3="Score",1,1)</f>
        <v>1</v>
      </c>
      <c r="AR55">
        <f>IF('6. Postes nuit'!$C$3="Score",1,1)</f>
        <v>1</v>
      </c>
      <c r="AS55">
        <f>IF('6. Postes nuit'!$C$3="Score",1,1)</f>
        <v>1</v>
      </c>
      <c r="AT55">
        <f>IF('6. Postes nuit'!$C$3="Score",1,1)</f>
        <v>1</v>
      </c>
      <c r="AU55">
        <f>IF('6. Postes nuit'!$C$3="Score",1,2)</f>
        <v>2</v>
      </c>
      <c r="AV55">
        <f>IF('6. Postes nuit'!$C$3="Score",1,1)</f>
        <v>1</v>
      </c>
      <c r="AW55">
        <f>IF('6. Postes nuit'!$C$3="Score",1,1)</f>
        <v>1</v>
      </c>
      <c r="AX55">
        <f>IF('6. Postes nuit'!$C$3="Score",1,1)</f>
        <v>1</v>
      </c>
      <c r="AY55">
        <f>IF('6. Postes nuit'!$C$3="Score",1,1)</f>
        <v>1</v>
      </c>
      <c r="AZ55">
        <f>IF('6. Postes nuit'!$C$3="Score",1,1)</f>
        <v>1</v>
      </c>
      <c r="BA55">
        <f>IF('6. Postes nuit'!$C$3="Score",1,1)</f>
        <v>1</v>
      </c>
      <c r="BB55">
        <f>IF('6. Postes nuit'!$C$3="Score",0,0)</f>
        <v>0</v>
      </c>
      <c r="BC55">
        <f>IF('6. Postes nuit'!$C$3="Score",0,0)</f>
        <v>0</v>
      </c>
      <c r="BD55">
        <f>IF('6. Postes nuit'!$C$3="Score",0,0)</f>
        <v>0</v>
      </c>
      <c r="BE55">
        <f>IF('6. Postes nuit'!$C$3="Score",0,0)</f>
        <v>0</v>
      </c>
      <c r="BF55">
        <f>IF('6. Postes nuit'!$C$3="Score",0,0)</f>
        <v>0</v>
      </c>
      <c r="BG55">
        <f>IF('6. Postes nuit'!$C$3="Score",0,0)</f>
        <v>0</v>
      </c>
      <c r="BH55">
        <f>IF('6. Postes nuit'!$C$3="Score",0,0)</f>
        <v>0</v>
      </c>
      <c r="BI55">
        <f>IF('6. Postes nuit'!$C$3="Score",0,0)</f>
        <v>0</v>
      </c>
      <c r="BJ55">
        <f>IF('6. Postes nuit'!$C$3="Score",0,0)</f>
        <v>0</v>
      </c>
      <c r="BK55">
        <f>IF('6. Postes nuit'!$C$3="Score",1,1)</f>
        <v>1</v>
      </c>
      <c r="BL55">
        <f>IF('6. Postes nuit'!$C$3="Score",1,1)</f>
        <v>1</v>
      </c>
      <c r="BM55">
        <f>IF('6. Postes nuit'!$C$3="Score",1,1)</f>
        <v>1</v>
      </c>
      <c r="BN55">
        <f>IF('6. Postes nuit'!$C$3="Score",1,2)</f>
        <v>2</v>
      </c>
      <c r="BO55">
        <f>IF('6. Postes nuit'!$C$3="Score",1,2)</f>
        <v>2</v>
      </c>
      <c r="BP55">
        <f>IF('6. Postes nuit'!$C$3="Score",1,2)</f>
        <v>2</v>
      </c>
      <c r="BQ55">
        <f>IF('6. Postes nuit'!$C$3="Score",1,2)</f>
        <v>2</v>
      </c>
      <c r="BR55">
        <f>IF('6. Postes nuit'!$C$3="Score",1,1)</f>
        <v>1</v>
      </c>
      <c r="BS55">
        <f>IF('6. Postes nuit'!$C$3="Score",1,1)</f>
        <v>1</v>
      </c>
      <c r="BT55">
        <f>IF('6. Postes nuit'!$C$3="Score",1,1)</f>
        <v>1</v>
      </c>
      <c r="BU55">
        <f>IF('6. Postes nuit'!$C$3="Score",0,0)</f>
        <v>0</v>
      </c>
      <c r="BV55">
        <f>IF('6. Postes nuit'!$C$3="Score",0,0)</f>
        <v>0</v>
      </c>
      <c r="BW55">
        <f>IF('6. Postes nuit'!$C$3="Score",0,0)</f>
        <v>0</v>
      </c>
      <c r="BX55">
        <f>IF('6. Postes nuit'!$C$3="Score",0,0)</f>
        <v>0</v>
      </c>
      <c r="BY55">
        <f>IF('6. Postes nuit'!$C$3="Score",0,0)</f>
        <v>0</v>
      </c>
      <c r="BZ55">
        <f>IF('6. Postes nuit'!$C$3="Score",0,0)</f>
        <v>0</v>
      </c>
      <c r="CA55">
        <f>IF('6. Postes nuit'!$C$3="Score",0,0)</f>
        <v>0</v>
      </c>
      <c r="CB55">
        <f>IF('6. Postes nuit'!$C$3="Score",0,0)</f>
        <v>0</v>
      </c>
      <c r="CC55">
        <f>IF('6. Postes nuit'!$C$3="Score",0,0)</f>
        <v>0</v>
      </c>
      <c r="CD55">
        <f>IF('6. Postes nuit'!$C$3="Score",0,0)</f>
        <v>0</v>
      </c>
      <c r="CE55">
        <f>IF('6. Postes nuit'!$C$3="Score",0,0)</f>
        <v>0</v>
      </c>
      <c r="CF55">
        <f>IF('6. Postes nuit'!$C$3="Score",0,0)</f>
        <v>0</v>
      </c>
      <c r="CG55">
        <f>IF('6. Postes nuit'!$C$3="Score",1,1)</f>
        <v>1</v>
      </c>
      <c r="CH55">
        <f>IF('6. Postes nuit'!$C$3="Score",1,1)</f>
        <v>1</v>
      </c>
      <c r="CI55">
        <f>IF('6. Postes nuit'!$C$3="Score",1,1)</f>
        <v>1</v>
      </c>
      <c r="CJ55">
        <f>IF('6. Postes nuit'!$C$3="Score",1,1)</f>
        <v>1</v>
      </c>
      <c r="CK55">
        <f>IF('6. Postes nuit'!$C$3="Score",1,1)</f>
        <v>1</v>
      </c>
      <c r="CL55">
        <f>IF('6. Postes nuit'!$C$3="Score",1,1)</f>
        <v>1</v>
      </c>
      <c r="CM55">
        <f>IF('6. Postes nuit'!$C$3="Score",1,2)</f>
        <v>2</v>
      </c>
      <c r="CN55">
        <f>IF('6. Postes nuit'!$C$3="Score",1,1)</f>
        <v>1</v>
      </c>
      <c r="CO55">
        <f>IF('6. Postes nuit'!$C$3="Score",1,1)</f>
        <v>1</v>
      </c>
      <c r="CP55">
        <f>IF('6. Postes nuit'!$C$3="Score",1,1)</f>
        <v>1</v>
      </c>
      <c r="CQ55">
        <f>IF('6. Postes nuit'!$C$3="Score",1,1)</f>
        <v>1</v>
      </c>
      <c r="CR55">
        <f>IF('6. Postes nuit'!$C$3="Score",1,1)</f>
        <v>1</v>
      </c>
      <c r="CS55">
        <f>IF('6. Postes nuit'!$C$3="Score",1,1)</f>
        <v>1</v>
      </c>
      <c r="CT55">
        <f>IF('6. Postes nuit'!$C$3="Score",1,1)</f>
        <v>1</v>
      </c>
      <c r="CU55">
        <f>IF('6. Postes nuit'!$C$3="Score",1,1)</f>
        <v>1</v>
      </c>
      <c r="CV55">
        <f>IF('6. Postes nuit'!$C$3="Score",1,1)</f>
        <v>1</v>
      </c>
      <c r="CW55">
        <f>IF('6. Postes nuit'!$C$3="Score",1,1)</f>
        <v>1</v>
      </c>
      <c r="CX55">
        <f>IF('6. Postes nuit'!$C$3="Score",1,2)</f>
        <v>2</v>
      </c>
      <c r="CY55">
        <f>IF('6. Postes nuit'!$C$3="Score",1,2)</f>
        <v>2</v>
      </c>
      <c r="CZ55">
        <f>IF('6. Postes nuit'!$C$3="Score",0,0)</f>
        <v>0</v>
      </c>
      <c r="DA55">
        <f>IF('6. Postes nuit'!$C$3="Score",0,0)</f>
        <v>0</v>
      </c>
    </row>
    <row r="56" spans="1:301" x14ac:dyDescent="0.35">
      <c r="A56" s="478" t="s">
        <v>1236</v>
      </c>
      <c r="B56" s="186" t="s">
        <v>660</v>
      </c>
      <c r="D56" s="207">
        <f t="shared" si="3"/>
        <v>0.62352941176470589</v>
      </c>
      <c r="E56">
        <f>IF('6. Postes nuit'!$C$3="Score",,)</f>
        <v>0</v>
      </c>
      <c r="P56">
        <f>IF('6. Postes nuit'!$C$3="Score",,)</f>
        <v>0</v>
      </c>
      <c r="Q56">
        <f>IF('6. Postes nuit'!$C$3="Score",,)</f>
        <v>0</v>
      </c>
      <c r="R56">
        <f>IF('6. Postes nuit'!$C$3="Score",,)</f>
        <v>0</v>
      </c>
      <c r="S56">
        <f>IF('6. Postes nuit'!$C$3="Score",,)</f>
        <v>0</v>
      </c>
      <c r="T56">
        <f>IF('6. Postes nuit'!$C$3="Score",,)</f>
        <v>0</v>
      </c>
      <c r="U56">
        <f>IF('6. Postes nuit'!$C$3="Score",1,1)</f>
        <v>1</v>
      </c>
      <c r="V56">
        <f>IF('6. Postes nuit'!$C$3="Score",1,1)</f>
        <v>1</v>
      </c>
      <c r="W56">
        <f>IF('6. Postes nuit'!$C$3="Score",0,0)</f>
        <v>0</v>
      </c>
      <c r="X56">
        <f>IF('6. Postes nuit'!$C$3="Score",0,0)</f>
        <v>0</v>
      </c>
      <c r="Y56">
        <f>IF('6. Postes nuit'!$C$3="Score",1,1)</f>
        <v>1</v>
      </c>
      <c r="Z56">
        <f>IF('6. Postes nuit'!$C$3="Score",1,1)</f>
        <v>1</v>
      </c>
      <c r="AA56">
        <f>IF('6. Postes nuit'!$C$3="Score",1,1)</f>
        <v>1</v>
      </c>
      <c r="AB56">
        <f>IF('6. Postes nuit'!$C$3="Score",1,1)</f>
        <v>1</v>
      </c>
      <c r="AC56">
        <f>IF('6. Postes nuit'!$C$3="Score",1,1)</f>
        <v>1</v>
      </c>
      <c r="AD56">
        <f>IF('6. Postes nuit'!$C$3="Score",1,1)</f>
        <v>1</v>
      </c>
      <c r="AE56">
        <f>IF('6. Postes nuit'!$C$3="Score",1,1)</f>
        <v>1</v>
      </c>
      <c r="AF56">
        <f>IF('6. Postes nuit'!$C$3="Score",0,0)</f>
        <v>0</v>
      </c>
      <c r="AG56">
        <f>IF('6. Postes nuit'!$C$3="Score",0,0)</f>
        <v>0</v>
      </c>
      <c r="AH56">
        <f>IF('6. Postes nuit'!$C$3="Score",0,0)</f>
        <v>0</v>
      </c>
      <c r="AI56">
        <f>IF('6. Postes nuit'!$C$3="Score",0,0)</f>
        <v>0</v>
      </c>
      <c r="AJ56">
        <f>IF('6. Postes nuit'!$C$3="Score",0,0)</f>
        <v>0</v>
      </c>
      <c r="AK56">
        <f>IF('6. Postes nuit'!$C$3="Score",0,0)</f>
        <v>0</v>
      </c>
      <c r="AL56">
        <f>IF('6. Postes nuit'!$C$3="Score",0,0)</f>
        <v>0</v>
      </c>
      <c r="AM56">
        <f>IF('6. Postes nuit'!$C$3="Score",0,0)</f>
        <v>0</v>
      </c>
      <c r="AN56">
        <f>IF('6. Postes nuit'!$C$3="Score",0,0)</f>
        <v>0</v>
      </c>
      <c r="AO56">
        <f>IF('6. Postes nuit'!$C$3="Score",0,0)</f>
        <v>0</v>
      </c>
      <c r="AP56">
        <f>IF('6. Postes nuit'!$C$3="Score",0,0)</f>
        <v>0</v>
      </c>
      <c r="AQ56">
        <f>IF('6. Postes nuit'!$C$3="Score",0,0)</f>
        <v>0</v>
      </c>
      <c r="AR56">
        <f>IF('6. Postes nuit'!$C$3="Score",0,0)</f>
        <v>0</v>
      </c>
      <c r="AS56">
        <f>IF('6. Postes nuit'!$C$3="Score",0,0)</f>
        <v>0</v>
      </c>
      <c r="AT56">
        <f>IF('6. Postes nuit'!$C$3="Score",0,0)</f>
        <v>0</v>
      </c>
      <c r="AU56">
        <f>IF('6. Postes nuit'!$C$3="Score",0,0)</f>
        <v>0</v>
      </c>
      <c r="AV56">
        <f>IF('6. Postes nuit'!$C$3="Score",1,1)</f>
        <v>1</v>
      </c>
      <c r="AW56">
        <f>IF('6. Postes nuit'!$C$3="Score",1,1)</f>
        <v>1</v>
      </c>
      <c r="AX56">
        <f>IF('6. Postes nuit'!$C$3="Score",1,1)</f>
        <v>1</v>
      </c>
      <c r="AY56">
        <f>IF('6. Postes nuit'!$C$3="Score",1,2)</f>
        <v>2</v>
      </c>
      <c r="AZ56">
        <f>IF('6. Postes nuit'!$C$3="Score",1,2)</f>
        <v>2</v>
      </c>
      <c r="BA56">
        <f>IF('6. Postes nuit'!$C$3="Score",1,2)</f>
        <v>2</v>
      </c>
      <c r="BB56">
        <f>IF('6. Postes nuit'!$C$3="Score",1,2)</f>
        <v>2</v>
      </c>
      <c r="BC56">
        <f>IF('6. Postes nuit'!$C$3="Score",1,1)</f>
        <v>1</v>
      </c>
      <c r="BD56">
        <f>IF('6. Postes nuit'!$C$3="Score",1,1)</f>
        <v>1</v>
      </c>
      <c r="BE56">
        <f>IF('6. Postes nuit'!$C$3="Score",1,1)</f>
        <v>1</v>
      </c>
      <c r="BF56">
        <f>IF('6. Postes nuit'!$C$3="Score",0,0)</f>
        <v>0</v>
      </c>
      <c r="BG56">
        <f>IF('6. Postes nuit'!$C$3="Score",0,0)</f>
        <v>0</v>
      </c>
      <c r="BH56">
        <f>IF('6. Postes nuit'!$C$3="Score",0,0)</f>
        <v>0</v>
      </c>
      <c r="BI56">
        <f>IF('6. Postes nuit'!$C$3="Score",0,0)</f>
        <v>0</v>
      </c>
      <c r="BJ56">
        <f>IF('6. Postes nuit'!$C$3="Score",1,1)</f>
        <v>1</v>
      </c>
      <c r="BK56">
        <f>IF('6. Postes nuit'!$C$3="Score",1,1)</f>
        <v>1</v>
      </c>
      <c r="BL56">
        <f>IF('6. Postes nuit'!$C$3="Score",1,1)</f>
        <v>1</v>
      </c>
      <c r="BM56">
        <f>IF('6. Postes nuit'!$C$3="Score",1,1)</f>
        <v>1</v>
      </c>
      <c r="BN56">
        <f>IF('6. Postes nuit'!$C$3="Score",1,1)</f>
        <v>1</v>
      </c>
      <c r="BO56">
        <f>IF('6. Postes nuit'!$C$3="Score",1,1)</f>
        <v>1</v>
      </c>
      <c r="BP56">
        <f>IF('6. Postes nuit'!$C$3="Score",1,1)</f>
        <v>1</v>
      </c>
      <c r="BQ56">
        <f>IF('6. Postes nuit'!$C$3="Score",0,0)</f>
        <v>0</v>
      </c>
      <c r="BR56">
        <f>IF('6. Postes nuit'!$C$3="Score",0,0)</f>
        <v>0</v>
      </c>
      <c r="BS56">
        <f>IF('6. Postes nuit'!$C$3="Score",0,0)</f>
        <v>0</v>
      </c>
      <c r="BT56">
        <f>IF('6. Postes nuit'!$C$3="Score",0,0)</f>
        <v>0</v>
      </c>
      <c r="BU56">
        <f>IF('6. Postes nuit'!$C$3="Score",0,0)</f>
        <v>0</v>
      </c>
      <c r="BV56">
        <f>IF('6. Postes nuit'!$C$3="Score",0,0)</f>
        <v>0</v>
      </c>
      <c r="BW56">
        <f>IF('6. Postes nuit'!$C$3="Score",0,0)</f>
        <v>0</v>
      </c>
      <c r="BX56">
        <f>IF('6. Postes nuit'!$C$3="Score",0,0)</f>
        <v>0</v>
      </c>
      <c r="BY56">
        <f>IF('6. Postes nuit'!$C$3="Score",0,0)</f>
        <v>0</v>
      </c>
      <c r="BZ56">
        <f>IF('6. Postes nuit'!$C$3="Score",0,0)</f>
        <v>0</v>
      </c>
      <c r="CA56">
        <f>IF('6. Postes nuit'!$C$3="Score",0,0)</f>
        <v>0</v>
      </c>
      <c r="CB56">
        <f>IF('6. Postes nuit'!$C$3="Score",1,1)</f>
        <v>1</v>
      </c>
      <c r="CC56">
        <f>IF('6. Postes nuit'!$C$3="Score",1,1)</f>
        <v>1</v>
      </c>
      <c r="CD56">
        <f>IF('6. Postes nuit'!$C$3="Score",1,1)</f>
        <v>1</v>
      </c>
      <c r="CE56">
        <f>IF('6. Postes nuit'!$C$3="Score",1,1)</f>
        <v>1</v>
      </c>
      <c r="CF56">
        <f>IF('6. Postes nuit'!$C$3="Score",1,1)</f>
        <v>1</v>
      </c>
      <c r="CG56">
        <f>IF('6. Postes nuit'!$C$3="Score",1,1)</f>
        <v>1</v>
      </c>
      <c r="CH56">
        <f>IF('6. Postes nuit'!$C$3="Score",1,1)</f>
        <v>1</v>
      </c>
      <c r="CI56">
        <f>IF('6. Postes nuit'!$C$3="Score",0,0)</f>
        <v>0</v>
      </c>
      <c r="CJ56">
        <f>IF('6. Postes nuit'!$C$3="Score",0,0)</f>
        <v>0</v>
      </c>
      <c r="CK56">
        <f>IF('6. Postes nuit'!$C$3="Score",0,0)</f>
        <v>0</v>
      </c>
      <c r="CL56">
        <f>IF('6. Postes nuit'!$C$3="Score",1,1)</f>
        <v>1</v>
      </c>
      <c r="CM56">
        <f>IF('6. Postes nuit'!$C$3="Score",1,1)</f>
        <v>1</v>
      </c>
      <c r="CN56">
        <f>IF('6. Postes nuit'!$C$3="Score",1,1)</f>
        <v>1</v>
      </c>
      <c r="CO56">
        <f>IF('6. Postes nuit'!$C$3="Score",1,1)</f>
        <v>1</v>
      </c>
      <c r="CP56">
        <f>IF('6. Postes nuit'!$C$3="Score",1,1)</f>
        <v>1</v>
      </c>
      <c r="CQ56">
        <f>IF('6. Postes nuit'!$C$3="Score",1,1)</f>
        <v>1</v>
      </c>
      <c r="CR56">
        <f>IF('6. Postes nuit'!$C$3="Score",1,2)</f>
        <v>2</v>
      </c>
      <c r="CS56">
        <f>IF('6. Postes nuit'!$C$3="Score",1,1)</f>
        <v>1</v>
      </c>
      <c r="CT56">
        <f>IF('6. Postes nuit'!$C$3="Score",1,1)</f>
        <v>1</v>
      </c>
      <c r="CU56">
        <f>IF('6. Postes nuit'!$C$3="Score",1,1)</f>
        <v>1</v>
      </c>
      <c r="CV56">
        <f>IF('6. Postes nuit'!$C$3="Score",1,1)</f>
        <v>1</v>
      </c>
      <c r="CW56">
        <f>IF('6. Postes nuit'!$C$3="Score",1,1)</f>
        <v>1</v>
      </c>
      <c r="CX56">
        <f>IF('6. Postes nuit'!$C$3="Score",1,1)</f>
        <v>1</v>
      </c>
      <c r="CY56">
        <f>IF('6. Postes nuit'!$C$3="Score",0,0)</f>
        <v>0</v>
      </c>
      <c r="CZ56">
        <f>IF('6. Postes nuit'!$C$3="Score",1,1)</f>
        <v>1</v>
      </c>
      <c r="DA56">
        <f>IF('6. Postes nuit'!$C$3="Score",1,1)</f>
        <v>1</v>
      </c>
    </row>
    <row r="57" spans="1:301" x14ac:dyDescent="0.35">
      <c r="A57" s="478" t="s">
        <v>1265</v>
      </c>
      <c r="B57" s="186" t="s">
        <v>661</v>
      </c>
      <c r="D57" s="207">
        <f t="shared" si="3"/>
        <v>0.78823529411764703</v>
      </c>
      <c r="E57">
        <f>IF('6. Postes nuit'!$C$3="Score",,)</f>
        <v>0</v>
      </c>
      <c r="P57">
        <f>IF('6. Postes nuit'!$C$3="Score",,)</f>
        <v>0</v>
      </c>
      <c r="Q57">
        <f>IF('6. Postes nuit'!$C$3="Score",,)</f>
        <v>0</v>
      </c>
      <c r="R57">
        <f>IF('6. Postes nuit'!$C$3="Score",,)</f>
        <v>0</v>
      </c>
      <c r="S57">
        <f>IF('6. Postes nuit'!$C$3="Score",,)</f>
        <v>0</v>
      </c>
      <c r="T57">
        <f>IF('6. Postes nuit'!$C$3="Score",,)</f>
        <v>0</v>
      </c>
      <c r="U57">
        <f>IF('6. Postes nuit'!$C$3="Score",0,0)</f>
        <v>0</v>
      </c>
      <c r="V57">
        <f>IF('6. Postes nuit'!$C$3="Score",0,0)</f>
        <v>0</v>
      </c>
      <c r="W57">
        <f>IF('6. Postes nuit'!$C$3="Score",1,1)</f>
        <v>1</v>
      </c>
      <c r="X57">
        <f>IF('6. Postes nuit'!$C$3="Score",1,1)</f>
        <v>1</v>
      </c>
      <c r="Y57">
        <f>IF('6. Postes nuit'!$C$3="Score",1,1)</f>
        <v>1</v>
      </c>
      <c r="Z57">
        <f>IF('6. Postes nuit'!$C$3="Score",1,1)</f>
        <v>1</v>
      </c>
      <c r="AA57">
        <f>IF('6. Postes nuit'!$C$3="Score",1,1)</f>
        <v>1</v>
      </c>
      <c r="AB57">
        <f>IF('6. Postes nuit'!$C$3="Score",1,1)</f>
        <v>1</v>
      </c>
      <c r="AC57">
        <f>IF('6. Postes nuit'!$C$3="Score",1,1)</f>
        <v>1</v>
      </c>
      <c r="AD57">
        <f>IF('6. Postes nuit'!$C$3="Score",0,0)</f>
        <v>0</v>
      </c>
      <c r="AE57">
        <f>IF('6. Postes nuit'!$C$3="Score",0,0)</f>
        <v>0</v>
      </c>
      <c r="AF57">
        <f>IF('6. Postes nuit'!$C$3="Score",0,0)</f>
        <v>0</v>
      </c>
      <c r="AG57">
        <f>IF('6. Postes nuit'!$C$3="Score",0,0)</f>
        <v>0</v>
      </c>
      <c r="AH57">
        <f>IF('6. Postes nuit'!$C$3="Score",0,0)</f>
        <v>0</v>
      </c>
      <c r="AI57">
        <f>IF('6. Postes nuit'!$C$3="Score",0,0)</f>
        <v>0</v>
      </c>
      <c r="AJ57">
        <f>IF('6. Postes nuit'!$C$3="Score",0,0)</f>
        <v>0</v>
      </c>
      <c r="AK57">
        <f>IF('6. Postes nuit'!$C$3="Score",0,0)</f>
        <v>0</v>
      </c>
      <c r="AL57">
        <f>IF('6. Postes nuit'!$C$3="Score",0,0)</f>
        <v>0</v>
      </c>
      <c r="AM57">
        <f>IF('6. Postes nuit'!$C$3="Score",1,1)</f>
        <v>1</v>
      </c>
      <c r="AN57">
        <f>IF('6. Postes nuit'!$C$3="Score",1,1)</f>
        <v>1</v>
      </c>
      <c r="AO57">
        <f>IF('6. Postes nuit'!$C$3="Score",1,1)</f>
        <v>1</v>
      </c>
      <c r="AP57">
        <f>IF('6. Postes nuit'!$C$3="Score",1,1)</f>
        <v>1</v>
      </c>
      <c r="AQ57">
        <f>IF('6. Postes nuit'!$C$3="Score",1,1)</f>
        <v>1</v>
      </c>
      <c r="AR57">
        <f>IF('6. Postes nuit'!$C$3="Score",1,1)</f>
        <v>1</v>
      </c>
      <c r="AS57">
        <f>IF('6. Postes nuit'!$C$3="Score",1,1)</f>
        <v>1</v>
      </c>
      <c r="AT57">
        <f>IF('6. Postes nuit'!$C$3="Score",1,1)</f>
        <v>1</v>
      </c>
      <c r="AU57">
        <f>IF('6. Postes nuit'!$C$3="Score",1,1)</f>
        <v>1</v>
      </c>
      <c r="AV57">
        <f>IF('6. Postes nuit'!$C$3="Score",1,1)</f>
        <v>1</v>
      </c>
      <c r="AW57">
        <f>IF('6. Postes nuit'!$C$3="Score",1,1)</f>
        <v>1</v>
      </c>
      <c r="AX57">
        <f>IF('6. Postes nuit'!$C$3="Score",1,2)</f>
        <v>2</v>
      </c>
      <c r="AY57">
        <f>IF('6. Postes nuit'!$C$3="Score",1,2)</f>
        <v>2</v>
      </c>
      <c r="AZ57">
        <f>IF('6. Postes nuit'!$C$3="Score",1,2)</f>
        <v>2</v>
      </c>
      <c r="BA57">
        <f>IF('6. Postes nuit'!$C$3="Score",1,1)</f>
        <v>1</v>
      </c>
      <c r="BB57">
        <f>IF('6. Postes nuit'!$C$3="Score",1,1)</f>
        <v>1</v>
      </c>
      <c r="BC57">
        <f>IF('6. Postes nuit'!$C$3="Score",1,2)</f>
        <v>2</v>
      </c>
      <c r="BD57">
        <f>IF('6. Postes nuit'!$C$3="Score",1,2)</f>
        <v>2</v>
      </c>
      <c r="BE57">
        <f>IF('6. Postes nuit'!$C$3="Score",1,1)</f>
        <v>1</v>
      </c>
      <c r="BF57">
        <f>IF('6. Postes nuit'!$C$3="Score",1,2)</f>
        <v>2</v>
      </c>
      <c r="BG57">
        <f>IF('6. Postes nuit'!$C$3="Score",1,2)</f>
        <v>2</v>
      </c>
      <c r="BH57">
        <f>IF('6. Postes nuit'!$C$3="Score",2,3)</f>
        <v>3</v>
      </c>
      <c r="BI57">
        <f>IF('6. Postes nuit'!$C$3="Score",2,3)</f>
        <v>3</v>
      </c>
      <c r="BJ57">
        <f>IF('6. Postes nuit'!$C$3="Score",1,2)</f>
        <v>2</v>
      </c>
      <c r="BK57">
        <f>IF('6. Postes nuit'!$C$3="Score",1,2)</f>
        <v>2</v>
      </c>
      <c r="BL57">
        <f>IF('6. Postes nuit'!$C$3="Score",1,2)</f>
        <v>2</v>
      </c>
      <c r="BM57">
        <f>IF('6. Postes nuit'!$C$3="Score",1,1)</f>
        <v>1</v>
      </c>
      <c r="BN57">
        <f>IF('6. Postes nuit'!$C$3="Score",1,1)</f>
        <v>1</v>
      </c>
      <c r="BO57">
        <f>IF('6. Postes nuit'!$C$3="Score",0,0)</f>
        <v>0</v>
      </c>
      <c r="BP57">
        <f>IF('6. Postes nuit'!$C$3="Score",0,0)</f>
        <v>0</v>
      </c>
      <c r="BQ57">
        <f>IF('6. Postes nuit'!$C$3="Score",1,1)</f>
        <v>1</v>
      </c>
      <c r="BR57">
        <f>IF('6. Postes nuit'!$C$3="Score",1,1)</f>
        <v>1</v>
      </c>
      <c r="BS57">
        <f>IF('6. Postes nuit'!$C$3="Score",1,1)</f>
        <v>1</v>
      </c>
      <c r="BT57">
        <f>IF('6. Postes nuit'!$C$3="Score",1,1)</f>
        <v>1</v>
      </c>
      <c r="BU57">
        <f>IF('6. Postes nuit'!$C$3="Score",1,1)</f>
        <v>1</v>
      </c>
      <c r="BV57">
        <f>IF('6. Postes nuit'!$C$3="Score",1,1)</f>
        <v>1</v>
      </c>
      <c r="BW57">
        <f>IF('6. Postes nuit'!$C$3="Score",1,1)</f>
        <v>1</v>
      </c>
      <c r="BX57">
        <f>IF('6. Postes nuit'!$C$3="Score",0,0)</f>
        <v>0</v>
      </c>
      <c r="BY57">
        <f>IF('6. Postes nuit'!$C$3="Score",0,0)</f>
        <v>0</v>
      </c>
      <c r="BZ57">
        <f>IF('6. Postes nuit'!$C$3="Score",0,0)</f>
        <v>0</v>
      </c>
      <c r="CA57">
        <f>IF('6. Postes nuit'!$C$3="Score",0,0)</f>
        <v>0</v>
      </c>
      <c r="CB57">
        <f>IF('6. Postes nuit'!$C$3="Score",0,0)</f>
        <v>0</v>
      </c>
      <c r="CC57">
        <f>IF('6. Postes nuit'!$C$3="Score",0,0)</f>
        <v>0</v>
      </c>
      <c r="CD57">
        <f>IF('6. Postes nuit'!$C$3="Score",0,0)</f>
        <v>0</v>
      </c>
      <c r="CE57">
        <f>IF('6. Postes nuit'!$C$3="Score",0,0)</f>
        <v>0</v>
      </c>
      <c r="CF57">
        <f>IF('6. Postes nuit'!$C$3="Score",0,0)</f>
        <v>0</v>
      </c>
      <c r="CG57">
        <f>IF('6. Postes nuit'!$C$3="Score",0,0)</f>
        <v>0</v>
      </c>
      <c r="CH57">
        <f>IF('6. Postes nuit'!$C$3="Score",0,0)</f>
        <v>0</v>
      </c>
      <c r="CI57">
        <f>IF('6. Postes nuit'!$C$3="Score",0,0)</f>
        <v>0</v>
      </c>
      <c r="CJ57">
        <f>IF('6. Postes nuit'!$C$3="Score",0,0)</f>
        <v>0</v>
      </c>
      <c r="CK57">
        <f>IF('6. Postes nuit'!$C$3="Score",0,0)</f>
        <v>0</v>
      </c>
      <c r="CL57">
        <f>IF('6. Postes nuit'!$C$3="Score",0,0)</f>
        <v>0</v>
      </c>
      <c r="CM57">
        <f>IF('6. Postes nuit'!$C$3="Score",0,0)</f>
        <v>0</v>
      </c>
      <c r="CN57">
        <f>IF('6. Postes nuit'!$C$3="Score",0,0)</f>
        <v>0</v>
      </c>
      <c r="CO57">
        <f>IF('6. Postes nuit'!$C$3="Score",1,1)</f>
        <v>1</v>
      </c>
      <c r="CP57">
        <f>IF('6. Postes nuit'!$C$3="Score",1,1)</f>
        <v>1</v>
      </c>
      <c r="CQ57">
        <f>IF('6. Postes nuit'!$C$3="Score",1,1)</f>
        <v>1</v>
      </c>
      <c r="CR57">
        <f>IF('6. Postes nuit'!$C$3="Score",1,1)</f>
        <v>1</v>
      </c>
      <c r="CS57">
        <f>IF('6. Postes nuit'!$C$3="Score",1,1)</f>
        <v>1</v>
      </c>
      <c r="CT57">
        <f>IF('6. Postes nuit'!$C$3="Score",1,1)</f>
        <v>1</v>
      </c>
      <c r="CU57">
        <f>IF('6. Postes nuit'!$C$3="Score",1,1)</f>
        <v>1</v>
      </c>
      <c r="CV57">
        <f>IF('6. Postes nuit'!$C$3="Score",0,0)</f>
        <v>0</v>
      </c>
      <c r="CW57">
        <f>IF('6. Postes nuit'!$C$3="Score",0,0)</f>
        <v>0</v>
      </c>
      <c r="CX57">
        <f>IF('6. Postes nuit'!$C$3="Score",0,0)</f>
        <v>0</v>
      </c>
      <c r="CY57">
        <f>IF('6. Postes nuit'!$C$3="Score",0,0)</f>
        <v>0</v>
      </c>
      <c r="CZ57">
        <f>IF('6. Postes nuit'!$C$3="Score",1,2)</f>
        <v>2</v>
      </c>
      <c r="DA57">
        <f>IF('6. Postes nuit'!$C$3="Score",1,2)</f>
        <v>2</v>
      </c>
    </row>
    <row r="58" spans="1:301" x14ac:dyDescent="0.35">
      <c r="A58" s="478" t="s">
        <v>1265</v>
      </c>
      <c r="B58" s="186" t="s">
        <v>662</v>
      </c>
      <c r="D58" s="207">
        <f>AVERAGE($U58:$DA58)</f>
        <v>1.0941176470588236</v>
      </c>
      <c r="E58">
        <f>IF('6. Postes nuit'!$C$3="Score",,)</f>
        <v>0</v>
      </c>
      <c r="P58">
        <f>IF('6. Postes nuit'!$C$3="Score",,)</f>
        <v>0</v>
      </c>
      <c r="Q58">
        <f>IF('6. Postes nuit'!$C$3="Score",,)</f>
        <v>0</v>
      </c>
      <c r="R58">
        <f>IF('6. Postes nuit'!$C$3="Score",,)</f>
        <v>0</v>
      </c>
      <c r="S58">
        <f>IF('6. Postes nuit'!$C$3="Score",,)</f>
        <v>0</v>
      </c>
      <c r="T58">
        <f>IF('6. Postes nuit'!$C$3="Score",,)</f>
        <v>0</v>
      </c>
      <c r="U58">
        <f>IF('6. Postes nuit'!$C$3="Score",2,3)</f>
        <v>3</v>
      </c>
      <c r="V58">
        <f>IF('6. Postes nuit'!$C$3="Score",2,3)</f>
        <v>3</v>
      </c>
      <c r="W58">
        <f>IF('6. Postes nuit'!$C$3="Score",1,2)</f>
        <v>2</v>
      </c>
      <c r="X58">
        <f>IF('6. Postes nuit'!$C$3="Score",1,2)</f>
        <v>2</v>
      </c>
      <c r="Y58">
        <f>IF('6. Postes nuit'!$C$3="Score",1,1)</f>
        <v>1</v>
      </c>
      <c r="Z58">
        <f>IF('6. Postes nuit'!$C$3="Score",1,1)</f>
        <v>1</v>
      </c>
      <c r="AA58">
        <f>IF('6. Postes nuit'!$C$3="Score",0,0)</f>
        <v>0</v>
      </c>
      <c r="AB58">
        <f>IF('6. Postes nuit'!$C$3="Score",0,0)</f>
        <v>0</v>
      </c>
      <c r="AC58">
        <f>IF('6. Postes nuit'!$C$3="Score",0,0)</f>
        <v>0</v>
      </c>
      <c r="AD58">
        <f>IF('6. Postes nuit'!$C$3="Score",0,0)</f>
        <v>0</v>
      </c>
      <c r="AE58">
        <f>IF('6. Postes nuit'!$C$3="Score",0,0)</f>
        <v>0</v>
      </c>
      <c r="AF58">
        <f>IF('6. Postes nuit'!$C$3="Score",0,0)</f>
        <v>0</v>
      </c>
      <c r="AG58">
        <f>IF('6. Postes nuit'!$C$3="Score",0,0)</f>
        <v>0</v>
      </c>
      <c r="AH58">
        <f>IF('6. Postes nuit'!$C$3="Score",0,0)</f>
        <v>0</v>
      </c>
      <c r="AI58">
        <f>IF('6. Postes nuit'!$C$3="Score",0,0)</f>
        <v>0</v>
      </c>
      <c r="AJ58">
        <f>IF('6. Postes nuit'!$C$3="Score",0,0)</f>
        <v>0</v>
      </c>
      <c r="AK58">
        <f>IF('6. Postes nuit'!$C$3="Score",0,0)</f>
        <v>0</v>
      </c>
      <c r="AL58">
        <f>IF('6. Postes nuit'!$C$3="Score",1,1)</f>
        <v>1</v>
      </c>
      <c r="AM58">
        <f>IF('6. Postes nuit'!$C$3="Score",1,1)</f>
        <v>1</v>
      </c>
      <c r="AN58">
        <f>IF('6. Postes nuit'!$C$3="Score",1,1)</f>
        <v>1</v>
      </c>
      <c r="AO58">
        <f>IF('6. Postes nuit'!$C$3="Score",1,1)</f>
        <v>1</v>
      </c>
      <c r="AP58">
        <f>IF('6. Postes nuit'!$C$3="Score",1,2)</f>
        <v>2</v>
      </c>
      <c r="AQ58">
        <f>IF('6. Postes nuit'!$C$3="Score",1,2)</f>
        <v>2</v>
      </c>
      <c r="AR58">
        <f>IF('6. Postes nuit'!$C$3="Score",1,2)</f>
        <v>2</v>
      </c>
      <c r="AS58">
        <f>IF('6. Postes nuit'!$C$3="Score",1,2)</f>
        <v>2</v>
      </c>
      <c r="AT58">
        <f>IF('6. Postes nuit'!$C$3="Score",1,2)</f>
        <v>2</v>
      </c>
      <c r="AU58">
        <f>IF('6. Postes nuit'!$C$3="Score",1,2)</f>
        <v>2</v>
      </c>
      <c r="AV58">
        <f>IF('6. Postes nuit'!$C$3="Score",1,2)</f>
        <v>2</v>
      </c>
      <c r="AW58">
        <f>IF('6. Postes nuit'!$C$3="Score",1,2)</f>
        <v>2</v>
      </c>
      <c r="AX58">
        <f>IF('6. Postes nuit'!$C$3="Score",1,2)</f>
        <v>2</v>
      </c>
      <c r="AY58">
        <f>IF('6. Postes nuit'!$C$3="Score",2,3)</f>
        <v>3</v>
      </c>
      <c r="AZ58">
        <f>IF('6. Postes nuit'!$C$3="Score",1,2)</f>
        <v>2</v>
      </c>
      <c r="BA58">
        <f>IF('6. Postes nuit'!$C$3="Score",1,2)</f>
        <v>2</v>
      </c>
      <c r="BB58">
        <f>IF('6. Postes nuit'!$C$3="Score",2,3)</f>
        <v>3</v>
      </c>
      <c r="BC58">
        <f>IF('6. Postes nuit'!$C$3="Score",2,3)</f>
        <v>3</v>
      </c>
      <c r="BD58">
        <f>IF('6. Postes nuit'!$C$3="Score",1,2)</f>
        <v>2</v>
      </c>
      <c r="BE58">
        <f>IF('6. Postes nuit'!$C$3="Score",1,2)</f>
        <v>2</v>
      </c>
      <c r="BF58">
        <f>IF('6. Postes nuit'!$C$3="Score",1,1)</f>
        <v>1</v>
      </c>
      <c r="BG58">
        <f>IF('6. Postes nuit'!$C$3="Score",1,1)</f>
        <v>1</v>
      </c>
      <c r="BH58">
        <f>IF('6. Postes nuit'!$C$3="Score",1,1)</f>
        <v>1</v>
      </c>
      <c r="BI58">
        <f>IF('6. Postes nuit'!$C$3="Score",0,0)</f>
        <v>0</v>
      </c>
      <c r="BJ58">
        <f>IF('6. Postes nuit'!$C$3="Score",0,0)</f>
        <v>0</v>
      </c>
      <c r="BK58">
        <f>IF('6. Postes nuit'!$C$3="Score",0,0)</f>
        <v>0</v>
      </c>
      <c r="BL58">
        <f>IF('6. Postes nuit'!$C$3="Score",0,0)</f>
        <v>0</v>
      </c>
      <c r="BM58">
        <f>IF('6. Postes nuit'!$C$3="Score",0,0)</f>
        <v>0</v>
      </c>
      <c r="BN58">
        <f>IF('6. Postes nuit'!$C$3="Score",0,0)</f>
        <v>0</v>
      </c>
      <c r="BO58">
        <f>IF('6. Postes nuit'!$C$3="Score",0,0)</f>
        <v>0</v>
      </c>
      <c r="BP58">
        <f>IF('6. Postes nuit'!$C$3="Score",1,1)</f>
        <v>1</v>
      </c>
      <c r="BQ58">
        <f>IF('6. Postes nuit'!$C$3="Score",1,1)</f>
        <v>1</v>
      </c>
      <c r="BR58">
        <f>IF('6. Postes nuit'!$C$3="Score",1,1)</f>
        <v>1</v>
      </c>
      <c r="BS58">
        <f>IF('6. Postes nuit'!$C$3="Score",1,1)</f>
        <v>1</v>
      </c>
      <c r="BT58">
        <f>IF('6. Postes nuit'!$C$3="Score",1,1)</f>
        <v>1</v>
      </c>
      <c r="BU58">
        <f>IF('6. Postes nuit'!$C$3="Score",1,1)</f>
        <v>1</v>
      </c>
      <c r="BV58">
        <f>IF('6. Postes nuit'!$C$3="Score",1,1)</f>
        <v>1</v>
      </c>
      <c r="BW58">
        <f>IF('6. Postes nuit'!$C$3="Score",0,0)</f>
        <v>0</v>
      </c>
      <c r="BX58">
        <f>IF('6. Postes nuit'!$C$3="Score",0,0)</f>
        <v>0</v>
      </c>
      <c r="BY58">
        <f>IF('6. Postes nuit'!$C$3="Score",0,0)</f>
        <v>0</v>
      </c>
      <c r="BZ58">
        <f>IF('6. Postes nuit'!$C$3="Score",1,1)</f>
        <v>1</v>
      </c>
      <c r="CA58">
        <f>IF('6. Postes nuit'!$C$3="Score",1,1)</f>
        <v>1</v>
      </c>
      <c r="CB58">
        <f>IF('6. Postes nuit'!$C$3="Score",1,1)</f>
        <v>1</v>
      </c>
      <c r="CC58">
        <f>IF('6. Postes nuit'!$C$3="Score",1,1)</f>
        <v>1</v>
      </c>
      <c r="CD58">
        <f>IF('6. Postes nuit'!$C$3="Score",1,1)</f>
        <v>1</v>
      </c>
      <c r="CE58">
        <f>IF('6. Postes nuit'!$C$3="Score",1,1)</f>
        <v>1</v>
      </c>
      <c r="CF58">
        <f>IF('6. Postes nuit'!$C$3="Score",1,1)</f>
        <v>1</v>
      </c>
      <c r="CG58">
        <f>IF('6. Postes nuit'!$C$3="Score",0,0)</f>
        <v>0</v>
      </c>
      <c r="CH58">
        <f>IF('6. Postes nuit'!$C$3="Score",0,0)</f>
        <v>0</v>
      </c>
      <c r="CI58">
        <f>IF('6. Postes nuit'!$C$3="Score",0,0)</f>
        <v>0</v>
      </c>
      <c r="CJ58">
        <f>IF('6. Postes nuit'!$C$3="Score",0,0)</f>
        <v>0</v>
      </c>
      <c r="CK58">
        <f>IF('6. Postes nuit'!$C$3="Score",1,1)</f>
        <v>1</v>
      </c>
      <c r="CL58">
        <f>IF('6. Postes nuit'!$C$3="Score",1,1)</f>
        <v>1</v>
      </c>
      <c r="CM58">
        <f>IF('6. Postes nuit'!$C$3="Score",1,1)</f>
        <v>1</v>
      </c>
      <c r="CN58">
        <f>IF('6. Postes nuit'!$C$3="Score",1,1)</f>
        <v>1</v>
      </c>
      <c r="CO58">
        <f>IF('6. Postes nuit'!$C$3="Score",1,1)</f>
        <v>1</v>
      </c>
      <c r="CP58">
        <f>IF('6. Postes nuit'!$C$3="Score",1,2)</f>
        <v>2</v>
      </c>
      <c r="CQ58">
        <f>IF('6. Postes nuit'!$C$3="Score",1,2)</f>
        <v>2</v>
      </c>
      <c r="CR58">
        <f>IF('6. Postes nuit'!$C$3="Score",1,1)</f>
        <v>1</v>
      </c>
      <c r="CS58">
        <f>IF('6. Postes nuit'!$C$3="Score",1,2)</f>
        <v>2</v>
      </c>
      <c r="CT58">
        <f>IF('6. Postes nuit'!$C$3="Score",1,2)</f>
        <v>2</v>
      </c>
      <c r="CU58">
        <f>IF('6. Postes nuit'!$C$3="Score",1,2)</f>
        <v>2</v>
      </c>
      <c r="CV58">
        <f>IF('6. Postes nuit'!$C$3="Score",2,3)</f>
        <v>3</v>
      </c>
      <c r="CW58">
        <f>IF('6. Postes nuit'!$C$3="Score",1,2)</f>
        <v>2</v>
      </c>
      <c r="CX58">
        <f>IF('6. Postes nuit'!$C$3="Score",1,2)</f>
        <v>2</v>
      </c>
      <c r="CY58">
        <f>IF('6. Postes nuit'!$C$3="Score",1,2)</f>
        <v>2</v>
      </c>
      <c r="CZ58">
        <f>IF('6. Postes nuit'!$C$3="Score",0,0)</f>
        <v>0</v>
      </c>
      <c r="DA58">
        <f>IF('6. Postes nuit'!$C$3="Score",0,0)</f>
        <v>0</v>
      </c>
    </row>
    <row r="59" spans="1:301" x14ac:dyDescent="0.35">
      <c r="A59" s="478" t="s">
        <v>1265</v>
      </c>
      <c r="B59" s="186" t="s">
        <v>663</v>
      </c>
      <c r="D59" s="207">
        <f t="shared" si="3"/>
        <v>1.0235294117647058</v>
      </c>
      <c r="E59">
        <f>IF('6. Postes nuit'!$C$3="Score",,)</f>
        <v>0</v>
      </c>
      <c r="P59">
        <f>IF('6. Postes nuit'!$C$3="Score",,)</f>
        <v>0</v>
      </c>
      <c r="Q59">
        <f>IF('6. Postes nuit'!$C$3="Score",,)</f>
        <v>0</v>
      </c>
      <c r="R59">
        <f>IF('6. Postes nuit'!$C$3="Score",,)</f>
        <v>0</v>
      </c>
      <c r="S59">
        <f>IF('6. Postes nuit'!$C$3="Score",,)</f>
        <v>0</v>
      </c>
      <c r="T59">
        <f>IF('6. Postes nuit'!$C$3="Score",,)</f>
        <v>0</v>
      </c>
      <c r="U59">
        <f>IF('6. Postes nuit'!$C$3="Score",2,3)</f>
        <v>3</v>
      </c>
      <c r="V59">
        <f>IF('6. Postes nuit'!$C$3="Score",2,3)</f>
        <v>3</v>
      </c>
      <c r="W59">
        <f>IF('6. Postes nuit'!$C$3="Score",2,3)</f>
        <v>3</v>
      </c>
      <c r="X59">
        <f>IF('6. Postes nuit'!$C$3="Score",1,2)</f>
        <v>2</v>
      </c>
      <c r="Y59">
        <f>IF('6. Postes nuit'!$C$3="Score",1,2)</f>
        <v>2</v>
      </c>
      <c r="Z59">
        <f>IF('6. Postes nuit'!$C$3="Score",1,1)</f>
        <v>1</v>
      </c>
      <c r="AA59">
        <f>IF('6. Postes nuit'!$C$3="Score",1,2)</f>
        <v>2</v>
      </c>
      <c r="AB59">
        <f>IF('6. Postes nuit'!$C$3="Score",1,1)</f>
        <v>1</v>
      </c>
      <c r="AC59">
        <f>IF('6. Postes nuit'!$C$3="Score",1,1)</f>
        <v>1</v>
      </c>
      <c r="AD59">
        <f>IF('6. Postes nuit'!$C$3="Score",1,1)</f>
        <v>1</v>
      </c>
      <c r="AE59">
        <f>IF('6. Postes nuit'!$C$3="Score",1,1)</f>
        <v>1</v>
      </c>
      <c r="AF59">
        <f>IF('6. Postes nuit'!$C$3="Score",1,1)</f>
        <v>1</v>
      </c>
      <c r="AG59">
        <f>IF('6. Postes nuit'!$C$3="Score",1,1)</f>
        <v>1</v>
      </c>
      <c r="AH59">
        <f>IF('6. Postes nuit'!$C$3="Score",0,0)</f>
        <v>0</v>
      </c>
      <c r="AI59">
        <f>IF('6. Postes nuit'!$C$3="Score",0,0)</f>
        <v>0</v>
      </c>
      <c r="AJ59">
        <f>IF('6. Postes nuit'!$C$3="Score",0,0)</f>
        <v>0</v>
      </c>
      <c r="AK59">
        <f>IF('6. Postes nuit'!$C$3="Score",1,1)</f>
        <v>1</v>
      </c>
      <c r="AL59">
        <f>IF('6. Postes nuit'!$C$3="Score",1,1)</f>
        <v>1</v>
      </c>
      <c r="AM59">
        <f>IF('6. Postes nuit'!$C$3="Score",1,1)</f>
        <v>1</v>
      </c>
      <c r="AN59">
        <f>IF('6. Postes nuit'!$C$3="Score",1,1)</f>
        <v>1</v>
      </c>
      <c r="AO59">
        <f>IF('6. Postes nuit'!$C$3="Score",1,1)</f>
        <v>1</v>
      </c>
      <c r="AP59">
        <f>IF('6. Postes nuit'!$C$3="Score",1,1)</f>
        <v>1</v>
      </c>
      <c r="AQ59">
        <f>IF('6. Postes nuit'!$C$3="Score",1,1)</f>
        <v>1</v>
      </c>
      <c r="AR59">
        <f>IF('6. Postes nuit'!$C$3="Score",1,1)</f>
        <v>1</v>
      </c>
      <c r="AS59">
        <f>IF('6. Postes nuit'!$C$3="Score",1,1)</f>
        <v>1</v>
      </c>
      <c r="AT59">
        <f>IF('6. Postes nuit'!$C$3="Score",1,1)</f>
        <v>1</v>
      </c>
      <c r="AU59">
        <f>IF('6. Postes nuit'!$C$3="Score",1,1)</f>
        <v>1</v>
      </c>
      <c r="AV59">
        <f>IF('6. Postes nuit'!$C$3="Score",1,1)</f>
        <v>1</v>
      </c>
      <c r="AW59">
        <f>IF('6. Postes nuit'!$C$3="Score",1,1)</f>
        <v>1</v>
      </c>
      <c r="AX59">
        <f>IF('6. Postes nuit'!$C$3="Score",1,1)</f>
        <v>1</v>
      </c>
      <c r="AY59">
        <f>IF('6. Postes nuit'!$C$3="Score",0,0)</f>
        <v>0</v>
      </c>
      <c r="AZ59">
        <f>IF('6. Postes nuit'!$C$3="Score",1,1)</f>
        <v>1</v>
      </c>
      <c r="BA59">
        <f>IF('6. Postes nuit'!$C$3="Score",1,1)</f>
        <v>1</v>
      </c>
      <c r="BB59">
        <f>IF('6. Postes nuit'!$C$3="Score",1,1)</f>
        <v>1</v>
      </c>
      <c r="BC59">
        <f>IF('6. Postes nuit'!$C$3="Score",1,1)</f>
        <v>1</v>
      </c>
      <c r="BD59">
        <f>IF('6. Postes nuit'!$C$3="Score",1,1)</f>
        <v>1</v>
      </c>
      <c r="BE59">
        <f>IF('6. Postes nuit'!$C$3="Score",1,2)</f>
        <v>2</v>
      </c>
      <c r="BF59">
        <f>IF('6. Postes nuit'!$C$3="Score",1,2)</f>
        <v>2</v>
      </c>
      <c r="BG59">
        <f>IF('6. Postes nuit'!$C$3="Score",1,1)</f>
        <v>1</v>
      </c>
      <c r="BH59">
        <f>IF('6. Postes nuit'!$C$3="Score",1,1)</f>
        <v>1</v>
      </c>
      <c r="BI59">
        <f>IF('6. Postes nuit'!$C$3="Score",1,1)</f>
        <v>1</v>
      </c>
      <c r="BJ59">
        <f>IF('6. Postes nuit'!$C$3="Score",1,1)</f>
        <v>1</v>
      </c>
      <c r="BK59">
        <f>IF('6. Postes nuit'!$C$3="Score",1,1)</f>
        <v>1</v>
      </c>
      <c r="BL59">
        <f>IF('6. Postes nuit'!$C$3="Score",0,0)</f>
        <v>0</v>
      </c>
      <c r="BM59">
        <f>IF('6. Postes nuit'!$C$3="Score",0,0)</f>
        <v>0</v>
      </c>
      <c r="BN59">
        <f>IF('6. Postes nuit'!$C$3="Score",0,0)</f>
        <v>0</v>
      </c>
      <c r="BO59">
        <f>IF('6. Postes nuit'!$C$3="Score",0,0)</f>
        <v>0</v>
      </c>
      <c r="BP59">
        <f>IF('6. Postes nuit'!$C$3="Score",0,0)</f>
        <v>0</v>
      </c>
      <c r="BQ59">
        <f>IF('6. Postes nuit'!$C$3="Score",0,0)</f>
        <v>0</v>
      </c>
      <c r="BR59">
        <f>IF('6. Postes nuit'!$C$3="Score",0,0)</f>
        <v>0</v>
      </c>
      <c r="BS59">
        <f>IF('6. Postes nuit'!$C$3="Score",0,0)</f>
        <v>0</v>
      </c>
      <c r="BT59">
        <f>IF('6. Postes nuit'!$C$3="Score",1,1)</f>
        <v>1</v>
      </c>
      <c r="BU59">
        <f>IF('6. Postes nuit'!$C$3="Score",1,1)</f>
        <v>1</v>
      </c>
      <c r="BV59">
        <f>IF('6. Postes nuit'!$C$3="Score",1,1)</f>
        <v>1</v>
      </c>
      <c r="BW59">
        <f>IF('6. Postes nuit'!$C$3="Score",1,1)</f>
        <v>1</v>
      </c>
      <c r="BX59">
        <f>IF('6. Postes nuit'!$C$3="Score",1,1)</f>
        <v>1</v>
      </c>
      <c r="BY59">
        <f>IF('6. Postes nuit'!$C$3="Score",1,1)</f>
        <v>1</v>
      </c>
      <c r="BZ59">
        <f>IF('6. Postes nuit'!$C$3="Score",1,1)</f>
        <v>1</v>
      </c>
      <c r="CA59">
        <f>IF('6. Postes nuit'!$C$3="Score",0,0)</f>
        <v>0</v>
      </c>
      <c r="CB59">
        <f>IF('6. Postes nuit'!$C$3="Score",0,0)</f>
        <v>0</v>
      </c>
      <c r="CC59">
        <f>IF('6. Postes nuit'!$C$3="Score",1,1)</f>
        <v>1</v>
      </c>
      <c r="CD59">
        <f>IF('6. Postes nuit'!$C$3="Score",1,1)</f>
        <v>1</v>
      </c>
      <c r="CE59">
        <f>IF('6. Postes nuit'!$C$3="Score",1,1)</f>
        <v>1</v>
      </c>
      <c r="CF59">
        <f>IF('6. Postes nuit'!$C$3="Score",1,1)</f>
        <v>1</v>
      </c>
      <c r="CG59">
        <f>IF('6. Postes nuit'!$C$3="Score",1,2)</f>
        <v>2</v>
      </c>
      <c r="CH59">
        <f>IF('6. Postes nuit'!$C$3="Score",1,2)</f>
        <v>2</v>
      </c>
      <c r="CI59">
        <f>IF('6. Postes nuit'!$C$3="Score",1,2)</f>
        <v>2</v>
      </c>
      <c r="CJ59">
        <f>IF('6. Postes nuit'!$C$3="Score",1,1)</f>
        <v>1</v>
      </c>
      <c r="CK59">
        <f>IF('6. Postes nuit'!$C$3="Score",1,1)</f>
        <v>1</v>
      </c>
      <c r="CL59">
        <f>IF('6. Postes nuit'!$C$3="Score",1,1)</f>
        <v>1</v>
      </c>
      <c r="CM59">
        <f>IF('6. Postes nuit'!$C$3="Score",1,2)</f>
        <v>2</v>
      </c>
      <c r="CN59">
        <f>IF('6. Postes nuit'!$C$3="Score",1,1)</f>
        <v>1</v>
      </c>
      <c r="CO59">
        <f>IF('6. Postes nuit'!$C$3="Score",1,1)</f>
        <v>1</v>
      </c>
      <c r="CP59">
        <f>IF('6. Postes nuit'!$C$3="Score",1,1)</f>
        <v>1</v>
      </c>
      <c r="CQ59">
        <f>IF('6. Postes nuit'!$C$3="Score",1,1)</f>
        <v>1</v>
      </c>
      <c r="CR59">
        <f>IF('6. Postes nuit'!$C$3="Score",1,2)</f>
        <v>2</v>
      </c>
      <c r="CS59">
        <f>IF('6. Postes nuit'!$C$3="Score",1,2)</f>
        <v>2</v>
      </c>
      <c r="CT59">
        <f>IF('6. Postes nuit'!$C$3="Score",1,1)</f>
        <v>1</v>
      </c>
      <c r="CU59">
        <f>IF('6. Postes nuit'!$C$3="Score",1,1)</f>
        <v>1</v>
      </c>
      <c r="CV59">
        <f>IF('6. Postes nuit'!$C$3="Score",1,1)</f>
        <v>1</v>
      </c>
      <c r="CW59">
        <f>IF('6. Postes nuit'!$C$3="Score",1,1)</f>
        <v>1</v>
      </c>
      <c r="CX59">
        <f>IF('6. Postes nuit'!$C$3="Score",1,1)</f>
        <v>1</v>
      </c>
      <c r="CY59">
        <f>IF('6. Postes nuit'!$C$3="Score",0,0)</f>
        <v>0</v>
      </c>
      <c r="CZ59">
        <f>IF('6. Postes nuit'!$C$3="Score",1,1)</f>
        <v>1</v>
      </c>
      <c r="DA59">
        <f>IF('6. Postes nuit'!$C$3="Score",1,1)</f>
        <v>1</v>
      </c>
    </row>
    <row r="60" spans="1:301" x14ac:dyDescent="0.35">
      <c r="A60" s="478" t="s">
        <v>1265</v>
      </c>
      <c r="B60" s="186" t="s">
        <v>664</v>
      </c>
      <c r="D60" s="207">
        <f t="shared" si="3"/>
        <v>0.88235294117647056</v>
      </c>
      <c r="E60">
        <f>IF('6. Postes nuit'!$C$3="Score",,)</f>
        <v>0</v>
      </c>
      <c r="P60">
        <f>IF('6. Postes nuit'!$C$3="Score",,)</f>
        <v>0</v>
      </c>
      <c r="Q60">
        <f>IF('6. Postes nuit'!$C$3="Score",,)</f>
        <v>0</v>
      </c>
      <c r="R60">
        <f>IF('6. Postes nuit'!$C$3="Score",,)</f>
        <v>0</v>
      </c>
      <c r="S60">
        <f>IF('6. Postes nuit'!$C$3="Score",,)</f>
        <v>0</v>
      </c>
      <c r="T60">
        <f>IF('6. Postes nuit'!$C$3="Score",,)</f>
        <v>0</v>
      </c>
      <c r="U60">
        <f>IF('6. Postes nuit'!$C$3="Score",1,2)</f>
        <v>2</v>
      </c>
      <c r="V60">
        <f>IF('6. Postes nuit'!$C$3="Score",1,2)</f>
        <v>2</v>
      </c>
      <c r="W60">
        <f>IF('6. Postes nuit'!$C$3="Score",1,2)</f>
        <v>2</v>
      </c>
      <c r="X60">
        <f>IF('6. Postes nuit'!$C$3="Score",1,2)</f>
        <v>2</v>
      </c>
      <c r="Y60">
        <f>IF('6. Postes nuit'!$C$3="Score",1,1)</f>
        <v>1</v>
      </c>
      <c r="Z60">
        <f>IF('6. Postes nuit'!$C$3="Score",1,1)</f>
        <v>1</v>
      </c>
      <c r="AA60">
        <f>IF('6. Postes nuit'!$C$3="Score",1,1)</f>
        <v>1</v>
      </c>
      <c r="AB60">
        <f>IF('6. Postes nuit'!$C$3="Score",0,0)</f>
        <v>0</v>
      </c>
      <c r="AC60">
        <f>IF('6. Postes nuit'!$C$3="Score",1,1)</f>
        <v>1</v>
      </c>
      <c r="AD60">
        <f>IF('6. Postes nuit'!$C$3="Score",1,1)</f>
        <v>1</v>
      </c>
      <c r="AE60">
        <f>IF('6. Postes nuit'!$C$3="Score",1,1)</f>
        <v>1</v>
      </c>
      <c r="AF60">
        <f>IF('6. Postes nuit'!$C$3="Score",1,1)</f>
        <v>1</v>
      </c>
      <c r="AG60">
        <f>IF('6. Postes nuit'!$C$3="Score",1,1)</f>
        <v>1</v>
      </c>
      <c r="AH60">
        <f>IF('6. Postes nuit'!$C$3="Score",1,1)</f>
        <v>1</v>
      </c>
      <c r="AI60">
        <f>IF('6. Postes nuit'!$C$3="Score",1,1)</f>
        <v>1</v>
      </c>
      <c r="AJ60">
        <f>IF('6. Postes nuit'!$C$3="Score",0,0)</f>
        <v>0</v>
      </c>
      <c r="AK60">
        <f>IF('6. Postes nuit'!$C$3="Score",1,1)</f>
        <v>1</v>
      </c>
      <c r="AL60">
        <f>IF('6. Postes nuit'!$C$3="Score",1,1)</f>
        <v>1</v>
      </c>
      <c r="AM60">
        <f>IF('6. Postes nuit'!$C$3="Score",1,1)</f>
        <v>1</v>
      </c>
      <c r="AN60">
        <f>IF('6. Postes nuit'!$C$3="Score",1,1)</f>
        <v>1</v>
      </c>
      <c r="AO60">
        <f>IF('6. Postes nuit'!$C$3="Score",1,1)</f>
        <v>1</v>
      </c>
      <c r="AP60">
        <f>IF('6. Postes nuit'!$C$3="Score",1,1)</f>
        <v>1</v>
      </c>
      <c r="AQ60">
        <f>IF('6. Postes nuit'!$C$3="Score",1,1)</f>
        <v>1</v>
      </c>
      <c r="AR60">
        <f>IF('6. Postes nuit'!$C$3="Score",0,0)</f>
        <v>0</v>
      </c>
      <c r="AS60">
        <f>IF('6. Postes nuit'!$C$3="Score",1,1)</f>
        <v>1</v>
      </c>
      <c r="AT60">
        <f>IF('6. Postes nuit'!$C$3="Score",1,1)</f>
        <v>1</v>
      </c>
      <c r="AU60">
        <f>IF('6. Postes nuit'!$C$3="Score",1,2)</f>
        <v>2</v>
      </c>
      <c r="AV60">
        <f>IF('6. Postes nuit'!$C$3="Score",1,2)</f>
        <v>2</v>
      </c>
      <c r="AW60">
        <f>IF('6. Postes nuit'!$C$3="Score",2,3)</f>
        <v>3</v>
      </c>
      <c r="AX60">
        <f>IF('6. Postes nuit'!$C$3="Score",2,3)</f>
        <v>3</v>
      </c>
      <c r="AY60">
        <f>IF('6. Postes nuit'!$C$3="Score",2,3)</f>
        <v>3</v>
      </c>
      <c r="AZ60">
        <f>IF('6. Postes nuit'!$C$3="Score",1,2)</f>
        <v>2</v>
      </c>
      <c r="BA60">
        <f>IF('6. Postes nuit'!$C$3="Score",2,3)</f>
        <v>3</v>
      </c>
      <c r="BB60">
        <f>IF('6. Postes nuit'!$C$3="Score",1,2)</f>
        <v>2</v>
      </c>
      <c r="BC60">
        <f>IF('6. Postes nuit'!$C$3="Score",2,3)</f>
        <v>3</v>
      </c>
      <c r="BD60">
        <f>IF('6. Postes nuit'!$C$3="Score",1,2)</f>
        <v>2</v>
      </c>
      <c r="BE60">
        <f>IF('6. Postes nuit'!$C$3="Score",1,2)</f>
        <v>2</v>
      </c>
      <c r="BF60">
        <f>IF('6. Postes nuit'!$C$3="Score",1,2)</f>
        <v>2</v>
      </c>
      <c r="BG60">
        <f>IF('6. Postes nuit'!$C$3="Score",1,2)</f>
        <v>2</v>
      </c>
      <c r="BH60">
        <f>IF('6. Postes nuit'!$C$3="Score",1,1)</f>
        <v>1</v>
      </c>
      <c r="BI60">
        <f>IF('6. Postes nuit'!$C$3="Score",1,1)</f>
        <v>1</v>
      </c>
      <c r="BJ60">
        <f>IF('6. Postes nuit'!$C$3="Score",0,0)</f>
        <v>0</v>
      </c>
      <c r="BK60">
        <f>IF('6. Postes nuit'!$C$3="Score",0,0)</f>
        <v>0</v>
      </c>
      <c r="BL60">
        <f>IF('6. Postes nuit'!$C$3="Score",0,0)</f>
        <v>0</v>
      </c>
      <c r="BM60">
        <f>IF('6. Postes nuit'!$C$3="Score",0,0)</f>
        <v>0</v>
      </c>
      <c r="BN60">
        <f>IF('6. Postes nuit'!$C$3="Score",1,1)</f>
        <v>1</v>
      </c>
      <c r="BO60">
        <f>IF('6. Postes nuit'!$C$3="Score",1,1)</f>
        <v>1</v>
      </c>
      <c r="BP60">
        <f>IF('6. Postes nuit'!$C$3="Score",1,1)</f>
        <v>1</v>
      </c>
      <c r="BQ60">
        <f>IF('6. Postes nuit'!$C$3="Score",1,1)</f>
        <v>1</v>
      </c>
      <c r="BR60">
        <f>IF('6. Postes nuit'!$C$3="Score",1,1)</f>
        <v>1</v>
      </c>
      <c r="BS60">
        <f>IF('6. Postes nuit'!$C$3="Score",1,1)</f>
        <v>1</v>
      </c>
      <c r="BT60">
        <f>IF('6. Postes nuit'!$C$3="Score",1,1)</f>
        <v>1</v>
      </c>
      <c r="BU60">
        <f>IF('6. Postes nuit'!$C$3="Score",0,0)</f>
        <v>0</v>
      </c>
      <c r="BV60">
        <f>IF('6. Postes nuit'!$C$3="Score",0,0)</f>
        <v>0</v>
      </c>
      <c r="BW60">
        <f>IF('6. Postes nuit'!$C$3="Score",0,0)</f>
        <v>0</v>
      </c>
      <c r="BX60">
        <f>IF('6. Postes nuit'!$C$3="Score",0,0)</f>
        <v>0</v>
      </c>
      <c r="BY60">
        <f>IF('6. Postes nuit'!$C$3="Score",0,0)</f>
        <v>0</v>
      </c>
      <c r="BZ60">
        <f>IF('6. Postes nuit'!$C$3="Score",0,0)</f>
        <v>0</v>
      </c>
      <c r="CA60">
        <f>IF('6. Postes nuit'!$C$3="Score",0,0)</f>
        <v>0</v>
      </c>
      <c r="CB60">
        <f>IF('6. Postes nuit'!$C$3="Score",0,0)</f>
        <v>0</v>
      </c>
      <c r="CC60">
        <f>IF('6. Postes nuit'!$C$3="Score",0,0)</f>
        <v>0</v>
      </c>
      <c r="CD60">
        <f>IF('6. Postes nuit'!$C$3="Score",1,1)</f>
        <v>1</v>
      </c>
      <c r="CE60">
        <f>IF('6. Postes nuit'!$C$3="Score",1,1)</f>
        <v>1</v>
      </c>
      <c r="CF60">
        <f>IF('6. Postes nuit'!$C$3="Score",1,1)</f>
        <v>1</v>
      </c>
      <c r="CG60">
        <f>IF('6. Postes nuit'!$C$3="Score",1,1)</f>
        <v>1</v>
      </c>
      <c r="CH60">
        <f>IF('6. Postes nuit'!$C$3="Score",1,1)</f>
        <v>1</v>
      </c>
      <c r="CI60">
        <f>IF('6. Postes nuit'!$C$3="Score",1,1)</f>
        <v>1</v>
      </c>
      <c r="CJ60">
        <f>IF('6. Postes nuit'!$C$3="Score",1,1)</f>
        <v>1</v>
      </c>
      <c r="CK60">
        <f>IF('6. Postes nuit'!$C$3="Score",0,0)</f>
        <v>0</v>
      </c>
      <c r="CL60">
        <f>IF('6. Postes nuit'!$C$3="Score",0,0)</f>
        <v>0</v>
      </c>
      <c r="CM60">
        <f>IF('6. Postes nuit'!$C$3="Score",0,0)</f>
        <v>0</v>
      </c>
      <c r="CN60">
        <f>IF('6. Postes nuit'!$C$3="Score",0,0)</f>
        <v>0</v>
      </c>
      <c r="CO60">
        <f>IF('6. Postes nuit'!$C$3="Score",0,0)</f>
        <v>0</v>
      </c>
      <c r="CP60">
        <f>IF('6. Postes nuit'!$C$3="Score",0,0)</f>
        <v>0</v>
      </c>
      <c r="CQ60">
        <f>IF('6. Postes nuit'!$C$3="Score",0,0)</f>
        <v>0</v>
      </c>
      <c r="CR60">
        <f>IF('6. Postes nuit'!$C$3="Score",0,0)</f>
        <v>0</v>
      </c>
      <c r="CS60">
        <f>IF('6. Postes nuit'!$C$3="Score",0,0)</f>
        <v>0</v>
      </c>
      <c r="CT60">
        <f>IF('6. Postes nuit'!$C$3="Score",0,0)</f>
        <v>0</v>
      </c>
      <c r="CU60">
        <f>IF('6. Postes nuit'!$C$3="Score",0,0)</f>
        <v>0</v>
      </c>
      <c r="CV60">
        <f>IF('6. Postes nuit'!$C$3="Score",0,0)</f>
        <v>0</v>
      </c>
      <c r="CW60">
        <f>IF('6. Postes nuit'!$C$3="Score",0,0)</f>
        <v>0</v>
      </c>
      <c r="CX60">
        <f>IF('6. Postes nuit'!$C$3="Score",0,0)</f>
        <v>0</v>
      </c>
      <c r="CY60">
        <f>IF('6. Postes nuit'!$C$3="Score",0,0)</f>
        <v>0</v>
      </c>
      <c r="CZ60">
        <f>IF('6. Postes nuit'!$C$3="Score",1,1)</f>
        <v>1</v>
      </c>
      <c r="DA60">
        <f>IF('6. Postes nuit'!$C$3="Score",0,0)</f>
        <v>0</v>
      </c>
    </row>
    <row r="61" spans="1:301" ht="15" thickBot="1" x14ac:dyDescent="0.4">
      <c r="A61" s="478" t="s">
        <v>1265</v>
      </c>
      <c r="B61" s="190" t="s">
        <v>665</v>
      </c>
      <c r="D61" s="207">
        <f t="shared" si="3"/>
        <v>0.89411764705882357</v>
      </c>
      <c r="E61">
        <f>IF('6. Postes nuit'!$C$3="Score",,)</f>
        <v>0</v>
      </c>
      <c r="P61">
        <f>IF('6. Postes nuit'!$C$3="Score",,)</f>
        <v>0</v>
      </c>
      <c r="Q61">
        <f>IF('6. Postes nuit'!$C$3="Score",,)</f>
        <v>0</v>
      </c>
      <c r="R61">
        <f>IF('6. Postes nuit'!$C$3="Score",,)</f>
        <v>0</v>
      </c>
      <c r="S61">
        <f>IF('6. Postes nuit'!$C$3="Score",,)</f>
        <v>0</v>
      </c>
      <c r="T61">
        <f>IF('6. Postes nuit'!$C$3="Score",,)</f>
        <v>0</v>
      </c>
      <c r="U61">
        <f>IF('6. Postes nuit'!$C$3="Score",0,0)</f>
        <v>0</v>
      </c>
      <c r="V61">
        <f>IF('6. Postes nuit'!$C$3="Score",0,0)</f>
        <v>0</v>
      </c>
      <c r="W61">
        <f>IF('6. Postes nuit'!$C$3="Score",0,0)</f>
        <v>0</v>
      </c>
      <c r="X61">
        <f>IF('6. Postes nuit'!$C$3="Score",0,0)</f>
        <v>0</v>
      </c>
      <c r="Y61">
        <f>IF('6. Postes nuit'!$C$3="Score",0,0)</f>
        <v>0</v>
      </c>
      <c r="Z61">
        <f>IF('6. Postes nuit'!$C$3="Score",0,0)</f>
        <v>0</v>
      </c>
      <c r="AA61">
        <f>IF('6. Postes nuit'!$C$3="Score",0,0)</f>
        <v>0</v>
      </c>
      <c r="AB61">
        <f>IF('6. Postes nuit'!$C$3="Score",0,0)</f>
        <v>0</v>
      </c>
      <c r="AC61">
        <f>IF('6. Postes nuit'!$C$3="Score",0,0)</f>
        <v>0</v>
      </c>
      <c r="AD61">
        <f>IF('6. Postes nuit'!$C$3="Score",0,0)</f>
        <v>0</v>
      </c>
      <c r="AE61">
        <f>IF('6. Postes nuit'!$C$3="Score",0,0)</f>
        <v>0</v>
      </c>
      <c r="AF61">
        <f>IF('6. Postes nuit'!$C$3="Score",0,0)</f>
        <v>0</v>
      </c>
      <c r="AG61">
        <f>IF('6. Postes nuit'!$C$3="Score",0,0)</f>
        <v>0</v>
      </c>
      <c r="AH61">
        <f>IF('6. Postes nuit'!$C$3="Score",0,0)</f>
        <v>0</v>
      </c>
      <c r="AI61">
        <f>IF('6. Postes nuit'!$C$3="Score",0,0)</f>
        <v>0</v>
      </c>
      <c r="AJ61">
        <f>IF('6. Postes nuit'!$C$3="Score",0,0)</f>
        <v>0</v>
      </c>
      <c r="AK61">
        <f>IF('6. Postes nuit'!$C$3="Score",0,0)</f>
        <v>0</v>
      </c>
      <c r="AL61">
        <f>IF('6. Postes nuit'!$C$3="Score",0,0)</f>
        <v>0</v>
      </c>
      <c r="AM61">
        <f>IF('6. Postes nuit'!$C$3="Score",0,0)</f>
        <v>0</v>
      </c>
      <c r="AN61">
        <f>IF('6. Postes nuit'!$C$3="Score",0,0)</f>
        <v>0</v>
      </c>
      <c r="AO61">
        <f>IF('6. Postes nuit'!$C$3="Score",0,0)</f>
        <v>0</v>
      </c>
      <c r="AP61">
        <f>IF('6. Postes nuit'!$C$3="Score",0,0)</f>
        <v>0</v>
      </c>
      <c r="AQ61">
        <f>IF('6. Postes nuit'!$C$3="Score",0,0)</f>
        <v>0</v>
      </c>
      <c r="AR61">
        <f>IF('6. Postes nuit'!$C$3="Score",0,0)</f>
        <v>0</v>
      </c>
      <c r="AS61">
        <f>IF('6. Postes nuit'!$C$3="Score",1,2)</f>
        <v>2</v>
      </c>
      <c r="AT61">
        <f>IF('6. Postes nuit'!$C$3="Score",1,2)</f>
        <v>2</v>
      </c>
      <c r="AU61">
        <f>IF('6. Postes nuit'!$C$3="Score",1,1)</f>
        <v>1</v>
      </c>
      <c r="AV61">
        <f>IF('6. Postes nuit'!$C$3="Score",1,2)</f>
        <v>2</v>
      </c>
      <c r="AW61">
        <f>IF('6. Postes nuit'!$C$3="Score",1,2)</f>
        <v>2</v>
      </c>
      <c r="AX61">
        <f>IF('6. Postes nuit'!$C$3="Score",1,2)</f>
        <v>2</v>
      </c>
      <c r="AY61">
        <f>IF('6. Postes nuit'!$C$3="Score",1,1)</f>
        <v>1</v>
      </c>
      <c r="AZ61">
        <f>IF('6. Postes nuit'!$C$3="Score",1,2)</f>
        <v>2</v>
      </c>
      <c r="BA61">
        <f>IF('6. Postes nuit'!$C$3="Score",1,2)</f>
        <v>2</v>
      </c>
      <c r="BB61">
        <f>IF('6. Postes nuit'!$C$3="Score",1,2)</f>
        <v>2</v>
      </c>
      <c r="BC61">
        <f>IF('6. Postes nuit'!$C$3="Score",1,1)</f>
        <v>1</v>
      </c>
      <c r="BD61">
        <f>IF('6. Postes nuit'!$C$3="Score",1,1)</f>
        <v>1</v>
      </c>
      <c r="BE61">
        <f>IF('6. Postes nuit'!$C$3="Score",1,1)</f>
        <v>1</v>
      </c>
      <c r="BF61">
        <f>IF('6. Postes nuit'!$C$3="Score",1,2)</f>
        <v>2</v>
      </c>
      <c r="BG61">
        <f>IF('6. Postes nuit'!$C$3="Score",1,1)</f>
        <v>1</v>
      </c>
      <c r="BH61">
        <f>IF('6. Postes nuit'!$C$3="Score",1,1)</f>
        <v>1</v>
      </c>
      <c r="BI61">
        <f>IF('6. Postes nuit'!$C$3="Score",1,2)</f>
        <v>2</v>
      </c>
      <c r="BJ61">
        <f>IF('6. Postes nuit'!$C$3="Score",1,2)</f>
        <v>2</v>
      </c>
      <c r="BK61">
        <f>IF('6. Postes nuit'!$C$3="Score",1,2)</f>
        <v>2</v>
      </c>
      <c r="BL61">
        <f>IF('6. Postes nuit'!$C$3="Score",1,2)</f>
        <v>2</v>
      </c>
      <c r="BM61">
        <f>IF('6. Postes nuit'!$C$3="Score",1,1)</f>
        <v>1</v>
      </c>
      <c r="BN61">
        <f>IF('6. Postes nuit'!$C$3="Score",1,1)</f>
        <v>1</v>
      </c>
      <c r="BO61">
        <f>IF('6. Postes nuit'!$C$3="Score",1,2)</f>
        <v>2</v>
      </c>
      <c r="BP61">
        <f>IF('6. Postes nuit'!$C$3="Score",1,1)</f>
        <v>1</v>
      </c>
      <c r="BQ61">
        <f>IF('6. Postes nuit'!$C$3="Score",1,1)</f>
        <v>1</v>
      </c>
      <c r="BR61">
        <f>IF('6. Postes nuit'!$C$3="Score",1,1)</f>
        <v>1</v>
      </c>
      <c r="BS61">
        <f>IF('6. Postes nuit'!$C$3="Score",1,1)</f>
        <v>1</v>
      </c>
      <c r="BT61">
        <f>IF('6. Postes nuit'!$C$3="Score",1,1)</f>
        <v>1</v>
      </c>
      <c r="BU61">
        <f>IF('6. Postes nuit'!$C$3="Score",1,1)</f>
        <v>1</v>
      </c>
      <c r="BV61">
        <f>IF('6. Postes nuit'!$C$3="Score",1,1)</f>
        <v>1</v>
      </c>
      <c r="BW61">
        <f>IF('6. Postes nuit'!$C$3="Score",1,1)</f>
        <v>1</v>
      </c>
      <c r="BX61">
        <f>IF('6. Postes nuit'!$C$3="Score",1,1)</f>
        <v>1</v>
      </c>
      <c r="BY61">
        <f>IF('6. Postes nuit'!$C$3="Score",1,1)</f>
        <v>1</v>
      </c>
      <c r="BZ61">
        <f>IF('6. Postes nuit'!$C$3="Score",1,1)</f>
        <v>1</v>
      </c>
      <c r="CA61">
        <f>IF('6. Postes nuit'!$C$3="Score",1,1)</f>
        <v>1</v>
      </c>
      <c r="CB61">
        <f>IF('6. Postes nuit'!$C$3="Score",1,1)</f>
        <v>1</v>
      </c>
      <c r="CC61">
        <f>IF('6. Postes nuit'!$C$3="Score",1,1)</f>
        <v>1</v>
      </c>
      <c r="CD61">
        <f>IF('6. Postes nuit'!$C$3="Score",1,1)</f>
        <v>1</v>
      </c>
      <c r="CE61">
        <f>IF('6. Postes nuit'!$C$3="Score",1,1)</f>
        <v>1</v>
      </c>
      <c r="CF61">
        <f>IF('6. Postes nuit'!$C$3="Score",1,2)</f>
        <v>2</v>
      </c>
      <c r="CG61">
        <f>IF('6. Postes nuit'!$C$3="Score",1,2)</f>
        <v>2</v>
      </c>
      <c r="CH61">
        <f>IF('6. Postes nuit'!$C$3="Score",1,2)</f>
        <v>2</v>
      </c>
      <c r="CI61">
        <f>IF('6. Postes nuit'!$C$3="Score",2,3)</f>
        <v>3</v>
      </c>
      <c r="CJ61">
        <f>IF('6. Postes nuit'!$C$3="Score",1,2)</f>
        <v>2</v>
      </c>
      <c r="CK61">
        <f>IF('6. Postes nuit'!$C$3="Score",1,2)</f>
        <v>2</v>
      </c>
      <c r="CL61">
        <f>IF('6. Postes nuit'!$C$3="Score",1,2)</f>
        <v>2</v>
      </c>
      <c r="CM61">
        <f>IF('6. Postes nuit'!$C$3="Score",1,1)</f>
        <v>1</v>
      </c>
      <c r="CN61">
        <f>IF('6. Postes nuit'!$C$3="Score",1,1)</f>
        <v>1</v>
      </c>
      <c r="CO61">
        <f>IF('6. Postes nuit'!$C$3="Score",1,1)</f>
        <v>1</v>
      </c>
      <c r="CP61">
        <f>IF('6. Postes nuit'!$C$3="Score",0,0)</f>
        <v>0</v>
      </c>
      <c r="CQ61">
        <f>IF('6. Postes nuit'!$C$3="Score",0,0)</f>
        <v>0</v>
      </c>
      <c r="CR61">
        <f>IF('6. Postes nuit'!$C$3="Score",0,0)</f>
        <v>0</v>
      </c>
      <c r="CS61">
        <f>IF('6. Postes nuit'!$C$3="Score",0,0)</f>
        <v>0</v>
      </c>
      <c r="CT61">
        <f>IF('6. Postes nuit'!$C$3="Score",0,0)</f>
        <v>0</v>
      </c>
      <c r="CU61">
        <f>IF('6. Postes nuit'!$C$3="Score",0,0)</f>
        <v>0</v>
      </c>
      <c r="CV61">
        <f>IF('6. Postes nuit'!$C$3="Score",0,0)</f>
        <v>0</v>
      </c>
      <c r="CW61">
        <f>IF('6. Postes nuit'!$C$3="Score",1,1)</f>
        <v>1</v>
      </c>
      <c r="CX61">
        <f>IF('6. Postes nuit'!$C$3="Score",1,1)</f>
        <v>1</v>
      </c>
      <c r="CY61">
        <f>IF('6. Postes nuit'!$C$3="Score",1,1)</f>
        <v>1</v>
      </c>
      <c r="CZ61">
        <f>IF('6. Postes nuit'!$C$3="Score",1,1)</f>
        <v>1</v>
      </c>
      <c r="DA61">
        <f>IF('6. Postes nuit'!$C$3="Score",1,1)</f>
        <v>1</v>
      </c>
    </row>
    <row r="62" spans="1:301" x14ac:dyDescent="0.35">
      <c r="A62" s="478" t="s">
        <v>1236</v>
      </c>
      <c r="B62" s="186" t="s">
        <v>1105</v>
      </c>
      <c r="D62" s="207">
        <f t="shared" si="3"/>
        <v>0.6588235294117647</v>
      </c>
      <c r="E62">
        <f>IF('6. Postes nuit'!$C$3="Score",,)</f>
        <v>0</v>
      </c>
      <c r="P62">
        <f>IF('6. Postes nuit'!$C$3="Score",,)</f>
        <v>0</v>
      </c>
      <c r="Q62">
        <f>IF('6. Postes nuit'!$C$3="Score",,)</f>
        <v>0</v>
      </c>
      <c r="R62">
        <f>IF('6. Postes nuit'!$C$3="Score",,)</f>
        <v>0</v>
      </c>
      <c r="S62">
        <f>IF('6. Postes nuit'!$C$3="Score",,)</f>
        <v>0</v>
      </c>
      <c r="T62">
        <f>IF('6. Postes nuit'!$C$3="Score",,)</f>
        <v>0</v>
      </c>
      <c r="U62">
        <f>IF('6. Postes nuit'!$C$3="Score",2,3)</f>
        <v>3</v>
      </c>
      <c r="V62">
        <f>IF('6. Postes nuit'!$C$3="Score",1,2)</f>
        <v>2</v>
      </c>
      <c r="W62">
        <f>IF('6. Postes nuit'!$C$3="Score",1,2)</f>
        <v>2</v>
      </c>
      <c r="X62">
        <f>IF('6. Postes nuit'!$C$3="Score",1,2)</f>
        <v>2</v>
      </c>
      <c r="Y62">
        <f>IF('6. Postes nuit'!$C$3="Score",1,2)</f>
        <v>2</v>
      </c>
      <c r="Z62">
        <f>IF('6. Postes nuit'!$C$3="Score",1,2)</f>
        <v>2</v>
      </c>
      <c r="AA62">
        <f>IF('6. Postes nuit'!$C$3="Score",1,1)</f>
        <v>1</v>
      </c>
      <c r="AB62">
        <f>IF('6. Postes nuit'!$C$3="Score",0,0)</f>
        <v>0</v>
      </c>
      <c r="AC62">
        <f>IF('6. Postes nuit'!$C$3="Score",0,0)</f>
        <v>0</v>
      </c>
      <c r="AD62">
        <f>IF('6. Postes nuit'!$C$3="Score",0,0)</f>
        <v>0</v>
      </c>
      <c r="AE62">
        <f>IF('6. Postes nuit'!$C$3="Score",1,1)</f>
        <v>1</v>
      </c>
      <c r="AF62">
        <f>IF('6. Postes nuit'!$C$3="Score",1,2)</f>
        <v>2</v>
      </c>
      <c r="AG62">
        <f>IF('6. Postes nuit'!$C$3="Score",1,2)</f>
        <v>2</v>
      </c>
      <c r="AH62">
        <f>IF('6. Postes nuit'!$C$3="Score",1,2)</f>
        <v>2</v>
      </c>
      <c r="AI62">
        <f>IF('6. Postes nuit'!$C$3="Score",1,2)</f>
        <v>2</v>
      </c>
      <c r="AJ62">
        <f>IF('6. Postes nuit'!$C$3="Score",1,2)</f>
        <v>2</v>
      </c>
      <c r="AK62">
        <f>IF('6. Postes nuit'!$C$3="Score",1,2)</f>
        <v>2</v>
      </c>
      <c r="AL62">
        <f>IF('6. Postes nuit'!$C$3="Score",1,1)</f>
        <v>1</v>
      </c>
      <c r="AM62">
        <f>IF('6. Postes nuit'!$C$3="Score",0,0)</f>
        <v>0</v>
      </c>
      <c r="AN62">
        <f>IF('6. Postes nuit'!$C$3="Score",0,0)</f>
        <v>0</v>
      </c>
      <c r="AO62">
        <f>IF('6. Postes nuit'!$C$3="Score",0,0)</f>
        <v>0</v>
      </c>
      <c r="AP62">
        <f>IF('6. Postes nuit'!$C$3="Score",0,0)</f>
        <v>0</v>
      </c>
      <c r="AQ62">
        <f>IF('6. Postes nuit'!$C$3="Score",0,0)</f>
        <v>0</v>
      </c>
      <c r="AR62">
        <f>IF('6. Postes nuit'!$C$3="Score",0,0)</f>
        <v>0</v>
      </c>
      <c r="AS62">
        <f>IF('6. Postes nuit'!$C$3="Score",0,0)</f>
        <v>0</v>
      </c>
      <c r="AT62">
        <f>IF('6. Postes nuit'!$C$3="Score",0,0)</f>
        <v>0</v>
      </c>
      <c r="AU62">
        <f>IF('6. Postes nuit'!$C$3="Score",0,0)</f>
        <v>0</v>
      </c>
      <c r="AV62">
        <f>IF('6. Postes nuit'!$C$3="Score",1,1)</f>
        <v>1</v>
      </c>
      <c r="AW62">
        <f>IF('6. Postes nuit'!$C$3="Score",1,2)</f>
        <v>2</v>
      </c>
      <c r="AX62">
        <f>IF('6. Postes nuit'!$C$3="Score",1,2)</f>
        <v>2</v>
      </c>
      <c r="AY62">
        <f>IF('6. Postes nuit'!$C$3="Score",1,2)</f>
        <v>2</v>
      </c>
      <c r="AZ62">
        <f>IF('6. Postes nuit'!$C$3="Score",1,2)</f>
        <v>2</v>
      </c>
      <c r="BA62">
        <f>IF('6. Postes nuit'!$C$3="Score",1,2)</f>
        <v>2</v>
      </c>
      <c r="BB62">
        <f>IF('6. Postes nuit'!$C$3="Score",1,2)</f>
        <v>2</v>
      </c>
      <c r="BC62">
        <f>IF('6. Postes nuit'!$C$3="Score",1,1)</f>
        <v>1</v>
      </c>
      <c r="BD62">
        <f>IF('6. Postes nuit'!$C$3="Score",0,0)</f>
        <v>0</v>
      </c>
      <c r="BE62">
        <f>IF('6. Postes nuit'!$C$3="Score",0,0)</f>
        <v>0</v>
      </c>
      <c r="BF62">
        <f>IF('6. Postes nuit'!$C$3="Score",0,0)</f>
        <v>0</v>
      </c>
      <c r="BG62">
        <f>IF('6. Postes nuit'!$C$3="Score",0,0)</f>
        <v>0</v>
      </c>
      <c r="BH62">
        <f>IF('6. Postes nuit'!$C$3="Score",1,1)</f>
        <v>1</v>
      </c>
      <c r="BI62">
        <f>IF('6. Postes nuit'!$C$3="Score",1,2)</f>
        <v>2</v>
      </c>
      <c r="BJ62">
        <f>IF('6. Postes nuit'!$C$3="Score",1,2)</f>
        <v>2</v>
      </c>
      <c r="BK62">
        <f>IF('6. Postes nuit'!$C$3="Score",1,2)</f>
        <v>2</v>
      </c>
      <c r="BL62">
        <f>IF('6. Postes nuit'!$C$3="Score",1,2)</f>
        <v>2</v>
      </c>
      <c r="BM62">
        <f>IF('6. Postes nuit'!$C$3="Score",1,2)</f>
        <v>2</v>
      </c>
      <c r="BN62">
        <f>IF('6. Postes nuit'!$C$3="Score",1,2)</f>
        <v>2</v>
      </c>
      <c r="BO62">
        <f>IF('6. Postes nuit'!$C$3="Score",1,1)</f>
        <v>1</v>
      </c>
      <c r="BP62">
        <f>IF('6. Postes nuit'!$C$3="Score",0,0)</f>
        <v>0</v>
      </c>
      <c r="BQ62">
        <f>IF('6. Postes nuit'!$C$3="Score",0,0)</f>
        <v>0</v>
      </c>
      <c r="BR62">
        <f>IF('6. Postes nuit'!$C$3="Score",0,0)</f>
        <v>0</v>
      </c>
      <c r="BS62">
        <f>IF('6. Postes nuit'!$C$3="Score",0,0)</f>
        <v>0</v>
      </c>
      <c r="BT62">
        <f>IF('6. Postes nuit'!$C$3="Score",0,0)</f>
        <v>0</v>
      </c>
      <c r="BU62">
        <f>IF('6. Postes nuit'!$C$3="Score",0,0)</f>
        <v>0</v>
      </c>
      <c r="BV62">
        <f>IF('6. Postes nuit'!$C$3="Score",0,0)</f>
        <v>0</v>
      </c>
      <c r="BW62">
        <f>IF('6. Postes nuit'!$C$3="Score",0,0)</f>
        <v>0</v>
      </c>
      <c r="BX62">
        <f>IF('6. Postes nuit'!$C$3="Score",0,0)</f>
        <v>0</v>
      </c>
      <c r="BY62">
        <f>IF('6. Postes nuit'!$C$3="Score",0,0)</f>
        <v>0</v>
      </c>
      <c r="BZ62">
        <f>IF('6. Postes nuit'!$C$3="Score",0,0)</f>
        <v>0</v>
      </c>
      <c r="CA62">
        <f>IF('6. Postes nuit'!$C$3="Score",0,0)</f>
        <v>0</v>
      </c>
      <c r="CB62">
        <f>IF('6. Postes nuit'!$C$3="Score",0,0)</f>
        <v>0</v>
      </c>
      <c r="CC62">
        <f>IF('6. Postes nuit'!$C$3="Score",0,0)</f>
        <v>0</v>
      </c>
      <c r="CD62">
        <f>IF('6. Postes nuit'!$C$3="Score",0,0)</f>
        <v>0</v>
      </c>
      <c r="CE62">
        <f>IF('6. Postes nuit'!$C$3="Score",0,0)</f>
        <v>0</v>
      </c>
      <c r="CF62">
        <f>IF('6. Postes nuit'!$C$3="Score",0,0)</f>
        <v>0</v>
      </c>
      <c r="CG62">
        <f>IF('6. Postes nuit'!$C$3="Score",0,0)</f>
        <v>0</v>
      </c>
      <c r="CH62">
        <f>IF('6. Postes nuit'!$C$3="Score",0,0)</f>
        <v>0</v>
      </c>
      <c r="CI62">
        <f>IF('6. Postes nuit'!$C$3="Score",0,0)</f>
        <v>0</v>
      </c>
      <c r="CJ62">
        <f>IF('6. Postes nuit'!$C$3="Score",0,0)</f>
        <v>0</v>
      </c>
      <c r="CK62">
        <f>IF('6. Postes nuit'!$C$3="Score",0,0)</f>
        <v>0</v>
      </c>
      <c r="CL62">
        <f>IF('6. Postes nuit'!$C$3="Score",0,0)</f>
        <v>0</v>
      </c>
      <c r="CM62">
        <f>IF('6. Postes nuit'!$C$3="Score",0,0)</f>
        <v>0</v>
      </c>
      <c r="CN62">
        <f>IF('6. Postes nuit'!$C$3="Score",0,0)</f>
        <v>0</v>
      </c>
      <c r="CO62">
        <f>IF('6. Postes nuit'!$C$3="Score",0,0)</f>
        <v>0</v>
      </c>
      <c r="CP62">
        <f>IF('6. Postes nuit'!$C$3="Score",0,0)</f>
        <v>0</v>
      </c>
      <c r="CQ62">
        <f>IF('6. Postes nuit'!$C$3="Score",0,0)</f>
        <v>0</v>
      </c>
      <c r="CR62">
        <f>IF('6. Postes nuit'!$C$3="Score",0,0)</f>
        <v>0</v>
      </c>
      <c r="CS62">
        <f>IF('6. Postes nuit'!$C$3="Score",0,0)</f>
        <v>0</v>
      </c>
      <c r="CT62">
        <f>IF('6. Postes nuit'!$C$3="Score",0,0)</f>
        <v>0</v>
      </c>
      <c r="CU62">
        <f>IF('6. Postes nuit'!$C$3="Score",0,0)</f>
        <v>0</v>
      </c>
      <c r="CV62">
        <f>IF('6. Postes nuit'!$C$3="Score",0,0)</f>
        <v>0</v>
      </c>
      <c r="CW62">
        <f>IF('6. Postes nuit'!$C$3="Score",0,0)</f>
        <v>0</v>
      </c>
      <c r="CX62">
        <f>IF('6. Postes nuit'!$C$3="Score",0,0)</f>
        <v>0</v>
      </c>
      <c r="CY62">
        <f>IF('6. Postes nuit'!$C$3="Score",0,0)</f>
        <v>0</v>
      </c>
      <c r="CZ62">
        <f>IF('6. Postes nuit'!$C$3="Score",0,0)</f>
        <v>0</v>
      </c>
      <c r="DA62">
        <f>IF('6. Postes nuit'!$C$3="Score",0,0)</f>
        <v>0</v>
      </c>
    </row>
    <row r="63" spans="1:301" x14ac:dyDescent="0.35">
      <c r="A63" s="478" t="s">
        <v>1265</v>
      </c>
      <c r="B63" s="186" t="s">
        <v>1106</v>
      </c>
      <c r="D63" s="207">
        <f t="shared" si="3"/>
        <v>1.1882352941176471</v>
      </c>
      <c r="E63">
        <f>IF('6. Postes nuit'!$C$3="Score",,)</f>
        <v>0</v>
      </c>
      <c r="P63">
        <f>IF('6. Postes nuit'!$C$3="Score",,)</f>
        <v>0</v>
      </c>
      <c r="Q63">
        <f>IF('6. Postes nuit'!$C$3="Score",,)</f>
        <v>0</v>
      </c>
      <c r="R63">
        <f>IF('6. Postes nuit'!$C$3="Score",,)</f>
        <v>0</v>
      </c>
      <c r="S63">
        <f>IF('6. Postes nuit'!$C$3="Score",,)</f>
        <v>0</v>
      </c>
      <c r="T63">
        <f>IF('6. Postes nuit'!$C$3="Score",,)</f>
        <v>0</v>
      </c>
      <c r="U63">
        <f>IF('6. Postes nuit'!$C$3="Score",1,2)</f>
        <v>2</v>
      </c>
      <c r="V63">
        <f>IF('6. Postes nuit'!$C$3="Score",1,2)</f>
        <v>2</v>
      </c>
      <c r="W63">
        <f>IF('6. Postes nuit'!$C$3="Score",1,1)</f>
        <v>1</v>
      </c>
      <c r="X63">
        <f>IF('6. Postes nuit'!$C$3="Score",1,1)</f>
        <v>1</v>
      </c>
      <c r="Y63">
        <f>IF('6. Postes nuit'!$C$3="Score",1,1)</f>
        <v>1</v>
      </c>
      <c r="Z63">
        <f>IF('6. Postes nuit'!$C$3="Score",1,1)</f>
        <v>1</v>
      </c>
      <c r="AA63">
        <f>IF('6. Postes nuit'!$C$3="Score",1,2)</f>
        <v>2</v>
      </c>
      <c r="AB63">
        <f>IF('6. Postes nuit'!$C$3="Score",2,3)</f>
        <v>3</v>
      </c>
      <c r="AC63">
        <f>IF('6. Postes nuit'!$C$3="Score",1,2)</f>
        <v>2</v>
      </c>
      <c r="AD63">
        <f>IF('6. Postes nuit'!$C$3="Score",1,2)</f>
        <v>2</v>
      </c>
      <c r="AE63">
        <f>IF('6. Postes nuit'!$C$3="Score",1,2)</f>
        <v>2</v>
      </c>
      <c r="AF63">
        <f>IF('6. Postes nuit'!$C$3="Score",1,2)</f>
        <v>2</v>
      </c>
      <c r="AG63">
        <f>IF('6. Postes nuit'!$C$3="Score",1,2)</f>
        <v>2</v>
      </c>
      <c r="AH63">
        <f>IF('6. Postes nuit'!$C$3="Score",1,1)</f>
        <v>1</v>
      </c>
      <c r="AI63">
        <f>IF('6. Postes nuit'!$C$3="Score",0,0)</f>
        <v>0</v>
      </c>
      <c r="AJ63">
        <f>IF('6. Postes nuit'!$C$3="Score",0,0)</f>
        <v>0</v>
      </c>
      <c r="AK63">
        <f>IF('6. Postes nuit'!$C$3="Score",0,0)</f>
        <v>0</v>
      </c>
      <c r="AL63">
        <f>IF('6. Postes nuit'!$C$3="Score",1,1)</f>
        <v>1</v>
      </c>
      <c r="AM63">
        <f>IF('6. Postes nuit'!$C$3="Score",1,2)</f>
        <v>2</v>
      </c>
      <c r="AN63">
        <f>IF('6. Postes nuit'!$C$3="Score",1,2)</f>
        <v>2</v>
      </c>
      <c r="AO63">
        <f>IF('6. Postes nuit'!$C$3="Score",1,2)</f>
        <v>2</v>
      </c>
      <c r="AP63">
        <f>IF('6. Postes nuit'!$C$3="Score",1,2)</f>
        <v>2</v>
      </c>
      <c r="AQ63">
        <f>IF('6. Postes nuit'!$C$3="Score",1,2)</f>
        <v>2</v>
      </c>
      <c r="AR63">
        <f>IF('6. Postes nuit'!$C$3="Score",1,2)</f>
        <v>2</v>
      </c>
      <c r="AS63">
        <f>IF('6. Postes nuit'!$C$3="Score",1,1)</f>
        <v>1</v>
      </c>
      <c r="AT63">
        <f>IF('6. Postes nuit'!$C$3="Score",0,0)</f>
        <v>0</v>
      </c>
      <c r="AU63">
        <f>IF('6. Postes nuit'!$C$3="Score",0,0)</f>
        <v>0</v>
      </c>
      <c r="AV63">
        <f>IF('6. Postes nuit'!$C$3="Score",0,0)</f>
        <v>0</v>
      </c>
      <c r="AW63">
        <f>IF('6. Postes nuit'!$C$3="Score",0,0)</f>
        <v>0</v>
      </c>
      <c r="AX63">
        <f>IF('6. Postes nuit'!$C$3="Score",0,0)</f>
        <v>0</v>
      </c>
      <c r="AY63">
        <f>IF('6. Postes nuit'!$C$3="Score",0,0)</f>
        <v>0</v>
      </c>
      <c r="AZ63">
        <f>IF('6. Postes nuit'!$C$3="Score",0,0)</f>
        <v>0</v>
      </c>
      <c r="BA63">
        <f>IF('6. Postes nuit'!$C$3="Score",0,0)</f>
        <v>0</v>
      </c>
      <c r="BB63">
        <f>IF('6. Postes nuit'!$C$3="Score",0,0)</f>
        <v>0</v>
      </c>
      <c r="BC63">
        <f>IF('6. Postes nuit'!$C$3="Score",1,1)</f>
        <v>1</v>
      </c>
      <c r="BD63">
        <f>IF('6. Postes nuit'!$C$3="Score",1,2)</f>
        <v>2</v>
      </c>
      <c r="BE63">
        <f>IF('6. Postes nuit'!$C$3="Score",1,2)</f>
        <v>2</v>
      </c>
      <c r="BF63">
        <f>IF('6. Postes nuit'!$C$3="Score",1,2)</f>
        <v>2</v>
      </c>
      <c r="BG63">
        <f>IF('6. Postes nuit'!$C$3="Score",1,2)</f>
        <v>2</v>
      </c>
      <c r="BH63">
        <f>IF('6. Postes nuit'!$C$3="Score",1,2)</f>
        <v>2</v>
      </c>
      <c r="BI63">
        <f>IF('6. Postes nuit'!$C$3="Score",1,2)</f>
        <v>2</v>
      </c>
      <c r="BJ63">
        <f>IF('6. Postes nuit'!$C$3="Score",1,1)</f>
        <v>1</v>
      </c>
      <c r="BK63">
        <f>IF('6. Postes nuit'!$C$3="Score",0,0)</f>
        <v>0</v>
      </c>
      <c r="BL63">
        <f>IF('6. Postes nuit'!$C$3="Score",0,0)</f>
        <v>0</v>
      </c>
      <c r="BM63">
        <f>IF('6. Postes nuit'!$C$3="Score",0,0)</f>
        <v>0</v>
      </c>
      <c r="BN63">
        <f>IF('6. Postes nuit'!$C$3="Score",0,0)</f>
        <v>0</v>
      </c>
      <c r="BO63">
        <f>IF('6. Postes nuit'!$C$3="Score",1,1)</f>
        <v>1</v>
      </c>
      <c r="BP63">
        <f>IF('6. Postes nuit'!$C$3="Score",1,2)</f>
        <v>2</v>
      </c>
      <c r="BQ63">
        <f>IF('6. Postes nuit'!$C$3="Score",1,2)</f>
        <v>2</v>
      </c>
      <c r="BR63">
        <f>IF('6. Postes nuit'!$C$3="Score",1,2)</f>
        <v>2</v>
      </c>
      <c r="BS63">
        <f>IF('6. Postes nuit'!$C$3="Score",1,2)</f>
        <v>2</v>
      </c>
      <c r="BT63">
        <f>IF('6. Postes nuit'!$C$3="Score",1,2)</f>
        <v>2</v>
      </c>
      <c r="BU63">
        <f>IF('6. Postes nuit'!$C$3="Score",1,2)</f>
        <v>2</v>
      </c>
      <c r="BV63">
        <f>IF('6. Postes nuit'!$C$3="Score",1,1)</f>
        <v>1</v>
      </c>
      <c r="BW63">
        <f>IF('6. Postes nuit'!$C$3="Score",0,0)</f>
        <v>0</v>
      </c>
      <c r="BX63">
        <f>IF('6. Postes nuit'!$C$3="Score",1,1)</f>
        <v>1</v>
      </c>
      <c r="BY63">
        <f>IF('6. Postes nuit'!$C$3="Score",1,2)</f>
        <v>2</v>
      </c>
      <c r="BZ63">
        <f>IF('6. Postes nuit'!$C$3="Score",1,2)</f>
        <v>2</v>
      </c>
      <c r="CA63">
        <f>IF('6. Postes nuit'!$C$3="Score",2,3)</f>
        <v>3</v>
      </c>
      <c r="CB63">
        <f>IF('6. Postes nuit'!$C$3="Score",2,3)</f>
        <v>3</v>
      </c>
      <c r="CC63">
        <f>IF('6. Postes nuit'!$C$3="Score",2,3)</f>
        <v>3</v>
      </c>
      <c r="CD63">
        <f>IF('6. Postes nuit'!$C$3="Score",2,3)</f>
        <v>3</v>
      </c>
      <c r="CE63">
        <f>IF('6. Postes nuit'!$C$3="Score",1,2)</f>
        <v>2</v>
      </c>
      <c r="CF63">
        <f>IF('6. Postes nuit'!$C$3="Score",1,1)</f>
        <v>1</v>
      </c>
      <c r="CG63">
        <f>IF('6. Postes nuit'!$C$3="Score",1,2)</f>
        <v>2</v>
      </c>
      <c r="CH63">
        <f>IF('6. Postes nuit'!$C$3="Score",1,1)</f>
        <v>1</v>
      </c>
      <c r="CI63">
        <f>IF('6. Postes nuit'!$C$3="Score",1,1)</f>
        <v>1</v>
      </c>
      <c r="CJ63">
        <f>IF('6. Postes nuit'!$C$3="Score",1,1)</f>
        <v>1</v>
      </c>
      <c r="CK63">
        <f>IF('6. Postes nuit'!$C$3="Score",1,1)</f>
        <v>1</v>
      </c>
      <c r="CL63">
        <f>IF('6. Postes nuit'!$C$3="Score",1,1)</f>
        <v>1</v>
      </c>
      <c r="CM63">
        <f>IF('6. Postes nuit'!$C$3="Score",1,1)</f>
        <v>1</v>
      </c>
      <c r="CN63">
        <f>IF('6. Postes nuit'!$C$3="Score",1,1)</f>
        <v>1</v>
      </c>
      <c r="CO63">
        <f>IF('6. Postes nuit'!$C$3="Score",1,1)</f>
        <v>1</v>
      </c>
      <c r="CP63">
        <f>IF('6. Postes nuit'!$C$3="Score",1,1)</f>
        <v>1</v>
      </c>
      <c r="CQ63">
        <f>IF('6. Postes nuit'!$C$3="Score",1,1)</f>
        <v>1</v>
      </c>
      <c r="CR63">
        <f>IF('6. Postes nuit'!$C$3="Score",1,1)</f>
        <v>1</v>
      </c>
      <c r="CS63">
        <f>IF('6. Postes nuit'!$C$3="Score",1,1)</f>
        <v>1</v>
      </c>
      <c r="CT63">
        <f>IF('6. Postes nuit'!$C$3="Score",1,1)</f>
        <v>1</v>
      </c>
      <c r="CU63">
        <f>IF('6. Postes nuit'!$C$3="Score",0,0)</f>
        <v>0</v>
      </c>
      <c r="CV63">
        <f>IF('6. Postes nuit'!$C$3="Score",0,0)</f>
        <v>0</v>
      </c>
      <c r="CW63">
        <f>IF('6. Postes nuit'!$C$3="Score",0,0)</f>
        <v>0</v>
      </c>
      <c r="CX63">
        <f>IF('6. Postes nuit'!$C$3="Score",0,0)</f>
        <v>0</v>
      </c>
      <c r="CY63">
        <f>IF('6. Postes nuit'!$C$3="Score",0,0)</f>
        <v>0</v>
      </c>
      <c r="CZ63">
        <f>IF('6. Postes nuit'!$C$3="Score",0,0)</f>
        <v>0</v>
      </c>
      <c r="DA63">
        <f>IF('6. Postes nuit'!$C$3="Score",0,0)</f>
        <v>0</v>
      </c>
    </row>
    <row r="64" spans="1:301" x14ac:dyDescent="0.35">
      <c r="A64" s="478" t="s">
        <v>1265</v>
      </c>
      <c r="B64" s="186" t="s">
        <v>1107</v>
      </c>
      <c r="D64" s="207">
        <f t="shared" si="3"/>
        <v>0.9882352941176471</v>
      </c>
      <c r="E64">
        <f>IF('6. Postes nuit'!$C$3="Score",,)</f>
        <v>0</v>
      </c>
      <c r="P64">
        <f>IF('6. Postes nuit'!$C$3="Score",,)</f>
        <v>0</v>
      </c>
      <c r="Q64">
        <f>IF('6. Postes nuit'!$C$3="Score",,)</f>
        <v>0</v>
      </c>
      <c r="R64">
        <f>IF('6. Postes nuit'!$C$3="Score",,)</f>
        <v>0</v>
      </c>
      <c r="S64">
        <f>IF('6. Postes nuit'!$C$3="Score",,)</f>
        <v>0</v>
      </c>
      <c r="T64">
        <f>IF('6. Postes nuit'!$C$3="Score",,)</f>
        <v>0</v>
      </c>
      <c r="U64">
        <f>IF('6. Postes nuit'!$C$3="Score",1,2)</f>
        <v>2</v>
      </c>
      <c r="V64">
        <f>IF('6. Postes nuit'!$C$3="Score",1,2)</f>
        <v>2</v>
      </c>
      <c r="W64">
        <f>IF('6. Postes nuit'!$C$3="Score",1,2)</f>
        <v>2</v>
      </c>
      <c r="X64">
        <f>IF('6. Postes nuit'!$C$3="Score",1,1)</f>
        <v>1</v>
      </c>
      <c r="Y64">
        <f>IF('6. Postes nuit'!$C$3="Score",0,0)</f>
        <v>0</v>
      </c>
      <c r="Z64">
        <f>IF('6. Postes nuit'!$C$3="Score",0,0)</f>
        <v>0</v>
      </c>
      <c r="AA64">
        <f>IF('6. Postes nuit'!$C$3="Score",0,0)</f>
        <v>0</v>
      </c>
      <c r="AB64">
        <f>IF('6. Postes nuit'!$C$3="Score",0,0)</f>
        <v>0</v>
      </c>
      <c r="AC64">
        <f>IF('6. Postes nuit'!$C$3="Score",0,0)</f>
        <v>0</v>
      </c>
      <c r="AD64">
        <f>IF('6. Postes nuit'!$C$3="Score",0,0)</f>
        <v>0</v>
      </c>
      <c r="AE64">
        <f>IF('6. Postes nuit'!$C$3="Score",0,0)</f>
        <v>0</v>
      </c>
      <c r="AF64">
        <f>IF('6. Postes nuit'!$C$3="Score",0,0)</f>
        <v>0</v>
      </c>
      <c r="AG64">
        <f>IF('6. Postes nuit'!$C$3="Score",0,0)</f>
        <v>0</v>
      </c>
      <c r="AH64">
        <f>IF('6. Postes nuit'!$C$3="Score",0,0)</f>
        <v>0</v>
      </c>
      <c r="AI64">
        <f>IF('6. Postes nuit'!$C$3="Score",0,0)</f>
        <v>0</v>
      </c>
      <c r="AJ64">
        <f>IF('6. Postes nuit'!$C$3="Score",0,0)</f>
        <v>0</v>
      </c>
      <c r="AK64">
        <f>IF('6. Postes nuit'!$C$3="Score",0,0)</f>
        <v>0</v>
      </c>
      <c r="AL64">
        <f>IF('6. Postes nuit'!$C$3="Score",0,0)</f>
        <v>0</v>
      </c>
      <c r="AM64">
        <f>IF('6. Postes nuit'!$C$3="Score",0,0)</f>
        <v>0</v>
      </c>
      <c r="AN64">
        <f>IF('6. Postes nuit'!$C$3="Score",0,0)</f>
        <v>0</v>
      </c>
      <c r="AO64">
        <f>IF('6. Postes nuit'!$C$3="Score",0,0)</f>
        <v>0</v>
      </c>
      <c r="AP64">
        <f>IF('6. Postes nuit'!$C$3="Score",0,0)</f>
        <v>0</v>
      </c>
      <c r="AQ64">
        <f>IF('6. Postes nuit'!$C$3="Score",1,1)</f>
        <v>1</v>
      </c>
      <c r="AR64">
        <f>IF('6. Postes nuit'!$C$3="Score",1,1)</f>
        <v>1</v>
      </c>
      <c r="AS64">
        <f>IF('6. Postes nuit'!$C$3="Score",1,1)</f>
        <v>1</v>
      </c>
      <c r="AT64">
        <f>IF('6. Postes nuit'!$C$3="Score",1,1)</f>
        <v>1</v>
      </c>
      <c r="AU64">
        <f>IF('6. Postes nuit'!$C$3="Score",1,1)</f>
        <v>1</v>
      </c>
      <c r="AV64">
        <f>IF('6. Postes nuit'!$C$3="Score",1,1)</f>
        <v>1</v>
      </c>
      <c r="AW64">
        <f>IF('6. Postes nuit'!$C$3="Score",1,1)</f>
        <v>1</v>
      </c>
      <c r="AX64">
        <f>IF('6. Postes nuit'!$C$3="Score",0,0)</f>
        <v>0</v>
      </c>
      <c r="AY64">
        <f>IF('6. Postes nuit'!$C$3="Score",0,0)</f>
        <v>0</v>
      </c>
      <c r="AZ64">
        <f>IF('6. Postes nuit'!$C$3="Score",0,0)</f>
        <v>0</v>
      </c>
      <c r="BA64">
        <f>IF('6. Postes nuit'!$C$3="Score",0,0)</f>
        <v>0</v>
      </c>
      <c r="BB64">
        <f>IF('6. Postes nuit'!$C$3="Score",0,0)</f>
        <v>0</v>
      </c>
      <c r="BC64">
        <f>IF('6. Postes nuit'!$C$3="Score",0,0)</f>
        <v>0</v>
      </c>
      <c r="BD64">
        <f>IF('6. Postes nuit'!$C$3="Score",0,0)</f>
        <v>0</v>
      </c>
      <c r="BE64">
        <f>IF('6. Postes nuit'!$C$3="Score",0,0)</f>
        <v>0</v>
      </c>
      <c r="BF64">
        <f>IF('6. Postes nuit'!$C$3="Score",1,1)</f>
        <v>1</v>
      </c>
      <c r="BG64">
        <f>IF('6. Postes nuit'!$C$3="Score",1,2)</f>
        <v>2</v>
      </c>
      <c r="BH64">
        <f>IF('6. Postes nuit'!$C$3="Score",1,2)</f>
        <v>2</v>
      </c>
      <c r="BI64">
        <f>IF('6. Postes nuit'!$C$3="Score",1,2)</f>
        <v>2</v>
      </c>
      <c r="BJ64">
        <f>IF('6. Postes nuit'!$C$3="Score",1,2)</f>
        <v>2</v>
      </c>
      <c r="BK64">
        <f>IF('6. Postes nuit'!$C$3="Score",1,2)</f>
        <v>2</v>
      </c>
      <c r="BL64">
        <f>IF('6. Postes nuit'!$C$3="Score",1,2)</f>
        <v>2</v>
      </c>
      <c r="BM64">
        <f>IF('6. Postes nuit'!$C$3="Score",1,1)</f>
        <v>1</v>
      </c>
      <c r="BN64">
        <f>IF('6. Postes nuit'!$C$3="Score",0,0)</f>
        <v>0</v>
      </c>
      <c r="BO64">
        <f>IF('6. Postes nuit'!$C$3="Score",0,0)</f>
        <v>0</v>
      </c>
      <c r="BP64">
        <f>IF('6. Postes nuit'!$C$3="Score",0,0)</f>
        <v>0</v>
      </c>
      <c r="BQ64">
        <f>IF('6. Postes nuit'!$C$3="Score",1,1)</f>
        <v>1</v>
      </c>
      <c r="BR64">
        <f>IF('6. Postes nuit'!$C$3="Score",1,2)</f>
        <v>2</v>
      </c>
      <c r="BS64">
        <f>IF('6. Postes nuit'!$C$3="Score",1,2)</f>
        <v>2</v>
      </c>
      <c r="BT64">
        <f>IF('6. Postes nuit'!$C$3="Score",1,2)</f>
        <v>2</v>
      </c>
      <c r="BU64">
        <f>IF('6. Postes nuit'!$C$3="Score",2,3)</f>
        <v>3</v>
      </c>
      <c r="BV64">
        <f>IF('6. Postes nuit'!$C$3="Score",2,4)</f>
        <v>4</v>
      </c>
      <c r="BW64">
        <f>IF('6. Postes nuit'!$C$3="Score",2,5)</f>
        <v>5</v>
      </c>
      <c r="BX64">
        <f>IF('6. Postes nuit'!$C$3="Score",2,4)</f>
        <v>4</v>
      </c>
      <c r="BY64">
        <f>IF('6. Postes nuit'!$C$3="Score",2,3)</f>
        <v>3</v>
      </c>
      <c r="BZ64">
        <f>IF('6. Postes nuit'!$C$3="Score",2,3)</f>
        <v>3</v>
      </c>
      <c r="CA64">
        <f>IF('6. Postes nuit'!$C$3="Score",2,3)</f>
        <v>3</v>
      </c>
      <c r="CB64">
        <f>IF('6. Postes nuit'!$C$3="Score",1,2)</f>
        <v>2</v>
      </c>
      <c r="CC64">
        <f>IF('6. Postes nuit'!$C$3="Score",1,1)</f>
        <v>1</v>
      </c>
      <c r="CD64">
        <f>IF('6. Postes nuit'!$C$3="Score",1,1)</f>
        <v>1</v>
      </c>
      <c r="CE64">
        <f>IF('6. Postes nuit'!$C$3="Score",1,1)</f>
        <v>1</v>
      </c>
      <c r="CF64">
        <f>IF('6. Postes nuit'!$C$3="Score",1,1)</f>
        <v>1</v>
      </c>
      <c r="CG64">
        <f>IF('6. Postes nuit'!$C$3="Score",1,1)</f>
        <v>1</v>
      </c>
      <c r="CH64">
        <f>IF('6. Postes nuit'!$C$3="Score",1,1)</f>
        <v>1</v>
      </c>
      <c r="CI64">
        <f>IF('6. Postes nuit'!$C$3="Score",1,2)</f>
        <v>2</v>
      </c>
      <c r="CJ64">
        <f>IF('6. Postes nuit'!$C$3="Score",2,3)</f>
        <v>3</v>
      </c>
      <c r="CK64">
        <f>IF('6. Postes nuit'!$C$3="Score",1,2)</f>
        <v>2</v>
      </c>
      <c r="CL64">
        <f>IF('6. Postes nuit'!$C$3="Score",1,2)</f>
        <v>2</v>
      </c>
      <c r="CM64">
        <f>IF('6. Postes nuit'!$C$3="Score",1,2)</f>
        <v>2</v>
      </c>
      <c r="CN64">
        <f>IF('6. Postes nuit'!$C$3="Score",1,2)</f>
        <v>2</v>
      </c>
      <c r="CO64">
        <f>IF('6. Postes nuit'!$C$3="Score",1,2)</f>
        <v>2</v>
      </c>
      <c r="CP64">
        <f>IF('6. Postes nuit'!$C$3="Score",1,1)</f>
        <v>1</v>
      </c>
      <c r="CQ64">
        <f>IF('6. Postes nuit'!$C$3="Score",0,0)</f>
        <v>0</v>
      </c>
      <c r="CR64">
        <f>IF('6. Postes nuit'!$C$3="Score",0,0)</f>
        <v>0</v>
      </c>
      <c r="CS64">
        <f>IF('6. Postes nuit'!$C$3="Score",0,0)</f>
        <v>0</v>
      </c>
      <c r="CT64">
        <f>IF('6. Postes nuit'!$C$3="Score",0,0)</f>
        <v>0</v>
      </c>
      <c r="CU64">
        <f>IF('6. Postes nuit'!$C$3="Score",0,0)</f>
        <v>0</v>
      </c>
      <c r="CV64">
        <f>IF('6. Postes nuit'!$C$3="Score",0,0)</f>
        <v>0</v>
      </c>
      <c r="CW64">
        <f>IF('6. Postes nuit'!$C$3="Score",0,0)</f>
        <v>0</v>
      </c>
      <c r="CX64">
        <f>IF('6. Postes nuit'!$C$3="Score",0,0)</f>
        <v>0</v>
      </c>
      <c r="CY64">
        <f>IF('6. Postes nuit'!$C$3="Score",0,0)</f>
        <v>0</v>
      </c>
      <c r="CZ64">
        <f>IF('6. Postes nuit'!$C$3="Score",0,0)</f>
        <v>0</v>
      </c>
      <c r="DA64">
        <f>IF('6. Postes nuit'!$C$3="Score",0,0)</f>
        <v>0</v>
      </c>
    </row>
    <row r="65" spans="1:105" x14ac:dyDescent="0.35">
      <c r="A65" s="478" t="s">
        <v>1265</v>
      </c>
      <c r="B65" s="186" t="s">
        <v>1108</v>
      </c>
      <c r="D65" s="207">
        <f t="shared" si="3"/>
        <v>1.4705882352941178</v>
      </c>
      <c r="E65">
        <f>IF('6. Postes nuit'!$C$3="Score",,)</f>
        <v>0</v>
      </c>
      <c r="P65">
        <f>IF('6. Postes nuit'!$C$3="Score",,)</f>
        <v>0</v>
      </c>
      <c r="Q65">
        <f>IF('6. Postes nuit'!$C$3="Score",,)</f>
        <v>0</v>
      </c>
      <c r="R65">
        <f>IF('6. Postes nuit'!$C$3="Score",,)</f>
        <v>0</v>
      </c>
      <c r="S65">
        <f>IF('6. Postes nuit'!$C$3="Score",,)</f>
        <v>0</v>
      </c>
      <c r="T65">
        <f>IF('6. Postes nuit'!$C$3="Score",,)</f>
        <v>0</v>
      </c>
      <c r="U65">
        <f>IF('6. Postes nuit'!$C$3="Score",0,0)</f>
        <v>0</v>
      </c>
      <c r="V65">
        <f>IF('6. Postes nuit'!$C$3="Score",1,1)</f>
        <v>1</v>
      </c>
      <c r="W65">
        <f>IF('6. Postes nuit'!$C$3="Score",1,1)</f>
        <v>1</v>
      </c>
      <c r="X65">
        <f>IF('6. Postes nuit'!$C$3="Score",1,2)</f>
        <v>2</v>
      </c>
      <c r="Y65">
        <f>IF('6. Postes nuit'!$C$3="Score",2,3)</f>
        <v>3</v>
      </c>
      <c r="Z65">
        <f>IF('6. Postes nuit'!$C$3="Score",2,3)</f>
        <v>3</v>
      </c>
      <c r="AA65">
        <f>IF('6. Postes nuit'!$C$3="Score",2,3)</f>
        <v>3</v>
      </c>
      <c r="AB65">
        <f>IF('6. Postes nuit'!$C$3="Score",2,3)</f>
        <v>3</v>
      </c>
      <c r="AC65">
        <f>IF('6. Postes nuit'!$C$3="Score",1,2)</f>
        <v>2</v>
      </c>
      <c r="AD65">
        <f>IF('6. Postes nuit'!$C$3="Score",2,3)</f>
        <v>3</v>
      </c>
      <c r="AE65">
        <f>IF('6. Postes nuit'!$C$3="Score",1,2)</f>
        <v>2</v>
      </c>
      <c r="AF65">
        <f>IF('6. Postes nuit'!$C$3="Score",1,1)</f>
        <v>1</v>
      </c>
      <c r="AG65">
        <f>IF('6. Postes nuit'!$C$3="Score",1,1)</f>
        <v>1</v>
      </c>
      <c r="AH65">
        <f>IF('6. Postes nuit'!$C$3="Score",1,1)</f>
        <v>1</v>
      </c>
      <c r="AI65">
        <f>IF('6. Postes nuit'!$C$3="Score",1,1)</f>
        <v>1</v>
      </c>
      <c r="AJ65">
        <f>IF('6. Postes nuit'!$C$3="Score",1,2)</f>
        <v>2</v>
      </c>
      <c r="AK65">
        <f>IF('6. Postes nuit'!$C$3="Score",1,2)</f>
        <v>2</v>
      </c>
      <c r="AL65">
        <f>IF('6. Postes nuit'!$C$3="Score",1,2)</f>
        <v>2</v>
      </c>
      <c r="AM65">
        <f>IF('6. Postes nuit'!$C$3="Score",1,2)</f>
        <v>2</v>
      </c>
      <c r="AN65">
        <f>IF('6. Postes nuit'!$C$3="Score",1,2)</f>
        <v>2</v>
      </c>
      <c r="AO65">
        <f>IF('6. Postes nuit'!$C$3="Score",1,2)</f>
        <v>2</v>
      </c>
      <c r="AP65">
        <f>IF('6. Postes nuit'!$C$3="Score",1,2)</f>
        <v>2</v>
      </c>
      <c r="AQ65">
        <f>IF('6. Postes nuit'!$C$3="Score",1,2)</f>
        <v>2</v>
      </c>
      <c r="AR65">
        <f>IF('6. Postes nuit'!$C$3="Score",1,1)</f>
        <v>1</v>
      </c>
      <c r="AS65">
        <f>IF('6. Postes nuit'!$C$3="Score",1,1)</f>
        <v>1</v>
      </c>
      <c r="AT65">
        <f>IF('6. Postes nuit'!$C$3="Score",1,2)</f>
        <v>2</v>
      </c>
      <c r="AU65">
        <f>IF('6. Postes nuit'!$C$3="Score",1,2)</f>
        <v>2</v>
      </c>
      <c r="AV65">
        <f>IF('6. Postes nuit'!$C$3="Score",2,3)</f>
        <v>3</v>
      </c>
      <c r="AW65">
        <f>IF('6. Postes nuit'!$C$3="Score",2,4)</f>
        <v>4</v>
      </c>
      <c r="AX65">
        <f>IF('6. Postes nuit'!$C$3="Score",2,3)</f>
        <v>3</v>
      </c>
      <c r="AY65">
        <f>IF('6. Postes nuit'!$C$3="Score",2,3)</f>
        <v>3</v>
      </c>
      <c r="AZ65">
        <f>IF('6. Postes nuit'!$C$3="Score",2,3)</f>
        <v>3</v>
      </c>
      <c r="BA65">
        <f>IF('6. Postes nuit'!$C$3="Score",1,2)</f>
        <v>2</v>
      </c>
      <c r="BB65">
        <f>IF('6. Postes nuit'!$C$3="Score",1,2)</f>
        <v>2</v>
      </c>
      <c r="BC65">
        <f>IF('6. Postes nuit'!$C$3="Score",1,1)</f>
        <v>1</v>
      </c>
      <c r="BD65">
        <f>IF('6. Postes nuit'!$C$3="Score",0,0)</f>
        <v>0</v>
      </c>
      <c r="BE65">
        <f>IF('6. Postes nuit'!$C$3="Score",0,0)</f>
        <v>0</v>
      </c>
      <c r="BF65">
        <f>IF('6. Postes nuit'!$C$3="Score",0,0)</f>
        <v>0</v>
      </c>
      <c r="BG65">
        <f>IF('6. Postes nuit'!$C$3="Score",1,1)</f>
        <v>1</v>
      </c>
      <c r="BH65">
        <f>IF('6. Postes nuit'!$C$3="Score",1,2)</f>
        <v>2</v>
      </c>
      <c r="BI65">
        <f>IF('6. Postes nuit'!$C$3="Score",1,2)</f>
        <v>2</v>
      </c>
      <c r="BJ65">
        <f>IF('6. Postes nuit'!$C$3="Score",1,2)</f>
        <v>2</v>
      </c>
      <c r="BK65">
        <f>IF('6. Postes nuit'!$C$3="Score",2,3)</f>
        <v>3</v>
      </c>
      <c r="BL65">
        <f>IF('6. Postes nuit'!$C$3="Score",2,3)</f>
        <v>3</v>
      </c>
      <c r="BM65">
        <f>IF('6. Postes nuit'!$C$3="Score",2,3)</f>
        <v>3</v>
      </c>
      <c r="BN65">
        <f>IF('6. Postes nuit'!$C$3="Score",1,2)</f>
        <v>2</v>
      </c>
      <c r="BO65">
        <f>IF('6. Postes nuit'!$C$3="Score",1,1)</f>
        <v>1</v>
      </c>
      <c r="BP65">
        <f>IF('6. Postes nuit'!$C$3="Score",1,1)</f>
        <v>1</v>
      </c>
      <c r="BQ65">
        <f>IF('6. Postes nuit'!$C$3="Score",1,1)</f>
        <v>1</v>
      </c>
      <c r="BR65">
        <f>IF('6. Postes nuit'!$C$3="Score",0,0)</f>
        <v>0</v>
      </c>
      <c r="BS65">
        <f>IF('6. Postes nuit'!$C$3="Score",0,0)</f>
        <v>0</v>
      </c>
      <c r="BT65">
        <f>IF('6. Postes nuit'!$C$3="Score",0,0)</f>
        <v>0</v>
      </c>
      <c r="BU65">
        <f>IF('6. Postes nuit'!$C$3="Score",0,0)</f>
        <v>0</v>
      </c>
      <c r="BV65">
        <f>IF('6. Postes nuit'!$C$3="Score",0,0)</f>
        <v>0</v>
      </c>
      <c r="BW65">
        <f>IF('6. Postes nuit'!$C$3="Score",0,0)</f>
        <v>0</v>
      </c>
      <c r="BX65">
        <f>IF('6. Postes nuit'!$C$3="Score",1,1)</f>
        <v>1</v>
      </c>
      <c r="BY65">
        <f>IF('6. Postes nuit'!$C$3="Score",1,2)</f>
        <v>2</v>
      </c>
      <c r="BZ65">
        <f>IF('6. Postes nuit'!$C$3="Score",2,3)</f>
        <v>3</v>
      </c>
      <c r="CA65">
        <f>IF('6. Postes nuit'!$C$3="Score",2,3)</f>
        <v>3</v>
      </c>
      <c r="CB65">
        <f>IF('6. Postes nuit'!$C$3="Score",2,3)</f>
        <v>3</v>
      </c>
      <c r="CC65">
        <f>IF('6. Postes nuit'!$C$3="Score",2,3)</f>
        <v>3</v>
      </c>
      <c r="CD65">
        <f>IF('6. Postes nuit'!$C$3="Score",2,3)</f>
        <v>3</v>
      </c>
      <c r="CE65">
        <f>IF('6. Postes nuit'!$C$3="Score",1,2)</f>
        <v>2</v>
      </c>
      <c r="CF65">
        <f>IF('6. Postes nuit'!$C$3="Score",1,1)</f>
        <v>1</v>
      </c>
      <c r="CG65">
        <f>IF('6. Postes nuit'!$C$3="Score",0,0)</f>
        <v>0</v>
      </c>
      <c r="CH65">
        <f>IF('6. Postes nuit'!$C$3="Score",0,0)</f>
        <v>0</v>
      </c>
      <c r="CI65">
        <f>IF('6. Postes nuit'!$C$3="Score",0,0)</f>
        <v>0</v>
      </c>
      <c r="CJ65">
        <f>IF('6. Postes nuit'!$C$3="Score",0,0)</f>
        <v>0</v>
      </c>
      <c r="CK65">
        <f>IF('6. Postes nuit'!$C$3="Score",0,0)</f>
        <v>0</v>
      </c>
      <c r="CL65">
        <f>IF('6. Postes nuit'!$C$3="Score",0,0)</f>
        <v>0</v>
      </c>
      <c r="CM65">
        <f>IF('6. Postes nuit'!$C$3="Score",0,0)</f>
        <v>0</v>
      </c>
      <c r="CN65">
        <f>IF('6. Postes nuit'!$C$3="Score",0,0)</f>
        <v>0</v>
      </c>
      <c r="CO65">
        <f>IF('6. Postes nuit'!$C$3="Score",0,0)</f>
        <v>0</v>
      </c>
      <c r="CP65">
        <f>IF('6. Postes nuit'!$C$3="Score",0,0)</f>
        <v>0</v>
      </c>
      <c r="CQ65">
        <f>IF('6. Postes nuit'!$C$3="Score",0,0)</f>
        <v>0</v>
      </c>
      <c r="CR65">
        <f>IF('6. Postes nuit'!$C$3="Score",0,0)</f>
        <v>0</v>
      </c>
      <c r="CS65">
        <f>IF('6. Postes nuit'!$C$3="Score",0,0)</f>
        <v>0</v>
      </c>
      <c r="CT65">
        <f>IF('6. Postes nuit'!$C$3="Score",0,0)</f>
        <v>0</v>
      </c>
      <c r="CU65">
        <f>IF('6. Postes nuit'!$C$3="Score",1,1)</f>
        <v>1</v>
      </c>
      <c r="CV65">
        <f>IF('6. Postes nuit'!$C$3="Score",1,2)</f>
        <v>2</v>
      </c>
      <c r="CW65">
        <f>IF('6. Postes nuit'!$C$3="Score",1,2)</f>
        <v>2</v>
      </c>
      <c r="CX65">
        <f>IF('6. Postes nuit'!$C$3="Score",1,2)</f>
        <v>2</v>
      </c>
      <c r="CY65">
        <f>IF('6. Postes nuit'!$C$3="Score",1,2)</f>
        <v>2</v>
      </c>
      <c r="CZ65">
        <f>IF('6. Postes nuit'!$C$3="Score",1,2)</f>
        <v>2</v>
      </c>
      <c r="DA65">
        <f>IF('6. Postes nuit'!$C$3="Score",1,2)</f>
        <v>2</v>
      </c>
    </row>
    <row r="66" spans="1:105" x14ac:dyDescent="0.35">
      <c r="A66" s="478" t="s">
        <v>1265</v>
      </c>
      <c r="B66" s="186" t="s">
        <v>1109</v>
      </c>
      <c r="D66" s="207">
        <f t="shared" si="3"/>
        <v>2.1764705882352939</v>
      </c>
      <c r="E66">
        <f>IF('6. Postes nuit'!$C$3="Score",,)</f>
        <v>0</v>
      </c>
      <c r="P66">
        <f>IF('6. Postes nuit'!$C$3="Score",,)</f>
        <v>0</v>
      </c>
      <c r="Q66">
        <f>IF('6. Postes nuit'!$C$3="Score",,)</f>
        <v>0</v>
      </c>
      <c r="R66">
        <f>IF('6. Postes nuit'!$C$3="Score",,)</f>
        <v>0</v>
      </c>
      <c r="S66">
        <f>IF('6. Postes nuit'!$C$3="Score",,)</f>
        <v>0</v>
      </c>
      <c r="T66">
        <f>IF('6. Postes nuit'!$C$3="Score",,)</f>
        <v>0</v>
      </c>
      <c r="U66">
        <f>IF('6. Postes nuit'!$C$3="Score",2,3)</f>
        <v>3</v>
      </c>
      <c r="V66">
        <f>IF('6. Postes nuit'!$C$3="Score",2,3)</f>
        <v>3</v>
      </c>
      <c r="W66">
        <f>IF('6. Postes nuit'!$C$3="Score",1,2)</f>
        <v>2</v>
      </c>
      <c r="X66">
        <f>IF('6. Postes nuit'!$C$3="Score",1,2)</f>
        <v>2</v>
      </c>
      <c r="Y66">
        <f>IF('6. Postes nuit'!$C$3="Score",2,3)</f>
        <v>3</v>
      </c>
      <c r="Z66">
        <f>IF('6. Postes nuit'!$C$3="Score",2,4)</f>
        <v>4</v>
      </c>
      <c r="AA66">
        <f>IF('6. Postes nuit'!$C$3="Score",2,3)</f>
        <v>3</v>
      </c>
      <c r="AB66">
        <f>IF('6. Postes nuit'!$C$3="Score",1,2)</f>
        <v>2</v>
      </c>
      <c r="AC66">
        <f>IF('6. Postes nuit'!$C$3="Score",1,2)</f>
        <v>2</v>
      </c>
      <c r="AD66">
        <f>IF('6. Postes nuit'!$C$3="Score",1,2)</f>
        <v>2</v>
      </c>
      <c r="AE66">
        <f>IF('6. Postes nuit'!$C$3="Score",2,3)</f>
        <v>3</v>
      </c>
      <c r="AF66">
        <f>IF('6. Postes nuit'!$C$3="Score",2,3)</f>
        <v>3</v>
      </c>
      <c r="AG66">
        <f>IF('6. Postes nuit'!$C$3="Score",2,3)</f>
        <v>3</v>
      </c>
      <c r="AH66">
        <f>IF('6. Postes nuit'!$C$3="Score",2,3)</f>
        <v>3</v>
      </c>
      <c r="AI66">
        <f>IF('6. Postes nuit'!$C$3="Score",2,3)</f>
        <v>3</v>
      </c>
      <c r="AJ66">
        <f>IF('6. Postes nuit'!$C$3="Score",2,3)</f>
        <v>3</v>
      </c>
      <c r="AK66">
        <f>IF('6. Postes nuit'!$C$3="Score",2,3)</f>
        <v>3</v>
      </c>
      <c r="AL66">
        <f>IF('6. Postes nuit'!$C$3="Score",2,3)</f>
        <v>3</v>
      </c>
      <c r="AM66">
        <f>IF('6. Postes nuit'!$C$3="Score",2,3)</f>
        <v>3</v>
      </c>
      <c r="AN66">
        <f>IF('6. Postes nuit'!$C$3="Score",1,2)</f>
        <v>2</v>
      </c>
      <c r="AO66">
        <f>IF('6. Postes nuit'!$C$3="Score",1,2)</f>
        <v>2</v>
      </c>
      <c r="AP66">
        <f>IF('6. Postes nuit'!$C$3="Score",1,2)</f>
        <v>2</v>
      </c>
      <c r="AQ66">
        <f>IF('6. Postes nuit'!$C$3="Score",2,3)</f>
        <v>3</v>
      </c>
      <c r="AR66">
        <f>IF('6. Postes nuit'!$C$3="Score",2,4)</f>
        <v>4</v>
      </c>
      <c r="AS66">
        <f>IF('6. Postes nuit'!$C$3="Score",2,3)</f>
        <v>3</v>
      </c>
      <c r="AT66">
        <f>IF('6. Postes nuit'!$C$3="Score",1,2)</f>
        <v>2</v>
      </c>
      <c r="AU66">
        <f>IF('6. Postes nuit'!$C$3="Score",1,2)</f>
        <v>2</v>
      </c>
      <c r="AV66">
        <f>IF('6. Postes nuit'!$C$3="Score",1,2)</f>
        <v>2</v>
      </c>
      <c r="AW66">
        <f>IF('6. Postes nuit'!$C$3="Score",1,2)</f>
        <v>2</v>
      </c>
      <c r="AX66">
        <f>IF('6. Postes nuit'!$C$3="Score",1,2)</f>
        <v>2</v>
      </c>
      <c r="AY66">
        <f>IF('6. Postes nuit'!$C$3="Score",1,1)</f>
        <v>1</v>
      </c>
      <c r="AZ66">
        <f>IF('6. Postes nuit'!$C$3="Score",1,1)</f>
        <v>1</v>
      </c>
      <c r="BA66">
        <f>IF('6. Postes nuit'!$C$3="Score",1,1)</f>
        <v>1</v>
      </c>
      <c r="BB66">
        <f>IF('6. Postes nuit'!$C$3="Score",1,2)</f>
        <v>2</v>
      </c>
      <c r="BC66">
        <f>IF('6. Postes nuit'!$C$3="Score",2,3)</f>
        <v>3</v>
      </c>
      <c r="BD66">
        <f>IF('6. Postes nuit'!$C$3="Score",2,4)</f>
        <v>4</v>
      </c>
      <c r="BE66">
        <f>IF('6. Postes nuit'!$C$3="Score",2,3)</f>
        <v>3</v>
      </c>
      <c r="BF66">
        <f>IF('6. Postes nuit'!$C$3="Score",2,3)</f>
        <v>3</v>
      </c>
      <c r="BG66">
        <f>IF('6. Postes nuit'!$C$3="Score",2,3)</f>
        <v>3</v>
      </c>
      <c r="BH66">
        <f>IF('6. Postes nuit'!$C$3="Score",2,4)</f>
        <v>4</v>
      </c>
      <c r="BI66">
        <f>IF('6. Postes nuit'!$C$3="Score",2,4)</f>
        <v>4</v>
      </c>
      <c r="BJ66">
        <f>IF('6. Postes nuit'!$C$3="Score",2,3)</f>
        <v>3</v>
      </c>
      <c r="BK66">
        <f>IF('6. Postes nuit'!$C$3="Score",1,2)</f>
        <v>2</v>
      </c>
      <c r="BL66">
        <f>IF('6. Postes nuit'!$C$3="Score",1,2)</f>
        <v>2</v>
      </c>
      <c r="BM66">
        <f>IF('6. Postes nuit'!$C$3="Score",1,2)</f>
        <v>2</v>
      </c>
      <c r="BN66">
        <f>IF('6. Postes nuit'!$C$3="Score",1,2)</f>
        <v>2</v>
      </c>
      <c r="BO66">
        <f>IF('6. Postes nuit'!$C$3="Score",1,2)</f>
        <v>2</v>
      </c>
      <c r="BP66">
        <f>IF('6. Postes nuit'!$C$3="Score",1,1)</f>
        <v>1</v>
      </c>
      <c r="BQ66">
        <f>IF('6. Postes nuit'!$C$3="Score",1,1)</f>
        <v>1</v>
      </c>
      <c r="BR66">
        <f>IF('6. Postes nuit'!$C$3="Score",1,1)</f>
        <v>1</v>
      </c>
      <c r="BS66">
        <f>IF('6. Postes nuit'!$C$3="Score",1,1)</f>
        <v>1</v>
      </c>
      <c r="BT66">
        <f>IF('6. Postes nuit'!$C$3="Score",1,2)</f>
        <v>2</v>
      </c>
      <c r="BU66">
        <f>IF('6. Postes nuit'!$C$3="Score",2,3)</f>
        <v>3</v>
      </c>
      <c r="BV66">
        <f>IF('6. Postes nuit'!$C$3="Score",1,2)</f>
        <v>2</v>
      </c>
      <c r="BW66">
        <f>IF('6. Postes nuit'!$C$3="Score",1,2)</f>
        <v>2</v>
      </c>
      <c r="BX66">
        <f>IF('6. Postes nuit'!$C$3="Score",1,2)</f>
        <v>2</v>
      </c>
      <c r="BY66">
        <f>IF('6. Postes nuit'!$C$3="Score",1,2)</f>
        <v>2</v>
      </c>
      <c r="BZ66">
        <f>IF('6. Postes nuit'!$C$3="Score",2,3)</f>
        <v>3</v>
      </c>
      <c r="CA66">
        <f>IF('6. Postes nuit'!$C$3="Score",2,3)</f>
        <v>3</v>
      </c>
      <c r="CB66">
        <f>IF('6. Postes nuit'!$C$3="Score",1,2)</f>
        <v>2</v>
      </c>
      <c r="CC66">
        <f>IF('6. Postes nuit'!$C$3="Score",1,2)</f>
        <v>2</v>
      </c>
      <c r="CD66">
        <f>IF('6. Postes nuit'!$C$3="Score",1,2)</f>
        <v>2</v>
      </c>
      <c r="CE66">
        <f>IF('6. Postes nuit'!$C$3="Score",1,2)</f>
        <v>2</v>
      </c>
      <c r="CF66">
        <f>IF('6. Postes nuit'!$C$3="Score",1,2)</f>
        <v>2</v>
      </c>
      <c r="CG66">
        <f>IF('6. Postes nuit'!$C$3="Score",1,2)</f>
        <v>2</v>
      </c>
      <c r="CH66">
        <f>IF('6. Postes nuit'!$C$3="Score",1,1)</f>
        <v>1</v>
      </c>
      <c r="CI66">
        <f>IF('6. Postes nuit'!$C$3="Score",1,1)</f>
        <v>1</v>
      </c>
      <c r="CJ66">
        <f>IF('6. Postes nuit'!$C$3="Score",1,1)</f>
        <v>1</v>
      </c>
      <c r="CK66">
        <f>IF('6. Postes nuit'!$C$3="Score",1,1)</f>
        <v>1</v>
      </c>
      <c r="CL66">
        <f>IF('6. Postes nuit'!$C$3="Score",1,2)</f>
        <v>2</v>
      </c>
      <c r="CM66">
        <f>IF('6. Postes nuit'!$C$3="Score",2,3)</f>
        <v>3</v>
      </c>
      <c r="CN66">
        <f>IF('6. Postes nuit'!$C$3="Score",1,2)</f>
        <v>2</v>
      </c>
      <c r="CO66">
        <f>IF('6. Postes nuit'!$C$3="Score",1,2)</f>
        <v>2</v>
      </c>
      <c r="CP66">
        <f>IF('6. Postes nuit'!$C$3="Score",1,2)</f>
        <v>2</v>
      </c>
      <c r="CQ66">
        <f>IF('6. Postes nuit'!$C$3="Score",1,2)</f>
        <v>2</v>
      </c>
      <c r="CR66">
        <f>IF('6. Postes nuit'!$C$3="Score",1,2)</f>
        <v>2</v>
      </c>
      <c r="CS66">
        <f>IF('6. Postes nuit'!$C$3="Score",1,1)</f>
        <v>1</v>
      </c>
      <c r="CT66">
        <f>IF('6. Postes nuit'!$C$3="Score",0,0)</f>
        <v>0</v>
      </c>
      <c r="CU66">
        <f>IF('6. Postes nuit'!$C$3="Score",0,0)</f>
        <v>0</v>
      </c>
      <c r="CV66">
        <f>IF('6. Postes nuit'!$C$3="Score",0,0)</f>
        <v>0</v>
      </c>
      <c r="CW66">
        <f>IF('6. Postes nuit'!$C$3="Score",1,1)</f>
        <v>1</v>
      </c>
      <c r="CX66">
        <f>IF('6. Postes nuit'!$C$3="Score",1,2)</f>
        <v>2</v>
      </c>
      <c r="CY66">
        <f>IF('6. Postes nuit'!$C$3="Score",1,2)</f>
        <v>2</v>
      </c>
      <c r="CZ66">
        <f>IF('6. Postes nuit'!$C$3="Score",1,2)</f>
        <v>2</v>
      </c>
      <c r="DA66">
        <f>IF('6. Postes nuit'!$C$3="Score",1,2)</f>
        <v>2</v>
      </c>
    </row>
    <row r="67" spans="1:105" x14ac:dyDescent="0.35">
      <c r="A67" s="174" t="s">
        <v>1265</v>
      </c>
      <c r="B67" s="186" t="s">
        <v>1110</v>
      </c>
      <c r="D67" s="207">
        <f t="shared" si="3"/>
        <v>0.92941176470588238</v>
      </c>
      <c r="E67">
        <f>IF('6. Postes nuit'!$C$3="Score",,)</f>
        <v>0</v>
      </c>
      <c r="P67">
        <f>IF('6. Postes nuit'!$C$3="Score",,)</f>
        <v>0</v>
      </c>
      <c r="Q67">
        <f>IF('6. Postes nuit'!$C$3="Score",,)</f>
        <v>0</v>
      </c>
      <c r="R67">
        <f>IF('6. Postes nuit'!$C$3="Score",,)</f>
        <v>0</v>
      </c>
      <c r="S67">
        <f>IF('6. Postes nuit'!$C$3="Score",,)</f>
        <v>0</v>
      </c>
      <c r="T67">
        <f>IF('6. Postes nuit'!$C$3="Score",,)</f>
        <v>0</v>
      </c>
      <c r="U67">
        <f>IF('6. Postes nuit'!$C$3="Score",1,2)</f>
        <v>2</v>
      </c>
      <c r="V67">
        <f>IF('6. Postes nuit'!$C$3="Score",1,2)</f>
        <v>2</v>
      </c>
      <c r="W67">
        <f>IF('6. Postes nuit'!$C$3="Score",1,2)</f>
        <v>2</v>
      </c>
      <c r="X67">
        <f>IF('6. Postes nuit'!$C$3="Score",1,2)</f>
        <v>2</v>
      </c>
      <c r="Y67">
        <f>IF('6. Postes nuit'!$C$3="Score",1,1)</f>
        <v>1</v>
      </c>
      <c r="Z67">
        <f>IF('6. Postes nuit'!$C$3="Score",0,0)</f>
        <v>0</v>
      </c>
      <c r="AA67">
        <f>IF('6. Postes nuit'!$C$3="Score",0,0)</f>
        <v>0</v>
      </c>
      <c r="AB67">
        <f>IF('6. Postes nuit'!$C$3="Score",0,0)</f>
        <v>0</v>
      </c>
      <c r="AC67">
        <f>IF('6. Postes nuit'!$C$3="Score",0,0)</f>
        <v>0</v>
      </c>
      <c r="AD67">
        <f>IF('6. Postes nuit'!$C$3="Score",0,0)</f>
        <v>0</v>
      </c>
      <c r="AE67">
        <f>IF('6. Postes nuit'!$C$3="Score",1,1)</f>
        <v>1</v>
      </c>
      <c r="AF67">
        <f>IF('6. Postes nuit'!$C$3="Score",1,1)</f>
        <v>1</v>
      </c>
      <c r="AG67">
        <f>IF('6. Postes nuit'!$C$3="Score",1,1)</f>
        <v>1</v>
      </c>
      <c r="AH67">
        <f>IF('6. Postes nuit'!$C$3="Score",1,1)</f>
        <v>1</v>
      </c>
      <c r="AI67">
        <f>IF('6. Postes nuit'!$C$3="Score",1,1)</f>
        <v>1</v>
      </c>
      <c r="AJ67">
        <f>IF('6. Postes nuit'!$C$3="Score",1,1)</f>
        <v>1</v>
      </c>
      <c r="AK67">
        <f>IF('6. Postes nuit'!$C$3="Score",1,1)</f>
        <v>1</v>
      </c>
      <c r="AL67">
        <f>IF('6. Postes nuit'!$C$3="Score",0,0)</f>
        <v>0</v>
      </c>
      <c r="AM67">
        <f>IF('6. Postes nuit'!$C$3="Score",0,0)</f>
        <v>0</v>
      </c>
      <c r="AN67">
        <f>IF('6. Postes nuit'!$C$3="Score",0,0)</f>
        <v>0</v>
      </c>
      <c r="AO67">
        <f>IF('6. Postes nuit'!$C$3="Score",0,0)</f>
        <v>0</v>
      </c>
      <c r="AP67">
        <f>IF('6. Postes nuit'!$C$3="Score",0,0)</f>
        <v>0</v>
      </c>
      <c r="AQ67">
        <f>IF('6. Postes nuit'!$C$3="Score",0,0)</f>
        <v>0</v>
      </c>
      <c r="AR67">
        <f>IF('6. Postes nuit'!$C$3="Score",0,0)</f>
        <v>0</v>
      </c>
      <c r="AS67">
        <f>IF('6. Postes nuit'!$C$3="Score",0,0)</f>
        <v>0</v>
      </c>
      <c r="AT67">
        <f>IF('6. Postes nuit'!$C$3="Score",0,0)</f>
        <v>0</v>
      </c>
      <c r="AU67">
        <f>IF('6. Postes nuit'!$C$3="Score",0,0)</f>
        <v>0</v>
      </c>
      <c r="AV67">
        <f>IF('6. Postes nuit'!$C$3="Score",1,1)</f>
        <v>1</v>
      </c>
      <c r="AW67">
        <f>IF('6. Postes nuit'!$C$3="Score",1,2)</f>
        <v>2</v>
      </c>
      <c r="AX67">
        <f>IF('6. Postes nuit'!$C$3="Score",1,2)</f>
        <v>2</v>
      </c>
      <c r="AY67">
        <f>IF('6. Postes nuit'!$C$3="Score",1,2)</f>
        <v>2</v>
      </c>
      <c r="AZ67">
        <f>IF('6. Postes nuit'!$C$3="Score",1,2)</f>
        <v>2</v>
      </c>
      <c r="BA67">
        <f>IF('6. Postes nuit'!$C$3="Score",1,2)</f>
        <v>2</v>
      </c>
      <c r="BB67">
        <f>IF('6. Postes nuit'!$C$3="Score",1,2)</f>
        <v>2</v>
      </c>
      <c r="BC67">
        <f>IF('6. Postes nuit'!$C$3="Score",1,1)</f>
        <v>1</v>
      </c>
      <c r="BD67">
        <f>IF('6. Postes nuit'!$C$3="Score",0,0)</f>
        <v>0</v>
      </c>
      <c r="BE67">
        <f>IF('6. Postes nuit'!$C$3="Score",0,0)</f>
        <v>0</v>
      </c>
      <c r="BF67">
        <f>IF('6. Postes nuit'!$C$3="Score",0,0)</f>
        <v>0</v>
      </c>
      <c r="BG67">
        <f>IF('6. Postes nuit'!$C$3="Score",0,0)</f>
        <v>0</v>
      </c>
      <c r="BH67">
        <f>IF('6. Postes nuit'!$C$3="Score",0,0)</f>
        <v>0</v>
      </c>
      <c r="BI67">
        <f>IF('6. Postes nuit'!$C$3="Score",0,0)</f>
        <v>0</v>
      </c>
      <c r="BJ67">
        <f>IF('6. Postes nuit'!$C$3="Score",0,0)</f>
        <v>0</v>
      </c>
      <c r="BK67">
        <f>IF('6. Postes nuit'!$C$3="Score",0,0)</f>
        <v>0</v>
      </c>
      <c r="BL67">
        <f>IF('6. Postes nuit'!$C$3="Score",0,0)</f>
        <v>0</v>
      </c>
      <c r="BM67">
        <f>IF('6. Postes nuit'!$C$3="Score",1,1)</f>
        <v>1</v>
      </c>
      <c r="BN67">
        <f>IF('6. Postes nuit'!$C$3="Score",1,2)</f>
        <v>2</v>
      </c>
      <c r="BO67">
        <f>IF('6. Postes nuit'!$C$3="Score",1,2)</f>
        <v>2</v>
      </c>
      <c r="BP67">
        <f>IF('6. Postes nuit'!$C$3="Score",1,2)</f>
        <v>2</v>
      </c>
      <c r="BQ67">
        <f>IF('6. Postes nuit'!$C$3="Score",1,2)</f>
        <v>2</v>
      </c>
      <c r="BR67">
        <f>IF('6. Postes nuit'!$C$3="Score",1,2)</f>
        <v>2</v>
      </c>
      <c r="BS67">
        <f>IF('6. Postes nuit'!$C$3="Score",1,2)</f>
        <v>2</v>
      </c>
      <c r="BT67">
        <f>IF('6. Postes nuit'!$C$3="Score",1,2)</f>
        <v>2</v>
      </c>
      <c r="BU67">
        <f>IF('6. Postes nuit'!$C$3="Score",1,1)</f>
        <v>1</v>
      </c>
      <c r="BV67">
        <f>IF('6. Postes nuit'!$C$3="Score",1,1)</f>
        <v>1</v>
      </c>
      <c r="BW67">
        <f>IF('6. Postes nuit'!$C$3="Score",1,1)</f>
        <v>1</v>
      </c>
      <c r="BX67">
        <f>IF('6. Postes nuit'!$C$3="Score",1,1)</f>
        <v>1</v>
      </c>
      <c r="BY67">
        <f>IF('6. Postes nuit'!$C$3="Score",1,1)</f>
        <v>1</v>
      </c>
      <c r="BZ67">
        <f>IF('6. Postes nuit'!$C$3="Score",1,2)</f>
        <v>2</v>
      </c>
      <c r="CA67">
        <f>IF('6. Postes nuit'!$C$3="Score",1,1)</f>
        <v>1</v>
      </c>
      <c r="CB67">
        <f>IF('6. Postes nuit'!$C$3="Score",1,1)</f>
        <v>1</v>
      </c>
      <c r="CC67">
        <f>IF('6. Postes nuit'!$C$3="Score",1,1)</f>
        <v>1</v>
      </c>
      <c r="CD67">
        <f>IF('6. Postes nuit'!$C$3="Score",1,1)</f>
        <v>1</v>
      </c>
      <c r="CE67">
        <f>IF('6. Postes nuit'!$C$3="Score",1,2)</f>
        <v>2</v>
      </c>
      <c r="CF67">
        <f>IF('6. Postes nuit'!$C$3="Score",2,3)</f>
        <v>3</v>
      </c>
      <c r="CG67">
        <f>IF('6. Postes nuit'!$C$3="Score",1,2)</f>
        <v>2</v>
      </c>
      <c r="CH67">
        <f>IF('6. Postes nuit'!$C$3="Score",1,2)</f>
        <v>2</v>
      </c>
      <c r="CI67">
        <f>IF('6. Postes nuit'!$C$3="Score",1,2)</f>
        <v>2</v>
      </c>
      <c r="CJ67">
        <f>IF('6. Postes nuit'!$C$3="Score",1,2)</f>
        <v>2</v>
      </c>
      <c r="CK67">
        <f>IF('6. Postes nuit'!$C$3="Score",2,3)</f>
        <v>3</v>
      </c>
      <c r="CL67">
        <f>IF('6. Postes nuit'!$C$3="Score",1,2)</f>
        <v>2</v>
      </c>
      <c r="CM67">
        <f>IF('6. Postes nuit'!$C$3="Score",1,1)</f>
        <v>1</v>
      </c>
      <c r="CN67">
        <f>IF('6. Postes nuit'!$C$3="Score",1,1)</f>
        <v>1</v>
      </c>
      <c r="CO67">
        <f>IF('6. Postes nuit'!$C$3="Score",1,1)</f>
        <v>1</v>
      </c>
      <c r="CP67">
        <f>IF('6. Postes nuit'!$C$3="Score",1,1)</f>
        <v>1</v>
      </c>
      <c r="CQ67">
        <f>IF('6. Postes nuit'!$C$3="Score",1,1)</f>
        <v>1</v>
      </c>
      <c r="CR67">
        <f>IF('6. Postes nuit'!$C$3="Score",0,0)</f>
        <v>0</v>
      </c>
      <c r="CS67">
        <f>IF('6. Postes nuit'!$C$3="Score",0,0)</f>
        <v>0</v>
      </c>
      <c r="CT67">
        <f>IF('6. Postes nuit'!$C$3="Score",0,0)</f>
        <v>0</v>
      </c>
      <c r="CU67">
        <f>IF('6. Postes nuit'!$C$3="Score",0,0)</f>
        <v>0</v>
      </c>
      <c r="CV67">
        <f>IF('6. Postes nuit'!$C$3="Score",0,0)</f>
        <v>0</v>
      </c>
      <c r="CW67">
        <f>IF('6. Postes nuit'!$C$3="Score",0,0)</f>
        <v>0</v>
      </c>
      <c r="CX67">
        <f>IF('6. Postes nuit'!$C$3="Score",0,0)</f>
        <v>0</v>
      </c>
      <c r="CY67">
        <f>IF('6. Postes nuit'!$C$3="Score",0,0)</f>
        <v>0</v>
      </c>
      <c r="CZ67">
        <f>IF('6. Postes nuit'!$C$3="Score",0,0)</f>
        <v>0</v>
      </c>
      <c r="DA67">
        <f>IF('6. Postes nuit'!$C$3="Score",0,0)</f>
        <v>0</v>
      </c>
    </row>
    <row r="68" spans="1:105" x14ac:dyDescent="0.35">
      <c r="A68" s="478" t="s">
        <v>1236</v>
      </c>
      <c r="B68" s="186" t="s">
        <v>1111</v>
      </c>
      <c r="D68" s="207">
        <f t="shared" si="3"/>
        <v>1.1529411764705881</v>
      </c>
      <c r="E68">
        <f>IF('6. Postes nuit'!$C$3="Score",,)</f>
        <v>0</v>
      </c>
      <c r="P68">
        <f>IF('6. Postes nuit'!$C$3="Score",,)</f>
        <v>0</v>
      </c>
      <c r="Q68">
        <f>IF('6. Postes nuit'!$C$3="Score",,)</f>
        <v>0</v>
      </c>
      <c r="R68">
        <f>IF('6. Postes nuit'!$C$3="Score",,)</f>
        <v>0</v>
      </c>
      <c r="S68">
        <f>IF('6. Postes nuit'!$C$3="Score",,)</f>
        <v>0</v>
      </c>
      <c r="T68">
        <f>IF('6. Postes nuit'!$C$3="Score",,)</f>
        <v>0</v>
      </c>
      <c r="U68">
        <f>IF('6. Postes nuit'!$C$3="Score",0,0)</f>
        <v>0</v>
      </c>
      <c r="V68">
        <f>IF('6. Postes nuit'!$C$3="Score",0,0)</f>
        <v>0</v>
      </c>
      <c r="W68">
        <f>IF('6. Postes nuit'!$C$3="Score",0,0)</f>
        <v>0</v>
      </c>
      <c r="X68">
        <f>IF('6. Postes nuit'!$C$3="Score",0,0)</f>
        <v>0</v>
      </c>
      <c r="Y68">
        <f>IF('6. Postes nuit'!$C$3="Score",1,1)</f>
        <v>1</v>
      </c>
      <c r="Z68">
        <f>IF('6. Postes nuit'!$C$3="Score",1,2)</f>
        <v>2</v>
      </c>
      <c r="AA68">
        <f>IF('6. Postes nuit'!$C$3="Score",1,2)</f>
        <v>2</v>
      </c>
      <c r="AB68">
        <f>IF('6. Postes nuit'!$C$3="Score",1,2)</f>
        <v>2</v>
      </c>
      <c r="AC68">
        <f>IF('6. Postes nuit'!$C$3="Score",1,2)</f>
        <v>2</v>
      </c>
      <c r="AD68">
        <f>IF('6. Postes nuit'!$C$3="Score",1,2)</f>
        <v>2</v>
      </c>
      <c r="AE68">
        <f>IF('6. Postes nuit'!$C$3="Score",1,2)</f>
        <v>2</v>
      </c>
      <c r="AF68">
        <f>IF('6. Postes nuit'!$C$3="Score",1,1)</f>
        <v>1</v>
      </c>
      <c r="AG68">
        <f>IF('6. Postes nuit'!$C$3="Score",0,0)</f>
        <v>0</v>
      </c>
      <c r="AH68">
        <f>IF('6. Postes nuit'!$C$3="Score",0,0)</f>
        <v>0</v>
      </c>
      <c r="AI68">
        <f>IF('6. Postes nuit'!$C$3="Score",0,0)</f>
        <v>0</v>
      </c>
      <c r="AJ68">
        <f>IF('6. Postes nuit'!$C$3="Score",0,0)</f>
        <v>0</v>
      </c>
      <c r="AK68">
        <f>IF('6. Postes nuit'!$C$3="Score",0,0)</f>
        <v>0</v>
      </c>
      <c r="AL68">
        <f>IF('6. Postes nuit'!$C$3="Score",0,0)</f>
        <v>0</v>
      </c>
      <c r="AM68">
        <f>IF('6. Postes nuit'!$C$3="Score",0,0)</f>
        <v>0</v>
      </c>
      <c r="AN68">
        <f>IF('6. Postes nuit'!$C$3="Score",0,0)</f>
        <v>0</v>
      </c>
      <c r="AO68">
        <f>IF('6. Postes nuit'!$C$3="Score",0,0)</f>
        <v>0</v>
      </c>
      <c r="AP68">
        <f>IF('6. Postes nuit'!$C$3="Score",0,0)</f>
        <v>0</v>
      </c>
      <c r="AQ68">
        <f>IF('6. Postes nuit'!$C$3="Score",0,0)</f>
        <v>0</v>
      </c>
      <c r="AR68">
        <f>IF('6. Postes nuit'!$C$3="Score",1,1)</f>
        <v>1</v>
      </c>
      <c r="AS68">
        <f>IF('6. Postes nuit'!$C$3="Score",1,1)</f>
        <v>1</v>
      </c>
      <c r="AT68">
        <f>IF('6. Postes nuit'!$C$3="Score",1,1)</f>
        <v>1</v>
      </c>
      <c r="AU68">
        <f>IF('6. Postes nuit'!$C$3="Score",1,1)</f>
        <v>1</v>
      </c>
      <c r="AV68">
        <f>IF('6. Postes nuit'!$C$3="Score",1,1)</f>
        <v>1</v>
      </c>
      <c r="AW68">
        <f>IF('6. Postes nuit'!$C$3="Score",1,1)</f>
        <v>1</v>
      </c>
      <c r="AX68">
        <f>IF('6. Postes nuit'!$C$3="Score",1,2)</f>
        <v>2</v>
      </c>
      <c r="AY68">
        <f>IF('6. Postes nuit'!$C$3="Score",1,1)</f>
        <v>1</v>
      </c>
      <c r="AZ68">
        <f>IF('6. Postes nuit'!$C$3="Score",1,1)</f>
        <v>1</v>
      </c>
      <c r="BA68">
        <f>IF('6. Postes nuit'!$C$3="Score",1,1)</f>
        <v>1</v>
      </c>
      <c r="BB68">
        <f>IF('6. Postes nuit'!$C$3="Score",1,1)</f>
        <v>1</v>
      </c>
      <c r="BC68">
        <f>IF('6. Postes nuit'!$C$3="Score",1,2)</f>
        <v>2</v>
      </c>
      <c r="BD68">
        <f>IF('6. Postes nuit'!$C$3="Score",2,3)</f>
        <v>3</v>
      </c>
      <c r="BE68">
        <f>IF('6. Postes nuit'!$C$3="Score",1,2)</f>
        <v>2</v>
      </c>
      <c r="BF68">
        <f>IF('6. Postes nuit'!$C$3="Score",1,2)</f>
        <v>2</v>
      </c>
      <c r="BG68">
        <f>IF('6. Postes nuit'!$C$3="Score",1,2)</f>
        <v>2</v>
      </c>
      <c r="BH68">
        <f>IF('6. Postes nuit'!$C$3="Score",2,3)</f>
        <v>3</v>
      </c>
      <c r="BI68">
        <f>IF('6. Postes nuit'!$C$3="Score",2,4)</f>
        <v>4</v>
      </c>
      <c r="BJ68">
        <f>IF('6. Postes nuit'!$C$3="Score",2,3)</f>
        <v>3</v>
      </c>
      <c r="BK68">
        <f>IF('6. Postes nuit'!$C$3="Score",1,2)</f>
        <v>2</v>
      </c>
      <c r="BL68">
        <f>IF('6. Postes nuit'!$C$3="Score",1,2)</f>
        <v>2</v>
      </c>
      <c r="BM68">
        <f>IF('6. Postes nuit'!$C$3="Score",1,2)</f>
        <v>2</v>
      </c>
      <c r="BN68">
        <f>IF('6. Postes nuit'!$C$3="Score",1,2)</f>
        <v>2</v>
      </c>
      <c r="BO68">
        <f>IF('6. Postes nuit'!$C$3="Score",1,1)</f>
        <v>1</v>
      </c>
      <c r="BP68">
        <f>IF('6. Postes nuit'!$C$3="Score",0,0)</f>
        <v>0</v>
      </c>
      <c r="BQ68">
        <f>IF('6. Postes nuit'!$C$3="Score",0,0)</f>
        <v>0</v>
      </c>
      <c r="BR68">
        <f>IF('6. Postes nuit'!$C$3="Score",0,0)</f>
        <v>0</v>
      </c>
      <c r="BS68">
        <f>IF('6. Postes nuit'!$C$3="Score",0,0)</f>
        <v>0</v>
      </c>
      <c r="BT68">
        <f>IF('6. Postes nuit'!$C$3="Score",1,1)</f>
        <v>1</v>
      </c>
      <c r="BU68">
        <f>IF('6. Postes nuit'!$C$3="Score",1,2)</f>
        <v>2</v>
      </c>
      <c r="BV68">
        <f>IF('6. Postes nuit'!$C$3="Score",1,2)</f>
        <v>2</v>
      </c>
      <c r="BW68">
        <f>IF('6. Postes nuit'!$C$3="Score",1,2)</f>
        <v>2</v>
      </c>
      <c r="BX68">
        <f>IF('6. Postes nuit'!$C$3="Score",1,2)</f>
        <v>2</v>
      </c>
      <c r="BY68">
        <f>IF('6. Postes nuit'!$C$3="Score",1,2)</f>
        <v>2</v>
      </c>
      <c r="BZ68">
        <f>IF('6. Postes nuit'!$C$3="Score",1,2)</f>
        <v>2</v>
      </c>
      <c r="CA68">
        <f>IF('6. Postes nuit'!$C$3="Score",1,1)</f>
        <v>1</v>
      </c>
      <c r="CB68">
        <f>IF('6. Postes nuit'!$C$3="Score",0,0)</f>
        <v>0</v>
      </c>
      <c r="CC68">
        <f>IF('6. Postes nuit'!$C$3="Score",0,0)</f>
        <v>0</v>
      </c>
      <c r="CD68">
        <f>IF('6. Postes nuit'!$C$3="Score",0,0)</f>
        <v>0</v>
      </c>
      <c r="CE68">
        <f>IF('6. Postes nuit'!$C$3="Score",0,0)</f>
        <v>0</v>
      </c>
      <c r="CF68">
        <f>IF('6. Postes nuit'!$C$3="Score",0,0)</f>
        <v>0</v>
      </c>
      <c r="CG68">
        <f>IF('6. Postes nuit'!$C$3="Score",0,0)</f>
        <v>0</v>
      </c>
      <c r="CH68">
        <f>IF('6. Postes nuit'!$C$3="Score",1,1)</f>
        <v>1</v>
      </c>
      <c r="CI68">
        <f>IF('6. Postes nuit'!$C$3="Score",1,2)</f>
        <v>2</v>
      </c>
      <c r="CJ68">
        <f>IF('6. Postes nuit'!$C$3="Score",1,2)</f>
        <v>2</v>
      </c>
      <c r="CK68">
        <f>IF('6. Postes nuit'!$C$3="Score",1,2)</f>
        <v>2</v>
      </c>
      <c r="CL68">
        <f>IF('6. Postes nuit'!$C$3="Score",1,2)</f>
        <v>2</v>
      </c>
      <c r="CM68">
        <f>IF('6. Postes nuit'!$C$3="Score",1,2)</f>
        <v>2</v>
      </c>
      <c r="CN68">
        <f>IF('6. Postes nuit'!$C$3="Score",1,2)</f>
        <v>2</v>
      </c>
      <c r="CO68">
        <f>IF('6. Postes nuit'!$C$3="Score",1,1)</f>
        <v>1</v>
      </c>
      <c r="CP68">
        <f>IF('6. Postes nuit'!$C$3="Score",0,0)</f>
        <v>0</v>
      </c>
      <c r="CQ68">
        <f>IF('6. Postes nuit'!$C$3="Score",0,0)</f>
        <v>0</v>
      </c>
      <c r="CR68">
        <f>IF('6. Postes nuit'!$C$3="Score",0,0)</f>
        <v>0</v>
      </c>
      <c r="CS68">
        <f>IF('6. Postes nuit'!$C$3="Score",1,1)</f>
        <v>1</v>
      </c>
      <c r="CT68">
        <f>IF('6. Postes nuit'!$C$3="Score",1,2)</f>
        <v>2</v>
      </c>
      <c r="CU68">
        <f>IF('6. Postes nuit'!$C$3="Score",1,2)</f>
        <v>2</v>
      </c>
      <c r="CV68">
        <f>IF('6. Postes nuit'!$C$3="Score",1,2)</f>
        <v>2</v>
      </c>
      <c r="CW68">
        <f>IF('6. Postes nuit'!$C$3="Score",1,2)</f>
        <v>2</v>
      </c>
      <c r="CX68">
        <f>IF('6. Postes nuit'!$C$3="Score",1,2)</f>
        <v>2</v>
      </c>
      <c r="CY68">
        <f>IF('6. Postes nuit'!$C$3="Score",1,2)</f>
        <v>2</v>
      </c>
      <c r="CZ68">
        <f>IF('6. Postes nuit'!$C$3="Score",1,1)</f>
        <v>1</v>
      </c>
      <c r="DA68">
        <f>IF('6. Postes nuit'!$C$3="Score",0,0)</f>
        <v>0</v>
      </c>
    </row>
    <row r="69" spans="1:105" x14ac:dyDescent="0.35">
      <c r="A69" s="174" t="s">
        <v>1265</v>
      </c>
      <c r="B69" s="186" t="s">
        <v>1112</v>
      </c>
      <c r="D69" s="207">
        <f t="shared" si="3"/>
        <v>0.9882352941176471</v>
      </c>
      <c r="E69">
        <f>IF('6. Postes nuit'!$C$3="Score",,)</f>
        <v>0</v>
      </c>
      <c r="P69">
        <f>IF('6. Postes nuit'!$C$3="Score",,)</f>
        <v>0</v>
      </c>
      <c r="Q69">
        <f>IF('6. Postes nuit'!$C$3="Score",,)</f>
        <v>0</v>
      </c>
      <c r="R69">
        <f>IF('6. Postes nuit'!$C$3="Score",,)</f>
        <v>0</v>
      </c>
      <c r="S69">
        <f>IF('6. Postes nuit'!$C$3="Score",,)</f>
        <v>0</v>
      </c>
      <c r="T69">
        <f>IF('6. Postes nuit'!$C$3="Score",,)</f>
        <v>0</v>
      </c>
      <c r="U69">
        <f>IF('6. Postes nuit'!$C$3="Score",0,0)</f>
        <v>0</v>
      </c>
      <c r="V69">
        <f>IF('6. Postes nuit'!$C$3="Score",0,0)</f>
        <v>0</v>
      </c>
      <c r="W69">
        <f>IF('6. Postes nuit'!$C$3="Score",0,0)</f>
        <v>0</v>
      </c>
      <c r="X69">
        <f>IF('6. Postes nuit'!$C$3="Score",0,0)</f>
        <v>0</v>
      </c>
      <c r="Y69">
        <f>IF('6. Postes nuit'!$C$3="Score",0,0)</f>
        <v>0</v>
      </c>
      <c r="Z69">
        <f>IF('6. Postes nuit'!$C$3="Score",0,0)</f>
        <v>0</v>
      </c>
      <c r="AA69">
        <f>IF('6. Postes nuit'!$C$3="Score",0,0)</f>
        <v>0</v>
      </c>
      <c r="AB69">
        <f>IF('6. Postes nuit'!$C$3="Score",0,0)</f>
        <v>0</v>
      </c>
      <c r="AC69">
        <f>IF('6. Postes nuit'!$C$3="Score",0,0)</f>
        <v>0</v>
      </c>
      <c r="AD69">
        <f>IF('6. Postes nuit'!$C$3="Score",1,1)</f>
        <v>1</v>
      </c>
      <c r="AE69">
        <f>IF('6. Postes nuit'!$C$3="Score",1,1)</f>
        <v>1</v>
      </c>
      <c r="AF69">
        <f>IF('6. Postes nuit'!$C$3="Score",1,1)</f>
        <v>1</v>
      </c>
      <c r="AG69">
        <f>IF('6. Postes nuit'!$C$3="Score",1,1)</f>
        <v>1</v>
      </c>
      <c r="AH69">
        <f>IF('6. Postes nuit'!$C$3="Score",1,1)</f>
        <v>1</v>
      </c>
      <c r="AI69">
        <f>IF('6. Postes nuit'!$C$3="Score",1,1)</f>
        <v>1</v>
      </c>
      <c r="AJ69">
        <f>IF('6. Postes nuit'!$C$3="Score",1,2)</f>
        <v>2</v>
      </c>
      <c r="AK69">
        <f>IF('6. Postes nuit'!$C$3="Score",1,1)</f>
        <v>1</v>
      </c>
      <c r="AL69">
        <f>IF('6. Postes nuit'!$C$3="Score",1,1)</f>
        <v>1</v>
      </c>
      <c r="AM69">
        <f>IF('6. Postes nuit'!$C$3="Score",1,1)</f>
        <v>1</v>
      </c>
      <c r="AN69">
        <f>IF('6. Postes nuit'!$C$3="Score",1,1)</f>
        <v>1</v>
      </c>
      <c r="AO69">
        <f>IF('6. Postes nuit'!$C$3="Score",1,2)</f>
        <v>2</v>
      </c>
      <c r="AP69">
        <f>IF('6. Postes nuit'!$C$3="Score",2,3)</f>
        <v>3</v>
      </c>
      <c r="AQ69">
        <f>IF('6. Postes nuit'!$C$3="Score",1,2)</f>
        <v>2</v>
      </c>
      <c r="AR69">
        <f>IF('6. Postes nuit'!$C$3="Score",1,2)</f>
        <v>2</v>
      </c>
      <c r="AS69">
        <f>IF('6. Postes nuit'!$C$3="Score",1,2)</f>
        <v>2</v>
      </c>
      <c r="AT69">
        <f>IF('6. Postes nuit'!$C$3="Score",2,3)</f>
        <v>3</v>
      </c>
      <c r="AU69">
        <f>IF('6. Postes nuit'!$C$3="Score",2,4)</f>
        <v>4</v>
      </c>
      <c r="AV69">
        <f>IF('6. Postes nuit'!$C$3="Score",2,3)</f>
        <v>3</v>
      </c>
      <c r="AW69">
        <f>IF('6. Postes nuit'!$C$3="Score",1,2)</f>
        <v>2</v>
      </c>
      <c r="AX69">
        <f>IF('6. Postes nuit'!$C$3="Score",1,2)</f>
        <v>2</v>
      </c>
      <c r="AY69">
        <f>IF('6. Postes nuit'!$C$3="Score",1,2)</f>
        <v>2</v>
      </c>
      <c r="AZ69">
        <f>IF('6. Postes nuit'!$C$3="Score",1,2)</f>
        <v>2</v>
      </c>
      <c r="BA69">
        <f>IF('6. Postes nuit'!$C$3="Score",1,1)</f>
        <v>1</v>
      </c>
      <c r="BB69">
        <f>IF('6. Postes nuit'!$C$3="Score",0,0)</f>
        <v>0</v>
      </c>
      <c r="BC69">
        <f>IF('6. Postes nuit'!$C$3="Score",0,0)</f>
        <v>0</v>
      </c>
      <c r="BD69">
        <f>IF('6. Postes nuit'!$C$3="Score",0,0)</f>
        <v>0</v>
      </c>
      <c r="BE69">
        <f>IF('6. Postes nuit'!$C$3="Score",0,0)</f>
        <v>0</v>
      </c>
      <c r="BF69">
        <f>IF('6. Postes nuit'!$C$3="Score",1,1)</f>
        <v>1</v>
      </c>
      <c r="BG69">
        <f>IF('6. Postes nuit'!$C$3="Score",1,2)</f>
        <v>2</v>
      </c>
      <c r="BH69">
        <f>IF('6. Postes nuit'!$C$3="Score",1,2)</f>
        <v>2</v>
      </c>
      <c r="BI69">
        <f>IF('6. Postes nuit'!$C$3="Score",1,2)</f>
        <v>2</v>
      </c>
      <c r="BJ69">
        <f>IF('6. Postes nuit'!$C$3="Score",1,2)</f>
        <v>2</v>
      </c>
      <c r="BK69">
        <f>IF('6. Postes nuit'!$C$3="Score",1,2)</f>
        <v>2</v>
      </c>
      <c r="BL69">
        <f>IF('6. Postes nuit'!$C$3="Score",1,2)</f>
        <v>2</v>
      </c>
      <c r="BM69">
        <f>IF('6. Postes nuit'!$C$3="Score",1,1)</f>
        <v>1</v>
      </c>
      <c r="BN69">
        <f>IF('6. Postes nuit'!$C$3="Score",0,0)</f>
        <v>0</v>
      </c>
      <c r="BO69">
        <f>IF('6. Postes nuit'!$C$3="Score",0,0)</f>
        <v>0</v>
      </c>
      <c r="BP69">
        <f>IF('6. Postes nuit'!$C$3="Score",0,0)</f>
        <v>0</v>
      </c>
      <c r="BQ69">
        <f>IF('6. Postes nuit'!$C$3="Score",0,0)</f>
        <v>0</v>
      </c>
      <c r="BR69">
        <f>IF('6. Postes nuit'!$C$3="Score",0,0)</f>
        <v>0</v>
      </c>
      <c r="BS69">
        <f>IF('6. Postes nuit'!$C$3="Score",1,1)</f>
        <v>1</v>
      </c>
      <c r="BT69">
        <f>IF('6. Postes nuit'!$C$3="Score",1,1)</f>
        <v>1</v>
      </c>
      <c r="BU69">
        <f>IF('6. Postes nuit'!$C$3="Score",1,1)</f>
        <v>1</v>
      </c>
      <c r="BV69">
        <f>IF('6. Postes nuit'!$C$3="Score",1,1)</f>
        <v>1</v>
      </c>
      <c r="BW69">
        <f>IF('6. Postes nuit'!$C$3="Score",1,1)</f>
        <v>1</v>
      </c>
      <c r="BX69">
        <f>IF('6. Postes nuit'!$C$3="Score",1,1)</f>
        <v>1</v>
      </c>
      <c r="BY69">
        <f>IF('6. Postes nuit'!$C$3="Score",1,1)</f>
        <v>1</v>
      </c>
      <c r="BZ69">
        <f>IF('6. Postes nuit'!$C$3="Score",0,0)</f>
        <v>0</v>
      </c>
      <c r="CA69">
        <f>IF('6. Postes nuit'!$C$3="Score",1,1)</f>
        <v>1</v>
      </c>
      <c r="CB69">
        <f>IF('6. Postes nuit'!$C$3="Score",1,2)</f>
        <v>2</v>
      </c>
      <c r="CC69">
        <f>IF('6. Postes nuit'!$C$3="Score",1,2)</f>
        <v>2</v>
      </c>
      <c r="CD69">
        <f>IF('6. Postes nuit'!$C$3="Score",1,2)</f>
        <v>2</v>
      </c>
      <c r="CE69">
        <f>IF('6. Postes nuit'!$C$3="Score",1,2)</f>
        <v>2</v>
      </c>
      <c r="CF69">
        <f>IF('6. Postes nuit'!$C$3="Score",1,2)</f>
        <v>2</v>
      </c>
      <c r="CG69">
        <f>IF('6. Postes nuit'!$C$3="Score",1,2)</f>
        <v>2</v>
      </c>
      <c r="CH69">
        <f>IF('6. Postes nuit'!$C$3="Score",1,1)</f>
        <v>1</v>
      </c>
      <c r="CI69">
        <f>IF('6. Postes nuit'!$C$3="Score",0,0)</f>
        <v>0</v>
      </c>
      <c r="CJ69">
        <f>IF('6. Postes nuit'!$C$3="Score",0,0)</f>
        <v>0</v>
      </c>
      <c r="CK69">
        <f>IF('6. Postes nuit'!$C$3="Score",0,0)</f>
        <v>0</v>
      </c>
      <c r="CL69">
        <f>IF('6. Postes nuit'!$C$3="Score",0,0)</f>
        <v>0</v>
      </c>
      <c r="CM69">
        <f>IF('6. Postes nuit'!$C$3="Score",0,0)</f>
        <v>0</v>
      </c>
      <c r="CN69">
        <f>IF('6. Postes nuit'!$C$3="Score",1,1)</f>
        <v>1</v>
      </c>
      <c r="CO69">
        <f>IF('6. Postes nuit'!$C$3="Score",1,1)</f>
        <v>1</v>
      </c>
      <c r="CP69">
        <f>IF('6. Postes nuit'!$C$3="Score",1,1)</f>
        <v>1</v>
      </c>
      <c r="CQ69">
        <f>IF('6. Postes nuit'!$C$3="Score",1,1)</f>
        <v>1</v>
      </c>
      <c r="CR69">
        <f>IF('6. Postes nuit'!$C$3="Score",1,1)</f>
        <v>1</v>
      </c>
      <c r="CS69">
        <f>IF('6. Postes nuit'!$C$3="Score",1,1)</f>
        <v>1</v>
      </c>
      <c r="CT69">
        <f>IF('6. Postes nuit'!$C$3="Score",1,1)</f>
        <v>1</v>
      </c>
      <c r="CU69">
        <f>IF('6. Postes nuit'!$C$3="Score",0,0)</f>
        <v>0</v>
      </c>
      <c r="CV69">
        <f>IF('6. Postes nuit'!$C$3="Score",0,0)</f>
        <v>0</v>
      </c>
      <c r="CW69">
        <f>IF('6. Postes nuit'!$C$3="Score",0,0)</f>
        <v>0</v>
      </c>
      <c r="CX69">
        <f>IF('6. Postes nuit'!$C$3="Score",0,0)</f>
        <v>0</v>
      </c>
      <c r="CY69">
        <f>IF('6. Postes nuit'!$C$3="Score",0,0)</f>
        <v>0</v>
      </c>
      <c r="CZ69">
        <f>IF('6. Postes nuit'!$C$3="Score",0,0)</f>
        <v>0</v>
      </c>
      <c r="DA69">
        <f>IF('6. Postes nuit'!$C$3="Score",0,0)</f>
        <v>0</v>
      </c>
    </row>
    <row r="70" spans="1:105" x14ac:dyDescent="0.35">
      <c r="A70" s="478" t="s">
        <v>1236</v>
      </c>
      <c r="B70" s="186" t="s">
        <v>1113</v>
      </c>
      <c r="D70" s="207">
        <f t="shared" si="3"/>
        <v>0.84705882352941175</v>
      </c>
      <c r="E70">
        <f>IF('6. Postes nuit'!$C$3="Score",,)</f>
        <v>0</v>
      </c>
      <c r="P70">
        <f>IF('6. Postes nuit'!$C$3="Score",,)</f>
        <v>0</v>
      </c>
      <c r="Q70">
        <f>IF('6. Postes nuit'!$C$3="Score",,)</f>
        <v>0</v>
      </c>
      <c r="R70">
        <f>IF('6. Postes nuit'!$C$3="Score",,)</f>
        <v>0</v>
      </c>
      <c r="S70">
        <f>IF('6. Postes nuit'!$C$3="Score",,)</f>
        <v>0</v>
      </c>
      <c r="T70">
        <f>IF('6. Postes nuit'!$C$3="Score",,)</f>
        <v>0</v>
      </c>
      <c r="U70">
        <f>IF('6. Postes nuit'!$C$3="Score",1,2)</f>
        <v>2</v>
      </c>
      <c r="V70">
        <f>IF('6. Postes nuit'!$C$3="Score",1,2)</f>
        <v>2</v>
      </c>
      <c r="W70">
        <f>IF('6. Postes nuit'!$C$3="Score",1,1)</f>
        <v>1</v>
      </c>
      <c r="X70">
        <f>IF('6. Postes nuit'!$C$3="Score",0,0)</f>
        <v>0</v>
      </c>
      <c r="Y70">
        <f>IF('6. Postes nuit'!$C$3="Score",0,0)</f>
        <v>0</v>
      </c>
      <c r="Z70">
        <f>IF('6. Postes nuit'!$C$3="Score",0,0)</f>
        <v>0</v>
      </c>
      <c r="AA70">
        <f>IF('6. Postes nuit'!$C$3="Score",1,1)</f>
        <v>1</v>
      </c>
      <c r="AB70">
        <f>IF('6. Postes nuit'!$C$3="Score",1,2)</f>
        <v>2</v>
      </c>
      <c r="AC70">
        <f>IF('6. Postes nuit'!$C$3="Score",1,2)</f>
        <v>2</v>
      </c>
      <c r="AD70">
        <f>IF('6. Postes nuit'!$C$3="Score",1,2)</f>
        <v>2</v>
      </c>
      <c r="AE70">
        <f>IF('6. Postes nuit'!$C$3="Score",1,2)</f>
        <v>2</v>
      </c>
      <c r="AF70">
        <f>IF('6. Postes nuit'!$C$3="Score",2,3)</f>
        <v>3</v>
      </c>
      <c r="AG70">
        <f>IF('6. Postes nuit'!$C$3="Score",2,4)</f>
        <v>4</v>
      </c>
      <c r="AH70">
        <f>IF('6. Postes nuit'!$C$3="Score",2,3)</f>
        <v>3</v>
      </c>
      <c r="AI70">
        <f>IF('6. Postes nuit'!$C$3="Score",1,2)</f>
        <v>2</v>
      </c>
      <c r="AJ70">
        <f>IF('6. Postes nuit'!$C$3="Score",1,2)</f>
        <v>2</v>
      </c>
      <c r="AK70">
        <f>IF('6. Postes nuit'!$C$3="Score",1,2)</f>
        <v>2</v>
      </c>
      <c r="AL70">
        <f>IF('6. Postes nuit'!$C$3="Score",1,2)</f>
        <v>2</v>
      </c>
      <c r="AM70">
        <f>IF('6. Postes nuit'!$C$3="Score",1,1)</f>
        <v>1</v>
      </c>
      <c r="AN70">
        <f>IF('6. Postes nuit'!$C$3="Score",1,1)</f>
        <v>1</v>
      </c>
      <c r="AO70">
        <f>IF('6. Postes nuit'!$C$3="Score",1,1)</f>
        <v>1</v>
      </c>
      <c r="AP70">
        <f>IF('6. Postes nuit'!$C$3="Score",1,1)</f>
        <v>1</v>
      </c>
      <c r="AQ70">
        <f>IF('6. Postes nuit'!$C$3="Score",1,1)</f>
        <v>1</v>
      </c>
      <c r="AR70">
        <f>IF('6. Postes nuit'!$C$3="Score",1,1)</f>
        <v>1</v>
      </c>
      <c r="AS70">
        <f>IF('6. Postes nuit'!$C$3="Score",1,1)</f>
        <v>1</v>
      </c>
      <c r="AT70">
        <f>IF('6. Postes nuit'!$C$3="Score",1,1)</f>
        <v>1</v>
      </c>
      <c r="AU70">
        <f>IF('6. Postes nuit'!$C$3="Score",0,0)</f>
        <v>0</v>
      </c>
      <c r="AV70">
        <f>IF('6. Postes nuit'!$C$3="Score",0,0)</f>
        <v>0</v>
      </c>
      <c r="AW70">
        <f>IF('6. Postes nuit'!$C$3="Score",0,0)</f>
        <v>0</v>
      </c>
      <c r="AX70">
        <f>IF('6. Postes nuit'!$C$3="Score",0,0)</f>
        <v>0</v>
      </c>
      <c r="AY70">
        <f>IF('6. Postes nuit'!$C$3="Score",0,0)</f>
        <v>0</v>
      </c>
      <c r="AZ70">
        <f>IF('6. Postes nuit'!$C$3="Score",0,0)</f>
        <v>0</v>
      </c>
      <c r="BA70">
        <f>IF('6. Postes nuit'!$C$3="Score",0,0)</f>
        <v>0</v>
      </c>
      <c r="BB70">
        <f>IF('6. Postes nuit'!$C$3="Score",0,0)</f>
        <v>0</v>
      </c>
      <c r="BC70">
        <f>IF('6. Postes nuit'!$C$3="Score",0,0)</f>
        <v>0</v>
      </c>
      <c r="BD70">
        <f>IF('6. Postes nuit'!$C$3="Score",0,0)</f>
        <v>0</v>
      </c>
      <c r="BE70">
        <f>IF('6. Postes nuit'!$C$3="Score",0,0)</f>
        <v>0</v>
      </c>
      <c r="BF70">
        <f>IF('6. Postes nuit'!$C$3="Score",0,0)</f>
        <v>0</v>
      </c>
      <c r="BG70">
        <f>IF('6. Postes nuit'!$C$3="Score",0,0)</f>
        <v>0</v>
      </c>
      <c r="BH70">
        <f>IF('6. Postes nuit'!$C$3="Score",0,0)</f>
        <v>0</v>
      </c>
      <c r="BI70">
        <f>IF('6. Postes nuit'!$C$3="Score",0,0)</f>
        <v>0</v>
      </c>
      <c r="BJ70">
        <f>IF('6. Postes nuit'!$C$3="Score",0,0)</f>
        <v>0</v>
      </c>
      <c r="BK70">
        <f>IF('6. Postes nuit'!$C$3="Score",0,0)</f>
        <v>0</v>
      </c>
      <c r="BL70">
        <f>IF('6. Postes nuit'!$C$3="Score",0,0)</f>
        <v>0</v>
      </c>
      <c r="BM70">
        <f>IF('6. Postes nuit'!$C$3="Score",0,0)</f>
        <v>0</v>
      </c>
      <c r="BN70">
        <f>IF('6. Postes nuit'!$C$3="Score",0,0)</f>
        <v>0</v>
      </c>
      <c r="BO70">
        <f>IF('6. Postes nuit'!$C$3="Score",0,0)</f>
        <v>0</v>
      </c>
      <c r="BP70">
        <f>IF('6. Postes nuit'!$C$3="Score",0,0)</f>
        <v>0</v>
      </c>
      <c r="BQ70">
        <f>IF('6. Postes nuit'!$C$3="Score",0,0)</f>
        <v>0</v>
      </c>
      <c r="BR70">
        <f>IF('6. Postes nuit'!$C$3="Score",0,0)</f>
        <v>0</v>
      </c>
      <c r="BS70">
        <f>IF('6. Postes nuit'!$C$3="Score",0,0)</f>
        <v>0</v>
      </c>
      <c r="BT70">
        <f>IF('6. Postes nuit'!$C$3="Score",0,0)</f>
        <v>0</v>
      </c>
      <c r="BU70">
        <f>IF('6. Postes nuit'!$C$3="Score",0,0)</f>
        <v>0</v>
      </c>
      <c r="BV70">
        <f>IF('6. Postes nuit'!$C$3="Score",0,0)</f>
        <v>0</v>
      </c>
      <c r="BW70">
        <f>IF('6. Postes nuit'!$C$3="Score",0,0)</f>
        <v>0</v>
      </c>
      <c r="BX70">
        <f>IF('6. Postes nuit'!$C$3="Score",0,0)</f>
        <v>0</v>
      </c>
      <c r="BY70">
        <f>IF('6. Postes nuit'!$C$3="Score",0,0)</f>
        <v>0</v>
      </c>
      <c r="BZ70">
        <f>IF('6. Postes nuit'!$C$3="Score",0,0)</f>
        <v>0</v>
      </c>
      <c r="CA70">
        <f>IF('6. Postes nuit'!$C$3="Score",0,0)</f>
        <v>0</v>
      </c>
      <c r="CB70">
        <f>IF('6. Postes nuit'!$C$3="Score",0,0)</f>
        <v>0</v>
      </c>
      <c r="CC70">
        <f>IF('6. Postes nuit'!$C$3="Score",0,0)</f>
        <v>0</v>
      </c>
      <c r="CD70">
        <f>IF('6. Postes nuit'!$C$3="Score",0,0)</f>
        <v>0</v>
      </c>
      <c r="CE70">
        <f>IF('6. Postes nuit'!$C$3="Score",1,1)</f>
        <v>1</v>
      </c>
      <c r="CF70">
        <f>IF('6. Postes nuit'!$C$3="Score",1,2)</f>
        <v>2</v>
      </c>
      <c r="CG70">
        <f>IF('6. Postes nuit'!$C$3="Score",1,2)</f>
        <v>2</v>
      </c>
      <c r="CH70">
        <f>IF('6. Postes nuit'!$C$3="Score",1,2)</f>
        <v>2</v>
      </c>
      <c r="CI70">
        <f>IF('6. Postes nuit'!$C$3="Score",1,2)</f>
        <v>2</v>
      </c>
      <c r="CJ70">
        <f>IF('6. Postes nuit'!$C$3="Score",1,2)</f>
        <v>2</v>
      </c>
      <c r="CK70">
        <f>IF('6. Postes nuit'!$C$3="Score",1,2)</f>
        <v>2</v>
      </c>
      <c r="CL70">
        <f>IF('6. Postes nuit'!$C$3="Score",1,1)</f>
        <v>1</v>
      </c>
      <c r="CM70">
        <f>IF('6. Postes nuit'!$C$3="Score",0,0)</f>
        <v>0</v>
      </c>
      <c r="CN70">
        <f>IF('6. Postes nuit'!$C$3="Score",0,0)</f>
        <v>0</v>
      </c>
      <c r="CO70">
        <f>IF('6. Postes nuit'!$C$3="Score",0,0)</f>
        <v>0</v>
      </c>
      <c r="CP70">
        <f>IF('6. Postes nuit'!$C$3="Score",0,0)</f>
        <v>0</v>
      </c>
      <c r="CQ70">
        <f>IF('6. Postes nuit'!$C$3="Score",1,1)</f>
        <v>1</v>
      </c>
      <c r="CR70">
        <f>IF('6. Postes nuit'!$C$3="Score",1,2)</f>
        <v>2</v>
      </c>
      <c r="CS70">
        <f>IF('6. Postes nuit'!$C$3="Score",1,2)</f>
        <v>2</v>
      </c>
      <c r="CT70">
        <f>IF('6. Postes nuit'!$C$3="Score",1,2)</f>
        <v>2</v>
      </c>
      <c r="CU70">
        <f>IF('6. Postes nuit'!$C$3="Score",1,2)</f>
        <v>2</v>
      </c>
      <c r="CV70">
        <f>IF('6. Postes nuit'!$C$3="Score",1,2)</f>
        <v>2</v>
      </c>
      <c r="CW70">
        <f>IF('6. Postes nuit'!$C$3="Score",1,2)</f>
        <v>2</v>
      </c>
      <c r="CX70">
        <f>IF('6. Postes nuit'!$C$3="Score",1,2)</f>
        <v>2</v>
      </c>
      <c r="CY70">
        <f>IF('6. Postes nuit'!$C$3="Score",1,1)</f>
        <v>1</v>
      </c>
      <c r="CZ70">
        <f>IF('6. Postes nuit'!$C$3="Score",1,1)</f>
        <v>1</v>
      </c>
      <c r="DA70">
        <f>IF('6. Postes nuit'!$C$3="Score",1,1)</f>
        <v>1</v>
      </c>
    </row>
    <row r="71" spans="1:105" x14ac:dyDescent="0.35">
      <c r="A71" s="174" t="s">
        <v>1265</v>
      </c>
      <c r="B71" s="186" t="s">
        <v>1119</v>
      </c>
      <c r="D71" s="207">
        <f t="shared" si="3"/>
        <v>0.78823529411764703</v>
      </c>
      <c r="E71">
        <f>IF('6. Postes nuit'!$C$3="Score",,)</f>
        <v>0</v>
      </c>
      <c r="P71">
        <f>IF('6. Postes nuit'!$C$3="Score",,)</f>
        <v>0</v>
      </c>
      <c r="Q71">
        <f>IF('6. Postes nuit'!$C$3="Score",,)</f>
        <v>0</v>
      </c>
      <c r="R71">
        <f>IF('6. Postes nuit'!$C$3="Score",,)</f>
        <v>0</v>
      </c>
      <c r="S71">
        <f>IF('6. Postes nuit'!$C$3="Score",,)</f>
        <v>0</v>
      </c>
      <c r="T71">
        <f>IF('6. Postes nuit'!$C$3="Score",,)</f>
        <v>0</v>
      </c>
      <c r="U71">
        <f>IF('6. Postes nuit'!$C$3="Score",0,0)</f>
        <v>0</v>
      </c>
      <c r="V71">
        <f>IF('6. Postes nuit'!$C$3="Score",0,0)</f>
        <v>0</v>
      </c>
      <c r="W71">
        <f>IF('6. Postes nuit'!$C$3="Score",0,0)</f>
        <v>0</v>
      </c>
      <c r="X71">
        <f>IF('6. Postes nuit'!$C$3="Score",0,0)</f>
        <v>0</v>
      </c>
      <c r="Y71">
        <f>IF('6. Postes nuit'!$C$3="Score",0,0)</f>
        <v>0</v>
      </c>
      <c r="Z71">
        <f>IF('6. Postes nuit'!$C$3="Score",0,0)</f>
        <v>0</v>
      </c>
      <c r="AA71">
        <f>IF('6. Postes nuit'!$C$3="Score",0,0)</f>
        <v>0</v>
      </c>
      <c r="AB71">
        <f>IF('6. Postes nuit'!$C$3="Score",0,0)</f>
        <v>0</v>
      </c>
      <c r="AC71">
        <f>IF('6. Postes nuit'!$C$3="Score",0,0)</f>
        <v>0</v>
      </c>
      <c r="AD71">
        <f>IF('6. Postes nuit'!$C$3="Score",0,0)</f>
        <v>0</v>
      </c>
      <c r="AE71">
        <f>IF('6. Postes nuit'!$C$3="Score",0,0)</f>
        <v>0</v>
      </c>
      <c r="AF71">
        <f>IF('6. Postes nuit'!$C$3="Score",1,1)</f>
        <v>1</v>
      </c>
      <c r="AG71">
        <f>IF('6. Postes nuit'!$C$3="Score",1,2)</f>
        <v>2</v>
      </c>
      <c r="AH71">
        <f>IF('6. Postes nuit'!$C$3="Score",1,2)</f>
        <v>2</v>
      </c>
      <c r="AI71">
        <f>IF('6. Postes nuit'!$C$3="Score",1,2)</f>
        <v>2</v>
      </c>
      <c r="AJ71">
        <f>IF('6. Postes nuit'!$C$3="Score",1,2)</f>
        <v>2</v>
      </c>
      <c r="AK71">
        <f>IF('6. Postes nuit'!$C$3="Score",1,2)</f>
        <v>2</v>
      </c>
      <c r="AL71">
        <f>IF('6. Postes nuit'!$C$3="Score",1,2)</f>
        <v>2</v>
      </c>
      <c r="AM71">
        <f>IF('6. Postes nuit'!$C$3="Score",1,1)</f>
        <v>1</v>
      </c>
      <c r="AN71">
        <f>IF('6. Postes nuit'!$C$3="Score",0,0)</f>
        <v>0</v>
      </c>
      <c r="AO71">
        <f>IF('6. Postes nuit'!$C$3="Score",0,0)</f>
        <v>0</v>
      </c>
      <c r="AP71">
        <f>IF('6. Postes nuit'!$C$3="Score",0,0)</f>
        <v>0</v>
      </c>
      <c r="AQ71">
        <f>IF('6. Postes nuit'!$C$3="Score",0,0)</f>
        <v>0</v>
      </c>
      <c r="AR71">
        <f>IF('6. Postes nuit'!$C$3="Score",0,0)</f>
        <v>0</v>
      </c>
      <c r="AS71">
        <f>IF('6. Postes nuit'!$C$3="Score",0,0)</f>
        <v>0</v>
      </c>
      <c r="AT71">
        <f>IF('6. Postes nuit'!$C$3="Score",0,0)</f>
        <v>0</v>
      </c>
      <c r="AU71">
        <f>IF('6. Postes nuit'!$C$3="Score",0,0)</f>
        <v>0</v>
      </c>
      <c r="AV71">
        <f>IF('6. Postes nuit'!$C$3="Score",0,0)</f>
        <v>0</v>
      </c>
      <c r="AW71">
        <f>IF('6. Postes nuit'!$C$3="Score",0,0)</f>
        <v>0</v>
      </c>
      <c r="AX71">
        <f>IF('6. Postes nuit'!$C$3="Score",0,0)</f>
        <v>0</v>
      </c>
      <c r="AY71">
        <f>IF('6. Postes nuit'!$C$3="Score",1,1)</f>
        <v>1</v>
      </c>
      <c r="AZ71">
        <f>IF('6. Postes nuit'!$C$3="Score",1,1)</f>
        <v>1</v>
      </c>
      <c r="BA71">
        <f>IF('6. Postes nuit'!$C$3="Score",1,1)</f>
        <v>1</v>
      </c>
      <c r="BB71">
        <f>IF('6. Postes nuit'!$C$3="Score",1,1)</f>
        <v>1</v>
      </c>
      <c r="BC71">
        <f>IF('6. Postes nuit'!$C$3="Score",1,1)</f>
        <v>1</v>
      </c>
      <c r="BD71">
        <f>IF('6. Postes nuit'!$C$3="Score",1,1)</f>
        <v>1</v>
      </c>
      <c r="BE71">
        <f>IF('6. Postes nuit'!$C$3="Score",1,2)</f>
        <v>2</v>
      </c>
      <c r="BF71">
        <f>IF('6. Postes nuit'!$C$3="Score",1,1)</f>
        <v>1</v>
      </c>
      <c r="BG71">
        <f>IF('6. Postes nuit'!$C$3="Score",1,1)</f>
        <v>1</v>
      </c>
      <c r="BH71">
        <f>IF('6. Postes nuit'!$C$3="Score",1,1)</f>
        <v>1</v>
      </c>
      <c r="BI71">
        <f>IF('6. Postes nuit'!$C$3="Score",1,1)</f>
        <v>1</v>
      </c>
      <c r="BJ71">
        <f>IF('6. Postes nuit'!$C$3="Score",1,2)</f>
        <v>2</v>
      </c>
      <c r="BK71">
        <f>IF('6. Postes nuit'!$C$3="Score",2,3)</f>
        <v>3</v>
      </c>
      <c r="BL71">
        <f>IF('6. Postes nuit'!$C$3="Score",1,2)</f>
        <v>2</v>
      </c>
      <c r="BM71">
        <f>IF('6. Postes nuit'!$C$3="Score",1,2)</f>
        <v>2</v>
      </c>
      <c r="BN71">
        <f>IF('6. Postes nuit'!$C$3="Score",1,2)</f>
        <v>2</v>
      </c>
      <c r="BO71">
        <f>IF('6. Postes nuit'!$C$3="Score",1,2)</f>
        <v>2</v>
      </c>
      <c r="BP71">
        <f>IF('6. Postes nuit'!$C$3="Score",2,3)</f>
        <v>3</v>
      </c>
      <c r="BQ71">
        <f>IF('6. Postes nuit'!$C$3="Score",1,2)</f>
        <v>2</v>
      </c>
      <c r="BR71">
        <f>IF('6. Postes nuit'!$C$3="Score",1,1)</f>
        <v>1</v>
      </c>
      <c r="BS71">
        <f>IF('6. Postes nuit'!$C$3="Score",1,1)</f>
        <v>1</v>
      </c>
      <c r="BT71">
        <f>IF('6. Postes nuit'!$C$3="Score",1,1)</f>
        <v>1</v>
      </c>
      <c r="BU71">
        <f>IF('6. Postes nuit'!$C$3="Score",1,1)</f>
        <v>1</v>
      </c>
      <c r="BV71">
        <f>IF('6. Postes nuit'!$C$3="Score",1,1)</f>
        <v>1</v>
      </c>
      <c r="BW71">
        <f>IF('6. Postes nuit'!$C$3="Score",0,0)</f>
        <v>0</v>
      </c>
      <c r="BX71">
        <f>IF('6. Postes nuit'!$C$3="Score",0,0)</f>
        <v>0</v>
      </c>
      <c r="BY71">
        <f>IF('6. Postes nuit'!$C$3="Score",0,0)</f>
        <v>0</v>
      </c>
      <c r="BZ71">
        <f>IF('6. Postes nuit'!$C$3="Score",0,0)</f>
        <v>0</v>
      </c>
      <c r="CA71">
        <f>IF('6. Postes nuit'!$C$3="Score",0,0)</f>
        <v>0</v>
      </c>
      <c r="CB71">
        <f>IF('6. Postes nuit'!$C$3="Score",0,0)</f>
        <v>0</v>
      </c>
      <c r="CC71">
        <f>IF('6. Postes nuit'!$C$3="Score",0,0)</f>
        <v>0</v>
      </c>
      <c r="CD71">
        <f>IF('6. Postes nuit'!$C$3="Score",0,0)</f>
        <v>0</v>
      </c>
      <c r="CE71">
        <f>IF('6. Postes nuit'!$C$3="Score",0,0)</f>
        <v>0</v>
      </c>
      <c r="CF71">
        <f>IF('6. Postes nuit'!$C$3="Score",0,0)</f>
        <v>0</v>
      </c>
      <c r="CG71">
        <f>IF('6. Postes nuit'!$C$3="Score",1,1)</f>
        <v>1</v>
      </c>
      <c r="CH71">
        <f>IF('6. Postes nuit'!$C$3="Score",1,1)</f>
        <v>1</v>
      </c>
      <c r="CI71">
        <f>IF('6. Postes nuit'!$C$3="Score",1,1)</f>
        <v>1</v>
      </c>
      <c r="CJ71">
        <f>IF('6. Postes nuit'!$C$3="Score",1,1)</f>
        <v>1</v>
      </c>
      <c r="CK71">
        <f>IF('6. Postes nuit'!$C$3="Score",1,1)</f>
        <v>1</v>
      </c>
      <c r="CL71">
        <f>IF('6. Postes nuit'!$C$3="Score",1,1)</f>
        <v>1</v>
      </c>
      <c r="CM71">
        <f>IF('6. Postes nuit'!$C$3="Score",1,1)</f>
        <v>1</v>
      </c>
      <c r="CN71">
        <f>IF('6. Postes nuit'!$C$3="Score",0,0)</f>
        <v>0</v>
      </c>
      <c r="CO71">
        <f>IF('6. Postes nuit'!$C$3="Score",0,0)</f>
        <v>0</v>
      </c>
      <c r="CP71">
        <f>IF('6. Postes nuit'!$C$3="Score",0,0)</f>
        <v>0</v>
      </c>
      <c r="CQ71">
        <f>IF('6. Postes nuit'!$C$3="Score",0,0)</f>
        <v>0</v>
      </c>
      <c r="CR71">
        <f>IF('6. Postes nuit'!$C$3="Score",0,0)</f>
        <v>0</v>
      </c>
      <c r="CS71">
        <f>IF('6. Postes nuit'!$C$3="Score",0,0)</f>
        <v>0</v>
      </c>
      <c r="CT71">
        <f>IF('6. Postes nuit'!$C$3="Score",0,0)</f>
        <v>0</v>
      </c>
      <c r="CU71">
        <f>IF('6. Postes nuit'!$C$3="Score",0,0)</f>
        <v>0</v>
      </c>
      <c r="CV71">
        <f>IF('6. Postes nuit'!$C$3="Score",1,1)</f>
        <v>1</v>
      </c>
      <c r="CW71">
        <f>IF('6. Postes nuit'!$C$3="Score",1,2)</f>
        <v>2</v>
      </c>
      <c r="CX71">
        <f>IF('6. Postes nuit'!$C$3="Score",1,2)</f>
        <v>2</v>
      </c>
      <c r="CY71">
        <f>IF('6. Postes nuit'!$C$3="Score",1,2)</f>
        <v>2</v>
      </c>
      <c r="CZ71">
        <f>IF('6. Postes nuit'!$C$3="Score",1,2)</f>
        <v>2</v>
      </c>
      <c r="DA71">
        <f>IF('6. Postes nuit'!$C$3="Score",1,2)</f>
        <v>2</v>
      </c>
    </row>
    <row r="72" spans="1:105" x14ac:dyDescent="0.35">
      <c r="A72" s="478" t="s">
        <v>1236</v>
      </c>
      <c r="B72" s="186" t="s">
        <v>1167</v>
      </c>
      <c r="D72" s="207">
        <f t="shared" si="3"/>
        <v>0.22352941176470589</v>
      </c>
      <c r="E72">
        <f>IF('6. Postes nuit'!$C$3="Score",,)</f>
        <v>0</v>
      </c>
      <c r="P72">
        <f>IF('6. Postes nuit'!$C$3="Score",,)</f>
        <v>0</v>
      </c>
      <c r="Q72">
        <f>IF('6. Postes nuit'!$C$3="Score",,)</f>
        <v>0</v>
      </c>
      <c r="R72">
        <f>IF('6. Postes nuit'!$C$3="Score",,)</f>
        <v>0</v>
      </c>
      <c r="S72">
        <f>IF('6. Postes nuit'!$C$3="Score",,)</f>
        <v>0</v>
      </c>
      <c r="T72">
        <f>IF('6. Postes nuit'!$C$3="Score",,)</f>
        <v>0</v>
      </c>
      <c r="U72">
        <f>IF('6. Postes nuit'!$C$3="Score",1,2)</f>
        <v>2</v>
      </c>
      <c r="V72">
        <f>IF('6. Postes nuit'!$C$3="Score",1,2)</f>
        <v>2</v>
      </c>
      <c r="W72">
        <f>IF('6. Postes nuit'!$C$3="Score",1,1)</f>
        <v>1</v>
      </c>
      <c r="X72">
        <f>IF('6. Postes nuit'!$C$3="Score",0,0)</f>
        <v>0</v>
      </c>
      <c r="Y72">
        <f>IF('6. Postes nuit'!$C$3="Score",0,0)</f>
        <v>0</v>
      </c>
      <c r="Z72">
        <f>IF('6. Postes nuit'!$C$3="Score",0,0)</f>
        <v>0</v>
      </c>
      <c r="AA72">
        <f>IF('6. Postes nuit'!$C$3="Score",0,0)</f>
        <v>0</v>
      </c>
      <c r="AB72">
        <f>IF('6. Postes nuit'!$C$3="Score",0,0)</f>
        <v>0</v>
      </c>
      <c r="AC72">
        <f>IF('6. Postes nuit'!$C$3="Score",0,0)</f>
        <v>0</v>
      </c>
      <c r="AD72">
        <f>IF('6. Postes nuit'!$C$3="Score",0,0)</f>
        <v>0</v>
      </c>
      <c r="AE72">
        <f>IF('6. Postes nuit'!$C$3="Score",0,0)</f>
        <v>0</v>
      </c>
      <c r="AF72">
        <f>IF('6. Postes nuit'!$C$3="Score",0,0)</f>
        <v>0</v>
      </c>
      <c r="AG72">
        <f>IF('6. Postes nuit'!$C$3="Score",0,0)</f>
        <v>0</v>
      </c>
      <c r="AH72">
        <f>IF('6. Postes nuit'!$C$3="Score",0,0)</f>
        <v>0</v>
      </c>
      <c r="AI72">
        <f>IF('6. Postes nuit'!$C$3="Score",0,0)</f>
        <v>0</v>
      </c>
      <c r="AJ72">
        <f>IF('6. Postes nuit'!$C$3="Score",0,0)</f>
        <v>0</v>
      </c>
      <c r="AK72">
        <f>IF('6. Postes nuit'!$C$3="Score",0,0)</f>
        <v>0</v>
      </c>
      <c r="AL72">
        <f>IF('6. Postes nuit'!$C$3="Score",0,0)</f>
        <v>0</v>
      </c>
      <c r="AM72">
        <f>IF('6. Postes nuit'!$C$3="Score",0,0)</f>
        <v>0</v>
      </c>
      <c r="AN72">
        <f>IF('6. Postes nuit'!$C$3="Score",0,0)</f>
        <v>0</v>
      </c>
      <c r="AO72">
        <f>IF('6. Postes nuit'!$C$3="Score",0,0)</f>
        <v>0</v>
      </c>
      <c r="AP72">
        <f>IF('6. Postes nuit'!$C$3="Score",0,0)</f>
        <v>0</v>
      </c>
      <c r="AQ72">
        <f>IF('6. Postes nuit'!$C$3="Score",0,0)</f>
        <v>0</v>
      </c>
      <c r="AR72">
        <f>IF('6. Postes nuit'!$C$3="Score",0,0)</f>
        <v>0</v>
      </c>
      <c r="AS72">
        <f>IF('6. Postes nuit'!$C$3="Score",0,0)</f>
        <v>0</v>
      </c>
      <c r="AT72">
        <f>IF('6. Postes nuit'!$C$3="Score",0,0)</f>
        <v>0</v>
      </c>
      <c r="AU72">
        <f>IF('6. Postes nuit'!$C$3="Score",0,0)</f>
        <v>0</v>
      </c>
      <c r="AV72">
        <f>IF('6. Postes nuit'!$C$3="Score",0,0)</f>
        <v>0</v>
      </c>
      <c r="AW72">
        <f>IF('6. Postes nuit'!$C$3="Score",0,0)</f>
        <v>0</v>
      </c>
      <c r="AX72">
        <f>IF('6. Postes nuit'!$C$3="Score",0,0)</f>
        <v>0</v>
      </c>
      <c r="AY72">
        <f>IF('6. Postes nuit'!$C$3="Score",0,0)</f>
        <v>0</v>
      </c>
      <c r="AZ72">
        <f>IF('6. Postes nuit'!$C$3="Score",0,0)</f>
        <v>0</v>
      </c>
      <c r="BA72">
        <f>IF('6. Postes nuit'!$C$3="Score",0,0)</f>
        <v>0</v>
      </c>
      <c r="BB72">
        <f>IF('6. Postes nuit'!$C$3="Score",0,0)</f>
        <v>0</v>
      </c>
      <c r="BC72">
        <f>IF('6. Postes nuit'!$C$3="Score",1,1)</f>
        <v>1</v>
      </c>
      <c r="BD72">
        <f>IF('6. Postes nuit'!$C$3="Score",1,2)</f>
        <v>2</v>
      </c>
      <c r="BE72">
        <f>IF('6. Postes nuit'!$C$3="Score",1,2)</f>
        <v>2</v>
      </c>
      <c r="BF72">
        <f>IF('6. Postes nuit'!$C$3="Score",1,2)</f>
        <v>2</v>
      </c>
      <c r="BG72">
        <f>IF('6. Postes nuit'!$C$3="Score",1,2)</f>
        <v>2</v>
      </c>
      <c r="BH72">
        <f>IF('6. Postes nuit'!$C$3="Score",1,2)</f>
        <v>2</v>
      </c>
      <c r="BI72">
        <f>IF('6. Postes nuit'!$C$3="Score",1,2)</f>
        <v>2</v>
      </c>
      <c r="BJ72">
        <f>IF('6. Postes nuit'!$C$3="Score",1,1)</f>
        <v>1</v>
      </c>
      <c r="BK72">
        <f>IF('6. Postes nuit'!$C$3="Score",0,0)</f>
        <v>0</v>
      </c>
      <c r="BL72">
        <f>IF('6. Postes nuit'!$C$3="Score",0,0)</f>
        <v>0</v>
      </c>
      <c r="BM72">
        <f>IF('6. Postes nuit'!$C$3="Score",0,0)</f>
        <v>0</v>
      </c>
      <c r="BN72">
        <f>IF('6. Postes nuit'!$C$3="Score",0,0)</f>
        <v>0</v>
      </c>
      <c r="BO72">
        <f>IF('6. Postes nuit'!$C$3="Score",0,0)</f>
        <v>0</v>
      </c>
      <c r="BP72">
        <f>IF('6. Postes nuit'!$C$3="Score",0,0)</f>
        <v>0</v>
      </c>
      <c r="BQ72">
        <f>IF('6. Postes nuit'!$C$3="Score",0,0)</f>
        <v>0</v>
      </c>
      <c r="BR72">
        <f>IF('6. Postes nuit'!$C$3="Score",0,0)</f>
        <v>0</v>
      </c>
      <c r="BS72">
        <f>IF('6. Postes nuit'!$C$3="Score",0,0)</f>
        <v>0</v>
      </c>
      <c r="BT72">
        <f>IF('6. Postes nuit'!$C$3="Score",0,0)</f>
        <v>0</v>
      </c>
      <c r="BU72">
        <f>IF('6. Postes nuit'!$C$3="Score",0,0)</f>
        <v>0</v>
      </c>
      <c r="BV72">
        <f>IF('6. Postes nuit'!$C$3="Score",0,0)</f>
        <v>0</v>
      </c>
      <c r="BW72">
        <f>IF('6. Postes nuit'!$C$3="Score",0,0)</f>
        <v>0</v>
      </c>
      <c r="BX72">
        <f>IF('6. Postes nuit'!$C$3="Score",0,0)</f>
        <v>0</v>
      </c>
      <c r="BY72">
        <f>IF('6. Postes nuit'!$C$3="Score",0,0)</f>
        <v>0</v>
      </c>
      <c r="BZ72">
        <f>IF('6. Postes nuit'!$C$3="Score",0,0)</f>
        <v>0</v>
      </c>
      <c r="CA72">
        <f>IF('6. Postes nuit'!$C$3="Score",0,0)</f>
        <v>0</v>
      </c>
      <c r="CB72">
        <f>IF('6. Postes nuit'!$C$3="Score",0,0)</f>
        <v>0</v>
      </c>
      <c r="CC72">
        <f>IF('6. Postes nuit'!$C$3="Score",0,0)</f>
        <v>0</v>
      </c>
      <c r="CD72">
        <f>IF('6. Postes nuit'!$C$3="Score",0,0)</f>
        <v>0</v>
      </c>
      <c r="CE72">
        <f>IF('6. Postes nuit'!$C$3="Score",0,0)</f>
        <v>0</v>
      </c>
      <c r="CF72">
        <f>IF('6. Postes nuit'!$C$3="Score",0,0)</f>
        <v>0</v>
      </c>
      <c r="CG72">
        <f>IF('6. Postes nuit'!$C$3="Score",0,0)</f>
        <v>0</v>
      </c>
      <c r="CH72">
        <f>IF('6. Postes nuit'!$C$3="Score",0,0)</f>
        <v>0</v>
      </c>
      <c r="CI72">
        <f>IF('6. Postes nuit'!$C$3="Score",0,0)</f>
        <v>0</v>
      </c>
      <c r="CJ72">
        <f>IF('6. Postes nuit'!$C$3="Score",0,0)</f>
        <v>0</v>
      </c>
      <c r="CK72">
        <f>IF('6. Postes nuit'!$C$3="Score",0,0)</f>
        <v>0</v>
      </c>
      <c r="CL72">
        <f>IF('6. Postes nuit'!$C$3="Score",0,0)</f>
        <v>0</v>
      </c>
      <c r="CM72">
        <f>IF('6. Postes nuit'!$C$3="Score",0,0)</f>
        <v>0</v>
      </c>
      <c r="CN72">
        <f>IF('6. Postes nuit'!$C$3="Score",0,0)</f>
        <v>0</v>
      </c>
      <c r="CO72">
        <f>IF('6. Postes nuit'!$C$3="Score",0,0)</f>
        <v>0</v>
      </c>
      <c r="CP72">
        <f>IF('6. Postes nuit'!$C$3="Score",0,0)</f>
        <v>0</v>
      </c>
      <c r="CQ72">
        <f>IF('6. Postes nuit'!$C$3="Score",0,0)</f>
        <v>0</v>
      </c>
      <c r="CR72">
        <f>IF('6. Postes nuit'!$C$3="Score",0,0)</f>
        <v>0</v>
      </c>
      <c r="CS72">
        <f>IF('6. Postes nuit'!$C$3="Score",0,0)</f>
        <v>0</v>
      </c>
      <c r="CT72">
        <f>IF('6. Postes nuit'!$C$3="Score",0,0)</f>
        <v>0</v>
      </c>
      <c r="CU72">
        <f>IF('6. Postes nuit'!$C$3="Score",0,0)</f>
        <v>0</v>
      </c>
      <c r="CV72">
        <f>IF('6. Postes nuit'!$C$3="Score",0,0)</f>
        <v>0</v>
      </c>
      <c r="CW72">
        <f>IF('6. Postes nuit'!$C$3="Score",0,0)</f>
        <v>0</v>
      </c>
      <c r="CX72">
        <f>IF('6. Postes nuit'!$C$3="Score",0,0)</f>
        <v>0</v>
      </c>
      <c r="CY72">
        <f>IF('6. Postes nuit'!$C$3="Score",0,0)</f>
        <v>0</v>
      </c>
      <c r="CZ72">
        <f>IF('6. Postes nuit'!$C$3="Score",0,0)</f>
        <v>0</v>
      </c>
      <c r="DA72">
        <f>IF('6. Postes nuit'!$C$3="Score",0,0)</f>
        <v>0</v>
      </c>
    </row>
    <row r="73" spans="1:105" x14ac:dyDescent="0.35">
      <c r="A73" s="174" t="s">
        <v>1265</v>
      </c>
      <c r="B73" s="186" t="s">
        <v>1168</v>
      </c>
      <c r="D73" s="207">
        <f t="shared" si="3"/>
        <v>0.8</v>
      </c>
      <c r="E73">
        <f>IF('6. Postes nuit'!$C$3="Score",,)</f>
        <v>0</v>
      </c>
      <c r="P73">
        <f>IF('6. Postes nuit'!$C$3="Score",,)</f>
        <v>0</v>
      </c>
      <c r="Q73">
        <f>IF('6. Postes nuit'!$C$3="Score",,)</f>
        <v>0</v>
      </c>
      <c r="R73">
        <f>IF('6. Postes nuit'!$C$3="Score",,)</f>
        <v>0</v>
      </c>
      <c r="S73">
        <f>IF('6. Postes nuit'!$C$3="Score",,)</f>
        <v>0</v>
      </c>
      <c r="T73">
        <f>IF('6. Postes nuit'!$C$3="Score",,)</f>
        <v>0</v>
      </c>
      <c r="U73">
        <f>IF('6. Postes nuit'!$C$3="Score",0,0)</f>
        <v>0</v>
      </c>
      <c r="V73">
        <f>IF('6. Postes nuit'!$C$3="Score",1,1)</f>
        <v>1</v>
      </c>
      <c r="W73">
        <f>IF('6. Postes nuit'!$C$3="Score",1,1)</f>
        <v>1</v>
      </c>
      <c r="X73">
        <f>IF('6. Postes nuit'!$C$3="Score",1,1)</f>
        <v>1</v>
      </c>
      <c r="Y73">
        <f>IF('6. Postes nuit'!$C$3="Score",1,1)</f>
        <v>1</v>
      </c>
      <c r="Z73">
        <f>IF('6. Postes nuit'!$C$3="Score",1,1)</f>
        <v>1</v>
      </c>
      <c r="AA73">
        <f>IF('6. Postes nuit'!$C$3="Score",1,1)</f>
        <v>1</v>
      </c>
      <c r="AB73">
        <f>IF('6. Postes nuit'!$C$3="Score",1,1)</f>
        <v>1</v>
      </c>
      <c r="AC73">
        <f>IF('6. Postes nuit'!$C$3="Score",0,0)</f>
        <v>0</v>
      </c>
      <c r="AD73">
        <f>IF('6. Postes nuit'!$C$3="Score",1,1)</f>
        <v>1</v>
      </c>
      <c r="AE73">
        <f>IF('6. Postes nuit'!$C$3="Score",1,1)</f>
        <v>1</v>
      </c>
      <c r="AF73">
        <f>IF('6. Postes nuit'!$C$3="Score",1,1)</f>
        <v>1</v>
      </c>
      <c r="AG73">
        <f>IF('6. Postes nuit'!$C$3="Score",1,1)</f>
        <v>1</v>
      </c>
      <c r="AH73">
        <f>IF('6. Postes nuit'!$C$3="Score",1,1)</f>
        <v>1</v>
      </c>
      <c r="AI73">
        <f>IF('6. Postes nuit'!$C$3="Score",1,1)</f>
        <v>1</v>
      </c>
      <c r="AJ73">
        <f>IF('6. Postes nuit'!$C$3="Score",1,1)</f>
        <v>1</v>
      </c>
      <c r="AK73">
        <f>IF('6. Postes nuit'!$C$3="Score",0,0)</f>
        <v>0</v>
      </c>
      <c r="AL73">
        <f>IF('6. Postes nuit'!$C$3="Score",1,1)</f>
        <v>1</v>
      </c>
      <c r="AM73">
        <f>IF('6. Postes nuit'!$C$3="Score",1,1)</f>
        <v>1</v>
      </c>
      <c r="AN73">
        <f>IF('6. Postes nuit'!$C$3="Score",1,1)</f>
        <v>1</v>
      </c>
      <c r="AO73">
        <f>IF('6. Postes nuit'!$C$3="Score",1,1)</f>
        <v>1</v>
      </c>
      <c r="AP73">
        <f>IF('6. Postes nuit'!$C$3="Score",1,1)</f>
        <v>1</v>
      </c>
      <c r="AQ73">
        <f>IF('6. Postes nuit'!$C$3="Score",1,1)</f>
        <v>1</v>
      </c>
      <c r="AR73">
        <f>IF('6. Postes nuit'!$C$3="Score",1,1)</f>
        <v>1</v>
      </c>
      <c r="AS73">
        <f>IF('6. Postes nuit'!$C$3="Score",0,0)</f>
        <v>0</v>
      </c>
      <c r="AT73">
        <f>IF('6. Postes nuit'!$C$3="Score",1,1)</f>
        <v>1</v>
      </c>
      <c r="AU73">
        <f>IF('6. Postes nuit'!$C$3="Score",1,1)</f>
        <v>1</v>
      </c>
      <c r="AV73">
        <f>IF('6. Postes nuit'!$C$3="Score",1,1)</f>
        <v>1</v>
      </c>
      <c r="AW73">
        <f>IF('6. Postes nuit'!$C$3="Score",1,1)</f>
        <v>1</v>
      </c>
      <c r="AX73">
        <f>IF('6. Postes nuit'!$C$3="Score",1,1)</f>
        <v>1</v>
      </c>
      <c r="AY73">
        <f>IF('6. Postes nuit'!$C$3="Score",1,1)</f>
        <v>1</v>
      </c>
      <c r="AZ73">
        <f>IF('6. Postes nuit'!$C$3="Score",1,1)</f>
        <v>1</v>
      </c>
      <c r="BA73">
        <f>IF('6. Postes nuit'!$C$3="Score",0,0)</f>
        <v>0</v>
      </c>
      <c r="BB73">
        <f>IF('6. Postes nuit'!$C$3="Score",1,1)</f>
        <v>1</v>
      </c>
      <c r="BC73">
        <f>IF('6. Postes nuit'!$C$3="Score",1,1)</f>
        <v>1</v>
      </c>
      <c r="BD73">
        <f>IF('6. Postes nuit'!$C$3="Score",1,1)</f>
        <v>1</v>
      </c>
      <c r="BE73">
        <f>IF('6. Postes nuit'!$C$3="Score",1,1)</f>
        <v>1</v>
      </c>
      <c r="BF73">
        <f>IF('6. Postes nuit'!$C$3="Score",1,1)</f>
        <v>1</v>
      </c>
      <c r="BG73">
        <f>IF('6. Postes nuit'!$C$3="Score",1,1)</f>
        <v>1</v>
      </c>
      <c r="BH73">
        <f>IF('6. Postes nuit'!$C$3="Score",1,1)</f>
        <v>1</v>
      </c>
      <c r="BI73">
        <f>IF('6. Postes nuit'!$C$3="Score",0,0)</f>
        <v>0</v>
      </c>
      <c r="BJ73">
        <f>IF('6. Postes nuit'!$C$3="Score",0,0)</f>
        <v>0</v>
      </c>
      <c r="BK73">
        <f>IF('6. Postes nuit'!$C$3="Score",0,0)</f>
        <v>0</v>
      </c>
      <c r="BL73">
        <f>IF('6. Postes nuit'!$C$3="Score",0,0)</f>
        <v>0</v>
      </c>
      <c r="BM73">
        <f>IF('6. Postes nuit'!$C$3="Score",0,0)</f>
        <v>0</v>
      </c>
      <c r="BN73">
        <f>IF('6. Postes nuit'!$C$3="Score",0,0)</f>
        <v>0</v>
      </c>
      <c r="BO73">
        <f>IF('6. Postes nuit'!$C$3="Score",0,0)</f>
        <v>0</v>
      </c>
      <c r="BP73">
        <f>IF('6. Postes nuit'!$C$3="Score",0,0)</f>
        <v>0</v>
      </c>
      <c r="BQ73">
        <f>IF('6. Postes nuit'!$C$3="Score",1,1)</f>
        <v>1</v>
      </c>
      <c r="BR73">
        <f>IF('6. Postes nuit'!$C$3="Score",1,1)</f>
        <v>1</v>
      </c>
      <c r="BS73">
        <f>IF('6. Postes nuit'!$C$3="Score",1,1)</f>
        <v>1</v>
      </c>
      <c r="BT73">
        <f>IF('6. Postes nuit'!$C$3="Score",1,1)</f>
        <v>1</v>
      </c>
      <c r="BU73">
        <f>IF('6. Postes nuit'!$C$3="Score",1,1)</f>
        <v>1</v>
      </c>
      <c r="BV73">
        <f>IF('6. Postes nuit'!$C$3="Score",1,1)</f>
        <v>1</v>
      </c>
      <c r="BW73">
        <f>IF('6. Postes nuit'!$C$3="Score",1,1)</f>
        <v>1</v>
      </c>
      <c r="BX73">
        <f>IF('6. Postes nuit'!$C$3="Score",0,0)</f>
        <v>0</v>
      </c>
      <c r="BY73">
        <f>IF('6. Postes nuit'!$C$3="Score",1,1)</f>
        <v>1</v>
      </c>
      <c r="BZ73">
        <f>IF('6. Postes nuit'!$C$3="Score",1,1)</f>
        <v>1</v>
      </c>
      <c r="CA73">
        <f>IF('6. Postes nuit'!$C$3="Score",1,1)</f>
        <v>1</v>
      </c>
      <c r="CB73">
        <f>IF('6. Postes nuit'!$C$3="Score",1,1)</f>
        <v>1</v>
      </c>
      <c r="CC73">
        <f>IF('6. Postes nuit'!$C$3="Score",1,1)</f>
        <v>1</v>
      </c>
      <c r="CD73">
        <f>IF('6. Postes nuit'!$C$3="Score",1,1)</f>
        <v>1</v>
      </c>
      <c r="CE73">
        <f>IF('6. Postes nuit'!$C$3="Score",1,1)</f>
        <v>1</v>
      </c>
      <c r="CF73">
        <f>IF('6. Postes nuit'!$C$3="Score",0,0)</f>
        <v>0</v>
      </c>
      <c r="CG73">
        <f>IF('6. Postes nuit'!$C$3="Score",1,1)</f>
        <v>1</v>
      </c>
      <c r="CH73">
        <f>IF('6. Postes nuit'!$C$3="Score",1,1)</f>
        <v>1</v>
      </c>
      <c r="CI73">
        <f>IF('6. Postes nuit'!$C$3="Score",1,1)</f>
        <v>1</v>
      </c>
      <c r="CJ73">
        <f>IF('6. Postes nuit'!$C$3="Score",1,1)</f>
        <v>1</v>
      </c>
      <c r="CK73">
        <f>IF('6. Postes nuit'!$C$3="Score",1,1)</f>
        <v>1</v>
      </c>
      <c r="CL73">
        <f>IF('6. Postes nuit'!$C$3="Score",1,1)</f>
        <v>1</v>
      </c>
      <c r="CM73">
        <f>IF('6. Postes nuit'!$C$3="Score",1,1)</f>
        <v>1</v>
      </c>
      <c r="CN73">
        <f>IF('6. Postes nuit'!$C$3="Score",0,0)</f>
        <v>0</v>
      </c>
      <c r="CO73">
        <f>IF('6. Postes nuit'!$C$3="Score",1,1)</f>
        <v>1</v>
      </c>
      <c r="CP73">
        <f>IF('6. Postes nuit'!$C$3="Score",1,1)</f>
        <v>1</v>
      </c>
      <c r="CQ73">
        <f>IF('6. Postes nuit'!$C$3="Score",1,1)</f>
        <v>1</v>
      </c>
      <c r="CR73">
        <f>IF('6. Postes nuit'!$C$3="Score",1,1)</f>
        <v>1</v>
      </c>
      <c r="CS73">
        <f>IF('6. Postes nuit'!$C$3="Score",1,1)</f>
        <v>1</v>
      </c>
      <c r="CT73">
        <f>IF('6. Postes nuit'!$C$3="Score",1,1)</f>
        <v>1</v>
      </c>
      <c r="CU73">
        <f>IF('6. Postes nuit'!$C$3="Score",1,1)</f>
        <v>1</v>
      </c>
      <c r="CV73">
        <f>IF('6. Postes nuit'!$C$3="Score",0,0)</f>
        <v>0</v>
      </c>
      <c r="CW73">
        <f>IF('6. Postes nuit'!$C$3="Score",1,1)</f>
        <v>1</v>
      </c>
      <c r="CX73">
        <f>IF('6. Postes nuit'!$C$3="Score",1,1)</f>
        <v>1</v>
      </c>
      <c r="CY73">
        <f>IF('6. Postes nuit'!$C$3="Score",1,1)</f>
        <v>1</v>
      </c>
      <c r="CZ73">
        <f>IF('6. Postes nuit'!$C$3="Score",1,1)</f>
        <v>1</v>
      </c>
      <c r="DA73">
        <f>IF('6. Postes nuit'!$C$3="Score",1,1)</f>
        <v>1</v>
      </c>
    </row>
    <row r="74" spans="1:105" x14ac:dyDescent="0.35">
      <c r="A74" s="174" t="s">
        <v>1265</v>
      </c>
      <c r="B74" s="186" t="s">
        <v>1169</v>
      </c>
      <c r="D74" s="207">
        <f t="shared" si="3"/>
        <v>0.81176470588235294</v>
      </c>
      <c r="E74">
        <f>IF('6. Postes nuit'!$C$3="Score",,)</f>
        <v>0</v>
      </c>
      <c r="P74">
        <f>IF('6. Postes nuit'!$C$3="Score",,)</f>
        <v>0</v>
      </c>
      <c r="Q74">
        <f>IF('6. Postes nuit'!$C$3="Score",,)</f>
        <v>0</v>
      </c>
      <c r="R74">
        <f>IF('6. Postes nuit'!$C$3="Score",,)</f>
        <v>0</v>
      </c>
      <c r="S74">
        <f>IF('6. Postes nuit'!$C$3="Score",,)</f>
        <v>0</v>
      </c>
      <c r="T74">
        <f>IF('6. Postes nuit'!$C$3="Score",,)</f>
        <v>0</v>
      </c>
      <c r="U74">
        <f>IF('6. Postes nuit'!$C$3="Score",1,1)</f>
        <v>1</v>
      </c>
      <c r="V74">
        <f>IF('6. Postes nuit'!$C$3="Score",1,1)</f>
        <v>1</v>
      </c>
      <c r="W74">
        <f>IF('6. Postes nuit'!$C$3="Score",1,1)</f>
        <v>1</v>
      </c>
      <c r="X74">
        <f>IF('6. Postes nuit'!$C$3="Score",1,1)</f>
        <v>1</v>
      </c>
      <c r="Y74">
        <f>IF('6. Postes nuit'!$C$3="Score",1,1)</f>
        <v>1</v>
      </c>
      <c r="Z74">
        <f>IF('6. Postes nuit'!$C$3="Score",1,1)</f>
        <v>1</v>
      </c>
      <c r="AA74">
        <f>IF('6. Postes nuit'!$C$3="Score",1,1)</f>
        <v>1</v>
      </c>
      <c r="AB74">
        <f>IF('6. Postes nuit'!$C$3="Score",0,0)</f>
        <v>0</v>
      </c>
      <c r="AC74">
        <f>IF('6. Postes nuit'!$C$3="Score",1,1)</f>
        <v>1</v>
      </c>
      <c r="AD74">
        <f>IF('6. Postes nuit'!$C$3="Score",1,1)</f>
        <v>1</v>
      </c>
      <c r="AE74">
        <f>IF('6. Postes nuit'!$C$3="Score",1,1)</f>
        <v>1</v>
      </c>
      <c r="AF74">
        <f>IF('6. Postes nuit'!$C$3="Score",1,1)</f>
        <v>1</v>
      </c>
      <c r="AG74">
        <f>IF('6. Postes nuit'!$C$3="Score",1,1)</f>
        <v>1</v>
      </c>
      <c r="AH74">
        <f>IF('6. Postes nuit'!$C$3="Score",1,1)</f>
        <v>1</v>
      </c>
      <c r="AI74">
        <f>IF('6. Postes nuit'!$C$3="Score",1,1)</f>
        <v>1</v>
      </c>
      <c r="AJ74">
        <f>IF('6. Postes nuit'!$C$3="Score",0,0)</f>
        <v>0</v>
      </c>
      <c r="AK74">
        <f>IF('6. Postes nuit'!$C$3="Score",1,1)</f>
        <v>1</v>
      </c>
      <c r="AL74">
        <f>IF('6. Postes nuit'!$C$3="Score",1,1)</f>
        <v>1</v>
      </c>
      <c r="AM74">
        <f>IF('6. Postes nuit'!$C$3="Score",1,1)</f>
        <v>1</v>
      </c>
      <c r="AN74">
        <f>IF('6. Postes nuit'!$C$3="Score",1,1)</f>
        <v>1</v>
      </c>
      <c r="AO74">
        <f>IF('6. Postes nuit'!$C$3="Score",1,1)</f>
        <v>1</v>
      </c>
      <c r="AP74">
        <f>IF('6. Postes nuit'!$C$3="Score",1,1)</f>
        <v>1</v>
      </c>
      <c r="AQ74">
        <f>IF('6. Postes nuit'!$C$3="Score",1,1)</f>
        <v>1</v>
      </c>
      <c r="AR74">
        <f>IF('6. Postes nuit'!$C$3="Score",0,0)</f>
        <v>0</v>
      </c>
      <c r="AS74">
        <f>IF('6. Postes nuit'!$C$3="Score",1,1)</f>
        <v>1</v>
      </c>
      <c r="AT74">
        <f>IF('6. Postes nuit'!$C$3="Score",1,1)</f>
        <v>1</v>
      </c>
      <c r="AU74">
        <f>IF('6. Postes nuit'!$C$3="Score",1,1)</f>
        <v>1</v>
      </c>
      <c r="AV74">
        <f>IF('6. Postes nuit'!$C$3="Score",1,1)</f>
        <v>1</v>
      </c>
      <c r="AW74">
        <f>IF('6. Postes nuit'!$C$3="Score",1,1)</f>
        <v>1</v>
      </c>
      <c r="AX74">
        <f>IF('6. Postes nuit'!$C$3="Score",1,1)</f>
        <v>1</v>
      </c>
      <c r="AY74">
        <f>IF('6. Postes nuit'!$C$3="Score",1,1)</f>
        <v>1</v>
      </c>
      <c r="AZ74">
        <f>IF('6. Postes nuit'!$C$3="Score",0,0)</f>
        <v>0</v>
      </c>
      <c r="BA74">
        <f>IF('6. Postes nuit'!$C$3="Score",1,1)</f>
        <v>1</v>
      </c>
      <c r="BB74">
        <f>IF('6. Postes nuit'!$C$3="Score",1,1)</f>
        <v>1</v>
      </c>
      <c r="BC74">
        <f>IF('6. Postes nuit'!$C$3="Score",1,1)</f>
        <v>1</v>
      </c>
      <c r="BD74">
        <f>IF('6. Postes nuit'!$C$3="Score",1,1)</f>
        <v>1</v>
      </c>
      <c r="BE74">
        <f>IF('6. Postes nuit'!$C$3="Score",1,1)</f>
        <v>1</v>
      </c>
      <c r="BF74">
        <f>IF('6. Postes nuit'!$C$3="Score",1,1)</f>
        <v>1</v>
      </c>
      <c r="BG74">
        <f>IF('6. Postes nuit'!$C$3="Score",1,1)</f>
        <v>1</v>
      </c>
      <c r="BH74">
        <f>IF('6. Postes nuit'!$C$3="Score",0,0)</f>
        <v>0</v>
      </c>
      <c r="BI74">
        <f>IF('6. Postes nuit'!$C$3="Score",1,1)</f>
        <v>1</v>
      </c>
      <c r="BJ74">
        <f>IF('6. Postes nuit'!$C$3="Score",1,1)</f>
        <v>1</v>
      </c>
      <c r="BK74">
        <f>IF('6. Postes nuit'!$C$3="Score",1,1)</f>
        <v>1</v>
      </c>
      <c r="BL74">
        <f>IF('6. Postes nuit'!$C$3="Score",1,1)</f>
        <v>1</v>
      </c>
      <c r="BM74">
        <f>IF('6. Postes nuit'!$C$3="Score",1,1)</f>
        <v>1</v>
      </c>
      <c r="BN74">
        <f>IF('6. Postes nuit'!$C$3="Score",1,1)</f>
        <v>1</v>
      </c>
      <c r="BO74">
        <f>IF('6. Postes nuit'!$C$3="Score",1,1)</f>
        <v>1</v>
      </c>
      <c r="BP74">
        <f>IF('6. Postes nuit'!$C$3="Score",0,0)</f>
        <v>0</v>
      </c>
      <c r="BQ74">
        <f>IF('6. Postes nuit'!$C$3="Score",0,0)</f>
        <v>0</v>
      </c>
      <c r="BR74">
        <f>IF('6. Postes nuit'!$C$3="Score",0,0)</f>
        <v>0</v>
      </c>
      <c r="BS74">
        <f>IF('6. Postes nuit'!$C$3="Score",0,0)</f>
        <v>0</v>
      </c>
      <c r="BT74">
        <f>IF('6. Postes nuit'!$C$3="Score",0,0)</f>
        <v>0</v>
      </c>
      <c r="BU74">
        <f>IF('6. Postes nuit'!$C$3="Score",0,0)</f>
        <v>0</v>
      </c>
      <c r="BV74">
        <f>IF('6. Postes nuit'!$C$3="Score",0,0)</f>
        <v>0</v>
      </c>
      <c r="BW74">
        <f>IF('6. Postes nuit'!$C$3="Score",0,0)</f>
        <v>0</v>
      </c>
      <c r="BX74">
        <f>IF('6. Postes nuit'!$C$3="Score",1,1)</f>
        <v>1</v>
      </c>
      <c r="BY74">
        <f>IF('6. Postes nuit'!$C$3="Score",1,1)</f>
        <v>1</v>
      </c>
      <c r="BZ74">
        <f>IF('6. Postes nuit'!$C$3="Score",1,1)</f>
        <v>1</v>
      </c>
      <c r="CA74">
        <f>IF('6. Postes nuit'!$C$3="Score",1,1)</f>
        <v>1</v>
      </c>
      <c r="CB74">
        <f>IF('6. Postes nuit'!$C$3="Score",1,1)</f>
        <v>1</v>
      </c>
      <c r="CC74">
        <f>IF('6. Postes nuit'!$C$3="Score",1,1)</f>
        <v>1</v>
      </c>
      <c r="CD74">
        <f>IF('6. Postes nuit'!$C$3="Score",1,1)</f>
        <v>1</v>
      </c>
      <c r="CE74">
        <f>IF('6. Postes nuit'!$C$3="Score",0,0)</f>
        <v>0</v>
      </c>
      <c r="CF74">
        <f>IF('6. Postes nuit'!$C$3="Score",1,1)</f>
        <v>1</v>
      </c>
      <c r="CG74">
        <f>IF('6. Postes nuit'!$C$3="Score",1,1)</f>
        <v>1</v>
      </c>
      <c r="CH74">
        <f>IF('6. Postes nuit'!$C$3="Score",1,1)</f>
        <v>1</v>
      </c>
      <c r="CI74">
        <f>IF('6. Postes nuit'!$C$3="Score",1,1)</f>
        <v>1</v>
      </c>
      <c r="CJ74">
        <f>IF('6. Postes nuit'!$C$3="Score",1,1)</f>
        <v>1</v>
      </c>
      <c r="CK74">
        <f>IF('6. Postes nuit'!$C$3="Score",1,1)</f>
        <v>1</v>
      </c>
      <c r="CL74">
        <f>IF('6. Postes nuit'!$C$3="Score",1,1)</f>
        <v>1</v>
      </c>
      <c r="CM74">
        <f>IF('6. Postes nuit'!$C$3="Score",0,0)</f>
        <v>0</v>
      </c>
      <c r="CN74">
        <f>IF('6. Postes nuit'!$C$3="Score",1,1)</f>
        <v>1</v>
      </c>
      <c r="CO74">
        <f>IF('6. Postes nuit'!$C$3="Score",1,1)</f>
        <v>1</v>
      </c>
      <c r="CP74">
        <f>IF('6. Postes nuit'!$C$3="Score",1,1)</f>
        <v>1</v>
      </c>
      <c r="CQ74">
        <f>IF('6. Postes nuit'!$C$3="Score",1,1)</f>
        <v>1</v>
      </c>
      <c r="CR74">
        <f>IF('6. Postes nuit'!$C$3="Score",1,1)</f>
        <v>1</v>
      </c>
      <c r="CS74">
        <f>IF('6. Postes nuit'!$C$3="Score",1,1)</f>
        <v>1</v>
      </c>
      <c r="CT74">
        <f>IF('6. Postes nuit'!$C$3="Score",1,1)</f>
        <v>1</v>
      </c>
      <c r="CU74">
        <f>IF('6. Postes nuit'!$C$3="Score",0,0)</f>
        <v>0</v>
      </c>
      <c r="CV74">
        <f>IF('6. Postes nuit'!$C$3="Score",1,1)</f>
        <v>1</v>
      </c>
      <c r="CW74">
        <f>IF('6. Postes nuit'!$C$3="Score",1,1)</f>
        <v>1</v>
      </c>
      <c r="CX74">
        <f>IF('6. Postes nuit'!$C$3="Score",1,1)</f>
        <v>1</v>
      </c>
      <c r="CY74">
        <f>IF('6. Postes nuit'!$C$3="Score",1,1)</f>
        <v>1</v>
      </c>
      <c r="CZ74">
        <f>IF('6. Postes nuit'!$C$3="Score",1,1)</f>
        <v>1</v>
      </c>
      <c r="DA74">
        <f>IF('6. Postes nuit'!$C$3="Score",1,1)</f>
        <v>1</v>
      </c>
    </row>
    <row r="75" spans="1:105" x14ac:dyDescent="0.35">
      <c r="A75" s="174" t="s">
        <v>1265</v>
      </c>
      <c r="B75" s="186" t="s">
        <v>1170</v>
      </c>
      <c r="D75" s="207">
        <f t="shared" ref="D75:D102" si="4">AVERAGE($U75:$DA75)</f>
        <v>0.83529411764705885</v>
      </c>
      <c r="E75">
        <f>IF('6. Postes nuit'!$C$3="Score",,)</f>
        <v>0</v>
      </c>
      <c r="P75">
        <f>IF('6. Postes nuit'!$C$3="Score",,)</f>
        <v>0</v>
      </c>
      <c r="Q75">
        <f>IF('6. Postes nuit'!$C$3="Score",,)</f>
        <v>0</v>
      </c>
      <c r="R75">
        <f>IF('6. Postes nuit'!$C$3="Score",,)</f>
        <v>0</v>
      </c>
      <c r="S75">
        <f>IF('6. Postes nuit'!$C$3="Score",,)</f>
        <v>0</v>
      </c>
      <c r="T75">
        <f>IF('6. Postes nuit'!$C$3="Score",,)</f>
        <v>0</v>
      </c>
      <c r="U75">
        <f>IF('6. Postes nuit'!$C$3="Score",1,1)</f>
        <v>1</v>
      </c>
      <c r="V75">
        <f>IF('6. Postes nuit'!$C$3="Score",1,1)</f>
        <v>1</v>
      </c>
      <c r="W75">
        <f>IF('6. Postes nuit'!$C$3="Score",1,1)</f>
        <v>1</v>
      </c>
      <c r="X75">
        <f>IF('6. Postes nuit'!$C$3="Score",1,1)</f>
        <v>1</v>
      </c>
      <c r="Y75">
        <f>IF('6. Postes nuit'!$C$3="Score",1,1)</f>
        <v>1</v>
      </c>
      <c r="Z75">
        <f>IF('6. Postes nuit'!$C$3="Score",1,1)</f>
        <v>1</v>
      </c>
      <c r="AA75">
        <f>IF('6. Postes nuit'!$C$3="Score",0,0)</f>
        <v>0</v>
      </c>
      <c r="AB75">
        <f>IF('6. Postes nuit'!$C$3="Score",1,1)</f>
        <v>1</v>
      </c>
      <c r="AC75">
        <f>IF('6. Postes nuit'!$C$3="Score",1,1)</f>
        <v>1</v>
      </c>
      <c r="AD75">
        <f>IF('6. Postes nuit'!$C$3="Score",1,1)</f>
        <v>1</v>
      </c>
      <c r="AE75">
        <f>IF('6. Postes nuit'!$C$3="Score",1,1)</f>
        <v>1</v>
      </c>
      <c r="AF75">
        <f>IF('6. Postes nuit'!$C$3="Score",1,1)</f>
        <v>1</v>
      </c>
      <c r="AG75">
        <f>IF('6. Postes nuit'!$C$3="Score",1,1)</f>
        <v>1</v>
      </c>
      <c r="AH75">
        <f>IF('6. Postes nuit'!$C$3="Score",1,1)</f>
        <v>1</v>
      </c>
      <c r="AI75">
        <f>IF('6. Postes nuit'!$C$3="Score",0,0)</f>
        <v>0</v>
      </c>
      <c r="AJ75">
        <f>IF('6. Postes nuit'!$C$3="Score",1,1)</f>
        <v>1</v>
      </c>
      <c r="AK75">
        <f>IF('6. Postes nuit'!$C$3="Score",1,1)</f>
        <v>1</v>
      </c>
      <c r="AL75">
        <f>IF('6. Postes nuit'!$C$3="Score",1,1)</f>
        <v>1</v>
      </c>
      <c r="AM75">
        <f>IF('6. Postes nuit'!$C$3="Score",1,1)</f>
        <v>1</v>
      </c>
      <c r="AN75">
        <f>IF('6. Postes nuit'!$C$3="Score",1,1)</f>
        <v>1</v>
      </c>
      <c r="AO75">
        <f>IF('6. Postes nuit'!$C$3="Score",1,1)</f>
        <v>1</v>
      </c>
      <c r="AP75">
        <f>IF('6. Postes nuit'!$C$3="Score",1,1)</f>
        <v>1</v>
      </c>
      <c r="AQ75">
        <f>IF('6. Postes nuit'!$C$3="Score",0,0)</f>
        <v>0</v>
      </c>
      <c r="AR75">
        <f>IF('6. Postes nuit'!$C$3="Score",1,1)</f>
        <v>1</v>
      </c>
      <c r="AS75">
        <f>IF('6. Postes nuit'!$C$3="Score",1,1)</f>
        <v>1</v>
      </c>
      <c r="AT75">
        <f>IF('6. Postes nuit'!$C$3="Score",1,1)</f>
        <v>1</v>
      </c>
      <c r="AU75">
        <f>IF('6. Postes nuit'!$C$3="Score",1,1)</f>
        <v>1</v>
      </c>
      <c r="AV75">
        <f>IF('6. Postes nuit'!$C$3="Score",1,1)</f>
        <v>1</v>
      </c>
      <c r="AW75">
        <f>IF('6. Postes nuit'!$C$3="Score",1,1)</f>
        <v>1</v>
      </c>
      <c r="AX75">
        <f>IF('6. Postes nuit'!$C$3="Score",1,1)</f>
        <v>1</v>
      </c>
      <c r="AY75">
        <f>IF('6. Postes nuit'!$C$3="Score",0,0)</f>
        <v>0</v>
      </c>
      <c r="AZ75">
        <f>IF('6. Postes nuit'!$C$3="Score",1,1)</f>
        <v>1</v>
      </c>
      <c r="BA75">
        <f>IF('6. Postes nuit'!$C$3="Score",1,1)</f>
        <v>1</v>
      </c>
      <c r="BB75">
        <f>IF('6. Postes nuit'!$C$3="Score",1,1)</f>
        <v>1</v>
      </c>
      <c r="BC75">
        <f>IF('6. Postes nuit'!$C$3="Score",1,1)</f>
        <v>1</v>
      </c>
      <c r="BD75">
        <f>IF('6. Postes nuit'!$C$3="Score",1,1)</f>
        <v>1</v>
      </c>
      <c r="BE75">
        <f>IF('6. Postes nuit'!$C$3="Score",1,1)</f>
        <v>1</v>
      </c>
      <c r="BF75">
        <f>IF('6. Postes nuit'!$C$3="Score",1,1)</f>
        <v>1</v>
      </c>
      <c r="BG75">
        <f>IF('6. Postes nuit'!$C$3="Score",0,0)</f>
        <v>0</v>
      </c>
      <c r="BH75">
        <f>IF('6. Postes nuit'!$C$3="Score",1,1)</f>
        <v>1</v>
      </c>
      <c r="BI75">
        <f>IF('6. Postes nuit'!$C$3="Score",1,1)</f>
        <v>1</v>
      </c>
      <c r="BJ75">
        <f>IF('6. Postes nuit'!$C$3="Score",1,1)</f>
        <v>1</v>
      </c>
      <c r="BK75">
        <f>IF('6. Postes nuit'!$C$3="Score",1,1)</f>
        <v>1</v>
      </c>
      <c r="BL75">
        <f>IF('6. Postes nuit'!$C$3="Score",1,1)</f>
        <v>1</v>
      </c>
      <c r="BM75">
        <f>IF('6. Postes nuit'!$C$3="Score",1,1)</f>
        <v>1</v>
      </c>
      <c r="BN75">
        <f>IF('6. Postes nuit'!$C$3="Score",1,1)</f>
        <v>1</v>
      </c>
      <c r="BO75">
        <f>IF('6. Postes nuit'!$C$3="Score",0,0)</f>
        <v>0</v>
      </c>
      <c r="BP75">
        <f>IF('6. Postes nuit'!$C$3="Score",1,1)</f>
        <v>1</v>
      </c>
      <c r="BQ75">
        <f>IF('6. Postes nuit'!$C$3="Score",1,1)</f>
        <v>1</v>
      </c>
      <c r="BR75">
        <f>IF('6. Postes nuit'!$C$3="Score",1,1)</f>
        <v>1</v>
      </c>
      <c r="BS75">
        <f>IF('6. Postes nuit'!$C$3="Score",1,1)</f>
        <v>1</v>
      </c>
      <c r="BT75">
        <f>IF('6. Postes nuit'!$C$3="Score",1,1)</f>
        <v>1</v>
      </c>
      <c r="BU75">
        <f>IF('6. Postes nuit'!$C$3="Score",1,1)</f>
        <v>1</v>
      </c>
      <c r="BV75">
        <f>IF('6. Postes nuit'!$C$3="Score",1,1)</f>
        <v>1</v>
      </c>
      <c r="BW75">
        <f>IF('6. Postes nuit'!$C$3="Score",0,0)</f>
        <v>0</v>
      </c>
      <c r="BX75">
        <f>IF('6. Postes nuit'!$C$3="Score",0,0)</f>
        <v>0</v>
      </c>
      <c r="BY75">
        <f>IF('6. Postes nuit'!$C$3="Score",0,0)</f>
        <v>0</v>
      </c>
      <c r="BZ75">
        <f>IF('6. Postes nuit'!$C$3="Score",0,0)</f>
        <v>0</v>
      </c>
      <c r="CA75">
        <f>IF('6. Postes nuit'!$C$3="Score",0,0)</f>
        <v>0</v>
      </c>
      <c r="CB75">
        <f>IF('6. Postes nuit'!$C$3="Score",0,0)</f>
        <v>0</v>
      </c>
      <c r="CC75">
        <f>IF('6. Postes nuit'!$C$3="Score",0,0)</f>
        <v>0</v>
      </c>
      <c r="CD75">
        <f>IF('6. Postes nuit'!$C$3="Score",0,0)</f>
        <v>0</v>
      </c>
      <c r="CE75">
        <f>IF('6. Postes nuit'!$C$3="Score",1,1)</f>
        <v>1</v>
      </c>
      <c r="CF75">
        <f>IF('6. Postes nuit'!$C$3="Score",1,1)</f>
        <v>1</v>
      </c>
      <c r="CG75">
        <f>IF('6. Postes nuit'!$C$3="Score",1,1)</f>
        <v>1</v>
      </c>
      <c r="CH75">
        <f>IF('6. Postes nuit'!$C$3="Score",1,1)</f>
        <v>1</v>
      </c>
      <c r="CI75">
        <f>IF('6. Postes nuit'!$C$3="Score",1,1)</f>
        <v>1</v>
      </c>
      <c r="CJ75">
        <f>IF('6. Postes nuit'!$C$3="Score",1,1)</f>
        <v>1</v>
      </c>
      <c r="CK75">
        <f>IF('6. Postes nuit'!$C$3="Score",1,1)</f>
        <v>1</v>
      </c>
      <c r="CL75">
        <f>IF('6. Postes nuit'!$C$3="Score",0,0)</f>
        <v>0</v>
      </c>
      <c r="CM75">
        <f>IF('6. Postes nuit'!$C$3="Score",1,1)</f>
        <v>1</v>
      </c>
      <c r="CN75">
        <f>IF('6. Postes nuit'!$C$3="Score",1,1)</f>
        <v>1</v>
      </c>
      <c r="CO75">
        <f>IF('6. Postes nuit'!$C$3="Score",1,1)</f>
        <v>1</v>
      </c>
      <c r="CP75">
        <f>IF('6. Postes nuit'!$C$3="Score",1,1)</f>
        <v>1</v>
      </c>
      <c r="CQ75">
        <f>IF('6. Postes nuit'!$C$3="Score",1,1)</f>
        <v>1</v>
      </c>
      <c r="CR75">
        <f>IF('6. Postes nuit'!$C$3="Score",1,1)</f>
        <v>1</v>
      </c>
      <c r="CS75">
        <f>IF('6. Postes nuit'!$C$3="Score",1,1)</f>
        <v>1</v>
      </c>
      <c r="CT75">
        <f>IF('6. Postes nuit'!$C$3="Score",0,0)</f>
        <v>0</v>
      </c>
      <c r="CU75">
        <f>IF('6. Postes nuit'!$C$3="Score",1,1)</f>
        <v>1</v>
      </c>
      <c r="CV75">
        <f>IF('6. Postes nuit'!$C$3="Score",1,1)</f>
        <v>1</v>
      </c>
      <c r="CW75">
        <f>IF('6. Postes nuit'!$C$3="Score",1,1)</f>
        <v>1</v>
      </c>
      <c r="CX75">
        <f>IF('6. Postes nuit'!$C$3="Score",1,1)</f>
        <v>1</v>
      </c>
      <c r="CY75">
        <f>IF('6. Postes nuit'!$C$3="Score",1,1)</f>
        <v>1</v>
      </c>
      <c r="CZ75">
        <f>IF('6. Postes nuit'!$C$3="Score",1,2)</f>
        <v>2</v>
      </c>
      <c r="DA75">
        <f>IF('6. Postes nuit'!$C$3="Score",1,2)</f>
        <v>2</v>
      </c>
    </row>
    <row r="76" spans="1:105" x14ac:dyDescent="0.35">
      <c r="A76" s="174" t="s">
        <v>1265</v>
      </c>
      <c r="B76" s="186" t="s">
        <v>1171</v>
      </c>
      <c r="D76" s="207">
        <f t="shared" si="4"/>
        <v>1.1529411764705881</v>
      </c>
      <c r="E76">
        <f>IF('6. Postes nuit'!$C$3="Score",,)</f>
        <v>0</v>
      </c>
      <c r="P76">
        <f>IF('6. Postes nuit'!$C$3="Score",,)</f>
        <v>0</v>
      </c>
      <c r="Q76">
        <f>IF('6. Postes nuit'!$C$3="Score",,)</f>
        <v>0</v>
      </c>
      <c r="R76">
        <f>IF('6. Postes nuit'!$C$3="Score",,)</f>
        <v>0</v>
      </c>
      <c r="S76">
        <f>IF('6. Postes nuit'!$C$3="Score",,)</f>
        <v>0</v>
      </c>
      <c r="T76">
        <f>IF('6. Postes nuit'!$C$3="Score",,)</f>
        <v>0</v>
      </c>
      <c r="U76">
        <f>IF('6. Postes nuit'!$C$3="Score",0,0)</f>
        <v>0</v>
      </c>
      <c r="V76">
        <f>IF('6. Postes nuit'!$C$3="Score",0,0)</f>
        <v>0</v>
      </c>
      <c r="W76">
        <f>IF('6. Postes nuit'!$C$3="Score",0,0)</f>
        <v>0</v>
      </c>
      <c r="X76">
        <f>IF('6. Postes nuit'!$C$3="Score",0,0)</f>
        <v>0</v>
      </c>
      <c r="Y76">
        <f>IF('6. Postes nuit'!$C$3="Score",0,0)</f>
        <v>0</v>
      </c>
      <c r="Z76">
        <f>IF('6. Postes nuit'!$C$3="Score",0,0)</f>
        <v>0</v>
      </c>
      <c r="AA76">
        <f>IF('6. Postes nuit'!$C$3="Score",0,0)</f>
        <v>0</v>
      </c>
      <c r="AB76">
        <f>IF('6. Postes nuit'!$C$3="Score",0,0)</f>
        <v>0</v>
      </c>
      <c r="AC76">
        <f>IF('6. Postes nuit'!$C$3="Score",1,1)</f>
        <v>1</v>
      </c>
      <c r="AD76">
        <f>IF('6. Postes nuit'!$C$3="Score",1,1)</f>
        <v>1</v>
      </c>
      <c r="AE76">
        <f>IF('6. Postes nuit'!$C$3="Score",1,1)</f>
        <v>1</v>
      </c>
      <c r="AF76">
        <f>IF('6. Postes nuit'!$C$3="Score",1,1)</f>
        <v>1</v>
      </c>
      <c r="AG76">
        <f>IF('6. Postes nuit'!$C$3="Score",1,1)</f>
        <v>1</v>
      </c>
      <c r="AH76">
        <f>IF('6. Postes nuit'!$C$3="Score",1,2)</f>
        <v>2</v>
      </c>
      <c r="AI76">
        <f>IF('6. Postes nuit'!$C$3="Score",2,3)</f>
        <v>3</v>
      </c>
      <c r="AJ76">
        <f>IF('6. Postes nuit'!$C$3="Score",1,2)</f>
        <v>2</v>
      </c>
      <c r="AK76">
        <f>IF('6. Postes nuit'!$C$3="Score",1,2)</f>
        <v>2</v>
      </c>
      <c r="AL76">
        <f>IF('6. Postes nuit'!$C$3="Score",1,2)</f>
        <v>2</v>
      </c>
      <c r="AM76">
        <f>IF('6. Postes nuit'!$C$3="Score",1,2)</f>
        <v>2</v>
      </c>
      <c r="AN76">
        <f>IF('6. Postes nuit'!$C$3="Score",2,3)</f>
        <v>3</v>
      </c>
      <c r="AO76">
        <f>IF('6. Postes nuit'!$C$3="Score",1,2)</f>
        <v>2</v>
      </c>
      <c r="AP76">
        <f>IF('6. Postes nuit'!$C$3="Score",1,1)</f>
        <v>1</v>
      </c>
      <c r="AQ76">
        <f>IF('6. Postes nuit'!$C$3="Score",1,1)</f>
        <v>1</v>
      </c>
      <c r="AR76">
        <f>IF('6. Postes nuit'!$C$3="Score",1,1)</f>
        <v>1</v>
      </c>
      <c r="AS76">
        <f>IF('6. Postes nuit'!$C$3="Score",1,1)</f>
        <v>1</v>
      </c>
      <c r="AT76">
        <f>IF('6. Postes nuit'!$C$3="Score",1,1)</f>
        <v>1</v>
      </c>
      <c r="AU76">
        <f>IF('6. Postes nuit'!$C$3="Score",0,0)</f>
        <v>0</v>
      </c>
      <c r="AV76">
        <f>IF('6. Postes nuit'!$C$3="Score",0,0)</f>
        <v>0</v>
      </c>
      <c r="AW76">
        <f>IF('6. Postes nuit'!$C$3="Score",0,0)</f>
        <v>0</v>
      </c>
      <c r="AX76">
        <f>IF('6. Postes nuit'!$C$3="Score",0,0)</f>
        <v>0</v>
      </c>
      <c r="AY76">
        <f>IF('6. Postes nuit'!$C$3="Score",1,1)</f>
        <v>1</v>
      </c>
      <c r="AZ76">
        <f>IF('6. Postes nuit'!$C$3="Score",1,2)</f>
        <v>2</v>
      </c>
      <c r="BA76">
        <f>IF('6. Postes nuit'!$C$3="Score",1,2)</f>
        <v>2</v>
      </c>
      <c r="BB76">
        <f>IF('6. Postes nuit'!$C$3="Score",1,2)</f>
        <v>2</v>
      </c>
      <c r="BC76">
        <f>IF('6. Postes nuit'!$C$3="Score",1,2)</f>
        <v>2</v>
      </c>
      <c r="BD76">
        <f>IF('6. Postes nuit'!$C$3="Score",1,2)</f>
        <v>2</v>
      </c>
      <c r="BE76">
        <f>IF('6. Postes nuit'!$C$3="Score",2,3)</f>
        <v>3</v>
      </c>
      <c r="BF76">
        <f>IF('6. Postes nuit'!$C$3="Score",2,3)</f>
        <v>3</v>
      </c>
      <c r="BG76">
        <f>IF('6. Postes nuit'!$C$3="Score",1,2)</f>
        <v>2</v>
      </c>
      <c r="BH76">
        <f>IF('6. Postes nuit'!$C$3="Score",1,2)</f>
        <v>2</v>
      </c>
      <c r="BI76">
        <f>IF('6. Postes nuit'!$C$3="Score",1,2)</f>
        <v>2</v>
      </c>
      <c r="BJ76">
        <f>IF('6. Postes nuit'!$C$3="Score",1,2)</f>
        <v>2</v>
      </c>
      <c r="BK76">
        <f>IF('6. Postes nuit'!$C$3="Score",1,2)</f>
        <v>2</v>
      </c>
      <c r="BL76">
        <f>IF('6. Postes nuit'!$C$3="Score",1,2)</f>
        <v>2</v>
      </c>
      <c r="BM76">
        <f>IF('6. Postes nuit'!$C$3="Score",1,1)</f>
        <v>1</v>
      </c>
      <c r="BN76">
        <f>IF('6. Postes nuit'!$C$3="Score",1,1)</f>
        <v>1</v>
      </c>
      <c r="BO76">
        <f>IF('6. Postes nuit'!$C$3="Score",1,1)</f>
        <v>1</v>
      </c>
      <c r="BP76">
        <f>IF('6. Postes nuit'!$C$3="Score",1,1)</f>
        <v>1</v>
      </c>
      <c r="BQ76">
        <f>IF('6. Postes nuit'!$C$3="Score",1,2)</f>
        <v>2</v>
      </c>
      <c r="BR76">
        <f>IF('6. Postes nuit'!$C$3="Score",2,3)</f>
        <v>3</v>
      </c>
      <c r="BS76">
        <f>IF('6. Postes nuit'!$C$3="Score",1,2)</f>
        <v>2</v>
      </c>
      <c r="BT76">
        <f>IF('6. Postes nuit'!$C$3="Score",1,2)</f>
        <v>2</v>
      </c>
      <c r="BU76">
        <f>IF('6. Postes nuit'!$C$3="Score",1,2)</f>
        <v>2</v>
      </c>
      <c r="BV76">
        <f>IF('6. Postes nuit'!$C$3="Score",1,2)</f>
        <v>2</v>
      </c>
      <c r="BW76">
        <f>IF('6. Postes nuit'!$C$3="Score",2,3)</f>
        <v>3</v>
      </c>
      <c r="BX76">
        <f>IF('6. Postes nuit'!$C$3="Score",1,2)</f>
        <v>2</v>
      </c>
      <c r="BY76">
        <f>IF('6. Postes nuit'!$C$3="Score",1,1)</f>
        <v>1</v>
      </c>
      <c r="BZ76">
        <f>IF('6. Postes nuit'!$C$3="Score",1,1)</f>
        <v>1</v>
      </c>
      <c r="CA76">
        <f>IF('6. Postes nuit'!$C$3="Score",1,1)</f>
        <v>1</v>
      </c>
      <c r="CB76">
        <f>IF('6. Postes nuit'!$C$3="Score",1,1)</f>
        <v>1</v>
      </c>
      <c r="CC76">
        <f>IF('6. Postes nuit'!$C$3="Score",1,1)</f>
        <v>1</v>
      </c>
      <c r="CD76">
        <f>IF('6. Postes nuit'!$C$3="Score",0,0)</f>
        <v>0</v>
      </c>
      <c r="CE76">
        <f>IF('6. Postes nuit'!$C$3="Score",0,0)</f>
        <v>0</v>
      </c>
      <c r="CF76">
        <f>IF('6. Postes nuit'!$C$3="Score",0,0)</f>
        <v>0</v>
      </c>
      <c r="CG76">
        <f>IF('6. Postes nuit'!$C$3="Score",0,0)</f>
        <v>0</v>
      </c>
      <c r="CH76">
        <f>IF('6. Postes nuit'!$C$3="Score",0,0)</f>
        <v>0</v>
      </c>
      <c r="CI76">
        <f>IF('6. Postes nuit'!$C$3="Score",0,0)</f>
        <v>0</v>
      </c>
      <c r="CJ76">
        <f>IF('6. Postes nuit'!$C$3="Score",0,0)</f>
        <v>0</v>
      </c>
      <c r="CK76">
        <f>IF('6. Postes nuit'!$C$3="Score",0,0)</f>
        <v>0</v>
      </c>
      <c r="CL76">
        <f>IF('6. Postes nuit'!$C$3="Score",0,0)</f>
        <v>0</v>
      </c>
      <c r="CM76">
        <f>IF('6. Postes nuit'!$C$3="Score",0,0)</f>
        <v>0</v>
      </c>
      <c r="CN76">
        <f>IF('6. Postes nuit'!$C$3="Score",0,0)</f>
        <v>0</v>
      </c>
      <c r="CO76">
        <f>IF('6. Postes nuit'!$C$3="Score",0,0)</f>
        <v>0</v>
      </c>
      <c r="CP76">
        <f>IF('6. Postes nuit'!$C$3="Score",0,0)</f>
        <v>0</v>
      </c>
      <c r="CQ76">
        <f>IF('6. Postes nuit'!$C$3="Score",1,1)</f>
        <v>1</v>
      </c>
      <c r="CR76">
        <f>IF('6. Postes nuit'!$C$3="Score",1,2)</f>
        <v>2</v>
      </c>
      <c r="CS76">
        <f>IF('6. Postes nuit'!$C$3="Score",1,2)</f>
        <v>2</v>
      </c>
      <c r="CT76">
        <f>IF('6. Postes nuit'!$C$3="Score",1,2)</f>
        <v>2</v>
      </c>
      <c r="CU76">
        <f>IF('6. Postes nuit'!$C$3="Score",1,2)</f>
        <v>2</v>
      </c>
      <c r="CV76">
        <f>IF('6. Postes nuit'!$C$3="Score",1,2)</f>
        <v>2</v>
      </c>
      <c r="CW76">
        <f>IF('6. Postes nuit'!$C$3="Score",1,2)</f>
        <v>2</v>
      </c>
      <c r="CX76">
        <f>IF('6. Postes nuit'!$C$3="Score",1,1)</f>
        <v>1</v>
      </c>
      <c r="CY76">
        <f>IF('6. Postes nuit'!$C$3="Score",0,0)</f>
        <v>0</v>
      </c>
      <c r="CZ76">
        <f>IF('6. Postes nuit'!$C$3="Score",0,0)</f>
        <v>0</v>
      </c>
      <c r="DA76">
        <f>IF('6. Postes nuit'!$C$3="Score",0,0)</f>
        <v>0</v>
      </c>
    </row>
    <row r="77" spans="1:105" x14ac:dyDescent="0.35">
      <c r="A77" s="174" t="s">
        <v>1265</v>
      </c>
      <c r="B77" s="186" t="s">
        <v>1172</v>
      </c>
      <c r="D77" s="207">
        <f t="shared" si="4"/>
        <v>1.5529411764705883</v>
      </c>
      <c r="E77">
        <f>IF('6. Postes nuit'!$C$3="Score",,)</f>
        <v>0</v>
      </c>
      <c r="P77">
        <f>IF('6. Postes nuit'!$C$3="Score",,)</f>
        <v>0</v>
      </c>
      <c r="Q77">
        <f>IF('6. Postes nuit'!$C$3="Score",,)</f>
        <v>0</v>
      </c>
      <c r="R77">
        <f>IF('6. Postes nuit'!$C$3="Score",,)</f>
        <v>0</v>
      </c>
      <c r="S77">
        <f>IF('6. Postes nuit'!$C$3="Score",,)</f>
        <v>0</v>
      </c>
      <c r="T77">
        <f>IF('6. Postes nuit'!$C$3="Score",,)</f>
        <v>0</v>
      </c>
      <c r="U77">
        <f>IF('6. Postes nuit'!$C$3="Score",1,1)</f>
        <v>1</v>
      </c>
      <c r="V77">
        <f>IF('6. Postes nuit'!$C$3="Score",1,1)</f>
        <v>1</v>
      </c>
      <c r="W77">
        <f>IF('6. Postes nuit'!$C$3="Score",1,2)</f>
        <v>2</v>
      </c>
      <c r="X77">
        <f>IF('6. Postes nuit'!$C$3="Score",1,1)</f>
        <v>1</v>
      </c>
      <c r="Y77">
        <f>IF('6. Postes nuit'!$C$3="Score",1,1)</f>
        <v>1</v>
      </c>
      <c r="Z77">
        <f>IF('6. Postes nuit'!$C$3="Score",1,1)</f>
        <v>1</v>
      </c>
      <c r="AA77">
        <f>IF('6. Postes nuit'!$C$3="Score",1,1)</f>
        <v>1</v>
      </c>
      <c r="AB77">
        <f>IF('6. Postes nuit'!$C$3="Score",1,1)</f>
        <v>1</v>
      </c>
      <c r="AC77">
        <f>IF('6. Postes nuit'!$C$3="Score",1,2)</f>
        <v>2</v>
      </c>
      <c r="AD77">
        <f>IF('6. Postes nuit'!$C$3="Score",1,1)</f>
        <v>1</v>
      </c>
      <c r="AE77">
        <f>IF('6. Postes nuit'!$C$3="Score",1,1)</f>
        <v>1</v>
      </c>
      <c r="AF77">
        <f>IF('6. Postes nuit'!$C$3="Score",1,1)</f>
        <v>1</v>
      </c>
      <c r="AG77">
        <f>IF('6. Postes nuit'!$C$3="Score",1,1)</f>
        <v>1</v>
      </c>
      <c r="AH77">
        <f>IF('6. Postes nuit'!$C$3="Score",1,2)</f>
        <v>2</v>
      </c>
      <c r="AI77">
        <f>IF('6. Postes nuit'!$C$3="Score",2,3)</f>
        <v>3</v>
      </c>
      <c r="AJ77">
        <f>IF('6. Postes nuit'!$C$3="Score",1,2)</f>
        <v>2</v>
      </c>
      <c r="AK77">
        <f>IF('6. Postes nuit'!$C$3="Score",1,2)</f>
        <v>2</v>
      </c>
      <c r="AL77">
        <f>IF('6. Postes nuit'!$C$3="Score",1,2)</f>
        <v>2</v>
      </c>
      <c r="AM77">
        <f>IF('6. Postes nuit'!$C$3="Score",2,3)</f>
        <v>3</v>
      </c>
      <c r="AN77">
        <f>IF('6. Postes nuit'!$C$3="Score",2,4)</f>
        <v>4</v>
      </c>
      <c r="AO77">
        <f>IF('6. Postes nuit'!$C$3="Score",2,3)</f>
        <v>3</v>
      </c>
      <c r="AP77">
        <f>IF('6. Postes nuit'!$C$3="Score",1,2)</f>
        <v>2</v>
      </c>
      <c r="AQ77">
        <f>IF('6. Postes nuit'!$C$3="Score",1,2)</f>
        <v>2</v>
      </c>
      <c r="AR77">
        <f>IF('6. Postes nuit'!$C$3="Score",1,2)</f>
        <v>2</v>
      </c>
      <c r="AS77">
        <f>IF('6. Postes nuit'!$C$3="Score",1,2)</f>
        <v>2</v>
      </c>
      <c r="AT77">
        <f>IF('6. Postes nuit'!$C$3="Score",1,1)</f>
        <v>1</v>
      </c>
      <c r="AU77">
        <f>IF('6. Postes nuit'!$C$3="Score",0,0)</f>
        <v>0</v>
      </c>
      <c r="AV77">
        <f>IF('6. Postes nuit'!$C$3="Score",0,0)</f>
        <v>0</v>
      </c>
      <c r="AW77">
        <f>IF('6. Postes nuit'!$C$3="Score",0,0)</f>
        <v>0</v>
      </c>
      <c r="AX77">
        <f>IF('6. Postes nuit'!$C$3="Score",0,0)</f>
        <v>0</v>
      </c>
      <c r="AY77">
        <f>IF('6. Postes nuit'!$C$3="Score",1,1)</f>
        <v>1</v>
      </c>
      <c r="AZ77">
        <f>IF('6. Postes nuit'!$C$3="Score",1,2)</f>
        <v>2</v>
      </c>
      <c r="BA77">
        <f>IF('6. Postes nuit'!$C$3="Score",1,2)</f>
        <v>2</v>
      </c>
      <c r="BB77">
        <f>IF('6. Postes nuit'!$C$3="Score",1,2)</f>
        <v>2</v>
      </c>
      <c r="BC77">
        <f>IF('6. Postes nuit'!$C$3="Score",1,2)</f>
        <v>2</v>
      </c>
      <c r="BD77">
        <f>IF('6. Postes nuit'!$C$3="Score",1,2)</f>
        <v>2</v>
      </c>
      <c r="BE77">
        <f>IF('6. Postes nuit'!$C$3="Score",1,2)</f>
        <v>2</v>
      </c>
      <c r="BF77">
        <f>IF('6. Postes nuit'!$C$3="Score",1,2)</f>
        <v>2</v>
      </c>
      <c r="BG77">
        <f>IF('6. Postes nuit'!$C$3="Score",1,1)</f>
        <v>1</v>
      </c>
      <c r="BH77">
        <f>IF('6. Postes nuit'!$C$3="Score",1,1)</f>
        <v>1</v>
      </c>
      <c r="BI77">
        <f>IF('6. Postes nuit'!$C$3="Score",1,1)</f>
        <v>1</v>
      </c>
      <c r="BJ77">
        <f>IF('6. Postes nuit'!$C$3="Score",1,1)</f>
        <v>1</v>
      </c>
      <c r="BK77">
        <f>IF('6. Postes nuit'!$C$3="Score",1,1)</f>
        <v>1</v>
      </c>
      <c r="BL77">
        <f>IF('6. Postes nuit'!$C$3="Score",1,2)</f>
        <v>2</v>
      </c>
      <c r="BM77">
        <f>IF('6. Postes nuit'!$C$3="Score",1,1)</f>
        <v>1</v>
      </c>
      <c r="BN77">
        <f>IF('6. Postes nuit'!$C$3="Score",1,1)</f>
        <v>1</v>
      </c>
      <c r="BO77">
        <f>IF('6. Postes nuit'!$C$3="Score",1,1)</f>
        <v>1</v>
      </c>
      <c r="BP77">
        <f>IF('6. Postes nuit'!$C$3="Score",1,2)</f>
        <v>2</v>
      </c>
      <c r="BQ77">
        <f>IF('6. Postes nuit'!$C$3="Score",1,2)</f>
        <v>2</v>
      </c>
      <c r="BR77">
        <f>IF('6. Postes nuit'!$C$3="Score",1,2)</f>
        <v>2</v>
      </c>
      <c r="BS77">
        <f>IF('6. Postes nuit'!$C$3="Score",1,1)</f>
        <v>1</v>
      </c>
      <c r="BT77">
        <f>IF('6. Postes nuit'!$C$3="Score",1,1)</f>
        <v>1</v>
      </c>
      <c r="BU77">
        <f>IF('6. Postes nuit'!$C$3="Score",1,1)</f>
        <v>1</v>
      </c>
      <c r="BV77">
        <f>IF('6. Postes nuit'!$C$3="Score",1,2)</f>
        <v>2</v>
      </c>
      <c r="BW77">
        <f>IF('6. Postes nuit'!$C$3="Score",1,1)</f>
        <v>1</v>
      </c>
      <c r="BX77">
        <f>IF('6. Postes nuit'!$C$3="Score",1,1)</f>
        <v>1</v>
      </c>
      <c r="BY77">
        <f>IF('6. Postes nuit'!$C$3="Score",1,1)</f>
        <v>1</v>
      </c>
      <c r="BZ77">
        <f>IF('6. Postes nuit'!$C$3="Score",1,1)</f>
        <v>1</v>
      </c>
      <c r="CA77">
        <f>IF('6. Postes nuit'!$C$3="Score",1,2)</f>
        <v>2</v>
      </c>
      <c r="CB77">
        <f>IF('6. Postes nuit'!$C$3="Score",2,3)</f>
        <v>3</v>
      </c>
      <c r="CC77">
        <f>IF('6. Postes nuit'!$C$3="Score",1,2)</f>
        <v>2</v>
      </c>
      <c r="CD77">
        <f>IF('6. Postes nuit'!$C$3="Score",1,2)</f>
        <v>2</v>
      </c>
      <c r="CE77">
        <f>IF('6. Postes nuit'!$C$3="Score",1,2)</f>
        <v>2</v>
      </c>
      <c r="CF77">
        <f>IF('6. Postes nuit'!$C$3="Score",1,2)</f>
        <v>2</v>
      </c>
      <c r="CG77">
        <f>IF('6. Postes nuit'!$C$3="Score",1,2)</f>
        <v>2</v>
      </c>
      <c r="CH77">
        <f>IF('6. Postes nuit'!$C$3="Score",1,1)</f>
        <v>1</v>
      </c>
      <c r="CI77">
        <f>IF('6. Postes nuit'!$C$3="Score",0,0)</f>
        <v>0</v>
      </c>
      <c r="CJ77">
        <f>IF('6. Postes nuit'!$C$3="Score",0,0)</f>
        <v>0</v>
      </c>
      <c r="CK77">
        <f>IF('6. Postes nuit'!$C$3="Score",0,0)</f>
        <v>0</v>
      </c>
      <c r="CL77">
        <f>IF('6. Postes nuit'!$C$3="Score",1,1)</f>
        <v>1</v>
      </c>
      <c r="CM77">
        <f>IF('6. Postes nuit'!$C$3="Score",1,2)</f>
        <v>2</v>
      </c>
      <c r="CN77">
        <f>IF('6. Postes nuit'!$C$3="Score",1,2)</f>
        <v>2</v>
      </c>
      <c r="CO77">
        <f>IF('6. Postes nuit'!$C$3="Score",1,2)</f>
        <v>2</v>
      </c>
      <c r="CP77">
        <f>IF('6. Postes nuit'!$C$3="Score",1,2)</f>
        <v>2</v>
      </c>
      <c r="CQ77">
        <f>IF('6. Postes nuit'!$C$3="Score",2,3)</f>
        <v>3</v>
      </c>
      <c r="CR77">
        <f>IF('6. Postes nuit'!$C$3="Score",2,4)</f>
        <v>4</v>
      </c>
      <c r="CS77">
        <f>IF('6. Postes nuit'!$C$3="Score",2,3)</f>
        <v>3</v>
      </c>
      <c r="CT77">
        <f>IF('6. Postes nuit'!$C$3="Score",1,2)</f>
        <v>2</v>
      </c>
      <c r="CU77">
        <f>IF('6. Postes nuit'!$C$3="Score",1,2)</f>
        <v>2</v>
      </c>
      <c r="CV77">
        <f>IF('6. Postes nuit'!$C$3="Score",1,2)</f>
        <v>2</v>
      </c>
      <c r="CW77">
        <f>IF('6. Postes nuit'!$C$3="Score",1,2)</f>
        <v>2</v>
      </c>
      <c r="CX77">
        <f>IF('6. Postes nuit'!$C$3="Score",1,1)</f>
        <v>1</v>
      </c>
      <c r="CY77">
        <f>IF('6. Postes nuit'!$C$3="Score",1,1)</f>
        <v>1</v>
      </c>
      <c r="CZ77">
        <f>IF('6. Postes nuit'!$C$3="Score",1,1)</f>
        <v>1</v>
      </c>
      <c r="DA77">
        <f>IF('6. Postes nuit'!$C$3="Score",1,1)</f>
        <v>1</v>
      </c>
    </row>
    <row r="78" spans="1:105" x14ac:dyDescent="0.35">
      <c r="A78" s="174" t="s">
        <v>1265</v>
      </c>
      <c r="B78" s="186" t="s">
        <v>1173</v>
      </c>
      <c r="D78" s="207">
        <f t="shared" si="4"/>
        <v>0.9882352941176471</v>
      </c>
      <c r="E78">
        <f>IF('6. Postes nuit'!$C$3="Score",,)</f>
        <v>0</v>
      </c>
      <c r="P78">
        <f>IF('6. Postes nuit'!$C$3="Score",,)</f>
        <v>0</v>
      </c>
      <c r="Q78">
        <f>IF('6. Postes nuit'!$C$3="Score",,)</f>
        <v>0</v>
      </c>
      <c r="R78">
        <f>IF('6. Postes nuit'!$C$3="Score",,)</f>
        <v>0</v>
      </c>
      <c r="S78">
        <f>IF('6. Postes nuit'!$C$3="Score",,)</f>
        <v>0</v>
      </c>
      <c r="T78">
        <f>IF('6. Postes nuit'!$C$3="Score",,)</f>
        <v>0</v>
      </c>
      <c r="U78">
        <f>IF('6. Postes nuit'!$C$3="Score",0,0)</f>
        <v>0</v>
      </c>
      <c r="V78">
        <f>IF('6. Postes nuit'!$C$3="Score",0,0)</f>
        <v>0</v>
      </c>
      <c r="W78">
        <f>IF('6. Postes nuit'!$C$3="Score",0,0)</f>
        <v>0</v>
      </c>
      <c r="X78">
        <f>IF('6. Postes nuit'!$C$3="Score",0,0)</f>
        <v>0</v>
      </c>
      <c r="Y78">
        <f>IF('6. Postes nuit'!$C$3="Score",0,0)</f>
        <v>0</v>
      </c>
      <c r="Z78">
        <f>IF('6. Postes nuit'!$C$3="Score",0,0)</f>
        <v>0</v>
      </c>
      <c r="AA78">
        <f>IF('6. Postes nuit'!$C$3="Score",0,0)</f>
        <v>0</v>
      </c>
      <c r="AB78">
        <f>IF('6. Postes nuit'!$C$3="Score",0,0)</f>
        <v>0</v>
      </c>
      <c r="AC78">
        <f>IF('6. Postes nuit'!$C$3="Score",1,1)</f>
        <v>1</v>
      </c>
      <c r="AD78">
        <f>IF('6. Postes nuit'!$C$3="Score",1,2)</f>
        <v>2</v>
      </c>
      <c r="AE78">
        <f>IF('6. Postes nuit'!$C$3="Score",1,2)</f>
        <v>2</v>
      </c>
      <c r="AF78">
        <f>IF('6. Postes nuit'!$C$3="Score",1,2)</f>
        <v>2</v>
      </c>
      <c r="AG78">
        <f>IF('6. Postes nuit'!$C$3="Score",1,2)</f>
        <v>2</v>
      </c>
      <c r="AH78">
        <f>IF('6. Postes nuit'!$C$3="Score",1,2)</f>
        <v>2</v>
      </c>
      <c r="AI78">
        <f>IF('6. Postes nuit'!$C$3="Score",1,2)</f>
        <v>2</v>
      </c>
      <c r="AJ78">
        <f>IF('6. Postes nuit'!$C$3="Score",1,2)</f>
        <v>2</v>
      </c>
      <c r="AK78">
        <f>IF('6. Postes nuit'!$C$3="Score",1,1)</f>
        <v>1</v>
      </c>
      <c r="AL78">
        <f>IF('6. Postes nuit'!$C$3="Score",1,1)</f>
        <v>1</v>
      </c>
      <c r="AM78">
        <f>IF('6. Postes nuit'!$C$3="Score",1,1)</f>
        <v>1</v>
      </c>
      <c r="AN78">
        <f>IF('6. Postes nuit'!$C$3="Score",1,1)</f>
        <v>1</v>
      </c>
      <c r="AO78">
        <f>IF('6. Postes nuit'!$C$3="Score",1,2)</f>
        <v>2</v>
      </c>
      <c r="AP78">
        <f>IF('6. Postes nuit'!$C$3="Score",1,2)</f>
        <v>2</v>
      </c>
      <c r="AQ78">
        <f>IF('6. Postes nuit'!$C$3="Score",1,1)</f>
        <v>1</v>
      </c>
      <c r="AR78">
        <f>IF('6. Postes nuit'!$C$3="Score",1,1)</f>
        <v>1</v>
      </c>
      <c r="AS78">
        <f>IF('6. Postes nuit'!$C$3="Score",1,1)</f>
        <v>1</v>
      </c>
      <c r="AT78">
        <f>IF('6. Postes nuit'!$C$3="Score",1,1)</f>
        <v>1</v>
      </c>
      <c r="AU78">
        <f>IF('6. Postes nuit'!$C$3="Score",1,1)</f>
        <v>1</v>
      </c>
      <c r="AV78">
        <f>IF('6. Postes nuit'!$C$3="Score",0,0)</f>
        <v>0</v>
      </c>
      <c r="AW78">
        <f>IF('6. Postes nuit'!$C$3="Score",0,0)</f>
        <v>0</v>
      </c>
      <c r="AX78">
        <f>IF('6. Postes nuit'!$C$3="Score",0,0)</f>
        <v>0</v>
      </c>
      <c r="AY78">
        <f>IF('6. Postes nuit'!$C$3="Score",0,0)</f>
        <v>0</v>
      </c>
      <c r="AZ78">
        <f>IF('6. Postes nuit'!$C$3="Score",0,0)</f>
        <v>0</v>
      </c>
      <c r="BA78">
        <f>IF('6. Postes nuit'!$C$3="Score",1,1)</f>
        <v>1</v>
      </c>
      <c r="BB78">
        <f>IF('6. Postes nuit'!$C$3="Score",1,1)</f>
        <v>1</v>
      </c>
      <c r="BC78">
        <f>IF('6. Postes nuit'!$C$3="Score",1,1)</f>
        <v>1</v>
      </c>
      <c r="BD78">
        <f>IF('6. Postes nuit'!$C$3="Score",1,1)</f>
        <v>1</v>
      </c>
      <c r="BE78">
        <f>IF('6. Postes nuit'!$C$3="Score",1,1)</f>
        <v>1</v>
      </c>
      <c r="BF78">
        <f>IF('6. Postes nuit'!$C$3="Score",1,1)</f>
        <v>1</v>
      </c>
      <c r="BG78">
        <f>IF('6. Postes nuit'!$C$3="Score",1,1)</f>
        <v>1</v>
      </c>
      <c r="BH78">
        <f>IF('6. Postes nuit'!$C$3="Score",0,0)</f>
        <v>0</v>
      </c>
      <c r="BI78">
        <f>IF('6. Postes nuit'!$C$3="Score",0,0)</f>
        <v>0</v>
      </c>
      <c r="BJ78">
        <f>IF('6. Postes nuit'!$C$3="Score",0,0)</f>
        <v>0</v>
      </c>
      <c r="BK78">
        <f>IF('6. Postes nuit'!$C$3="Score",0,0)</f>
        <v>0</v>
      </c>
      <c r="BL78">
        <f>IF('6. Postes nuit'!$C$3="Score",0,0)</f>
        <v>0</v>
      </c>
      <c r="BM78">
        <f>IF('6. Postes nuit'!$C$3="Score",0,0)</f>
        <v>0</v>
      </c>
      <c r="BN78">
        <f>IF('6. Postes nuit'!$C$3="Score",0,0)</f>
        <v>0</v>
      </c>
      <c r="BO78">
        <f>IF('6. Postes nuit'!$C$3="Score",0,0)</f>
        <v>0</v>
      </c>
      <c r="BP78">
        <f>IF('6. Postes nuit'!$C$3="Score",0,0)</f>
        <v>0</v>
      </c>
      <c r="BQ78">
        <f>IF('6. Postes nuit'!$C$3="Score",1,1)</f>
        <v>1</v>
      </c>
      <c r="BR78">
        <f>IF('6. Postes nuit'!$C$3="Score",1,2)</f>
        <v>2</v>
      </c>
      <c r="BS78">
        <f>IF('6. Postes nuit'!$C$3="Score",1,2)</f>
        <v>2</v>
      </c>
      <c r="BT78">
        <f>IF('6. Postes nuit'!$C$3="Score",1,2)</f>
        <v>2</v>
      </c>
      <c r="BU78">
        <f>IF('6. Postes nuit'!$C$3="Score",1,2)</f>
        <v>2</v>
      </c>
      <c r="BV78">
        <f>IF('6. Postes nuit'!$C$3="Score",2,3)</f>
        <v>3</v>
      </c>
      <c r="BW78">
        <f>IF('6. Postes nuit'!$C$3="Score",2,3)</f>
        <v>3</v>
      </c>
      <c r="BX78">
        <f>IF('6. Postes nuit'!$C$3="Score",1,2)</f>
        <v>2</v>
      </c>
      <c r="BY78">
        <f>IF('6. Postes nuit'!$C$3="Score",1,1)</f>
        <v>1</v>
      </c>
      <c r="BZ78">
        <f>IF('6. Postes nuit'!$C$3="Score",1,1)</f>
        <v>1</v>
      </c>
      <c r="CA78">
        <f>IF('6. Postes nuit'!$C$3="Score",1,1)</f>
        <v>1</v>
      </c>
      <c r="CB78">
        <f>IF('6. Postes nuit'!$C$3="Score",1,1)</f>
        <v>1</v>
      </c>
      <c r="CC78">
        <f>IF('6. Postes nuit'!$C$3="Score",1,1)</f>
        <v>1</v>
      </c>
      <c r="CD78">
        <f>IF('6. Postes nuit'!$C$3="Score",1,2)</f>
        <v>2</v>
      </c>
      <c r="CE78">
        <f>IF('6. Postes nuit'!$C$3="Score",1,2)</f>
        <v>2</v>
      </c>
      <c r="CF78">
        <f>IF('6. Postes nuit'!$C$3="Score",1,2)</f>
        <v>2</v>
      </c>
      <c r="CG78">
        <f>IF('6. Postes nuit'!$C$3="Score",1,2)</f>
        <v>2</v>
      </c>
      <c r="CH78">
        <f>IF('6. Postes nuit'!$C$3="Score",1,2)</f>
        <v>2</v>
      </c>
      <c r="CI78">
        <f>IF('6. Postes nuit'!$C$3="Score",1,2)</f>
        <v>2</v>
      </c>
      <c r="CJ78">
        <f>IF('6. Postes nuit'!$C$3="Score",1,2)</f>
        <v>2</v>
      </c>
      <c r="CK78">
        <f>IF('6. Postes nuit'!$C$3="Score",1,1)</f>
        <v>1</v>
      </c>
      <c r="CL78">
        <f>IF('6. Postes nuit'!$C$3="Score",1,1)</f>
        <v>1</v>
      </c>
      <c r="CM78">
        <f>IF('6. Postes nuit'!$C$3="Score",1,1)</f>
        <v>1</v>
      </c>
      <c r="CN78">
        <f>IF('6. Postes nuit'!$C$3="Score",1,1)</f>
        <v>1</v>
      </c>
      <c r="CO78">
        <f>IF('6. Postes nuit'!$C$3="Score",1,1)</f>
        <v>1</v>
      </c>
      <c r="CP78">
        <f>IF('6. Postes nuit'!$C$3="Score",1,1)</f>
        <v>1</v>
      </c>
      <c r="CQ78">
        <f>IF('6. Postes nuit'!$C$3="Score",0,0)</f>
        <v>0</v>
      </c>
      <c r="CR78">
        <f>IF('6. Postes nuit'!$C$3="Score",0,0)</f>
        <v>0</v>
      </c>
      <c r="CS78">
        <f>IF('6. Postes nuit'!$C$3="Score",0,0)</f>
        <v>0</v>
      </c>
      <c r="CT78">
        <f>IF('6. Postes nuit'!$C$3="Score",0,0)</f>
        <v>0</v>
      </c>
      <c r="CU78">
        <f>IF('6. Postes nuit'!$C$3="Score",1,1)</f>
        <v>1</v>
      </c>
      <c r="CV78">
        <f>IF('6. Postes nuit'!$C$3="Score",1,1)</f>
        <v>1</v>
      </c>
      <c r="CW78">
        <f>IF('6. Postes nuit'!$C$3="Score",1,1)</f>
        <v>1</v>
      </c>
      <c r="CX78">
        <f>IF('6. Postes nuit'!$C$3="Score",1,1)</f>
        <v>1</v>
      </c>
      <c r="CY78">
        <f>IF('6. Postes nuit'!$C$3="Score",1,1)</f>
        <v>1</v>
      </c>
      <c r="CZ78">
        <f>IF('6. Postes nuit'!$C$3="Score",1,1)</f>
        <v>1</v>
      </c>
      <c r="DA78">
        <f>IF('6. Postes nuit'!$C$3="Score",1,1)</f>
        <v>1</v>
      </c>
    </row>
    <row r="79" spans="1:105" x14ac:dyDescent="0.35">
      <c r="A79" s="174" t="s">
        <v>1265</v>
      </c>
      <c r="B79" s="186" t="s">
        <v>1174</v>
      </c>
      <c r="D79" s="207">
        <f t="shared" si="4"/>
        <v>1.3647058823529412</v>
      </c>
      <c r="E79">
        <f>IF('6. Postes nuit'!$C$3="Score",,)</f>
        <v>0</v>
      </c>
      <c r="P79">
        <f>IF('6. Postes nuit'!$C$3="Score",,)</f>
        <v>0</v>
      </c>
      <c r="Q79">
        <f>IF('6. Postes nuit'!$C$3="Score",,)</f>
        <v>0</v>
      </c>
      <c r="R79">
        <f>IF('6. Postes nuit'!$C$3="Score",,)</f>
        <v>0</v>
      </c>
      <c r="S79">
        <f>IF('6. Postes nuit'!$C$3="Score",,)</f>
        <v>0</v>
      </c>
      <c r="T79">
        <f>IF('6. Postes nuit'!$C$3="Score",,)</f>
        <v>0</v>
      </c>
      <c r="U79">
        <f>IF('6. Postes nuit'!$C$3="Score",1,2)</f>
        <v>2</v>
      </c>
      <c r="V79">
        <f>IF('6. Postes nuit'!$C$3="Score",1,2)</f>
        <v>2</v>
      </c>
      <c r="W79">
        <f>IF('6. Postes nuit'!$C$3="Score",1,2)</f>
        <v>2</v>
      </c>
      <c r="X79">
        <f>IF('6. Postes nuit'!$C$3="Score",1,2)</f>
        <v>2</v>
      </c>
      <c r="Y79">
        <f>IF('6. Postes nuit'!$C$3="Score",1,1)</f>
        <v>1</v>
      </c>
      <c r="Z79">
        <f>IF('6. Postes nuit'!$C$3="Score",0,0)</f>
        <v>0</v>
      </c>
      <c r="AA79">
        <f>IF('6. Postes nuit'!$C$3="Score",0,0)</f>
        <v>0</v>
      </c>
      <c r="AB79">
        <f>IF('6. Postes nuit'!$C$3="Score",0,0)</f>
        <v>0</v>
      </c>
      <c r="AC79">
        <f>IF('6. Postes nuit'!$C$3="Score",0,0)</f>
        <v>0</v>
      </c>
      <c r="AD79">
        <f>IF('6. Postes nuit'!$C$3="Score",0,0)</f>
        <v>0</v>
      </c>
      <c r="AE79">
        <f>IF('6. Postes nuit'!$C$3="Score",0,0)</f>
        <v>0</v>
      </c>
      <c r="AF79">
        <f>IF('6. Postes nuit'!$C$3="Score",0,0)</f>
        <v>0</v>
      </c>
      <c r="AG79">
        <f>IF('6. Postes nuit'!$C$3="Score",0,0)</f>
        <v>0</v>
      </c>
      <c r="AH79">
        <f>IF('6. Postes nuit'!$C$3="Score",0,0)</f>
        <v>0</v>
      </c>
      <c r="AI79">
        <f>IF('6. Postes nuit'!$C$3="Score",0,0)</f>
        <v>0</v>
      </c>
      <c r="AJ79">
        <f>IF('6. Postes nuit'!$C$3="Score",1,1)</f>
        <v>1</v>
      </c>
      <c r="AK79">
        <f>IF('6. Postes nuit'!$C$3="Score",1,1)</f>
        <v>1</v>
      </c>
      <c r="AL79">
        <f>IF('6. Postes nuit'!$C$3="Score",1,1)</f>
        <v>1</v>
      </c>
      <c r="AM79">
        <f>IF('6. Postes nuit'!$C$3="Score",1,1)</f>
        <v>1</v>
      </c>
      <c r="AN79">
        <f>IF('6. Postes nuit'!$C$3="Score",1,1)</f>
        <v>1</v>
      </c>
      <c r="AO79">
        <f>IF('6. Postes nuit'!$C$3="Score",1,2)</f>
        <v>2</v>
      </c>
      <c r="AP79">
        <f>IF('6. Postes nuit'!$C$3="Score",2,3)</f>
        <v>3</v>
      </c>
      <c r="AQ79">
        <f>IF('6. Postes nuit'!$C$3="Score",1,2)</f>
        <v>2</v>
      </c>
      <c r="AR79">
        <f>IF('6. Postes nuit'!$C$3="Score",1,2)</f>
        <v>2</v>
      </c>
      <c r="AS79">
        <f>IF('6. Postes nuit'!$C$3="Score",1,2)</f>
        <v>2</v>
      </c>
      <c r="AT79">
        <f>IF('6. Postes nuit'!$C$3="Score",1,2)</f>
        <v>2</v>
      </c>
      <c r="AU79">
        <f>IF('6. Postes nuit'!$C$3="Score",2,3)</f>
        <v>3</v>
      </c>
      <c r="AV79">
        <f>IF('6. Postes nuit'!$C$3="Score",1,2)</f>
        <v>2</v>
      </c>
      <c r="AW79">
        <f>IF('6. Postes nuit'!$C$3="Score",1,1)</f>
        <v>1</v>
      </c>
      <c r="AX79">
        <f>IF('6. Postes nuit'!$C$3="Score",1,1)</f>
        <v>1</v>
      </c>
      <c r="AY79">
        <f>IF('6. Postes nuit'!$C$3="Score",1,1)</f>
        <v>1</v>
      </c>
      <c r="AZ79">
        <f>IF('6. Postes nuit'!$C$3="Score",1,2)</f>
        <v>2</v>
      </c>
      <c r="BA79">
        <f>IF('6. Postes nuit'!$C$3="Score",1,2)</f>
        <v>2</v>
      </c>
      <c r="BB79">
        <f>IF('6. Postes nuit'!$C$3="Score",1,1)</f>
        <v>1</v>
      </c>
      <c r="BC79">
        <f>IF('6. Postes nuit'!$C$3="Score",1,1)</f>
        <v>1</v>
      </c>
      <c r="BD79">
        <f>IF('6. Postes nuit'!$C$3="Score",1,1)</f>
        <v>1</v>
      </c>
      <c r="BE79">
        <f>IF('6. Postes nuit'!$C$3="Score",1,1)</f>
        <v>1</v>
      </c>
      <c r="BF79">
        <f>IF('6. Postes nuit'!$C$3="Score",1,2)</f>
        <v>2</v>
      </c>
      <c r="BG79">
        <f>IF('6. Postes nuit'!$C$3="Score",1,2)</f>
        <v>2</v>
      </c>
      <c r="BH79">
        <f>IF('6. Postes nuit'!$C$3="Score",1,2)</f>
        <v>2</v>
      </c>
      <c r="BI79">
        <f>IF('6. Postes nuit'!$C$3="Score",1,2)</f>
        <v>2</v>
      </c>
      <c r="BJ79">
        <f>IF('6. Postes nuit'!$C$3="Score",1,2)</f>
        <v>2</v>
      </c>
      <c r="BK79">
        <f>IF('6. Postes nuit'!$C$3="Score",1,2)</f>
        <v>2</v>
      </c>
      <c r="BL79">
        <f>IF('6. Postes nuit'!$C$3="Score",2,3)</f>
        <v>3</v>
      </c>
      <c r="BM79">
        <f>IF('6. Postes nuit'!$C$3="Score",2,3)</f>
        <v>3</v>
      </c>
      <c r="BN79">
        <f>IF('6. Postes nuit'!$C$3="Score",1,2)</f>
        <v>2</v>
      </c>
      <c r="BO79">
        <f>IF('6. Postes nuit'!$C$3="Score",1,2)</f>
        <v>2</v>
      </c>
      <c r="BP79">
        <f>IF('6. Postes nuit'!$C$3="Score",1,2)</f>
        <v>2</v>
      </c>
      <c r="BQ79">
        <f>IF('6. Postes nuit'!$C$3="Score",1,2)</f>
        <v>2</v>
      </c>
      <c r="BR79">
        <f>IF('6. Postes nuit'!$C$3="Score",1,2)</f>
        <v>2</v>
      </c>
      <c r="BS79">
        <f>IF('6. Postes nuit'!$C$3="Score",1,2)</f>
        <v>2</v>
      </c>
      <c r="BT79">
        <f>IF('6. Postes nuit'!$C$3="Score",1,1)</f>
        <v>1</v>
      </c>
      <c r="BU79">
        <f>IF('6. Postes nuit'!$C$3="Score",1,1)</f>
        <v>1</v>
      </c>
      <c r="BV79">
        <f>IF('6. Postes nuit'!$C$3="Score",1,1)</f>
        <v>1</v>
      </c>
      <c r="BW79">
        <f>IF('6. Postes nuit'!$C$3="Score",1,1)</f>
        <v>1</v>
      </c>
      <c r="BX79">
        <f>IF('6. Postes nuit'!$C$3="Score",1,1)</f>
        <v>1</v>
      </c>
      <c r="BY79">
        <f>IF('6. Postes nuit'!$C$3="Score",1,1)</f>
        <v>1</v>
      </c>
      <c r="BZ79">
        <f>IF('6. Postes nuit'!$C$3="Score",0,0)</f>
        <v>0</v>
      </c>
      <c r="CA79">
        <f>IF('6. Postes nuit'!$C$3="Score",0,0)</f>
        <v>0</v>
      </c>
      <c r="CB79">
        <f>IF('6. Postes nuit'!$C$3="Score",0,0)</f>
        <v>0</v>
      </c>
      <c r="CC79">
        <f>IF('6. Postes nuit'!$C$3="Score",0,0)</f>
        <v>0</v>
      </c>
      <c r="CD79">
        <f>IF('6. Postes nuit'!$C$3="Score",0,0)</f>
        <v>0</v>
      </c>
      <c r="CE79">
        <f>IF('6. Postes nuit'!$C$3="Score",0,0)</f>
        <v>0</v>
      </c>
      <c r="CF79">
        <f>IF('6. Postes nuit'!$C$3="Score",0,0)</f>
        <v>0</v>
      </c>
      <c r="CG79">
        <f>IF('6. Postes nuit'!$C$3="Score",0,0)</f>
        <v>0</v>
      </c>
      <c r="CH79">
        <f>IF('6. Postes nuit'!$C$3="Score",0,0)</f>
        <v>0</v>
      </c>
      <c r="CI79">
        <f>IF('6. Postes nuit'!$C$3="Score",1,1)</f>
        <v>1</v>
      </c>
      <c r="CJ79">
        <f>IF('6. Postes nuit'!$C$3="Score",1,1)</f>
        <v>1</v>
      </c>
      <c r="CK79">
        <f>IF('6. Postes nuit'!$C$3="Score",1,1)</f>
        <v>1</v>
      </c>
      <c r="CL79">
        <f>IF('6. Postes nuit'!$C$3="Score",1,2)</f>
        <v>2</v>
      </c>
      <c r="CM79">
        <f>IF('6. Postes nuit'!$C$3="Score",2,3)</f>
        <v>3</v>
      </c>
      <c r="CN79">
        <f>IF('6. Postes nuit'!$C$3="Score",2,3)</f>
        <v>3</v>
      </c>
      <c r="CO79">
        <f>IF('6. Postes nuit'!$C$3="Score",2,3)</f>
        <v>3</v>
      </c>
      <c r="CP79">
        <f>IF('6. Postes nuit'!$C$3="Score",1,2)</f>
        <v>2</v>
      </c>
      <c r="CQ79">
        <f>IF('6. Postes nuit'!$C$3="Score",1,2)</f>
        <v>2</v>
      </c>
      <c r="CR79">
        <f>IF('6. Postes nuit'!$C$3="Score",1,2)</f>
        <v>2</v>
      </c>
      <c r="CS79">
        <f>IF('6. Postes nuit'!$C$3="Score",1,1)</f>
        <v>1</v>
      </c>
      <c r="CT79">
        <f>IF('6. Postes nuit'!$C$3="Score",0,0)</f>
        <v>0</v>
      </c>
      <c r="CU79">
        <f>IF('6. Postes nuit'!$C$3="Score",1,1)</f>
        <v>1</v>
      </c>
      <c r="CV79">
        <f>IF('6. Postes nuit'!$C$3="Score",1,2)</f>
        <v>2</v>
      </c>
      <c r="CW79">
        <f>IF('6. Postes nuit'!$C$3="Score",1,2)</f>
        <v>2</v>
      </c>
      <c r="CX79">
        <f>IF('6. Postes nuit'!$C$3="Score",1,2)</f>
        <v>2</v>
      </c>
      <c r="CY79">
        <f>IF('6. Postes nuit'!$C$3="Score",2,3)</f>
        <v>3</v>
      </c>
      <c r="CZ79">
        <f>IF('6. Postes nuit'!$C$3="Score",2,3)</f>
        <v>3</v>
      </c>
      <c r="DA79">
        <f>IF('6. Postes nuit'!$C$3="Score",2,3)</f>
        <v>3</v>
      </c>
    </row>
    <row r="80" spans="1:105" x14ac:dyDescent="0.35">
      <c r="A80" s="174" t="s">
        <v>1265</v>
      </c>
      <c r="B80" s="186" t="s">
        <v>1175</v>
      </c>
      <c r="D80" s="207">
        <f t="shared" si="4"/>
        <v>1.2352941176470589</v>
      </c>
      <c r="E80">
        <f>IF('6. Postes nuit'!$C$3="Score",,)</f>
        <v>0</v>
      </c>
      <c r="P80">
        <f>IF('6. Postes nuit'!$C$3="Score",,)</f>
        <v>0</v>
      </c>
      <c r="Q80">
        <f>IF('6. Postes nuit'!$C$3="Score",,)</f>
        <v>0</v>
      </c>
      <c r="R80">
        <f>IF('6. Postes nuit'!$C$3="Score",,)</f>
        <v>0</v>
      </c>
      <c r="S80">
        <f>IF('6. Postes nuit'!$C$3="Score",,)</f>
        <v>0</v>
      </c>
      <c r="T80">
        <f>IF('6. Postes nuit'!$C$3="Score",,)</f>
        <v>0</v>
      </c>
      <c r="U80">
        <f>IF('6. Postes nuit'!$C$3="Score",0,0)</f>
        <v>0</v>
      </c>
      <c r="V80">
        <f>IF('6. Postes nuit'!$C$3="Score",0,0)</f>
        <v>0</v>
      </c>
      <c r="W80">
        <f>IF('6. Postes nuit'!$C$3="Score",1,1)</f>
        <v>1</v>
      </c>
      <c r="X80">
        <f>IF('6. Postes nuit'!$C$3="Score",1,1)</f>
        <v>1</v>
      </c>
      <c r="Y80">
        <f>IF('6. Postes nuit'!$C$3="Score",1,1)</f>
        <v>1</v>
      </c>
      <c r="Z80">
        <f>IF('6. Postes nuit'!$C$3="Score",1,1)</f>
        <v>1</v>
      </c>
      <c r="AA80">
        <f>IF('6. Postes nuit'!$C$3="Score",1,1)</f>
        <v>1</v>
      </c>
      <c r="AB80">
        <f>IF('6. Postes nuit'!$C$3="Score",1,1)</f>
        <v>1</v>
      </c>
      <c r="AC80">
        <f>IF('6. Postes nuit'!$C$3="Score",1,1)</f>
        <v>1</v>
      </c>
      <c r="AD80">
        <f>IF('6. Postes nuit'!$C$3="Score",1,1)</f>
        <v>1</v>
      </c>
      <c r="AE80">
        <f>IF('6. Postes nuit'!$C$3="Score",1,2)</f>
        <v>2</v>
      </c>
      <c r="AF80">
        <f>IF('6. Postes nuit'!$C$3="Score",1,2)</f>
        <v>2</v>
      </c>
      <c r="AG80">
        <f>IF('6. Postes nuit'!$C$3="Score",1,2)</f>
        <v>2</v>
      </c>
      <c r="AH80">
        <f>IF('6. Postes nuit'!$C$3="Score",1,2)</f>
        <v>2</v>
      </c>
      <c r="AI80">
        <f>IF('6. Postes nuit'!$C$3="Score",1,2)</f>
        <v>2</v>
      </c>
      <c r="AJ80">
        <f>IF('6. Postes nuit'!$C$3="Score",2,3)</f>
        <v>3</v>
      </c>
      <c r="AK80">
        <f>IF('6. Postes nuit'!$C$3="Score",1,2)</f>
        <v>2</v>
      </c>
      <c r="AL80">
        <f>IF('6. Postes nuit'!$C$3="Score",1,1)</f>
        <v>1</v>
      </c>
      <c r="AM80">
        <f>IF('6. Postes nuit'!$C$3="Score",1,1)</f>
        <v>1</v>
      </c>
      <c r="AN80">
        <f>IF('6. Postes nuit'!$C$3="Score",1,1)</f>
        <v>1</v>
      </c>
      <c r="AO80">
        <f>IF('6. Postes nuit'!$C$3="Score",1,2)</f>
        <v>2</v>
      </c>
      <c r="AP80">
        <f>IF('6. Postes nuit'!$C$3="Score",2,3)</f>
        <v>3</v>
      </c>
      <c r="AQ80">
        <f>IF('6. Postes nuit'!$C$3="Score",1,2)</f>
        <v>2</v>
      </c>
      <c r="AR80">
        <f>IF('6. Postes nuit'!$C$3="Score",1,2)</f>
        <v>2</v>
      </c>
      <c r="AS80">
        <f>IF('6. Postes nuit'!$C$3="Score",1,2)</f>
        <v>2</v>
      </c>
      <c r="AT80">
        <f>IF('6. Postes nuit'!$C$3="Score",1,2)</f>
        <v>2</v>
      </c>
      <c r="AU80">
        <f>IF('6. Postes nuit'!$C$3="Score",2,3)</f>
        <v>3</v>
      </c>
      <c r="AV80">
        <f>IF('6. Postes nuit'!$C$3="Score",1,2)</f>
        <v>2</v>
      </c>
      <c r="AW80">
        <f>IF('6. Postes nuit'!$C$3="Score",1,1)</f>
        <v>1</v>
      </c>
      <c r="AX80">
        <f>IF('6. Postes nuit'!$C$3="Score",1,1)</f>
        <v>1</v>
      </c>
      <c r="AY80">
        <f>IF('6. Postes nuit'!$C$3="Score",1,1)</f>
        <v>1</v>
      </c>
      <c r="AZ80">
        <f>IF('6. Postes nuit'!$C$3="Score",1,1)</f>
        <v>1</v>
      </c>
      <c r="BA80">
        <f>IF('6. Postes nuit'!$C$3="Score",1,1)</f>
        <v>1</v>
      </c>
      <c r="BB80">
        <f>IF('6. Postes nuit'!$C$3="Score",0,0)</f>
        <v>0</v>
      </c>
      <c r="BC80">
        <f>IF('6. Postes nuit'!$C$3="Score",0,0)</f>
        <v>0</v>
      </c>
      <c r="BD80">
        <f>IF('6. Postes nuit'!$C$3="Score",0,0)</f>
        <v>0</v>
      </c>
      <c r="BE80">
        <f>IF('6. Postes nuit'!$C$3="Score",0,0)</f>
        <v>0</v>
      </c>
      <c r="BF80">
        <f>IF('6. Postes nuit'!$C$3="Score",0,0)</f>
        <v>0</v>
      </c>
      <c r="BG80">
        <f>IF('6. Postes nuit'!$C$3="Score",0,0)</f>
        <v>0</v>
      </c>
      <c r="BH80">
        <f>IF('6. Postes nuit'!$C$3="Score",0,0)</f>
        <v>0</v>
      </c>
      <c r="BI80">
        <f>IF('6. Postes nuit'!$C$3="Score",0,0)</f>
        <v>0</v>
      </c>
      <c r="BJ80">
        <f>IF('6. Postes nuit'!$C$3="Score",0,0)</f>
        <v>0</v>
      </c>
      <c r="BK80">
        <f>IF('6. Postes nuit'!$C$3="Score",0,0)</f>
        <v>0</v>
      </c>
      <c r="BL80">
        <f>IF('6. Postes nuit'!$C$3="Score",0,0)</f>
        <v>0</v>
      </c>
      <c r="BM80">
        <f>IF('6. Postes nuit'!$C$3="Score",0,0)</f>
        <v>0</v>
      </c>
      <c r="BN80">
        <f>IF('6. Postes nuit'!$C$3="Score",0,0)</f>
        <v>0</v>
      </c>
      <c r="BO80">
        <f>IF('6. Postes nuit'!$C$3="Score",0,0)</f>
        <v>0</v>
      </c>
      <c r="BP80">
        <f>IF('6. Postes nuit'!$C$3="Score",0,0)</f>
        <v>0</v>
      </c>
      <c r="BQ80">
        <f>IF('6. Postes nuit'!$C$3="Score",0,0)</f>
        <v>0</v>
      </c>
      <c r="BR80">
        <f>IF('6. Postes nuit'!$C$3="Score",0,0)</f>
        <v>0</v>
      </c>
      <c r="BS80">
        <f>IF('6. Postes nuit'!$C$3="Score",1,1)</f>
        <v>1</v>
      </c>
      <c r="BT80">
        <f>IF('6. Postes nuit'!$C$3="Score",1,1)</f>
        <v>1</v>
      </c>
      <c r="BU80">
        <f>IF('6. Postes nuit'!$C$3="Score",1,1)</f>
        <v>1</v>
      </c>
      <c r="BV80">
        <f>IF('6. Postes nuit'!$C$3="Score",1,1)</f>
        <v>1</v>
      </c>
      <c r="BW80">
        <f>IF('6. Postes nuit'!$C$3="Score",1,1)</f>
        <v>1</v>
      </c>
      <c r="BX80">
        <f>IF('6. Postes nuit'!$C$3="Score",1,1)</f>
        <v>1</v>
      </c>
      <c r="BY80">
        <f>IF('6. Postes nuit'!$C$3="Score",1,1)</f>
        <v>1</v>
      </c>
      <c r="BZ80">
        <f>IF('6. Postes nuit'!$C$3="Score",0,0)</f>
        <v>0</v>
      </c>
      <c r="CA80">
        <f>IF('6. Postes nuit'!$C$3="Score",0,0)</f>
        <v>0</v>
      </c>
      <c r="CB80">
        <f>IF('6. Postes nuit'!$C$3="Score",1,1)</f>
        <v>1</v>
      </c>
      <c r="CC80">
        <f>IF('6. Postes nuit'!$C$3="Score",1,1)</f>
        <v>1</v>
      </c>
      <c r="CD80">
        <f>IF('6. Postes nuit'!$C$3="Score",1,1)</f>
        <v>1</v>
      </c>
      <c r="CE80">
        <f>IF('6. Postes nuit'!$C$3="Score",1,1)</f>
        <v>1</v>
      </c>
      <c r="CF80">
        <f>IF('6. Postes nuit'!$C$3="Score",1,1)</f>
        <v>1</v>
      </c>
      <c r="CG80">
        <f>IF('6. Postes nuit'!$C$3="Score",1,1)</f>
        <v>1</v>
      </c>
      <c r="CH80">
        <f>IF('6. Postes nuit'!$C$3="Score",1,2)</f>
        <v>2</v>
      </c>
      <c r="CI80">
        <f>IF('6. Postes nuit'!$C$3="Score",1,1)</f>
        <v>1</v>
      </c>
      <c r="CJ80">
        <f>IF('6. Postes nuit'!$C$3="Score",1,1)</f>
        <v>1</v>
      </c>
      <c r="CK80">
        <f>IF('6. Postes nuit'!$C$3="Score",1,1)</f>
        <v>1</v>
      </c>
      <c r="CL80">
        <f>IF('6. Postes nuit'!$C$3="Score",1,2)</f>
        <v>2</v>
      </c>
      <c r="CM80">
        <f>IF('6. Postes nuit'!$C$3="Score",2,3)</f>
        <v>3</v>
      </c>
      <c r="CN80">
        <f>IF('6. Postes nuit'!$C$3="Score",2,4)</f>
        <v>4</v>
      </c>
      <c r="CO80">
        <f>IF('6. Postes nuit'!$C$3="Score",2,3)</f>
        <v>3</v>
      </c>
      <c r="CP80">
        <f>IF('6. Postes nuit'!$C$3="Score",2,3)</f>
        <v>3</v>
      </c>
      <c r="CQ80">
        <f>IF('6. Postes nuit'!$C$3="Score",2,3)</f>
        <v>3</v>
      </c>
      <c r="CR80">
        <f>IF('6. Postes nuit'!$C$3="Score",2,3)</f>
        <v>3</v>
      </c>
      <c r="CS80">
        <f>IF('6. Postes nuit'!$C$3="Score",2,3)</f>
        <v>3</v>
      </c>
      <c r="CT80">
        <f>IF('6. Postes nuit'!$C$3="Score",2,3)</f>
        <v>3</v>
      </c>
      <c r="CU80">
        <f>IF('6. Postes nuit'!$C$3="Score",1,2)</f>
        <v>2</v>
      </c>
      <c r="CV80">
        <f>IF('6. Postes nuit'!$C$3="Score",1,2)</f>
        <v>2</v>
      </c>
      <c r="CW80">
        <f>IF('6. Postes nuit'!$C$3="Score",1,2)</f>
        <v>2</v>
      </c>
      <c r="CX80">
        <f>IF('6. Postes nuit'!$C$3="Score",1,2)</f>
        <v>2</v>
      </c>
      <c r="CY80">
        <f>IF('6. Postes nuit'!$C$3="Score",1,2)</f>
        <v>2</v>
      </c>
      <c r="CZ80">
        <f>IF('6. Postes nuit'!$C$3="Score",1,1)</f>
        <v>1</v>
      </c>
      <c r="DA80">
        <f>IF('6. Postes nuit'!$C$3="Score",0,0)</f>
        <v>0</v>
      </c>
    </row>
    <row r="81" spans="1:105" x14ac:dyDescent="0.35">
      <c r="A81" s="174" t="s">
        <v>1265</v>
      </c>
      <c r="B81" s="186" t="s">
        <v>1176</v>
      </c>
      <c r="D81" s="207">
        <f t="shared" si="4"/>
        <v>0.6588235294117647</v>
      </c>
      <c r="E81">
        <f>IF('6. Postes nuit'!$C$3="Score",,)</f>
        <v>0</v>
      </c>
      <c r="P81">
        <f>IF('6. Postes nuit'!$C$3="Score",,)</f>
        <v>0</v>
      </c>
      <c r="Q81">
        <f>IF('6. Postes nuit'!$C$3="Score",,)</f>
        <v>0</v>
      </c>
      <c r="R81">
        <f>IF('6. Postes nuit'!$C$3="Score",,)</f>
        <v>0</v>
      </c>
      <c r="S81">
        <f>IF('6. Postes nuit'!$C$3="Score",,)</f>
        <v>0</v>
      </c>
      <c r="T81">
        <f>IF('6. Postes nuit'!$C$3="Score",,)</f>
        <v>0</v>
      </c>
      <c r="U81">
        <f>IF('6. Postes nuit'!$C$3="Score",0,0)</f>
        <v>0</v>
      </c>
      <c r="V81">
        <f>IF('6. Postes nuit'!$C$3="Score",0,0)</f>
        <v>0</v>
      </c>
      <c r="W81">
        <f>IF('6. Postes nuit'!$C$3="Score",0,0)</f>
        <v>0</v>
      </c>
      <c r="X81">
        <f>IF('6. Postes nuit'!$C$3="Score",0,0)</f>
        <v>0</v>
      </c>
      <c r="Y81">
        <f>IF('6. Postes nuit'!$C$3="Score",0,0)</f>
        <v>0</v>
      </c>
      <c r="Z81">
        <f>IF('6. Postes nuit'!$C$3="Score",0,0)</f>
        <v>0</v>
      </c>
      <c r="AA81">
        <f>IF('6. Postes nuit'!$C$3="Score",1,1)</f>
        <v>1</v>
      </c>
      <c r="AB81">
        <f>IF('6. Postes nuit'!$C$3="Score",1,2)</f>
        <v>2</v>
      </c>
      <c r="AC81">
        <f>IF('6. Postes nuit'!$C$3="Score",1,2)</f>
        <v>2</v>
      </c>
      <c r="AD81">
        <f>IF('6. Postes nuit'!$C$3="Score",1,2)</f>
        <v>2</v>
      </c>
      <c r="AE81">
        <f>IF('6. Postes nuit'!$C$3="Score",1,2)</f>
        <v>2</v>
      </c>
      <c r="AF81">
        <f>IF('6. Postes nuit'!$C$3="Score",1,2)</f>
        <v>2</v>
      </c>
      <c r="AG81">
        <f>IF('6. Postes nuit'!$C$3="Score",2,3)</f>
        <v>3</v>
      </c>
      <c r="AH81">
        <f>IF('6. Postes nuit'!$C$3="Score",1,2)</f>
        <v>2</v>
      </c>
      <c r="AI81">
        <f>IF('6. Postes nuit'!$C$3="Score",1,1)</f>
        <v>1</v>
      </c>
      <c r="AJ81">
        <f>IF('6. Postes nuit'!$C$3="Score",1,1)</f>
        <v>1</v>
      </c>
      <c r="AK81">
        <f>IF('6. Postes nuit'!$C$3="Score",1,1)</f>
        <v>1</v>
      </c>
      <c r="AL81">
        <f>IF('6. Postes nuit'!$C$3="Score",1,1)</f>
        <v>1</v>
      </c>
      <c r="AM81">
        <f>IF('6. Postes nuit'!$C$3="Score",1,1)</f>
        <v>1</v>
      </c>
      <c r="AN81">
        <f>IF('6. Postes nuit'!$C$3="Score",0,0)</f>
        <v>0</v>
      </c>
      <c r="AO81">
        <f>IF('6. Postes nuit'!$C$3="Score",0,0)</f>
        <v>0</v>
      </c>
      <c r="AP81">
        <f>IF('6. Postes nuit'!$C$3="Score",0,0)</f>
        <v>0</v>
      </c>
      <c r="AQ81">
        <f>IF('6. Postes nuit'!$C$3="Score",0,0)</f>
        <v>0</v>
      </c>
      <c r="AR81">
        <f>IF('6. Postes nuit'!$C$3="Score",1,1)</f>
        <v>1</v>
      </c>
      <c r="AS81">
        <f>IF('6. Postes nuit'!$C$3="Score",1,2)</f>
        <v>2</v>
      </c>
      <c r="AT81">
        <f>IF('6. Postes nuit'!$C$3="Score",1,2)</f>
        <v>2</v>
      </c>
      <c r="AU81">
        <f>IF('6. Postes nuit'!$C$3="Score",1,2)</f>
        <v>2</v>
      </c>
      <c r="AV81">
        <f>IF('6. Postes nuit'!$C$3="Score",1,2)</f>
        <v>2</v>
      </c>
      <c r="AW81">
        <f>IF('6. Postes nuit'!$C$3="Score",1,2)</f>
        <v>2</v>
      </c>
      <c r="AX81">
        <f>IF('6. Postes nuit'!$C$3="Score",2,3)</f>
        <v>3</v>
      </c>
      <c r="AY81">
        <f>IF('6. Postes nuit'!$C$3="Score",1,2)</f>
        <v>2</v>
      </c>
      <c r="AZ81">
        <f>IF('6. Postes nuit'!$C$3="Score",1,1)</f>
        <v>1</v>
      </c>
      <c r="BA81">
        <f>IF('6. Postes nuit'!$C$3="Score",1,1)</f>
        <v>1</v>
      </c>
      <c r="BB81">
        <f>IF('6. Postes nuit'!$C$3="Score",1,1)</f>
        <v>1</v>
      </c>
      <c r="BC81">
        <f>IF('6. Postes nuit'!$C$3="Score",1,1)</f>
        <v>1</v>
      </c>
      <c r="BD81">
        <f>IF('6. Postes nuit'!$C$3="Score",1,1)</f>
        <v>1</v>
      </c>
      <c r="BE81">
        <f>IF('6. Postes nuit'!$C$3="Score",0,0)</f>
        <v>0</v>
      </c>
      <c r="BF81">
        <f>IF('6. Postes nuit'!$C$3="Score",0,0)</f>
        <v>0</v>
      </c>
      <c r="BG81">
        <f>IF('6. Postes nuit'!$C$3="Score",0,0)</f>
        <v>0</v>
      </c>
      <c r="BH81">
        <f>IF('6. Postes nuit'!$C$3="Score",0,0)</f>
        <v>0</v>
      </c>
      <c r="BI81">
        <f>IF('6. Postes nuit'!$C$3="Score",0,0)</f>
        <v>0</v>
      </c>
      <c r="BJ81">
        <f>IF('6. Postes nuit'!$C$3="Score",0,0)</f>
        <v>0</v>
      </c>
      <c r="BK81">
        <f>IF('6. Postes nuit'!$C$3="Score",0,0)</f>
        <v>0</v>
      </c>
      <c r="BL81">
        <f>IF('6. Postes nuit'!$C$3="Score",0,0)</f>
        <v>0</v>
      </c>
      <c r="BM81">
        <f>IF('6. Postes nuit'!$C$3="Score",0,0)</f>
        <v>0</v>
      </c>
      <c r="BN81">
        <f>IF('6. Postes nuit'!$C$3="Score",0,0)</f>
        <v>0</v>
      </c>
      <c r="BO81">
        <f>IF('6. Postes nuit'!$C$3="Score",0,0)</f>
        <v>0</v>
      </c>
      <c r="BP81">
        <f>IF('6. Postes nuit'!$C$3="Score",0,0)</f>
        <v>0</v>
      </c>
      <c r="BQ81">
        <f>IF('6. Postes nuit'!$C$3="Score",0,0)</f>
        <v>0</v>
      </c>
      <c r="BR81">
        <f>IF('6. Postes nuit'!$C$3="Score",0,0)</f>
        <v>0</v>
      </c>
      <c r="BS81">
        <f>IF('6. Postes nuit'!$C$3="Score",0,0)</f>
        <v>0</v>
      </c>
      <c r="BT81">
        <f>IF('6. Postes nuit'!$C$3="Score",0,0)</f>
        <v>0</v>
      </c>
      <c r="BU81">
        <f>IF('6. Postes nuit'!$C$3="Score",0,0)</f>
        <v>0</v>
      </c>
      <c r="BV81">
        <f>IF('6. Postes nuit'!$C$3="Score",0,0)</f>
        <v>0</v>
      </c>
      <c r="BW81">
        <f>IF('6. Postes nuit'!$C$3="Score",0,0)</f>
        <v>0</v>
      </c>
      <c r="BX81">
        <f>IF('6. Postes nuit'!$C$3="Score",0,0)</f>
        <v>0</v>
      </c>
      <c r="BY81">
        <f>IF('6. Postes nuit'!$C$3="Score",0,0)</f>
        <v>0</v>
      </c>
      <c r="BZ81">
        <f>IF('6. Postes nuit'!$C$3="Score",0,0)</f>
        <v>0</v>
      </c>
      <c r="CA81">
        <f>IF('6. Postes nuit'!$C$3="Score",0,0)</f>
        <v>0</v>
      </c>
      <c r="CB81">
        <f>IF('6. Postes nuit'!$C$3="Score",0,0)</f>
        <v>0</v>
      </c>
      <c r="CC81">
        <f>IF('6. Postes nuit'!$C$3="Score",0,0)</f>
        <v>0</v>
      </c>
      <c r="CD81">
        <f>IF('6. Postes nuit'!$C$3="Score",0,0)</f>
        <v>0</v>
      </c>
      <c r="CE81">
        <f>IF('6. Postes nuit'!$C$3="Score",0,0)</f>
        <v>0</v>
      </c>
      <c r="CF81">
        <f>IF('6. Postes nuit'!$C$3="Score",0,0)</f>
        <v>0</v>
      </c>
      <c r="CG81">
        <f>IF('6. Postes nuit'!$C$3="Score",0,0)</f>
        <v>0</v>
      </c>
      <c r="CH81">
        <f>IF('6. Postes nuit'!$C$3="Score",0,0)</f>
        <v>0</v>
      </c>
      <c r="CI81">
        <f>IF('6. Postes nuit'!$C$3="Score",0,0)</f>
        <v>0</v>
      </c>
      <c r="CJ81">
        <f>IF('6. Postes nuit'!$C$3="Score",1,1)</f>
        <v>1</v>
      </c>
      <c r="CK81">
        <f>IF('6. Postes nuit'!$C$3="Score",1,2)</f>
        <v>2</v>
      </c>
      <c r="CL81">
        <f>IF('6. Postes nuit'!$C$3="Score",1,2)</f>
        <v>2</v>
      </c>
      <c r="CM81">
        <f>IF('6. Postes nuit'!$C$3="Score",1,2)</f>
        <v>2</v>
      </c>
      <c r="CN81">
        <f>IF('6. Postes nuit'!$C$3="Score",1,2)</f>
        <v>2</v>
      </c>
      <c r="CO81">
        <f>IF('6. Postes nuit'!$C$3="Score",1,2)</f>
        <v>2</v>
      </c>
      <c r="CP81">
        <f>IF('6. Postes nuit'!$C$3="Score",1,2)</f>
        <v>2</v>
      </c>
      <c r="CQ81">
        <f>IF('6. Postes nuit'!$C$3="Score",1,1)</f>
        <v>1</v>
      </c>
      <c r="CR81">
        <f>IF('6. Postes nuit'!$C$3="Score",0,0)</f>
        <v>0</v>
      </c>
      <c r="CS81">
        <f>IF('6. Postes nuit'!$C$3="Score",0,0)</f>
        <v>0</v>
      </c>
      <c r="CT81">
        <f>IF('6. Postes nuit'!$C$3="Score",0,0)</f>
        <v>0</v>
      </c>
      <c r="CU81">
        <f>IF('6. Postes nuit'!$C$3="Score",0,0)</f>
        <v>0</v>
      </c>
      <c r="CV81">
        <f>IF('6. Postes nuit'!$C$3="Score",0,0)</f>
        <v>0</v>
      </c>
      <c r="CW81">
        <f>IF('6. Postes nuit'!$C$3="Score",0,0)</f>
        <v>0</v>
      </c>
      <c r="CX81">
        <f>IF('6. Postes nuit'!$C$3="Score",0,0)</f>
        <v>0</v>
      </c>
      <c r="CY81">
        <f>IF('6. Postes nuit'!$C$3="Score",0,0)</f>
        <v>0</v>
      </c>
      <c r="CZ81">
        <f>IF('6. Postes nuit'!$C$3="Score",0,0)</f>
        <v>0</v>
      </c>
      <c r="DA81">
        <f>IF('6. Postes nuit'!$C$3="Score",0,0)</f>
        <v>0</v>
      </c>
    </row>
    <row r="82" spans="1:105" x14ac:dyDescent="0.35">
      <c r="A82" s="174" t="s">
        <v>1265</v>
      </c>
      <c r="B82" s="186" t="s">
        <v>1177</v>
      </c>
      <c r="D82" s="207">
        <f t="shared" si="4"/>
        <v>0.9882352941176471</v>
      </c>
      <c r="E82">
        <f>IF('6. Postes nuit'!$C$3="Score",,)</f>
        <v>0</v>
      </c>
      <c r="P82">
        <f>IF('6. Postes nuit'!$C$3="Score",,)</f>
        <v>0</v>
      </c>
      <c r="Q82">
        <f>IF('6. Postes nuit'!$C$3="Score",,)</f>
        <v>0</v>
      </c>
      <c r="R82">
        <f>IF('6. Postes nuit'!$C$3="Score",,)</f>
        <v>0</v>
      </c>
      <c r="S82">
        <f>IF('6. Postes nuit'!$C$3="Score",,)</f>
        <v>0</v>
      </c>
      <c r="T82">
        <f>IF('6. Postes nuit'!$C$3="Score",,)</f>
        <v>0</v>
      </c>
      <c r="U82">
        <f>IF('6. Postes nuit'!$C$3="Score",1,1)</f>
        <v>1</v>
      </c>
      <c r="V82">
        <f>IF('6. Postes nuit'!$C$3="Score",0,0)</f>
        <v>0</v>
      </c>
      <c r="W82">
        <f>IF('6. Postes nuit'!$C$3="Score",0,0)</f>
        <v>0</v>
      </c>
      <c r="X82">
        <f>IF('6. Postes nuit'!$C$3="Score",1,1)</f>
        <v>1</v>
      </c>
      <c r="Y82">
        <f>IF('6. Postes nuit'!$C$3="Score",1,2)</f>
        <v>2</v>
      </c>
      <c r="Z82">
        <f>IF('6. Postes nuit'!$C$3="Score",1,2)</f>
        <v>2</v>
      </c>
      <c r="AA82">
        <f>IF('6. Postes nuit'!$C$3="Score",1,2)</f>
        <v>2</v>
      </c>
      <c r="AB82">
        <f>IF('6. Postes nuit'!$C$3="Score",1,2)</f>
        <v>2</v>
      </c>
      <c r="AC82">
        <f>IF('6. Postes nuit'!$C$3="Score",1,2)</f>
        <v>2</v>
      </c>
      <c r="AD82">
        <f>IF('6. Postes nuit'!$C$3="Score",2,3)</f>
        <v>3</v>
      </c>
      <c r="AE82">
        <f>IF('6. Postes nuit'!$C$3="Score",1,2)</f>
        <v>2</v>
      </c>
      <c r="AF82">
        <f>IF('6. Postes nuit'!$C$3="Score",1,1)</f>
        <v>1</v>
      </c>
      <c r="AG82">
        <f>IF('6. Postes nuit'!$C$3="Score",1,1)</f>
        <v>1</v>
      </c>
      <c r="AH82">
        <f>IF('6. Postes nuit'!$C$3="Score",1,1)</f>
        <v>1</v>
      </c>
      <c r="AI82">
        <f>IF('6. Postes nuit'!$C$3="Score",1,1)</f>
        <v>1</v>
      </c>
      <c r="AJ82">
        <f>IF('6. Postes nuit'!$C$3="Score",1,1)</f>
        <v>1</v>
      </c>
      <c r="AK82">
        <f>IF('6. Postes nuit'!$C$3="Score",0,0)</f>
        <v>0</v>
      </c>
      <c r="AL82">
        <f>IF('6. Postes nuit'!$C$3="Score",0,0)</f>
        <v>0</v>
      </c>
      <c r="AM82">
        <f>IF('6. Postes nuit'!$C$3="Score",0,0)</f>
        <v>0</v>
      </c>
      <c r="AN82">
        <f>IF('6. Postes nuit'!$C$3="Score",0,0)</f>
        <v>0</v>
      </c>
      <c r="AO82">
        <f>IF('6. Postes nuit'!$C$3="Score",1,1)</f>
        <v>1</v>
      </c>
      <c r="AP82">
        <f>IF('6. Postes nuit'!$C$3="Score",1,2)</f>
        <v>2</v>
      </c>
      <c r="AQ82">
        <f>IF('6. Postes nuit'!$C$3="Score",1,2)</f>
        <v>2</v>
      </c>
      <c r="AR82">
        <f>IF('6. Postes nuit'!$C$3="Score",1,2)</f>
        <v>2</v>
      </c>
      <c r="AS82">
        <f>IF('6. Postes nuit'!$C$3="Score",1,2)</f>
        <v>2</v>
      </c>
      <c r="AT82">
        <f>IF('6. Postes nuit'!$C$3="Score",1,2)</f>
        <v>2</v>
      </c>
      <c r="AU82">
        <f>IF('6. Postes nuit'!$C$3="Score",1,2)</f>
        <v>2</v>
      </c>
      <c r="AV82">
        <f>IF('6. Postes nuit'!$C$3="Score",1,1)</f>
        <v>1</v>
      </c>
      <c r="AW82">
        <f>IF('6. Postes nuit'!$C$3="Score",0,0)</f>
        <v>0</v>
      </c>
      <c r="AX82">
        <f>IF('6. Postes nuit'!$C$3="Score",0,0)</f>
        <v>0</v>
      </c>
      <c r="AY82">
        <f>IF('6. Postes nuit'!$C$3="Score",0,0)</f>
        <v>0</v>
      </c>
      <c r="AZ82">
        <f>IF('6. Postes nuit'!$C$3="Score",0,0)</f>
        <v>0</v>
      </c>
      <c r="BA82">
        <f>IF('6. Postes nuit'!$C$3="Score",0,0)</f>
        <v>0</v>
      </c>
      <c r="BB82">
        <f>IF('6. Postes nuit'!$C$3="Score",0,0)</f>
        <v>0</v>
      </c>
      <c r="BC82">
        <f>IF('6. Postes nuit'!$C$3="Score",0,0)</f>
        <v>0</v>
      </c>
      <c r="BD82">
        <f>IF('6. Postes nuit'!$C$3="Score",0,0)</f>
        <v>0</v>
      </c>
      <c r="BE82">
        <f>IF('6. Postes nuit'!$C$3="Score",0,0)</f>
        <v>0</v>
      </c>
      <c r="BF82">
        <f>IF('6. Postes nuit'!$C$3="Score",0,0)</f>
        <v>0</v>
      </c>
      <c r="BG82">
        <f>IF('6. Postes nuit'!$C$3="Score",1,1)</f>
        <v>1</v>
      </c>
      <c r="BH82">
        <f>IF('6. Postes nuit'!$C$3="Score",1,2)</f>
        <v>2</v>
      </c>
      <c r="BI82">
        <f>IF('6. Postes nuit'!$C$3="Score",1,2)</f>
        <v>2</v>
      </c>
      <c r="BJ82">
        <f>IF('6. Postes nuit'!$C$3="Score",1,2)</f>
        <v>2</v>
      </c>
      <c r="BK82">
        <f>IF('6. Postes nuit'!$C$3="Score",1,2)</f>
        <v>2</v>
      </c>
      <c r="BL82">
        <f>IF('6. Postes nuit'!$C$3="Score",1,2)</f>
        <v>2</v>
      </c>
      <c r="BM82">
        <f>IF('6. Postes nuit'!$C$3="Score",1,2)</f>
        <v>2</v>
      </c>
      <c r="BN82">
        <f>IF('6. Postes nuit'!$C$3="Score",1,1)</f>
        <v>1</v>
      </c>
      <c r="BO82">
        <f>IF('6. Postes nuit'!$C$3="Score",0,0)</f>
        <v>0</v>
      </c>
      <c r="BP82">
        <f>IF('6. Postes nuit'!$C$3="Score",0,0)</f>
        <v>0</v>
      </c>
      <c r="BQ82">
        <f>IF('6. Postes nuit'!$C$3="Score",0,0)</f>
        <v>0</v>
      </c>
      <c r="BR82">
        <f>IF('6. Postes nuit'!$C$3="Score",0,0)</f>
        <v>0</v>
      </c>
      <c r="BS82">
        <f>IF('6. Postes nuit'!$C$3="Score",0,0)</f>
        <v>0</v>
      </c>
      <c r="BT82">
        <f>IF('6. Postes nuit'!$C$3="Score",0,0)</f>
        <v>0</v>
      </c>
      <c r="BU82">
        <f>IF('6. Postes nuit'!$C$3="Score",0,0)</f>
        <v>0</v>
      </c>
      <c r="BV82">
        <f>IF('6. Postes nuit'!$C$3="Score",0,0)</f>
        <v>0</v>
      </c>
      <c r="BW82">
        <f>IF('6. Postes nuit'!$C$3="Score",0,0)</f>
        <v>0</v>
      </c>
      <c r="BX82">
        <f>IF('6. Postes nuit'!$C$3="Score",1,1)</f>
        <v>1</v>
      </c>
      <c r="BY82">
        <f>IF('6. Postes nuit'!$C$3="Score",1,2)</f>
        <v>2</v>
      </c>
      <c r="BZ82">
        <f>IF('6. Postes nuit'!$C$3="Score",1,2)</f>
        <v>2</v>
      </c>
      <c r="CA82">
        <f>IF('6. Postes nuit'!$C$3="Score",1,2)</f>
        <v>2</v>
      </c>
      <c r="CB82">
        <f>IF('6. Postes nuit'!$C$3="Score",1,2)</f>
        <v>2</v>
      </c>
      <c r="CC82">
        <f>IF('6. Postes nuit'!$C$3="Score",1,2)</f>
        <v>2</v>
      </c>
      <c r="CD82">
        <f>IF('6. Postes nuit'!$C$3="Score",1,2)</f>
        <v>2</v>
      </c>
      <c r="CE82">
        <f>IF('6. Postes nuit'!$C$3="Score",1,1)</f>
        <v>1</v>
      </c>
      <c r="CF82">
        <f>IF('6. Postes nuit'!$C$3="Score",0,0)</f>
        <v>0</v>
      </c>
      <c r="CG82">
        <f>IF('6. Postes nuit'!$C$3="Score",0,0)</f>
        <v>0</v>
      </c>
      <c r="CH82">
        <f>IF('6. Postes nuit'!$C$3="Score",0,0)</f>
        <v>0</v>
      </c>
      <c r="CI82">
        <f>IF('6. Postes nuit'!$C$3="Score",0,0)</f>
        <v>0</v>
      </c>
      <c r="CJ82">
        <f>IF('6. Postes nuit'!$C$3="Score",1,1)</f>
        <v>1</v>
      </c>
      <c r="CK82">
        <f>IF('6. Postes nuit'!$C$3="Score",1,1)</f>
        <v>1</v>
      </c>
      <c r="CL82">
        <f>IF('6. Postes nuit'!$C$3="Score",1,1)</f>
        <v>1</v>
      </c>
      <c r="CM82">
        <f>IF('6. Postes nuit'!$C$3="Score",1,1)</f>
        <v>1</v>
      </c>
      <c r="CN82">
        <f>IF('6. Postes nuit'!$C$3="Score",1,1)</f>
        <v>1</v>
      </c>
      <c r="CO82">
        <f>IF('6. Postes nuit'!$C$3="Score",1,1)</f>
        <v>1</v>
      </c>
      <c r="CP82">
        <f>IF('6. Postes nuit'!$C$3="Score",1,1)</f>
        <v>1</v>
      </c>
      <c r="CQ82">
        <f>IF('6. Postes nuit'!$C$3="Score",0,0)</f>
        <v>0</v>
      </c>
      <c r="CR82">
        <f>IF('6. Postes nuit'!$C$3="Score",0,0)</f>
        <v>0</v>
      </c>
      <c r="CS82">
        <f>IF('6. Postes nuit'!$C$3="Score",0,0)</f>
        <v>0</v>
      </c>
      <c r="CT82">
        <f>IF('6. Postes nuit'!$C$3="Score",0,0)</f>
        <v>0</v>
      </c>
      <c r="CU82">
        <f>IF('6. Postes nuit'!$C$3="Score",1,1)</f>
        <v>1</v>
      </c>
      <c r="CV82">
        <f>IF('6. Postes nuit'!$C$3="Score",1,2)</f>
        <v>2</v>
      </c>
      <c r="CW82">
        <f>IF('6. Postes nuit'!$C$3="Score",1,2)</f>
        <v>2</v>
      </c>
      <c r="CX82">
        <f>IF('6. Postes nuit'!$C$3="Score",1,2)</f>
        <v>2</v>
      </c>
      <c r="CY82">
        <f>IF('6. Postes nuit'!$C$3="Score",1,2)</f>
        <v>2</v>
      </c>
      <c r="CZ82">
        <f>IF('6. Postes nuit'!$C$3="Score",1,2)</f>
        <v>2</v>
      </c>
      <c r="DA82">
        <f>IF('6. Postes nuit'!$C$3="Score",1,2)</f>
        <v>2</v>
      </c>
    </row>
    <row r="83" spans="1:105" x14ac:dyDescent="0.35">
      <c r="A83" s="174" t="s">
        <v>1265</v>
      </c>
      <c r="B83" s="186" t="s">
        <v>1178</v>
      </c>
      <c r="D83" s="207">
        <f t="shared" si="4"/>
        <v>1.1882352941176471</v>
      </c>
      <c r="E83">
        <f>IF('6. Postes nuit'!$C$3="Score",,)</f>
        <v>0</v>
      </c>
      <c r="P83">
        <f>IF('6. Postes nuit'!$C$3="Score",,)</f>
        <v>0</v>
      </c>
      <c r="Q83">
        <f>IF('6. Postes nuit'!$C$3="Score",,)</f>
        <v>0</v>
      </c>
      <c r="R83">
        <f>IF('6. Postes nuit'!$C$3="Score",,)</f>
        <v>0</v>
      </c>
      <c r="S83">
        <f>IF('6. Postes nuit'!$C$3="Score",,)</f>
        <v>0</v>
      </c>
      <c r="T83">
        <f>IF('6. Postes nuit'!$C$3="Score",,)</f>
        <v>0</v>
      </c>
      <c r="U83">
        <f>IF('6. Postes nuit'!$C$3="Score",2,3)</f>
        <v>3</v>
      </c>
      <c r="V83">
        <f>IF('6. Postes nuit'!$C$3="Score",1,2)</f>
        <v>2</v>
      </c>
      <c r="W83">
        <f>IF('6. Postes nuit'!$C$3="Score",1,2)</f>
        <v>2</v>
      </c>
      <c r="X83">
        <f>IF('6. Postes nuit'!$C$3="Score",1,2)</f>
        <v>2</v>
      </c>
      <c r="Y83">
        <f>IF('6. Postes nuit'!$C$3="Score",1,2)</f>
        <v>2</v>
      </c>
      <c r="Z83">
        <f>IF('6. Postes nuit'!$C$3="Score",1,1)</f>
        <v>1</v>
      </c>
      <c r="AA83">
        <f>IF('6. Postes nuit'!$C$3="Score",1,1)</f>
        <v>1</v>
      </c>
      <c r="AB83">
        <f>IF('6. Postes nuit'!$C$3="Score",1,1)</f>
        <v>1</v>
      </c>
      <c r="AC83">
        <f>IF('6. Postes nuit'!$C$3="Score",1,2)</f>
        <v>2</v>
      </c>
      <c r="AD83">
        <f>IF('6. Postes nuit'!$C$3="Score",2,3)</f>
        <v>3</v>
      </c>
      <c r="AE83">
        <f>IF('6. Postes nuit'!$C$3="Score",2,3)</f>
        <v>3</v>
      </c>
      <c r="AF83">
        <f>IF('6. Postes nuit'!$C$3="Score",1,2)</f>
        <v>2</v>
      </c>
      <c r="AG83">
        <f>IF('6. Postes nuit'!$C$3="Score",1,2)</f>
        <v>2</v>
      </c>
      <c r="AH83">
        <f>IF('6. Postes nuit'!$C$3="Score",1,2)</f>
        <v>2</v>
      </c>
      <c r="AI83">
        <f>IF('6. Postes nuit'!$C$3="Score",1,2)</f>
        <v>2</v>
      </c>
      <c r="AJ83">
        <f>IF('6. Postes nuit'!$C$3="Score",1,1)</f>
        <v>1</v>
      </c>
      <c r="AK83">
        <f>IF('6. Postes nuit'!$C$3="Score",0,0)</f>
        <v>0</v>
      </c>
      <c r="AL83">
        <f>IF('6. Postes nuit'!$C$3="Score",0,0)</f>
        <v>0</v>
      </c>
      <c r="AM83">
        <f>IF('6. Postes nuit'!$C$3="Score",0,0)</f>
        <v>0</v>
      </c>
      <c r="AN83">
        <f>IF('6. Postes nuit'!$C$3="Score",0,0)</f>
        <v>0</v>
      </c>
      <c r="AO83">
        <f>IF('6. Postes nuit'!$C$3="Score",0,0)</f>
        <v>0</v>
      </c>
      <c r="AP83">
        <f>IF('6. Postes nuit'!$C$3="Score",1,1)</f>
        <v>1</v>
      </c>
      <c r="AQ83">
        <f>IF('6. Postes nuit'!$C$3="Score",1,1)</f>
        <v>1</v>
      </c>
      <c r="AR83">
        <f>IF('6. Postes nuit'!$C$3="Score",1,1)</f>
        <v>1</v>
      </c>
      <c r="AS83">
        <f>IF('6. Postes nuit'!$C$3="Score",1,1)</f>
        <v>1</v>
      </c>
      <c r="AT83">
        <f>IF('6. Postes nuit'!$C$3="Score",1,1)</f>
        <v>1</v>
      </c>
      <c r="AU83">
        <f>IF('6. Postes nuit'!$C$3="Score",1,1)</f>
        <v>1</v>
      </c>
      <c r="AV83">
        <f>IF('6. Postes nuit'!$C$3="Score",1,1)</f>
        <v>1</v>
      </c>
      <c r="AW83">
        <f>IF('6. Postes nuit'!$C$3="Score",0,0)</f>
        <v>0</v>
      </c>
      <c r="AX83">
        <f>IF('6. Postes nuit'!$C$3="Score",0,0)</f>
        <v>0</v>
      </c>
      <c r="AY83">
        <f>IF('6. Postes nuit'!$C$3="Score",0,0)</f>
        <v>0</v>
      </c>
      <c r="AZ83">
        <f>IF('6. Postes nuit'!$C$3="Score",0,0)</f>
        <v>0</v>
      </c>
      <c r="BA83">
        <f>IF('6. Postes nuit'!$C$3="Score",0,0)</f>
        <v>0</v>
      </c>
      <c r="BB83">
        <f>IF('6. Postes nuit'!$C$3="Score",0,0)</f>
        <v>0</v>
      </c>
      <c r="BC83">
        <f>IF('6. Postes nuit'!$C$3="Score",0,0)</f>
        <v>0</v>
      </c>
      <c r="BD83">
        <f>IF('6. Postes nuit'!$C$3="Score",0,0)</f>
        <v>0</v>
      </c>
      <c r="BE83">
        <f>IF('6. Postes nuit'!$C$3="Score",1,1)</f>
        <v>1</v>
      </c>
      <c r="BF83">
        <f>IF('6. Postes nuit'!$C$3="Score",1,2)</f>
        <v>2</v>
      </c>
      <c r="BG83">
        <f>IF('6. Postes nuit'!$C$3="Score",1,2)</f>
        <v>2</v>
      </c>
      <c r="BH83">
        <f>IF('6. Postes nuit'!$C$3="Score",1,2)</f>
        <v>2</v>
      </c>
      <c r="BI83">
        <f>IF('6. Postes nuit'!$C$3="Score",1,2)</f>
        <v>2</v>
      </c>
      <c r="BJ83">
        <f>IF('6. Postes nuit'!$C$3="Score",1,2)</f>
        <v>2</v>
      </c>
      <c r="BK83">
        <f>IF('6. Postes nuit'!$C$3="Score",1,2)</f>
        <v>2</v>
      </c>
      <c r="BL83">
        <f>IF('6. Postes nuit'!$C$3="Score",1,2)</f>
        <v>2</v>
      </c>
      <c r="BM83">
        <f>IF('6. Postes nuit'!$C$3="Score",1,1)</f>
        <v>1</v>
      </c>
      <c r="BN83">
        <f>IF('6. Postes nuit'!$C$3="Score",1,1)</f>
        <v>1</v>
      </c>
      <c r="BO83">
        <f>IF('6. Postes nuit'!$C$3="Score",1,1)</f>
        <v>1</v>
      </c>
      <c r="BP83">
        <f>IF('6. Postes nuit'!$C$3="Score",1,1)</f>
        <v>1</v>
      </c>
      <c r="BQ83">
        <f>IF('6. Postes nuit'!$C$3="Score",1,1)</f>
        <v>1</v>
      </c>
      <c r="BR83">
        <f>IF('6. Postes nuit'!$C$3="Score",1,1)</f>
        <v>1</v>
      </c>
      <c r="BS83">
        <f>IF('6. Postes nuit'!$C$3="Score",1,1)</f>
        <v>1</v>
      </c>
      <c r="BT83">
        <f>IF('6. Postes nuit'!$C$3="Score",1,1)</f>
        <v>1</v>
      </c>
      <c r="BU83">
        <f>IF('6. Postes nuit'!$C$3="Score",1,1)</f>
        <v>1</v>
      </c>
      <c r="BV83">
        <f>IF('6. Postes nuit'!$C$3="Score",1,1)</f>
        <v>1</v>
      </c>
      <c r="BW83">
        <f>IF('6. Postes nuit'!$C$3="Score",1,1)</f>
        <v>1</v>
      </c>
      <c r="BX83">
        <f>IF('6. Postes nuit'!$C$3="Score",1,2)</f>
        <v>2</v>
      </c>
      <c r="BY83">
        <f>IF('6. Postes nuit'!$C$3="Score",2,3)</f>
        <v>3</v>
      </c>
      <c r="BZ83">
        <f>IF('6. Postes nuit'!$C$3="Score",1,2)</f>
        <v>2</v>
      </c>
      <c r="CA83">
        <f>IF('6. Postes nuit'!$C$3="Score",1,2)</f>
        <v>2</v>
      </c>
      <c r="CB83">
        <f>IF('6. Postes nuit'!$C$3="Score",1,2)</f>
        <v>2</v>
      </c>
      <c r="CC83">
        <f>IF('6. Postes nuit'!$C$3="Score",1,2)</f>
        <v>2</v>
      </c>
      <c r="CD83">
        <f>IF('6. Postes nuit'!$C$3="Score",1,2)</f>
        <v>2</v>
      </c>
      <c r="CE83">
        <f>IF('6. Postes nuit'!$C$3="Score",1,2)</f>
        <v>2</v>
      </c>
      <c r="CF83">
        <f>IF('6. Postes nuit'!$C$3="Score",1,2)</f>
        <v>2</v>
      </c>
      <c r="CG83">
        <f>IF('6. Postes nuit'!$C$3="Score",1,2)</f>
        <v>2</v>
      </c>
      <c r="CH83">
        <f>IF('6. Postes nuit'!$C$3="Score",1,2)</f>
        <v>2</v>
      </c>
      <c r="CI83">
        <f>IF('6. Postes nuit'!$C$3="Score",2,3)</f>
        <v>3</v>
      </c>
      <c r="CJ83">
        <f>IF('6. Postes nuit'!$C$3="Score",2,3)</f>
        <v>3</v>
      </c>
      <c r="CK83">
        <f>IF('6. Postes nuit'!$C$3="Score",2,3)</f>
        <v>3</v>
      </c>
      <c r="CL83">
        <f>IF('6. Postes nuit'!$C$3="Score",1,2)</f>
        <v>2</v>
      </c>
      <c r="CM83">
        <f>IF('6. Postes nuit'!$C$3="Score",1,1)</f>
        <v>1</v>
      </c>
      <c r="CN83">
        <f>IF('6. Postes nuit'!$C$3="Score",1,1)</f>
        <v>1</v>
      </c>
      <c r="CO83">
        <f>IF('6. Postes nuit'!$C$3="Score",1,1)</f>
        <v>1</v>
      </c>
      <c r="CP83">
        <f>IF('6. Postes nuit'!$C$3="Score",0,0)</f>
        <v>0</v>
      </c>
      <c r="CQ83">
        <f>IF('6. Postes nuit'!$C$3="Score",0,0)</f>
        <v>0</v>
      </c>
      <c r="CR83">
        <f>IF('6. Postes nuit'!$C$3="Score",0,0)</f>
        <v>0</v>
      </c>
      <c r="CS83">
        <f>IF('6. Postes nuit'!$C$3="Score",0,0)</f>
        <v>0</v>
      </c>
      <c r="CT83">
        <f>IF('6. Postes nuit'!$C$3="Score",0,0)</f>
        <v>0</v>
      </c>
      <c r="CU83">
        <f>IF('6. Postes nuit'!$C$3="Score",0,0)</f>
        <v>0</v>
      </c>
      <c r="CV83">
        <f>IF('6. Postes nuit'!$C$3="Score",0,0)</f>
        <v>0</v>
      </c>
      <c r="CW83">
        <f>IF('6. Postes nuit'!$C$3="Score",0,0)</f>
        <v>0</v>
      </c>
      <c r="CX83">
        <f>IF('6. Postes nuit'!$C$3="Score",0,0)</f>
        <v>0</v>
      </c>
      <c r="CY83">
        <f>IF('6. Postes nuit'!$C$3="Score",0,0)</f>
        <v>0</v>
      </c>
      <c r="CZ83">
        <f>IF('6. Postes nuit'!$C$3="Score",0,0)</f>
        <v>0</v>
      </c>
      <c r="DA83">
        <f>IF('6. Postes nuit'!$C$3="Score",0,0)</f>
        <v>0</v>
      </c>
    </row>
    <row r="84" spans="1:105" x14ac:dyDescent="0.35">
      <c r="A84" s="174" t="s">
        <v>1265</v>
      </c>
      <c r="B84" s="186" t="s">
        <v>1179</v>
      </c>
      <c r="D84" s="207">
        <f t="shared" si="4"/>
        <v>1.4</v>
      </c>
      <c r="E84">
        <f>IF('6. Postes nuit'!$C$3="Score",,)</f>
        <v>0</v>
      </c>
      <c r="P84">
        <f>IF('6. Postes nuit'!$C$3="Score",,)</f>
        <v>0</v>
      </c>
      <c r="Q84">
        <f>IF('6. Postes nuit'!$C$3="Score",,)</f>
        <v>0</v>
      </c>
      <c r="R84">
        <f>IF('6. Postes nuit'!$C$3="Score",,)</f>
        <v>0</v>
      </c>
      <c r="S84">
        <f>IF('6. Postes nuit'!$C$3="Score",,)</f>
        <v>0</v>
      </c>
      <c r="T84">
        <f>IF('6. Postes nuit'!$C$3="Score",,)</f>
        <v>0</v>
      </c>
      <c r="U84">
        <f>IF('6. Postes nuit'!$C$3="Score",1,2)</f>
        <v>2</v>
      </c>
      <c r="V84">
        <f>IF('6. Postes nuit'!$C$3="Score",1,2)</f>
        <v>2</v>
      </c>
      <c r="W84">
        <f>IF('6. Postes nuit'!$C$3="Score",1,1)</f>
        <v>1</v>
      </c>
      <c r="X84">
        <f>IF('6. Postes nuit'!$C$3="Score",1,1)</f>
        <v>1</v>
      </c>
      <c r="Y84">
        <f>IF('6. Postes nuit'!$C$3="Score",1,1)</f>
        <v>1</v>
      </c>
      <c r="Z84">
        <f>IF('6. Postes nuit'!$C$3="Score",1,1)</f>
        <v>1</v>
      </c>
      <c r="AA84">
        <f>IF('6. Postes nuit'!$C$3="Score",1,2)</f>
        <v>2</v>
      </c>
      <c r="AB84">
        <f>IF('6. Postes nuit'!$C$3="Score",2,3)</f>
        <v>3</v>
      </c>
      <c r="AC84">
        <f>IF('6. Postes nuit'!$C$3="Score",1,2)</f>
        <v>2</v>
      </c>
      <c r="AD84">
        <f>IF('6. Postes nuit'!$C$3="Score",1,2)</f>
        <v>2</v>
      </c>
      <c r="AE84">
        <f>IF('6. Postes nuit'!$C$3="Score",1,2)</f>
        <v>2</v>
      </c>
      <c r="AF84">
        <f>IF('6. Postes nuit'!$C$3="Score",1,2)</f>
        <v>2</v>
      </c>
      <c r="AG84">
        <f>IF('6. Postes nuit'!$C$3="Score",2,3)</f>
        <v>3</v>
      </c>
      <c r="AH84">
        <f>IF('6. Postes nuit'!$C$3="Score",1,2)</f>
        <v>2</v>
      </c>
      <c r="AI84">
        <f>IF('6. Postes nuit'!$C$3="Score",1,1)</f>
        <v>1</v>
      </c>
      <c r="AJ84">
        <f>IF('6. Postes nuit'!$C$3="Score",1,1)</f>
        <v>1</v>
      </c>
      <c r="AK84">
        <f>IF('6. Postes nuit'!$C$3="Score",1,1)</f>
        <v>1</v>
      </c>
      <c r="AL84">
        <f>IF('6. Postes nuit'!$C$3="Score",1,1)</f>
        <v>1</v>
      </c>
      <c r="AM84">
        <f>IF('6. Postes nuit'!$C$3="Score",1,1)</f>
        <v>1</v>
      </c>
      <c r="AN84">
        <f>IF('6. Postes nuit'!$C$3="Score",0,0)</f>
        <v>0</v>
      </c>
      <c r="AO84">
        <f>IF('6. Postes nuit'!$C$3="Score",0,0)</f>
        <v>0</v>
      </c>
      <c r="AP84">
        <f>IF('6. Postes nuit'!$C$3="Score",0,0)</f>
        <v>0</v>
      </c>
      <c r="AQ84">
        <f>IF('6. Postes nuit'!$C$3="Score",0,0)</f>
        <v>0</v>
      </c>
      <c r="AR84">
        <f>IF('6. Postes nuit'!$C$3="Score",0,0)</f>
        <v>0</v>
      </c>
      <c r="AS84">
        <f>IF('6. Postes nuit'!$C$3="Score",0,0)</f>
        <v>0</v>
      </c>
      <c r="AT84">
        <f>IF('6. Postes nuit'!$C$3="Score",0,0)</f>
        <v>0</v>
      </c>
      <c r="AU84">
        <f>IF('6. Postes nuit'!$C$3="Score",0,0)</f>
        <v>0</v>
      </c>
      <c r="AV84">
        <f>IF('6. Postes nuit'!$C$3="Score",1,1)</f>
        <v>1</v>
      </c>
      <c r="AW84">
        <f>IF('6. Postes nuit'!$C$3="Score",1,2)</f>
        <v>2</v>
      </c>
      <c r="AX84">
        <f>IF('6. Postes nuit'!$C$3="Score",1,2)</f>
        <v>2</v>
      </c>
      <c r="AY84">
        <f>IF('6. Postes nuit'!$C$3="Score",1,2)</f>
        <v>2</v>
      </c>
      <c r="AZ84">
        <f>IF('6. Postes nuit'!$C$3="Score",1,2)</f>
        <v>2</v>
      </c>
      <c r="BA84">
        <f>IF('6. Postes nuit'!$C$3="Score",2,3)</f>
        <v>3</v>
      </c>
      <c r="BB84">
        <f>IF('6. Postes nuit'!$C$3="Score",2,4)</f>
        <v>4</v>
      </c>
      <c r="BC84">
        <f>IF('6. Postes nuit'!$C$3="Score",2,3)</f>
        <v>3</v>
      </c>
      <c r="BD84">
        <f>IF('6. Postes nuit'!$C$3="Score",1,2)</f>
        <v>2</v>
      </c>
      <c r="BE84">
        <f>IF('6. Postes nuit'!$C$3="Score",1,2)</f>
        <v>2</v>
      </c>
      <c r="BF84">
        <f>IF('6. Postes nuit'!$C$3="Score",1,2)</f>
        <v>2</v>
      </c>
      <c r="BG84">
        <f>IF('6. Postes nuit'!$C$3="Score",1,2)</f>
        <v>2</v>
      </c>
      <c r="BH84">
        <f>IF('6. Postes nuit'!$C$3="Score",1,1)</f>
        <v>1</v>
      </c>
      <c r="BI84">
        <f>IF('6. Postes nuit'!$C$3="Score",0,0)</f>
        <v>0</v>
      </c>
      <c r="BJ84">
        <f>IF('6. Postes nuit'!$C$3="Score",0,0)</f>
        <v>0</v>
      </c>
      <c r="BK84">
        <f>IF('6. Postes nuit'!$C$3="Score",0,0)</f>
        <v>0</v>
      </c>
      <c r="BL84">
        <f>IF('6. Postes nuit'!$C$3="Score",0,0)</f>
        <v>0</v>
      </c>
      <c r="BM84">
        <f>IF('6. Postes nuit'!$C$3="Score",1,1)</f>
        <v>1</v>
      </c>
      <c r="BN84">
        <f>IF('6. Postes nuit'!$C$3="Score",1,2)</f>
        <v>2</v>
      </c>
      <c r="BO84">
        <f>IF('6. Postes nuit'!$C$3="Score",1,2)</f>
        <v>2</v>
      </c>
      <c r="BP84">
        <f>IF('6. Postes nuit'!$C$3="Score",1,2)</f>
        <v>2</v>
      </c>
      <c r="BQ84">
        <f>IF('6. Postes nuit'!$C$3="Score",1,2)</f>
        <v>2</v>
      </c>
      <c r="BR84">
        <f>IF('6. Postes nuit'!$C$3="Score",1,2)</f>
        <v>2</v>
      </c>
      <c r="BS84">
        <f>IF('6. Postes nuit'!$C$3="Score",1,2)</f>
        <v>2</v>
      </c>
      <c r="BT84">
        <f>IF('6. Postes nuit'!$C$3="Score",1,2)</f>
        <v>2</v>
      </c>
      <c r="BU84">
        <f>IF('6. Postes nuit'!$C$3="Score",1,1)</f>
        <v>1</v>
      </c>
      <c r="BV84">
        <f>IF('6. Postes nuit'!$C$3="Score",1,1)</f>
        <v>1</v>
      </c>
      <c r="BW84">
        <f>IF('6. Postes nuit'!$C$3="Score",1,1)</f>
        <v>1</v>
      </c>
      <c r="BX84">
        <f>IF('6. Postes nuit'!$C$3="Score",1,1)</f>
        <v>1</v>
      </c>
      <c r="BY84">
        <f>IF('6. Postes nuit'!$C$3="Score",1,1)</f>
        <v>1</v>
      </c>
      <c r="BZ84">
        <f>IF('6. Postes nuit'!$C$3="Score",1,1)</f>
        <v>1</v>
      </c>
      <c r="CA84">
        <f>IF('6. Postes nuit'!$C$3="Score",0,0)</f>
        <v>0</v>
      </c>
      <c r="CB84">
        <f>IF('6. Postes nuit'!$C$3="Score",0,0)</f>
        <v>0</v>
      </c>
      <c r="CC84">
        <f>IF('6. Postes nuit'!$C$3="Score",0,0)</f>
        <v>0</v>
      </c>
      <c r="CD84">
        <f>IF('6. Postes nuit'!$C$3="Score",0,0)</f>
        <v>0</v>
      </c>
      <c r="CE84">
        <f>IF('6. Postes nuit'!$C$3="Score",1,1)</f>
        <v>1</v>
      </c>
      <c r="CF84">
        <f>IF('6. Postes nuit'!$C$3="Score",1,2)</f>
        <v>2</v>
      </c>
      <c r="CG84">
        <f>IF('6. Postes nuit'!$C$3="Score",1,2)</f>
        <v>2</v>
      </c>
      <c r="CH84">
        <f>IF('6. Postes nuit'!$C$3="Score",1,2)</f>
        <v>2</v>
      </c>
      <c r="CI84">
        <f>IF('6. Postes nuit'!$C$3="Score",1,2)</f>
        <v>2</v>
      </c>
      <c r="CJ84">
        <f>IF('6. Postes nuit'!$C$3="Score",2,3)</f>
        <v>3</v>
      </c>
      <c r="CK84">
        <f>IF('6. Postes nuit'!$C$3="Score",2,4)</f>
        <v>4</v>
      </c>
      <c r="CL84">
        <f>IF('6. Postes nuit'!$C$3="Score",2,3)</f>
        <v>3</v>
      </c>
      <c r="CM84">
        <f>IF('6. Postes nuit'!$C$3="Score",1,2)</f>
        <v>2</v>
      </c>
      <c r="CN84">
        <f>IF('6. Postes nuit'!$C$3="Score",1,2)</f>
        <v>2</v>
      </c>
      <c r="CO84">
        <f>IF('6. Postes nuit'!$C$3="Score",1,2)</f>
        <v>2</v>
      </c>
      <c r="CP84">
        <f>IF('6. Postes nuit'!$C$3="Score",1,2)</f>
        <v>2</v>
      </c>
      <c r="CQ84">
        <f>IF('6. Postes nuit'!$C$3="Score",1,1)</f>
        <v>1</v>
      </c>
      <c r="CR84">
        <f>IF('6. Postes nuit'!$C$3="Score",0,0)</f>
        <v>0</v>
      </c>
      <c r="CS84">
        <f>IF('6. Postes nuit'!$C$3="Score",0,0)</f>
        <v>0</v>
      </c>
      <c r="CT84">
        <f>IF('6. Postes nuit'!$C$3="Score",0,0)</f>
        <v>0</v>
      </c>
      <c r="CU84">
        <f>IF('6. Postes nuit'!$C$3="Score",0,0)</f>
        <v>0</v>
      </c>
      <c r="CV84">
        <f>IF('6. Postes nuit'!$C$3="Score",1,1)</f>
        <v>1</v>
      </c>
      <c r="CW84">
        <f>IF('6. Postes nuit'!$C$3="Score",1,2)</f>
        <v>2</v>
      </c>
      <c r="CX84">
        <f>IF('6. Postes nuit'!$C$3="Score",1,2)</f>
        <v>2</v>
      </c>
      <c r="CY84">
        <f>IF('6. Postes nuit'!$C$3="Score",1,2)</f>
        <v>2</v>
      </c>
      <c r="CZ84">
        <f>IF('6. Postes nuit'!$C$3="Score",1,2)</f>
        <v>2</v>
      </c>
      <c r="DA84">
        <f>IF('6. Postes nuit'!$C$3="Score",1,2)</f>
        <v>2</v>
      </c>
    </row>
    <row r="85" spans="1:105" x14ac:dyDescent="0.35">
      <c r="A85" s="174" t="s">
        <v>1265</v>
      </c>
      <c r="B85" s="186" t="s">
        <v>1180</v>
      </c>
      <c r="D85" s="207">
        <f t="shared" si="4"/>
        <v>1.1176470588235294</v>
      </c>
      <c r="E85">
        <f>IF('6. Postes nuit'!$C$3="Score",,)</f>
        <v>0</v>
      </c>
      <c r="P85">
        <f>IF('6. Postes nuit'!$C$3="Score",,)</f>
        <v>0</v>
      </c>
      <c r="Q85">
        <f>IF('6. Postes nuit'!$C$3="Score",,)</f>
        <v>0</v>
      </c>
      <c r="R85">
        <f>IF('6. Postes nuit'!$C$3="Score",,)</f>
        <v>0</v>
      </c>
      <c r="S85">
        <f>IF('6. Postes nuit'!$C$3="Score",,)</f>
        <v>0</v>
      </c>
      <c r="T85">
        <f>IF('6. Postes nuit'!$C$3="Score",,)</f>
        <v>0</v>
      </c>
      <c r="U85">
        <f>IF('6. Postes nuit'!$C$3="Score",0,0)</f>
        <v>0</v>
      </c>
      <c r="V85">
        <f>IF('6. Postes nuit'!$C$3="Score",1,1)</f>
        <v>1</v>
      </c>
      <c r="W85">
        <f>IF('6. Postes nuit'!$C$3="Score",1,1)</f>
        <v>1</v>
      </c>
      <c r="X85">
        <f>IF('6. Postes nuit'!$C$3="Score",1,1)</f>
        <v>1</v>
      </c>
      <c r="Y85">
        <f>IF('6. Postes nuit'!$C$3="Score",1,1)</f>
        <v>1</v>
      </c>
      <c r="Z85">
        <f>IF('6. Postes nuit'!$C$3="Score",1,1)</f>
        <v>1</v>
      </c>
      <c r="AA85">
        <f>IF('6. Postes nuit'!$C$3="Score",1,1)</f>
        <v>1</v>
      </c>
      <c r="AB85">
        <f>IF('6. Postes nuit'!$C$3="Score",1,1)</f>
        <v>1</v>
      </c>
      <c r="AC85">
        <f>IF('6. Postes nuit'!$C$3="Score",0,0)</f>
        <v>0</v>
      </c>
      <c r="AD85">
        <f>IF('6. Postes nuit'!$C$3="Score",0,0)</f>
        <v>0</v>
      </c>
      <c r="AE85">
        <f>IF('6. Postes nuit'!$C$3="Score",0,0)</f>
        <v>0</v>
      </c>
      <c r="AF85">
        <f>IF('6. Postes nuit'!$C$3="Score",0,0)</f>
        <v>0</v>
      </c>
      <c r="AG85">
        <f>IF('6. Postes nuit'!$C$3="Score",0,0)</f>
        <v>0</v>
      </c>
      <c r="AH85">
        <f>IF('6. Postes nuit'!$C$3="Score",0,0)</f>
        <v>0</v>
      </c>
      <c r="AI85">
        <f>IF('6. Postes nuit'!$C$3="Score",0,0)</f>
        <v>0</v>
      </c>
      <c r="AJ85">
        <f>IF('6. Postes nuit'!$C$3="Score",0,0)</f>
        <v>0</v>
      </c>
      <c r="AK85">
        <f>IF('6. Postes nuit'!$C$3="Score",1,1)</f>
        <v>1</v>
      </c>
      <c r="AL85">
        <f>IF('6. Postes nuit'!$C$3="Score",1,2)</f>
        <v>2</v>
      </c>
      <c r="AM85">
        <f>IF('6. Postes nuit'!$C$3="Score",1,2)</f>
        <v>2</v>
      </c>
      <c r="AN85">
        <f>IF('6. Postes nuit'!$C$3="Score",1,2)</f>
        <v>2</v>
      </c>
      <c r="AO85">
        <f>IF('6. Postes nuit'!$C$3="Score",1,2)</f>
        <v>2</v>
      </c>
      <c r="AP85">
        <f>IF('6. Postes nuit'!$C$3="Score",1,2)</f>
        <v>2</v>
      </c>
      <c r="AQ85">
        <f>IF('6. Postes nuit'!$C$3="Score",1,2)</f>
        <v>2</v>
      </c>
      <c r="AR85">
        <f>IF('6. Postes nuit'!$C$3="Score",1,1)</f>
        <v>1</v>
      </c>
      <c r="AS85">
        <f>IF('6. Postes nuit'!$C$3="Score",0,0)</f>
        <v>0</v>
      </c>
      <c r="AT85">
        <f>IF('6. Postes nuit'!$C$3="Score",0,0)</f>
        <v>0</v>
      </c>
      <c r="AU85">
        <f>IF('6. Postes nuit'!$C$3="Score",0,0)</f>
        <v>0</v>
      </c>
      <c r="AV85">
        <f>IF('6. Postes nuit'!$C$3="Score",1,1)</f>
        <v>1</v>
      </c>
      <c r="AW85">
        <f>IF('6. Postes nuit'!$C$3="Score",1,2)</f>
        <v>2</v>
      </c>
      <c r="AX85">
        <f>IF('6. Postes nuit'!$C$3="Score",1,2)</f>
        <v>2</v>
      </c>
      <c r="AY85">
        <f>IF('6. Postes nuit'!$C$3="Score",1,2)</f>
        <v>2</v>
      </c>
      <c r="AZ85">
        <f>IF('6. Postes nuit'!$C$3="Score",1,2)</f>
        <v>2</v>
      </c>
      <c r="BA85">
        <f>IF('6. Postes nuit'!$C$3="Score",2,3)</f>
        <v>3</v>
      </c>
      <c r="BB85">
        <f>IF('6. Postes nuit'!$C$3="Score",2,4)</f>
        <v>4</v>
      </c>
      <c r="BC85">
        <f>IF('6. Postes nuit'!$C$3="Score",2,3)</f>
        <v>3</v>
      </c>
      <c r="BD85">
        <f>IF('6. Postes nuit'!$C$3="Score",1,2)</f>
        <v>2</v>
      </c>
      <c r="BE85">
        <f>IF('6. Postes nuit'!$C$3="Score",1,2)</f>
        <v>2</v>
      </c>
      <c r="BF85">
        <f>IF('6. Postes nuit'!$C$3="Score",1,2)</f>
        <v>2</v>
      </c>
      <c r="BG85">
        <f>IF('6. Postes nuit'!$C$3="Score",1,2)</f>
        <v>2</v>
      </c>
      <c r="BH85">
        <f>IF('6. Postes nuit'!$C$3="Score",1,1)</f>
        <v>1</v>
      </c>
      <c r="BI85">
        <f>IF('6. Postes nuit'!$C$3="Score",0,0)</f>
        <v>0</v>
      </c>
      <c r="BJ85">
        <f>IF('6. Postes nuit'!$C$3="Score",0,0)</f>
        <v>0</v>
      </c>
      <c r="BK85">
        <f>IF('6. Postes nuit'!$C$3="Score",0,0)</f>
        <v>0</v>
      </c>
      <c r="BL85">
        <f>IF('6. Postes nuit'!$C$3="Score",0,0)</f>
        <v>0</v>
      </c>
      <c r="BM85">
        <f>IF('6. Postes nuit'!$C$3="Score",0,0)</f>
        <v>0</v>
      </c>
      <c r="BN85">
        <f>IF('6. Postes nuit'!$C$3="Score",0,0)</f>
        <v>0</v>
      </c>
      <c r="BO85">
        <f>IF('6. Postes nuit'!$C$3="Score",1,1)</f>
        <v>1</v>
      </c>
      <c r="BP85">
        <f>IF('6. Postes nuit'!$C$3="Score",1,1)</f>
        <v>1</v>
      </c>
      <c r="BQ85">
        <f>IF('6. Postes nuit'!$C$3="Score",1,1)</f>
        <v>1</v>
      </c>
      <c r="BR85">
        <f>IF('6. Postes nuit'!$C$3="Score",1,1)</f>
        <v>1</v>
      </c>
      <c r="BS85">
        <f>IF('6. Postes nuit'!$C$3="Score",1,1)</f>
        <v>1</v>
      </c>
      <c r="BT85">
        <f>IF('6. Postes nuit'!$C$3="Score",1,1)</f>
        <v>1</v>
      </c>
      <c r="BU85">
        <f>IF('6. Postes nuit'!$C$3="Score",1,1)</f>
        <v>1</v>
      </c>
      <c r="BV85">
        <f>IF('6. Postes nuit'!$C$3="Score",0,0)</f>
        <v>0</v>
      </c>
      <c r="BW85">
        <f>IF('6. Postes nuit'!$C$3="Score",0,0)</f>
        <v>0</v>
      </c>
      <c r="BX85">
        <f>IF('6. Postes nuit'!$C$3="Score",0,0)</f>
        <v>0</v>
      </c>
      <c r="BY85">
        <f>IF('6. Postes nuit'!$C$3="Score",0,0)</f>
        <v>0</v>
      </c>
      <c r="BZ85">
        <f>IF('6. Postes nuit'!$C$3="Score",0,0)</f>
        <v>0</v>
      </c>
      <c r="CA85">
        <f>IF('6. Postes nuit'!$C$3="Score",0,0)</f>
        <v>0</v>
      </c>
      <c r="CB85">
        <f>IF('6. Postes nuit'!$C$3="Score",0,0)</f>
        <v>0</v>
      </c>
      <c r="CC85">
        <f>IF('6. Postes nuit'!$C$3="Score",0,0)</f>
        <v>0</v>
      </c>
      <c r="CD85">
        <f>IF('6. Postes nuit'!$C$3="Score",0,0)</f>
        <v>0</v>
      </c>
      <c r="CE85">
        <f>IF('6. Postes nuit'!$C$3="Score",1,1)</f>
        <v>1</v>
      </c>
      <c r="CF85">
        <f>IF('6. Postes nuit'!$C$3="Score",1,2)</f>
        <v>2</v>
      </c>
      <c r="CG85">
        <f>IF('6. Postes nuit'!$C$3="Score",1,2)</f>
        <v>2</v>
      </c>
      <c r="CH85">
        <f>IF('6. Postes nuit'!$C$3="Score",1,2)</f>
        <v>2</v>
      </c>
      <c r="CI85">
        <f>IF('6. Postes nuit'!$C$3="Score",1,2)</f>
        <v>2</v>
      </c>
      <c r="CJ85">
        <f>IF('6. Postes nuit'!$C$3="Score",1,2)</f>
        <v>2</v>
      </c>
      <c r="CK85">
        <f>IF('6. Postes nuit'!$C$3="Score",1,2)</f>
        <v>2</v>
      </c>
      <c r="CL85">
        <f>IF('6. Postes nuit'!$C$3="Score",1,1)</f>
        <v>1</v>
      </c>
      <c r="CM85">
        <f>IF('6. Postes nuit'!$C$3="Score",0,0)</f>
        <v>0</v>
      </c>
      <c r="CN85">
        <f>IF('6. Postes nuit'!$C$3="Score",0,0)</f>
        <v>0</v>
      </c>
      <c r="CO85">
        <f>IF('6. Postes nuit'!$C$3="Score",1,1)</f>
        <v>1</v>
      </c>
      <c r="CP85">
        <f>IF('6. Postes nuit'!$C$3="Score",1,2)</f>
        <v>2</v>
      </c>
      <c r="CQ85">
        <f>IF('6. Postes nuit'!$C$3="Score",1,2)</f>
        <v>2</v>
      </c>
      <c r="CR85">
        <f>IF('6. Postes nuit'!$C$3="Score",1,2)</f>
        <v>2</v>
      </c>
      <c r="CS85">
        <f>IF('6. Postes nuit'!$C$3="Score",1,2)</f>
        <v>2</v>
      </c>
      <c r="CT85">
        <f>IF('6. Postes nuit'!$C$3="Score",1,2)</f>
        <v>2</v>
      </c>
      <c r="CU85">
        <f>IF('6. Postes nuit'!$C$3="Score",1,2)</f>
        <v>2</v>
      </c>
      <c r="CV85">
        <f>IF('6. Postes nuit'!$C$3="Score",1,2)</f>
        <v>2</v>
      </c>
      <c r="CW85">
        <f>IF('6. Postes nuit'!$C$3="Score",1,2)</f>
        <v>2</v>
      </c>
      <c r="CX85">
        <f>IF('6. Postes nuit'!$C$3="Score",1,2)</f>
        <v>2</v>
      </c>
      <c r="CY85">
        <f>IF('6. Postes nuit'!$C$3="Score",1,2)</f>
        <v>2</v>
      </c>
      <c r="CZ85">
        <f>IF('6. Postes nuit'!$C$3="Score",1,2)</f>
        <v>2</v>
      </c>
      <c r="DA85">
        <f>IF('6. Postes nuit'!$C$3="Score",1,2)</f>
        <v>2</v>
      </c>
    </row>
    <row r="86" spans="1:105" x14ac:dyDescent="0.35">
      <c r="A86" s="174" t="s">
        <v>1236</v>
      </c>
      <c r="B86" s="186" t="s">
        <v>1181</v>
      </c>
      <c r="D86" s="207">
        <f t="shared" si="4"/>
        <v>0.27058823529411763</v>
      </c>
      <c r="E86">
        <f>IF('6. Postes nuit'!$C$3="Score",,)</f>
        <v>0</v>
      </c>
      <c r="P86">
        <f>IF('6. Postes nuit'!$C$3="Score",,)</f>
        <v>0</v>
      </c>
      <c r="Q86">
        <f>IF('6. Postes nuit'!$C$3="Score",,)</f>
        <v>0</v>
      </c>
      <c r="R86">
        <f>IF('6. Postes nuit'!$C$3="Score",,)</f>
        <v>0</v>
      </c>
      <c r="S86">
        <f>IF('6. Postes nuit'!$C$3="Score",,)</f>
        <v>0</v>
      </c>
      <c r="T86">
        <f>IF('6. Postes nuit'!$C$3="Score",,)</f>
        <v>0</v>
      </c>
      <c r="U86">
        <f>IF('6. Postes nuit'!$C$3="Score",1,1)</f>
        <v>1</v>
      </c>
      <c r="V86">
        <f>IF('6. Postes nuit'!$C$3="Score",1,2)</f>
        <v>2</v>
      </c>
      <c r="W86">
        <f>IF('6. Postes nuit'!$C$3="Score",1,1)</f>
        <v>1</v>
      </c>
      <c r="X86">
        <f>IF('6. Postes nuit'!$C$3="Score",1,1)</f>
        <v>1</v>
      </c>
      <c r="Y86">
        <f>IF('6. Postes nuit'!$C$3="Score",1,1)</f>
        <v>1</v>
      </c>
      <c r="Z86">
        <f>IF('6. Postes nuit'!$C$3="Score",1,1)</f>
        <v>1</v>
      </c>
      <c r="AA86">
        <f>IF('6. Postes nuit'!$C$3="Score",1,2)</f>
        <v>2</v>
      </c>
      <c r="AB86">
        <f>IF('6. Postes nuit'!$C$3="Score",2,3)</f>
        <v>3</v>
      </c>
      <c r="AC86">
        <f>IF('6. Postes nuit'!$C$3="Score",1,2)</f>
        <v>2</v>
      </c>
      <c r="AD86">
        <f>IF('6. Postes nuit'!$C$3="Score",1,2)</f>
        <v>2</v>
      </c>
      <c r="AE86">
        <f>IF('6. Postes nuit'!$C$3="Score",1,2)</f>
        <v>2</v>
      </c>
      <c r="AF86">
        <f>IF('6. Postes nuit'!$C$3="Score",1,2)</f>
        <v>2</v>
      </c>
      <c r="AG86">
        <f>IF('6. Postes nuit'!$C$3="Score",1,2)</f>
        <v>2</v>
      </c>
      <c r="AH86">
        <f>IF('6. Postes nuit'!$C$3="Score",1,1)</f>
        <v>1</v>
      </c>
      <c r="AI86">
        <f>IF('6. Postes nuit'!$C$3="Score",0,0)</f>
        <v>0</v>
      </c>
      <c r="AJ86">
        <f>IF('6. Postes nuit'!$C$3="Score",0,0)</f>
        <v>0</v>
      </c>
      <c r="AK86">
        <f>IF('6. Postes nuit'!$C$3="Score",0,0)</f>
        <v>0</v>
      </c>
      <c r="AL86">
        <f>IF('6. Postes nuit'!$C$3="Score",0,0)</f>
        <v>0</v>
      </c>
      <c r="AM86">
        <f>IF('6. Postes nuit'!$C$3="Score",0,0)</f>
        <v>0</v>
      </c>
      <c r="AN86">
        <f>IF('6. Postes nuit'!$C$3="Score",0,0)</f>
        <v>0</v>
      </c>
      <c r="AO86">
        <f>IF('6. Postes nuit'!$C$3="Score",0,0)</f>
        <v>0</v>
      </c>
      <c r="AP86">
        <f>IF('6. Postes nuit'!$C$3="Score",0,0)</f>
        <v>0</v>
      </c>
      <c r="AQ86">
        <f>IF('6. Postes nuit'!$C$3="Score",0,0)</f>
        <v>0</v>
      </c>
      <c r="AR86">
        <f>IF('6. Postes nuit'!$C$3="Score",0,0)</f>
        <v>0</v>
      </c>
      <c r="AS86">
        <f>IF('6. Postes nuit'!$C$3="Score",0,0)</f>
        <v>0</v>
      </c>
      <c r="AT86">
        <f>IF('6. Postes nuit'!$C$3="Score",0,0)</f>
        <v>0</v>
      </c>
      <c r="AU86">
        <f>IF('6. Postes nuit'!$C$3="Score",0,0)</f>
        <v>0</v>
      </c>
      <c r="AV86">
        <f>IF('6. Postes nuit'!$C$3="Score",0,0)</f>
        <v>0</v>
      </c>
      <c r="AW86">
        <f>IF('6. Postes nuit'!$C$3="Score",0,0)</f>
        <v>0</v>
      </c>
      <c r="AX86">
        <f>IF('6. Postes nuit'!$C$3="Score",0,0)</f>
        <v>0</v>
      </c>
      <c r="AY86">
        <f>IF('6. Postes nuit'!$C$3="Score",0,0)</f>
        <v>0</v>
      </c>
      <c r="AZ86">
        <f>IF('6. Postes nuit'!$C$3="Score",0,0)</f>
        <v>0</v>
      </c>
      <c r="BA86">
        <f>IF('6. Postes nuit'!$C$3="Score",0,0)</f>
        <v>0</v>
      </c>
      <c r="BB86">
        <f>IF('6. Postes nuit'!$C$3="Score",0,0)</f>
        <v>0</v>
      </c>
      <c r="BC86">
        <f>IF('6. Postes nuit'!$C$3="Score",0,0)</f>
        <v>0</v>
      </c>
      <c r="BD86">
        <f>IF('6. Postes nuit'!$C$3="Score",0,0)</f>
        <v>0</v>
      </c>
      <c r="BE86">
        <f>IF('6. Postes nuit'!$C$3="Score",0,0)</f>
        <v>0</v>
      </c>
      <c r="BF86">
        <f>IF('6. Postes nuit'!$C$3="Score",0,0)</f>
        <v>0</v>
      </c>
      <c r="BG86">
        <f>IF('6. Postes nuit'!$C$3="Score",0,0)</f>
        <v>0</v>
      </c>
      <c r="BH86">
        <f>IF('6. Postes nuit'!$C$3="Score",0,0)</f>
        <v>0</v>
      </c>
      <c r="BI86">
        <f>IF('6. Postes nuit'!$C$3="Score",0,0)</f>
        <v>0</v>
      </c>
      <c r="BJ86">
        <f>IF('6. Postes nuit'!$C$3="Score",0,0)</f>
        <v>0</v>
      </c>
      <c r="BK86">
        <f>IF('6. Postes nuit'!$C$3="Score",0,0)</f>
        <v>0</v>
      </c>
      <c r="BL86">
        <f>IF('6. Postes nuit'!$C$3="Score",0,0)</f>
        <v>0</v>
      </c>
      <c r="BM86">
        <f>IF('6. Postes nuit'!$C$3="Score",0,0)</f>
        <v>0</v>
      </c>
      <c r="BN86">
        <f>IF('6. Postes nuit'!$C$3="Score",0,0)</f>
        <v>0</v>
      </c>
      <c r="BO86">
        <f>IF('6. Postes nuit'!$C$3="Score",0,0)</f>
        <v>0</v>
      </c>
      <c r="BP86">
        <f>IF('6. Postes nuit'!$C$3="Score",0,0)</f>
        <v>0</v>
      </c>
      <c r="BQ86">
        <f>IF('6. Postes nuit'!$C$3="Score",0,0)</f>
        <v>0</v>
      </c>
      <c r="BR86">
        <f>IF('6. Postes nuit'!$C$3="Score",0,0)</f>
        <v>0</v>
      </c>
      <c r="BS86">
        <f>IF('6. Postes nuit'!$C$3="Score",0,0)</f>
        <v>0</v>
      </c>
      <c r="BT86">
        <f>IF('6. Postes nuit'!$C$3="Score",0,0)</f>
        <v>0</v>
      </c>
      <c r="BU86">
        <f>IF('6. Postes nuit'!$C$3="Score",0,0)</f>
        <v>0</v>
      </c>
      <c r="BV86">
        <f>IF('6. Postes nuit'!$C$3="Score",0,0)</f>
        <v>0</v>
      </c>
      <c r="BW86">
        <f>IF('6. Postes nuit'!$C$3="Score",0,0)</f>
        <v>0</v>
      </c>
      <c r="BX86">
        <f>IF('6. Postes nuit'!$C$3="Score",0,0)</f>
        <v>0</v>
      </c>
      <c r="BY86">
        <f>IF('6. Postes nuit'!$C$3="Score",0,0)</f>
        <v>0</v>
      </c>
      <c r="BZ86">
        <f>IF('6. Postes nuit'!$C$3="Score",0,0)</f>
        <v>0</v>
      </c>
      <c r="CA86">
        <f>IF('6. Postes nuit'!$C$3="Score",0,0)</f>
        <v>0</v>
      </c>
      <c r="CB86">
        <f>IF('6. Postes nuit'!$C$3="Score",0,0)</f>
        <v>0</v>
      </c>
      <c r="CC86">
        <f>IF('6. Postes nuit'!$C$3="Score",0,0)</f>
        <v>0</v>
      </c>
      <c r="CD86">
        <f>IF('6. Postes nuit'!$C$3="Score",0,0)</f>
        <v>0</v>
      </c>
      <c r="CE86">
        <f>IF('6. Postes nuit'!$C$3="Score",0,0)</f>
        <v>0</v>
      </c>
      <c r="CF86">
        <f>IF('6. Postes nuit'!$C$3="Score",0,0)</f>
        <v>0</v>
      </c>
      <c r="CG86">
        <f>IF('6. Postes nuit'!$C$3="Score",0,0)</f>
        <v>0</v>
      </c>
      <c r="CH86">
        <f>IF('6. Postes nuit'!$C$3="Score",0,0)</f>
        <v>0</v>
      </c>
      <c r="CI86">
        <f>IF('6. Postes nuit'!$C$3="Score",0,0)</f>
        <v>0</v>
      </c>
      <c r="CJ86">
        <f>IF('6. Postes nuit'!$C$3="Score",0,0)</f>
        <v>0</v>
      </c>
      <c r="CK86">
        <f>IF('6. Postes nuit'!$C$3="Score",0,0)</f>
        <v>0</v>
      </c>
      <c r="CL86">
        <f>IF('6. Postes nuit'!$C$3="Score",0,0)</f>
        <v>0</v>
      </c>
      <c r="CM86">
        <f>IF('6. Postes nuit'!$C$3="Score",0,0)</f>
        <v>0</v>
      </c>
      <c r="CN86">
        <f>IF('6. Postes nuit'!$C$3="Score",0,0)</f>
        <v>0</v>
      </c>
      <c r="CO86">
        <f>IF('6. Postes nuit'!$C$3="Score",0,0)</f>
        <v>0</v>
      </c>
      <c r="CP86">
        <f>IF('6. Postes nuit'!$C$3="Score",0,0)</f>
        <v>0</v>
      </c>
      <c r="CQ86">
        <f>IF('6. Postes nuit'!$C$3="Score",0,0)</f>
        <v>0</v>
      </c>
      <c r="CR86">
        <f>IF('6. Postes nuit'!$C$3="Score",0,0)</f>
        <v>0</v>
      </c>
      <c r="CS86">
        <f>IF('6. Postes nuit'!$C$3="Score",0,0)</f>
        <v>0</v>
      </c>
      <c r="CT86">
        <f>IF('6. Postes nuit'!$C$3="Score",0,0)</f>
        <v>0</v>
      </c>
      <c r="CU86">
        <f>IF('6. Postes nuit'!$C$3="Score",0,0)</f>
        <v>0</v>
      </c>
      <c r="CV86">
        <f>IF('6. Postes nuit'!$C$3="Score",0,0)</f>
        <v>0</v>
      </c>
      <c r="CW86">
        <f>IF('6. Postes nuit'!$C$3="Score",0,0)</f>
        <v>0</v>
      </c>
      <c r="CX86">
        <f>IF('6. Postes nuit'!$C$3="Score",0,0)</f>
        <v>0</v>
      </c>
      <c r="CY86">
        <f>IF('6. Postes nuit'!$C$3="Score",0,0)</f>
        <v>0</v>
      </c>
      <c r="CZ86">
        <f>IF('6. Postes nuit'!$C$3="Score",0,0)</f>
        <v>0</v>
      </c>
      <c r="DA86">
        <f>IF('6. Postes nuit'!$C$3="Score",0,0)</f>
        <v>0</v>
      </c>
    </row>
    <row r="87" spans="1:105" x14ac:dyDescent="0.35">
      <c r="A87" s="174" t="s">
        <v>1265</v>
      </c>
      <c r="B87" s="186" t="s">
        <v>1182</v>
      </c>
      <c r="D87" s="207">
        <f t="shared" si="4"/>
        <v>1.0705882352941176</v>
      </c>
      <c r="E87">
        <f>IF('6. Postes nuit'!$C$3="Score",,)</f>
        <v>0</v>
      </c>
      <c r="P87">
        <f>IF('6. Postes nuit'!$C$3="Score",,)</f>
        <v>0</v>
      </c>
      <c r="Q87">
        <f>IF('6. Postes nuit'!$C$3="Score",,)</f>
        <v>0</v>
      </c>
      <c r="R87">
        <f>IF('6. Postes nuit'!$C$3="Score",,)</f>
        <v>0</v>
      </c>
      <c r="S87">
        <f>IF('6. Postes nuit'!$C$3="Score",,)</f>
        <v>0</v>
      </c>
      <c r="T87">
        <f>IF('6. Postes nuit'!$C$3="Score",,)</f>
        <v>0</v>
      </c>
      <c r="U87">
        <f>IF('6. Postes nuit'!$C$3="Score",2,3)</f>
        <v>3</v>
      </c>
      <c r="V87">
        <f>IF('6. Postes nuit'!$C$3="Score",1,2)</f>
        <v>2</v>
      </c>
      <c r="W87">
        <f>IF('6. Postes nuit'!$C$3="Score",1,2)</f>
        <v>2</v>
      </c>
      <c r="X87">
        <f>IF('6. Postes nuit'!$C$3="Score",1,2)</f>
        <v>2</v>
      </c>
      <c r="Y87">
        <f>IF('6. Postes nuit'!$C$3="Score",1,2)</f>
        <v>2</v>
      </c>
      <c r="Z87">
        <f>IF('6. Postes nuit'!$C$3="Score",2,3)</f>
        <v>3</v>
      </c>
      <c r="AA87">
        <f>IF('6. Postes nuit'!$C$3="Score",1,2)</f>
        <v>2</v>
      </c>
      <c r="AB87">
        <f>IF('6. Postes nuit'!$C$3="Score",1,1)</f>
        <v>1</v>
      </c>
      <c r="AC87">
        <f>IF('6. Postes nuit'!$C$3="Score",1,1)</f>
        <v>1</v>
      </c>
      <c r="AD87">
        <f>IF('6. Postes nuit'!$C$3="Score",1,1)</f>
        <v>1</v>
      </c>
      <c r="AE87">
        <f>IF('6. Postes nuit'!$C$3="Score",1,1)</f>
        <v>1</v>
      </c>
      <c r="AF87">
        <f>IF('6. Postes nuit'!$C$3="Score",1,1)</f>
        <v>1</v>
      </c>
      <c r="AG87">
        <f>IF('6. Postes nuit'!$C$3="Score",0,0)</f>
        <v>0</v>
      </c>
      <c r="AH87">
        <f>IF('6. Postes nuit'!$C$3="Score",0,0)</f>
        <v>0</v>
      </c>
      <c r="AI87">
        <f>IF('6. Postes nuit'!$C$3="Score",0,0)</f>
        <v>0</v>
      </c>
      <c r="AJ87">
        <f>IF('6. Postes nuit'!$C$3="Score",0,0)</f>
        <v>0</v>
      </c>
      <c r="AK87">
        <f>IF('6. Postes nuit'!$C$3="Score",0,0)</f>
        <v>0</v>
      </c>
      <c r="AL87">
        <f>IF('6. Postes nuit'!$C$3="Score",0,0)</f>
        <v>0</v>
      </c>
      <c r="AM87">
        <f>IF('6. Postes nuit'!$C$3="Score",0,0)</f>
        <v>0</v>
      </c>
      <c r="AN87">
        <f>IF('6. Postes nuit'!$C$3="Score",0,0)</f>
        <v>0</v>
      </c>
      <c r="AO87">
        <f>IF('6. Postes nuit'!$C$3="Score",0,0)</f>
        <v>0</v>
      </c>
      <c r="AP87">
        <f>IF('6. Postes nuit'!$C$3="Score",0,0)</f>
        <v>0</v>
      </c>
      <c r="AQ87">
        <f>IF('6. Postes nuit'!$C$3="Score",0,0)</f>
        <v>0</v>
      </c>
      <c r="AR87">
        <f>IF('6. Postes nuit'!$C$3="Score",0,0)</f>
        <v>0</v>
      </c>
      <c r="AS87">
        <f>IF('6. Postes nuit'!$C$3="Score",0,0)</f>
        <v>0</v>
      </c>
      <c r="AT87">
        <f>IF('6. Postes nuit'!$C$3="Score",1,1)</f>
        <v>1</v>
      </c>
      <c r="AU87">
        <f>IF('6. Postes nuit'!$C$3="Score",1,2)</f>
        <v>2</v>
      </c>
      <c r="AV87">
        <f>IF('6. Postes nuit'!$C$3="Score",1,2)</f>
        <v>2</v>
      </c>
      <c r="AW87">
        <f>IF('6. Postes nuit'!$C$3="Score",1,2)</f>
        <v>2</v>
      </c>
      <c r="AX87">
        <f>IF('6. Postes nuit'!$C$3="Score",1,2)</f>
        <v>2</v>
      </c>
      <c r="AY87">
        <f>IF('6. Postes nuit'!$C$3="Score",1,2)</f>
        <v>2</v>
      </c>
      <c r="AZ87">
        <f>IF('6. Postes nuit'!$C$3="Score",1,2)</f>
        <v>2</v>
      </c>
      <c r="BA87">
        <f>IF('6. Postes nuit'!$C$3="Score",1,1)</f>
        <v>1</v>
      </c>
      <c r="BB87">
        <f>IF('6. Postes nuit'!$C$3="Score",0,0)</f>
        <v>0</v>
      </c>
      <c r="BC87">
        <f>IF('6. Postes nuit'!$C$3="Score",0,0)</f>
        <v>0</v>
      </c>
      <c r="BD87">
        <f>IF('6. Postes nuit'!$C$3="Score",0,0)</f>
        <v>0</v>
      </c>
      <c r="BE87">
        <f>IF('6. Postes nuit'!$C$3="Score",0,0)</f>
        <v>0</v>
      </c>
      <c r="BF87">
        <f>IF('6. Postes nuit'!$C$3="Score",0,0)</f>
        <v>0</v>
      </c>
      <c r="BG87">
        <f>IF('6. Postes nuit'!$C$3="Score",0,0)</f>
        <v>0</v>
      </c>
      <c r="BH87">
        <f>IF('6. Postes nuit'!$C$3="Score",0,0)</f>
        <v>0</v>
      </c>
      <c r="BI87">
        <f>IF('6. Postes nuit'!$C$3="Score",0,0)</f>
        <v>0</v>
      </c>
      <c r="BJ87">
        <f>IF('6. Postes nuit'!$C$3="Score",0,0)</f>
        <v>0</v>
      </c>
      <c r="BK87">
        <f>IF('6. Postes nuit'!$C$3="Score",0,0)</f>
        <v>0</v>
      </c>
      <c r="BL87">
        <f>IF('6. Postes nuit'!$C$3="Score",0,0)</f>
        <v>0</v>
      </c>
      <c r="BM87">
        <f>IF('6. Postes nuit'!$C$3="Score",1,1)</f>
        <v>1</v>
      </c>
      <c r="BN87">
        <f>IF('6. Postes nuit'!$C$3="Score",1,1)</f>
        <v>1</v>
      </c>
      <c r="BO87">
        <f>IF('6. Postes nuit'!$C$3="Score",1,1)</f>
        <v>1</v>
      </c>
      <c r="BP87">
        <f>IF('6. Postes nuit'!$C$3="Score",1,1)</f>
        <v>1</v>
      </c>
      <c r="BQ87">
        <f>IF('6. Postes nuit'!$C$3="Score",1,1)</f>
        <v>1</v>
      </c>
      <c r="BR87">
        <f>IF('6. Postes nuit'!$C$3="Score",1,1)</f>
        <v>1</v>
      </c>
      <c r="BS87">
        <f>IF('6. Postes nuit'!$C$3="Score",1,2)</f>
        <v>2</v>
      </c>
      <c r="BT87">
        <f>IF('6. Postes nuit'!$C$3="Score",1,1)</f>
        <v>1</v>
      </c>
      <c r="BU87">
        <f>IF('6. Postes nuit'!$C$3="Score",1,1)</f>
        <v>1</v>
      </c>
      <c r="BV87">
        <f>IF('6. Postes nuit'!$C$3="Score",1,1)</f>
        <v>1</v>
      </c>
      <c r="BW87">
        <f>IF('6. Postes nuit'!$C$3="Score",1,1)</f>
        <v>1</v>
      </c>
      <c r="BX87">
        <f>IF('6. Postes nuit'!$C$3="Score",1,2)</f>
        <v>2</v>
      </c>
      <c r="BY87">
        <f>IF('6. Postes nuit'!$C$3="Score",2,3)</f>
        <v>3</v>
      </c>
      <c r="BZ87">
        <f>IF('6. Postes nuit'!$C$3="Score",1,2)</f>
        <v>2</v>
      </c>
      <c r="CA87">
        <f>IF('6. Postes nuit'!$C$3="Score",1,2)</f>
        <v>2</v>
      </c>
      <c r="CB87">
        <f>IF('6. Postes nuit'!$C$3="Score",1,2)</f>
        <v>2</v>
      </c>
      <c r="CC87">
        <f>IF('6. Postes nuit'!$C$3="Score",2,3)</f>
        <v>3</v>
      </c>
      <c r="CD87">
        <f>IF('6. Postes nuit'!$C$3="Score",2,4)</f>
        <v>4</v>
      </c>
      <c r="CE87">
        <f>IF('6. Postes nuit'!$C$3="Score",2,3)</f>
        <v>3</v>
      </c>
      <c r="CF87">
        <f>IF('6. Postes nuit'!$C$3="Score",1,2)</f>
        <v>2</v>
      </c>
      <c r="CG87">
        <f>IF('6. Postes nuit'!$C$3="Score",1,2)</f>
        <v>2</v>
      </c>
      <c r="CH87">
        <f>IF('6. Postes nuit'!$C$3="Score",1,2)</f>
        <v>2</v>
      </c>
      <c r="CI87">
        <f>IF('6. Postes nuit'!$C$3="Score",1,2)</f>
        <v>2</v>
      </c>
      <c r="CJ87">
        <f>IF('6. Postes nuit'!$C$3="Score",1,1)</f>
        <v>1</v>
      </c>
      <c r="CK87">
        <f>IF('6. Postes nuit'!$C$3="Score",0,0)</f>
        <v>0</v>
      </c>
      <c r="CL87">
        <f>IF('6. Postes nuit'!$C$3="Score",0,0)</f>
        <v>0</v>
      </c>
      <c r="CM87">
        <f>IF('6. Postes nuit'!$C$3="Score",0,0)</f>
        <v>0</v>
      </c>
      <c r="CN87">
        <f>IF('6. Postes nuit'!$C$3="Score",0,0)</f>
        <v>0</v>
      </c>
      <c r="CO87">
        <f>IF('6. Postes nuit'!$C$3="Score",1,1)</f>
        <v>1</v>
      </c>
      <c r="CP87">
        <f>IF('6. Postes nuit'!$C$3="Score",1,2)</f>
        <v>2</v>
      </c>
      <c r="CQ87">
        <f>IF('6. Postes nuit'!$C$3="Score",1,2)</f>
        <v>2</v>
      </c>
      <c r="CR87">
        <f>IF('6. Postes nuit'!$C$3="Score",1,2)</f>
        <v>2</v>
      </c>
      <c r="CS87">
        <f>IF('6. Postes nuit'!$C$3="Score",1,2)</f>
        <v>2</v>
      </c>
      <c r="CT87">
        <f>IF('6. Postes nuit'!$C$3="Score",1,2)</f>
        <v>2</v>
      </c>
      <c r="CU87">
        <f>IF('6. Postes nuit'!$C$3="Score",1,2)</f>
        <v>2</v>
      </c>
      <c r="CV87">
        <f>IF('6. Postes nuit'!$C$3="Score",1,1)</f>
        <v>1</v>
      </c>
      <c r="CW87">
        <f>IF('6. Postes nuit'!$C$3="Score",0,0)</f>
        <v>0</v>
      </c>
      <c r="CX87">
        <f>IF('6. Postes nuit'!$C$3="Score",0,0)</f>
        <v>0</v>
      </c>
      <c r="CY87">
        <f>IF('6. Postes nuit'!$C$3="Score",0,0)</f>
        <v>0</v>
      </c>
      <c r="CZ87">
        <f>IF('6. Postes nuit'!$C$3="Score",0,0)</f>
        <v>0</v>
      </c>
      <c r="DA87">
        <f>IF('6. Postes nuit'!$C$3="Score",0,0)</f>
        <v>0</v>
      </c>
    </row>
    <row r="88" spans="1:105" x14ac:dyDescent="0.35">
      <c r="A88" s="174" t="s">
        <v>1265</v>
      </c>
      <c r="B88" s="186" t="s">
        <v>1183</v>
      </c>
      <c r="D88" s="207">
        <f t="shared" si="4"/>
        <v>0.97647058823529409</v>
      </c>
      <c r="E88">
        <f>IF('6. Postes nuit'!$C$3="Score",,)</f>
        <v>0</v>
      </c>
      <c r="P88">
        <f>IF('6. Postes nuit'!$C$3="Score",,)</f>
        <v>0</v>
      </c>
      <c r="Q88">
        <f>IF('6. Postes nuit'!$C$3="Score",,)</f>
        <v>0</v>
      </c>
      <c r="R88">
        <f>IF('6. Postes nuit'!$C$3="Score",,)</f>
        <v>0</v>
      </c>
      <c r="S88">
        <f>IF('6. Postes nuit'!$C$3="Score",,)</f>
        <v>0</v>
      </c>
      <c r="T88">
        <f>IF('6. Postes nuit'!$C$3="Score",,)</f>
        <v>0</v>
      </c>
      <c r="U88">
        <f>IF('6. Postes nuit'!$C$3="Score",1,2)</f>
        <v>2</v>
      </c>
      <c r="V88">
        <f>IF('6. Postes nuit'!$C$3="Score",1,2)</f>
        <v>2</v>
      </c>
      <c r="W88">
        <f>IF('6. Postes nuit'!$C$3="Score",1,2)</f>
        <v>2</v>
      </c>
      <c r="X88">
        <f>IF('6. Postes nuit'!$C$3="Score",1,2)</f>
        <v>2</v>
      </c>
      <c r="Y88">
        <f>IF('6. Postes nuit'!$C$3="Score",1,2)</f>
        <v>2</v>
      </c>
      <c r="Z88">
        <f>IF('6. Postes nuit'!$C$3="Score",1,2)</f>
        <v>2</v>
      </c>
      <c r="AA88">
        <f>IF('6. Postes nuit'!$C$3="Score",1,1)</f>
        <v>1</v>
      </c>
      <c r="AB88">
        <f>IF('6. Postes nuit'!$C$3="Score",0,0)</f>
        <v>0</v>
      </c>
      <c r="AC88">
        <f>IF('6. Postes nuit'!$C$3="Score",0,0)</f>
        <v>0</v>
      </c>
      <c r="AD88">
        <f>IF('6. Postes nuit'!$C$3="Score",0,0)</f>
        <v>0</v>
      </c>
      <c r="AE88">
        <f>IF('6. Postes nuit'!$C$3="Score",0,0)</f>
        <v>0</v>
      </c>
      <c r="AF88">
        <f>IF('6. Postes nuit'!$C$3="Score",0,0)</f>
        <v>0</v>
      </c>
      <c r="AG88">
        <f>IF('6. Postes nuit'!$C$3="Score",0,0)</f>
        <v>0</v>
      </c>
      <c r="AH88">
        <f>IF('6. Postes nuit'!$C$3="Score",0,0)</f>
        <v>0</v>
      </c>
      <c r="AI88">
        <f>IF('6. Postes nuit'!$C$3="Score",0,0)</f>
        <v>0</v>
      </c>
      <c r="AJ88">
        <f>IF('6. Postes nuit'!$C$3="Score",0,0)</f>
        <v>0</v>
      </c>
      <c r="AK88">
        <f>IF('6. Postes nuit'!$C$3="Score",1,1)</f>
        <v>1</v>
      </c>
      <c r="AL88">
        <f>IF('6. Postes nuit'!$C$3="Score",1,2)</f>
        <v>2</v>
      </c>
      <c r="AM88">
        <f>IF('6. Postes nuit'!$C$3="Score",1,2)</f>
        <v>2</v>
      </c>
      <c r="AN88">
        <f>IF('6. Postes nuit'!$C$3="Score",1,2)</f>
        <v>2</v>
      </c>
      <c r="AO88">
        <f>IF('6. Postes nuit'!$C$3="Score",1,2)</f>
        <v>2</v>
      </c>
      <c r="AP88">
        <f>IF('6. Postes nuit'!$C$3="Score",1,2)</f>
        <v>2</v>
      </c>
      <c r="AQ88">
        <f>IF('6. Postes nuit'!$C$3="Score",2,3)</f>
        <v>3</v>
      </c>
      <c r="AR88">
        <f>IF('6. Postes nuit'!$C$3="Score",2,3)</f>
        <v>3</v>
      </c>
      <c r="AS88">
        <f>IF('6. Postes nuit'!$C$3="Score",1,2)</f>
        <v>2</v>
      </c>
      <c r="AT88">
        <f>IF('6. Postes nuit'!$C$3="Score",1,2)</f>
        <v>2</v>
      </c>
      <c r="AU88">
        <f>IF('6. Postes nuit'!$C$3="Score",1,2)</f>
        <v>2</v>
      </c>
      <c r="AV88">
        <f>IF('6. Postes nuit'!$C$3="Score",1,2)</f>
        <v>2</v>
      </c>
      <c r="AW88">
        <f>IF('6. Postes nuit'!$C$3="Score",1,2)</f>
        <v>2</v>
      </c>
      <c r="AX88">
        <f>IF('6. Postes nuit'!$C$3="Score",1,2)</f>
        <v>2</v>
      </c>
      <c r="AY88">
        <f>IF('6. Postes nuit'!$C$3="Score",1,1)</f>
        <v>1</v>
      </c>
      <c r="AZ88">
        <f>IF('6. Postes nuit'!$C$3="Score",1,1)</f>
        <v>1</v>
      </c>
      <c r="BA88">
        <f>IF('6. Postes nuit'!$C$3="Score",1,1)</f>
        <v>1</v>
      </c>
      <c r="BB88">
        <f>IF('6. Postes nuit'!$C$3="Score",1,1)</f>
        <v>1</v>
      </c>
      <c r="BC88">
        <f>IF('6. Postes nuit'!$C$3="Score",1,2)</f>
        <v>2</v>
      </c>
      <c r="BD88">
        <f>IF('6. Postes nuit'!$C$3="Score",2,3)</f>
        <v>3</v>
      </c>
      <c r="BE88">
        <f>IF('6. Postes nuit'!$C$3="Score",1,2)</f>
        <v>2</v>
      </c>
      <c r="BF88">
        <f>IF('6. Postes nuit'!$C$3="Score",1,2)</f>
        <v>2</v>
      </c>
      <c r="BG88">
        <f>IF('6. Postes nuit'!$C$3="Score",1,2)</f>
        <v>2</v>
      </c>
      <c r="BH88">
        <f>IF('6. Postes nuit'!$C$3="Score",1,2)</f>
        <v>2</v>
      </c>
      <c r="BI88">
        <f>IF('6. Postes nuit'!$C$3="Score",1,2)</f>
        <v>2</v>
      </c>
      <c r="BJ88">
        <f>IF('6. Postes nuit'!$C$3="Score",1,2)</f>
        <v>2</v>
      </c>
      <c r="BK88">
        <f>IF('6. Postes nuit'!$C$3="Score",1,1)</f>
        <v>1</v>
      </c>
      <c r="BL88">
        <f>IF('6. Postes nuit'!$C$3="Score",1,1)</f>
        <v>1</v>
      </c>
      <c r="BM88">
        <f>IF('6. Postes nuit'!$C$3="Score",1,1)</f>
        <v>1</v>
      </c>
      <c r="BN88">
        <f>IF('6. Postes nuit'!$C$3="Score",1,1)</f>
        <v>1</v>
      </c>
      <c r="BO88">
        <f>IF('6. Postes nuit'!$C$3="Score",1,1)</f>
        <v>1</v>
      </c>
      <c r="BP88">
        <f>IF('6. Postes nuit'!$C$3="Score",1,1)</f>
        <v>1</v>
      </c>
      <c r="BQ88">
        <f>IF('6. Postes nuit'!$C$3="Score",0,0)</f>
        <v>0</v>
      </c>
      <c r="BR88">
        <f>IF('6. Postes nuit'!$C$3="Score",0,0)</f>
        <v>0</v>
      </c>
      <c r="BS88">
        <f>IF('6. Postes nuit'!$C$3="Score",0,0)</f>
        <v>0</v>
      </c>
      <c r="BT88">
        <f>IF('6. Postes nuit'!$C$3="Score",0,0)</f>
        <v>0</v>
      </c>
      <c r="BU88">
        <f>IF('6. Postes nuit'!$C$3="Score",0,0)</f>
        <v>0</v>
      </c>
      <c r="BV88">
        <f>IF('6. Postes nuit'!$C$3="Score",0,0)</f>
        <v>0</v>
      </c>
      <c r="BW88">
        <f>IF('6. Postes nuit'!$C$3="Score",0,0)</f>
        <v>0</v>
      </c>
      <c r="BX88">
        <f>IF('6. Postes nuit'!$C$3="Score",0,0)</f>
        <v>0</v>
      </c>
      <c r="BY88">
        <f>IF('6. Postes nuit'!$C$3="Score",0,0)</f>
        <v>0</v>
      </c>
      <c r="BZ88">
        <f>IF('6. Postes nuit'!$C$3="Score",0,0)</f>
        <v>0</v>
      </c>
      <c r="CA88">
        <f>IF('6. Postes nuit'!$C$3="Score",0,0)</f>
        <v>0</v>
      </c>
      <c r="CB88">
        <f>IF('6. Postes nuit'!$C$3="Score",0,0)</f>
        <v>0</v>
      </c>
      <c r="CC88">
        <f>IF('6. Postes nuit'!$C$3="Score",1,1)</f>
        <v>1</v>
      </c>
      <c r="CD88">
        <f>IF('6. Postes nuit'!$C$3="Score",1,2)</f>
        <v>2</v>
      </c>
      <c r="CE88">
        <f>IF('6. Postes nuit'!$C$3="Score",1,2)</f>
        <v>2</v>
      </c>
      <c r="CF88">
        <f>IF('6. Postes nuit'!$C$3="Score",1,2)</f>
        <v>2</v>
      </c>
      <c r="CG88">
        <f>IF('6. Postes nuit'!$C$3="Score",1,2)</f>
        <v>2</v>
      </c>
      <c r="CH88">
        <f>IF('6. Postes nuit'!$C$3="Score",1,2)</f>
        <v>2</v>
      </c>
      <c r="CI88">
        <f>IF('6. Postes nuit'!$C$3="Score",1,2)</f>
        <v>2</v>
      </c>
      <c r="CJ88">
        <f>IF('6. Postes nuit'!$C$3="Score",1,1)</f>
        <v>1</v>
      </c>
      <c r="CK88">
        <f>IF('6. Postes nuit'!$C$3="Score",0,0)</f>
        <v>0</v>
      </c>
      <c r="CL88">
        <f>IF('6. Postes nuit'!$C$3="Score",0,0)</f>
        <v>0</v>
      </c>
      <c r="CM88">
        <f>IF('6. Postes nuit'!$C$3="Score",0,0)</f>
        <v>0</v>
      </c>
      <c r="CN88">
        <f>IF('6. Postes nuit'!$C$3="Score",0,0)</f>
        <v>0</v>
      </c>
      <c r="CO88">
        <f>IF('6. Postes nuit'!$C$3="Score",0,0)</f>
        <v>0</v>
      </c>
      <c r="CP88">
        <f>IF('6. Postes nuit'!$C$3="Score",0,0)</f>
        <v>0</v>
      </c>
      <c r="CQ88">
        <f>IF('6. Postes nuit'!$C$3="Score",0,0)</f>
        <v>0</v>
      </c>
      <c r="CR88">
        <f>IF('6. Postes nuit'!$C$3="Score",0,0)</f>
        <v>0</v>
      </c>
      <c r="CS88">
        <f>IF('6. Postes nuit'!$C$3="Score",0,0)</f>
        <v>0</v>
      </c>
      <c r="CT88">
        <f>IF('6. Postes nuit'!$C$3="Score",0,0)</f>
        <v>0</v>
      </c>
      <c r="CU88">
        <f>IF('6. Postes nuit'!$C$3="Score",0,0)</f>
        <v>0</v>
      </c>
      <c r="CV88">
        <f>IF('6. Postes nuit'!$C$3="Score",0,0)</f>
        <v>0</v>
      </c>
      <c r="CW88">
        <f>IF('6. Postes nuit'!$C$3="Score",0,0)</f>
        <v>0</v>
      </c>
      <c r="CX88">
        <f>IF('6. Postes nuit'!$C$3="Score",0,0)</f>
        <v>0</v>
      </c>
      <c r="CY88">
        <f>IF('6. Postes nuit'!$C$3="Score",0,0)</f>
        <v>0</v>
      </c>
      <c r="CZ88">
        <f>IF('6. Postes nuit'!$C$3="Score",0,0)</f>
        <v>0</v>
      </c>
      <c r="DA88">
        <f>IF('6. Postes nuit'!$C$3="Score",0,0)</f>
        <v>0</v>
      </c>
    </row>
    <row r="89" spans="1:105" x14ac:dyDescent="0.35">
      <c r="A89" s="174" t="s">
        <v>1265</v>
      </c>
      <c r="B89" s="186" t="s">
        <v>1184</v>
      </c>
      <c r="D89" s="207">
        <f t="shared" si="4"/>
        <v>1.7647058823529411</v>
      </c>
      <c r="U89">
        <f>IF('6. Postes nuit'!$C$3="Score",1,2)</f>
        <v>2</v>
      </c>
      <c r="V89">
        <f>IF('6. Postes nuit'!$C$3="Score",1,1)</f>
        <v>1</v>
      </c>
      <c r="W89">
        <f>IF('6. Postes nuit'!$C$3="Score",0,0)</f>
        <v>0</v>
      </c>
      <c r="X89">
        <f>IF('6. Postes nuit'!$C$3="Score",0,0)</f>
        <v>0</v>
      </c>
      <c r="Y89">
        <f>IF('6. Postes nuit'!$C$3="Score",0,0)</f>
        <v>0</v>
      </c>
      <c r="Z89">
        <f>IF('6. Postes nuit'!$C$3="Score",1,1)</f>
        <v>1</v>
      </c>
      <c r="AA89">
        <f>IF('6. Postes nuit'!$C$3="Score",1,2)</f>
        <v>2</v>
      </c>
      <c r="AB89">
        <f>IF('6. Postes nuit'!$C$3="Score",2,3)</f>
        <v>3</v>
      </c>
      <c r="AC89">
        <f>IF('6. Postes nuit'!$C$3="Score",2,3)</f>
        <v>3</v>
      </c>
      <c r="AD89">
        <f>IF('6. Postes nuit'!$C$3="Score",2,3)</f>
        <v>3</v>
      </c>
      <c r="AE89">
        <f>IF('6. Postes nuit'!$C$3="Score",2,3)</f>
        <v>3</v>
      </c>
      <c r="AF89">
        <f>IF('6. Postes nuit'!$C$3="Score",2,3)</f>
        <v>3</v>
      </c>
      <c r="AG89">
        <f>IF('6. Postes nuit'!$C$3="Score",1,2)</f>
        <v>2</v>
      </c>
      <c r="AH89">
        <f>IF('6. Postes nuit'!$C$3="Score",1,1)</f>
        <v>1</v>
      </c>
      <c r="AI89">
        <f>IF('6. Postes nuit'!$C$3="Score",0,0)</f>
        <v>0</v>
      </c>
      <c r="AJ89">
        <f>IF('6. Postes nuit'!$C$3="Score",0,0)</f>
        <v>0</v>
      </c>
      <c r="AK89">
        <f>IF('6. Postes nuit'!$C$3="Score",1,1)</f>
        <v>1</v>
      </c>
      <c r="AL89">
        <f>IF('6. Postes nuit'!$C$3="Score",1,2)</f>
        <v>2</v>
      </c>
      <c r="AM89">
        <f>IF('6. Postes nuit'!$C$3="Score",1,2)</f>
        <v>2</v>
      </c>
      <c r="AN89">
        <f>IF('6. Postes nuit'!$C$3="Score",1,2)</f>
        <v>2</v>
      </c>
      <c r="AO89">
        <f>IF('6. Postes nuit'!$C$3="Score",1,2)</f>
        <v>2</v>
      </c>
      <c r="AP89">
        <f>IF('6. Postes nuit'!$C$3="Score",1,2)</f>
        <v>2</v>
      </c>
      <c r="AQ89">
        <f>IF('6. Postes nuit'!$C$3="Score",1,2)</f>
        <v>2</v>
      </c>
      <c r="AR89">
        <f>IF('6. Postes nuit'!$C$3="Score",1,2)</f>
        <v>2</v>
      </c>
      <c r="AS89">
        <f>IF('6. Postes nuit'!$C$3="Score",1,2)</f>
        <v>2</v>
      </c>
      <c r="AT89">
        <f>IF('6. Postes nuit'!$C$3="Score",1,2)</f>
        <v>2</v>
      </c>
      <c r="AU89">
        <f>IF('6. Postes nuit'!$C$3="Score",2,3)</f>
        <v>3</v>
      </c>
      <c r="AV89">
        <f>IF('6. Postes nuit'!$C$3="Score",2,3)</f>
        <v>3</v>
      </c>
      <c r="AW89">
        <f>IF('6. Postes nuit'!$C$3="Score",2,3)</f>
        <v>3</v>
      </c>
      <c r="AX89">
        <f>IF('6. Postes nuit'!$C$3="Score",2,4)</f>
        <v>4</v>
      </c>
      <c r="AY89">
        <f>IF('6. Postes nuit'!$C$3="Score",2,3)</f>
        <v>3</v>
      </c>
      <c r="AZ89">
        <f>IF('6. Postes nuit'!$C$3="Score",1,2)</f>
        <v>2</v>
      </c>
      <c r="BA89">
        <f>IF('6. Postes nuit'!$C$3="Score",1,2)</f>
        <v>2</v>
      </c>
      <c r="BB89">
        <f>IF('6. Postes nuit'!$C$3="Score",1,1)</f>
        <v>1</v>
      </c>
      <c r="BC89">
        <f>IF('6. Postes nuit'!$C$3="Score",1,1)</f>
        <v>1</v>
      </c>
      <c r="BD89">
        <f>IF('6. Postes nuit'!$C$3="Score",1,1)</f>
        <v>1</v>
      </c>
      <c r="BE89">
        <f>IF('6. Postes nuit'!$C$3="Score",1,1)</f>
        <v>1</v>
      </c>
      <c r="BF89">
        <f>IF('6. Postes nuit'!$C$3="Score",1,1)</f>
        <v>1</v>
      </c>
      <c r="BG89">
        <f>IF('6. Postes nuit'!$C$3="Score",1,1)</f>
        <v>1</v>
      </c>
      <c r="BH89">
        <f>IF('6. Postes nuit'!$C$3="Score",1,1)</f>
        <v>1</v>
      </c>
      <c r="BI89">
        <f>IF('6. Postes nuit'!$C$3="Score",1,1)</f>
        <v>1</v>
      </c>
      <c r="BJ89">
        <f>IF('6. Postes nuit'!$C$3="Score",1,2)</f>
        <v>2</v>
      </c>
      <c r="BK89">
        <f>IF('6. Postes nuit'!$C$3="Score",2,3)</f>
        <v>3</v>
      </c>
      <c r="BL89">
        <f>IF('6. Postes nuit'!$C$3="Score",1,2)</f>
        <v>2</v>
      </c>
      <c r="BM89">
        <f>IF('6. Postes nuit'!$C$3="Score",1,2)</f>
        <v>2</v>
      </c>
      <c r="BN89">
        <f>IF('6. Postes nuit'!$C$3="Score",2,3)</f>
        <v>3</v>
      </c>
      <c r="BO89">
        <f>IF('6. Postes nuit'!$C$3="Score",2,4)</f>
        <v>4</v>
      </c>
      <c r="BP89">
        <f>IF('6. Postes nuit'!$C$3="Score",2,4)</f>
        <v>4</v>
      </c>
      <c r="BQ89">
        <f>IF('6. Postes nuit'!$C$3="Score",2,4)</f>
        <v>4</v>
      </c>
      <c r="BR89">
        <f>IF('6. Postes nuit'!$C$3="Score",2,3)</f>
        <v>3</v>
      </c>
      <c r="BS89">
        <f>IF('6. Postes nuit'!$C$3="Score",2,3)</f>
        <v>3</v>
      </c>
      <c r="BT89">
        <f>IF('6. Postes nuit'!$C$3="Score",2,3)</f>
        <v>3</v>
      </c>
      <c r="BU89">
        <f>IF('6. Postes nuit'!$C$3="Score",2,3)</f>
        <v>3</v>
      </c>
      <c r="BV89">
        <f>IF('6. Postes nuit'!$C$3="Score",1,2)</f>
        <v>2</v>
      </c>
      <c r="BW89">
        <f>IF('6. Postes nuit'!$C$3="Score",1,2)</f>
        <v>2</v>
      </c>
      <c r="BX89">
        <f>IF('6. Postes nuit'!$C$3="Score",1,2)</f>
        <v>2</v>
      </c>
      <c r="BY89">
        <f>IF('6. Postes nuit'!$C$3="Score",2,3)</f>
        <v>3</v>
      </c>
      <c r="BZ89">
        <f>IF('6. Postes nuit'!$C$3="Score",2,3)</f>
        <v>3</v>
      </c>
      <c r="CA89">
        <f>IF('6. Postes nuit'!$C$3="Score",2,3)</f>
        <v>3</v>
      </c>
      <c r="CB89">
        <f>IF('6. Postes nuit'!$C$3="Score",1,2)</f>
        <v>2</v>
      </c>
      <c r="CC89">
        <f>IF('6. Postes nuit'!$C$3="Score",1,2)</f>
        <v>2</v>
      </c>
      <c r="CD89">
        <f>IF('6. Postes nuit'!$C$3="Score",1,2)</f>
        <v>2</v>
      </c>
      <c r="CE89">
        <f>IF('6. Postes nuit'!$C$3="Score",1,1)</f>
        <v>1</v>
      </c>
      <c r="CF89">
        <f>IF('6. Postes nuit'!$C$3="Score",0,0)</f>
        <v>0</v>
      </c>
      <c r="CG89">
        <f>IF('6. Postes nuit'!$C$3="Score",0,0)</f>
        <v>0</v>
      </c>
      <c r="CH89">
        <f>IF('6. Postes nuit'!$C$3="Score",1,1)</f>
        <v>1</v>
      </c>
      <c r="CI89">
        <f>IF('6. Postes nuit'!$C$3="Score",1,1)</f>
        <v>1</v>
      </c>
      <c r="CJ89">
        <f>IF('6. Postes nuit'!$C$3="Score",1,1)</f>
        <v>1</v>
      </c>
      <c r="CK89">
        <f>IF('6. Postes nuit'!$C$3="Score",1,1)</f>
        <v>1</v>
      </c>
      <c r="CL89">
        <f>IF('6. Postes nuit'!$C$3="Score",1,1)</f>
        <v>1</v>
      </c>
      <c r="CM89">
        <f>IF('6. Postes nuit'!$C$3="Score",1,1)</f>
        <v>1</v>
      </c>
      <c r="CN89">
        <f>IF('6. Postes nuit'!$C$3="Score",1,1)</f>
        <v>1</v>
      </c>
      <c r="CO89">
        <f>IF('6. Postes nuit'!$C$3="Score",0,0)</f>
        <v>0</v>
      </c>
      <c r="CP89">
        <f>IF('6. Postes nuit'!$C$3="Score",1,1)</f>
        <v>1</v>
      </c>
      <c r="CQ89">
        <f>IF('6. Postes nuit'!$C$3="Score",1,1)</f>
        <v>1</v>
      </c>
      <c r="CR89">
        <f>IF('6. Postes nuit'!$C$3="Score",1,1)</f>
        <v>1</v>
      </c>
      <c r="CS89">
        <f>IF('6. Postes nuit'!$C$3="Score",1,1)</f>
        <v>1</v>
      </c>
      <c r="CT89">
        <f>IF('6. Postes nuit'!$C$3="Score",1,1)</f>
        <v>1</v>
      </c>
      <c r="CU89">
        <f>IF('6. Postes nuit'!$C$3="Score",1,1)</f>
        <v>1</v>
      </c>
      <c r="CV89">
        <f>IF('6. Postes nuit'!$C$3="Score",1,1)</f>
        <v>1</v>
      </c>
      <c r="CW89">
        <f>IF('6. Postes nuit'!$C$3="Score",0,0)</f>
        <v>0</v>
      </c>
      <c r="CX89">
        <f>IF('6. Postes nuit'!$C$3="Score",1,1)</f>
        <v>1</v>
      </c>
      <c r="CY89">
        <f>IF('6. Postes nuit'!$C$3="Score",1,2)</f>
        <v>2</v>
      </c>
      <c r="CZ89">
        <f>IF('6. Postes nuit'!$C$3="Score",1,2)</f>
        <v>2</v>
      </c>
      <c r="DA89">
        <f>IF('6. Postes nuit'!$C$3="Score",1,2)</f>
        <v>2</v>
      </c>
    </row>
    <row r="90" spans="1:105" x14ac:dyDescent="0.35">
      <c r="A90" s="174" t="s">
        <v>1265</v>
      </c>
      <c r="B90" s="186" t="s">
        <v>1185</v>
      </c>
      <c r="D90" s="207">
        <f t="shared" si="4"/>
        <v>0.9882352941176471</v>
      </c>
      <c r="U90">
        <f>IF('6. Postes nuit'!$C$3="Score",0,0)</f>
        <v>0</v>
      </c>
      <c r="V90">
        <f>IF('6. Postes nuit'!$C$3="Score",1,1)</f>
        <v>1</v>
      </c>
      <c r="W90">
        <f>IF('6. Postes nuit'!$C$3="Score",1,2)</f>
        <v>2</v>
      </c>
      <c r="X90">
        <f>IF('6. Postes nuit'!$C$3="Score",1,2)</f>
        <v>2</v>
      </c>
      <c r="Y90">
        <f>IF('6. Postes nuit'!$C$3="Score",1,2)</f>
        <v>2</v>
      </c>
      <c r="Z90">
        <f>IF('6. Postes nuit'!$C$3="Score",1,2)</f>
        <v>2</v>
      </c>
      <c r="AA90">
        <f>IF('6. Postes nuit'!$C$3="Score",1,2)</f>
        <v>2</v>
      </c>
      <c r="AB90">
        <f>IF('6. Postes nuit'!$C$3="Score",1,2)</f>
        <v>2</v>
      </c>
      <c r="AC90">
        <f>IF('6. Postes nuit'!$C$3="Score",1,1)</f>
        <v>1</v>
      </c>
      <c r="AD90">
        <f>IF('6. Postes nuit'!$C$3="Score",0,0)</f>
        <v>0</v>
      </c>
      <c r="AE90">
        <f>IF('6. Postes nuit'!$C$3="Score",0,0)</f>
        <v>0</v>
      </c>
      <c r="AF90">
        <f>IF('6. Postes nuit'!$C$3="Score",0,0)</f>
        <v>0</v>
      </c>
      <c r="AG90">
        <f>IF('6. Postes nuit'!$C$3="Score",0,0)</f>
        <v>0</v>
      </c>
      <c r="AH90">
        <f>IF('6. Postes nuit'!$C$3="Score",0,0)</f>
        <v>0</v>
      </c>
      <c r="AI90">
        <f>IF('6. Postes nuit'!$C$3="Score",0,0)</f>
        <v>0</v>
      </c>
      <c r="AJ90">
        <f>IF('6. Postes nuit'!$C$3="Score",0,0)</f>
        <v>0</v>
      </c>
      <c r="AK90">
        <f>IF('6. Postes nuit'!$C$3="Score",0,0)</f>
        <v>0</v>
      </c>
      <c r="AL90">
        <f>IF('6. Postes nuit'!$C$3="Score",0,0)</f>
        <v>0</v>
      </c>
      <c r="AM90">
        <f>IF('6. Postes nuit'!$C$3="Score",1,1)</f>
        <v>1</v>
      </c>
      <c r="AN90">
        <f>IF('6. Postes nuit'!$C$3="Score",1,2)</f>
        <v>2</v>
      </c>
      <c r="AO90">
        <f>IF('6. Postes nuit'!$C$3="Score",1,2)</f>
        <v>2</v>
      </c>
      <c r="AP90">
        <f>IF('6. Postes nuit'!$C$3="Score",1,2)</f>
        <v>2</v>
      </c>
      <c r="AQ90">
        <f>IF('6. Postes nuit'!$C$3="Score",1,2)</f>
        <v>2</v>
      </c>
      <c r="AR90">
        <f>IF('6. Postes nuit'!$C$3="Score",1,2)</f>
        <v>2</v>
      </c>
      <c r="AS90">
        <f>IF('6. Postes nuit'!$C$3="Score",1,2)</f>
        <v>2</v>
      </c>
      <c r="AT90">
        <f>IF('6. Postes nuit'!$C$3="Score",1,1)</f>
        <v>1</v>
      </c>
      <c r="AU90">
        <f>IF('6. Postes nuit'!$C$3="Score",0,0)</f>
        <v>0</v>
      </c>
      <c r="AV90">
        <f>IF('6. Postes nuit'!$C$3="Score",0,0)</f>
        <v>0</v>
      </c>
      <c r="AW90">
        <f>IF('6. Postes nuit'!$C$3="Score",0,0)</f>
        <v>0</v>
      </c>
      <c r="AX90">
        <f>IF('6. Postes nuit'!$C$3="Score",0,0)</f>
        <v>0</v>
      </c>
      <c r="AY90">
        <f>IF('6. Postes nuit'!$C$3="Score",0,0)</f>
        <v>0</v>
      </c>
      <c r="AZ90">
        <f>IF('6. Postes nuit'!$C$3="Score",0,0)</f>
        <v>0</v>
      </c>
      <c r="BA90">
        <f>IF('6. Postes nuit'!$C$3="Score",0,0)</f>
        <v>0</v>
      </c>
      <c r="BB90">
        <f>IF('6. Postes nuit'!$C$3="Score",0,0)</f>
        <v>0</v>
      </c>
      <c r="BC90">
        <f>IF('6. Postes nuit'!$C$3="Score",0,0)</f>
        <v>0</v>
      </c>
      <c r="BD90">
        <f>IF('6. Postes nuit'!$C$3="Score",0,0)</f>
        <v>0</v>
      </c>
      <c r="BE90">
        <f>IF('6. Postes nuit'!$C$3="Score",0,0)</f>
        <v>0</v>
      </c>
      <c r="BF90">
        <f>IF('6. Postes nuit'!$C$3="Score",0,0)</f>
        <v>0</v>
      </c>
      <c r="BG90">
        <f>IF('6. Postes nuit'!$C$3="Score",0,0)</f>
        <v>0</v>
      </c>
      <c r="BH90">
        <f>IF('6. Postes nuit'!$C$3="Score",0,0)</f>
        <v>0</v>
      </c>
      <c r="BI90">
        <f>IF('6. Postes nuit'!$C$3="Score",0,0)</f>
        <v>0</v>
      </c>
      <c r="BJ90">
        <f>IF('6. Postes nuit'!$C$3="Score",0,0)</f>
        <v>0</v>
      </c>
      <c r="BK90">
        <f>IF('6. Postes nuit'!$C$3="Score",0,0)</f>
        <v>0</v>
      </c>
      <c r="BL90">
        <f>IF('6. Postes nuit'!$C$3="Score",1,1)</f>
        <v>1</v>
      </c>
      <c r="BM90">
        <f>IF('6. Postes nuit'!$C$3="Score",1,1)</f>
        <v>1</v>
      </c>
      <c r="BN90">
        <f>IF('6. Postes nuit'!$C$3="Score",1,1)</f>
        <v>1</v>
      </c>
      <c r="BO90">
        <f>IF('6. Postes nuit'!$C$3="Score",1,1)</f>
        <v>1</v>
      </c>
      <c r="BP90">
        <f>IF('6. Postes nuit'!$C$3="Score",1,1)</f>
        <v>1</v>
      </c>
      <c r="BQ90">
        <f>IF('6. Postes nuit'!$C$3="Score",1,2)</f>
        <v>2</v>
      </c>
      <c r="BR90">
        <f>IF('6. Postes nuit'!$C$3="Score",2,3)</f>
        <v>3</v>
      </c>
      <c r="BS90">
        <f>IF('6. Postes nuit'!$C$3="Score",1,2)</f>
        <v>2</v>
      </c>
      <c r="BT90">
        <f>IF('6. Postes nuit'!$C$3="Score",1,2)</f>
        <v>2</v>
      </c>
      <c r="BU90">
        <f>IF('6. Postes nuit'!$C$3="Score",1,2)</f>
        <v>2</v>
      </c>
      <c r="BV90">
        <f>IF('6. Postes nuit'!$C$3="Score",2,3)</f>
        <v>3</v>
      </c>
      <c r="BW90">
        <f>IF('6. Postes nuit'!$C$3="Score",2,4)</f>
        <v>4</v>
      </c>
      <c r="BX90">
        <f>IF('6. Postes nuit'!$C$3="Score",2,3)</f>
        <v>3</v>
      </c>
      <c r="BY90">
        <f>IF('6. Postes nuit'!$C$3="Score",1,2)</f>
        <v>2</v>
      </c>
      <c r="BZ90">
        <f>IF('6. Postes nuit'!$C$3="Score",1,2)</f>
        <v>2</v>
      </c>
      <c r="CA90">
        <f>IF('6. Postes nuit'!$C$3="Score",1,2)</f>
        <v>2</v>
      </c>
      <c r="CB90">
        <f>IF('6. Postes nuit'!$C$3="Score",1,2)</f>
        <v>2</v>
      </c>
      <c r="CC90">
        <f>IF('6. Postes nuit'!$C$3="Score",1,1)</f>
        <v>1</v>
      </c>
      <c r="CD90">
        <f>IF('6. Postes nuit'!$C$3="Score",0,0)</f>
        <v>0</v>
      </c>
      <c r="CE90">
        <f>IF('6. Postes nuit'!$C$3="Score",0,0)</f>
        <v>0</v>
      </c>
      <c r="CF90">
        <f>IF('6. Postes nuit'!$C$3="Score",0,0)</f>
        <v>0</v>
      </c>
      <c r="CG90">
        <f>IF('6. Postes nuit'!$C$3="Score",0,0)</f>
        <v>0</v>
      </c>
      <c r="CH90">
        <f>IF('6. Postes nuit'!$C$3="Score",1,1)</f>
        <v>1</v>
      </c>
      <c r="CI90">
        <f>IF('6. Postes nuit'!$C$3="Score",1,2)</f>
        <v>2</v>
      </c>
      <c r="CJ90">
        <f>IF('6. Postes nuit'!$C$3="Score",1,2)</f>
        <v>2</v>
      </c>
      <c r="CK90">
        <f>IF('6. Postes nuit'!$C$3="Score",1,2)</f>
        <v>2</v>
      </c>
      <c r="CL90">
        <f>IF('6. Postes nuit'!$C$3="Score",1,2)</f>
        <v>2</v>
      </c>
      <c r="CM90">
        <f>IF('6. Postes nuit'!$C$3="Score",1,2)</f>
        <v>2</v>
      </c>
      <c r="CN90">
        <f>IF('6. Postes nuit'!$C$3="Score",1,2)</f>
        <v>2</v>
      </c>
      <c r="CO90">
        <f>IF('6. Postes nuit'!$C$3="Score",1,1)</f>
        <v>1</v>
      </c>
      <c r="CP90">
        <f>IF('6. Postes nuit'!$C$3="Score",0,0)</f>
        <v>0</v>
      </c>
      <c r="CQ90">
        <f>IF('6. Postes nuit'!$C$3="Score",0,0)</f>
        <v>0</v>
      </c>
      <c r="CR90">
        <f>IF('6. Postes nuit'!$C$3="Score",0,0)</f>
        <v>0</v>
      </c>
      <c r="CS90">
        <f>IF('6. Postes nuit'!$C$3="Score",0,0)</f>
        <v>0</v>
      </c>
      <c r="CT90">
        <f>IF('6. Postes nuit'!$C$3="Score",0,0)</f>
        <v>0</v>
      </c>
      <c r="CU90">
        <f>IF('6. Postes nuit'!$C$3="Score",1,1)</f>
        <v>1</v>
      </c>
      <c r="CV90">
        <f>IF('6. Postes nuit'!$C$3="Score",1,1)</f>
        <v>1</v>
      </c>
      <c r="CW90">
        <f>IF('6. Postes nuit'!$C$3="Score",1,1)</f>
        <v>1</v>
      </c>
      <c r="CX90">
        <f>IF('6. Postes nuit'!$C$3="Score",1,1)</f>
        <v>1</v>
      </c>
      <c r="CY90">
        <f>IF('6. Postes nuit'!$C$3="Score",1,1)</f>
        <v>1</v>
      </c>
      <c r="CZ90">
        <f>IF('6. Postes nuit'!$C$3="Score",1,1)</f>
        <v>1</v>
      </c>
      <c r="DA90">
        <f>IF('6. Postes nuit'!$C$3="Score",1,1)</f>
        <v>1</v>
      </c>
    </row>
    <row r="91" spans="1:105" x14ac:dyDescent="0.35">
      <c r="A91" s="174" t="s">
        <v>1236</v>
      </c>
      <c r="B91" s="186" t="s">
        <v>1186</v>
      </c>
      <c r="D91" s="207">
        <f t="shared" si="4"/>
        <v>0.24705882352941178</v>
      </c>
      <c r="U91">
        <f>IF('6. Postes nuit'!$C$3="Score",0,0)</f>
        <v>0</v>
      </c>
      <c r="V91">
        <f>IF('6. Postes nuit'!$C$3="Score",0,0)</f>
        <v>0</v>
      </c>
      <c r="W91">
        <f>IF('6. Postes nuit'!$C$3="Score",1,1)</f>
        <v>1</v>
      </c>
      <c r="X91">
        <f>IF('6. Postes nuit'!$C$3="Score",1,1)</f>
        <v>1</v>
      </c>
      <c r="Y91">
        <f>IF('6. Postes nuit'!$C$3="Score",1,1)</f>
        <v>1</v>
      </c>
      <c r="Z91">
        <f>IF('6. Postes nuit'!$C$3="Score",1,1)</f>
        <v>1</v>
      </c>
      <c r="AA91">
        <f>IF('6. Postes nuit'!$C$3="Score",1,1)</f>
        <v>1</v>
      </c>
      <c r="AB91">
        <f>IF('6. Postes nuit'!$C$3="Score",1,1)</f>
        <v>1</v>
      </c>
      <c r="AC91">
        <f>IF('6. Postes nuit'!$C$3="Score",1,1)</f>
        <v>1</v>
      </c>
      <c r="AD91">
        <f>IF('6. Postes nuit'!$C$3="Score",0,0)</f>
        <v>0</v>
      </c>
      <c r="AE91">
        <f>IF('6. Postes nuit'!$C$3="Score",0,0)</f>
        <v>0</v>
      </c>
      <c r="AF91">
        <f>IF('6. Postes nuit'!$C$3="Score",0,0)</f>
        <v>0</v>
      </c>
      <c r="AG91">
        <f>IF('6. Postes nuit'!$C$3="Score",0,0)</f>
        <v>0</v>
      </c>
      <c r="AH91">
        <f>IF('6. Postes nuit'!$C$3="Score",0,0)</f>
        <v>0</v>
      </c>
      <c r="AI91">
        <f>IF('6. Postes nuit'!$C$3="Score",0,0)</f>
        <v>0</v>
      </c>
      <c r="AJ91">
        <f>IF('6. Postes nuit'!$C$3="Score",1,1)</f>
        <v>1</v>
      </c>
      <c r="AK91">
        <f>IF('6. Postes nuit'!$C$3="Score",1,1)</f>
        <v>1</v>
      </c>
      <c r="AL91">
        <f>IF('6. Postes nuit'!$C$3="Score",1,1)</f>
        <v>1</v>
      </c>
      <c r="AM91">
        <f>IF('6. Postes nuit'!$C$3="Score",1,1)</f>
        <v>1</v>
      </c>
      <c r="AN91">
        <f>IF('6. Postes nuit'!$C$3="Score",1,1)</f>
        <v>1</v>
      </c>
      <c r="AO91">
        <f>IF('6. Postes nuit'!$C$3="Score",1,1)</f>
        <v>1</v>
      </c>
      <c r="AP91">
        <f>IF('6. Postes nuit'!$C$3="Score",1,1)</f>
        <v>1</v>
      </c>
      <c r="AQ91">
        <f>IF('6. Postes nuit'!$C$3="Score",0,0)</f>
        <v>0</v>
      </c>
      <c r="AR91">
        <f>IF('6. Postes nuit'!$C$3="Score",0,0)</f>
        <v>0</v>
      </c>
      <c r="AS91">
        <f>IF('6. Postes nuit'!$C$3="Score",0,0)</f>
        <v>0</v>
      </c>
      <c r="AT91">
        <f>IF('6. Postes nuit'!$C$3="Score",0,0)</f>
        <v>0</v>
      </c>
      <c r="AU91">
        <f>IF('6. Postes nuit'!$C$3="Score",0,0)</f>
        <v>0</v>
      </c>
      <c r="AV91">
        <f>IF('6. Postes nuit'!$C$3="Score",0,0)</f>
        <v>0</v>
      </c>
      <c r="AW91">
        <f>IF('6. Postes nuit'!$C$3="Score",0,0)</f>
        <v>0</v>
      </c>
      <c r="AX91">
        <f>IF('6. Postes nuit'!$C$3="Score",0,0)</f>
        <v>0</v>
      </c>
      <c r="AY91">
        <f>IF('6. Postes nuit'!$C$3="Score",0,0)</f>
        <v>0</v>
      </c>
      <c r="AZ91">
        <f>IF('6. Postes nuit'!$C$3="Score",0,0)</f>
        <v>0</v>
      </c>
      <c r="BA91">
        <f>IF('6. Postes nuit'!$C$3="Score",0,0)</f>
        <v>0</v>
      </c>
      <c r="BB91">
        <f>IF('6. Postes nuit'!$C$3="Score",0,0)</f>
        <v>0</v>
      </c>
      <c r="BC91">
        <f>IF('6. Postes nuit'!$C$3="Score",0,0)</f>
        <v>0</v>
      </c>
      <c r="BD91">
        <f>IF('6. Postes nuit'!$C$3="Score",0,0)</f>
        <v>0</v>
      </c>
      <c r="BE91">
        <f>IF('6. Postes nuit'!$C$3="Score",0,0)</f>
        <v>0</v>
      </c>
      <c r="BF91">
        <f>IF('6. Postes nuit'!$C$3="Score",0,0)</f>
        <v>0</v>
      </c>
      <c r="BG91">
        <f>IF('6. Postes nuit'!$C$3="Score",0,0)</f>
        <v>0</v>
      </c>
      <c r="BH91">
        <f>IF('6. Postes nuit'!$C$3="Score",0,0)</f>
        <v>0</v>
      </c>
      <c r="BI91">
        <f>IF('6. Postes nuit'!$C$3="Score",0,0)</f>
        <v>0</v>
      </c>
      <c r="BJ91">
        <f>IF('6. Postes nuit'!$C$3="Score",0,0)</f>
        <v>0</v>
      </c>
      <c r="BK91">
        <f>IF('6. Postes nuit'!$C$3="Score",0,0)</f>
        <v>0</v>
      </c>
      <c r="BL91">
        <f>IF('6. Postes nuit'!$C$3="Score",0,0)</f>
        <v>0</v>
      </c>
      <c r="BM91">
        <f>IF('6. Postes nuit'!$C$3="Score",0,0)</f>
        <v>0</v>
      </c>
      <c r="BN91">
        <f>IF('6. Postes nuit'!$C$3="Score",0,0)</f>
        <v>0</v>
      </c>
      <c r="BO91">
        <f>IF('6. Postes nuit'!$C$3="Score",0,0)</f>
        <v>0</v>
      </c>
      <c r="BP91">
        <f>IF('6. Postes nuit'!$C$3="Score",0,0)</f>
        <v>0</v>
      </c>
      <c r="BQ91">
        <f>IF('6. Postes nuit'!$C$3="Score",0,0)</f>
        <v>0</v>
      </c>
      <c r="BR91">
        <f>IF('6. Postes nuit'!$C$3="Score",0,0)</f>
        <v>0</v>
      </c>
      <c r="BS91">
        <f>IF('6. Postes nuit'!$C$3="Score",0,0)</f>
        <v>0</v>
      </c>
      <c r="BT91">
        <f>IF('6. Postes nuit'!$C$3="Score",0,0)</f>
        <v>0</v>
      </c>
      <c r="BU91">
        <f>IF('6. Postes nuit'!$C$3="Score",0,0)</f>
        <v>0</v>
      </c>
      <c r="BV91">
        <f>IF('6. Postes nuit'!$C$3="Score",0,0)</f>
        <v>0</v>
      </c>
      <c r="BW91">
        <f>IF('6. Postes nuit'!$C$3="Score",0,0)</f>
        <v>0</v>
      </c>
      <c r="BX91">
        <f>IF('6. Postes nuit'!$C$3="Score",0,0)</f>
        <v>0</v>
      </c>
      <c r="BY91">
        <f>IF('6. Postes nuit'!$C$3="Score",0,0)</f>
        <v>0</v>
      </c>
      <c r="BZ91">
        <f>IF('6. Postes nuit'!$C$3="Score",0,0)</f>
        <v>0</v>
      </c>
      <c r="CA91">
        <f>IF('6. Postes nuit'!$C$3="Score",0,0)</f>
        <v>0</v>
      </c>
      <c r="CB91">
        <f>IF('6. Postes nuit'!$C$3="Score",0,0)</f>
        <v>0</v>
      </c>
      <c r="CC91">
        <f>IF('6. Postes nuit'!$C$3="Score",0,0)</f>
        <v>0</v>
      </c>
      <c r="CD91">
        <f>IF('6. Postes nuit'!$C$3="Score",0,0)</f>
        <v>0</v>
      </c>
      <c r="CE91">
        <f>IF('6. Postes nuit'!$C$3="Score",0,0)</f>
        <v>0</v>
      </c>
      <c r="CF91">
        <f>IF('6. Postes nuit'!$C$3="Score",0,0)</f>
        <v>0</v>
      </c>
      <c r="CG91">
        <f>IF('6. Postes nuit'!$C$3="Score",0,0)</f>
        <v>0</v>
      </c>
      <c r="CH91">
        <f>IF('6. Postes nuit'!$C$3="Score",0,0)</f>
        <v>0</v>
      </c>
      <c r="CI91">
        <f>IF('6. Postes nuit'!$C$3="Score",0,0)</f>
        <v>0</v>
      </c>
      <c r="CJ91">
        <f>IF('6. Postes nuit'!$C$3="Score",0,0)</f>
        <v>0</v>
      </c>
      <c r="CK91">
        <f>IF('6. Postes nuit'!$C$3="Score",0,0)</f>
        <v>0</v>
      </c>
      <c r="CL91">
        <f>IF('6. Postes nuit'!$C$3="Score",0,0)</f>
        <v>0</v>
      </c>
      <c r="CM91">
        <f>IF('6. Postes nuit'!$C$3="Score",0,0)</f>
        <v>0</v>
      </c>
      <c r="CN91">
        <f>IF('6. Postes nuit'!$C$3="Score",0,0)</f>
        <v>0</v>
      </c>
      <c r="CO91">
        <f>IF('6. Postes nuit'!$C$3="Score",0,0)</f>
        <v>0</v>
      </c>
      <c r="CP91">
        <f>IF('6. Postes nuit'!$C$3="Score",0,0)</f>
        <v>0</v>
      </c>
      <c r="CQ91">
        <f>IF('6. Postes nuit'!$C$3="Score",0,0)</f>
        <v>0</v>
      </c>
      <c r="CR91">
        <f>IF('6. Postes nuit'!$C$3="Score",0,0)</f>
        <v>0</v>
      </c>
      <c r="CS91">
        <f>IF('6. Postes nuit'!$C$3="Score",0,0)</f>
        <v>0</v>
      </c>
      <c r="CT91">
        <f>IF('6. Postes nuit'!$C$3="Score",0,0)</f>
        <v>0</v>
      </c>
      <c r="CU91">
        <f>IF('6. Postes nuit'!$C$3="Score",0,0)</f>
        <v>0</v>
      </c>
      <c r="CV91">
        <f>IF('6. Postes nuit'!$C$3="Score",0,0)</f>
        <v>0</v>
      </c>
      <c r="CW91">
        <f>IF('6. Postes nuit'!$C$3="Score",0,0)</f>
        <v>0</v>
      </c>
      <c r="CX91">
        <f>IF('6. Postes nuit'!$C$3="Score",1,1)</f>
        <v>1</v>
      </c>
      <c r="CY91">
        <f>IF('6. Postes nuit'!$C$3="Score",1,2)</f>
        <v>2</v>
      </c>
      <c r="CZ91">
        <f>IF('6. Postes nuit'!$C$3="Score",1,2)</f>
        <v>2</v>
      </c>
      <c r="DA91">
        <f>IF('6. Postes nuit'!$C$3="Score",1,2)</f>
        <v>2</v>
      </c>
    </row>
    <row r="92" spans="1:105" x14ac:dyDescent="0.35">
      <c r="A92" s="174" t="s">
        <v>1265</v>
      </c>
      <c r="B92" s="186" t="s">
        <v>1187</v>
      </c>
      <c r="D92" s="207">
        <f t="shared" si="4"/>
        <v>0.6588235294117647</v>
      </c>
      <c r="U92">
        <f>IF('6. Postes nuit'!$C$3="Score",0,0)</f>
        <v>0</v>
      </c>
      <c r="V92">
        <f>IF('6. Postes nuit'!$C$3="Score",0,0)</f>
        <v>0</v>
      </c>
      <c r="W92">
        <f>IF('6. Postes nuit'!$C$3="Score",0,0)</f>
        <v>0</v>
      </c>
      <c r="X92">
        <f>IF('6. Postes nuit'!$C$3="Score",0,0)</f>
        <v>0</v>
      </c>
      <c r="Y92">
        <f>IF('6. Postes nuit'!$C$3="Score",0,0)</f>
        <v>0</v>
      </c>
      <c r="Z92">
        <f>IF('6. Postes nuit'!$C$3="Score",0,0)</f>
        <v>0</v>
      </c>
      <c r="AA92">
        <f>IF('6. Postes nuit'!$C$3="Score",0,0)</f>
        <v>0</v>
      </c>
      <c r="AB92">
        <f>IF('6. Postes nuit'!$C$3="Score",0,0)</f>
        <v>0</v>
      </c>
      <c r="AC92">
        <f>IF('6. Postes nuit'!$C$3="Score",0,0)</f>
        <v>0</v>
      </c>
      <c r="AD92">
        <f>IF('6. Postes nuit'!$C$3="Score",0,0)</f>
        <v>0</v>
      </c>
      <c r="AE92">
        <f>IF('6. Postes nuit'!$C$3="Score",1,1)</f>
        <v>1</v>
      </c>
      <c r="AF92">
        <f>IF('6. Postes nuit'!$C$3="Score",1,2)</f>
        <v>2</v>
      </c>
      <c r="AG92">
        <f>IF('6. Postes nuit'!$C$3="Score",1,2)</f>
        <v>2</v>
      </c>
      <c r="AH92">
        <f>IF('6. Postes nuit'!$C$3="Score",1,2)</f>
        <v>2</v>
      </c>
      <c r="AI92">
        <f>IF('6. Postes nuit'!$C$3="Score",1,2)</f>
        <v>2</v>
      </c>
      <c r="AJ92">
        <f>IF('6. Postes nuit'!$C$3="Score",1,2)</f>
        <v>2</v>
      </c>
      <c r="AK92">
        <f>IF('6. Postes nuit'!$C$3="Score",1,2)</f>
        <v>2</v>
      </c>
      <c r="AL92">
        <f>IF('6. Postes nuit'!$C$3="Score",1,1)</f>
        <v>1</v>
      </c>
      <c r="AM92">
        <f>IF('6. Postes nuit'!$C$3="Score",0,0)</f>
        <v>0</v>
      </c>
      <c r="AN92">
        <f>IF('6. Postes nuit'!$C$3="Score",0,0)</f>
        <v>0</v>
      </c>
      <c r="AO92">
        <f>IF('6. Postes nuit'!$C$3="Score",0,0)</f>
        <v>0</v>
      </c>
      <c r="AP92">
        <f>IF('6. Postes nuit'!$C$3="Score",0,0)</f>
        <v>0</v>
      </c>
      <c r="AQ92">
        <f>IF('6. Postes nuit'!$C$3="Score",0,0)</f>
        <v>0</v>
      </c>
      <c r="AR92">
        <f>IF('6. Postes nuit'!$C$3="Score",0,0)</f>
        <v>0</v>
      </c>
      <c r="AS92">
        <f>IF('6. Postes nuit'!$C$3="Score",0,0)</f>
        <v>0</v>
      </c>
      <c r="AT92">
        <f>IF('6. Postes nuit'!$C$3="Score",0,0)</f>
        <v>0</v>
      </c>
      <c r="AU92">
        <f>IF('6. Postes nuit'!$C$3="Score",0,0)</f>
        <v>0</v>
      </c>
      <c r="AV92">
        <f>IF('6. Postes nuit'!$C$3="Score",0,0)</f>
        <v>0</v>
      </c>
      <c r="AW92">
        <f>IF('6. Postes nuit'!$C$3="Score",0,0)</f>
        <v>0</v>
      </c>
      <c r="AX92">
        <f>IF('6. Postes nuit'!$C$3="Score",0,0)</f>
        <v>0</v>
      </c>
      <c r="AY92">
        <f>IF('6. Postes nuit'!$C$3="Score",0,0)</f>
        <v>0</v>
      </c>
      <c r="AZ92">
        <f>IF('6. Postes nuit'!$C$3="Score",0,0)</f>
        <v>0</v>
      </c>
      <c r="BA92">
        <f>IF('6. Postes nuit'!$C$3="Score",0,0)</f>
        <v>0</v>
      </c>
      <c r="BB92">
        <f>IF('6. Postes nuit'!$C$3="Score",0,0)</f>
        <v>0</v>
      </c>
      <c r="BC92">
        <f>IF('6. Postes nuit'!$C$3="Score",0,0)</f>
        <v>0</v>
      </c>
      <c r="BD92">
        <f>IF('6. Postes nuit'!$C$3="Score",0,0)</f>
        <v>0</v>
      </c>
      <c r="BE92">
        <f>IF('6. Postes nuit'!$C$3="Score",0,0)</f>
        <v>0</v>
      </c>
      <c r="BF92">
        <f>IF('6. Postes nuit'!$C$3="Score",0,0)</f>
        <v>0</v>
      </c>
      <c r="BG92">
        <f>IF('6. Postes nuit'!$C$3="Score",0,0)</f>
        <v>0</v>
      </c>
      <c r="BH92">
        <f>IF('6. Postes nuit'!$C$3="Score",0,0)</f>
        <v>0</v>
      </c>
      <c r="BI92">
        <f>IF('6. Postes nuit'!$C$3="Score",0,0)</f>
        <v>0</v>
      </c>
      <c r="BJ92">
        <f>IF('6. Postes nuit'!$C$3="Score",0,0)</f>
        <v>0</v>
      </c>
      <c r="BK92">
        <f>IF('6. Postes nuit'!$C$3="Score",0,0)</f>
        <v>0</v>
      </c>
      <c r="BL92">
        <f>IF('6. Postes nuit'!$C$3="Score",0,0)</f>
        <v>0</v>
      </c>
      <c r="BM92">
        <f>IF('6. Postes nuit'!$C$3="Score",0,0)</f>
        <v>0</v>
      </c>
      <c r="BN92">
        <f>IF('6. Postes nuit'!$C$3="Score",1,1)</f>
        <v>1</v>
      </c>
      <c r="BO92">
        <f>IF('6. Postes nuit'!$C$3="Score",1,1)</f>
        <v>1</v>
      </c>
      <c r="BP92">
        <f>IF('6. Postes nuit'!$C$3="Score",1,1)</f>
        <v>1</v>
      </c>
      <c r="BQ92">
        <f>IF('6. Postes nuit'!$C$3="Score",1,1)</f>
        <v>1</v>
      </c>
      <c r="BR92">
        <f>IF('6. Postes nuit'!$C$3="Score",1,1)</f>
        <v>1</v>
      </c>
      <c r="BS92">
        <f>IF('6. Postes nuit'!$C$3="Score",1,1)</f>
        <v>1</v>
      </c>
      <c r="BT92">
        <f>IF('6. Postes nuit'!$C$3="Score",1,1)</f>
        <v>1</v>
      </c>
      <c r="BU92">
        <f>IF('6. Postes nuit'!$C$3="Score",0,0)</f>
        <v>0</v>
      </c>
      <c r="BV92">
        <f>IF('6. Postes nuit'!$C$3="Score",0,0)</f>
        <v>0</v>
      </c>
      <c r="BW92">
        <f>IF('6. Postes nuit'!$C$3="Score",0,0)</f>
        <v>0</v>
      </c>
      <c r="BX92">
        <f>IF('6. Postes nuit'!$C$3="Score",0,0)</f>
        <v>0</v>
      </c>
      <c r="BY92">
        <f>IF('6. Postes nuit'!$C$3="Score",0,0)</f>
        <v>0</v>
      </c>
      <c r="BZ92">
        <f>IF('6. Postes nuit'!$C$3="Score",0,0)</f>
        <v>0</v>
      </c>
      <c r="CA92">
        <f>IF('6. Postes nuit'!$C$3="Score",0,0)</f>
        <v>0</v>
      </c>
      <c r="CB92">
        <f>IF('6. Postes nuit'!$C$3="Score",0,0)</f>
        <v>0</v>
      </c>
      <c r="CC92">
        <f>IF('6. Postes nuit'!$C$3="Score",1,1)</f>
        <v>1</v>
      </c>
      <c r="CD92">
        <f>IF('6. Postes nuit'!$C$3="Score",1,2)</f>
        <v>2</v>
      </c>
      <c r="CE92">
        <f>IF('6. Postes nuit'!$C$3="Score",1,2)</f>
        <v>2</v>
      </c>
      <c r="CF92">
        <f>IF('6. Postes nuit'!$C$3="Score",1,2)</f>
        <v>2</v>
      </c>
      <c r="CG92">
        <f>IF('6. Postes nuit'!$C$3="Score",1,2)</f>
        <v>2</v>
      </c>
      <c r="CH92">
        <f>IF('6. Postes nuit'!$C$3="Score",1,2)</f>
        <v>2</v>
      </c>
      <c r="CI92">
        <f>IF('6. Postes nuit'!$C$3="Score",1,2)</f>
        <v>2</v>
      </c>
      <c r="CJ92">
        <f>IF('6. Postes nuit'!$C$3="Score",1,1)</f>
        <v>1</v>
      </c>
      <c r="CK92">
        <f>IF('6. Postes nuit'!$C$3="Score",1,1)</f>
        <v>1</v>
      </c>
      <c r="CL92">
        <f>IF('6. Postes nuit'!$C$3="Score",1,1)</f>
        <v>1</v>
      </c>
      <c r="CM92">
        <f>IF('6. Postes nuit'!$C$3="Score",1,1)</f>
        <v>1</v>
      </c>
      <c r="CN92">
        <f>IF('6. Postes nuit'!$C$3="Score",1,1)</f>
        <v>1</v>
      </c>
      <c r="CO92">
        <f>IF('6. Postes nuit'!$C$3="Score",1,1)</f>
        <v>1</v>
      </c>
      <c r="CP92">
        <f>IF('6. Postes nuit'!$C$3="Score",1,2)</f>
        <v>2</v>
      </c>
      <c r="CQ92">
        <f>IF('6. Postes nuit'!$C$3="Score",2,3)</f>
        <v>3</v>
      </c>
      <c r="CR92">
        <f>IF('6. Postes nuit'!$C$3="Score",1,2)</f>
        <v>2</v>
      </c>
      <c r="CS92">
        <f>IF('6. Postes nuit'!$C$3="Score",1,2)</f>
        <v>2</v>
      </c>
      <c r="CT92">
        <f>IF('6. Postes nuit'!$C$3="Score",1,2)</f>
        <v>2</v>
      </c>
      <c r="CU92">
        <f>IF('6. Postes nuit'!$C$3="Score",1,2)</f>
        <v>2</v>
      </c>
      <c r="CV92">
        <f>IF('6. Postes nuit'!$C$3="Score",1,2)</f>
        <v>2</v>
      </c>
      <c r="CW92">
        <f>IF('6. Postes nuit'!$C$3="Score",1,1)</f>
        <v>1</v>
      </c>
      <c r="CX92">
        <f>IF('6. Postes nuit'!$C$3="Score",0,0)</f>
        <v>0</v>
      </c>
      <c r="CY92">
        <f>IF('6. Postes nuit'!$C$3="Score",0,0)</f>
        <v>0</v>
      </c>
      <c r="CZ92">
        <f>IF('6. Postes nuit'!$C$3="Score",0,0)</f>
        <v>0</v>
      </c>
      <c r="DA92">
        <f>IF('6. Postes nuit'!$C$3="Score",0,0)</f>
        <v>0</v>
      </c>
    </row>
    <row r="93" spans="1:105" x14ac:dyDescent="0.35">
      <c r="A93" s="174" t="s">
        <v>1265</v>
      </c>
      <c r="B93" s="186" t="s">
        <v>1188</v>
      </c>
      <c r="D93" s="207">
        <f t="shared" si="4"/>
        <v>0.68235294117647061</v>
      </c>
      <c r="U93">
        <f>IF('6. Postes nuit'!$C$3="Score",1,2)</f>
        <v>2</v>
      </c>
      <c r="V93">
        <f>IF('6. Postes nuit'!$C$3="Score",1,2)</f>
        <v>2</v>
      </c>
      <c r="W93">
        <f>IF('6. Postes nuit'!$C$3="Score",1,2)</f>
        <v>2</v>
      </c>
      <c r="X93">
        <f>IF('6. Postes nuit'!$C$3="Score",1,2)</f>
        <v>2</v>
      </c>
      <c r="Y93">
        <f>IF('6. Postes nuit'!$C$3="Score",1,1)</f>
        <v>1</v>
      </c>
      <c r="Z93">
        <f>IF('6. Postes nuit'!$C$3="Score",0,0)</f>
        <v>0</v>
      </c>
      <c r="AA93">
        <f>IF('6. Postes nuit'!$C$3="Score",0,0)</f>
        <v>0</v>
      </c>
      <c r="AB93">
        <f>IF('6. Postes nuit'!$C$3="Score",0,0)</f>
        <v>0</v>
      </c>
      <c r="AC93">
        <f>IF('6. Postes nuit'!$C$3="Score",0,0)</f>
        <v>0</v>
      </c>
      <c r="AD93">
        <f>IF('6. Postes nuit'!$C$3="Score",0,0)</f>
        <v>0</v>
      </c>
      <c r="AE93">
        <f>IF('6. Postes nuit'!$C$3="Score",0,0)</f>
        <v>0</v>
      </c>
      <c r="AF93">
        <f>IF('6. Postes nuit'!$C$3="Score",0,0)</f>
        <v>0</v>
      </c>
      <c r="AG93">
        <f>IF('6. Postes nuit'!$C$3="Score",0,0)</f>
        <v>0</v>
      </c>
      <c r="AH93">
        <f>IF('6. Postes nuit'!$C$3="Score",0,0)</f>
        <v>0</v>
      </c>
      <c r="AI93">
        <f>IF('6. Postes nuit'!$C$3="Score",0,0)</f>
        <v>0</v>
      </c>
      <c r="AJ93">
        <f>IF('6. Postes nuit'!$C$3="Score",0,0)</f>
        <v>0</v>
      </c>
      <c r="AK93">
        <f>IF('6. Postes nuit'!$C$3="Score",1,1)</f>
        <v>1</v>
      </c>
      <c r="AL93">
        <f>IF('6. Postes nuit'!$C$3="Score",1,1)</f>
        <v>1</v>
      </c>
      <c r="AM93">
        <f>IF('6. Postes nuit'!$C$3="Score",1,1)</f>
        <v>1</v>
      </c>
      <c r="AN93">
        <f>IF('6. Postes nuit'!$C$3="Score",1,1)</f>
        <v>1</v>
      </c>
      <c r="AO93">
        <f>IF('6. Postes nuit'!$C$3="Score",1,1)</f>
        <v>1</v>
      </c>
      <c r="AP93">
        <f>IF('6. Postes nuit'!$C$3="Score",1,1)</f>
        <v>1</v>
      </c>
      <c r="AQ93">
        <f>IF('6. Postes nuit'!$C$3="Score",1,1)</f>
        <v>1</v>
      </c>
      <c r="AR93">
        <f>IF('6. Postes nuit'!$C$3="Score",0,0)</f>
        <v>0</v>
      </c>
      <c r="AS93">
        <f>IF('6. Postes nuit'!$C$3="Score",1,1)</f>
        <v>1</v>
      </c>
      <c r="AT93">
        <f>IF('6. Postes nuit'!$C$3="Score",1,1)</f>
        <v>1</v>
      </c>
      <c r="AU93">
        <f>IF('6. Postes nuit'!$C$3="Score",1,1)</f>
        <v>1</v>
      </c>
      <c r="AV93">
        <f>IF('6. Postes nuit'!$C$3="Score",1,1)</f>
        <v>1</v>
      </c>
      <c r="AW93">
        <f>IF('6. Postes nuit'!$C$3="Score",1,1)</f>
        <v>1</v>
      </c>
      <c r="AX93">
        <f>IF('6. Postes nuit'!$C$3="Score",1,1)</f>
        <v>1</v>
      </c>
      <c r="AY93">
        <f>IF('6. Postes nuit'!$C$3="Score",1,1)</f>
        <v>1</v>
      </c>
      <c r="AZ93">
        <f>IF('6. Postes nuit'!$C$3="Score",0,0)</f>
        <v>0</v>
      </c>
      <c r="BA93">
        <f>IF('6. Postes nuit'!$C$3="Score",1,1)</f>
        <v>1</v>
      </c>
      <c r="BB93">
        <f>IF('6. Postes nuit'!$C$3="Score",1,2)</f>
        <v>2</v>
      </c>
      <c r="BC93">
        <f>IF('6. Postes nuit'!$C$3="Score",1,2)</f>
        <v>2</v>
      </c>
      <c r="BD93">
        <f>IF('6. Postes nuit'!$C$3="Score",1,2)</f>
        <v>2</v>
      </c>
      <c r="BE93">
        <f>IF('6. Postes nuit'!$C$3="Score",1,2)</f>
        <v>2</v>
      </c>
      <c r="BF93">
        <f>IF('6. Postes nuit'!$C$3="Score",1,2)</f>
        <v>2</v>
      </c>
      <c r="BG93">
        <f>IF('6. Postes nuit'!$C$3="Score",1,2)</f>
        <v>2</v>
      </c>
      <c r="BH93">
        <f>IF('6. Postes nuit'!$C$3="Score",1,1)</f>
        <v>1</v>
      </c>
      <c r="BI93">
        <f>IF('6. Postes nuit'!$C$3="Score",0,0)</f>
        <v>0</v>
      </c>
      <c r="BJ93">
        <f>IF('6. Postes nuit'!$C$3="Score",0,0)</f>
        <v>0</v>
      </c>
      <c r="BK93">
        <f>IF('6. Postes nuit'!$C$3="Score",0,0)</f>
        <v>0</v>
      </c>
      <c r="BL93">
        <f>IF('6. Postes nuit'!$C$3="Score",0,0)</f>
        <v>0</v>
      </c>
      <c r="BM93">
        <f>IF('6. Postes nuit'!$C$3="Score",0,0)</f>
        <v>0</v>
      </c>
      <c r="BN93">
        <f>IF('6. Postes nuit'!$C$3="Score",1,1)</f>
        <v>1</v>
      </c>
      <c r="BO93">
        <f>IF('6. Postes nuit'!$C$3="Score",1,1)</f>
        <v>1</v>
      </c>
      <c r="BP93">
        <f>IF('6. Postes nuit'!$C$3="Score",1,1)</f>
        <v>1</v>
      </c>
      <c r="BQ93">
        <f>IF('6. Postes nuit'!$C$3="Score",1,1)</f>
        <v>1</v>
      </c>
      <c r="BR93">
        <f>IF('6. Postes nuit'!$C$3="Score",1,1)</f>
        <v>1</v>
      </c>
      <c r="BS93">
        <f>IF('6. Postes nuit'!$C$3="Score",1,1)</f>
        <v>1</v>
      </c>
      <c r="BT93">
        <f>IF('6. Postes nuit'!$C$3="Score",1,1)</f>
        <v>1</v>
      </c>
      <c r="BU93">
        <f>IF('6. Postes nuit'!$C$3="Score",0,0)</f>
        <v>0</v>
      </c>
      <c r="BV93">
        <f>IF('6. Postes nuit'!$C$3="Score",0,0)</f>
        <v>0</v>
      </c>
      <c r="BW93">
        <f>IF('6. Postes nuit'!$C$3="Score",0,0)</f>
        <v>0</v>
      </c>
      <c r="BX93">
        <f>IF('6. Postes nuit'!$C$3="Score",0,0)</f>
        <v>0</v>
      </c>
      <c r="BY93">
        <f>IF('6. Postes nuit'!$C$3="Score",0,0)</f>
        <v>0</v>
      </c>
      <c r="BZ93">
        <f>IF('6. Postes nuit'!$C$3="Score",1,1)</f>
        <v>1</v>
      </c>
      <c r="CA93">
        <f>IF('6. Postes nuit'!$C$3="Score",1,1)</f>
        <v>1</v>
      </c>
      <c r="CB93">
        <f>IF('6. Postes nuit'!$C$3="Score",1,1)</f>
        <v>1</v>
      </c>
      <c r="CC93">
        <f>IF('6. Postes nuit'!$C$3="Score",1,1)</f>
        <v>1</v>
      </c>
      <c r="CD93">
        <f>IF('6. Postes nuit'!$C$3="Score",1,1)</f>
        <v>1</v>
      </c>
      <c r="CE93">
        <f>IF('6. Postes nuit'!$C$3="Score",1,1)</f>
        <v>1</v>
      </c>
      <c r="CF93">
        <f>IF('6. Postes nuit'!$C$3="Score",1,1)</f>
        <v>1</v>
      </c>
      <c r="CG93">
        <f>IF('6. Postes nuit'!$C$3="Score",0,0)</f>
        <v>0</v>
      </c>
      <c r="CH93">
        <f>IF('6. Postes nuit'!$C$3="Score",0,0)</f>
        <v>0</v>
      </c>
      <c r="CI93">
        <f>IF('6. Postes nuit'!$C$3="Score",0,0)</f>
        <v>0</v>
      </c>
      <c r="CJ93">
        <f>IF('6. Postes nuit'!$C$3="Score",0,0)</f>
        <v>0</v>
      </c>
      <c r="CK93">
        <f>IF('6. Postes nuit'!$C$3="Score",0,0)</f>
        <v>0</v>
      </c>
      <c r="CL93">
        <f>IF('6. Postes nuit'!$C$3="Score",0,0)</f>
        <v>0</v>
      </c>
      <c r="CM93">
        <f>IF('6. Postes nuit'!$C$3="Score",0,0)</f>
        <v>0</v>
      </c>
      <c r="CN93">
        <f>IF('6. Postes nuit'!$C$3="Score",0,0)</f>
        <v>0</v>
      </c>
      <c r="CO93">
        <f>IF('6. Postes nuit'!$C$3="Score",0,0)</f>
        <v>0</v>
      </c>
      <c r="CP93">
        <f>IF('6. Postes nuit'!$C$3="Score",1,1)</f>
        <v>1</v>
      </c>
      <c r="CQ93">
        <f>IF('6. Postes nuit'!$C$3="Score",1,1)</f>
        <v>1</v>
      </c>
      <c r="CR93">
        <f>IF('6. Postes nuit'!$C$3="Score",1,1)</f>
        <v>1</v>
      </c>
      <c r="CS93">
        <f>IF('6. Postes nuit'!$C$3="Score",1,1)</f>
        <v>1</v>
      </c>
      <c r="CT93">
        <f>IF('6. Postes nuit'!$C$3="Score",1,1)</f>
        <v>1</v>
      </c>
      <c r="CU93">
        <f>IF('6. Postes nuit'!$C$3="Score",1,1)</f>
        <v>1</v>
      </c>
      <c r="CV93">
        <f>IF('6. Postes nuit'!$C$3="Score",1,1)</f>
        <v>1</v>
      </c>
      <c r="CW93">
        <f>IF('6. Postes nuit'!$C$3="Score",0,0)</f>
        <v>0</v>
      </c>
      <c r="CX93">
        <f>IF('6. Postes nuit'!$C$3="Score",0,0)</f>
        <v>0</v>
      </c>
      <c r="CY93">
        <f>IF('6. Postes nuit'!$C$3="Score",0,0)</f>
        <v>0</v>
      </c>
      <c r="CZ93">
        <f>IF('6. Postes nuit'!$C$3="Score",0,0)</f>
        <v>0</v>
      </c>
      <c r="DA93">
        <f>IF('6. Postes nuit'!$C$3="Score",0,0)</f>
        <v>0</v>
      </c>
    </row>
    <row r="94" spans="1:105" x14ac:dyDescent="0.35">
      <c r="A94" s="174" t="s">
        <v>1265</v>
      </c>
      <c r="B94" s="186" t="s">
        <v>1189</v>
      </c>
      <c r="D94" s="207">
        <f t="shared" si="4"/>
        <v>0.85882352941176465</v>
      </c>
      <c r="U94">
        <f>IF('6. Postes nuit'!$C$3="Score",0,0)</f>
        <v>0</v>
      </c>
      <c r="V94">
        <f>IF('6. Postes nuit'!$C$3="Score",0,0)</f>
        <v>0</v>
      </c>
      <c r="W94">
        <f>IF('6. Postes nuit'!$C$3="Score",0,0)</f>
        <v>0</v>
      </c>
      <c r="X94">
        <f>IF('6. Postes nuit'!$C$3="Score",0,0)</f>
        <v>0</v>
      </c>
      <c r="Y94">
        <f>IF('6. Postes nuit'!$C$3="Score",0,0)</f>
        <v>0</v>
      </c>
      <c r="Z94">
        <f>IF('6. Postes nuit'!$C$3="Score",0,0)</f>
        <v>0</v>
      </c>
      <c r="AA94">
        <f>IF('6. Postes nuit'!$C$3="Score",0,0)</f>
        <v>0</v>
      </c>
      <c r="AB94">
        <f>IF('6. Postes nuit'!$C$3="Score",0,0)</f>
        <v>0</v>
      </c>
      <c r="AC94">
        <f>IF('6. Postes nuit'!$C$3="Score",1,1)</f>
        <v>1</v>
      </c>
      <c r="AD94">
        <f>IF('6. Postes nuit'!$C$3="Score",1,1)</f>
        <v>1</v>
      </c>
      <c r="AE94">
        <f>IF('6. Postes nuit'!$C$3="Score",1,1)</f>
        <v>1</v>
      </c>
      <c r="AF94">
        <f>IF('6. Postes nuit'!$C$3="Score",1,1)</f>
        <v>1</v>
      </c>
      <c r="AG94">
        <f>IF('6. Postes nuit'!$C$3="Score",1,1)</f>
        <v>1</v>
      </c>
      <c r="AH94">
        <f>IF('6. Postes nuit'!$C$3="Score",1,2)</f>
        <v>2</v>
      </c>
      <c r="AI94">
        <f>IF('6. Postes nuit'!$C$3="Score",2,3)</f>
        <v>3</v>
      </c>
      <c r="AJ94">
        <f>IF('6. Postes nuit'!$C$3="Score",1,2)</f>
        <v>2</v>
      </c>
      <c r="AK94">
        <f>IF('6. Postes nuit'!$C$3="Score",1,2)</f>
        <v>2</v>
      </c>
      <c r="AL94">
        <f>IF('6. Postes nuit'!$C$3="Score",1,2)</f>
        <v>2</v>
      </c>
      <c r="AM94">
        <f>IF('6. Postes nuit'!$C$3="Score",1,2)</f>
        <v>2</v>
      </c>
      <c r="AN94">
        <f>IF('6. Postes nuit'!$C$3="Score",1,2)</f>
        <v>2</v>
      </c>
      <c r="AO94">
        <f>IF('6. Postes nuit'!$C$3="Score",1,1)</f>
        <v>1</v>
      </c>
      <c r="AP94">
        <f>IF('6. Postes nuit'!$C$3="Score",0,0)</f>
        <v>0</v>
      </c>
      <c r="AQ94">
        <f>IF('6. Postes nuit'!$C$3="Score",0,0)</f>
        <v>0</v>
      </c>
      <c r="AR94">
        <f>IF('6. Postes nuit'!$C$3="Score",0,0)</f>
        <v>0</v>
      </c>
      <c r="AS94">
        <f>IF('6. Postes nuit'!$C$3="Score",1,1)</f>
        <v>1</v>
      </c>
      <c r="AT94">
        <f>IF('6. Postes nuit'!$C$3="Score",1,2)</f>
        <v>2</v>
      </c>
      <c r="AU94">
        <f>IF('6. Postes nuit'!$C$3="Score",1,2)</f>
        <v>2</v>
      </c>
      <c r="AV94">
        <f>IF('6. Postes nuit'!$C$3="Score",1,2)</f>
        <v>2</v>
      </c>
      <c r="AW94">
        <f>IF('6. Postes nuit'!$C$3="Score",1,2)</f>
        <v>2</v>
      </c>
      <c r="AX94">
        <f>IF('6. Postes nuit'!$C$3="Score",1,2)</f>
        <v>2</v>
      </c>
      <c r="AY94">
        <f>IF('6. Postes nuit'!$C$3="Score",1,2)</f>
        <v>2</v>
      </c>
      <c r="AZ94">
        <f>IF('6. Postes nuit'!$C$3="Score",1,1)</f>
        <v>1</v>
      </c>
      <c r="BA94">
        <f>IF('6. Postes nuit'!$C$3="Score",0,0)</f>
        <v>0</v>
      </c>
      <c r="BB94">
        <f>IF('6. Postes nuit'!$C$3="Score",0,0)</f>
        <v>0</v>
      </c>
      <c r="BC94">
        <f>IF('6. Postes nuit'!$C$3="Score",0,0)</f>
        <v>0</v>
      </c>
      <c r="BD94">
        <f>IF('6. Postes nuit'!$C$3="Score",0,0)</f>
        <v>0</v>
      </c>
      <c r="BE94">
        <f>IF('6. Postes nuit'!$C$3="Score",0,0)</f>
        <v>0</v>
      </c>
      <c r="BF94">
        <f>IF('6. Postes nuit'!$C$3="Score",0,0)</f>
        <v>0</v>
      </c>
      <c r="BG94">
        <f>IF('6. Postes nuit'!$C$3="Score",0,0)</f>
        <v>0</v>
      </c>
      <c r="BH94">
        <f>IF('6. Postes nuit'!$C$3="Score",0,0)</f>
        <v>0</v>
      </c>
      <c r="BI94">
        <f>IF('6. Postes nuit'!$C$3="Score",0,0)</f>
        <v>0</v>
      </c>
      <c r="BJ94">
        <f>IF('6. Postes nuit'!$C$3="Score",1,1)</f>
        <v>1</v>
      </c>
      <c r="BK94">
        <f>IF('6. Postes nuit'!$C$3="Score",1,2)</f>
        <v>2</v>
      </c>
      <c r="BL94">
        <f>IF('6. Postes nuit'!$C$3="Score",1,2)</f>
        <v>2</v>
      </c>
      <c r="BM94">
        <f>IF('6. Postes nuit'!$C$3="Score",1,2)</f>
        <v>2</v>
      </c>
      <c r="BN94">
        <f>IF('6. Postes nuit'!$C$3="Score",1,2)</f>
        <v>2</v>
      </c>
      <c r="BO94">
        <f>IF('6. Postes nuit'!$C$3="Score",1,2)</f>
        <v>2</v>
      </c>
      <c r="BP94">
        <f>IF('6. Postes nuit'!$C$3="Score",1,2)</f>
        <v>2</v>
      </c>
      <c r="BQ94">
        <f>IF('6. Postes nuit'!$C$3="Score",1,1)</f>
        <v>1</v>
      </c>
      <c r="BR94">
        <f>IF('6. Postes nuit'!$C$3="Score",0,0)</f>
        <v>0</v>
      </c>
      <c r="BS94">
        <f>IF('6. Postes nuit'!$C$3="Score",0,0)</f>
        <v>0</v>
      </c>
      <c r="BT94">
        <f>IF('6. Postes nuit'!$C$3="Score",0,0)</f>
        <v>0</v>
      </c>
      <c r="BU94">
        <f>IF('6. Postes nuit'!$C$3="Score",0,0)</f>
        <v>0</v>
      </c>
      <c r="BV94">
        <f>IF('6. Postes nuit'!$C$3="Score",0,0)</f>
        <v>0</v>
      </c>
      <c r="BW94">
        <f>IF('6. Postes nuit'!$C$3="Score",0,0)</f>
        <v>0</v>
      </c>
      <c r="BX94">
        <f>IF('6. Postes nuit'!$C$3="Score",0,0)</f>
        <v>0</v>
      </c>
      <c r="BY94">
        <f>IF('6. Postes nuit'!$C$3="Score",0,0)</f>
        <v>0</v>
      </c>
      <c r="BZ94">
        <f>IF('6. Postes nuit'!$C$3="Score",0,0)</f>
        <v>0</v>
      </c>
      <c r="CA94">
        <f>IF('6. Postes nuit'!$C$3="Score",0,0)</f>
        <v>0</v>
      </c>
      <c r="CB94">
        <f>IF('6. Postes nuit'!$C$3="Score",0,0)</f>
        <v>0</v>
      </c>
      <c r="CC94">
        <f>IF('6. Postes nuit'!$C$3="Score",0,0)</f>
        <v>0</v>
      </c>
      <c r="CD94">
        <f>IF('6. Postes nuit'!$C$3="Score",0,0)</f>
        <v>0</v>
      </c>
      <c r="CE94">
        <f>IF('6. Postes nuit'!$C$3="Score",0,0)</f>
        <v>0</v>
      </c>
      <c r="CF94">
        <f>IF('6. Postes nuit'!$C$3="Score",0,0)</f>
        <v>0</v>
      </c>
      <c r="CG94">
        <f>IF('6. Postes nuit'!$C$3="Score",0,0)</f>
        <v>0</v>
      </c>
      <c r="CH94">
        <f>IF('6. Postes nuit'!$C$3="Score",0,0)</f>
        <v>0</v>
      </c>
      <c r="CI94">
        <f>IF('6. Postes nuit'!$C$3="Score",0,0)</f>
        <v>0</v>
      </c>
      <c r="CJ94">
        <f>IF('6. Postes nuit'!$C$3="Score",0,0)</f>
        <v>0</v>
      </c>
      <c r="CK94">
        <f>IF('6. Postes nuit'!$C$3="Score",0,0)</f>
        <v>0</v>
      </c>
      <c r="CL94">
        <f>IF('6. Postes nuit'!$C$3="Score",0,0)</f>
        <v>0</v>
      </c>
      <c r="CM94">
        <f>IF('6. Postes nuit'!$C$3="Score",0,0)</f>
        <v>0</v>
      </c>
      <c r="CN94">
        <f>IF('6. Postes nuit'!$C$3="Score",1,1)</f>
        <v>1</v>
      </c>
      <c r="CO94">
        <f>IF('6. Postes nuit'!$C$3="Score",1,1)</f>
        <v>1</v>
      </c>
      <c r="CP94">
        <f>IF('6. Postes nuit'!$C$3="Score",1,1)</f>
        <v>1</v>
      </c>
      <c r="CQ94">
        <f>IF('6. Postes nuit'!$C$3="Score",1,1)</f>
        <v>1</v>
      </c>
      <c r="CR94">
        <f>IF('6. Postes nuit'!$C$3="Score",1,1)</f>
        <v>1</v>
      </c>
      <c r="CS94">
        <f>IF('6. Postes nuit'!$C$3="Score",1,2)</f>
        <v>2</v>
      </c>
      <c r="CT94">
        <f>IF('6. Postes nuit'!$C$3="Score",2,3)</f>
        <v>3</v>
      </c>
      <c r="CU94">
        <f>IF('6. Postes nuit'!$C$3="Score",1,2)</f>
        <v>2</v>
      </c>
      <c r="CV94">
        <f>IF('6. Postes nuit'!$C$3="Score",1,2)</f>
        <v>2</v>
      </c>
      <c r="CW94">
        <f>IF('6. Postes nuit'!$C$3="Score",1,2)</f>
        <v>2</v>
      </c>
      <c r="CX94">
        <f>IF('6. Postes nuit'!$C$3="Score",1,2)</f>
        <v>2</v>
      </c>
      <c r="CY94">
        <f>IF('6. Postes nuit'!$C$3="Score",2,3)</f>
        <v>3</v>
      </c>
      <c r="CZ94">
        <f>IF('6. Postes nuit'!$C$3="Score",1,2)</f>
        <v>2</v>
      </c>
      <c r="DA94">
        <f>IF('6. Postes nuit'!$C$3="Score",1,1)</f>
        <v>1</v>
      </c>
    </row>
    <row r="95" spans="1:105" x14ac:dyDescent="0.35">
      <c r="A95" s="174" t="s">
        <v>1236</v>
      </c>
      <c r="B95" s="186" t="s">
        <v>1190</v>
      </c>
      <c r="D95" s="207">
        <f t="shared" si="4"/>
        <v>0.49411764705882355</v>
      </c>
      <c r="U95">
        <f>IF('6. Postes nuit'!$C$3="Score",0,0)</f>
        <v>0</v>
      </c>
      <c r="V95">
        <f>IF('6. Postes nuit'!$C$3="Score",0,0)</f>
        <v>0</v>
      </c>
      <c r="W95">
        <f>IF('6. Postes nuit'!$C$3="Score",0,0)</f>
        <v>0</v>
      </c>
      <c r="X95">
        <f>IF('6. Postes nuit'!$C$3="Score",0,0)</f>
        <v>0</v>
      </c>
      <c r="Y95">
        <f>IF('6. Postes nuit'!$C$3="Score",0,0)</f>
        <v>0</v>
      </c>
      <c r="Z95">
        <f>IF('6. Postes nuit'!$C$3="Score",0,0)</f>
        <v>0</v>
      </c>
      <c r="AA95">
        <f>IF('6. Postes nuit'!$C$3="Score",0,0)</f>
        <v>0</v>
      </c>
      <c r="AB95">
        <f>IF('6. Postes nuit'!$C$3="Score",0,0)</f>
        <v>0</v>
      </c>
      <c r="AC95">
        <f>IF('6. Postes nuit'!$C$3="Score",0,0)</f>
        <v>0</v>
      </c>
      <c r="AD95">
        <f>IF('6. Postes nuit'!$C$3="Score",0,0)</f>
        <v>0</v>
      </c>
      <c r="AE95">
        <f>IF('6. Postes nuit'!$C$3="Score",0,0)</f>
        <v>0</v>
      </c>
      <c r="AF95">
        <f>IF('6. Postes nuit'!$C$3="Score",0,0)</f>
        <v>0</v>
      </c>
      <c r="AG95">
        <f>IF('6. Postes nuit'!$C$3="Score",0,0)</f>
        <v>0</v>
      </c>
      <c r="AH95">
        <f>IF('6. Postes nuit'!$C$3="Score",0,0)</f>
        <v>0</v>
      </c>
      <c r="AI95">
        <f>IF('6. Postes nuit'!$C$3="Score",0,0)</f>
        <v>0</v>
      </c>
      <c r="AJ95">
        <f>IF('6. Postes nuit'!$C$3="Score",0,0)</f>
        <v>0</v>
      </c>
      <c r="AK95">
        <f>IF('6. Postes nuit'!$C$3="Score",0,0)</f>
        <v>0</v>
      </c>
      <c r="AL95">
        <f>IF('6. Postes nuit'!$C$3="Score",1,1)</f>
        <v>1</v>
      </c>
      <c r="AM95">
        <f>IF('6. Postes nuit'!$C$3="Score",1,1)</f>
        <v>1</v>
      </c>
      <c r="AN95">
        <f>IF('6. Postes nuit'!$C$3="Score",1,1)</f>
        <v>1</v>
      </c>
      <c r="AO95">
        <f>IF('6. Postes nuit'!$C$3="Score",1,1)</f>
        <v>1</v>
      </c>
      <c r="AP95">
        <f>IF('6. Postes nuit'!$C$3="Score",1,2)</f>
        <v>2</v>
      </c>
      <c r="AQ95">
        <f>IF('6. Postes nuit'!$C$3="Score",1,2)</f>
        <v>2</v>
      </c>
      <c r="AR95">
        <f>IF('6. Postes nuit'!$C$3="Score",1,2)</f>
        <v>2</v>
      </c>
      <c r="AS95">
        <f>IF('6. Postes nuit'!$C$3="Score",1,1)</f>
        <v>1</v>
      </c>
      <c r="AT95">
        <f>IF('6. Postes nuit'!$C$3="Score",1,1)</f>
        <v>1</v>
      </c>
      <c r="AU95">
        <f>IF('6. Postes nuit'!$C$3="Score",1,1)</f>
        <v>1</v>
      </c>
      <c r="AV95">
        <f>IF('6. Postes nuit'!$C$3="Score",1,1)</f>
        <v>1</v>
      </c>
      <c r="AW95">
        <f>IF('6. Postes nuit'!$C$3="Score",0,0)</f>
        <v>0</v>
      </c>
      <c r="AX95">
        <f>IF('6. Postes nuit'!$C$3="Score",0,0)</f>
        <v>0</v>
      </c>
      <c r="AY95">
        <f>IF('6. Postes nuit'!$C$3="Score",0,0)</f>
        <v>0</v>
      </c>
      <c r="AZ95">
        <f>IF('6. Postes nuit'!$C$3="Score",0,0)</f>
        <v>0</v>
      </c>
      <c r="BA95">
        <f>IF('6. Postes nuit'!$C$3="Score",0,0)</f>
        <v>0</v>
      </c>
      <c r="BB95">
        <f>IF('6. Postes nuit'!$C$3="Score",1,1)</f>
        <v>1</v>
      </c>
      <c r="BC95">
        <f>IF('6. Postes nuit'!$C$3="Score",1,1)</f>
        <v>1</v>
      </c>
      <c r="BD95">
        <f>IF('6. Postes nuit'!$C$3="Score",1,1)</f>
        <v>1</v>
      </c>
      <c r="BE95">
        <f>IF('6. Postes nuit'!$C$3="Score",1,1)</f>
        <v>1</v>
      </c>
      <c r="BF95">
        <f>IF('6. Postes nuit'!$C$3="Score",1,1)</f>
        <v>1</v>
      </c>
      <c r="BG95">
        <f>IF('6. Postes nuit'!$C$3="Score",1,1)</f>
        <v>1</v>
      </c>
      <c r="BH95">
        <f>IF('6. Postes nuit'!$C$3="Score",1,1)</f>
        <v>1</v>
      </c>
      <c r="BI95">
        <f>IF('6. Postes nuit'!$C$3="Score",0,0)</f>
        <v>0</v>
      </c>
      <c r="BJ95">
        <f>IF('6. Postes nuit'!$C$3="Score",0,0)</f>
        <v>0</v>
      </c>
      <c r="BK95">
        <f>IF('6. Postes nuit'!$C$3="Score",0,0)</f>
        <v>0</v>
      </c>
      <c r="BL95">
        <f>IF('6. Postes nuit'!$C$3="Score",0,0)</f>
        <v>0</v>
      </c>
      <c r="BM95">
        <f>IF('6. Postes nuit'!$C$3="Score",0,0)</f>
        <v>0</v>
      </c>
      <c r="BN95">
        <f>IF('6. Postes nuit'!$C$3="Score",0,0)</f>
        <v>0</v>
      </c>
      <c r="BO95">
        <f>IF('6. Postes nuit'!$C$3="Score",0,0)</f>
        <v>0</v>
      </c>
      <c r="BP95">
        <f>IF('6. Postes nuit'!$C$3="Score",0,0)</f>
        <v>0</v>
      </c>
      <c r="BQ95">
        <f>IF('6. Postes nuit'!$C$3="Score",0,0)</f>
        <v>0</v>
      </c>
      <c r="BR95">
        <f>IF('6. Postes nuit'!$C$3="Score",0,0)</f>
        <v>0</v>
      </c>
      <c r="BS95">
        <f>IF('6. Postes nuit'!$C$3="Score",1,1)</f>
        <v>1</v>
      </c>
      <c r="BT95">
        <f>IF('6. Postes nuit'!$C$3="Score",1,1)</f>
        <v>1</v>
      </c>
      <c r="BU95">
        <f>IF('6. Postes nuit'!$C$3="Score",1,1)</f>
        <v>1</v>
      </c>
      <c r="BV95">
        <f>IF('6. Postes nuit'!$C$3="Score",1,1)</f>
        <v>1</v>
      </c>
      <c r="BW95">
        <f>IF('6. Postes nuit'!$C$3="Score",1,1)</f>
        <v>1</v>
      </c>
      <c r="BX95">
        <f>IF('6. Postes nuit'!$C$3="Score",1,2)</f>
        <v>2</v>
      </c>
      <c r="BY95">
        <f>IF('6. Postes nuit'!$C$3="Score",2,3)</f>
        <v>3</v>
      </c>
      <c r="BZ95">
        <f>IF('6. Postes nuit'!$C$3="Score",1,2)</f>
        <v>2</v>
      </c>
      <c r="CA95">
        <f>IF('6. Postes nuit'!$C$3="Score",1,2)</f>
        <v>2</v>
      </c>
      <c r="CB95">
        <f>IF('6. Postes nuit'!$C$3="Score",1,2)</f>
        <v>2</v>
      </c>
      <c r="CC95">
        <f>IF('6. Postes nuit'!$C$3="Score",1,2)</f>
        <v>2</v>
      </c>
      <c r="CD95">
        <f>IF('6. Postes nuit'!$C$3="Score",1,2)</f>
        <v>2</v>
      </c>
      <c r="CE95">
        <f>IF('6. Postes nuit'!$C$3="Score",1,1)</f>
        <v>1</v>
      </c>
      <c r="CF95">
        <f>IF('6. Postes nuit'!$C$3="Score",0,0)</f>
        <v>0</v>
      </c>
      <c r="CG95">
        <f>IF('6. Postes nuit'!$C$3="Score",0,0)</f>
        <v>0</v>
      </c>
      <c r="CH95">
        <f>IF('6. Postes nuit'!$C$3="Score",0,0)</f>
        <v>0</v>
      </c>
      <c r="CI95">
        <f>IF('6. Postes nuit'!$C$3="Score",0,0)</f>
        <v>0</v>
      </c>
      <c r="CJ95">
        <f>IF('6. Postes nuit'!$C$3="Score",0,0)</f>
        <v>0</v>
      </c>
      <c r="CK95">
        <f>IF('6. Postes nuit'!$C$3="Score",0,0)</f>
        <v>0</v>
      </c>
      <c r="CL95">
        <f>IF('6. Postes nuit'!$C$3="Score",0,0)</f>
        <v>0</v>
      </c>
      <c r="CM95">
        <f>IF('6. Postes nuit'!$C$3="Score",0,0)</f>
        <v>0</v>
      </c>
      <c r="CN95">
        <f>IF('6. Postes nuit'!$C$3="Score",0,0)</f>
        <v>0</v>
      </c>
      <c r="CO95">
        <f>IF('6. Postes nuit'!$C$3="Score",0,0)</f>
        <v>0</v>
      </c>
      <c r="CP95">
        <f>IF('6. Postes nuit'!$C$3="Score",0,0)</f>
        <v>0</v>
      </c>
      <c r="CQ95">
        <f>IF('6. Postes nuit'!$C$3="Score",0,0)</f>
        <v>0</v>
      </c>
      <c r="CR95">
        <f>IF('6. Postes nuit'!$C$3="Score",0,0)</f>
        <v>0</v>
      </c>
      <c r="CS95">
        <f>IF('6. Postes nuit'!$C$3="Score",0,0)</f>
        <v>0</v>
      </c>
      <c r="CT95">
        <f>IF('6. Postes nuit'!$C$3="Score",0,0)</f>
        <v>0</v>
      </c>
      <c r="CU95">
        <f>IF('6. Postes nuit'!$C$3="Score",0,0)</f>
        <v>0</v>
      </c>
      <c r="CV95">
        <f>IF('6. Postes nuit'!$C$3="Score",0,0)</f>
        <v>0</v>
      </c>
      <c r="CW95">
        <f>IF('6. Postes nuit'!$C$3="Score",0,0)</f>
        <v>0</v>
      </c>
      <c r="CX95">
        <f>IF('6. Postes nuit'!$C$3="Score",0,0)</f>
        <v>0</v>
      </c>
      <c r="CY95">
        <f>IF('6. Postes nuit'!$C$3="Score",0,0)</f>
        <v>0</v>
      </c>
      <c r="CZ95">
        <f>IF('6. Postes nuit'!$C$3="Score",0,0)</f>
        <v>0</v>
      </c>
      <c r="DA95">
        <f>IF('6. Postes nuit'!$C$3="Score",0,0)</f>
        <v>0</v>
      </c>
    </row>
    <row r="96" spans="1:105" x14ac:dyDescent="0.35">
      <c r="A96" s="174" t="s">
        <v>1265</v>
      </c>
      <c r="B96" s="186" t="s">
        <v>1191</v>
      </c>
      <c r="D96" s="207">
        <f t="shared" si="4"/>
        <v>1.6235294117647059</v>
      </c>
      <c r="U96">
        <f>IF('6. Postes nuit'!$C$3="Score",1,2)</f>
        <v>2</v>
      </c>
      <c r="V96">
        <f>IF('6. Postes nuit'!$C$3="Score",1,2)</f>
        <v>2</v>
      </c>
      <c r="W96">
        <f>IF('6. Postes nuit'!$C$3="Score",1,1)</f>
        <v>1</v>
      </c>
      <c r="X96">
        <f>IF('6. Postes nuit'!$C$3="Score",0,0)</f>
        <v>0</v>
      </c>
      <c r="Y96">
        <f>IF('6. Postes nuit'!$C$3="Score",0,0)</f>
        <v>0</v>
      </c>
      <c r="Z96">
        <f>IF('6. Postes nuit'!$C$3="Score",0,0)</f>
        <v>0</v>
      </c>
      <c r="AA96">
        <f>IF('6. Postes nuit'!$C$3="Score",0,0)</f>
        <v>0</v>
      </c>
      <c r="AB96">
        <f>IF('6. Postes nuit'!$C$3="Score",0,0)</f>
        <v>0</v>
      </c>
      <c r="AC96">
        <f>IF('6. Postes nuit'!$C$3="Score",1,1)</f>
        <v>1</v>
      </c>
      <c r="AD96">
        <f>IF('6. Postes nuit'!$C$3="Score",1,1)</f>
        <v>1</v>
      </c>
      <c r="AE96">
        <f>IF('6. Postes nuit'!$C$3="Score",1,1)</f>
        <v>1</v>
      </c>
      <c r="AF96">
        <f>IF('6. Postes nuit'!$C$3="Score",1,1)</f>
        <v>1</v>
      </c>
      <c r="AG96">
        <f>IF('6. Postes nuit'!$C$3="Score",1,1)</f>
        <v>1</v>
      </c>
      <c r="AH96">
        <f>IF('6. Postes nuit'!$C$3="Score",1,2)</f>
        <v>2</v>
      </c>
      <c r="AI96">
        <f>IF('6. Postes nuit'!$C$3="Score",2,3)</f>
        <v>3</v>
      </c>
      <c r="AJ96">
        <f>IF('6. Postes nuit'!$C$3="Score",1,2)</f>
        <v>2</v>
      </c>
      <c r="AK96">
        <f>IF('6. Postes nuit'!$C$3="Score",1,2)</f>
        <v>2</v>
      </c>
      <c r="AL96">
        <f>IF('6. Postes nuit'!$C$3="Score",1,2)</f>
        <v>2</v>
      </c>
      <c r="AM96">
        <f>IF('6. Postes nuit'!$C$3="Score",2,3)</f>
        <v>3</v>
      </c>
      <c r="AN96">
        <f>IF('6. Postes nuit'!$C$3="Score",2,4)</f>
        <v>4</v>
      </c>
      <c r="AO96">
        <f>IF('6. Postes nuit'!$C$3="Score",2,3)</f>
        <v>3</v>
      </c>
      <c r="AP96">
        <f>IF('6. Postes nuit'!$C$3="Score",1,2)</f>
        <v>2</v>
      </c>
      <c r="AQ96">
        <f>IF('6. Postes nuit'!$C$3="Score",1,2)</f>
        <v>2</v>
      </c>
      <c r="AR96">
        <f>IF('6. Postes nuit'!$C$3="Score",2,3)</f>
        <v>3</v>
      </c>
      <c r="AS96">
        <f>IF('6. Postes nuit'!$C$3="Score",2,4)</f>
        <v>4</v>
      </c>
      <c r="AT96">
        <f>IF('6. Postes nuit'!$C$3="Score",2,3)</f>
        <v>3</v>
      </c>
      <c r="AU96">
        <f>IF('6. Postes nuit'!$C$3="Score",1,2)</f>
        <v>2</v>
      </c>
      <c r="AV96">
        <f>IF('6. Postes nuit'!$C$3="Score",1,2)</f>
        <v>2</v>
      </c>
      <c r="AW96">
        <f>IF('6. Postes nuit'!$C$3="Score",1,2)</f>
        <v>2</v>
      </c>
      <c r="AX96">
        <f>IF('6. Postes nuit'!$C$3="Score",1,2)</f>
        <v>2</v>
      </c>
      <c r="AY96">
        <f>IF('6. Postes nuit'!$C$3="Score",1,2)</f>
        <v>2</v>
      </c>
      <c r="AZ96">
        <f>IF('6. Postes nuit'!$C$3="Score",1,2)</f>
        <v>2</v>
      </c>
      <c r="BA96">
        <f>IF('6. Postes nuit'!$C$3="Score",1,2)</f>
        <v>2</v>
      </c>
      <c r="BB96">
        <f>IF('6. Postes nuit'!$C$3="Score",1,2)</f>
        <v>2</v>
      </c>
      <c r="BC96">
        <f>IF('6. Postes nuit'!$C$3="Score",1,2)</f>
        <v>2</v>
      </c>
      <c r="BD96">
        <f>IF('6. Postes nuit'!$C$3="Score",1,2)</f>
        <v>2</v>
      </c>
      <c r="BE96">
        <f>IF('6. Postes nuit'!$C$3="Score",2,3)</f>
        <v>3</v>
      </c>
      <c r="BF96">
        <f>IF('6. Postes nuit'!$C$3="Score",1,2)</f>
        <v>2</v>
      </c>
      <c r="BG96">
        <f>IF('6. Postes nuit'!$C$3="Score",1,1)</f>
        <v>1</v>
      </c>
      <c r="BH96">
        <f>IF('6. Postes nuit'!$C$3="Score",1,1)</f>
        <v>1</v>
      </c>
      <c r="BI96">
        <f>IF('6. Postes nuit'!$C$3="Score",1,2)</f>
        <v>2</v>
      </c>
      <c r="BJ96">
        <f>IF('6. Postes nuit'!$C$3="Score",1,2)</f>
        <v>2</v>
      </c>
      <c r="BK96">
        <f>IF('6. Postes nuit'!$C$3="Score",1,2)</f>
        <v>2</v>
      </c>
      <c r="BL96">
        <f>IF('6. Postes nuit'!$C$3="Score",1,1)</f>
        <v>1</v>
      </c>
      <c r="BM96">
        <f>IF('6. Postes nuit'!$C$3="Score",1,1)</f>
        <v>1</v>
      </c>
      <c r="BN96">
        <f>IF('6. Postes nuit'!$C$3="Score",1,1)</f>
        <v>1</v>
      </c>
      <c r="BO96">
        <f>IF('6. Postes nuit'!$C$3="Score",1,1)</f>
        <v>1</v>
      </c>
      <c r="BP96">
        <f>IF('6. Postes nuit'!$C$3="Score",1,1)</f>
        <v>1</v>
      </c>
      <c r="BQ96">
        <f>IF('6. Postes nuit'!$C$3="Score",1,2)</f>
        <v>2</v>
      </c>
      <c r="BR96">
        <f>IF('6. Postes nuit'!$C$3="Score",1,2)</f>
        <v>2</v>
      </c>
      <c r="BS96">
        <f>IF('6. Postes nuit'!$C$3="Score",1,2)</f>
        <v>2</v>
      </c>
      <c r="BT96">
        <f>IF('6. Postes nuit'!$C$3="Score",1,2)</f>
        <v>2</v>
      </c>
      <c r="BU96">
        <f>IF('6. Postes nuit'!$C$3="Score",1,2)</f>
        <v>2</v>
      </c>
      <c r="BV96">
        <f>IF('6. Postes nuit'!$C$3="Score",1,2)</f>
        <v>2</v>
      </c>
      <c r="BW96">
        <f>IF('6. Postes nuit'!$C$3="Score",1,1)</f>
        <v>1</v>
      </c>
      <c r="BX96">
        <f>IF('6. Postes nuit'!$C$3="Score",0,0)</f>
        <v>0</v>
      </c>
      <c r="BY96">
        <f>IF('6. Postes nuit'!$C$3="Score",0,0)</f>
        <v>0</v>
      </c>
      <c r="BZ96">
        <f>IF('6. Postes nuit'!$C$3="Score",0,0)</f>
        <v>0</v>
      </c>
      <c r="CA96">
        <f>IF('6. Postes nuit'!$C$3="Score",1,1)</f>
        <v>1</v>
      </c>
      <c r="CB96">
        <f>IF('6. Postes nuit'!$C$3="Score",1,1)</f>
        <v>1</v>
      </c>
      <c r="CC96">
        <f>IF('6. Postes nuit'!$C$3="Score",1,1)</f>
        <v>1</v>
      </c>
      <c r="CD96">
        <f>IF('6. Postes nuit'!$C$3="Score",1,1)</f>
        <v>1</v>
      </c>
      <c r="CE96">
        <f>IF('6. Postes nuit'!$C$3="Score",1,1)</f>
        <v>1</v>
      </c>
      <c r="CF96">
        <f>IF('6. Postes nuit'!$C$3="Score",1,1)</f>
        <v>1</v>
      </c>
      <c r="CG96">
        <f>IF('6. Postes nuit'!$C$3="Score",1,2)</f>
        <v>2</v>
      </c>
      <c r="CH96">
        <f>IF('6. Postes nuit'!$C$3="Score",1,1)</f>
        <v>1</v>
      </c>
      <c r="CI96">
        <f>IF('6. Postes nuit'!$C$3="Score",1,1)</f>
        <v>1</v>
      </c>
      <c r="CJ96">
        <f>IF('6. Postes nuit'!$C$3="Score",1,1)</f>
        <v>1</v>
      </c>
      <c r="CK96">
        <f>IF('6. Postes nuit'!$C$3="Score",1,1)</f>
        <v>1</v>
      </c>
      <c r="CL96">
        <f>IF('6. Postes nuit'!$C$3="Score",1,2)</f>
        <v>2</v>
      </c>
      <c r="CM96">
        <f>IF('6. Postes nuit'!$C$3="Score",2,3)</f>
        <v>3</v>
      </c>
      <c r="CN96">
        <f>IF('6. Postes nuit'!$C$3="Score",1,2)</f>
        <v>2</v>
      </c>
      <c r="CO96">
        <f>IF('6. Postes nuit'!$C$3="Score",1,2)</f>
        <v>2</v>
      </c>
      <c r="CP96">
        <f>IF('6. Postes nuit'!$C$3="Score",1,2)</f>
        <v>2</v>
      </c>
      <c r="CQ96">
        <f>IF('6. Postes nuit'!$C$3="Score",2,3)</f>
        <v>3</v>
      </c>
      <c r="CR96">
        <f>IF('6. Postes nuit'!$C$3="Score",2,4)</f>
        <v>4</v>
      </c>
      <c r="CS96">
        <f>IF('6. Postes nuit'!$C$3="Score",2,3)</f>
        <v>3</v>
      </c>
      <c r="CT96">
        <f>IF('6. Postes nuit'!$C$3="Score",1,2)</f>
        <v>2</v>
      </c>
      <c r="CU96">
        <f>IF('6. Postes nuit'!$C$3="Score",1,2)</f>
        <v>2</v>
      </c>
      <c r="CV96">
        <f>IF('6. Postes nuit'!$C$3="Score",1,2)</f>
        <v>2</v>
      </c>
      <c r="CW96">
        <f>IF('6. Postes nuit'!$C$3="Score",1,2)</f>
        <v>2</v>
      </c>
      <c r="CX96">
        <f>IF('6. Postes nuit'!$C$3="Score",1,1)</f>
        <v>1</v>
      </c>
      <c r="CY96">
        <f>IF('6. Postes nuit'!$C$3="Score",0,0)</f>
        <v>0</v>
      </c>
      <c r="CZ96">
        <f>IF('6. Postes nuit'!$C$3="Score",0,0)</f>
        <v>0</v>
      </c>
      <c r="DA96">
        <f>IF('6. Postes nuit'!$C$3="Score",0,0)</f>
        <v>0</v>
      </c>
    </row>
    <row r="97" spans="1:105" x14ac:dyDescent="0.35">
      <c r="A97" s="174" t="s">
        <v>1265</v>
      </c>
      <c r="B97" s="186" t="s">
        <v>1192</v>
      </c>
      <c r="D97" s="207">
        <f t="shared" si="4"/>
        <v>1.388235294117647</v>
      </c>
      <c r="U97">
        <f>IF('6. Postes nuit'!$C$3="Score",1,2)</f>
        <v>2</v>
      </c>
      <c r="V97">
        <f>IF('6. Postes nuit'!$C$3="Score",1,2)</f>
        <v>2</v>
      </c>
      <c r="W97">
        <f>IF('6. Postes nuit'!$C$3="Score",1,2)</f>
        <v>2</v>
      </c>
      <c r="X97">
        <f>IF('6. Postes nuit'!$C$3="Score",1,2)</f>
        <v>2</v>
      </c>
      <c r="Y97">
        <f>IF('6. Postes nuit'!$C$3="Score",1,2)</f>
        <v>2</v>
      </c>
      <c r="Z97">
        <f>IF('6. Postes nuit'!$C$3="Score",2,3)</f>
        <v>3</v>
      </c>
      <c r="AA97">
        <f>IF('6. Postes nuit'!$C$3="Score",1,2)</f>
        <v>2</v>
      </c>
      <c r="AB97">
        <f>IF('6. Postes nuit'!$C$3="Score",1,1)</f>
        <v>1</v>
      </c>
      <c r="AC97">
        <f>IF('6. Postes nuit'!$C$3="Score",1,1)</f>
        <v>1</v>
      </c>
      <c r="AD97">
        <f>IF('6. Postes nuit'!$C$3="Score",1,1)</f>
        <v>1</v>
      </c>
      <c r="AE97">
        <f>IF('6. Postes nuit'!$C$3="Score",1,1)</f>
        <v>1</v>
      </c>
      <c r="AF97">
        <f>IF('6. Postes nuit'!$C$3="Score",1,2)</f>
        <v>2</v>
      </c>
      <c r="AG97">
        <f>IF('6. Postes nuit'!$C$3="Score",1,2)</f>
        <v>2</v>
      </c>
      <c r="AH97">
        <f>IF('6. Postes nuit'!$C$3="Score",1,2)</f>
        <v>2</v>
      </c>
      <c r="AI97">
        <f>IF('6. Postes nuit'!$C$3="Score",1,2)</f>
        <v>2</v>
      </c>
      <c r="AJ97">
        <f>IF('6. Postes nuit'!$C$3="Score",1,2)</f>
        <v>2</v>
      </c>
      <c r="AK97">
        <f>IF('6. Postes nuit'!$C$3="Score",1,2)</f>
        <v>2</v>
      </c>
      <c r="AL97">
        <f>IF('6. Postes nuit'!$C$3="Score",1,2)</f>
        <v>2</v>
      </c>
      <c r="AM97">
        <f>IF('6. Postes nuit'!$C$3="Score",1,1)</f>
        <v>1</v>
      </c>
      <c r="AN97">
        <f>IF('6. Postes nuit'!$C$3="Score",0,0)</f>
        <v>0</v>
      </c>
      <c r="AO97">
        <f>IF('6. Postes nuit'!$C$3="Score",0,0)</f>
        <v>0</v>
      </c>
      <c r="AP97">
        <f>IF('6. Postes nuit'!$C$3="Score",0,0)</f>
        <v>0</v>
      </c>
      <c r="AQ97">
        <f>IF('6. Postes nuit'!$C$3="Score",0,0)</f>
        <v>0</v>
      </c>
      <c r="AR97">
        <f>IF('6. Postes nuit'!$C$3="Score",0,0)</f>
        <v>0</v>
      </c>
      <c r="AS97">
        <f>IF('6. Postes nuit'!$C$3="Score",0,0)</f>
        <v>0</v>
      </c>
      <c r="AT97">
        <f>IF('6. Postes nuit'!$C$3="Score",0,0)</f>
        <v>0</v>
      </c>
      <c r="AU97">
        <f>IF('6. Postes nuit'!$C$3="Score",0,0)</f>
        <v>0</v>
      </c>
      <c r="AV97">
        <f>IF('6. Postes nuit'!$C$3="Score",0,0)</f>
        <v>0</v>
      </c>
      <c r="AW97">
        <f>IF('6. Postes nuit'!$C$3="Score",0,0)</f>
        <v>0</v>
      </c>
      <c r="AX97">
        <f>IF('6. Postes nuit'!$C$3="Score",1,1)</f>
        <v>1</v>
      </c>
      <c r="AY97">
        <f>IF('6. Postes nuit'!$C$3="Score",1,1)</f>
        <v>1</v>
      </c>
      <c r="AZ97">
        <f>IF('6. Postes nuit'!$C$3="Score",1,1)</f>
        <v>1</v>
      </c>
      <c r="BA97">
        <f>IF('6. Postes nuit'!$C$3="Score",1,1)</f>
        <v>1</v>
      </c>
      <c r="BB97">
        <f>IF('6. Postes nuit'!$C$3="Score",1,1)</f>
        <v>1</v>
      </c>
      <c r="BC97">
        <f>IF('6. Postes nuit'!$C$3="Score",1,2)</f>
        <v>2</v>
      </c>
      <c r="BD97">
        <f>IF('6. Postes nuit'!$C$3="Score",2,3)</f>
        <v>3</v>
      </c>
      <c r="BE97">
        <f>IF('6. Postes nuit'!$C$3="Score",1,2)</f>
        <v>2</v>
      </c>
      <c r="BF97">
        <f>IF('6. Postes nuit'!$C$3="Score",1,2)</f>
        <v>2</v>
      </c>
      <c r="BG97">
        <f>IF('6. Postes nuit'!$C$3="Score",1,2)</f>
        <v>2</v>
      </c>
      <c r="BH97">
        <f>IF('6. Postes nuit'!$C$3="Score",1,2)</f>
        <v>2</v>
      </c>
      <c r="BI97">
        <f>IF('6. Postes nuit'!$C$3="Score",2,3)</f>
        <v>3</v>
      </c>
      <c r="BJ97">
        <f>IF('6. Postes nuit'!$C$3="Score",1,2)</f>
        <v>2</v>
      </c>
      <c r="BK97">
        <f>IF('6. Postes nuit'!$C$3="Score",1,1)</f>
        <v>1</v>
      </c>
      <c r="BL97">
        <f>IF('6. Postes nuit'!$C$3="Score",1,1)</f>
        <v>1</v>
      </c>
      <c r="BM97">
        <f>IF('6. Postes nuit'!$C$3="Score",1,1)</f>
        <v>1</v>
      </c>
      <c r="BN97">
        <f>IF('6. Postes nuit'!$C$3="Score",1,1)</f>
        <v>1</v>
      </c>
      <c r="BO97">
        <f>IF('6. Postes nuit'!$C$3="Score",1,1)</f>
        <v>1</v>
      </c>
      <c r="BP97">
        <f>IF('6. Postes nuit'!$C$3="Score",0,0)</f>
        <v>0</v>
      </c>
      <c r="BQ97">
        <f>IF('6. Postes nuit'!$C$3="Score",0,0)</f>
        <v>0</v>
      </c>
      <c r="BR97">
        <f>IF('6. Postes nuit'!$C$3="Score",0,0)</f>
        <v>0</v>
      </c>
      <c r="BS97">
        <f>IF('6. Postes nuit'!$C$3="Score",0,0)</f>
        <v>0</v>
      </c>
      <c r="BT97">
        <f>IF('6. Postes nuit'!$C$3="Score",1,1)</f>
        <v>1</v>
      </c>
      <c r="BU97">
        <f>IF('6. Postes nuit'!$C$3="Score",1,2)</f>
        <v>2</v>
      </c>
      <c r="BV97">
        <f>IF('6. Postes nuit'!$C$3="Score",1,2)</f>
        <v>2</v>
      </c>
      <c r="BW97">
        <f>IF('6. Postes nuit'!$C$3="Score",1,2)</f>
        <v>2</v>
      </c>
      <c r="BX97">
        <f>IF('6. Postes nuit'!$C$3="Score",1,2)</f>
        <v>2</v>
      </c>
      <c r="BY97">
        <f>IF('6. Postes nuit'!$C$3="Score",1,2)</f>
        <v>2</v>
      </c>
      <c r="BZ97">
        <f>IF('6. Postes nuit'!$C$3="Score",2,3)</f>
        <v>3</v>
      </c>
      <c r="CA97">
        <f>IF('6. Postes nuit'!$C$3="Score",2,3)</f>
        <v>3</v>
      </c>
      <c r="CB97">
        <f>IF('6. Postes nuit'!$C$3="Score",1,2)</f>
        <v>2</v>
      </c>
      <c r="CC97">
        <f>IF('6. Postes nuit'!$C$3="Score",1,2)</f>
        <v>2</v>
      </c>
      <c r="CD97">
        <f>IF('6. Postes nuit'!$C$3="Score",1,2)</f>
        <v>2</v>
      </c>
      <c r="CE97">
        <f>IF('6. Postes nuit'!$C$3="Score",1,2)</f>
        <v>2</v>
      </c>
      <c r="CF97">
        <f>IF('6. Postes nuit'!$C$3="Score",1,2)</f>
        <v>2</v>
      </c>
      <c r="CG97">
        <f>IF('6. Postes nuit'!$C$3="Score",1,2)</f>
        <v>2</v>
      </c>
      <c r="CH97">
        <f>IF('6. Postes nuit'!$C$3="Score",1,1)</f>
        <v>1</v>
      </c>
      <c r="CI97">
        <f>IF('6. Postes nuit'!$C$3="Score",1,1)</f>
        <v>1</v>
      </c>
      <c r="CJ97">
        <f>IF('6. Postes nuit'!$C$3="Score",1,1)</f>
        <v>1</v>
      </c>
      <c r="CK97">
        <f>IF('6. Postes nuit'!$C$3="Score",1,1)</f>
        <v>1</v>
      </c>
      <c r="CL97">
        <f>IF('6. Postes nuit'!$C$3="Score",1,2)</f>
        <v>2</v>
      </c>
      <c r="CM97">
        <f>IF('6. Postes nuit'!$C$3="Score",2,3)</f>
        <v>3</v>
      </c>
      <c r="CN97">
        <f>IF('6. Postes nuit'!$C$3="Score",1,2)</f>
        <v>2</v>
      </c>
      <c r="CO97">
        <f>IF('6. Postes nuit'!$C$3="Score",1,2)</f>
        <v>2</v>
      </c>
      <c r="CP97">
        <f>IF('6. Postes nuit'!$C$3="Score",1,2)</f>
        <v>2</v>
      </c>
      <c r="CQ97">
        <f>IF('6. Postes nuit'!$C$3="Score",1,2)</f>
        <v>2</v>
      </c>
      <c r="CR97">
        <f>IF('6. Postes nuit'!$C$3="Score",2,3)</f>
        <v>3</v>
      </c>
      <c r="CS97">
        <f>IF('6. Postes nuit'!$C$3="Score",1,2)</f>
        <v>2</v>
      </c>
      <c r="CT97">
        <f>IF('6. Postes nuit'!$C$3="Score",1,1)</f>
        <v>1</v>
      </c>
      <c r="CU97">
        <f>IF('6. Postes nuit'!$C$3="Score",1,1)</f>
        <v>1</v>
      </c>
      <c r="CV97">
        <f>IF('6. Postes nuit'!$C$3="Score",1,1)</f>
        <v>1</v>
      </c>
      <c r="CW97">
        <f>IF('6. Postes nuit'!$C$3="Score",1,1)</f>
        <v>1</v>
      </c>
      <c r="CX97">
        <f>IF('6. Postes nuit'!$C$3="Score",1,1)</f>
        <v>1</v>
      </c>
      <c r="CY97">
        <f>IF('6. Postes nuit'!$C$3="Score",0,0)</f>
        <v>0</v>
      </c>
      <c r="CZ97">
        <f>IF('6. Postes nuit'!$C$3="Score",0,0)</f>
        <v>0</v>
      </c>
      <c r="DA97">
        <f>IF('6. Postes nuit'!$C$3="Score",0,0)</f>
        <v>0</v>
      </c>
    </row>
    <row r="98" spans="1:105" x14ac:dyDescent="0.35">
      <c r="A98" s="174" t="s">
        <v>1265</v>
      </c>
      <c r="B98" s="186" t="s">
        <v>1193</v>
      </c>
      <c r="D98" s="207">
        <f t="shared" si="4"/>
        <v>0.6588235294117647</v>
      </c>
      <c r="U98">
        <f>IF('6. Postes nuit'!$C$3="Score",0,0)</f>
        <v>0</v>
      </c>
      <c r="V98">
        <f>IF('6. Postes nuit'!$C$3="Score",0,0)</f>
        <v>0</v>
      </c>
      <c r="W98">
        <f>IF('6. Postes nuit'!$C$3="Score",0,0)</f>
        <v>0</v>
      </c>
      <c r="X98">
        <f>IF('6. Postes nuit'!$C$3="Score",0,0)</f>
        <v>0</v>
      </c>
      <c r="Y98">
        <f>IF('6. Postes nuit'!$C$3="Score",0,0)</f>
        <v>0</v>
      </c>
      <c r="Z98">
        <f>IF('6. Postes nuit'!$C$3="Score",0,0)</f>
        <v>0</v>
      </c>
      <c r="AA98">
        <f>IF('6. Postes nuit'!$C$3="Score",0,0)</f>
        <v>0</v>
      </c>
      <c r="AB98">
        <f>IF('6. Postes nuit'!$C$3="Score",0,0)</f>
        <v>0</v>
      </c>
      <c r="AC98">
        <f>IF('6. Postes nuit'!$C$3="Score",0,0)</f>
        <v>0</v>
      </c>
      <c r="AD98">
        <f>IF('6. Postes nuit'!$C$3="Score",0,0)</f>
        <v>0</v>
      </c>
      <c r="AE98">
        <f>IF('6. Postes nuit'!$C$3="Score",0,0)</f>
        <v>0</v>
      </c>
      <c r="AF98">
        <f>IF('6. Postes nuit'!$C$3="Score",0,0)</f>
        <v>0</v>
      </c>
      <c r="AG98">
        <f>IF('6. Postes nuit'!$C$3="Score",0,0)</f>
        <v>0</v>
      </c>
      <c r="AH98">
        <f>IF('6. Postes nuit'!$C$3="Score",1,1)</f>
        <v>1</v>
      </c>
      <c r="AI98">
        <f>IF('6. Postes nuit'!$C$3="Score",1,2)</f>
        <v>2</v>
      </c>
      <c r="AJ98">
        <f>IF('6. Postes nuit'!$C$3="Score",1,2)</f>
        <v>2</v>
      </c>
      <c r="AK98">
        <f>IF('6. Postes nuit'!$C$3="Score",1,2)</f>
        <v>2</v>
      </c>
      <c r="AL98">
        <f>IF('6. Postes nuit'!$C$3="Score",1,2)</f>
        <v>2</v>
      </c>
      <c r="AM98">
        <f>IF('6. Postes nuit'!$C$3="Score",1,2)</f>
        <v>2</v>
      </c>
      <c r="AN98">
        <f>IF('6. Postes nuit'!$C$3="Score",1,2)</f>
        <v>2</v>
      </c>
      <c r="AO98">
        <f>IF('6. Postes nuit'!$C$3="Score",1,1)</f>
        <v>1</v>
      </c>
      <c r="AP98">
        <f>IF('6. Postes nuit'!$C$3="Score",0,0)</f>
        <v>0</v>
      </c>
      <c r="AQ98">
        <f>IF('6. Postes nuit'!$C$3="Score",0,0)</f>
        <v>0</v>
      </c>
      <c r="AR98">
        <f>IF('6. Postes nuit'!$C$3="Score",0,0)</f>
        <v>0</v>
      </c>
      <c r="AS98">
        <f>IF('6. Postes nuit'!$C$3="Score",0,0)</f>
        <v>0</v>
      </c>
      <c r="AT98">
        <f>IF('6. Postes nuit'!$C$3="Score",1,1)</f>
        <v>1</v>
      </c>
      <c r="AU98">
        <f>IF('6. Postes nuit'!$C$3="Score",1,2)</f>
        <v>2</v>
      </c>
      <c r="AV98">
        <f>IF('6. Postes nuit'!$C$3="Score",1,2)</f>
        <v>2</v>
      </c>
      <c r="AW98">
        <f>IF('6. Postes nuit'!$C$3="Score",1,2)</f>
        <v>2</v>
      </c>
      <c r="AX98">
        <f>IF('6. Postes nuit'!$C$3="Score",1,2)</f>
        <v>2</v>
      </c>
      <c r="AY98">
        <f>IF('6. Postes nuit'!$C$3="Score",1,2)</f>
        <v>2</v>
      </c>
      <c r="AZ98">
        <f>IF('6. Postes nuit'!$C$3="Score",1,2)</f>
        <v>2</v>
      </c>
      <c r="BA98">
        <f>IF('6. Postes nuit'!$C$3="Score",1,1)</f>
        <v>1</v>
      </c>
      <c r="BB98">
        <f>IF('6. Postes nuit'!$C$3="Score",0,0)</f>
        <v>0</v>
      </c>
      <c r="BC98">
        <f>IF('6. Postes nuit'!$C$3="Score",0,0)</f>
        <v>0</v>
      </c>
      <c r="BD98">
        <f>IF('6. Postes nuit'!$C$3="Score",0,0)</f>
        <v>0</v>
      </c>
      <c r="BE98">
        <f>IF('6. Postes nuit'!$C$3="Score",0,0)</f>
        <v>0</v>
      </c>
      <c r="BF98">
        <f>IF('6. Postes nuit'!$C$3="Score",0,0)</f>
        <v>0</v>
      </c>
      <c r="BG98">
        <f>IF('6. Postes nuit'!$C$3="Score",0,0)</f>
        <v>0</v>
      </c>
      <c r="BH98">
        <f>IF('6. Postes nuit'!$C$3="Score",0,0)</f>
        <v>0</v>
      </c>
      <c r="BI98">
        <f>IF('6. Postes nuit'!$C$3="Score",0,0)</f>
        <v>0</v>
      </c>
      <c r="BJ98">
        <f>IF('6. Postes nuit'!$C$3="Score",0,0)</f>
        <v>0</v>
      </c>
      <c r="BK98">
        <f>IF('6. Postes nuit'!$C$3="Score",0,0)</f>
        <v>0</v>
      </c>
      <c r="BL98">
        <f>IF('6. Postes nuit'!$C$3="Score",1,1)</f>
        <v>1</v>
      </c>
      <c r="BM98">
        <f>IF('6. Postes nuit'!$C$3="Score",1,1)</f>
        <v>1</v>
      </c>
      <c r="BN98">
        <f>IF('6. Postes nuit'!$C$3="Score",1,1)</f>
        <v>1</v>
      </c>
      <c r="BO98">
        <f>IF('6. Postes nuit'!$C$3="Score",1,1)</f>
        <v>1</v>
      </c>
      <c r="BP98">
        <f>IF('6. Postes nuit'!$C$3="Score",1,1)</f>
        <v>1</v>
      </c>
      <c r="BQ98">
        <f>IF('6. Postes nuit'!$C$3="Score",1,1)</f>
        <v>1</v>
      </c>
      <c r="BR98">
        <f>IF('6. Postes nuit'!$C$3="Score",1,1)</f>
        <v>1</v>
      </c>
      <c r="BS98">
        <f>IF('6. Postes nuit'!$C$3="Score",0,0)</f>
        <v>0</v>
      </c>
      <c r="BT98">
        <f>IF('6. Postes nuit'!$C$3="Score",0,0)</f>
        <v>0</v>
      </c>
      <c r="BU98">
        <f>IF('6. Postes nuit'!$C$3="Score",0,0)</f>
        <v>0</v>
      </c>
      <c r="BV98">
        <f>IF('6. Postes nuit'!$C$3="Score",0,0)</f>
        <v>0</v>
      </c>
      <c r="BW98">
        <f>IF('6. Postes nuit'!$C$3="Score",1,1)</f>
        <v>1</v>
      </c>
      <c r="BX98">
        <f>IF('6. Postes nuit'!$C$3="Score",1,1)</f>
        <v>1</v>
      </c>
      <c r="BY98">
        <f>IF('6. Postes nuit'!$C$3="Score",1,1)</f>
        <v>1</v>
      </c>
      <c r="BZ98">
        <f>IF('6. Postes nuit'!$C$3="Score",1,1)</f>
        <v>1</v>
      </c>
      <c r="CA98">
        <f>IF('6. Postes nuit'!$C$3="Score",1,1)</f>
        <v>1</v>
      </c>
      <c r="CB98">
        <f>IF('6. Postes nuit'!$C$3="Score",1,1)</f>
        <v>1</v>
      </c>
      <c r="CC98">
        <f>IF('6. Postes nuit'!$C$3="Score",1,1)</f>
        <v>1</v>
      </c>
      <c r="CD98">
        <f>IF('6. Postes nuit'!$C$3="Score",0,0)</f>
        <v>0</v>
      </c>
      <c r="CE98">
        <f>IF('6. Postes nuit'!$C$3="Score",0,0)</f>
        <v>0</v>
      </c>
      <c r="CF98">
        <f>IF('6. Postes nuit'!$C$3="Score",0,0)</f>
        <v>0</v>
      </c>
      <c r="CG98">
        <f>IF('6. Postes nuit'!$C$3="Score",0,0)</f>
        <v>0</v>
      </c>
      <c r="CH98">
        <f>IF('6. Postes nuit'!$C$3="Score",1,1)</f>
        <v>1</v>
      </c>
      <c r="CI98">
        <f>IF('6. Postes nuit'!$C$3="Score",1,2)</f>
        <v>2</v>
      </c>
      <c r="CJ98">
        <f>IF('6. Postes nuit'!$C$3="Score",1,2)</f>
        <v>2</v>
      </c>
      <c r="CK98">
        <f>IF('6. Postes nuit'!$C$3="Score",1,2)</f>
        <v>2</v>
      </c>
      <c r="CL98">
        <f>IF('6. Postes nuit'!$C$3="Score",1,2)</f>
        <v>2</v>
      </c>
      <c r="CM98">
        <f>IF('6. Postes nuit'!$C$3="Score",1,2)</f>
        <v>2</v>
      </c>
      <c r="CN98">
        <f>IF('6. Postes nuit'!$C$3="Score",1,2)</f>
        <v>2</v>
      </c>
      <c r="CO98">
        <f>IF('6. Postes nuit'!$C$3="Score",1,1)</f>
        <v>1</v>
      </c>
      <c r="CP98">
        <f>IF('6. Postes nuit'!$C$3="Score",0,0)</f>
        <v>0</v>
      </c>
      <c r="CQ98">
        <f>IF('6. Postes nuit'!$C$3="Score",0,0)</f>
        <v>0</v>
      </c>
      <c r="CR98">
        <f>IF('6. Postes nuit'!$C$3="Score",0,0)</f>
        <v>0</v>
      </c>
      <c r="CS98">
        <f>IF('6. Postes nuit'!$C$3="Score",0,0)</f>
        <v>0</v>
      </c>
      <c r="CT98">
        <f>IF('6. Postes nuit'!$C$3="Score",0,0)</f>
        <v>0</v>
      </c>
      <c r="CU98">
        <f>IF('6. Postes nuit'!$C$3="Score",0,0)</f>
        <v>0</v>
      </c>
      <c r="CV98">
        <f>IF('6. Postes nuit'!$C$3="Score",0,0)</f>
        <v>0</v>
      </c>
      <c r="CW98">
        <f>IF('6. Postes nuit'!$C$3="Score",0,0)</f>
        <v>0</v>
      </c>
      <c r="CX98">
        <f>IF('6. Postes nuit'!$C$3="Score",0,0)</f>
        <v>0</v>
      </c>
      <c r="CY98">
        <f>IF('6. Postes nuit'!$C$3="Score",0,0)</f>
        <v>0</v>
      </c>
      <c r="CZ98">
        <f>IF('6. Postes nuit'!$C$3="Score",0,0)</f>
        <v>0</v>
      </c>
      <c r="DA98">
        <f>IF('6. Postes nuit'!$C$3="Score",0,0)</f>
        <v>0</v>
      </c>
    </row>
    <row r="99" spans="1:105" x14ac:dyDescent="0.35">
      <c r="A99" s="174" t="s">
        <v>1265</v>
      </c>
      <c r="B99" s="186" t="s">
        <v>1194</v>
      </c>
      <c r="D99" s="207">
        <f t="shared" si="4"/>
        <v>0.69411764705882351</v>
      </c>
      <c r="U99">
        <f>IF('6. Postes nuit'!$C$3="Score",0,0)</f>
        <v>0</v>
      </c>
      <c r="V99">
        <f>IF('6. Postes nuit'!$C$3="Score",0,0)</f>
        <v>0</v>
      </c>
      <c r="W99">
        <f>IF('6. Postes nuit'!$C$3="Score",0,0)</f>
        <v>0</v>
      </c>
      <c r="X99">
        <f>IF('6. Postes nuit'!$C$3="Score",0,0)</f>
        <v>0</v>
      </c>
      <c r="Y99">
        <f>IF('6. Postes nuit'!$C$3="Score",0,0)</f>
        <v>0</v>
      </c>
      <c r="Z99">
        <f>IF('6. Postes nuit'!$C$3="Score",0,0)</f>
        <v>0</v>
      </c>
      <c r="AA99">
        <f>IF('6. Postes nuit'!$C$3="Score",1,1)</f>
        <v>1</v>
      </c>
      <c r="AB99">
        <f>IF('6. Postes nuit'!$C$3="Score",1,2)</f>
        <v>2</v>
      </c>
      <c r="AC99">
        <f>IF('6. Postes nuit'!$C$3="Score",1,2)</f>
        <v>2</v>
      </c>
      <c r="AD99">
        <f>IF('6. Postes nuit'!$C$3="Score",1,2)</f>
        <v>2</v>
      </c>
      <c r="AE99">
        <f>IF('6. Postes nuit'!$C$3="Score",1,2)</f>
        <v>2</v>
      </c>
      <c r="AF99">
        <f>IF('6. Postes nuit'!$C$3="Score",1,2)</f>
        <v>2</v>
      </c>
      <c r="AG99">
        <f>IF('6. Postes nuit'!$C$3="Score",1,2)</f>
        <v>2</v>
      </c>
      <c r="AH99">
        <f>IF('6. Postes nuit'!$C$3="Score",1,1)</f>
        <v>1</v>
      </c>
      <c r="AI99">
        <f>IF('6. Postes nuit'!$C$3="Score",0,0)</f>
        <v>0</v>
      </c>
      <c r="AJ99">
        <f>IF('6. Postes nuit'!$C$3="Score",0,0)</f>
        <v>0</v>
      </c>
      <c r="AK99">
        <f>IF('6. Postes nuit'!$C$3="Score",0,0)</f>
        <v>0</v>
      </c>
      <c r="AL99">
        <f>IF('6. Postes nuit'!$C$3="Score",0,0)</f>
        <v>0</v>
      </c>
      <c r="AM99">
        <f>IF('6. Postes nuit'!$C$3="Score",0,0)</f>
        <v>0</v>
      </c>
      <c r="AN99">
        <f>IF('6. Postes nuit'!$C$3="Score",1,1)</f>
        <v>1</v>
      </c>
      <c r="AO99">
        <f>IF('6. Postes nuit'!$C$3="Score",1,1)</f>
        <v>1</v>
      </c>
      <c r="AP99">
        <f>IF('6. Postes nuit'!$C$3="Score",1,1)</f>
        <v>1</v>
      </c>
      <c r="AQ99">
        <f>IF('6. Postes nuit'!$C$3="Score",1,1)</f>
        <v>1</v>
      </c>
      <c r="AR99">
        <f>IF('6. Postes nuit'!$C$3="Score",1,1)</f>
        <v>1</v>
      </c>
      <c r="AS99">
        <f>IF('6. Postes nuit'!$C$3="Score",1,1)</f>
        <v>1</v>
      </c>
      <c r="AT99">
        <f>IF('6. Postes nuit'!$C$3="Score",1,1)</f>
        <v>1</v>
      </c>
      <c r="AU99">
        <f>IF('6. Postes nuit'!$C$3="Score",0,0)</f>
        <v>0</v>
      </c>
      <c r="AV99">
        <f>IF('6. Postes nuit'!$C$3="Score",0,0)</f>
        <v>0</v>
      </c>
      <c r="AW99">
        <f>IF('6. Postes nuit'!$C$3="Score",0,0)</f>
        <v>0</v>
      </c>
      <c r="AX99">
        <f>IF('6. Postes nuit'!$C$3="Score",0,0)</f>
        <v>0</v>
      </c>
      <c r="AY99">
        <f>IF('6. Postes nuit'!$C$3="Score",0,0)</f>
        <v>0</v>
      </c>
      <c r="AZ99">
        <f>IF('6. Postes nuit'!$C$3="Score",0,0)</f>
        <v>0</v>
      </c>
      <c r="BA99">
        <f>IF('6. Postes nuit'!$C$3="Score",0,0)</f>
        <v>0</v>
      </c>
      <c r="BB99">
        <f>IF('6. Postes nuit'!$C$3="Score",0,0)</f>
        <v>0</v>
      </c>
      <c r="BC99">
        <f>IF('6. Postes nuit'!$C$3="Score",0,0)</f>
        <v>0</v>
      </c>
      <c r="BD99">
        <f>IF('6. Postes nuit'!$C$3="Score",0,0)</f>
        <v>0</v>
      </c>
      <c r="BE99">
        <f>IF('6. Postes nuit'!$C$3="Score",0,0)</f>
        <v>0</v>
      </c>
      <c r="BF99">
        <f>IF('6. Postes nuit'!$C$3="Score",0,0)</f>
        <v>0</v>
      </c>
      <c r="BG99">
        <f>IF('6. Postes nuit'!$C$3="Score",0,0)</f>
        <v>0</v>
      </c>
      <c r="BH99">
        <f>IF('6. Postes nuit'!$C$3="Score",0,0)</f>
        <v>0</v>
      </c>
      <c r="BI99">
        <f>IF('6. Postes nuit'!$C$3="Score",0,0)</f>
        <v>0</v>
      </c>
      <c r="BJ99">
        <f>IF('6. Postes nuit'!$C$3="Score",1,1)</f>
        <v>1</v>
      </c>
      <c r="BK99">
        <f>IF('6. Postes nuit'!$C$3="Score",1,2)</f>
        <v>2</v>
      </c>
      <c r="BL99">
        <f>IF('6. Postes nuit'!$C$3="Score",1,2)</f>
        <v>2</v>
      </c>
      <c r="BM99">
        <f>IF('6. Postes nuit'!$C$3="Score",1,2)</f>
        <v>2</v>
      </c>
      <c r="BN99">
        <f>IF('6. Postes nuit'!$C$3="Score",1,2)</f>
        <v>2</v>
      </c>
      <c r="BO99">
        <f>IF('6. Postes nuit'!$C$3="Score",1,2)</f>
        <v>2</v>
      </c>
      <c r="BP99">
        <f>IF('6. Postes nuit'!$C$3="Score",1,2)</f>
        <v>2</v>
      </c>
      <c r="BQ99">
        <f>IF('6. Postes nuit'!$C$3="Score",1,1)</f>
        <v>1</v>
      </c>
      <c r="BR99">
        <f>IF('6. Postes nuit'!$C$3="Score",0,0)</f>
        <v>0</v>
      </c>
      <c r="BS99">
        <f>IF('6. Postes nuit'!$C$3="Score",0,0)</f>
        <v>0</v>
      </c>
      <c r="BT99">
        <f>IF('6. Postes nuit'!$C$3="Score",0,0)</f>
        <v>0</v>
      </c>
      <c r="BU99">
        <f>IF('6. Postes nuit'!$C$3="Score",0,0)</f>
        <v>0</v>
      </c>
      <c r="BV99">
        <f>IF('6. Postes nuit'!$C$3="Score",0,0)</f>
        <v>0</v>
      </c>
      <c r="BW99">
        <f>IF('6. Postes nuit'!$C$3="Score",0,0)</f>
        <v>0</v>
      </c>
      <c r="BX99">
        <f>IF('6. Postes nuit'!$C$3="Score",0,0)</f>
        <v>0</v>
      </c>
      <c r="BY99">
        <f>IF('6. Postes nuit'!$C$3="Score",0,0)</f>
        <v>0</v>
      </c>
      <c r="BZ99">
        <f>IF('6. Postes nuit'!$C$3="Score",0,0)</f>
        <v>0</v>
      </c>
      <c r="CA99">
        <f>IF('6. Postes nuit'!$C$3="Score",0,0)</f>
        <v>0</v>
      </c>
      <c r="CB99">
        <f>IF('6. Postes nuit'!$C$3="Score",0,0)</f>
        <v>0</v>
      </c>
      <c r="CC99">
        <f>IF('6. Postes nuit'!$C$3="Score",0,0)</f>
        <v>0</v>
      </c>
      <c r="CD99">
        <f>IF('6. Postes nuit'!$C$3="Score",0,0)</f>
        <v>0</v>
      </c>
      <c r="CE99">
        <f>IF('6. Postes nuit'!$C$3="Score",0,0)</f>
        <v>0</v>
      </c>
      <c r="CF99">
        <f>IF('6. Postes nuit'!$C$3="Score",0,0)</f>
        <v>0</v>
      </c>
      <c r="CG99">
        <f>IF('6. Postes nuit'!$C$3="Score",0,0)</f>
        <v>0</v>
      </c>
      <c r="CH99">
        <f>IF('6. Postes nuit'!$C$3="Score",0,0)</f>
        <v>0</v>
      </c>
      <c r="CI99">
        <f>IF('6. Postes nuit'!$C$3="Score",0,0)</f>
        <v>0</v>
      </c>
      <c r="CJ99">
        <f>IF('6. Postes nuit'!$C$3="Score",0,0)</f>
        <v>0</v>
      </c>
      <c r="CK99">
        <f>IF('6. Postes nuit'!$C$3="Score",0,0)</f>
        <v>0</v>
      </c>
      <c r="CL99">
        <f>IF('6. Postes nuit'!$C$3="Score",0,0)</f>
        <v>0</v>
      </c>
      <c r="CM99">
        <f>IF('6. Postes nuit'!$C$3="Score",0,0)</f>
        <v>0</v>
      </c>
      <c r="CN99">
        <f>IF('6. Postes nuit'!$C$3="Score",1,1)</f>
        <v>1</v>
      </c>
      <c r="CO99">
        <f>IF('6. Postes nuit'!$C$3="Score",1,1)</f>
        <v>1</v>
      </c>
      <c r="CP99">
        <f>IF('6. Postes nuit'!$C$3="Score",1,1)</f>
        <v>1</v>
      </c>
      <c r="CQ99">
        <f>IF('6. Postes nuit'!$C$3="Score",1,1)</f>
        <v>1</v>
      </c>
      <c r="CR99">
        <f>IF('6. Postes nuit'!$C$3="Score",1,1)</f>
        <v>1</v>
      </c>
      <c r="CS99">
        <f>IF('6. Postes nuit'!$C$3="Score",1,2)</f>
        <v>2</v>
      </c>
      <c r="CT99">
        <f>IF('6. Postes nuit'!$C$3="Score",2,3)</f>
        <v>3</v>
      </c>
      <c r="CU99">
        <f>IF('6. Postes nuit'!$C$3="Score",1,2)</f>
        <v>2</v>
      </c>
      <c r="CV99">
        <f>IF('6. Postes nuit'!$C$3="Score",1,2)</f>
        <v>2</v>
      </c>
      <c r="CW99">
        <f>IF('6. Postes nuit'!$C$3="Score",1,2)</f>
        <v>2</v>
      </c>
      <c r="CX99">
        <f>IF('6. Postes nuit'!$C$3="Score",1,2)</f>
        <v>2</v>
      </c>
      <c r="CY99">
        <f>IF('6. Postes nuit'!$C$3="Score",2,3)</f>
        <v>3</v>
      </c>
      <c r="CZ99">
        <f>IF('6. Postes nuit'!$C$3="Score",1,2)</f>
        <v>2</v>
      </c>
      <c r="DA99">
        <f>IF('6. Postes nuit'!$C$3="Score",1,1)</f>
        <v>1</v>
      </c>
    </row>
    <row r="100" spans="1:105" x14ac:dyDescent="0.35">
      <c r="A100" s="174" t="s">
        <v>1265</v>
      </c>
      <c r="B100" s="186" t="s">
        <v>1195</v>
      </c>
      <c r="D100" s="207">
        <f t="shared" si="4"/>
        <v>0.88235294117647056</v>
      </c>
      <c r="U100">
        <f>IF('6. Postes nuit'!$C$3="Score",1,1)</f>
        <v>1</v>
      </c>
      <c r="V100">
        <f>IF('6. Postes nuit'!$C$3="Score",1,1)</f>
        <v>1</v>
      </c>
      <c r="W100">
        <f>IF('6. Postes nuit'!$C$3="Score",1,1)</f>
        <v>1</v>
      </c>
      <c r="X100">
        <f>IF('6. Postes nuit'!$C$3="Score",1,1)</f>
        <v>1</v>
      </c>
      <c r="Y100">
        <f>IF('6. Postes nuit'!$C$3="Score",1,1)</f>
        <v>1</v>
      </c>
      <c r="Z100">
        <f>IF('6. Postes nuit'!$C$3="Score",0,0)</f>
        <v>0</v>
      </c>
      <c r="AA100">
        <f>IF('6. Postes nuit'!$C$3="Score",0,0)</f>
        <v>0</v>
      </c>
      <c r="AB100">
        <f>IF('6. Postes nuit'!$C$3="Score",0,0)</f>
        <v>0</v>
      </c>
      <c r="AC100">
        <f>IF('6. Postes nuit'!$C$3="Score",0,0)</f>
        <v>0</v>
      </c>
      <c r="AD100">
        <f>IF('6. Postes nuit'!$C$3="Score",0,0)</f>
        <v>0</v>
      </c>
      <c r="AE100">
        <f>IF('6. Postes nuit'!$C$3="Score",0,0)</f>
        <v>0</v>
      </c>
      <c r="AF100">
        <f>IF('6. Postes nuit'!$C$3="Score",0,0)</f>
        <v>0</v>
      </c>
      <c r="AG100">
        <f>IF('6. Postes nuit'!$C$3="Score",0,0)</f>
        <v>0</v>
      </c>
      <c r="AH100">
        <f>IF('6. Postes nuit'!$C$3="Score",0,0)</f>
        <v>0</v>
      </c>
      <c r="AI100">
        <f>IF('6. Postes nuit'!$C$3="Score",0,0)</f>
        <v>0</v>
      </c>
      <c r="AJ100">
        <f>IF('6. Postes nuit'!$C$3="Score",1,1)</f>
        <v>1</v>
      </c>
      <c r="AK100">
        <f>IF('6. Postes nuit'!$C$3="Score",1,2)</f>
        <v>2</v>
      </c>
      <c r="AL100">
        <f>IF('6. Postes nuit'!$C$3="Score",1,2)</f>
        <v>2</v>
      </c>
      <c r="AM100">
        <f>IF('6. Postes nuit'!$C$3="Score",1,2)</f>
        <v>2</v>
      </c>
      <c r="AN100">
        <f>IF('6. Postes nuit'!$C$3="Score",1,2)</f>
        <v>2</v>
      </c>
      <c r="AO100">
        <f>IF('6. Postes nuit'!$C$3="Score",1,2)</f>
        <v>2</v>
      </c>
      <c r="AP100">
        <f>IF('6. Postes nuit'!$C$3="Score",1,2)</f>
        <v>2</v>
      </c>
      <c r="AQ100">
        <f>IF('6. Postes nuit'!$C$3="Score",1,2)</f>
        <v>2</v>
      </c>
      <c r="AR100">
        <f>IF('6. Postes nuit'!$C$3="Score",1,1)</f>
        <v>1</v>
      </c>
      <c r="AS100">
        <f>IF('6. Postes nuit'!$C$3="Score",1,1)</f>
        <v>1</v>
      </c>
      <c r="AT100">
        <f>IF('6. Postes nuit'!$C$3="Score",1,1)</f>
        <v>1</v>
      </c>
      <c r="AU100">
        <f>IF('6. Postes nuit'!$C$3="Score",1,1)</f>
        <v>1</v>
      </c>
      <c r="AV100">
        <f>IF('6. Postes nuit'!$C$3="Score",1,2)</f>
        <v>2</v>
      </c>
      <c r="AW100">
        <f>IF('6. Postes nuit'!$C$3="Score",2,3)</f>
        <v>3</v>
      </c>
      <c r="AX100">
        <f>IF('6. Postes nuit'!$C$3="Score",1,2)</f>
        <v>2</v>
      </c>
      <c r="AY100">
        <f>IF('6. Postes nuit'!$C$3="Score",1,2)</f>
        <v>2</v>
      </c>
      <c r="AZ100">
        <f>IF('6. Postes nuit'!$C$3="Score",1,2)</f>
        <v>2</v>
      </c>
      <c r="BA100">
        <f>IF('6. Postes nuit'!$C$3="Score",1,2)</f>
        <v>2</v>
      </c>
      <c r="BB100">
        <f>IF('6. Postes nuit'!$C$3="Score",2,3)</f>
        <v>3</v>
      </c>
      <c r="BC100">
        <f>IF('6. Postes nuit'!$C$3="Score",1,2)</f>
        <v>2</v>
      </c>
      <c r="BD100">
        <f>IF('6. Postes nuit'!$C$3="Score",1,1)</f>
        <v>1</v>
      </c>
      <c r="BE100">
        <f>IF('6. Postes nuit'!$C$3="Score",1,1)</f>
        <v>1</v>
      </c>
      <c r="BF100">
        <f>IF('6. Postes nuit'!$C$3="Score",1,1)</f>
        <v>1</v>
      </c>
      <c r="BG100">
        <f>IF('6. Postes nuit'!$C$3="Score",1,1)</f>
        <v>1</v>
      </c>
      <c r="BH100">
        <f>IF('6. Postes nuit'!$C$3="Score",1,1)</f>
        <v>1</v>
      </c>
      <c r="BI100">
        <f>IF('6. Postes nuit'!$C$3="Score",0,0)</f>
        <v>0</v>
      </c>
      <c r="BJ100">
        <f>IF('6. Postes nuit'!$C$3="Score",0,0)</f>
        <v>0</v>
      </c>
      <c r="BK100">
        <f>IF('6. Postes nuit'!$C$3="Score",0,0)</f>
        <v>0</v>
      </c>
      <c r="BL100">
        <f>IF('6. Postes nuit'!$C$3="Score",0,0)</f>
        <v>0</v>
      </c>
      <c r="BM100">
        <f>IF('6. Postes nuit'!$C$3="Score",0,0)</f>
        <v>0</v>
      </c>
      <c r="BN100">
        <f>IF('6. Postes nuit'!$C$3="Score",0,0)</f>
        <v>0</v>
      </c>
      <c r="BO100">
        <f>IF('6. Postes nuit'!$C$3="Score",0,0)</f>
        <v>0</v>
      </c>
      <c r="BP100">
        <f>IF('6. Postes nuit'!$C$3="Score",0,0)</f>
        <v>0</v>
      </c>
      <c r="BQ100">
        <f>IF('6. Postes nuit'!$C$3="Score",0,0)</f>
        <v>0</v>
      </c>
      <c r="BR100">
        <f>IF('6. Postes nuit'!$C$3="Score",0,0)</f>
        <v>0</v>
      </c>
      <c r="BS100">
        <f>IF('6. Postes nuit'!$C$3="Score",0,0)</f>
        <v>0</v>
      </c>
      <c r="BT100">
        <f>IF('6. Postes nuit'!$C$3="Score",0,0)</f>
        <v>0</v>
      </c>
      <c r="BU100">
        <f>IF('6. Postes nuit'!$C$3="Score",0,0)</f>
        <v>0</v>
      </c>
      <c r="BV100">
        <f>IF('6. Postes nuit'!$C$3="Score",1,1)</f>
        <v>1</v>
      </c>
      <c r="BW100">
        <f>IF('6. Postes nuit'!$C$3="Score",1,2)</f>
        <v>2</v>
      </c>
      <c r="BX100">
        <f>IF('6. Postes nuit'!$C$3="Score",1,2)</f>
        <v>2</v>
      </c>
      <c r="BY100">
        <f>IF('6. Postes nuit'!$C$3="Score",1,2)</f>
        <v>2</v>
      </c>
      <c r="BZ100">
        <f>IF('6. Postes nuit'!$C$3="Score",1,2)</f>
        <v>2</v>
      </c>
      <c r="CA100">
        <f>IF('6. Postes nuit'!$C$3="Score",1,2)</f>
        <v>2</v>
      </c>
      <c r="CB100">
        <f>IF('6. Postes nuit'!$C$3="Score",1,2)</f>
        <v>2</v>
      </c>
      <c r="CC100">
        <f>IF('6. Postes nuit'!$C$3="Score",1,1)</f>
        <v>1</v>
      </c>
      <c r="CD100">
        <f>IF('6. Postes nuit'!$C$3="Score",0,0)</f>
        <v>0</v>
      </c>
      <c r="CE100">
        <f>IF('6. Postes nuit'!$C$3="Score",0,0)</f>
        <v>0</v>
      </c>
      <c r="CF100">
        <f>IF('6. Postes nuit'!$C$3="Score",0,0)</f>
        <v>0</v>
      </c>
      <c r="CG100">
        <f>IF('6. Postes nuit'!$C$3="Score",0,0)</f>
        <v>0</v>
      </c>
      <c r="CH100">
        <f>IF('6. Postes nuit'!$C$3="Score",0,0)</f>
        <v>0</v>
      </c>
      <c r="CI100">
        <f>IF('6. Postes nuit'!$C$3="Score",0,0)</f>
        <v>0</v>
      </c>
      <c r="CJ100">
        <f>IF('6. Postes nuit'!$C$3="Score",0,0)</f>
        <v>0</v>
      </c>
      <c r="CK100">
        <f>IF('6. Postes nuit'!$C$3="Score",0,0)</f>
        <v>0</v>
      </c>
      <c r="CL100">
        <f>IF('6. Postes nuit'!$C$3="Score",0,0)</f>
        <v>0</v>
      </c>
      <c r="CM100">
        <f>IF('6. Postes nuit'!$C$3="Score",0,0)</f>
        <v>0</v>
      </c>
      <c r="CN100">
        <f>IF('6. Postes nuit'!$C$3="Score",0,0)</f>
        <v>0</v>
      </c>
      <c r="CO100">
        <f>IF('6. Postes nuit'!$C$3="Score",1,1)</f>
        <v>1</v>
      </c>
      <c r="CP100">
        <f>IF('6. Postes nuit'!$C$3="Score",1,1)</f>
        <v>1</v>
      </c>
      <c r="CQ100">
        <f>IF('6. Postes nuit'!$C$3="Score",1,1)</f>
        <v>1</v>
      </c>
      <c r="CR100">
        <f>IF('6. Postes nuit'!$C$3="Score",1,1)</f>
        <v>1</v>
      </c>
      <c r="CS100">
        <f>IF('6. Postes nuit'!$C$3="Score",1,1)</f>
        <v>1</v>
      </c>
      <c r="CT100">
        <f>IF('6. Postes nuit'!$C$3="Score",1,1)</f>
        <v>1</v>
      </c>
      <c r="CU100">
        <f>IF('6. Postes nuit'!$C$3="Score",1,2)</f>
        <v>2</v>
      </c>
      <c r="CV100">
        <f>IF('6. Postes nuit'!$C$3="Score",1,1)</f>
        <v>1</v>
      </c>
      <c r="CW100">
        <f>IF('6. Postes nuit'!$C$3="Score",1,1)</f>
        <v>1</v>
      </c>
      <c r="CX100">
        <f>IF('6. Postes nuit'!$C$3="Score",1,1)</f>
        <v>1</v>
      </c>
      <c r="CY100">
        <f>IF('6. Postes nuit'!$C$3="Score",1,1)</f>
        <v>1</v>
      </c>
      <c r="CZ100">
        <f>IF('6. Postes nuit'!$C$3="Score",1,1)</f>
        <v>1</v>
      </c>
      <c r="DA100">
        <f>IF('6. Postes nuit'!$C$3="Score",1,1)</f>
        <v>1</v>
      </c>
    </row>
    <row r="101" spans="1:105" ht="15" thickBot="1" x14ac:dyDescent="0.4">
      <c r="A101" s="174" t="s">
        <v>1236</v>
      </c>
      <c r="B101" s="190" t="s">
        <v>1196</v>
      </c>
      <c r="D101" s="207">
        <f t="shared" si="4"/>
        <v>0</v>
      </c>
      <c r="E101">
        <f>IF('6. Postes nuit'!$C$3="Score",,)</f>
        <v>0</v>
      </c>
      <c r="P101">
        <f>IF('6. Postes nuit'!$C$3="Score",,)</f>
        <v>0</v>
      </c>
      <c r="Q101">
        <f>IF('6. Postes nuit'!$C$3="Score",,)</f>
        <v>0</v>
      </c>
      <c r="R101">
        <f>IF('6. Postes nuit'!$C$3="Score",,)</f>
        <v>0</v>
      </c>
      <c r="S101">
        <f>IF('6. Postes nuit'!$C$3="Score",,)</f>
        <v>0</v>
      </c>
      <c r="T101">
        <f>IF('6. Postes nuit'!$C$3="Score",,)</f>
        <v>0</v>
      </c>
      <c r="U101">
        <f>IF('6. Postes nuit'!$C$3="Score",0,0)</f>
        <v>0</v>
      </c>
      <c r="V101">
        <f>IF('6. Postes nuit'!$C$3="Score",0,0)</f>
        <v>0</v>
      </c>
      <c r="W101">
        <f>IF('6. Postes nuit'!$C$3="Score",0,0)</f>
        <v>0</v>
      </c>
      <c r="X101">
        <f>IF('6. Postes nuit'!$C$3="Score",0,0)</f>
        <v>0</v>
      </c>
      <c r="Y101">
        <f>IF('6. Postes nuit'!$C$3="Score",0,0)</f>
        <v>0</v>
      </c>
      <c r="Z101">
        <f>IF('6. Postes nuit'!$C$3="Score",0,0)</f>
        <v>0</v>
      </c>
      <c r="AA101">
        <f>IF('6. Postes nuit'!$C$3="Score",0,0)</f>
        <v>0</v>
      </c>
      <c r="AB101">
        <f>IF('6. Postes nuit'!$C$3="Score",0,0)</f>
        <v>0</v>
      </c>
      <c r="AC101">
        <f>IF('6. Postes nuit'!$C$3="Score",0,0)</f>
        <v>0</v>
      </c>
      <c r="AD101">
        <f>IF('6. Postes nuit'!$C$3="Score",0,0)</f>
        <v>0</v>
      </c>
      <c r="AE101">
        <f>IF('6. Postes nuit'!$C$3="Score",0,0)</f>
        <v>0</v>
      </c>
      <c r="AF101">
        <f>IF('6. Postes nuit'!$C$3="Score",0,0)</f>
        <v>0</v>
      </c>
      <c r="AG101">
        <f>IF('6. Postes nuit'!$C$3="Score",0,0)</f>
        <v>0</v>
      </c>
      <c r="AH101">
        <f>IF('6. Postes nuit'!$C$3="Score",0,0)</f>
        <v>0</v>
      </c>
      <c r="AI101">
        <f>IF('6. Postes nuit'!$C$3="Score",0,0)</f>
        <v>0</v>
      </c>
      <c r="AJ101">
        <f>IF('6. Postes nuit'!$C$3="Score",0,0)</f>
        <v>0</v>
      </c>
      <c r="AK101">
        <f>IF('6. Postes nuit'!$C$3="Score",0,0)</f>
        <v>0</v>
      </c>
      <c r="AL101">
        <f>IF('6. Postes nuit'!$C$3="Score",0,0)</f>
        <v>0</v>
      </c>
      <c r="AM101">
        <f>IF('6. Postes nuit'!$C$3="Score",0,0)</f>
        <v>0</v>
      </c>
      <c r="AN101">
        <f>IF('6. Postes nuit'!$C$3="Score",0,0)</f>
        <v>0</v>
      </c>
      <c r="AO101">
        <f>IF('6. Postes nuit'!$C$3="Score",0,0)</f>
        <v>0</v>
      </c>
      <c r="AP101">
        <f>IF('6. Postes nuit'!$C$3="Score",0,0)</f>
        <v>0</v>
      </c>
      <c r="AQ101">
        <f>IF('6. Postes nuit'!$C$3="Score",0,0)</f>
        <v>0</v>
      </c>
      <c r="AR101">
        <f>IF('6. Postes nuit'!$C$3="Score",0,0)</f>
        <v>0</v>
      </c>
      <c r="AS101">
        <f>IF('6. Postes nuit'!$C$3="Score",0,0)</f>
        <v>0</v>
      </c>
      <c r="AT101">
        <f>IF('6. Postes nuit'!$C$3="Score",0,0)</f>
        <v>0</v>
      </c>
      <c r="AU101">
        <f>IF('6. Postes nuit'!$C$3="Score",0,0)</f>
        <v>0</v>
      </c>
      <c r="AV101">
        <f>IF('6. Postes nuit'!$C$3="Score",0,0)</f>
        <v>0</v>
      </c>
      <c r="AW101">
        <f>IF('6. Postes nuit'!$C$3="Score",0,0)</f>
        <v>0</v>
      </c>
      <c r="AX101">
        <f>IF('6. Postes nuit'!$C$3="Score",0,0)</f>
        <v>0</v>
      </c>
      <c r="AY101">
        <f>IF('6. Postes nuit'!$C$3="Score",0,0)</f>
        <v>0</v>
      </c>
      <c r="AZ101">
        <f>IF('6. Postes nuit'!$C$3="Score",0,0)</f>
        <v>0</v>
      </c>
      <c r="BA101">
        <f>IF('6. Postes nuit'!$C$3="Score",0,0)</f>
        <v>0</v>
      </c>
      <c r="BB101">
        <f>IF('6. Postes nuit'!$C$3="Score",0,0)</f>
        <v>0</v>
      </c>
      <c r="BC101">
        <f>IF('6. Postes nuit'!$C$3="Score",0,0)</f>
        <v>0</v>
      </c>
      <c r="BD101">
        <f>IF('6. Postes nuit'!$C$3="Score",0,0)</f>
        <v>0</v>
      </c>
      <c r="BE101">
        <f>IF('6. Postes nuit'!$C$3="Score",0,0)</f>
        <v>0</v>
      </c>
      <c r="BF101">
        <f>IF('6. Postes nuit'!$C$3="Score",0,0)</f>
        <v>0</v>
      </c>
      <c r="BG101">
        <f>IF('6. Postes nuit'!$C$3="Score",0,0)</f>
        <v>0</v>
      </c>
      <c r="BH101">
        <f>IF('6. Postes nuit'!$C$3="Score",0,0)</f>
        <v>0</v>
      </c>
      <c r="BI101">
        <f>IF('6. Postes nuit'!$C$3="Score",0,0)</f>
        <v>0</v>
      </c>
      <c r="BJ101">
        <f>IF('6. Postes nuit'!$C$3="Score",0,0)</f>
        <v>0</v>
      </c>
      <c r="BK101">
        <f>IF('6. Postes nuit'!$C$3="Score",0,0)</f>
        <v>0</v>
      </c>
      <c r="BL101">
        <f>IF('6. Postes nuit'!$C$3="Score",0,0)</f>
        <v>0</v>
      </c>
      <c r="BM101">
        <f>IF('6. Postes nuit'!$C$3="Score",0,0)</f>
        <v>0</v>
      </c>
      <c r="BN101">
        <f>IF('6. Postes nuit'!$C$3="Score",0,0)</f>
        <v>0</v>
      </c>
      <c r="BO101">
        <f>IF('6. Postes nuit'!$C$3="Score",0,0)</f>
        <v>0</v>
      </c>
      <c r="BP101">
        <f>IF('6. Postes nuit'!$C$3="Score",0,0)</f>
        <v>0</v>
      </c>
      <c r="BQ101">
        <f>IF('6. Postes nuit'!$C$3="Score",0,0)</f>
        <v>0</v>
      </c>
      <c r="BR101">
        <f>IF('6. Postes nuit'!$C$3="Score",0,0)</f>
        <v>0</v>
      </c>
      <c r="BS101">
        <f>IF('6. Postes nuit'!$C$3="Score",0,0)</f>
        <v>0</v>
      </c>
      <c r="BT101">
        <f>IF('6. Postes nuit'!$C$3="Score",0,0)</f>
        <v>0</v>
      </c>
      <c r="BU101">
        <f>IF('6. Postes nuit'!$C$3="Score",0,0)</f>
        <v>0</v>
      </c>
      <c r="BV101">
        <f>IF('6. Postes nuit'!$C$3="Score",0,0)</f>
        <v>0</v>
      </c>
      <c r="BW101">
        <f>IF('6. Postes nuit'!$C$3="Score",0,0)</f>
        <v>0</v>
      </c>
      <c r="BX101">
        <f>IF('6. Postes nuit'!$C$3="Score",0,0)</f>
        <v>0</v>
      </c>
      <c r="BY101">
        <f>IF('6. Postes nuit'!$C$3="Score",0,0)</f>
        <v>0</v>
      </c>
      <c r="BZ101">
        <f>IF('6. Postes nuit'!$C$3="Score",0,0)</f>
        <v>0</v>
      </c>
      <c r="CA101">
        <f>IF('6. Postes nuit'!$C$3="Score",0,0)</f>
        <v>0</v>
      </c>
      <c r="CB101">
        <f>IF('6. Postes nuit'!$C$3="Score",0,0)</f>
        <v>0</v>
      </c>
      <c r="CC101">
        <f>IF('6. Postes nuit'!$C$3="Score",0,0)</f>
        <v>0</v>
      </c>
      <c r="CD101">
        <f>IF('6. Postes nuit'!$C$3="Score",0,0)</f>
        <v>0</v>
      </c>
      <c r="CE101">
        <f>IF('6. Postes nuit'!$C$3="Score",0,0)</f>
        <v>0</v>
      </c>
      <c r="CF101">
        <f>IF('6. Postes nuit'!$C$3="Score",0,0)</f>
        <v>0</v>
      </c>
      <c r="CG101">
        <f>IF('6. Postes nuit'!$C$3="Score",0,0)</f>
        <v>0</v>
      </c>
      <c r="CH101">
        <f>IF('6. Postes nuit'!$C$3="Score",0,0)</f>
        <v>0</v>
      </c>
      <c r="CI101">
        <f>IF('6. Postes nuit'!$C$3="Score",0,0)</f>
        <v>0</v>
      </c>
      <c r="CJ101">
        <f>IF('6. Postes nuit'!$C$3="Score",0,0)</f>
        <v>0</v>
      </c>
      <c r="CK101">
        <f>IF('6. Postes nuit'!$C$3="Score",0,0)</f>
        <v>0</v>
      </c>
      <c r="CL101">
        <f>IF('6. Postes nuit'!$C$3="Score",0,0)</f>
        <v>0</v>
      </c>
      <c r="CM101">
        <f>IF('6. Postes nuit'!$C$3="Score",0,0)</f>
        <v>0</v>
      </c>
      <c r="CN101">
        <f>IF('6. Postes nuit'!$C$3="Score",0,0)</f>
        <v>0</v>
      </c>
      <c r="CO101">
        <f>IF('6. Postes nuit'!$C$3="Score",0,0)</f>
        <v>0</v>
      </c>
      <c r="CP101">
        <f>IF('6. Postes nuit'!$C$3="Score",0,0)</f>
        <v>0</v>
      </c>
      <c r="CQ101">
        <f>IF('6. Postes nuit'!$C$3="Score",0,0)</f>
        <v>0</v>
      </c>
      <c r="CR101">
        <f>IF('6. Postes nuit'!$C$3="Score",0,0)</f>
        <v>0</v>
      </c>
      <c r="CS101">
        <f>IF('6. Postes nuit'!$C$3="Score",0,0)</f>
        <v>0</v>
      </c>
      <c r="CT101">
        <f>IF('6. Postes nuit'!$C$3="Score",0,0)</f>
        <v>0</v>
      </c>
      <c r="CU101">
        <f>IF('6. Postes nuit'!$C$3="Score",0,0)</f>
        <v>0</v>
      </c>
      <c r="CV101">
        <f>IF('6. Postes nuit'!$C$3="Score",0,0)</f>
        <v>0</v>
      </c>
      <c r="CW101">
        <f>IF('6. Postes nuit'!$C$3="Score",0,0)</f>
        <v>0</v>
      </c>
      <c r="CX101">
        <f>IF('6. Postes nuit'!$C$3="Score",0,0)</f>
        <v>0</v>
      </c>
      <c r="CY101">
        <f>IF('6. Postes nuit'!$C$3="Score",0,0)</f>
        <v>0</v>
      </c>
      <c r="CZ101">
        <f>IF('6. Postes nuit'!$C$3="Score",0,0)</f>
        <v>0</v>
      </c>
      <c r="DA101">
        <f>IF('6. Postes nuit'!$C$3="Score",0,0)</f>
        <v>0</v>
      </c>
    </row>
    <row r="102" spans="1:105" ht="15" thickBot="1" x14ac:dyDescent="0.4">
      <c r="A102" s="478"/>
      <c r="B102" s="477" t="s">
        <v>734</v>
      </c>
      <c r="D102" s="207">
        <f t="shared" si="4"/>
        <v>0</v>
      </c>
      <c r="U102">
        <f>IF('6. Postes nuit'!$C$3="Score",0,0)</f>
        <v>0</v>
      </c>
      <c r="V102">
        <f>IF('6. Postes nuit'!$C$3="Score",0,0)</f>
        <v>0</v>
      </c>
      <c r="W102">
        <f>IF('6. Postes nuit'!$C$3="Score",0,0)</f>
        <v>0</v>
      </c>
      <c r="X102">
        <f>IF('6. Postes nuit'!$C$3="Score",0,0)</f>
        <v>0</v>
      </c>
      <c r="Y102">
        <f>IF('6. Postes nuit'!$C$3="Score",0,0)</f>
        <v>0</v>
      </c>
      <c r="Z102">
        <f>IF('6. Postes nuit'!$C$3="Score",0,0)</f>
        <v>0</v>
      </c>
      <c r="AA102">
        <f>IF('6. Postes nuit'!$C$3="Score",0,0)</f>
        <v>0</v>
      </c>
      <c r="AB102">
        <f>IF('6. Postes nuit'!$C$3="Score",0,0)</f>
        <v>0</v>
      </c>
      <c r="AC102">
        <f>IF('6. Postes nuit'!$C$3="Score",0,0)</f>
        <v>0</v>
      </c>
      <c r="AD102">
        <f>IF('6. Postes nuit'!$C$3="Score",0,0)</f>
        <v>0</v>
      </c>
      <c r="AE102">
        <f>IF('6. Postes nuit'!$C$3="Score",0,0)</f>
        <v>0</v>
      </c>
      <c r="AF102">
        <f>IF('6. Postes nuit'!$C$3="Score",0,0)</f>
        <v>0</v>
      </c>
      <c r="AG102">
        <f>IF('6. Postes nuit'!$C$3="Score",0,0)</f>
        <v>0</v>
      </c>
      <c r="AH102">
        <f>IF('6. Postes nuit'!$C$3="Score",0,0)</f>
        <v>0</v>
      </c>
      <c r="AI102">
        <f>IF('6. Postes nuit'!$C$3="Score",0,0)</f>
        <v>0</v>
      </c>
      <c r="AJ102">
        <f>IF('6. Postes nuit'!$C$3="Score",0,0)</f>
        <v>0</v>
      </c>
      <c r="AK102">
        <f>IF('6. Postes nuit'!$C$3="Score",0,0)</f>
        <v>0</v>
      </c>
      <c r="AL102">
        <f>IF('6. Postes nuit'!$C$3="Score",0,0)</f>
        <v>0</v>
      </c>
      <c r="AM102">
        <f>IF('6. Postes nuit'!$C$3="Score",0,0)</f>
        <v>0</v>
      </c>
      <c r="AN102">
        <f>IF('6. Postes nuit'!$C$3="Score",0,0)</f>
        <v>0</v>
      </c>
      <c r="AO102">
        <f>IF('6. Postes nuit'!$C$3="Score",0,0)</f>
        <v>0</v>
      </c>
      <c r="AP102">
        <f>IF('6. Postes nuit'!$C$3="Score",0,0)</f>
        <v>0</v>
      </c>
      <c r="AQ102">
        <f>IF('6. Postes nuit'!$C$3="Score",0,0)</f>
        <v>0</v>
      </c>
      <c r="AR102">
        <f>IF('6. Postes nuit'!$C$3="Score",0,0)</f>
        <v>0</v>
      </c>
      <c r="AS102">
        <f>IF('6. Postes nuit'!$C$3="Score",0,0)</f>
        <v>0</v>
      </c>
      <c r="AT102">
        <f>IF('6. Postes nuit'!$C$3="Score",0,0)</f>
        <v>0</v>
      </c>
      <c r="AU102">
        <f>IF('6. Postes nuit'!$C$3="Score",0,0)</f>
        <v>0</v>
      </c>
      <c r="AV102">
        <f>IF('6. Postes nuit'!$C$3="Score",0,0)</f>
        <v>0</v>
      </c>
      <c r="AW102">
        <f>IF('6. Postes nuit'!$C$3="Score",0,0)</f>
        <v>0</v>
      </c>
      <c r="AX102">
        <f>IF('6. Postes nuit'!$C$3="Score",0,0)</f>
        <v>0</v>
      </c>
      <c r="AY102">
        <f>IF('6. Postes nuit'!$C$3="Score",0,0)</f>
        <v>0</v>
      </c>
      <c r="AZ102">
        <f>IF('6. Postes nuit'!$C$3="Score",0,0)</f>
        <v>0</v>
      </c>
      <c r="BA102">
        <f>IF('6. Postes nuit'!$C$3="Score",0,0)</f>
        <v>0</v>
      </c>
      <c r="BB102">
        <f>IF('6. Postes nuit'!$C$3="Score",0,0)</f>
        <v>0</v>
      </c>
      <c r="BC102">
        <f>IF('6. Postes nuit'!$C$3="Score",0,0)</f>
        <v>0</v>
      </c>
      <c r="BD102">
        <f>IF('6. Postes nuit'!$C$3="Score",0,0)</f>
        <v>0</v>
      </c>
      <c r="BE102">
        <f>IF('6. Postes nuit'!$C$3="Score",0,0)</f>
        <v>0</v>
      </c>
      <c r="BF102">
        <f>IF('6. Postes nuit'!$C$3="Score",0,0)</f>
        <v>0</v>
      </c>
      <c r="BG102">
        <f>IF('6. Postes nuit'!$C$3="Score",0,0)</f>
        <v>0</v>
      </c>
      <c r="BH102">
        <f>IF('6. Postes nuit'!$C$3="Score",0,0)</f>
        <v>0</v>
      </c>
      <c r="BI102">
        <f>IF('6. Postes nuit'!$C$3="Score",0,0)</f>
        <v>0</v>
      </c>
      <c r="BJ102">
        <f>IF('6. Postes nuit'!$C$3="Score",0,0)</f>
        <v>0</v>
      </c>
      <c r="BK102">
        <f>IF('6. Postes nuit'!$C$3="Score",0,0)</f>
        <v>0</v>
      </c>
      <c r="BL102">
        <f>IF('6. Postes nuit'!$C$3="Score",0,0)</f>
        <v>0</v>
      </c>
      <c r="BM102">
        <f>IF('6. Postes nuit'!$C$3="Score",0,0)</f>
        <v>0</v>
      </c>
      <c r="BN102">
        <f>IF('6. Postes nuit'!$C$3="Score",0,0)</f>
        <v>0</v>
      </c>
      <c r="BO102">
        <f>IF('6. Postes nuit'!$C$3="Score",0,0)</f>
        <v>0</v>
      </c>
      <c r="BP102">
        <f>IF('6. Postes nuit'!$C$3="Score",0,0)</f>
        <v>0</v>
      </c>
      <c r="BQ102">
        <f>IF('6. Postes nuit'!$C$3="Score",0,0)</f>
        <v>0</v>
      </c>
      <c r="BR102">
        <f>IF('6. Postes nuit'!$C$3="Score",0,0)</f>
        <v>0</v>
      </c>
      <c r="BS102">
        <f>IF('6. Postes nuit'!$C$3="Score",0,0)</f>
        <v>0</v>
      </c>
      <c r="BT102">
        <f>IF('6. Postes nuit'!$C$3="Score",0,0)</f>
        <v>0</v>
      </c>
      <c r="BU102">
        <f>IF('6. Postes nuit'!$C$3="Score",0,0)</f>
        <v>0</v>
      </c>
      <c r="BV102">
        <f>IF('6. Postes nuit'!$C$3="Score",0,0)</f>
        <v>0</v>
      </c>
      <c r="BW102">
        <f>IF('6. Postes nuit'!$C$3="Score",0,0)</f>
        <v>0</v>
      </c>
      <c r="BX102">
        <f>IF('6. Postes nuit'!$C$3="Score",0,0)</f>
        <v>0</v>
      </c>
      <c r="BY102">
        <f>IF('6. Postes nuit'!$C$3="Score",0,0)</f>
        <v>0</v>
      </c>
      <c r="BZ102">
        <f>IF('6. Postes nuit'!$C$3="Score",0,0)</f>
        <v>0</v>
      </c>
      <c r="CA102">
        <f>IF('6. Postes nuit'!$C$3="Score",0,0)</f>
        <v>0</v>
      </c>
      <c r="CB102">
        <f>IF('6. Postes nuit'!$C$3="Score",0,0)</f>
        <v>0</v>
      </c>
      <c r="CC102">
        <f>IF('6. Postes nuit'!$C$3="Score",0,0)</f>
        <v>0</v>
      </c>
      <c r="CD102">
        <f>IF('6. Postes nuit'!$C$3="Score",0,0)</f>
        <v>0</v>
      </c>
      <c r="CE102">
        <f>IF('6. Postes nuit'!$C$3="Score",0,0)</f>
        <v>0</v>
      </c>
      <c r="CF102">
        <f>IF('6. Postes nuit'!$C$3="Score",0,0)</f>
        <v>0</v>
      </c>
      <c r="CG102">
        <f>IF('6. Postes nuit'!$C$3="Score",0,0)</f>
        <v>0</v>
      </c>
      <c r="CH102">
        <f>IF('6. Postes nuit'!$C$3="Score",0,0)</f>
        <v>0</v>
      </c>
      <c r="CI102">
        <f>IF('6. Postes nuit'!$C$3="Score",0,0)</f>
        <v>0</v>
      </c>
      <c r="CJ102">
        <f>IF('6. Postes nuit'!$C$3="Score",0,0)</f>
        <v>0</v>
      </c>
      <c r="CK102">
        <f>IF('6. Postes nuit'!$C$3="Score",0,0)</f>
        <v>0</v>
      </c>
      <c r="CL102">
        <f>IF('6. Postes nuit'!$C$3="Score",0,0)</f>
        <v>0</v>
      </c>
      <c r="CM102">
        <f>IF('6. Postes nuit'!$C$3="Score",0,0)</f>
        <v>0</v>
      </c>
      <c r="CN102">
        <f>IF('6. Postes nuit'!$C$3="Score",0,0)</f>
        <v>0</v>
      </c>
      <c r="CO102">
        <f>IF('6. Postes nuit'!$C$3="Score",0,0)</f>
        <v>0</v>
      </c>
      <c r="CP102">
        <f>IF('6. Postes nuit'!$C$3="Score",0,0)</f>
        <v>0</v>
      </c>
      <c r="CQ102">
        <f>IF('6. Postes nuit'!$C$3="Score",0,0)</f>
        <v>0</v>
      </c>
      <c r="CR102">
        <f>IF('6. Postes nuit'!$C$3="Score",0,0)</f>
        <v>0</v>
      </c>
      <c r="CS102">
        <f>IF('6. Postes nuit'!$C$3="Score",0,0)</f>
        <v>0</v>
      </c>
      <c r="CT102">
        <f>IF('6. Postes nuit'!$C$3="Score",0,0)</f>
        <v>0</v>
      </c>
      <c r="CU102">
        <f>IF('6. Postes nuit'!$C$3="Score",0,0)</f>
        <v>0</v>
      </c>
      <c r="CV102">
        <f>IF('6. Postes nuit'!$C$3="Score",0,0)</f>
        <v>0</v>
      </c>
      <c r="CW102">
        <f>IF('6. Postes nuit'!$C$3="Score",0,0)</f>
        <v>0</v>
      </c>
      <c r="CX102">
        <f>IF('6. Postes nuit'!$C$3="Score",0,0)</f>
        <v>0</v>
      </c>
      <c r="CY102">
        <f>IF('6. Postes nuit'!$C$3="Score",0,0)</f>
        <v>0</v>
      </c>
    </row>
    <row r="103" spans="1:105" x14ac:dyDescent="0.35">
      <c r="B103" s="478"/>
    </row>
    <row r="106" spans="1:105" x14ac:dyDescent="0.35">
      <c r="D106">
        <f>COUNTIF(D11:D101,"&gt;="&amp;0.25)</f>
        <v>79</v>
      </c>
    </row>
    <row r="109" spans="1:105" x14ac:dyDescent="0.35">
      <c r="T109">
        <f>IF('6. Postes nuit'!$C$3="Score",,)</f>
        <v>0</v>
      </c>
      <c r="U109">
        <f>IF('6. Postes nuit'!$C$3="Score",1,1)</f>
        <v>1</v>
      </c>
      <c r="V109">
        <f>IF('6. Postes nuit'!$C$3="Score",1,2)</f>
        <v>2</v>
      </c>
      <c r="W109">
        <f>IF('6. Postes nuit'!$C$3="Score",1,2)</f>
        <v>2</v>
      </c>
      <c r="X109">
        <f>IF('6. Postes nuit'!$C$3="Score",2,3)</f>
        <v>3</v>
      </c>
      <c r="Y109">
        <f>IF('6. Postes nuit'!$C$3="Score",2,4)</f>
        <v>4</v>
      </c>
    </row>
    <row r="122" spans="21:105" x14ac:dyDescent="0.35">
      <c r="U122">
        <f>IF('6. Postes nuit'!$C$3="Score",0,0)</f>
        <v>0</v>
      </c>
      <c r="V122">
        <f>IF('6. Postes nuit'!$C$3="Score",0,0)</f>
        <v>0</v>
      </c>
      <c r="W122">
        <f>IF('6. Postes nuit'!$C$3="Score",0,0)</f>
        <v>0</v>
      </c>
      <c r="X122">
        <f>IF('6. Postes nuit'!$C$3="Score",0,0)</f>
        <v>0</v>
      </c>
      <c r="Y122">
        <f>IF('6. Postes nuit'!$C$3="Score",0,0)</f>
        <v>0</v>
      </c>
      <c r="Z122">
        <f>IF('6. Postes nuit'!$C$3="Score",0,0)</f>
        <v>0</v>
      </c>
      <c r="AA122">
        <f>IF('6. Postes nuit'!$C$3="Score",0,0)</f>
        <v>0</v>
      </c>
      <c r="AB122">
        <f>IF('6. Postes nuit'!$C$3="Score",0,0)</f>
        <v>0</v>
      </c>
      <c r="AC122">
        <f>IF('6. Postes nuit'!$C$3="Score",0,0)</f>
        <v>0</v>
      </c>
      <c r="AD122">
        <f>IF('6. Postes nuit'!$C$3="Score",0,0)</f>
        <v>0</v>
      </c>
      <c r="AE122">
        <f>IF('6. Postes nuit'!$C$3="Score",0,0)</f>
        <v>0</v>
      </c>
      <c r="AF122">
        <f>IF('6. Postes nuit'!$C$3="Score",0,0)</f>
        <v>0</v>
      </c>
      <c r="AG122">
        <f>IF('6. Postes nuit'!$C$3="Score",0,0)</f>
        <v>0</v>
      </c>
      <c r="AH122">
        <f>IF('6. Postes nuit'!$C$3="Score",0,0)</f>
        <v>0</v>
      </c>
      <c r="AI122">
        <f>IF('6. Postes nuit'!$C$3="Score",0,0)</f>
        <v>0</v>
      </c>
      <c r="AJ122">
        <f>IF('6. Postes nuit'!$C$3="Score",0,0)</f>
        <v>0</v>
      </c>
      <c r="AK122">
        <f>IF('6. Postes nuit'!$C$3="Score",0,0)</f>
        <v>0</v>
      </c>
      <c r="AL122">
        <f>IF('6. Postes nuit'!$C$3="Score",0,0)</f>
        <v>0</v>
      </c>
      <c r="AM122">
        <f>IF('6. Postes nuit'!$C$3="Score",0,0)</f>
        <v>0</v>
      </c>
      <c r="AN122">
        <f>IF('6. Postes nuit'!$C$3="Score",0,0)</f>
        <v>0</v>
      </c>
      <c r="AO122">
        <f>IF('6. Postes nuit'!$C$3="Score",0,0)</f>
        <v>0</v>
      </c>
      <c r="AP122">
        <f>IF('6. Postes nuit'!$C$3="Score",0,0)</f>
        <v>0</v>
      </c>
      <c r="AQ122">
        <f>IF('6. Postes nuit'!$C$3="Score",0,0)</f>
        <v>0</v>
      </c>
      <c r="AR122">
        <f>IF('6. Postes nuit'!$C$3="Score",0,0)</f>
        <v>0</v>
      </c>
      <c r="AS122">
        <f>IF('6. Postes nuit'!$C$3="Score",0,0)</f>
        <v>0</v>
      </c>
      <c r="AT122">
        <f>IF('6. Postes nuit'!$C$3="Score",0,0)</f>
        <v>0</v>
      </c>
      <c r="AU122">
        <f>IF('6. Postes nuit'!$C$3="Score",0,0)</f>
        <v>0</v>
      </c>
      <c r="AV122">
        <f>IF('6. Postes nuit'!$C$3="Score",0,0)</f>
        <v>0</v>
      </c>
      <c r="AW122">
        <f>IF('6. Postes nuit'!$C$3="Score",0,0)</f>
        <v>0</v>
      </c>
      <c r="AX122">
        <f>IF('6. Postes nuit'!$C$3="Score",0,0)</f>
        <v>0</v>
      </c>
      <c r="AY122">
        <f>IF('6. Postes nuit'!$C$3="Score",0,0)</f>
        <v>0</v>
      </c>
      <c r="AZ122">
        <f>IF('6. Postes nuit'!$C$3="Score",0,0)</f>
        <v>0</v>
      </c>
      <c r="BA122">
        <f>IF('6. Postes nuit'!$C$3="Score",0,0)</f>
        <v>0</v>
      </c>
      <c r="BB122">
        <f>IF('6. Postes nuit'!$C$3="Score",0,0)</f>
        <v>0</v>
      </c>
      <c r="BC122">
        <f>IF('6. Postes nuit'!$C$3="Score",0,0)</f>
        <v>0</v>
      </c>
      <c r="BD122">
        <f>IF('6. Postes nuit'!$C$3="Score",0,0)</f>
        <v>0</v>
      </c>
      <c r="BE122">
        <f>IF('6. Postes nuit'!$C$3="Score",0,0)</f>
        <v>0</v>
      </c>
      <c r="BF122">
        <f>IF('6. Postes nuit'!$C$3="Score",0,0)</f>
        <v>0</v>
      </c>
      <c r="BG122">
        <f>IF('6. Postes nuit'!$C$3="Score",0,0)</f>
        <v>0</v>
      </c>
      <c r="BH122">
        <f>IF('6. Postes nuit'!$C$3="Score",0,0)</f>
        <v>0</v>
      </c>
      <c r="BI122">
        <f>IF('6. Postes nuit'!$C$3="Score",0,0)</f>
        <v>0</v>
      </c>
      <c r="BJ122">
        <f>IF('6. Postes nuit'!$C$3="Score",0,0)</f>
        <v>0</v>
      </c>
      <c r="BK122">
        <f>IF('6. Postes nuit'!$C$3="Score",0,0)</f>
        <v>0</v>
      </c>
      <c r="BL122">
        <f>IF('6. Postes nuit'!$C$3="Score",0,0)</f>
        <v>0</v>
      </c>
      <c r="BM122">
        <f>IF('6. Postes nuit'!$C$3="Score",0,0)</f>
        <v>0</v>
      </c>
      <c r="BN122">
        <f>IF('6. Postes nuit'!$C$3="Score",0,0)</f>
        <v>0</v>
      </c>
      <c r="BO122">
        <f>IF('6. Postes nuit'!$C$3="Score",0,0)</f>
        <v>0</v>
      </c>
      <c r="BP122">
        <f>IF('6. Postes nuit'!$C$3="Score",0,0)</f>
        <v>0</v>
      </c>
      <c r="BQ122">
        <f>IF('6. Postes nuit'!$C$3="Score",0,0)</f>
        <v>0</v>
      </c>
      <c r="BR122">
        <f>IF('6. Postes nuit'!$C$3="Score",0,0)</f>
        <v>0</v>
      </c>
      <c r="BS122">
        <f>IF('6. Postes nuit'!$C$3="Score",0,0)</f>
        <v>0</v>
      </c>
      <c r="BT122">
        <f>IF('6. Postes nuit'!$C$3="Score",0,0)</f>
        <v>0</v>
      </c>
      <c r="BU122">
        <f>IF('6. Postes nuit'!$C$3="Score",0,0)</f>
        <v>0</v>
      </c>
      <c r="BV122">
        <f>IF('6. Postes nuit'!$C$3="Score",0,0)</f>
        <v>0</v>
      </c>
      <c r="BW122">
        <f>IF('6. Postes nuit'!$C$3="Score",0,0)</f>
        <v>0</v>
      </c>
      <c r="BX122">
        <f>IF('6. Postes nuit'!$C$3="Score",0,0)</f>
        <v>0</v>
      </c>
      <c r="BY122">
        <f>IF('6. Postes nuit'!$C$3="Score",0,0)</f>
        <v>0</v>
      </c>
      <c r="BZ122">
        <f>IF('6. Postes nuit'!$C$3="Score",0,0)</f>
        <v>0</v>
      </c>
      <c r="CA122">
        <f>IF('6. Postes nuit'!$C$3="Score",0,0)</f>
        <v>0</v>
      </c>
      <c r="CB122">
        <f>IF('6. Postes nuit'!$C$3="Score",0,0)</f>
        <v>0</v>
      </c>
      <c r="CC122">
        <f>IF('6. Postes nuit'!$C$3="Score",0,0)</f>
        <v>0</v>
      </c>
      <c r="CD122">
        <f>IF('6. Postes nuit'!$C$3="Score",0,0)</f>
        <v>0</v>
      </c>
      <c r="CE122">
        <f>IF('6. Postes nuit'!$C$3="Score",0,0)</f>
        <v>0</v>
      </c>
      <c r="CF122">
        <f>IF('6. Postes nuit'!$C$3="Score",0,0)</f>
        <v>0</v>
      </c>
      <c r="CG122">
        <f>IF('6. Postes nuit'!$C$3="Score",0,0)</f>
        <v>0</v>
      </c>
      <c r="CH122">
        <f>IF('6. Postes nuit'!$C$3="Score",0,0)</f>
        <v>0</v>
      </c>
      <c r="CI122">
        <f>IF('6. Postes nuit'!$C$3="Score",0,0)</f>
        <v>0</v>
      </c>
      <c r="CJ122">
        <f>IF('6. Postes nuit'!$C$3="Score",0,0)</f>
        <v>0</v>
      </c>
      <c r="CK122">
        <f>IF('6. Postes nuit'!$C$3="Score",0,0)</f>
        <v>0</v>
      </c>
      <c r="CL122">
        <f>IF('6. Postes nuit'!$C$3="Score",0,0)</f>
        <v>0</v>
      </c>
      <c r="CM122">
        <f>IF('6. Postes nuit'!$C$3="Score",0,0)</f>
        <v>0</v>
      </c>
      <c r="CN122">
        <f>IF('6. Postes nuit'!$C$3="Score",0,0)</f>
        <v>0</v>
      </c>
      <c r="CO122">
        <f>IF('6. Postes nuit'!$C$3="Score",0,0)</f>
        <v>0</v>
      </c>
      <c r="CP122">
        <f>IF('6. Postes nuit'!$C$3="Score",0,0)</f>
        <v>0</v>
      </c>
      <c r="CQ122">
        <f>IF('6. Postes nuit'!$C$3="Score",0,0)</f>
        <v>0</v>
      </c>
      <c r="CR122">
        <f>IF('6. Postes nuit'!$C$3="Score",0,0)</f>
        <v>0</v>
      </c>
      <c r="CS122">
        <f>IF('6. Postes nuit'!$C$3="Score",0,0)</f>
        <v>0</v>
      </c>
      <c r="CT122">
        <f>IF('6. Postes nuit'!$C$3="Score",0,0)</f>
        <v>0</v>
      </c>
      <c r="CU122">
        <f>IF('6. Postes nuit'!$C$3="Score",0,0)</f>
        <v>0</v>
      </c>
      <c r="CV122">
        <f>IF('6. Postes nuit'!$C$3="Score",0,0)</f>
        <v>0</v>
      </c>
      <c r="CW122">
        <f>IF('6. Postes nuit'!$C$3="Score",0,0)</f>
        <v>0</v>
      </c>
      <c r="CX122">
        <f>IF('6. Postes nuit'!$C$3="Score",0,0)</f>
        <v>0</v>
      </c>
      <c r="CY122">
        <f>IF('6. Postes nuit'!$C$3="Score",0,0)</f>
        <v>0</v>
      </c>
      <c r="CZ122">
        <f>IF('6. Postes nuit'!$C$3="Score",0,0)</f>
        <v>0</v>
      </c>
      <c r="DA122">
        <f>IF('6. Postes nuit'!$C$3="Score",0,0)</f>
        <v>0</v>
      </c>
    </row>
    <row r="151" spans="25:94" x14ac:dyDescent="0.35">
      <c r="Y151">
        <f>IF('6. Postes nuit'!$C$3="Score",2,4)</f>
        <v>4</v>
      </c>
      <c r="AL151">
        <f>IF('6. Postes nuit'!$C$3="Score",1,2)</f>
        <v>2</v>
      </c>
      <c r="AM151">
        <f>IF('6. Postes nuit'!$C$3="Score",1,1)</f>
        <v>1</v>
      </c>
      <c r="AN151">
        <f>IF('6. Postes nuit'!$C$3="Score",1,1)</f>
        <v>1</v>
      </c>
      <c r="AO151">
        <f>IF('6. Postes nuit'!$C$3="Score",1,1)</f>
        <v>1</v>
      </c>
      <c r="AP151">
        <f>IF('6. Postes nuit'!$C$3="Score",1,2)</f>
        <v>2</v>
      </c>
      <c r="AQ151">
        <f>IF('6. Postes nuit'!$C$3="Score",1,2)</f>
        <v>2</v>
      </c>
      <c r="AR151">
        <f>IF('6. Postes nuit'!$C$3="Score",1,1)</f>
        <v>1</v>
      </c>
      <c r="AS151">
        <f>IF('6. Postes nuit'!$C$3="Score",1,1)</f>
        <v>1</v>
      </c>
      <c r="AT151">
        <f>IF('6. Postes nuit'!$C$3="Score",1,1)</f>
        <v>1</v>
      </c>
      <c r="AU151">
        <f>IF('6. Postes nuit'!$C$3="Score",1,2)</f>
        <v>2</v>
      </c>
      <c r="BA151">
        <f>IF('6. Postes nuit'!$C$3="Score",1,2)</f>
        <v>2</v>
      </c>
      <c r="BB151">
        <f>IF('6. Postes nuit'!$C$3="Score",1,1)</f>
        <v>1</v>
      </c>
      <c r="BF151">
        <f>IF('6. Postes nuit'!$C$3="Score",2,3)</f>
        <v>3</v>
      </c>
      <c r="BG151">
        <f>IF('6. Postes nuit'!$C$3="Score",2,3)</f>
        <v>3</v>
      </c>
      <c r="BV151">
        <f>IF('6. Postes nuit'!$C$3="Score",1,2)</f>
        <v>2</v>
      </c>
      <c r="BW151">
        <f>IF('6. Postes nuit'!$C$3="Score",1,2)</f>
        <v>2</v>
      </c>
      <c r="CM151">
        <f>IF('6. Postes nuit'!$C$3="Score",1,2)</f>
        <v>2</v>
      </c>
      <c r="CN151">
        <f>IF('6. Postes nuit'!$C$3="Score",1,2)</f>
        <v>2</v>
      </c>
      <c r="CO151">
        <f>IF('6. Postes nuit'!$C$3="Score",1,2)</f>
        <v>2</v>
      </c>
      <c r="CP151">
        <f>IF('6. Postes nuit'!$C$3="Score",2,3)</f>
        <v>3</v>
      </c>
    </row>
    <row r="163" spans="21:44" x14ac:dyDescent="0.35">
      <c r="U163">
        <f>IF('6. Postes nuit'!$C$3="Score",1,2)</f>
        <v>2</v>
      </c>
      <c r="V163">
        <f>IF('6. Postes nuit'!$C$3="Score",1,2)</f>
        <v>2</v>
      </c>
      <c r="W163">
        <f>IF('6. Postes nuit'!$C$3="Score",1,2)</f>
        <v>2</v>
      </c>
      <c r="X163">
        <f>IF('6. Postes nuit'!$C$3="Score",2,3)</f>
        <v>3</v>
      </c>
      <c r="Y163">
        <f>IF('6. Postes nuit'!$C$3="Score",1,2)</f>
        <v>2</v>
      </c>
      <c r="Z163">
        <f>IF('6. Postes nuit'!$C$3="Score",1,1)</f>
        <v>1</v>
      </c>
      <c r="AA163">
        <f>IF('6. Postes nuit'!$C$3="Score",1,1)</f>
        <v>1</v>
      </c>
      <c r="AB163">
        <f>IF('6. Postes nuit'!$C$3="Score",1,1)</f>
        <v>1</v>
      </c>
      <c r="AC163">
        <f>IF('6. Postes nuit'!$C$3="Score",1,2)</f>
        <v>2</v>
      </c>
      <c r="AD163">
        <f>IF('6. Postes nuit'!$C$3="Score",1,1)</f>
        <v>1</v>
      </c>
      <c r="AE163">
        <f>IF('6. Postes nuit'!$C$3="Score",1,1)</f>
        <v>1</v>
      </c>
      <c r="AF163">
        <f>IF('6. Postes nuit'!$C$3="Score",1,1)</f>
        <v>1</v>
      </c>
      <c r="AG163">
        <f>IF('6. Postes nuit'!$C$3="Score",1,2)</f>
        <v>2</v>
      </c>
      <c r="AH163">
        <f>IF('6. Postes nuit'!$C$3="Score",1,2)</f>
        <v>2</v>
      </c>
      <c r="AI163">
        <f>IF('6. Postes nuit'!$C$3="Score",1,1)</f>
        <v>1</v>
      </c>
      <c r="AJ163">
        <f>IF('6. Postes nuit'!$C$3="Score",1,1)</f>
        <v>1</v>
      </c>
      <c r="AK163">
        <f>IF('6. Postes nuit'!$C$3="Score",1,1)</f>
        <v>1</v>
      </c>
      <c r="AL163">
        <f>IF('6. Postes nuit'!$C$3="Score",1,1)</f>
        <v>1</v>
      </c>
      <c r="AM163">
        <f>IF('6. Postes nuit'!$C$3="Score",1,1)</f>
        <v>1</v>
      </c>
      <c r="AN163">
        <f>IF('6. Postes nuit'!$C$3="Score",0,0)</f>
        <v>0</v>
      </c>
      <c r="AO163">
        <f>IF('6. Postes nuit'!$C$3="Score",1,1)</f>
        <v>1</v>
      </c>
      <c r="AP163">
        <f>IF('6. Postes nuit'!$C$3="Score",1,1)</f>
        <v>1</v>
      </c>
      <c r="AQ163">
        <f>IF('6. Postes nuit'!$C$3="Score",1,1)</f>
        <v>1</v>
      </c>
      <c r="AR163">
        <f>IF('6. Postes nuit'!$C$3="Score",1,1)</f>
        <v>1</v>
      </c>
    </row>
  </sheetData>
  <mergeCells count="1">
    <mergeCell ref="C3:D3"/>
  </mergeCells>
  <conditionalFormatting sqref="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6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2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219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102">
    <cfRule type="colorScale" priority="2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A9DCFE3C-8343-754D-9F5C-9A7B32EB1065}">
      <formula1>"Score,Brut"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E852-000A-E240-BF2F-AFBC35339E05}">
  <sheetPr codeName="Feuil18"/>
  <dimension ref="B3:KO163"/>
  <sheetViews>
    <sheetView topLeftCell="A58" workbookViewId="0">
      <selection activeCell="D52" sqref="D52:D102"/>
    </sheetView>
  </sheetViews>
  <sheetFormatPr baseColWidth="10" defaultRowHeight="14.5" outlineLevelCol="1" x14ac:dyDescent="0.35"/>
  <cols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735</v>
      </c>
      <c r="D3" s="829"/>
    </row>
    <row r="7" spans="2:164" x14ac:dyDescent="0.35">
      <c r="D7" t="s">
        <v>1085</v>
      </c>
      <c r="U7" t="s">
        <v>1086</v>
      </c>
      <c r="V7" t="s">
        <v>1087</v>
      </c>
      <c r="W7" t="s">
        <v>1088</v>
      </c>
    </row>
    <row r="8" spans="2:164" x14ac:dyDescent="0.35">
      <c r="D8" s="180">
        <f>AVERAGE(D11:D21)</f>
        <v>0</v>
      </c>
      <c r="U8" s="180">
        <f>AVERAGE(D22:D27)</f>
        <v>0</v>
      </c>
      <c r="V8" s="180">
        <f>AVERAGE(D28:D36)</f>
        <v>0.17124183006535945</v>
      </c>
      <c r="W8" s="180">
        <f>AVERAGE(D37:D47)</f>
        <v>0.24278074866310159</v>
      </c>
    </row>
    <row r="10" spans="2:164" ht="15" thickBot="1" x14ac:dyDescent="0.4">
      <c r="B10" s="478" t="s">
        <v>735</v>
      </c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e">
        <f>Planning_medecin_LS!#REF!</f>
        <v>#REF!</v>
      </c>
      <c r="C11" s="183"/>
      <c r="D11" s="206">
        <f t="shared" ref="D11:D74" si="3">AVERAGE($U11:$DA11)</f>
        <v>0</v>
      </c>
      <c r="E11" s="184">
        <f>IF('7. Pause minimal'!$C$3="Score",,)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IF('7. Pause minimal'!$C$3="Score",,)</f>
        <v>0</v>
      </c>
      <c r="Q11" s="184">
        <f>IF('7. Pause minimal'!$C$3="Score",,)</f>
        <v>0</v>
      </c>
      <c r="R11" s="184">
        <f>IF('7. Pause minimal'!$C$3="Score",,)</f>
        <v>0</v>
      </c>
      <c r="S11" s="184">
        <f>IF('7. Pause minimal'!$C$3="Score",,)</f>
        <v>0</v>
      </c>
      <c r="T11" s="183">
        <f>IF('7. Pause minimal'!$C$3="Score",,)</f>
        <v>0</v>
      </c>
      <c r="U11" s="185">
        <f>IF('7. Pause minimal'!$C$3="Score",0,0)</f>
        <v>0</v>
      </c>
      <c r="V11" s="185">
        <f>IF('7. Pause minimal'!$C$3="Score",0,0)</f>
        <v>0</v>
      </c>
      <c r="W11" s="185">
        <f>IF('7. Pause minimal'!$C$3="Score",0,0)</f>
        <v>0</v>
      </c>
      <c r="X11" s="185">
        <f>IF('7. Pause minimal'!$C$3="Score",0,0)</f>
        <v>0</v>
      </c>
      <c r="Y11" s="185">
        <f>IF('7. Pause minimal'!$C$3="Score",0,0)</f>
        <v>0</v>
      </c>
      <c r="Z11" s="185">
        <f>IF('7. Pause minimal'!$C$3="Score",0,0)</f>
        <v>0</v>
      </c>
      <c r="AA11" s="185">
        <f>IF('7. Pause minimal'!$C$3="Score",0,0)</f>
        <v>0</v>
      </c>
      <c r="AB11" s="185">
        <f>IF('7. Pause minimal'!$C$3="Score",0,0)</f>
        <v>0</v>
      </c>
      <c r="AC11" s="185">
        <f>IF('7. Pause minimal'!$C$3="Score",0,0)</f>
        <v>0</v>
      </c>
      <c r="AD11" s="185">
        <f>IF('7. Pause minimal'!$C$3="Score",0,0)</f>
        <v>0</v>
      </c>
      <c r="AE11" s="185">
        <f>IF('7. Pause minimal'!$C$3="Score",0,0)</f>
        <v>0</v>
      </c>
      <c r="AF11" s="185">
        <f>IF('7. Pause minimal'!$C$3="Score",0,0)</f>
        <v>0</v>
      </c>
      <c r="AG11" s="185">
        <f>IF('7. Pause minimal'!$C$3="Score",0,0)</f>
        <v>0</v>
      </c>
      <c r="AH11" s="185">
        <f>IF('7. Pause minimal'!$C$3="Score",0,0)</f>
        <v>0</v>
      </c>
      <c r="AI11" s="185">
        <f>IF('7. Pause minimal'!$C$3="Score",0,0)</f>
        <v>0</v>
      </c>
      <c r="AJ11" s="185">
        <f>IF('7. Pause minimal'!$C$3="Score",0,0)</f>
        <v>0</v>
      </c>
      <c r="AK11" s="185">
        <f>IF('7. Pause minimal'!$C$3="Score",0,0)</f>
        <v>0</v>
      </c>
      <c r="AL11" s="185">
        <f>IF('7. Pause minimal'!$C$3="Score",0,0)</f>
        <v>0</v>
      </c>
      <c r="AM11" s="185">
        <f>IF('7. Pause minimal'!$C$3="Score",0,0)</f>
        <v>0</v>
      </c>
      <c r="AN11" s="185">
        <f>IF('7. Pause minimal'!$C$3="Score",0,0)</f>
        <v>0</v>
      </c>
      <c r="AO11" s="185">
        <f>IF('7. Pause minimal'!$C$3="Score",0,0)</f>
        <v>0</v>
      </c>
      <c r="AP11" s="185">
        <f>IF('7. Pause minimal'!$C$3="Score",0,0)</f>
        <v>0</v>
      </c>
      <c r="AQ11" s="185">
        <f>IF('7. Pause minimal'!$C$3="Score",0,0)</f>
        <v>0</v>
      </c>
      <c r="AR11" s="185">
        <f>IF('7. Pause minimal'!$C$3="Score",0,0)</f>
        <v>0</v>
      </c>
      <c r="AS11" s="194">
        <f>IF('7. Pause minimal'!$C$3="Score",0,0)</f>
        <v>0</v>
      </c>
      <c r="AT11" s="4">
        <f>IF('7. Pause minimal'!$C$3="Score",0,0)</f>
        <v>0</v>
      </c>
      <c r="AU11" s="4">
        <f>IF('7. Pause minimal'!$C$3="Score",0,0)</f>
        <v>0</v>
      </c>
      <c r="AV11" s="4">
        <f>IF('7. Pause minimal'!$C$3="Score",0,0)</f>
        <v>0</v>
      </c>
      <c r="AW11" s="4">
        <f>IF('7. Pause minimal'!$C$3="Score",0,0)</f>
        <v>0</v>
      </c>
      <c r="AX11" s="4">
        <f>IF('7. Pause minimal'!$C$3="Score",0,0)</f>
        <v>0</v>
      </c>
      <c r="AY11" s="4">
        <f>IF('7. Pause minimal'!$C$3="Score",0,0)</f>
        <v>0</v>
      </c>
      <c r="AZ11" s="4">
        <f>IF('7. Pause minimal'!$C$3="Score",0,0)</f>
        <v>0</v>
      </c>
      <c r="BA11" s="4">
        <f>IF('7. Pause minimal'!$C$3="Score",0,0)</f>
        <v>0</v>
      </c>
      <c r="BB11" s="4">
        <f>IF('7. Pause minimal'!$C$3="Score",0,0)</f>
        <v>0</v>
      </c>
      <c r="BC11" s="4">
        <f>IF('7. Pause minimal'!$C$3="Score",0,0)</f>
        <v>0</v>
      </c>
      <c r="BD11" s="4">
        <f>IF('7. Pause minimal'!$C$3="Score",0,0)</f>
        <v>0</v>
      </c>
      <c r="BE11" s="4">
        <f>IF('7. Pause minimal'!$C$3="Score",0,0)</f>
        <v>0</v>
      </c>
      <c r="BF11" s="4">
        <f>IF('7. Pause minimal'!$C$3="Score",0,0)</f>
        <v>0</v>
      </c>
      <c r="BG11" s="4">
        <f>IF('7. Pause minimal'!$C$3="Score",0,0)</f>
        <v>0</v>
      </c>
      <c r="BH11" s="4">
        <f>IF('7. Pause minimal'!$C$3="Score",0,0)</f>
        <v>0</v>
      </c>
      <c r="BI11" s="4">
        <f>IF('7. Pause minimal'!$C$3="Score",0,0)</f>
        <v>0</v>
      </c>
      <c r="BJ11" s="4">
        <f>IF('7. Pause minimal'!$C$3="Score",0,0)</f>
        <v>0</v>
      </c>
      <c r="BK11" s="4">
        <f>IF('7. Pause minimal'!$C$3="Score",0,0)</f>
        <v>0</v>
      </c>
      <c r="BL11" s="4">
        <f>IF('7. Pause minimal'!$C$3="Score",0,0)</f>
        <v>0</v>
      </c>
      <c r="BM11" s="4">
        <f>IF('7. Pause minimal'!$C$3="Score",0,0)</f>
        <v>0</v>
      </c>
      <c r="BN11" s="4">
        <f>IF('7. Pause minimal'!$C$3="Score",0,0)</f>
        <v>0</v>
      </c>
      <c r="BO11" s="4">
        <f>IF('7. Pause minimal'!$C$3="Score",0,0)</f>
        <v>0</v>
      </c>
      <c r="BP11" s="4">
        <f>IF('7. Pause minimal'!$C$3="Score",0,0)</f>
        <v>0</v>
      </c>
      <c r="BQ11" s="4">
        <f>IF('7. Pause minimal'!$C$3="Score",0,0)</f>
        <v>0</v>
      </c>
      <c r="BR11" s="4">
        <f>IF('7. Pause minimal'!$C$3="Score",0,0)</f>
        <v>0</v>
      </c>
      <c r="BS11" s="4">
        <f>IF('7. Pause minimal'!$C$3="Score",0,0)</f>
        <v>0</v>
      </c>
      <c r="BT11" s="4">
        <f>IF('7. Pause minimal'!$C$3="Score",0,0)</f>
        <v>0</v>
      </c>
      <c r="BU11" s="4">
        <f>IF('7. Pause minimal'!$C$3="Score",0,0)</f>
        <v>0</v>
      </c>
      <c r="BV11" s="4">
        <f>IF('7. Pause minimal'!$C$3="Score",0,0)</f>
        <v>0</v>
      </c>
      <c r="BW11" s="4">
        <f>IF('7. Pause minimal'!$C$3="Score",0,0)</f>
        <v>0</v>
      </c>
      <c r="BX11" s="4">
        <f>IF('7. Pause minimal'!$C$3="Score",0,0)</f>
        <v>0</v>
      </c>
      <c r="BY11">
        <f>IF('7. Pause minimal'!$C$3="Score",0,0)</f>
        <v>0</v>
      </c>
      <c r="BZ11">
        <f>IF('7. Pause minimal'!$C$3="Score",0,0)</f>
        <v>0</v>
      </c>
      <c r="CA11">
        <f>IF('7. Pause minimal'!$C$3="Score",0,0)</f>
        <v>0</v>
      </c>
      <c r="CB11">
        <f>IF('7. Pause minimal'!$C$3="Score",0,0)</f>
        <v>0</v>
      </c>
      <c r="CC11">
        <f>IF('7. Pause minimal'!$C$3="Score",0,0)</f>
        <v>0</v>
      </c>
      <c r="CD11">
        <f>IF('7. Pause minimal'!$C$3="Score",0,0)</f>
        <v>0</v>
      </c>
      <c r="CE11">
        <f>IF('7. Pause minimal'!$C$3="Score",0,0)</f>
        <v>0</v>
      </c>
      <c r="CF11">
        <f>IF('7. Pause minimal'!$C$3="Score",0,0)</f>
        <v>0</v>
      </c>
      <c r="CG11">
        <f>IF('7. Pause minimal'!$C$3="Score",0,0)</f>
        <v>0</v>
      </c>
      <c r="CH11">
        <f>IF('7. Pause minimal'!$C$3="Score",0,0)</f>
        <v>0</v>
      </c>
      <c r="CI11">
        <f>IF('7. Pause minimal'!$C$3="Score",0,0)</f>
        <v>0</v>
      </c>
      <c r="CJ11">
        <f>IF('7. Pause minimal'!$C$3="Score",0,0)</f>
        <v>0</v>
      </c>
      <c r="CK11">
        <f>IF('7. Pause minimal'!$C$3="Score",0,0)</f>
        <v>0</v>
      </c>
      <c r="CL11">
        <f>IF('7. Pause minimal'!$C$3="Score",0,0)</f>
        <v>0</v>
      </c>
      <c r="CM11">
        <f>IF('7. Pause minimal'!$C$3="Score",0,0)</f>
        <v>0</v>
      </c>
      <c r="CN11">
        <f>IF('7. Pause minimal'!$C$3="Score",0,0)</f>
        <v>0</v>
      </c>
      <c r="CO11">
        <f>IF('7. Pause minimal'!$C$3="Score",0,0)</f>
        <v>0</v>
      </c>
      <c r="CP11">
        <f>IF('7. Pause minimal'!$C$3="Score",0,0)</f>
        <v>0</v>
      </c>
      <c r="CQ11">
        <f>IF('7. Pause minimal'!$C$3="Score",0,0)</f>
        <v>0</v>
      </c>
      <c r="CR11">
        <f>IF('7. Pause minimal'!$C$3="Score",0,0)</f>
        <v>0</v>
      </c>
      <c r="CS11">
        <f>IF('7. Pause minimal'!$C$3="Score",0,0)</f>
        <v>0</v>
      </c>
      <c r="CT11">
        <f>IF('7. Pause minimal'!$C$3="Score",0,0)</f>
        <v>0</v>
      </c>
      <c r="CU11">
        <f>IF('7. Pause minimal'!$C$3="Score",0,0)</f>
        <v>0</v>
      </c>
      <c r="CV11">
        <f>IF('7. Pause minimal'!$C$3="Score",0,0)</f>
        <v>0</v>
      </c>
      <c r="CW11">
        <f>IF('7. Pause minimal'!$C$3="Score",0,0)</f>
        <v>0</v>
      </c>
      <c r="CX11">
        <f>IF('7. Pause minimal'!$C$3="Score",0,0)</f>
        <v>0</v>
      </c>
      <c r="CY11">
        <f>IF('7. Pause minimal'!$C$3="Score",0,0)</f>
        <v>0</v>
      </c>
      <c r="CZ11">
        <f>IF('7. Pause minimal'!$C$3="Score",0,0)</f>
        <v>0</v>
      </c>
      <c r="DA11">
        <f>IF('7. Pause minimal'!$C$3="Score",0,0)</f>
        <v>0</v>
      </c>
    </row>
    <row r="12" spans="2:164" x14ac:dyDescent="0.35">
      <c r="B12" s="186" t="e">
        <f>Planning_medecin_LS!#REF!</f>
        <v>#REF!</v>
      </c>
      <c r="C12" s="187"/>
      <c r="D12" s="207">
        <f t="shared" si="3"/>
        <v>0</v>
      </c>
      <c r="E12" s="188">
        <f>IF('7. Pause minimal'!$C$3="Score",,)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IF('7. Pause minimal'!$C$3="Score",,)</f>
        <v>0</v>
      </c>
      <c r="Q12" s="188">
        <f>IF('7. Pause minimal'!$C$3="Score",,)</f>
        <v>0</v>
      </c>
      <c r="R12" s="188">
        <f>IF('7. Pause minimal'!$C$3="Score",,)</f>
        <v>0</v>
      </c>
      <c r="S12" s="188">
        <f>IF('7. Pause minimal'!$C$3="Score",,)</f>
        <v>0</v>
      </c>
      <c r="T12" s="187">
        <f>IF('7. Pause minimal'!$C$3="Score",,)</f>
        <v>0</v>
      </c>
      <c r="U12" s="172">
        <f>IF('7. Pause minimal'!$C$3="Score",0,0)</f>
        <v>0</v>
      </c>
      <c r="V12" s="172">
        <f>IF('7. Pause minimal'!$C$3="Score",0,0)</f>
        <v>0</v>
      </c>
      <c r="W12" s="172">
        <f>IF('7. Pause minimal'!$C$3="Score",0,0)</f>
        <v>0</v>
      </c>
      <c r="X12" s="172">
        <f>IF('7. Pause minimal'!$C$3="Score",0,0)</f>
        <v>0</v>
      </c>
      <c r="Y12" s="172">
        <f>IF('7. Pause minimal'!$C$3="Score",0,0)</f>
        <v>0</v>
      </c>
      <c r="Z12" s="172">
        <f>IF('7. Pause minimal'!$C$3="Score",0,0)</f>
        <v>0</v>
      </c>
      <c r="AA12" s="172">
        <f>IF('7. Pause minimal'!$C$3="Score",0,0)</f>
        <v>0</v>
      </c>
      <c r="AB12" s="172">
        <f>IF('7. Pause minimal'!$C$3="Score",0,0)</f>
        <v>0</v>
      </c>
      <c r="AC12" s="172">
        <f>IF('7. Pause minimal'!$C$3="Score",0,0)</f>
        <v>0</v>
      </c>
      <c r="AD12" s="172">
        <f>IF('7. Pause minimal'!$C$3="Score",0,0)</f>
        <v>0</v>
      </c>
      <c r="AE12" s="172">
        <f>IF('7. Pause minimal'!$C$3="Score",0,0)</f>
        <v>0</v>
      </c>
      <c r="AF12" s="172">
        <f>IF('7. Pause minimal'!$C$3="Score",0,0)</f>
        <v>0</v>
      </c>
      <c r="AG12" s="172">
        <f>IF('7. Pause minimal'!$C$3="Score",0,0)</f>
        <v>0</v>
      </c>
      <c r="AH12" s="172">
        <f>IF('7. Pause minimal'!$C$3="Score",0,0)</f>
        <v>0</v>
      </c>
      <c r="AI12" s="172">
        <f>IF('7. Pause minimal'!$C$3="Score",0,0)</f>
        <v>0</v>
      </c>
      <c r="AJ12" s="172">
        <f>IF('7. Pause minimal'!$C$3="Score",0,0)</f>
        <v>0</v>
      </c>
      <c r="AK12" s="172">
        <f>IF('7. Pause minimal'!$C$3="Score",0,0)</f>
        <v>0</v>
      </c>
      <c r="AL12" s="172">
        <f>IF('7. Pause minimal'!$C$3="Score",0,0)</f>
        <v>0</v>
      </c>
      <c r="AM12" s="172">
        <f>IF('7. Pause minimal'!$C$3="Score",0,0)</f>
        <v>0</v>
      </c>
      <c r="AN12" s="172">
        <f>IF('7. Pause minimal'!$C$3="Score",0,0)</f>
        <v>0</v>
      </c>
      <c r="AO12" s="172">
        <f>IF('7. Pause minimal'!$C$3="Score",0,0)</f>
        <v>0</v>
      </c>
      <c r="AP12" s="172">
        <f>IF('7. Pause minimal'!$C$3="Score",0,0)</f>
        <v>0</v>
      </c>
      <c r="AQ12" s="172">
        <f>IF('7. Pause minimal'!$C$3="Score",0,0)</f>
        <v>0</v>
      </c>
      <c r="AR12" s="172">
        <f>IF('7. Pause minimal'!$C$3="Score",0,0)</f>
        <v>0</v>
      </c>
      <c r="AS12" s="189">
        <f>IF('7. Pause minimal'!$C$3="Score",0,0)</f>
        <v>0</v>
      </c>
      <c r="AT12" s="4">
        <f>IF('7. Pause minimal'!$C$3="Score",0,0)</f>
        <v>0</v>
      </c>
      <c r="AU12" s="4">
        <f>IF('7. Pause minimal'!$C$3="Score",0,0)</f>
        <v>0</v>
      </c>
      <c r="AV12" s="4">
        <f>IF('7. Pause minimal'!$C$3="Score",0,0)</f>
        <v>0</v>
      </c>
      <c r="AW12" s="4">
        <f>IF('7. Pause minimal'!$C$3="Score",0,0)</f>
        <v>0</v>
      </c>
      <c r="AX12" s="4">
        <f>IF('7. Pause minimal'!$C$3="Score",0,0)</f>
        <v>0</v>
      </c>
      <c r="AY12" s="4">
        <f>IF('7. Pause minimal'!$C$3="Score",0,0)</f>
        <v>0</v>
      </c>
      <c r="AZ12" s="4">
        <f>IF('7. Pause minimal'!$C$3="Score",0,0)</f>
        <v>0</v>
      </c>
      <c r="BA12" s="4">
        <f>IF('7. Pause minimal'!$C$3="Score",0,0)</f>
        <v>0</v>
      </c>
      <c r="BB12" s="4">
        <f>IF('7. Pause minimal'!$C$3="Score",0,0)</f>
        <v>0</v>
      </c>
      <c r="BC12" s="4">
        <f>IF('7. Pause minimal'!$C$3="Score",0,0)</f>
        <v>0</v>
      </c>
      <c r="BD12" s="4">
        <f>IF('7. Pause minimal'!$C$3="Score",0,0)</f>
        <v>0</v>
      </c>
      <c r="BE12" s="4">
        <f>IF('7. Pause minimal'!$C$3="Score",0,0)</f>
        <v>0</v>
      </c>
      <c r="BF12" s="4">
        <f>IF('7. Pause minimal'!$C$3="Score",0,0)</f>
        <v>0</v>
      </c>
      <c r="BG12" s="4">
        <f>IF('7. Pause minimal'!$C$3="Score",0,0)</f>
        <v>0</v>
      </c>
      <c r="BH12" s="4">
        <f>IF('7. Pause minimal'!$C$3="Score",0,0)</f>
        <v>0</v>
      </c>
      <c r="BI12" s="4">
        <f>IF('7. Pause minimal'!$C$3="Score",0,0)</f>
        <v>0</v>
      </c>
      <c r="BJ12" s="4">
        <f>IF('7. Pause minimal'!$C$3="Score",0,0)</f>
        <v>0</v>
      </c>
      <c r="BK12" s="4">
        <f>IF('7. Pause minimal'!$C$3="Score",0,0)</f>
        <v>0</v>
      </c>
      <c r="BL12" s="4">
        <f>IF('7. Pause minimal'!$C$3="Score",0,0)</f>
        <v>0</v>
      </c>
      <c r="BM12" s="4">
        <f>IF('7. Pause minimal'!$C$3="Score",0,0)</f>
        <v>0</v>
      </c>
      <c r="BN12" s="4">
        <f>IF('7. Pause minimal'!$C$3="Score",0,0)</f>
        <v>0</v>
      </c>
      <c r="BO12" s="4">
        <f>IF('7. Pause minimal'!$C$3="Score",0,0)</f>
        <v>0</v>
      </c>
      <c r="BP12" s="4">
        <f>IF('7. Pause minimal'!$C$3="Score",0,0)</f>
        <v>0</v>
      </c>
      <c r="BQ12" s="4">
        <f>IF('7. Pause minimal'!$C$3="Score",0,0)</f>
        <v>0</v>
      </c>
      <c r="BR12" s="4">
        <f>IF('7. Pause minimal'!$C$3="Score",0,0)</f>
        <v>0</v>
      </c>
      <c r="BS12" s="4">
        <f>IF('7. Pause minimal'!$C$3="Score",0,0)</f>
        <v>0</v>
      </c>
      <c r="BT12" s="4">
        <f>IF('7. Pause minimal'!$C$3="Score",0,0)</f>
        <v>0</v>
      </c>
      <c r="BU12" s="4">
        <f>IF('7. Pause minimal'!$C$3="Score",0,0)</f>
        <v>0</v>
      </c>
      <c r="BV12" s="4">
        <f>IF('7. Pause minimal'!$C$3="Score",0,0)</f>
        <v>0</v>
      </c>
      <c r="BW12" s="4">
        <f>IF('7. Pause minimal'!$C$3="Score",0,0)</f>
        <v>0</v>
      </c>
      <c r="BX12" s="4">
        <f>IF('7. Pause minimal'!$C$3="Score",0,0)</f>
        <v>0</v>
      </c>
      <c r="BY12">
        <f>IF('7. Pause minimal'!$C$3="Score",0,0)</f>
        <v>0</v>
      </c>
      <c r="BZ12">
        <f>IF('7. Pause minimal'!$C$3="Score",0,0)</f>
        <v>0</v>
      </c>
      <c r="CA12">
        <f>IF('7. Pause minimal'!$C$3="Score",0,0)</f>
        <v>0</v>
      </c>
      <c r="CB12">
        <f>IF('7. Pause minimal'!$C$3="Score",0,0)</f>
        <v>0</v>
      </c>
      <c r="CC12">
        <f>IF('7. Pause minimal'!$C$3="Score",0,0)</f>
        <v>0</v>
      </c>
      <c r="CD12">
        <f>IF('7. Pause minimal'!$C$3="Score",0,0)</f>
        <v>0</v>
      </c>
      <c r="CE12">
        <f>IF('7. Pause minimal'!$C$3="Score",0,0)</f>
        <v>0</v>
      </c>
      <c r="CF12">
        <f>IF('7. Pause minimal'!$C$3="Score",0,0)</f>
        <v>0</v>
      </c>
      <c r="CG12">
        <f>IF('7. Pause minimal'!$C$3="Score",0,0)</f>
        <v>0</v>
      </c>
      <c r="CH12">
        <f>IF('7. Pause minimal'!$C$3="Score",0,0)</f>
        <v>0</v>
      </c>
      <c r="CI12">
        <f>IF('7. Pause minimal'!$C$3="Score",0,0)</f>
        <v>0</v>
      </c>
      <c r="CJ12">
        <f>IF('7. Pause minimal'!$C$3="Score",0,0)</f>
        <v>0</v>
      </c>
      <c r="CK12">
        <f>IF('7. Pause minimal'!$C$3="Score",0,0)</f>
        <v>0</v>
      </c>
      <c r="CL12">
        <f>IF('7. Pause minimal'!$C$3="Score",0,0)</f>
        <v>0</v>
      </c>
      <c r="CM12">
        <f>IF('7. Pause minimal'!$C$3="Score",0,0)</f>
        <v>0</v>
      </c>
      <c r="CN12">
        <f>IF('7. Pause minimal'!$C$3="Score",0,0)</f>
        <v>0</v>
      </c>
      <c r="CO12">
        <f>IF('7. Pause minimal'!$C$3="Score",0,0)</f>
        <v>0</v>
      </c>
      <c r="CP12">
        <f>IF('7. Pause minimal'!$C$3="Score",0,0)</f>
        <v>0</v>
      </c>
      <c r="CQ12">
        <f>IF('7. Pause minimal'!$C$3="Score",0,0)</f>
        <v>0</v>
      </c>
      <c r="CR12">
        <f>IF('7. Pause minimal'!$C$3="Score",0,0)</f>
        <v>0</v>
      </c>
      <c r="CS12">
        <f>IF('7. Pause minimal'!$C$3="Score",0,0)</f>
        <v>0</v>
      </c>
      <c r="CT12">
        <f>IF('7. Pause minimal'!$C$3="Score",0,0)</f>
        <v>0</v>
      </c>
      <c r="CU12">
        <f>IF('7. Pause minimal'!$C$3="Score",0,0)</f>
        <v>0</v>
      </c>
      <c r="CV12">
        <f>IF('7. Pause minimal'!$C$3="Score",0,0)</f>
        <v>0</v>
      </c>
      <c r="CW12">
        <f>IF('7. Pause minimal'!$C$3="Score",0,0)</f>
        <v>0</v>
      </c>
      <c r="CX12">
        <f>IF('7. Pause minimal'!$C$3="Score",0,0)</f>
        <v>0</v>
      </c>
      <c r="CY12">
        <f>IF('7. Pause minimal'!$C$3="Score",0,0)</f>
        <v>0</v>
      </c>
      <c r="CZ12">
        <f>IF('7. Pause minimal'!$C$3="Score",0,0)</f>
        <v>0</v>
      </c>
      <c r="DA12">
        <f>IF('7. Pause minimal'!$C$3="Score",0,0)</f>
        <v>0</v>
      </c>
    </row>
    <row r="13" spans="2:164" x14ac:dyDescent="0.35">
      <c r="B13" s="186" t="e">
        <f>Planning_medecin_LS!#REF!</f>
        <v>#REF!</v>
      </c>
      <c r="C13" s="187"/>
      <c r="D13" s="207">
        <f t="shared" si="3"/>
        <v>0</v>
      </c>
      <c r="E13" s="187">
        <f>IF('7. Pause minimal'!$C$3="Score",,)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IF('7. Pause minimal'!$C$3="Score",,)</f>
        <v>0</v>
      </c>
      <c r="Q13" s="187">
        <f>IF('7. Pause minimal'!$C$3="Score",,)</f>
        <v>0</v>
      </c>
      <c r="R13" s="187">
        <f>IF('7. Pause minimal'!$C$3="Score",,)</f>
        <v>0</v>
      </c>
      <c r="S13" s="187">
        <f>IF('7. Pause minimal'!$C$3="Score",,)</f>
        <v>0</v>
      </c>
      <c r="T13" s="187">
        <f>IF('7. Pause minimal'!$C$3="Score",,)</f>
        <v>0</v>
      </c>
      <c r="U13" s="172">
        <f>IF('7. Pause minimal'!$C$3="Score",0,0)</f>
        <v>0</v>
      </c>
      <c r="V13" s="172">
        <f>IF('7. Pause minimal'!$C$3="Score",0,0)</f>
        <v>0</v>
      </c>
      <c r="W13" s="172">
        <f>IF('7. Pause minimal'!$C$3="Score",0,0)</f>
        <v>0</v>
      </c>
      <c r="X13" s="172">
        <f>IF('7. Pause minimal'!$C$3="Score",0,0)</f>
        <v>0</v>
      </c>
      <c r="Y13" s="172">
        <f>IF('7. Pause minimal'!$C$3="Score",0,0)</f>
        <v>0</v>
      </c>
      <c r="Z13" s="172">
        <f>IF('7. Pause minimal'!$C$3="Score",0,0)</f>
        <v>0</v>
      </c>
      <c r="AA13" s="172">
        <f>IF('7. Pause minimal'!$C$3="Score",0,0)</f>
        <v>0</v>
      </c>
      <c r="AB13" s="172">
        <f>IF('7. Pause minimal'!$C$3="Score",0,0)</f>
        <v>0</v>
      </c>
      <c r="AC13" s="172">
        <f>IF('7. Pause minimal'!$C$3="Score",0,0)</f>
        <v>0</v>
      </c>
      <c r="AD13" s="172">
        <f>IF('7. Pause minimal'!$C$3="Score",0,0)</f>
        <v>0</v>
      </c>
      <c r="AE13" s="172">
        <f>IF('7. Pause minimal'!$C$3="Score",0,0)</f>
        <v>0</v>
      </c>
      <c r="AF13" s="172">
        <f>IF('7. Pause minimal'!$C$3="Score",0,0)</f>
        <v>0</v>
      </c>
      <c r="AG13" s="172">
        <f>IF('7. Pause minimal'!$C$3="Score",0,0)</f>
        <v>0</v>
      </c>
      <c r="AH13" s="172">
        <f>IF('7. Pause minimal'!$C$3="Score",0,0)</f>
        <v>0</v>
      </c>
      <c r="AI13" s="172">
        <f>IF('7. Pause minimal'!$C$3="Score",0,0)</f>
        <v>0</v>
      </c>
      <c r="AJ13" s="172">
        <f>IF('7. Pause minimal'!$C$3="Score",0,0)</f>
        <v>0</v>
      </c>
      <c r="AK13" s="172">
        <f>IF('7. Pause minimal'!$C$3="Score",0,0)</f>
        <v>0</v>
      </c>
      <c r="AL13" s="172">
        <f>IF('7. Pause minimal'!$C$3="Score",0,0)</f>
        <v>0</v>
      </c>
      <c r="AM13" s="172">
        <f>IF('7. Pause minimal'!$C$3="Score",0,0)</f>
        <v>0</v>
      </c>
      <c r="AN13" s="172">
        <f>IF('7. Pause minimal'!$C$3="Score",0,0)</f>
        <v>0</v>
      </c>
      <c r="AO13" s="172">
        <f>IF('7. Pause minimal'!$C$3="Score",0,0)</f>
        <v>0</v>
      </c>
      <c r="AP13" s="172">
        <f>IF('7. Pause minimal'!$C$3="Score",0,0)</f>
        <v>0</v>
      </c>
      <c r="AQ13" s="172">
        <f>IF('7. Pause minimal'!$C$3="Score",0,0)</f>
        <v>0</v>
      </c>
      <c r="AR13" s="172">
        <f>IF('7. Pause minimal'!$C$3="Score",0,0)</f>
        <v>0</v>
      </c>
      <c r="AS13" s="189">
        <f>IF('7. Pause minimal'!$C$3="Score",0,0)</f>
        <v>0</v>
      </c>
      <c r="AT13" s="4">
        <f>IF('7. Pause minimal'!$C$3="Score",0,0)</f>
        <v>0</v>
      </c>
      <c r="AU13" s="4">
        <f>IF('7. Pause minimal'!$C$3="Score",0,0)</f>
        <v>0</v>
      </c>
      <c r="AV13" s="4">
        <f>IF('7. Pause minimal'!$C$3="Score",0,0)</f>
        <v>0</v>
      </c>
      <c r="AW13" s="4">
        <f>IF('7. Pause minimal'!$C$3="Score",0,0)</f>
        <v>0</v>
      </c>
      <c r="AX13" s="4">
        <f>IF('7. Pause minimal'!$C$3="Score",0,0)</f>
        <v>0</v>
      </c>
      <c r="AY13" s="4">
        <f>IF('7. Pause minimal'!$C$3="Score",0,0)</f>
        <v>0</v>
      </c>
      <c r="AZ13" s="4">
        <f>IF('7. Pause minimal'!$C$3="Score",0,0)</f>
        <v>0</v>
      </c>
      <c r="BA13" s="4">
        <f>IF('7. Pause minimal'!$C$3="Score",0,0)</f>
        <v>0</v>
      </c>
      <c r="BB13" s="4">
        <f>IF('7. Pause minimal'!$C$3="Score",0,0)</f>
        <v>0</v>
      </c>
      <c r="BC13" s="4">
        <f>IF('7. Pause minimal'!$C$3="Score",0,0)</f>
        <v>0</v>
      </c>
      <c r="BD13" s="4">
        <f>IF('7. Pause minimal'!$C$3="Score",0,0)</f>
        <v>0</v>
      </c>
      <c r="BE13" s="4">
        <f>IF('7. Pause minimal'!$C$3="Score",0,0)</f>
        <v>0</v>
      </c>
      <c r="BF13" s="4">
        <f>IF('7. Pause minimal'!$C$3="Score",0,0)</f>
        <v>0</v>
      </c>
      <c r="BG13" s="4">
        <f>IF('7. Pause minimal'!$C$3="Score",0,0)</f>
        <v>0</v>
      </c>
      <c r="BH13" s="4">
        <f>IF('7. Pause minimal'!$C$3="Score",0,0)</f>
        <v>0</v>
      </c>
      <c r="BI13" s="4">
        <f>IF('7. Pause minimal'!$C$3="Score",0,0)</f>
        <v>0</v>
      </c>
      <c r="BJ13" s="4">
        <f>IF('7. Pause minimal'!$C$3="Score",0,0)</f>
        <v>0</v>
      </c>
      <c r="BK13" s="4">
        <f>IF('7. Pause minimal'!$C$3="Score",0,0)</f>
        <v>0</v>
      </c>
      <c r="BL13" s="4">
        <f>IF('7. Pause minimal'!$C$3="Score",0,0)</f>
        <v>0</v>
      </c>
      <c r="BM13" s="4">
        <f>IF('7. Pause minimal'!$C$3="Score",0,0)</f>
        <v>0</v>
      </c>
      <c r="BN13" s="4">
        <f>IF('7. Pause minimal'!$C$3="Score",0,0)</f>
        <v>0</v>
      </c>
      <c r="BO13" s="4">
        <f>IF('7. Pause minimal'!$C$3="Score",0,0)</f>
        <v>0</v>
      </c>
      <c r="BP13" s="4">
        <f>IF('7. Pause minimal'!$C$3="Score",0,0)</f>
        <v>0</v>
      </c>
      <c r="BQ13" s="4">
        <f>IF('7. Pause minimal'!$C$3="Score",0,0)</f>
        <v>0</v>
      </c>
      <c r="BR13" s="4">
        <f>IF('7. Pause minimal'!$C$3="Score",0,0)</f>
        <v>0</v>
      </c>
      <c r="BS13" s="4">
        <f>IF('7. Pause minimal'!$C$3="Score",0,0)</f>
        <v>0</v>
      </c>
      <c r="BT13" s="4">
        <f>IF('7. Pause minimal'!$C$3="Score",0,0)</f>
        <v>0</v>
      </c>
      <c r="BU13" s="4">
        <f>IF('7. Pause minimal'!$C$3="Score",0,0)</f>
        <v>0</v>
      </c>
      <c r="BV13" s="4">
        <f>IF('7. Pause minimal'!$C$3="Score",0,0)</f>
        <v>0</v>
      </c>
      <c r="BW13" s="4">
        <f>IF('7. Pause minimal'!$C$3="Score",0,0)</f>
        <v>0</v>
      </c>
      <c r="BX13" s="4">
        <f>IF('7. Pause minimal'!$C$3="Score",0,0)</f>
        <v>0</v>
      </c>
      <c r="BY13">
        <f>IF('7. Pause minimal'!$C$3="Score",0,0)</f>
        <v>0</v>
      </c>
      <c r="BZ13">
        <f>IF('7. Pause minimal'!$C$3="Score",0,0)</f>
        <v>0</v>
      </c>
      <c r="CA13">
        <f>IF('7. Pause minimal'!$C$3="Score",0,0)</f>
        <v>0</v>
      </c>
      <c r="CB13">
        <f>IF('7. Pause minimal'!$C$3="Score",0,0)</f>
        <v>0</v>
      </c>
      <c r="CC13">
        <f>IF('7. Pause minimal'!$C$3="Score",0,0)</f>
        <v>0</v>
      </c>
      <c r="CD13">
        <f>IF('7. Pause minimal'!$C$3="Score",0,0)</f>
        <v>0</v>
      </c>
      <c r="CE13">
        <f>IF('7. Pause minimal'!$C$3="Score",0,0)</f>
        <v>0</v>
      </c>
      <c r="CF13">
        <f>IF('7. Pause minimal'!$C$3="Score",0,0)</f>
        <v>0</v>
      </c>
      <c r="CG13">
        <f>IF('7. Pause minimal'!$C$3="Score",0,0)</f>
        <v>0</v>
      </c>
      <c r="CH13">
        <f>IF('7. Pause minimal'!$C$3="Score",0,0)</f>
        <v>0</v>
      </c>
      <c r="CI13">
        <f>IF('7. Pause minimal'!$C$3="Score",0,0)</f>
        <v>0</v>
      </c>
      <c r="CJ13">
        <f>IF('7. Pause minimal'!$C$3="Score",0,0)</f>
        <v>0</v>
      </c>
      <c r="CK13">
        <f>IF('7. Pause minimal'!$C$3="Score",0,0)</f>
        <v>0</v>
      </c>
      <c r="CL13">
        <f>IF('7. Pause minimal'!$C$3="Score",0,0)</f>
        <v>0</v>
      </c>
      <c r="CM13">
        <f>IF('7. Pause minimal'!$C$3="Score",0,0)</f>
        <v>0</v>
      </c>
      <c r="CN13">
        <f>IF('7. Pause minimal'!$C$3="Score",0,0)</f>
        <v>0</v>
      </c>
      <c r="CO13">
        <f>IF('7. Pause minimal'!$C$3="Score",0,0)</f>
        <v>0</v>
      </c>
      <c r="CP13">
        <f>IF('7. Pause minimal'!$C$3="Score",0,0)</f>
        <v>0</v>
      </c>
      <c r="CQ13">
        <f>IF('7. Pause minimal'!$C$3="Score",0,0)</f>
        <v>0</v>
      </c>
      <c r="CR13">
        <f>IF('7. Pause minimal'!$C$3="Score",0,0)</f>
        <v>0</v>
      </c>
      <c r="CS13">
        <f>IF('7. Pause minimal'!$C$3="Score",0,0)</f>
        <v>0</v>
      </c>
      <c r="CT13">
        <f>IF('7. Pause minimal'!$C$3="Score",0,0)</f>
        <v>0</v>
      </c>
      <c r="CU13">
        <f>IF('7. Pause minimal'!$C$3="Score",0,0)</f>
        <v>0</v>
      </c>
      <c r="CV13">
        <f>IF('7. Pause minimal'!$C$3="Score",0,0)</f>
        <v>0</v>
      </c>
      <c r="CW13">
        <f>IF('7. Pause minimal'!$C$3="Score",0,0)</f>
        <v>0</v>
      </c>
      <c r="CX13">
        <f>IF('7. Pause minimal'!$C$3="Score",0,0)</f>
        <v>0</v>
      </c>
      <c r="CY13">
        <f>IF('7. Pause minimal'!$C$3="Score",0,0)</f>
        <v>0</v>
      </c>
      <c r="CZ13">
        <f>IF('7. Pause minimal'!$C$3="Score",0,0)</f>
        <v>0</v>
      </c>
      <c r="DA13">
        <f>IF('7. Pause minimal'!$C$3="Score",0,0)</f>
        <v>0</v>
      </c>
    </row>
    <row r="14" spans="2:164" x14ac:dyDescent="0.35">
      <c r="B14" s="186" t="e">
        <f>Planning_medecin_LS!#REF!</f>
        <v>#REF!</v>
      </c>
      <c r="C14" s="172"/>
      <c r="D14" s="207">
        <f t="shared" si="3"/>
        <v>0</v>
      </c>
      <c r="E14" s="188">
        <f>IF('7. Pause minimal'!$C$3="Score",,)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IF('7. Pause minimal'!$C$3="Score",,)</f>
        <v>0</v>
      </c>
      <c r="Q14" s="188">
        <f>IF('7. Pause minimal'!$C$3="Score",,)</f>
        <v>0</v>
      </c>
      <c r="R14" s="187">
        <f>IF('7. Pause minimal'!$C$3="Score",,)</f>
        <v>0</v>
      </c>
      <c r="S14" s="188">
        <f>IF('7. Pause minimal'!$C$3="Score",,)</f>
        <v>0</v>
      </c>
      <c r="T14" s="187">
        <f>IF('7. Pause minimal'!$C$3="Score",,)</f>
        <v>0</v>
      </c>
      <c r="U14" s="172">
        <f>IF('7. Pause minimal'!$C$3="Score",0,0)</f>
        <v>0</v>
      </c>
      <c r="V14" s="172">
        <f>IF('7. Pause minimal'!$C$3="Score",0,0)</f>
        <v>0</v>
      </c>
      <c r="W14" s="172">
        <f>IF('7. Pause minimal'!$C$3="Score",0,0)</f>
        <v>0</v>
      </c>
      <c r="X14" s="172">
        <f>IF('7. Pause minimal'!$C$3="Score",0,0)</f>
        <v>0</v>
      </c>
      <c r="Y14" s="172">
        <f>IF('7. Pause minimal'!$C$3="Score",0,0)</f>
        <v>0</v>
      </c>
      <c r="Z14" s="172">
        <f>IF('7. Pause minimal'!$C$3="Score",0,0)</f>
        <v>0</v>
      </c>
      <c r="AA14" s="172">
        <f>IF('7. Pause minimal'!$C$3="Score",0,0)</f>
        <v>0</v>
      </c>
      <c r="AB14" s="172">
        <f>IF('7. Pause minimal'!$C$3="Score",0,0)</f>
        <v>0</v>
      </c>
      <c r="AC14" s="172">
        <f>IF('7. Pause minimal'!$C$3="Score",0,0)</f>
        <v>0</v>
      </c>
      <c r="AD14" s="172">
        <f>IF('7. Pause minimal'!$C$3="Score",0,0)</f>
        <v>0</v>
      </c>
      <c r="AE14" s="172">
        <f>IF('7. Pause minimal'!$C$3="Score",0,0)</f>
        <v>0</v>
      </c>
      <c r="AF14" s="172">
        <f>IF('7. Pause minimal'!$C$3="Score",0,0)</f>
        <v>0</v>
      </c>
      <c r="AG14" s="172">
        <f>IF('7. Pause minimal'!$C$3="Score",0,0)</f>
        <v>0</v>
      </c>
      <c r="AH14" s="172">
        <f>IF('7. Pause minimal'!$C$3="Score",0,0)</f>
        <v>0</v>
      </c>
      <c r="AI14" s="172">
        <f>IF('7. Pause minimal'!$C$3="Score",0,0)</f>
        <v>0</v>
      </c>
      <c r="AJ14" s="172">
        <f>IF('7. Pause minimal'!$C$3="Score",0,0)</f>
        <v>0</v>
      </c>
      <c r="AK14" s="172">
        <f>IF('7. Pause minimal'!$C$3="Score",0,0)</f>
        <v>0</v>
      </c>
      <c r="AL14" s="172">
        <f>IF('7. Pause minimal'!$C$3="Score",0,0)</f>
        <v>0</v>
      </c>
      <c r="AM14" s="172">
        <f>IF('7. Pause minimal'!$C$3="Score",0,0)</f>
        <v>0</v>
      </c>
      <c r="AN14" s="172">
        <f>IF('7. Pause minimal'!$C$3="Score",0,0)</f>
        <v>0</v>
      </c>
      <c r="AO14" s="172">
        <f>IF('7. Pause minimal'!$C$3="Score",0,0)</f>
        <v>0</v>
      </c>
      <c r="AP14" s="172">
        <f>IF('7. Pause minimal'!$C$3="Score",0,0)</f>
        <v>0</v>
      </c>
      <c r="AQ14" s="172">
        <f>IF('7. Pause minimal'!$C$3="Score",0,0)</f>
        <v>0</v>
      </c>
      <c r="AR14" s="172">
        <f>IF('7. Pause minimal'!$C$3="Score",0,0)</f>
        <v>0</v>
      </c>
      <c r="AS14" s="189">
        <f>IF('7. Pause minimal'!$C$3="Score",0,0)</f>
        <v>0</v>
      </c>
      <c r="AT14" s="4">
        <f>IF('7. Pause minimal'!$C$3="Score",0,0)</f>
        <v>0</v>
      </c>
      <c r="AU14" s="4">
        <f>IF('7. Pause minimal'!$C$3="Score",0,0)</f>
        <v>0</v>
      </c>
      <c r="AV14" s="4">
        <f>IF('7. Pause minimal'!$C$3="Score",0,0)</f>
        <v>0</v>
      </c>
      <c r="AW14" s="4">
        <f>IF('7. Pause minimal'!$C$3="Score",0,0)</f>
        <v>0</v>
      </c>
      <c r="AX14" s="4">
        <f>IF('7. Pause minimal'!$C$3="Score",0,0)</f>
        <v>0</v>
      </c>
      <c r="AY14" s="4">
        <f>IF('7. Pause minimal'!$C$3="Score",0,0)</f>
        <v>0</v>
      </c>
      <c r="AZ14" s="4">
        <f>IF('7. Pause minimal'!$C$3="Score",0,0)</f>
        <v>0</v>
      </c>
      <c r="BA14" s="4">
        <f>IF('7. Pause minimal'!$C$3="Score",0,0)</f>
        <v>0</v>
      </c>
      <c r="BB14" s="4">
        <f>IF('7. Pause minimal'!$C$3="Score",0,0)</f>
        <v>0</v>
      </c>
      <c r="BC14" s="4">
        <f>IF('7. Pause minimal'!$C$3="Score",0,0)</f>
        <v>0</v>
      </c>
      <c r="BD14" s="4">
        <f>IF('7. Pause minimal'!$C$3="Score",0,0)</f>
        <v>0</v>
      </c>
      <c r="BE14" s="4">
        <f>IF('7. Pause minimal'!$C$3="Score",0,0)</f>
        <v>0</v>
      </c>
      <c r="BF14" s="4">
        <f>IF('7. Pause minimal'!$C$3="Score",0,0)</f>
        <v>0</v>
      </c>
      <c r="BG14" s="4">
        <f>IF('7. Pause minimal'!$C$3="Score",0,0)</f>
        <v>0</v>
      </c>
      <c r="BH14" s="4">
        <f>IF('7. Pause minimal'!$C$3="Score",0,0)</f>
        <v>0</v>
      </c>
      <c r="BI14" s="4">
        <f>IF('7. Pause minimal'!$C$3="Score",0,0)</f>
        <v>0</v>
      </c>
      <c r="BJ14" s="4">
        <f>IF('7. Pause minimal'!$C$3="Score",0,0)</f>
        <v>0</v>
      </c>
      <c r="BK14" s="4">
        <f>IF('7. Pause minimal'!$C$3="Score",0,0)</f>
        <v>0</v>
      </c>
      <c r="BL14" s="4">
        <f>IF('7. Pause minimal'!$C$3="Score",0,0)</f>
        <v>0</v>
      </c>
      <c r="BM14" s="4">
        <f>IF('7. Pause minimal'!$C$3="Score",0,0)</f>
        <v>0</v>
      </c>
      <c r="BN14" s="4">
        <f>IF('7. Pause minimal'!$C$3="Score",0,0)</f>
        <v>0</v>
      </c>
      <c r="BO14" s="4">
        <f>IF('7. Pause minimal'!$C$3="Score",0,0)</f>
        <v>0</v>
      </c>
      <c r="BP14" s="4">
        <f>IF('7. Pause minimal'!$C$3="Score",0,0)</f>
        <v>0</v>
      </c>
      <c r="BQ14" s="4">
        <f>IF('7. Pause minimal'!$C$3="Score",0,0)</f>
        <v>0</v>
      </c>
      <c r="BR14" s="4">
        <f>IF('7. Pause minimal'!$C$3="Score",0,0)</f>
        <v>0</v>
      </c>
      <c r="BS14" s="4">
        <f>IF('7. Pause minimal'!$C$3="Score",0,0)</f>
        <v>0</v>
      </c>
      <c r="BT14" s="4">
        <f>IF('7. Pause minimal'!$C$3="Score",0,0)</f>
        <v>0</v>
      </c>
      <c r="BU14" s="4">
        <f>IF('7. Pause minimal'!$C$3="Score",0,0)</f>
        <v>0</v>
      </c>
      <c r="BV14" s="4">
        <f>IF('7. Pause minimal'!$C$3="Score",0,0)</f>
        <v>0</v>
      </c>
      <c r="BW14" s="4">
        <f>IF('7. Pause minimal'!$C$3="Score",0,0)</f>
        <v>0</v>
      </c>
      <c r="BX14" s="4">
        <f>IF('7. Pause minimal'!$C$3="Score",0,0)</f>
        <v>0</v>
      </c>
      <c r="BY14">
        <f>IF('7. Pause minimal'!$C$3="Score",0,0)</f>
        <v>0</v>
      </c>
      <c r="BZ14">
        <f>IF('7. Pause minimal'!$C$3="Score",0,0)</f>
        <v>0</v>
      </c>
      <c r="CA14">
        <f>IF('7. Pause minimal'!$C$3="Score",0,0)</f>
        <v>0</v>
      </c>
      <c r="CB14">
        <f>IF('7. Pause minimal'!$C$3="Score",0,0)</f>
        <v>0</v>
      </c>
      <c r="CC14">
        <f>IF('7. Pause minimal'!$C$3="Score",0,0)</f>
        <v>0</v>
      </c>
      <c r="CD14">
        <f>IF('7. Pause minimal'!$C$3="Score",0,0)</f>
        <v>0</v>
      </c>
      <c r="CE14">
        <f>IF('7. Pause minimal'!$C$3="Score",0,0)</f>
        <v>0</v>
      </c>
      <c r="CF14">
        <f>IF('7. Pause minimal'!$C$3="Score",0,0)</f>
        <v>0</v>
      </c>
      <c r="CG14">
        <f>IF('7. Pause minimal'!$C$3="Score",0,0)</f>
        <v>0</v>
      </c>
      <c r="CH14">
        <f>IF('7. Pause minimal'!$C$3="Score",0,0)</f>
        <v>0</v>
      </c>
      <c r="CI14">
        <f>IF('7. Pause minimal'!$C$3="Score",0,0)</f>
        <v>0</v>
      </c>
      <c r="CJ14">
        <f>IF('7. Pause minimal'!$C$3="Score",0,0)</f>
        <v>0</v>
      </c>
      <c r="CK14">
        <f>IF('7. Pause minimal'!$C$3="Score",0,0)</f>
        <v>0</v>
      </c>
      <c r="CL14">
        <f>IF('7. Pause minimal'!$C$3="Score",0,0)</f>
        <v>0</v>
      </c>
      <c r="CM14">
        <f>IF('7. Pause minimal'!$C$3="Score",0,0)</f>
        <v>0</v>
      </c>
      <c r="CN14">
        <f>IF('7. Pause minimal'!$C$3="Score",0,0)</f>
        <v>0</v>
      </c>
      <c r="CO14">
        <f>IF('7. Pause minimal'!$C$3="Score",0,0)</f>
        <v>0</v>
      </c>
      <c r="CP14">
        <f>IF('7. Pause minimal'!$C$3="Score",0,0)</f>
        <v>0</v>
      </c>
      <c r="CQ14">
        <f>IF('7. Pause minimal'!$C$3="Score",0,0)</f>
        <v>0</v>
      </c>
      <c r="CR14">
        <f>IF('7. Pause minimal'!$C$3="Score",0,0)</f>
        <v>0</v>
      </c>
      <c r="CS14">
        <f>IF('7. Pause minimal'!$C$3="Score",0,0)</f>
        <v>0</v>
      </c>
      <c r="CT14">
        <f>IF('7. Pause minimal'!$C$3="Score",0,0)</f>
        <v>0</v>
      </c>
      <c r="CU14">
        <f>IF('7. Pause minimal'!$C$3="Score",0,0)</f>
        <v>0</v>
      </c>
      <c r="CV14">
        <f>IF('7. Pause minimal'!$C$3="Score",0,0)</f>
        <v>0</v>
      </c>
      <c r="CW14">
        <f>IF('7. Pause minimal'!$C$3="Score",0,0)</f>
        <v>0</v>
      </c>
      <c r="CX14">
        <f>IF('7. Pause minimal'!$C$3="Score",0,0)</f>
        <v>0</v>
      </c>
      <c r="CY14">
        <f>IF('7. Pause minimal'!$C$3="Score",0,0)</f>
        <v>0</v>
      </c>
      <c r="CZ14">
        <f>IF('7. Pause minimal'!$C$3="Score",0,0)</f>
        <v>0</v>
      </c>
      <c r="DA14">
        <f>IF('7. Pause minimal'!$C$3="Score",0,0)</f>
        <v>0</v>
      </c>
    </row>
    <row r="15" spans="2:164" x14ac:dyDescent="0.35">
      <c r="B15" s="186" t="e">
        <f>Planning_medecin_LS!#REF!</f>
        <v>#REF!</v>
      </c>
      <c r="C15" s="172"/>
      <c r="D15" s="207">
        <f t="shared" si="3"/>
        <v>0</v>
      </c>
      <c r="E15" s="188">
        <f>IF('7. Pause minimal'!$C$3="Score",,)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IF('7. Pause minimal'!$C$3="Score",,)</f>
        <v>0</v>
      </c>
      <c r="Q15" s="188">
        <f>IF('7. Pause minimal'!$C$3="Score",,)</f>
        <v>0</v>
      </c>
      <c r="R15" s="188">
        <f>IF('7. Pause minimal'!$C$3="Score",,)</f>
        <v>0</v>
      </c>
      <c r="S15" s="187">
        <f>IF('7. Pause minimal'!$C$3="Score",,)</f>
        <v>0</v>
      </c>
      <c r="T15" s="187">
        <f>IF('7. Pause minimal'!$C$3="Score",,)</f>
        <v>0</v>
      </c>
      <c r="U15" s="172">
        <f>IF('7. Pause minimal'!$C$3="Score",0,0)</f>
        <v>0</v>
      </c>
      <c r="V15" s="172">
        <f>IF('7. Pause minimal'!$C$3="Score",0,0)</f>
        <v>0</v>
      </c>
      <c r="W15" s="172">
        <f>IF('7. Pause minimal'!$C$3="Score",0,0)</f>
        <v>0</v>
      </c>
      <c r="X15" s="172">
        <f>IF('7. Pause minimal'!$C$3="Score",0,0)</f>
        <v>0</v>
      </c>
      <c r="Y15" s="172">
        <f>IF('7. Pause minimal'!$C$3="Score",0,0)</f>
        <v>0</v>
      </c>
      <c r="Z15" s="172">
        <f>IF('7. Pause minimal'!$C$3="Score",0,0)</f>
        <v>0</v>
      </c>
      <c r="AA15" s="172">
        <f>IF('7. Pause minimal'!$C$3="Score",0,0)</f>
        <v>0</v>
      </c>
      <c r="AB15" s="172">
        <f>IF('7. Pause minimal'!$C$3="Score",0,0)</f>
        <v>0</v>
      </c>
      <c r="AC15" s="172">
        <f>IF('7. Pause minimal'!$C$3="Score",0,0)</f>
        <v>0</v>
      </c>
      <c r="AD15" s="172">
        <f>IF('7. Pause minimal'!$C$3="Score",0,0)</f>
        <v>0</v>
      </c>
      <c r="AE15" s="172">
        <f>IF('7. Pause minimal'!$C$3="Score",0,0)</f>
        <v>0</v>
      </c>
      <c r="AF15" s="172">
        <f>IF('7. Pause minimal'!$C$3="Score",0,0)</f>
        <v>0</v>
      </c>
      <c r="AG15" s="172">
        <f>IF('7. Pause minimal'!$C$3="Score",0,0)</f>
        <v>0</v>
      </c>
      <c r="AH15" s="172">
        <f>IF('7. Pause minimal'!$C$3="Score",0,0)</f>
        <v>0</v>
      </c>
      <c r="AI15" s="172">
        <f>IF('7. Pause minimal'!$C$3="Score",0,0)</f>
        <v>0</v>
      </c>
      <c r="AJ15" s="172">
        <f>IF('7. Pause minimal'!$C$3="Score",0,0)</f>
        <v>0</v>
      </c>
      <c r="AK15" s="172">
        <f>IF('7. Pause minimal'!$C$3="Score",0,0)</f>
        <v>0</v>
      </c>
      <c r="AL15" s="172">
        <f>IF('7. Pause minimal'!$C$3="Score",0,0)</f>
        <v>0</v>
      </c>
      <c r="AM15" s="172">
        <f>IF('7. Pause minimal'!$C$3="Score",0,0)</f>
        <v>0</v>
      </c>
      <c r="AN15" s="172">
        <f>IF('7. Pause minimal'!$C$3="Score",0,0)</f>
        <v>0</v>
      </c>
      <c r="AO15" s="172">
        <f>IF('7. Pause minimal'!$C$3="Score",0,0)</f>
        <v>0</v>
      </c>
      <c r="AP15" s="172">
        <f>IF('7. Pause minimal'!$C$3="Score",0,0)</f>
        <v>0</v>
      </c>
      <c r="AQ15" s="172">
        <f>IF('7. Pause minimal'!$C$3="Score",0,0)</f>
        <v>0</v>
      </c>
      <c r="AR15" s="172">
        <f>IF('7. Pause minimal'!$C$3="Score",0,0)</f>
        <v>0</v>
      </c>
      <c r="AS15" s="189">
        <f>IF('7. Pause minimal'!$C$3="Score",0,0)</f>
        <v>0</v>
      </c>
      <c r="AT15" s="4">
        <f>IF('7. Pause minimal'!$C$3="Score",0,0)</f>
        <v>0</v>
      </c>
      <c r="AU15" s="4">
        <f>IF('7. Pause minimal'!$C$3="Score",0,0)</f>
        <v>0</v>
      </c>
      <c r="AV15" s="4">
        <f>IF('7. Pause minimal'!$C$3="Score",0,0)</f>
        <v>0</v>
      </c>
      <c r="AW15" s="4">
        <f>IF('7. Pause minimal'!$C$3="Score",0,0)</f>
        <v>0</v>
      </c>
      <c r="AX15" s="4">
        <f>IF('7. Pause minimal'!$C$3="Score",0,0)</f>
        <v>0</v>
      </c>
      <c r="AY15" s="4">
        <f>IF('7. Pause minimal'!$C$3="Score",0,0)</f>
        <v>0</v>
      </c>
      <c r="AZ15" s="4">
        <f>IF('7. Pause minimal'!$C$3="Score",0,0)</f>
        <v>0</v>
      </c>
      <c r="BA15" s="4">
        <f>IF('7. Pause minimal'!$C$3="Score",0,0)</f>
        <v>0</v>
      </c>
      <c r="BB15" s="4">
        <f>IF('7. Pause minimal'!$C$3="Score",0,0)</f>
        <v>0</v>
      </c>
      <c r="BC15" s="4">
        <f>IF('7. Pause minimal'!$C$3="Score",0,0)</f>
        <v>0</v>
      </c>
      <c r="BD15" s="4">
        <f>IF('7. Pause minimal'!$C$3="Score",0,0)</f>
        <v>0</v>
      </c>
      <c r="BE15" s="4">
        <f>IF('7. Pause minimal'!$C$3="Score",0,0)</f>
        <v>0</v>
      </c>
      <c r="BF15" s="4">
        <f>IF('7. Pause minimal'!$C$3="Score",0,0)</f>
        <v>0</v>
      </c>
      <c r="BG15" s="4">
        <f>IF('7. Pause minimal'!$C$3="Score",0,0)</f>
        <v>0</v>
      </c>
      <c r="BH15" s="4">
        <f>IF('7. Pause minimal'!$C$3="Score",0,0)</f>
        <v>0</v>
      </c>
      <c r="BI15" s="4">
        <f>IF('7. Pause minimal'!$C$3="Score",0,0)</f>
        <v>0</v>
      </c>
      <c r="BJ15" s="4">
        <f>IF('7. Pause minimal'!$C$3="Score",0,0)</f>
        <v>0</v>
      </c>
      <c r="BK15" s="4">
        <f>IF('7. Pause minimal'!$C$3="Score",0,0)</f>
        <v>0</v>
      </c>
      <c r="BL15" s="4">
        <f>IF('7. Pause minimal'!$C$3="Score",0,0)</f>
        <v>0</v>
      </c>
      <c r="BM15" s="4">
        <f>IF('7. Pause minimal'!$C$3="Score",0,0)</f>
        <v>0</v>
      </c>
      <c r="BN15" s="4">
        <f>IF('7. Pause minimal'!$C$3="Score",0,0)</f>
        <v>0</v>
      </c>
      <c r="BO15" s="4">
        <f>IF('7. Pause minimal'!$C$3="Score",0,0)</f>
        <v>0</v>
      </c>
      <c r="BP15" s="4">
        <f>IF('7. Pause minimal'!$C$3="Score",0,0)</f>
        <v>0</v>
      </c>
      <c r="BQ15" s="4">
        <f>IF('7. Pause minimal'!$C$3="Score",0,0)</f>
        <v>0</v>
      </c>
      <c r="BR15" s="4">
        <f>IF('7. Pause minimal'!$C$3="Score",0,0)</f>
        <v>0</v>
      </c>
      <c r="BS15" s="4">
        <f>IF('7. Pause minimal'!$C$3="Score",0,0)</f>
        <v>0</v>
      </c>
      <c r="BT15" s="4">
        <f>IF('7. Pause minimal'!$C$3="Score",0,0)</f>
        <v>0</v>
      </c>
      <c r="BU15" s="4">
        <f>IF('7. Pause minimal'!$C$3="Score",0,0)</f>
        <v>0</v>
      </c>
      <c r="BV15" s="4">
        <f>IF('7. Pause minimal'!$C$3="Score",0,0)</f>
        <v>0</v>
      </c>
      <c r="BW15" s="4">
        <f>IF('7. Pause minimal'!$C$3="Score",0,0)</f>
        <v>0</v>
      </c>
      <c r="BX15" s="4">
        <f>IF('7. Pause minimal'!$C$3="Score",0,0)</f>
        <v>0</v>
      </c>
      <c r="BY15">
        <f>IF('7. Pause minimal'!$C$3="Score",0,0)</f>
        <v>0</v>
      </c>
      <c r="BZ15">
        <f>IF('7. Pause minimal'!$C$3="Score",0,0)</f>
        <v>0</v>
      </c>
      <c r="CA15">
        <f>IF('7. Pause minimal'!$C$3="Score",0,0)</f>
        <v>0</v>
      </c>
      <c r="CB15">
        <f>IF('7. Pause minimal'!$C$3="Score",0,0)</f>
        <v>0</v>
      </c>
      <c r="CC15">
        <f>IF('7. Pause minimal'!$C$3="Score",0,0)</f>
        <v>0</v>
      </c>
      <c r="CD15">
        <f>IF('7. Pause minimal'!$C$3="Score",0,0)</f>
        <v>0</v>
      </c>
      <c r="CE15">
        <f>IF('7. Pause minimal'!$C$3="Score",0,0)</f>
        <v>0</v>
      </c>
      <c r="CF15">
        <f>IF('7. Pause minimal'!$C$3="Score",0,0)</f>
        <v>0</v>
      </c>
      <c r="CG15">
        <f>IF('7. Pause minimal'!$C$3="Score",0,0)</f>
        <v>0</v>
      </c>
      <c r="CH15">
        <f>IF('7. Pause minimal'!$C$3="Score",0,0)</f>
        <v>0</v>
      </c>
      <c r="CI15">
        <f>IF('7. Pause minimal'!$C$3="Score",0,0)</f>
        <v>0</v>
      </c>
      <c r="CJ15">
        <f>IF('7. Pause minimal'!$C$3="Score",0,0)</f>
        <v>0</v>
      </c>
      <c r="CK15">
        <f>IF('7. Pause minimal'!$C$3="Score",0,0)</f>
        <v>0</v>
      </c>
      <c r="CL15">
        <f>IF('7. Pause minimal'!$C$3="Score",0,0)</f>
        <v>0</v>
      </c>
      <c r="CM15">
        <f>IF('7. Pause minimal'!$C$3="Score",0,0)</f>
        <v>0</v>
      </c>
      <c r="CN15">
        <f>IF('7. Pause minimal'!$C$3="Score",0,0)</f>
        <v>0</v>
      </c>
      <c r="CO15">
        <f>IF('7. Pause minimal'!$C$3="Score",0,0)</f>
        <v>0</v>
      </c>
      <c r="CP15">
        <f>IF('7. Pause minimal'!$C$3="Score",0,0)</f>
        <v>0</v>
      </c>
      <c r="CQ15">
        <f>IF('7. Pause minimal'!$C$3="Score",0,0)</f>
        <v>0</v>
      </c>
      <c r="CR15">
        <f>IF('7. Pause minimal'!$C$3="Score",0,0)</f>
        <v>0</v>
      </c>
      <c r="CS15">
        <f>IF('7. Pause minimal'!$C$3="Score",0,0)</f>
        <v>0</v>
      </c>
      <c r="CT15">
        <f>IF('7. Pause minimal'!$C$3="Score",0,0)</f>
        <v>0</v>
      </c>
      <c r="CU15">
        <f>IF('7. Pause minimal'!$C$3="Score",0,0)</f>
        <v>0</v>
      </c>
      <c r="CV15">
        <f>IF('7. Pause minimal'!$C$3="Score",0,0)</f>
        <v>0</v>
      </c>
      <c r="CW15">
        <f>IF('7. Pause minimal'!$C$3="Score",0,0)</f>
        <v>0</v>
      </c>
      <c r="CX15">
        <f>IF('7. Pause minimal'!$C$3="Score",0,0)</f>
        <v>0</v>
      </c>
      <c r="CY15">
        <f>IF('7. Pause minimal'!$C$3="Score",0,0)</f>
        <v>0</v>
      </c>
      <c r="CZ15">
        <f>IF('7. Pause minimal'!$C$3="Score",0,0)</f>
        <v>0</v>
      </c>
      <c r="DA15">
        <f>IF('7. Pause minimal'!$C$3="Score",0,0)</f>
        <v>0</v>
      </c>
    </row>
    <row r="16" spans="2:164" x14ac:dyDescent="0.35">
      <c r="B16" s="186" t="e">
        <f>Planning_medecin_LS!#REF!</f>
        <v>#REF!</v>
      </c>
      <c r="C16" s="172"/>
      <c r="D16" s="207">
        <f t="shared" si="3"/>
        <v>0</v>
      </c>
      <c r="E16" s="188">
        <f>IF('7. Pause minimal'!$C$3="Score",,)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IF('7. Pause minimal'!$C$3="Score",,)</f>
        <v>0</v>
      </c>
      <c r="Q16" s="188">
        <f>IF('7. Pause minimal'!$C$3="Score",,)</f>
        <v>0</v>
      </c>
      <c r="R16" s="187">
        <f>IF('7. Pause minimal'!$C$3="Score",,)</f>
        <v>0</v>
      </c>
      <c r="S16" s="188">
        <f>IF('7. Pause minimal'!$C$3="Score",,)</f>
        <v>0</v>
      </c>
      <c r="T16" s="187">
        <f>IF('7. Pause minimal'!$C$3="Score",,)</f>
        <v>0</v>
      </c>
      <c r="U16" s="172">
        <f>IF('7. Pause minimal'!$C$3="Score",0,0)</f>
        <v>0</v>
      </c>
      <c r="V16" s="172">
        <f>IF('7. Pause minimal'!$C$3="Score",0,0)</f>
        <v>0</v>
      </c>
      <c r="W16" s="172">
        <f>IF('7. Pause minimal'!$C$3="Score",0,0)</f>
        <v>0</v>
      </c>
      <c r="X16" s="172">
        <f>IF('7. Pause minimal'!$C$3="Score",0,0)</f>
        <v>0</v>
      </c>
      <c r="Y16" s="172">
        <f>IF('7. Pause minimal'!$C$3="Score",0,0)</f>
        <v>0</v>
      </c>
      <c r="Z16" s="172">
        <f>IF('7. Pause minimal'!$C$3="Score",0,0)</f>
        <v>0</v>
      </c>
      <c r="AA16" s="172">
        <f>IF('7. Pause minimal'!$C$3="Score",0,0)</f>
        <v>0</v>
      </c>
      <c r="AB16" s="172">
        <f>IF('7. Pause minimal'!$C$3="Score",0,0)</f>
        <v>0</v>
      </c>
      <c r="AC16" s="172">
        <f>IF('7. Pause minimal'!$C$3="Score",0,0)</f>
        <v>0</v>
      </c>
      <c r="AD16" s="172">
        <f>IF('7. Pause minimal'!$C$3="Score",0,0)</f>
        <v>0</v>
      </c>
      <c r="AE16" s="172">
        <f>IF('7. Pause minimal'!$C$3="Score",0,0)</f>
        <v>0</v>
      </c>
      <c r="AF16" s="172">
        <f>IF('7. Pause minimal'!$C$3="Score",0,0)</f>
        <v>0</v>
      </c>
      <c r="AG16" s="172">
        <f>IF('7. Pause minimal'!$C$3="Score",0,0)</f>
        <v>0</v>
      </c>
      <c r="AH16" s="172">
        <f>IF('7. Pause minimal'!$C$3="Score",0,0)</f>
        <v>0</v>
      </c>
      <c r="AI16" s="172">
        <f>IF('7. Pause minimal'!$C$3="Score",0,0)</f>
        <v>0</v>
      </c>
      <c r="AJ16" s="172">
        <f>IF('7. Pause minimal'!$C$3="Score",0,0)</f>
        <v>0</v>
      </c>
      <c r="AK16" s="172">
        <f>IF('7. Pause minimal'!$C$3="Score",0,0)</f>
        <v>0</v>
      </c>
      <c r="AL16" s="172">
        <f>IF('7. Pause minimal'!$C$3="Score",0,0)</f>
        <v>0</v>
      </c>
      <c r="AM16" s="172">
        <f>IF('7. Pause minimal'!$C$3="Score",0,0)</f>
        <v>0</v>
      </c>
      <c r="AN16" s="172">
        <f>IF('7. Pause minimal'!$C$3="Score",0,0)</f>
        <v>0</v>
      </c>
      <c r="AO16" s="172">
        <f>IF('7. Pause minimal'!$C$3="Score",0,0)</f>
        <v>0</v>
      </c>
      <c r="AP16" s="172">
        <f>IF('7. Pause minimal'!$C$3="Score",0,0)</f>
        <v>0</v>
      </c>
      <c r="AQ16" s="172">
        <f>IF('7. Pause minimal'!$C$3="Score",0,0)</f>
        <v>0</v>
      </c>
      <c r="AR16" s="172">
        <f>IF('7. Pause minimal'!$C$3="Score",0,0)</f>
        <v>0</v>
      </c>
      <c r="AS16" s="189">
        <f>IF('7. Pause minimal'!$C$3="Score",0,0)</f>
        <v>0</v>
      </c>
      <c r="AT16" s="4">
        <f>IF('7. Pause minimal'!$C$3="Score",0,0)</f>
        <v>0</v>
      </c>
      <c r="AU16" s="4">
        <f>IF('7. Pause minimal'!$C$3="Score",0,0)</f>
        <v>0</v>
      </c>
      <c r="AV16" s="4">
        <f>IF('7. Pause minimal'!$C$3="Score",0,0)</f>
        <v>0</v>
      </c>
      <c r="AW16" s="4">
        <f>IF('7. Pause minimal'!$C$3="Score",0,0)</f>
        <v>0</v>
      </c>
      <c r="AX16" s="4">
        <f>IF('7. Pause minimal'!$C$3="Score",0,0)</f>
        <v>0</v>
      </c>
      <c r="AY16" s="4">
        <f>IF('7. Pause minimal'!$C$3="Score",0,0)</f>
        <v>0</v>
      </c>
      <c r="AZ16" s="4">
        <f>IF('7. Pause minimal'!$C$3="Score",0,0)</f>
        <v>0</v>
      </c>
      <c r="BA16" s="4">
        <f>IF('7. Pause minimal'!$C$3="Score",0,0)</f>
        <v>0</v>
      </c>
      <c r="BB16" s="4">
        <f>IF('7. Pause minimal'!$C$3="Score",0,0)</f>
        <v>0</v>
      </c>
      <c r="BC16" s="4">
        <f>IF('7. Pause minimal'!$C$3="Score",0,0)</f>
        <v>0</v>
      </c>
      <c r="BD16" s="4">
        <f>IF('7. Pause minimal'!$C$3="Score",0,0)</f>
        <v>0</v>
      </c>
      <c r="BE16" s="4">
        <f>IF('7. Pause minimal'!$C$3="Score",0,0)</f>
        <v>0</v>
      </c>
      <c r="BF16" s="4">
        <f>IF('7. Pause minimal'!$C$3="Score",0,0)</f>
        <v>0</v>
      </c>
      <c r="BG16" s="4">
        <f>IF('7. Pause minimal'!$C$3="Score",0,0)</f>
        <v>0</v>
      </c>
      <c r="BH16" s="4">
        <f>IF('7. Pause minimal'!$C$3="Score",0,0)</f>
        <v>0</v>
      </c>
      <c r="BI16" s="4">
        <f>IF('7. Pause minimal'!$C$3="Score",0,0)</f>
        <v>0</v>
      </c>
      <c r="BJ16" s="4">
        <f>IF('7. Pause minimal'!$C$3="Score",0,0)</f>
        <v>0</v>
      </c>
      <c r="BK16" s="4">
        <f>IF('7. Pause minimal'!$C$3="Score",0,0)</f>
        <v>0</v>
      </c>
      <c r="BL16" s="4">
        <f>IF('7. Pause minimal'!$C$3="Score",0,0)</f>
        <v>0</v>
      </c>
      <c r="BM16" s="4">
        <f>IF('7. Pause minimal'!$C$3="Score",0,0)</f>
        <v>0</v>
      </c>
      <c r="BN16" s="4">
        <f>IF('7. Pause minimal'!$C$3="Score",0,0)</f>
        <v>0</v>
      </c>
      <c r="BO16" s="4">
        <f>IF('7. Pause minimal'!$C$3="Score",0,0)</f>
        <v>0</v>
      </c>
      <c r="BP16" s="4">
        <f>IF('7. Pause minimal'!$C$3="Score",0,0)</f>
        <v>0</v>
      </c>
      <c r="BQ16" s="4">
        <f>IF('7. Pause minimal'!$C$3="Score",0,0)</f>
        <v>0</v>
      </c>
      <c r="BR16" s="4">
        <f>IF('7. Pause minimal'!$C$3="Score",0,0)</f>
        <v>0</v>
      </c>
      <c r="BS16" s="4">
        <f>IF('7. Pause minimal'!$C$3="Score",0,0)</f>
        <v>0</v>
      </c>
      <c r="BT16" s="4">
        <f>IF('7. Pause minimal'!$C$3="Score",0,0)</f>
        <v>0</v>
      </c>
      <c r="BU16" s="4">
        <f>IF('7. Pause minimal'!$C$3="Score",0,0)</f>
        <v>0</v>
      </c>
      <c r="BV16" s="4">
        <f>IF('7. Pause minimal'!$C$3="Score",0,0)</f>
        <v>0</v>
      </c>
      <c r="BW16" s="4">
        <f>IF('7. Pause minimal'!$C$3="Score",0,0)</f>
        <v>0</v>
      </c>
      <c r="BX16" s="4">
        <f>IF('7. Pause minimal'!$C$3="Score",0,0)</f>
        <v>0</v>
      </c>
      <c r="BY16">
        <f>IF('7. Pause minimal'!$C$3="Score",0,0)</f>
        <v>0</v>
      </c>
      <c r="BZ16">
        <f>IF('7. Pause minimal'!$C$3="Score",0,0)</f>
        <v>0</v>
      </c>
      <c r="CA16">
        <f>IF('7. Pause minimal'!$C$3="Score",0,0)</f>
        <v>0</v>
      </c>
      <c r="CB16">
        <f>IF('7. Pause minimal'!$C$3="Score",0,0)</f>
        <v>0</v>
      </c>
      <c r="CC16">
        <f>IF('7. Pause minimal'!$C$3="Score",0,0)</f>
        <v>0</v>
      </c>
      <c r="CD16">
        <f>IF('7. Pause minimal'!$C$3="Score",0,0)</f>
        <v>0</v>
      </c>
      <c r="CE16">
        <f>IF('7. Pause minimal'!$C$3="Score",0,0)</f>
        <v>0</v>
      </c>
      <c r="CF16">
        <f>IF('7. Pause minimal'!$C$3="Score",0,0)</f>
        <v>0</v>
      </c>
      <c r="CG16">
        <f>IF('7. Pause minimal'!$C$3="Score",0,0)</f>
        <v>0</v>
      </c>
      <c r="CH16">
        <f>IF('7. Pause minimal'!$C$3="Score",0,0)</f>
        <v>0</v>
      </c>
      <c r="CI16">
        <f>IF('7. Pause minimal'!$C$3="Score",0,0)</f>
        <v>0</v>
      </c>
      <c r="CJ16">
        <f>IF('7. Pause minimal'!$C$3="Score",0,0)</f>
        <v>0</v>
      </c>
      <c r="CK16">
        <f>IF('7. Pause minimal'!$C$3="Score",0,0)</f>
        <v>0</v>
      </c>
      <c r="CL16">
        <f>IF('7. Pause minimal'!$C$3="Score",0,0)</f>
        <v>0</v>
      </c>
      <c r="CM16">
        <f>IF('7. Pause minimal'!$C$3="Score",0,0)</f>
        <v>0</v>
      </c>
      <c r="CN16">
        <f>IF('7. Pause minimal'!$C$3="Score",0,0)</f>
        <v>0</v>
      </c>
      <c r="CO16">
        <f>IF('7. Pause minimal'!$C$3="Score",0,0)</f>
        <v>0</v>
      </c>
      <c r="CP16">
        <f>IF('7. Pause minimal'!$C$3="Score",0,0)</f>
        <v>0</v>
      </c>
      <c r="CQ16">
        <f>IF('7. Pause minimal'!$C$3="Score",0,0)</f>
        <v>0</v>
      </c>
      <c r="CR16">
        <f>IF('7. Pause minimal'!$C$3="Score",0,0)</f>
        <v>0</v>
      </c>
      <c r="CS16">
        <f>IF('7. Pause minimal'!$C$3="Score",0,0)</f>
        <v>0</v>
      </c>
      <c r="CT16">
        <f>IF('7. Pause minimal'!$C$3="Score",0,0)</f>
        <v>0</v>
      </c>
      <c r="CU16">
        <f>IF('7. Pause minimal'!$C$3="Score",0,0)</f>
        <v>0</v>
      </c>
      <c r="CV16">
        <f>IF('7. Pause minimal'!$C$3="Score",0,0)</f>
        <v>0</v>
      </c>
      <c r="CW16">
        <f>IF('7. Pause minimal'!$C$3="Score",0,0)</f>
        <v>0</v>
      </c>
      <c r="CX16">
        <f>IF('7. Pause minimal'!$C$3="Score",0,0)</f>
        <v>0</v>
      </c>
      <c r="CY16">
        <f>IF('7. Pause minimal'!$C$3="Score",0,0)</f>
        <v>0</v>
      </c>
      <c r="CZ16">
        <f>IF('7. Pause minimal'!$C$3="Score",0,0)</f>
        <v>0</v>
      </c>
      <c r="DA16">
        <f>IF('7. Pause minimal'!$C$3="Score",0,0)</f>
        <v>0</v>
      </c>
    </row>
    <row r="17" spans="2:105" x14ac:dyDescent="0.35">
      <c r="B17" s="186" t="e">
        <f>Planning_medecin_LS!#REF!</f>
        <v>#REF!</v>
      </c>
      <c r="C17" s="172"/>
      <c r="D17" s="207">
        <f t="shared" si="3"/>
        <v>0</v>
      </c>
      <c r="E17" s="188">
        <f>IF('7. Pause minimal'!$C$3="Score",,)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IF('7. Pause minimal'!$C$3="Score",,)</f>
        <v>0</v>
      </c>
      <c r="Q17" s="187">
        <f>IF('7. Pause minimal'!$C$3="Score",,)</f>
        <v>0</v>
      </c>
      <c r="R17" s="188">
        <f>IF('7. Pause minimal'!$C$3="Score",,)</f>
        <v>0</v>
      </c>
      <c r="S17" s="188">
        <f>IF('7. Pause minimal'!$C$3="Score",,)</f>
        <v>0</v>
      </c>
      <c r="T17" s="188">
        <f>IF('7. Pause minimal'!$C$3="Score",,)</f>
        <v>0</v>
      </c>
      <c r="U17" s="172">
        <f>IF('7. Pause minimal'!$C$3="Score",0,0)</f>
        <v>0</v>
      </c>
      <c r="V17" s="172">
        <f>IF('7. Pause minimal'!$C$3="Score",0,0)</f>
        <v>0</v>
      </c>
      <c r="W17" s="172">
        <f>IF('7. Pause minimal'!$C$3="Score",0,0)</f>
        <v>0</v>
      </c>
      <c r="X17" s="172">
        <f>IF('7. Pause minimal'!$C$3="Score",0,0)</f>
        <v>0</v>
      </c>
      <c r="Y17" s="172">
        <f>IF('7. Pause minimal'!$C$3="Score",0,0)</f>
        <v>0</v>
      </c>
      <c r="Z17" s="172">
        <f>IF('7. Pause minimal'!$C$3="Score",0,0)</f>
        <v>0</v>
      </c>
      <c r="AA17" s="172">
        <f>IF('7. Pause minimal'!$C$3="Score",0,0)</f>
        <v>0</v>
      </c>
      <c r="AB17" s="172">
        <f>IF('7. Pause minimal'!$C$3="Score",0,0)</f>
        <v>0</v>
      </c>
      <c r="AC17" s="172">
        <f>IF('7. Pause minimal'!$C$3="Score",0,0)</f>
        <v>0</v>
      </c>
      <c r="AD17" s="172">
        <f>IF('7. Pause minimal'!$C$3="Score",0,0)</f>
        <v>0</v>
      </c>
      <c r="AE17" s="172">
        <f>IF('7. Pause minimal'!$C$3="Score",0,0)</f>
        <v>0</v>
      </c>
      <c r="AF17" s="172">
        <f>IF('7. Pause minimal'!$C$3="Score",0,0)</f>
        <v>0</v>
      </c>
      <c r="AG17" s="172">
        <f>IF('7. Pause minimal'!$C$3="Score",0,0)</f>
        <v>0</v>
      </c>
      <c r="AH17" s="172">
        <f>IF('7. Pause minimal'!$C$3="Score",0,0)</f>
        <v>0</v>
      </c>
      <c r="AI17" s="172">
        <f>IF('7. Pause minimal'!$C$3="Score",0,0)</f>
        <v>0</v>
      </c>
      <c r="AJ17" s="172">
        <f>IF('7. Pause minimal'!$C$3="Score",0,0)</f>
        <v>0</v>
      </c>
      <c r="AK17" s="172">
        <f>IF('7. Pause minimal'!$C$3="Score",0,0)</f>
        <v>0</v>
      </c>
      <c r="AL17" s="172">
        <f>IF('7. Pause minimal'!$C$3="Score",0,0)</f>
        <v>0</v>
      </c>
      <c r="AM17" s="172">
        <f>IF('7. Pause minimal'!$C$3="Score",0,0)</f>
        <v>0</v>
      </c>
      <c r="AN17" s="172">
        <f>IF('7. Pause minimal'!$C$3="Score",0,0)</f>
        <v>0</v>
      </c>
      <c r="AO17" s="172">
        <f>IF('7. Pause minimal'!$C$3="Score",0,0)</f>
        <v>0</v>
      </c>
      <c r="AP17" s="172">
        <f>IF('7. Pause minimal'!$C$3="Score",0,0)</f>
        <v>0</v>
      </c>
      <c r="AQ17" s="172">
        <f>IF('7. Pause minimal'!$C$3="Score",0,0)</f>
        <v>0</v>
      </c>
      <c r="AR17" s="172">
        <f>IF('7. Pause minimal'!$C$3="Score",0,0)</f>
        <v>0</v>
      </c>
      <c r="AS17" s="189">
        <f>IF('7. Pause minimal'!$C$3="Score",0,0)</f>
        <v>0</v>
      </c>
      <c r="AT17" s="4">
        <f>IF('7. Pause minimal'!$C$3="Score",0,0)</f>
        <v>0</v>
      </c>
      <c r="AU17" s="4">
        <f>IF('7. Pause minimal'!$C$3="Score",0,0)</f>
        <v>0</v>
      </c>
      <c r="AV17" s="4">
        <f>IF('7. Pause minimal'!$C$3="Score",0,0)</f>
        <v>0</v>
      </c>
      <c r="AW17" s="4">
        <f>IF('7. Pause minimal'!$C$3="Score",0,0)</f>
        <v>0</v>
      </c>
      <c r="AX17" s="4">
        <f>IF('7. Pause minimal'!$C$3="Score",0,0)</f>
        <v>0</v>
      </c>
      <c r="AY17" s="4">
        <f>IF('7. Pause minimal'!$C$3="Score",0,0)</f>
        <v>0</v>
      </c>
      <c r="AZ17" s="4">
        <f>IF('7. Pause minimal'!$C$3="Score",0,0)</f>
        <v>0</v>
      </c>
      <c r="BA17" s="4">
        <f>IF('7. Pause minimal'!$C$3="Score",0,0)</f>
        <v>0</v>
      </c>
      <c r="BB17" s="4">
        <f>IF('7. Pause minimal'!$C$3="Score",0,0)</f>
        <v>0</v>
      </c>
      <c r="BC17" s="4">
        <f>IF('7. Pause minimal'!$C$3="Score",0,0)</f>
        <v>0</v>
      </c>
      <c r="BD17" s="4">
        <f>IF('7. Pause minimal'!$C$3="Score",0,0)</f>
        <v>0</v>
      </c>
      <c r="BE17" s="4">
        <f>IF('7. Pause minimal'!$C$3="Score",0,0)</f>
        <v>0</v>
      </c>
      <c r="BF17" s="4">
        <f>IF('7. Pause minimal'!$C$3="Score",0,0)</f>
        <v>0</v>
      </c>
      <c r="BG17" s="4">
        <f>IF('7. Pause minimal'!$C$3="Score",0,0)</f>
        <v>0</v>
      </c>
      <c r="BH17" s="4">
        <f>IF('7. Pause minimal'!$C$3="Score",0,0)</f>
        <v>0</v>
      </c>
      <c r="BI17" s="4">
        <f>IF('7. Pause minimal'!$C$3="Score",0,0)</f>
        <v>0</v>
      </c>
      <c r="BJ17" s="4">
        <f>IF('7. Pause minimal'!$C$3="Score",0,0)</f>
        <v>0</v>
      </c>
      <c r="BK17" s="4">
        <f>IF('7. Pause minimal'!$C$3="Score",0,0)</f>
        <v>0</v>
      </c>
      <c r="BL17" s="4">
        <f>IF('7. Pause minimal'!$C$3="Score",0,0)</f>
        <v>0</v>
      </c>
      <c r="BM17" s="4">
        <f>IF('7. Pause minimal'!$C$3="Score",0,0)</f>
        <v>0</v>
      </c>
      <c r="BN17" s="4">
        <f>IF('7. Pause minimal'!$C$3="Score",0,0)</f>
        <v>0</v>
      </c>
      <c r="BO17" s="4">
        <f>IF('7. Pause minimal'!$C$3="Score",0,0)</f>
        <v>0</v>
      </c>
      <c r="BP17" s="4">
        <f>IF('7. Pause minimal'!$C$3="Score",0,0)</f>
        <v>0</v>
      </c>
      <c r="BQ17" s="4">
        <f>IF('7. Pause minimal'!$C$3="Score",0,0)</f>
        <v>0</v>
      </c>
      <c r="BR17" s="4">
        <f>IF('7. Pause minimal'!$C$3="Score",0,0)</f>
        <v>0</v>
      </c>
      <c r="BS17" s="4">
        <f>IF('7. Pause minimal'!$C$3="Score",0,0)</f>
        <v>0</v>
      </c>
      <c r="BT17" s="4">
        <f>IF('7. Pause minimal'!$C$3="Score",0,0)</f>
        <v>0</v>
      </c>
      <c r="BU17" s="4">
        <f>IF('7. Pause minimal'!$C$3="Score",0,0)</f>
        <v>0</v>
      </c>
      <c r="BV17" s="4">
        <f>IF('7. Pause minimal'!$C$3="Score",0,0)</f>
        <v>0</v>
      </c>
      <c r="BW17" s="4">
        <f>IF('7. Pause minimal'!$C$3="Score",0,0)</f>
        <v>0</v>
      </c>
      <c r="BX17" s="4">
        <f>IF('7. Pause minimal'!$C$3="Score",0,0)</f>
        <v>0</v>
      </c>
      <c r="BY17">
        <f>IF('7. Pause minimal'!$C$3="Score",0,0)</f>
        <v>0</v>
      </c>
      <c r="BZ17">
        <f>IF('7. Pause minimal'!$C$3="Score",0,0)</f>
        <v>0</v>
      </c>
      <c r="CA17">
        <f>IF('7. Pause minimal'!$C$3="Score",0,0)</f>
        <v>0</v>
      </c>
      <c r="CB17">
        <f>IF('7. Pause minimal'!$C$3="Score",0,0)</f>
        <v>0</v>
      </c>
      <c r="CC17">
        <f>IF('7. Pause minimal'!$C$3="Score",0,0)</f>
        <v>0</v>
      </c>
      <c r="CD17">
        <f>IF('7. Pause minimal'!$C$3="Score",0,0)</f>
        <v>0</v>
      </c>
      <c r="CE17">
        <f>IF('7. Pause minimal'!$C$3="Score",0,0)</f>
        <v>0</v>
      </c>
      <c r="CF17">
        <f>IF('7. Pause minimal'!$C$3="Score",0,0)</f>
        <v>0</v>
      </c>
      <c r="CG17">
        <f>IF('7. Pause minimal'!$C$3="Score",0,0)</f>
        <v>0</v>
      </c>
      <c r="CH17">
        <f>IF('7. Pause minimal'!$C$3="Score",0,0)</f>
        <v>0</v>
      </c>
      <c r="CI17">
        <f>IF('7. Pause minimal'!$C$3="Score",0,0)</f>
        <v>0</v>
      </c>
      <c r="CJ17">
        <f>IF('7. Pause minimal'!$C$3="Score",0,0)</f>
        <v>0</v>
      </c>
      <c r="CK17">
        <f>IF('7. Pause minimal'!$C$3="Score",0,0)</f>
        <v>0</v>
      </c>
      <c r="CL17">
        <f>IF('7. Pause minimal'!$C$3="Score",0,0)</f>
        <v>0</v>
      </c>
      <c r="CM17">
        <f>IF('7. Pause minimal'!$C$3="Score",0,0)</f>
        <v>0</v>
      </c>
      <c r="CN17">
        <f>IF('7. Pause minimal'!$C$3="Score",0,0)</f>
        <v>0</v>
      </c>
      <c r="CO17">
        <f>IF('7. Pause minimal'!$C$3="Score",0,0)</f>
        <v>0</v>
      </c>
      <c r="CP17">
        <f>IF('7. Pause minimal'!$C$3="Score",0,0)</f>
        <v>0</v>
      </c>
      <c r="CQ17">
        <f>IF('7. Pause minimal'!$C$3="Score",0,0)</f>
        <v>0</v>
      </c>
      <c r="CR17">
        <f>IF('7. Pause minimal'!$C$3="Score",0,0)</f>
        <v>0</v>
      </c>
      <c r="CS17">
        <f>IF('7. Pause minimal'!$C$3="Score",0,0)</f>
        <v>0</v>
      </c>
      <c r="CT17">
        <f>IF('7. Pause minimal'!$C$3="Score",0,0)</f>
        <v>0</v>
      </c>
      <c r="CU17">
        <f>IF('7. Pause minimal'!$C$3="Score",0,0)</f>
        <v>0</v>
      </c>
      <c r="CV17">
        <f>IF('7. Pause minimal'!$C$3="Score",0,0)</f>
        <v>0</v>
      </c>
      <c r="CW17">
        <f>IF('7. Pause minimal'!$C$3="Score",0,0)</f>
        <v>0</v>
      </c>
      <c r="CX17">
        <f>IF('7. Pause minimal'!$C$3="Score",0,0)</f>
        <v>0</v>
      </c>
      <c r="CY17">
        <f>IF('7. Pause minimal'!$C$3="Score",0,0)</f>
        <v>0</v>
      </c>
      <c r="CZ17">
        <f>IF('7. Pause minimal'!$C$3="Score",0,0)</f>
        <v>0</v>
      </c>
      <c r="DA17">
        <f>IF('7. Pause minimal'!$C$3="Score",0,0)</f>
        <v>0</v>
      </c>
    </row>
    <row r="18" spans="2:105" x14ac:dyDescent="0.35">
      <c r="B18" s="186" t="e">
        <f>Planning_medecin_LS!#REF!</f>
        <v>#REF!</v>
      </c>
      <c r="C18" s="172"/>
      <c r="D18" s="207">
        <f t="shared" si="3"/>
        <v>0</v>
      </c>
      <c r="E18" s="188">
        <f>IF('7. Pause minimal'!$C$3="Score",,)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IF('7. Pause minimal'!$C$3="Score",,)</f>
        <v>0</v>
      </c>
      <c r="Q18" s="187">
        <f>IF('7. Pause minimal'!$C$3="Score",,)</f>
        <v>0</v>
      </c>
      <c r="R18" s="188">
        <f>IF('7. Pause minimal'!$C$3="Score",,)</f>
        <v>0</v>
      </c>
      <c r="S18" s="188">
        <f>IF('7. Pause minimal'!$C$3="Score",,)</f>
        <v>0</v>
      </c>
      <c r="T18" s="188">
        <f>IF('7. Pause minimal'!$C$3="Score",,)</f>
        <v>0</v>
      </c>
      <c r="U18" s="172">
        <f>IF('7. Pause minimal'!$C$3="Score",0,0)</f>
        <v>0</v>
      </c>
      <c r="V18" s="172">
        <f>IF('7. Pause minimal'!$C$3="Score",0,0)</f>
        <v>0</v>
      </c>
      <c r="W18" s="172">
        <f>IF('7. Pause minimal'!$C$3="Score",0,0)</f>
        <v>0</v>
      </c>
      <c r="X18" s="172">
        <f>IF('7. Pause minimal'!$C$3="Score",0,0)</f>
        <v>0</v>
      </c>
      <c r="Y18" s="172">
        <f>IF('7. Pause minimal'!$C$3="Score",0,0)</f>
        <v>0</v>
      </c>
      <c r="Z18" s="172">
        <f>IF('7. Pause minimal'!$C$3="Score",0,0)</f>
        <v>0</v>
      </c>
      <c r="AA18" s="172">
        <f>IF('7. Pause minimal'!$C$3="Score",0,0)</f>
        <v>0</v>
      </c>
      <c r="AB18" s="172">
        <f>IF('7. Pause minimal'!$C$3="Score",0,0)</f>
        <v>0</v>
      </c>
      <c r="AC18" s="172">
        <f>IF('7. Pause minimal'!$C$3="Score",0,0)</f>
        <v>0</v>
      </c>
      <c r="AD18" s="172">
        <f>IF('7. Pause minimal'!$C$3="Score",0,0)</f>
        <v>0</v>
      </c>
      <c r="AE18" s="172">
        <f>IF('7. Pause minimal'!$C$3="Score",0,0)</f>
        <v>0</v>
      </c>
      <c r="AF18" s="172">
        <f>IF('7. Pause minimal'!$C$3="Score",0,0)</f>
        <v>0</v>
      </c>
      <c r="AG18" s="172">
        <f>IF('7. Pause minimal'!$C$3="Score",0,0)</f>
        <v>0</v>
      </c>
      <c r="AH18" s="172">
        <f>IF('7. Pause minimal'!$C$3="Score",0,0)</f>
        <v>0</v>
      </c>
      <c r="AI18" s="172">
        <f>IF('7. Pause minimal'!$C$3="Score",0,0)</f>
        <v>0</v>
      </c>
      <c r="AJ18" s="172">
        <f>IF('7. Pause minimal'!$C$3="Score",0,0)</f>
        <v>0</v>
      </c>
      <c r="AK18" s="172">
        <f>IF('7. Pause minimal'!$C$3="Score",0,0)</f>
        <v>0</v>
      </c>
      <c r="AL18" s="172">
        <f>IF('7. Pause minimal'!$C$3="Score",0,0)</f>
        <v>0</v>
      </c>
      <c r="AM18" s="172">
        <f>IF('7. Pause minimal'!$C$3="Score",0,0)</f>
        <v>0</v>
      </c>
      <c r="AN18" s="172">
        <f>IF('7. Pause minimal'!$C$3="Score",0,0)</f>
        <v>0</v>
      </c>
      <c r="AO18" s="172">
        <f>IF('7. Pause minimal'!$C$3="Score",0,0)</f>
        <v>0</v>
      </c>
      <c r="AP18" s="172">
        <f>IF('7. Pause minimal'!$C$3="Score",0,0)</f>
        <v>0</v>
      </c>
      <c r="AQ18" s="172">
        <f>IF('7. Pause minimal'!$C$3="Score",0,0)</f>
        <v>0</v>
      </c>
      <c r="AR18" s="172">
        <f>IF('7. Pause minimal'!$C$3="Score",0,0)</f>
        <v>0</v>
      </c>
      <c r="AS18" s="189">
        <f>IF('7. Pause minimal'!$C$3="Score",0,0)</f>
        <v>0</v>
      </c>
      <c r="AT18" s="4">
        <f>IF('7. Pause minimal'!$C$3="Score",0,0)</f>
        <v>0</v>
      </c>
      <c r="AU18" s="4">
        <f>IF('7. Pause minimal'!$C$3="Score",0,0)</f>
        <v>0</v>
      </c>
      <c r="AV18" s="4">
        <f>IF('7. Pause minimal'!$C$3="Score",0,0)</f>
        <v>0</v>
      </c>
      <c r="AW18" s="4">
        <f>IF('7. Pause minimal'!$C$3="Score",0,0)</f>
        <v>0</v>
      </c>
      <c r="AX18" s="4">
        <f>IF('7. Pause minimal'!$C$3="Score",0,0)</f>
        <v>0</v>
      </c>
      <c r="AY18" s="4">
        <f>IF('7. Pause minimal'!$C$3="Score",0,0)</f>
        <v>0</v>
      </c>
      <c r="AZ18" s="4">
        <f>IF('7. Pause minimal'!$C$3="Score",0,0)</f>
        <v>0</v>
      </c>
      <c r="BA18" s="4">
        <f>IF('7. Pause minimal'!$C$3="Score",0,0)</f>
        <v>0</v>
      </c>
      <c r="BB18" s="4">
        <f>IF('7. Pause minimal'!$C$3="Score",0,0)</f>
        <v>0</v>
      </c>
      <c r="BC18" s="4">
        <f>IF('7. Pause minimal'!$C$3="Score",0,0)</f>
        <v>0</v>
      </c>
      <c r="BD18" s="4">
        <f>IF('7. Pause minimal'!$C$3="Score",0,0)</f>
        <v>0</v>
      </c>
      <c r="BE18" s="4">
        <f>IF('7. Pause minimal'!$C$3="Score",0,0)</f>
        <v>0</v>
      </c>
      <c r="BF18" s="4">
        <f>IF('7. Pause minimal'!$C$3="Score",0,0)</f>
        <v>0</v>
      </c>
      <c r="BG18" s="4">
        <f>IF('7. Pause minimal'!$C$3="Score",0,0)</f>
        <v>0</v>
      </c>
      <c r="BH18" s="4">
        <f>IF('7. Pause minimal'!$C$3="Score",0,0)</f>
        <v>0</v>
      </c>
      <c r="BI18" s="4">
        <f>IF('7. Pause minimal'!$C$3="Score",0,0)</f>
        <v>0</v>
      </c>
      <c r="BJ18" s="4">
        <f>IF('7. Pause minimal'!$C$3="Score",0,0)</f>
        <v>0</v>
      </c>
      <c r="BK18" s="4">
        <f>IF('7. Pause minimal'!$C$3="Score",0,0)</f>
        <v>0</v>
      </c>
      <c r="BL18" s="4">
        <f>IF('7. Pause minimal'!$C$3="Score",0,0)</f>
        <v>0</v>
      </c>
      <c r="BM18" s="4">
        <f>IF('7. Pause minimal'!$C$3="Score",0,0)</f>
        <v>0</v>
      </c>
      <c r="BN18" s="4">
        <f>IF('7. Pause minimal'!$C$3="Score",0,0)</f>
        <v>0</v>
      </c>
      <c r="BO18" s="4">
        <f>IF('7. Pause minimal'!$C$3="Score",0,0)</f>
        <v>0</v>
      </c>
      <c r="BP18" s="4">
        <f>IF('7. Pause minimal'!$C$3="Score",0,0)</f>
        <v>0</v>
      </c>
      <c r="BQ18" s="4">
        <f>IF('7. Pause minimal'!$C$3="Score",0,0)</f>
        <v>0</v>
      </c>
      <c r="BR18" s="4">
        <f>IF('7. Pause minimal'!$C$3="Score",0,0)</f>
        <v>0</v>
      </c>
      <c r="BS18" s="4">
        <f>IF('7. Pause minimal'!$C$3="Score",0,0)</f>
        <v>0</v>
      </c>
      <c r="BT18" s="4">
        <f>IF('7. Pause minimal'!$C$3="Score",0,0)</f>
        <v>0</v>
      </c>
      <c r="BU18" s="4">
        <f>IF('7. Pause minimal'!$C$3="Score",0,0)</f>
        <v>0</v>
      </c>
      <c r="BV18" s="4">
        <f>IF('7. Pause minimal'!$C$3="Score",0,0)</f>
        <v>0</v>
      </c>
      <c r="BW18" s="4">
        <f>IF('7. Pause minimal'!$C$3="Score",0,0)</f>
        <v>0</v>
      </c>
      <c r="BX18" s="4">
        <f>IF('7. Pause minimal'!$C$3="Score",0,0)</f>
        <v>0</v>
      </c>
      <c r="BY18">
        <f>IF('7. Pause minimal'!$C$3="Score",0,0)</f>
        <v>0</v>
      </c>
      <c r="BZ18">
        <f>IF('7. Pause minimal'!$C$3="Score",0,0)</f>
        <v>0</v>
      </c>
      <c r="CA18">
        <f>IF('7. Pause minimal'!$C$3="Score",0,0)</f>
        <v>0</v>
      </c>
      <c r="CB18">
        <f>IF('7. Pause minimal'!$C$3="Score",0,0)</f>
        <v>0</v>
      </c>
      <c r="CC18">
        <f>IF('7. Pause minimal'!$C$3="Score",0,0)</f>
        <v>0</v>
      </c>
      <c r="CD18">
        <f>IF('7. Pause minimal'!$C$3="Score",0,0)</f>
        <v>0</v>
      </c>
      <c r="CE18">
        <f>IF('7. Pause minimal'!$C$3="Score",0,0)</f>
        <v>0</v>
      </c>
      <c r="CF18">
        <f>IF('7. Pause minimal'!$C$3="Score",0,0)</f>
        <v>0</v>
      </c>
      <c r="CG18">
        <f>IF('7. Pause minimal'!$C$3="Score",0,0)</f>
        <v>0</v>
      </c>
      <c r="CH18">
        <f>IF('7. Pause minimal'!$C$3="Score",0,0)</f>
        <v>0</v>
      </c>
      <c r="CI18">
        <f>IF('7. Pause minimal'!$C$3="Score",0,0)</f>
        <v>0</v>
      </c>
      <c r="CJ18">
        <f>IF('7. Pause minimal'!$C$3="Score",0,0)</f>
        <v>0</v>
      </c>
      <c r="CK18">
        <f>IF('7. Pause minimal'!$C$3="Score",0,0)</f>
        <v>0</v>
      </c>
      <c r="CL18">
        <f>IF('7. Pause minimal'!$C$3="Score",0,0)</f>
        <v>0</v>
      </c>
      <c r="CM18">
        <f>IF('7. Pause minimal'!$C$3="Score",0,0)</f>
        <v>0</v>
      </c>
      <c r="CN18">
        <f>IF('7. Pause minimal'!$C$3="Score",0,0)</f>
        <v>0</v>
      </c>
      <c r="CO18">
        <f>IF('7. Pause minimal'!$C$3="Score",0,0)</f>
        <v>0</v>
      </c>
      <c r="CP18">
        <f>IF('7. Pause minimal'!$C$3="Score",0,0)</f>
        <v>0</v>
      </c>
      <c r="CQ18">
        <f>IF('7. Pause minimal'!$C$3="Score",0,0)</f>
        <v>0</v>
      </c>
      <c r="CR18">
        <f>IF('7. Pause minimal'!$C$3="Score",0,0)</f>
        <v>0</v>
      </c>
      <c r="CS18">
        <f>IF('7. Pause minimal'!$C$3="Score",0,0)</f>
        <v>0</v>
      </c>
      <c r="CT18">
        <f>IF('7. Pause minimal'!$C$3="Score",0,0)</f>
        <v>0</v>
      </c>
      <c r="CU18">
        <f>IF('7. Pause minimal'!$C$3="Score",0,0)</f>
        <v>0</v>
      </c>
      <c r="CV18">
        <f>IF('7. Pause minimal'!$C$3="Score",0,0)</f>
        <v>0</v>
      </c>
      <c r="CW18">
        <f>IF('7. Pause minimal'!$C$3="Score",0,0)</f>
        <v>0</v>
      </c>
      <c r="CX18">
        <f>IF('7. Pause minimal'!$C$3="Score",0,0)</f>
        <v>0</v>
      </c>
      <c r="CY18">
        <f>IF('7. Pause minimal'!$C$3="Score",0,0)</f>
        <v>0</v>
      </c>
      <c r="CZ18">
        <f>IF('7. Pause minimal'!$C$3="Score",0,0)</f>
        <v>0</v>
      </c>
      <c r="DA18">
        <f>IF('7. Pause minimal'!$C$3="Score",0,0)</f>
        <v>0</v>
      </c>
    </row>
    <row r="19" spans="2:105" x14ac:dyDescent="0.35">
      <c r="B19" s="186" t="e">
        <f>Planning_medecin_LS!#REF!</f>
        <v>#REF!</v>
      </c>
      <c r="C19" s="172"/>
      <c r="D19" s="207">
        <f t="shared" si="3"/>
        <v>0</v>
      </c>
      <c r="E19" s="188">
        <f>IF('7. Pause minimal'!$C$3="Score",,)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IF('7. Pause minimal'!$C$3="Score",,)</f>
        <v>0</v>
      </c>
      <c r="Q19" s="187">
        <f>IF('7. Pause minimal'!$C$3="Score",,)</f>
        <v>0</v>
      </c>
      <c r="R19" s="188">
        <f>IF('7. Pause minimal'!$C$3="Score",,)</f>
        <v>0</v>
      </c>
      <c r="S19" s="188">
        <f>IF('7. Pause minimal'!$C$3="Score",,)</f>
        <v>0</v>
      </c>
      <c r="T19" s="188">
        <f>IF('7. Pause minimal'!$C$3="Score",,)</f>
        <v>0</v>
      </c>
      <c r="U19" s="172">
        <f>IF('7. Pause minimal'!$C$3="Score",0,0)</f>
        <v>0</v>
      </c>
      <c r="V19" s="172">
        <f>IF('7. Pause minimal'!$C$3="Score",0,0)</f>
        <v>0</v>
      </c>
      <c r="W19" s="172">
        <f>IF('7. Pause minimal'!$C$3="Score",0,0)</f>
        <v>0</v>
      </c>
      <c r="X19" s="172">
        <f>IF('7. Pause minimal'!$C$3="Score",0,0)</f>
        <v>0</v>
      </c>
      <c r="Y19" s="172">
        <f>IF('7. Pause minimal'!$C$3="Score",0,0)</f>
        <v>0</v>
      </c>
      <c r="Z19" s="172">
        <f>IF('7. Pause minimal'!$C$3="Score",0,0)</f>
        <v>0</v>
      </c>
      <c r="AA19" s="172">
        <f>IF('7. Pause minimal'!$C$3="Score",0,0)</f>
        <v>0</v>
      </c>
      <c r="AB19" s="172">
        <f>IF('7. Pause minimal'!$C$3="Score",0,0)</f>
        <v>0</v>
      </c>
      <c r="AC19" s="172">
        <f>IF('7. Pause minimal'!$C$3="Score",0,0)</f>
        <v>0</v>
      </c>
      <c r="AD19" s="172">
        <f>IF('7. Pause minimal'!$C$3="Score",0,0)</f>
        <v>0</v>
      </c>
      <c r="AE19" s="172">
        <f>IF('7. Pause minimal'!$C$3="Score",0,0)</f>
        <v>0</v>
      </c>
      <c r="AF19" s="172">
        <f>IF('7. Pause minimal'!$C$3="Score",0,0)</f>
        <v>0</v>
      </c>
      <c r="AG19" s="172">
        <f>IF('7. Pause minimal'!$C$3="Score",0,0)</f>
        <v>0</v>
      </c>
      <c r="AH19" s="172">
        <f>IF('7. Pause minimal'!$C$3="Score",0,0)</f>
        <v>0</v>
      </c>
      <c r="AI19" s="172">
        <f>IF('7. Pause minimal'!$C$3="Score",0,0)</f>
        <v>0</v>
      </c>
      <c r="AJ19" s="172">
        <f>IF('7. Pause minimal'!$C$3="Score",0,0)</f>
        <v>0</v>
      </c>
      <c r="AK19" s="172">
        <f>IF('7. Pause minimal'!$C$3="Score",0,0)</f>
        <v>0</v>
      </c>
      <c r="AL19" s="172">
        <f>IF('7. Pause minimal'!$C$3="Score",0,0)</f>
        <v>0</v>
      </c>
      <c r="AM19" s="172">
        <f>IF('7. Pause minimal'!$C$3="Score",0,0)</f>
        <v>0</v>
      </c>
      <c r="AN19" s="172">
        <f>IF('7. Pause minimal'!$C$3="Score",0,0)</f>
        <v>0</v>
      </c>
      <c r="AO19" s="172">
        <f>IF('7. Pause minimal'!$C$3="Score",0,0)</f>
        <v>0</v>
      </c>
      <c r="AP19" s="172">
        <f>IF('7. Pause minimal'!$C$3="Score",0,0)</f>
        <v>0</v>
      </c>
      <c r="AQ19" s="172">
        <f>IF('7. Pause minimal'!$C$3="Score",0,0)</f>
        <v>0</v>
      </c>
      <c r="AR19" s="172">
        <f>IF('7. Pause minimal'!$C$3="Score",0,0)</f>
        <v>0</v>
      </c>
      <c r="AS19" s="189">
        <f>IF('7. Pause minimal'!$C$3="Score",0,0)</f>
        <v>0</v>
      </c>
      <c r="AT19" s="4">
        <f>IF('7. Pause minimal'!$C$3="Score",0,0)</f>
        <v>0</v>
      </c>
      <c r="AU19" s="4">
        <f>IF('7. Pause minimal'!$C$3="Score",0,0)</f>
        <v>0</v>
      </c>
      <c r="AV19" s="4">
        <f>IF('7. Pause minimal'!$C$3="Score",0,0)</f>
        <v>0</v>
      </c>
      <c r="AW19" s="4">
        <f>IF('7. Pause minimal'!$C$3="Score",0,0)</f>
        <v>0</v>
      </c>
      <c r="AX19" s="4">
        <f>IF('7. Pause minimal'!$C$3="Score",0,0)</f>
        <v>0</v>
      </c>
      <c r="AY19" s="4">
        <f>IF('7. Pause minimal'!$C$3="Score",0,0)</f>
        <v>0</v>
      </c>
      <c r="AZ19" s="4">
        <f>IF('7. Pause minimal'!$C$3="Score",0,0)</f>
        <v>0</v>
      </c>
      <c r="BA19" s="4">
        <f>IF('7. Pause minimal'!$C$3="Score",0,0)</f>
        <v>0</v>
      </c>
      <c r="BB19" s="4">
        <f>IF('7. Pause minimal'!$C$3="Score",0,0)</f>
        <v>0</v>
      </c>
      <c r="BC19" s="4">
        <f>IF('7. Pause minimal'!$C$3="Score",0,0)</f>
        <v>0</v>
      </c>
      <c r="BD19" s="4">
        <f>IF('7. Pause minimal'!$C$3="Score",0,0)</f>
        <v>0</v>
      </c>
      <c r="BE19" s="4">
        <f>IF('7. Pause minimal'!$C$3="Score",0,0)</f>
        <v>0</v>
      </c>
      <c r="BF19" s="4">
        <f>IF('7. Pause minimal'!$C$3="Score",0,0)</f>
        <v>0</v>
      </c>
      <c r="BG19" s="4">
        <f>IF('7. Pause minimal'!$C$3="Score",0,0)</f>
        <v>0</v>
      </c>
      <c r="BH19" s="4">
        <f>IF('7. Pause minimal'!$C$3="Score",0,0)</f>
        <v>0</v>
      </c>
      <c r="BI19" s="4">
        <f>IF('7. Pause minimal'!$C$3="Score",0,0)</f>
        <v>0</v>
      </c>
      <c r="BJ19" s="4">
        <f>IF('7. Pause minimal'!$C$3="Score",0,0)</f>
        <v>0</v>
      </c>
      <c r="BK19" s="4">
        <f>IF('7. Pause minimal'!$C$3="Score",0,0)</f>
        <v>0</v>
      </c>
      <c r="BL19" s="4">
        <f>IF('7. Pause minimal'!$C$3="Score",0,0)</f>
        <v>0</v>
      </c>
      <c r="BM19" s="4">
        <f>IF('7. Pause minimal'!$C$3="Score",0,0)</f>
        <v>0</v>
      </c>
      <c r="BN19" s="4">
        <f>IF('7. Pause minimal'!$C$3="Score",0,0)</f>
        <v>0</v>
      </c>
      <c r="BO19" s="4">
        <f>IF('7. Pause minimal'!$C$3="Score",0,0)</f>
        <v>0</v>
      </c>
      <c r="BP19" s="4">
        <f>IF('7. Pause minimal'!$C$3="Score",0,0)</f>
        <v>0</v>
      </c>
      <c r="BQ19" s="4">
        <f>IF('7. Pause minimal'!$C$3="Score",0,0)</f>
        <v>0</v>
      </c>
      <c r="BR19" s="4">
        <f>IF('7. Pause minimal'!$C$3="Score",0,0)</f>
        <v>0</v>
      </c>
      <c r="BS19" s="4">
        <f>IF('7. Pause minimal'!$C$3="Score",0,0)</f>
        <v>0</v>
      </c>
      <c r="BT19" s="4">
        <f>IF('7. Pause minimal'!$C$3="Score",0,0)</f>
        <v>0</v>
      </c>
      <c r="BU19" s="4">
        <f>IF('7. Pause minimal'!$C$3="Score",0,0)</f>
        <v>0</v>
      </c>
      <c r="BV19" s="4">
        <f>IF('7. Pause minimal'!$C$3="Score",0,0)</f>
        <v>0</v>
      </c>
      <c r="BW19" s="4">
        <f>IF('7. Pause minimal'!$C$3="Score",0,0)</f>
        <v>0</v>
      </c>
      <c r="BX19" s="4">
        <f>IF('7. Pause minimal'!$C$3="Score",0,0)</f>
        <v>0</v>
      </c>
      <c r="BY19">
        <f>IF('7. Pause minimal'!$C$3="Score",0,0)</f>
        <v>0</v>
      </c>
      <c r="BZ19">
        <f>IF('7. Pause minimal'!$C$3="Score",0,0)</f>
        <v>0</v>
      </c>
      <c r="CA19">
        <f>IF('7. Pause minimal'!$C$3="Score",0,0)</f>
        <v>0</v>
      </c>
      <c r="CB19">
        <f>IF('7. Pause minimal'!$C$3="Score",0,0)</f>
        <v>0</v>
      </c>
      <c r="CC19">
        <f>IF('7. Pause minimal'!$C$3="Score",0,0)</f>
        <v>0</v>
      </c>
      <c r="CD19">
        <f>IF('7. Pause minimal'!$C$3="Score",0,0)</f>
        <v>0</v>
      </c>
      <c r="CE19">
        <f>IF('7. Pause minimal'!$C$3="Score",0,0)</f>
        <v>0</v>
      </c>
      <c r="CF19">
        <f>IF('7. Pause minimal'!$C$3="Score",0,0)</f>
        <v>0</v>
      </c>
      <c r="CG19">
        <f>IF('7. Pause minimal'!$C$3="Score",0,0)</f>
        <v>0</v>
      </c>
      <c r="CH19">
        <f>IF('7. Pause minimal'!$C$3="Score",0,0)</f>
        <v>0</v>
      </c>
      <c r="CI19">
        <f>IF('7. Pause minimal'!$C$3="Score",0,0)</f>
        <v>0</v>
      </c>
      <c r="CJ19">
        <f>IF('7. Pause minimal'!$C$3="Score",0,0)</f>
        <v>0</v>
      </c>
      <c r="CK19">
        <f>IF('7. Pause minimal'!$C$3="Score",0,0)</f>
        <v>0</v>
      </c>
      <c r="CL19">
        <f>IF('7. Pause minimal'!$C$3="Score",0,0)</f>
        <v>0</v>
      </c>
      <c r="CM19">
        <f>IF('7. Pause minimal'!$C$3="Score",0,0)</f>
        <v>0</v>
      </c>
      <c r="CN19">
        <f>IF('7. Pause minimal'!$C$3="Score",0,0)</f>
        <v>0</v>
      </c>
      <c r="CO19">
        <f>IF('7. Pause minimal'!$C$3="Score",0,0)</f>
        <v>0</v>
      </c>
      <c r="CP19">
        <f>IF('7. Pause minimal'!$C$3="Score",0,0)</f>
        <v>0</v>
      </c>
      <c r="CQ19">
        <f>IF('7. Pause minimal'!$C$3="Score",0,0)</f>
        <v>0</v>
      </c>
      <c r="CR19">
        <f>IF('7. Pause minimal'!$C$3="Score",0,0)</f>
        <v>0</v>
      </c>
      <c r="CS19">
        <f>IF('7. Pause minimal'!$C$3="Score",0,0)</f>
        <v>0</v>
      </c>
      <c r="CT19">
        <f>IF('7. Pause minimal'!$C$3="Score",0,0)</f>
        <v>0</v>
      </c>
      <c r="CU19">
        <f>IF('7. Pause minimal'!$C$3="Score",0,0)</f>
        <v>0</v>
      </c>
      <c r="CV19">
        <f>IF('7. Pause minimal'!$C$3="Score",0,0)</f>
        <v>0</v>
      </c>
      <c r="CW19">
        <f>IF('7. Pause minimal'!$C$3="Score",0,0)</f>
        <v>0</v>
      </c>
      <c r="CX19">
        <f>IF('7. Pause minimal'!$C$3="Score",0,0)</f>
        <v>0</v>
      </c>
      <c r="CY19">
        <f>IF('7. Pause minimal'!$C$3="Score",0,0)</f>
        <v>0</v>
      </c>
      <c r="CZ19">
        <f>IF('7. Pause minimal'!$C$3="Score",0,0)</f>
        <v>0</v>
      </c>
      <c r="DA19">
        <f>IF('7. Pause minimal'!$C$3="Score",0,0)</f>
        <v>0</v>
      </c>
    </row>
    <row r="20" spans="2:105" x14ac:dyDescent="0.35">
      <c r="B20" s="186" t="e">
        <f>Planning_medecin_LS!#REF!</f>
        <v>#REF!</v>
      </c>
      <c r="C20" s="172"/>
      <c r="D20" s="207">
        <f t="shared" si="3"/>
        <v>0</v>
      </c>
      <c r="E20" s="188">
        <f>IF('7. Pause minimal'!$C$3="Score",,)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IF('7. Pause minimal'!$C$3="Score",,)</f>
        <v>0</v>
      </c>
      <c r="Q20" s="187">
        <f>IF('7. Pause minimal'!$C$3="Score",,)</f>
        <v>0</v>
      </c>
      <c r="R20" s="188">
        <f>IF('7. Pause minimal'!$C$3="Score",,)</f>
        <v>0</v>
      </c>
      <c r="S20" s="188">
        <f>IF('7. Pause minimal'!$C$3="Score",,)</f>
        <v>0</v>
      </c>
      <c r="T20" s="188">
        <f>IF('7. Pause minimal'!$C$3="Score",,)</f>
        <v>0</v>
      </c>
      <c r="U20" s="172">
        <f>IF('7. Pause minimal'!$C$3="Score",0,0)</f>
        <v>0</v>
      </c>
      <c r="V20" s="172">
        <f>IF('7. Pause minimal'!$C$3="Score",0,0)</f>
        <v>0</v>
      </c>
      <c r="W20" s="172">
        <f>IF('7. Pause minimal'!$C$3="Score",0,0)</f>
        <v>0</v>
      </c>
      <c r="X20" s="172">
        <f>IF('7. Pause minimal'!$C$3="Score",0,0)</f>
        <v>0</v>
      </c>
      <c r="Y20" s="172">
        <f>IF('7. Pause minimal'!$C$3="Score",0,0)</f>
        <v>0</v>
      </c>
      <c r="Z20" s="172">
        <f>IF('7. Pause minimal'!$C$3="Score",0,0)</f>
        <v>0</v>
      </c>
      <c r="AA20" s="172">
        <f>IF('7. Pause minimal'!$C$3="Score",0,0)</f>
        <v>0</v>
      </c>
      <c r="AB20" s="172">
        <f>IF('7. Pause minimal'!$C$3="Score",0,0)</f>
        <v>0</v>
      </c>
      <c r="AC20" s="172">
        <f>IF('7. Pause minimal'!$C$3="Score",0,0)</f>
        <v>0</v>
      </c>
      <c r="AD20" s="172">
        <f>IF('7. Pause minimal'!$C$3="Score",0,0)</f>
        <v>0</v>
      </c>
      <c r="AE20" s="172">
        <f>IF('7. Pause minimal'!$C$3="Score",0,0)</f>
        <v>0</v>
      </c>
      <c r="AF20" s="172">
        <f>IF('7. Pause minimal'!$C$3="Score",0,0)</f>
        <v>0</v>
      </c>
      <c r="AG20" s="172">
        <f>IF('7. Pause minimal'!$C$3="Score",0,0)</f>
        <v>0</v>
      </c>
      <c r="AH20" s="172">
        <f>IF('7. Pause minimal'!$C$3="Score",0,0)</f>
        <v>0</v>
      </c>
      <c r="AI20" s="172">
        <f>IF('7. Pause minimal'!$C$3="Score",0,0)</f>
        <v>0</v>
      </c>
      <c r="AJ20" s="172">
        <f>IF('7. Pause minimal'!$C$3="Score",0,0)</f>
        <v>0</v>
      </c>
      <c r="AK20" s="172">
        <f>IF('7. Pause minimal'!$C$3="Score",0,0)</f>
        <v>0</v>
      </c>
      <c r="AL20" s="172">
        <f>IF('7. Pause minimal'!$C$3="Score",0,0)</f>
        <v>0</v>
      </c>
      <c r="AM20" s="172">
        <f>IF('7. Pause minimal'!$C$3="Score",0,0)</f>
        <v>0</v>
      </c>
      <c r="AN20" s="172">
        <f>IF('7. Pause minimal'!$C$3="Score",0,0)</f>
        <v>0</v>
      </c>
      <c r="AO20" s="172">
        <f>IF('7. Pause minimal'!$C$3="Score",0,0)</f>
        <v>0</v>
      </c>
      <c r="AP20" s="172">
        <f>IF('7. Pause minimal'!$C$3="Score",0,0)</f>
        <v>0</v>
      </c>
      <c r="AQ20" s="172">
        <f>IF('7. Pause minimal'!$C$3="Score",0,0)</f>
        <v>0</v>
      </c>
      <c r="AR20" s="172">
        <f>IF('7. Pause minimal'!$C$3="Score",0,0)</f>
        <v>0</v>
      </c>
      <c r="AS20" s="189">
        <f>IF('7. Pause minimal'!$C$3="Score",0,0)</f>
        <v>0</v>
      </c>
      <c r="AT20" s="4">
        <f>IF('7. Pause minimal'!$C$3="Score",0,0)</f>
        <v>0</v>
      </c>
      <c r="AU20" s="4">
        <f>IF('7. Pause minimal'!$C$3="Score",0,0)</f>
        <v>0</v>
      </c>
      <c r="AV20" s="4">
        <f>IF('7. Pause minimal'!$C$3="Score",0,0)</f>
        <v>0</v>
      </c>
      <c r="AW20" s="4">
        <f>IF('7. Pause minimal'!$C$3="Score",0,0)</f>
        <v>0</v>
      </c>
      <c r="AX20" s="4">
        <f>IF('7. Pause minimal'!$C$3="Score",0,0)</f>
        <v>0</v>
      </c>
      <c r="AY20" s="4">
        <f>IF('7. Pause minimal'!$C$3="Score",0,0)</f>
        <v>0</v>
      </c>
      <c r="AZ20" s="4">
        <f>IF('7. Pause minimal'!$C$3="Score",0,0)</f>
        <v>0</v>
      </c>
      <c r="BA20" s="4">
        <f>IF('7. Pause minimal'!$C$3="Score",0,0)</f>
        <v>0</v>
      </c>
      <c r="BB20" s="4">
        <f>IF('7. Pause minimal'!$C$3="Score",0,0)</f>
        <v>0</v>
      </c>
      <c r="BC20" s="4">
        <f>IF('7. Pause minimal'!$C$3="Score",0,0)</f>
        <v>0</v>
      </c>
      <c r="BD20" s="4">
        <f>IF('7. Pause minimal'!$C$3="Score",0,0)</f>
        <v>0</v>
      </c>
      <c r="BE20" s="4">
        <f>IF('7. Pause minimal'!$C$3="Score",0,0)</f>
        <v>0</v>
      </c>
      <c r="BF20" s="4">
        <f>IF('7. Pause minimal'!$C$3="Score",0,0)</f>
        <v>0</v>
      </c>
      <c r="BG20" s="4">
        <f>IF('7. Pause minimal'!$C$3="Score",0,0)</f>
        <v>0</v>
      </c>
      <c r="BH20" s="4">
        <f>IF('7. Pause minimal'!$C$3="Score",0,0)</f>
        <v>0</v>
      </c>
      <c r="BI20" s="4">
        <f>IF('7. Pause minimal'!$C$3="Score",0,0)</f>
        <v>0</v>
      </c>
      <c r="BJ20" s="4">
        <f>IF('7. Pause minimal'!$C$3="Score",0,0)</f>
        <v>0</v>
      </c>
      <c r="BK20" s="4">
        <f>IF('7. Pause minimal'!$C$3="Score",0,0)</f>
        <v>0</v>
      </c>
      <c r="BL20" s="4">
        <f>IF('7. Pause minimal'!$C$3="Score",0,0)</f>
        <v>0</v>
      </c>
      <c r="BM20" s="4">
        <f>IF('7. Pause minimal'!$C$3="Score",0,0)</f>
        <v>0</v>
      </c>
      <c r="BN20" s="4">
        <f>IF('7. Pause minimal'!$C$3="Score",0,0)</f>
        <v>0</v>
      </c>
      <c r="BO20" s="4">
        <f>IF('7. Pause minimal'!$C$3="Score",0,0)</f>
        <v>0</v>
      </c>
      <c r="BP20" s="4">
        <f>IF('7. Pause minimal'!$C$3="Score",0,0)</f>
        <v>0</v>
      </c>
      <c r="BQ20" s="4">
        <f>IF('7. Pause minimal'!$C$3="Score",0,0)</f>
        <v>0</v>
      </c>
      <c r="BR20" s="4">
        <f>IF('7. Pause minimal'!$C$3="Score",0,0)</f>
        <v>0</v>
      </c>
      <c r="BS20" s="4">
        <f>IF('7. Pause minimal'!$C$3="Score",0,0)</f>
        <v>0</v>
      </c>
      <c r="BT20" s="4">
        <f>IF('7. Pause minimal'!$C$3="Score",0,0)</f>
        <v>0</v>
      </c>
      <c r="BU20" s="4">
        <f>IF('7. Pause minimal'!$C$3="Score",0,0)</f>
        <v>0</v>
      </c>
      <c r="BV20" s="4">
        <f>IF('7. Pause minimal'!$C$3="Score",0,0)</f>
        <v>0</v>
      </c>
      <c r="BW20" s="4">
        <f>IF('7. Pause minimal'!$C$3="Score",0,0)</f>
        <v>0</v>
      </c>
      <c r="BX20" s="4">
        <f>IF('7. Pause minimal'!$C$3="Score",0,0)</f>
        <v>0</v>
      </c>
      <c r="BY20">
        <f>IF('7. Pause minimal'!$C$3="Score",0,0)</f>
        <v>0</v>
      </c>
      <c r="BZ20">
        <f>IF('7. Pause minimal'!$C$3="Score",0,0)</f>
        <v>0</v>
      </c>
      <c r="CA20">
        <f>IF('7. Pause minimal'!$C$3="Score",0,0)</f>
        <v>0</v>
      </c>
      <c r="CB20">
        <f>IF('7. Pause minimal'!$C$3="Score",0,0)</f>
        <v>0</v>
      </c>
      <c r="CC20">
        <f>IF('7. Pause minimal'!$C$3="Score",0,0)</f>
        <v>0</v>
      </c>
      <c r="CD20">
        <f>IF('7. Pause minimal'!$C$3="Score",0,0)</f>
        <v>0</v>
      </c>
      <c r="CE20">
        <f>IF('7. Pause minimal'!$C$3="Score",0,0)</f>
        <v>0</v>
      </c>
      <c r="CF20">
        <f>IF('7. Pause minimal'!$C$3="Score",0,0)</f>
        <v>0</v>
      </c>
      <c r="CG20">
        <f>IF('7. Pause minimal'!$C$3="Score",0,0)</f>
        <v>0</v>
      </c>
      <c r="CH20">
        <f>IF('7. Pause minimal'!$C$3="Score",0,0)</f>
        <v>0</v>
      </c>
      <c r="CI20">
        <f>IF('7. Pause minimal'!$C$3="Score",0,0)</f>
        <v>0</v>
      </c>
      <c r="CJ20">
        <f>IF('7. Pause minimal'!$C$3="Score",0,0)</f>
        <v>0</v>
      </c>
      <c r="CK20">
        <f>IF('7. Pause minimal'!$C$3="Score",0,0)</f>
        <v>0</v>
      </c>
      <c r="CL20">
        <f>IF('7. Pause minimal'!$C$3="Score",0,0)</f>
        <v>0</v>
      </c>
      <c r="CM20">
        <f>IF('7. Pause minimal'!$C$3="Score",0,0)</f>
        <v>0</v>
      </c>
      <c r="CN20">
        <f>IF('7. Pause minimal'!$C$3="Score",0,0)</f>
        <v>0</v>
      </c>
      <c r="CO20">
        <f>IF('7. Pause minimal'!$C$3="Score",0,0)</f>
        <v>0</v>
      </c>
      <c r="CP20">
        <f>IF('7. Pause minimal'!$C$3="Score",0,0)</f>
        <v>0</v>
      </c>
      <c r="CQ20">
        <f>IF('7. Pause minimal'!$C$3="Score",0,0)</f>
        <v>0</v>
      </c>
      <c r="CR20">
        <f>IF('7. Pause minimal'!$C$3="Score",0,0)</f>
        <v>0</v>
      </c>
      <c r="CS20">
        <f>IF('7. Pause minimal'!$C$3="Score",0,0)</f>
        <v>0</v>
      </c>
      <c r="CT20">
        <f>IF('7. Pause minimal'!$C$3="Score",0,0)</f>
        <v>0</v>
      </c>
      <c r="CU20">
        <f>IF('7. Pause minimal'!$C$3="Score",0,0)</f>
        <v>0</v>
      </c>
      <c r="CV20">
        <f>IF('7. Pause minimal'!$C$3="Score",0,0)</f>
        <v>0</v>
      </c>
      <c r="CW20">
        <f>IF('7. Pause minimal'!$C$3="Score",0,0)</f>
        <v>0</v>
      </c>
      <c r="CX20">
        <f>IF('7. Pause minimal'!$C$3="Score",0,0)</f>
        <v>0</v>
      </c>
      <c r="CY20">
        <f>IF('7. Pause minimal'!$C$3="Score",0,0)</f>
        <v>0</v>
      </c>
      <c r="CZ20">
        <f>IF('7. Pause minimal'!$C$3="Score",0,0)</f>
        <v>0</v>
      </c>
      <c r="DA20">
        <f>IF('7. Pause minimal'!$C$3="Score",0,0)</f>
        <v>0</v>
      </c>
    </row>
    <row r="21" spans="2:105" ht="15" thickBot="1" x14ac:dyDescent="0.4">
      <c r="B21" s="190" t="e">
        <f>Planning_medecin_LS!#REF!</f>
        <v>#REF!</v>
      </c>
      <c r="C21" s="172"/>
      <c r="D21" s="207">
        <f t="shared" si="3"/>
        <v>0</v>
      </c>
      <c r="E21" s="188">
        <f>IF('7. Pause minimal'!$C$3="Score",,)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IF('7. Pause minimal'!$C$3="Score",,)</f>
        <v>0</v>
      </c>
      <c r="Q21" s="187">
        <f>IF('7. Pause minimal'!$C$3="Score",,)</f>
        <v>0</v>
      </c>
      <c r="R21" s="188">
        <f>IF('7. Pause minimal'!$C$3="Score",,)</f>
        <v>0</v>
      </c>
      <c r="S21" s="188">
        <f>IF('7. Pause minimal'!$C$3="Score",,)</f>
        <v>0</v>
      </c>
      <c r="T21" s="188">
        <f>IF('7. Pause minimal'!$C$3="Score",,)</f>
        <v>0</v>
      </c>
      <c r="U21" s="172">
        <f>IF('7. Pause minimal'!$C$3="Score",0,0)</f>
        <v>0</v>
      </c>
      <c r="V21" s="172">
        <f>IF('7. Pause minimal'!$C$3="Score",0,0)</f>
        <v>0</v>
      </c>
      <c r="W21" s="172">
        <f>IF('7. Pause minimal'!$C$3="Score",0,0)</f>
        <v>0</v>
      </c>
      <c r="X21" s="172">
        <f>IF('7. Pause minimal'!$C$3="Score",0,0)</f>
        <v>0</v>
      </c>
      <c r="Y21" s="172">
        <f>IF('7. Pause minimal'!$C$3="Score",0,0)</f>
        <v>0</v>
      </c>
      <c r="Z21" s="172">
        <f>IF('7. Pause minimal'!$C$3="Score",0,0)</f>
        <v>0</v>
      </c>
      <c r="AA21" s="172">
        <f>IF('7. Pause minimal'!$C$3="Score",0,0)</f>
        <v>0</v>
      </c>
      <c r="AB21" s="172">
        <f>IF('7. Pause minimal'!$C$3="Score",0,0)</f>
        <v>0</v>
      </c>
      <c r="AC21" s="172">
        <f>IF('7. Pause minimal'!$C$3="Score",0,0)</f>
        <v>0</v>
      </c>
      <c r="AD21" s="172">
        <f>IF('7. Pause minimal'!$C$3="Score",0,0)</f>
        <v>0</v>
      </c>
      <c r="AE21" s="172">
        <f>IF('7. Pause minimal'!$C$3="Score",0,0)</f>
        <v>0</v>
      </c>
      <c r="AF21" s="172">
        <f>IF('7. Pause minimal'!$C$3="Score",0,0)</f>
        <v>0</v>
      </c>
      <c r="AG21" s="172">
        <f>IF('7. Pause minimal'!$C$3="Score",0,0)</f>
        <v>0</v>
      </c>
      <c r="AH21" s="172">
        <f>IF('7. Pause minimal'!$C$3="Score",0,0)</f>
        <v>0</v>
      </c>
      <c r="AI21" s="172">
        <f>IF('7. Pause minimal'!$C$3="Score",0,0)</f>
        <v>0</v>
      </c>
      <c r="AJ21" s="172">
        <f>IF('7. Pause minimal'!$C$3="Score",0,0)</f>
        <v>0</v>
      </c>
      <c r="AK21" s="172">
        <f>IF('7. Pause minimal'!$C$3="Score",0,0)</f>
        <v>0</v>
      </c>
      <c r="AL21" s="172">
        <f>IF('7. Pause minimal'!$C$3="Score",0,0)</f>
        <v>0</v>
      </c>
      <c r="AM21" s="172">
        <f>IF('7. Pause minimal'!$C$3="Score",0,0)</f>
        <v>0</v>
      </c>
      <c r="AN21" s="172">
        <f>IF('7. Pause minimal'!$C$3="Score",0,0)</f>
        <v>0</v>
      </c>
      <c r="AO21" s="172">
        <f>IF('7. Pause minimal'!$C$3="Score",0,0)</f>
        <v>0</v>
      </c>
      <c r="AP21" s="172">
        <f>IF('7. Pause minimal'!$C$3="Score",0,0)</f>
        <v>0</v>
      </c>
      <c r="AQ21" s="172">
        <f>IF('7. Pause minimal'!$C$3="Score",0,0)</f>
        <v>0</v>
      </c>
      <c r="AR21" s="172">
        <f>IF('7. Pause minimal'!$C$3="Score",0,0)</f>
        <v>0</v>
      </c>
      <c r="AS21" s="189">
        <f>IF('7. Pause minimal'!$C$3="Score",0,0)</f>
        <v>0</v>
      </c>
      <c r="AT21" s="4">
        <f>IF('7. Pause minimal'!$C$3="Score",0,0)</f>
        <v>0</v>
      </c>
      <c r="AU21" s="4">
        <f>IF('7. Pause minimal'!$C$3="Score",0,0)</f>
        <v>0</v>
      </c>
      <c r="AV21" s="4">
        <f>IF('7. Pause minimal'!$C$3="Score",0,0)</f>
        <v>0</v>
      </c>
      <c r="AW21" s="4">
        <f>IF('7. Pause minimal'!$C$3="Score",0,0)</f>
        <v>0</v>
      </c>
      <c r="AX21" s="4">
        <f>IF('7. Pause minimal'!$C$3="Score",0,0)</f>
        <v>0</v>
      </c>
      <c r="AY21" s="4">
        <f>IF('7. Pause minimal'!$C$3="Score",0,0)</f>
        <v>0</v>
      </c>
      <c r="AZ21" s="4">
        <f>IF('7. Pause minimal'!$C$3="Score",0,0)</f>
        <v>0</v>
      </c>
      <c r="BA21" s="4">
        <f>IF('7. Pause minimal'!$C$3="Score",0,0)</f>
        <v>0</v>
      </c>
      <c r="BB21" s="4">
        <f>IF('7. Pause minimal'!$C$3="Score",0,0)</f>
        <v>0</v>
      </c>
      <c r="BC21" s="4">
        <f>IF('7. Pause minimal'!$C$3="Score",0,0)</f>
        <v>0</v>
      </c>
      <c r="BD21" s="4">
        <f>IF('7. Pause minimal'!$C$3="Score",0,0)</f>
        <v>0</v>
      </c>
      <c r="BE21" s="4">
        <f>IF('7. Pause minimal'!$C$3="Score",0,0)</f>
        <v>0</v>
      </c>
      <c r="BF21" s="4">
        <f>IF('7. Pause minimal'!$C$3="Score",0,0)</f>
        <v>0</v>
      </c>
      <c r="BG21" s="4">
        <f>IF('7. Pause minimal'!$C$3="Score",0,0)</f>
        <v>0</v>
      </c>
      <c r="BH21" s="4">
        <f>IF('7. Pause minimal'!$C$3="Score",0,0)</f>
        <v>0</v>
      </c>
      <c r="BI21" s="4">
        <f>IF('7. Pause minimal'!$C$3="Score",0,0)</f>
        <v>0</v>
      </c>
      <c r="BJ21" s="4">
        <f>IF('7. Pause minimal'!$C$3="Score",0,0)</f>
        <v>0</v>
      </c>
      <c r="BK21" s="4">
        <f>IF('7. Pause minimal'!$C$3="Score",0,0)</f>
        <v>0</v>
      </c>
      <c r="BL21" s="4">
        <f>IF('7. Pause minimal'!$C$3="Score",0,0)</f>
        <v>0</v>
      </c>
      <c r="BM21" s="4">
        <f>IF('7. Pause minimal'!$C$3="Score",0,0)</f>
        <v>0</v>
      </c>
      <c r="BN21" s="4">
        <f>IF('7. Pause minimal'!$C$3="Score",0,0)</f>
        <v>0</v>
      </c>
      <c r="BO21" s="4">
        <f>IF('7. Pause minimal'!$C$3="Score",0,0)</f>
        <v>0</v>
      </c>
      <c r="BP21" s="4">
        <f>IF('7. Pause minimal'!$C$3="Score",0,0)</f>
        <v>0</v>
      </c>
      <c r="BQ21" s="4">
        <f>IF('7. Pause minimal'!$C$3="Score",0,0)</f>
        <v>0</v>
      </c>
      <c r="BR21" s="4">
        <f>IF('7. Pause minimal'!$C$3="Score",0,0)</f>
        <v>0</v>
      </c>
      <c r="BS21" s="4">
        <f>IF('7. Pause minimal'!$C$3="Score",0,0)</f>
        <v>0</v>
      </c>
      <c r="BT21" s="4">
        <f>IF('7. Pause minimal'!$C$3="Score",0,0)</f>
        <v>0</v>
      </c>
      <c r="BU21" s="4">
        <f>IF('7. Pause minimal'!$C$3="Score",0,0)</f>
        <v>0</v>
      </c>
      <c r="BV21" s="4">
        <f>IF('7. Pause minimal'!$C$3="Score",0,0)</f>
        <v>0</v>
      </c>
      <c r="BW21" s="4">
        <f>IF('7. Pause minimal'!$C$3="Score",0,0)</f>
        <v>0</v>
      </c>
      <c r="BX21" s="4">
        <f>IF('7. Pause minimal'!$C$3="Score",0,0)</f>
        <v>0</v>
      </c>
      <c r="BY21">
        <f>IF('7. Pause minimal'!$C$3="Score",0,0)</f>
        <v>0</v>
      </c>
      <c r="BZ21">
        <f>IF('7. Pause minimal'!$C$3="Score",0,0)</f>
        <v>0</v>
      </c>
      <c r="CA21">
        <f>IF('7. Pause minimal'!$C$3="Score",0,0)</f>
        <v>0</v>
      </c>
      <c r="CB21">
        <f>IF('7. Pause minimal'!$C$3="Score",0,0)</f>
        <v>0</v>
      </c>
      <c r="CC21">
        <f>IF('7. Pause minimal'!$C$3="Score",0,0)</f>
        <v>0</v>
      </c>
      <c r="CD21">
        <f>IF('7. Pause minimal'!$C$3="Score",0,0)</f>
        <v>0</v>
      </c>
      <c r="CE21">
        <f>IF('7. Pause minimal'!$C$3="Score",0,0)</f>
        <v>0</v>
      </c>
      <c r="CF21">
        <f>IF('7. Pause minimal'!$C$3="Score",0,0)</f>
        <v>0</v>
      </c>
      <c r="CG21">
        <f>IF('7. Pause minimal'!$C$3="Score",0,0)</f>
        <v>0</v>
      </c>
      <c r="CH21">
        <f>IF('7. Pause minimal'!$C$3="Score",0,0)</f>
        <v>0</v>
      </c>
      <c r="CI21">
        <f>IF('7. Pause minimal'!$C$3="Score",0,0)</f>
        <v>0</v>
      </c>
      <c r="CJ21">
        <f>IF('7. Pause minimal'!$C$3="Score",0,0)</f>
        <v>0</v>
      </c>
      <c r="CK21">
        <f>IF('7. Pause minimal'!$C$3="Score",0,0)</f>
        <v>0</v>
      </c>
      <c r="CL21">
        <f>IF('7. Pause minimal'!$C$3="Score",0,0)</f>
        <v>0</v>
      </c>
      <c r="CM21">
        <f>IF('7. Pause minimal'!$C$3="Score",0,0)</f>
        <v>0</v>
      </c>
      <c r="CN21">
        <f>IF('7. Pause minimal'!$C$3="Score",0,0)</f>
        <v>0</v>
      </c>
      <c r="CO21">
        <f>IF('7. Pause minimal'!$C$3="Score",0,0)</f>
        <v>0</v>
      </c>
      <c r="CP21">
        <f>IF('7. Pause minimal'!$C$3="Score",0,0)</f>
        <v>0</v>
      </c>
      <c r="CQ21">
        <f>IF('7. Pause minimal'!$C$3="Score",0,0)</f>
        <v>0</v>
      </c>
      <c r="CR21">
        <f>IF('7. Pause minimal'!$C$3="Score",0,0)</f>
        <v>0</v>
      </c>
      <c r="CS21">
        <f>IF('7. Pause minimal'!$C$3="Score",0,0)</f>
        <v>0</v>
      </c>
      <c r="CT21">
        <f>IF('7. Pause minimal'!$C$3="Score",0,0)</f>
        <v>0</v>
      </c>
      <c r="CU21">
        <f>IF('7. Pause minimal'!$C$3="Score",0,0)</f>
        <v>0</v>
      </c>
      <c r="CV21">
        <f>IF('7. Pause minimal'!$C$3="Score",0,0)</f>
        <v>0</v>
      </c>
      <c r="CW21">
        <f>IF('7. Pause minimal'!$C$3="Score",0,0)</f>
        <v>0</v>
      </c>
      <c r="CX21">
        <f>IF('7. Pause minimal'!$C$3="Score",0,0)</f>
        <v>0</v>
      </c>
      <c r="CY21">
        <f>IF('7. Pause minimal'!$C$3="Score",0,0)</f>
        <v>0</v>
      </c>
      <c r="CZ21">
        <f>IF('7. Pause minimal'!$C$3="Score",0,0)</f>
        <v>0</v>
      </c>
      <c r="DA21">
        <f>IF('7. Pause minimal'!$C$3="Score",0,0)</f>
        <v>0</v>
      </c>
    </row>
    <row r="22" spans="2:105" x14ac:dyDescent="0.35">
      <c r="B22" s="186" t="e">
        <f>#REF!</f>
        <v>#REF!</v>
      </c>
      <c r="C22" s="183">
        <v>1</v>
      </c>
      <c r="D22" s="206">
        <f t="shared" si="3"/>
        <v>0</v>
      </c>
      <c r="E22" s="184">
        <f>IF('7. Pause minimal'!$C$3="Score",,)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IF('7. Pause minimal'!$C$3="Score",,)</f>
        <v>0</v>
      </c>
      <c r="Q22" s="184">
        <f>IF('7. Pause minimal'!$C$3="Score",,)</f>
        <v>0</v>
      </c>
      <c r="R22" s="183">
        <f>IF('7. Pause minimal'!$C$3="Score",,)</f>
        <v>0</v>
      </c>
      <c r="S22" s="183">
        <f>IF('7. Pause minimal'!$C$3="Score",,)</f>
        <v>0</v>
      </c>
      <c r="T22" s="183">
        <f>IF('7. Pause minimal'!$C$3="Score",,)</f>
        <v>0</v>
      </c>
      <c r="U22" s="185">
        <f>IF('7. Pause minimal'!$C$3="Score",0,0)</f>
        <v>0</v>
      </c>
      <c r="V22" s="185">
        <f>IF('7. Pause minimal'!$C$3="Score",0,0)</f>
        <v>0</v>
      </c>
      <c r="W22" s="185">
        <f>IF('7. Pause minimal'!$C$3="Score",0,0)</f>
        <v>0</v>
      </c>
      <c r="X22" s="185">
        <f>IF('7. Pause minimal'!$C$3="Score",0,0)</f>
        <v>0</v>
      </c>
      <c r="Y22" s="185">
        <f>IF('7. Pause minimal'!$C$3="Score",0,0)</f>
        <v>0</v>
      </c>
      <c r="Z22" s="185">
        <f>IF('7. Pause minimal'!$C$3="Score",0,0)</f>
        <v>0</v>
      </c>
      <c r="AA22" s="185">
        <f>IF('7. Pause minimal'!$C$3="Score",0,0)</f>
        <v>0</v>
      </c>
      <c r="AB22" s="185">
        <f>IF('7. Pause minimal'!$C$3="Score",0,0)</f>
        <v>0</v>
      </c>
      <c r="AC22" s="185">
        <f>IF('7. Pause minimal'!$C$3="Score",0,0)</f>
        <v>0</v>
      </c>
      <c r="AD22" s="185">
        <f>IF('7. Pause minimal'!$C$3="Score",0,0)</f>
        <v>0</v>
      </c>
      <c r="AE22" s="185">
        <f>IF('7. Pause minimal'!$C$3="Score",0,0)</f>
        <v>0</v>
      </c>
      <c r="AF22" s="185">
        <f>IF('7. Pause minimal'!$C$3="Score",0,0)</f>
        <v>0</v>
      </c>
      <c r="AG22" s="185">
        <f>IF('7. Pause minimal'!$C$3="Score",0,0)</f>
        <v>0</v>
      </c>
      <c r="AH22" s="185">
        <f>IF('7. Pause minimal'!$C$3="Score",0,0)</f>
        <v>0</v>
      </c>
      <c r="AI22" s="185">
        <f>IF('7. Pause minimal'!$C$3="Score",0,0)</f>
        <v>0</v>
      </c>
      <c r="AJ22" s="185">
        <f>IF('7. Pause minimal'!$C$3="Score",0,0)</f>
        <v>0</v>
      </c>
      <c r="AK22" s="185">
        <f>IF('7. Pause minimal'!$C$3="Score",0,0)</f>
        <v>0</v>
      </c>
      <c r="AL22" s="185">
        <f>IF('7. Pause minimal'!$C$3="Score",0,0)</f>
        <v>0</v>
      </c>
      <c r="AM22" s="185">
        <f>IF('7. Pause minimal'!$C$3="Score",0,0)</f>
        <v>0</v>
      </c>
      <c r="AN22" s="185">
        <f>IF('7. Pause minimal'!$C$3="Score",0,0)</f>
        <v>0</v>
      </c>
      <c r="AO22" s="185">
        <f>IF('7. Pause minimal'!$C$3="Score",0,0)</f>
        <v>0</v>
      </c>
      <c r="AP22" s="185">
        <f>IF('7. Pause minimal'!$C$3="Score",0,0)</f>
        <v>0</v>
      </c>
      <c r="AQ22" s="185">
        <f>IF('7. Pause minimal'!$C$3="Score",0,0)</f>
        <v>0</v>
      </c>
      <c r="AR22" s="185">
        <f>IF('7. Pause minimal'!$C$3="Score",0,0)</f>
        <v>0</v>
      </c>
      <c r="AS22" s="194">
        <f>IF('7. Pause minimal'!$C$3="Score",0,0)</f>
        <v>0</v>
      </c>
      <c r="AT22" s="4">
        <f>IF('7. Pause minimal'!$C$3="Score",0,0)</f>
        <v>0</v>
      </c>
      <c r="AU22" s="4">
        <f>IF('7. Pause minimal'!$C$3="Score",0,0)</f>
        <v>0</v>
      </c>
      <c r="AV22" s="4">
        <f>IF('7. Pause minimal'!$C$3="Score",0,0)</f>
        <v>0</v>
      </c>
      <c r="AW22" s="4">
        <f>IF('7. Pause minimal'!$C$3="Score",0,0)</f>
        <v>0</v>
      </c>
      <c r="AX22" s="4">
        <f>IF('7. Pause minimal'!$C$3="Score",0,0)</f>
        <v>0</v>
      </c>
      <c r="AY22" s="4">
        <f>IF('7. Pause minimal'!$C$3="Score",0,0)</f>
        <v>0</v>
      </c>
      <c r="AZ22" s="4">
        <f>IF('7. Pause minimal'!$C$3="Score",0,0)</f>
        <v>0</v>
      </c>
      <c r="BA22" s="4">
        <f>IF('7. Pause minimal'!$C$3="Score",0,0)</f>
        <v>0</v>
      </c>
      <c r="BB22" s="4">
        <f>IF('7. Pause minimal'!$C$3="Score",0,0)</f>
        <v>0</v>
      </c>
      <c r="BC22" s="4">
        <f>IF('7. Pause minimal'!$C$3="Score",0,0)</f>
        <v>0</v>
      </c>
      <c r="BD22" s="4">
        <f>IF('7. Pause minimal'!$C$3="Score",0,0)</f>
        <v>0</v>
      </c>
      <c r="BE22" s="4">
        <f>IF('7. Pause minimal'!$C$3="Score",0,0)</f>
        <v>0</v>
      </c>
      <c r="BF22" s="4">
        <f>IF('7. Pause minimal'!$C$3="Score",0,0)</f>
        <v>0</v>
      </c>
      <c r="BG22" s="4">
        <f>IF('7. Pause minimal'!$C$3="Score",0,0)</f>
        <v>0</v>
      </c>
      <c r="BH22" s="4">
        <f>IF('7. Pause minimal'!$C$3="Score",0,0)</f>
        <v>0</v>
      </c>
      <c r="BI22" s="4">
        <f>IF('7. Pause minimal'!$C$3="Score",0,0)</f>
        <v>0</v>
      </c>
      <c r="BJ22" s="4">
        <f>IF('7. Pause minimal'!$C$3="Score",0,0)</f>
        <v>0</v>
      </c>
      <c r="BK22" s="4">
        <f>IF('7. Pause minimal'!$C$3="Score",0,0)</f>
        <v>0</v>
      </c>
      <c r="BL22" s="4">
        <f>IF('7. Pause minimal'!$C$3="Score",0,0)</f>
        <v>0</v>
      </c>
      <c r="BM22" s="4">
        <f>IF('7. Pause minimal'!$C$3="Score",0,0)</f>
        <v>0</v>
      </c>
      <c r="BN22" s="4">
        <f>IF('7. Pause minimal'!$C$3="Score",0,0)</f>
        <v>0</v>
      </c>
      <c r="BO22" s="4">
        <f>IF('7. Pause minimal'!$C$3="Score",0,0)</f>
        <v>0</v>
      </c>
      <c r="BP22" s="4">
        <f>IF('7. Pause minimal'!$C$3="Score",0,0)</f>
        <v>0</v>
      </c>
      <c r="BQ22" s="4">
        <f>IF('7. Pause minimal'!$C$3="Score",0,0)</f>
        <v>0</v>
      </c>
      <c r="BR22" s="4">
        <f>IF('7. Pause minimal'!$C$3="Score",0,0)</f>
        <v>0</v>
      </c>
      <c r="BS22" s="4">
        <f>IF('7. Pause minimal'!$C$3="Score",0,0)</f>
        <v>0</v>
      </c>
      <c r="BT22" s="4">
        <f>IF('7. Pause minimal'!$C$3="Score",0,0)</f>
        <v>0</v>
      </c>
      <c r="BU22" s="4">
        <f>IF('7. Pause minimal'!$C$3="Score",0,0)</f>
        <v>0</v>
      </c>
      <c r="BV22" s="4">
        <f>IF('7. Pause minimal'!$C$3="Score",0,0)</f>
        <v>0</v>
      </c>
      <c r="BW22" s="4">
        <f>IF('7. Pause minimal'!$C$3="Score",0,0)</f>
        <v>0</v>
      </c>
      <c r="BX22" s="4">
        <f>IF('7. Pause minimal'!$C$3="Score",0,0)</f>
        <v>0</v>
      </c>
      <c r="BY22">
        <f>IF('7. Pause minimal'!$C$3="Score",0,0)</f>
        <v>0</v>
      </c>
      <c r="BZ22">
        <f>IF('7. Pause minimal'!$C$3="Score",0,0)</f>
        <v>0</v>
      </c>
      <c r="CA22">
        <f>IF('7. Pause minimal'!$C$3="Score",0,0)</f>
        <v>0</v>
      </c>
      <c r="CB22">
        <f>IF('7. Pause minimal'!$C$3="Score",0,0)</f>
        <v>0</v>
      </c>
      <c r="CC22">
        <f>IF('7. Pause minimal'!$C$3="Score",0,0)</f>
        <v>0</v>
      </c>
      <c r="CD22">
        <f>IF('7. Pause minimal'!$C$3="Score",0,0)</f>
        <v>0</v>
      </c>
      <c r="CE22">
        <f>IF('7. Pause minimal'!$C$3="Score",0,0)</f>
        <v>0</v>
      </c>
      <c r="CF22">
        <f>IF('7. Pause minimal'!$C$3="Score",0,0)</f>
        <v>0</v>
      </c>
      <c r="CG22">
        <f>IF('7. Pause minimal'!$C$3="Score",0,0)</f>
        <v>0</v>
      </c>
      <c r="CH22">
        <f>IF('7. Pause minimal'!$C$3="Score",0,0)</f>
        <v>0</v>
      </c>
      <c r="CI22">
        <f>IF('7. Pause minimal'!$C$3="Score",0,0)</f>
        <v>0</v>
      </c>
      <c r="CJ22">
        <f>IF('7. Pause minimal'!$C$3="Score",0,0)</f>
        <v>0</v>
      </c>
      <c r="CK22">
        <f>IF('7. Pause minimal'!$C$3="Score",0,0)</f>
        <v>0</v>
      </c>
      <c r="CL22">
        <f>IF('7. Pause minimal'!$C$3="Score",0,0)</f>
        <v>0</v>
      </c>
      <c r="CM22">
        <f>IF('7. Pause minimal'!$C$3="Score",0,0)</f>
        <v>0</v>
      </c>
      <c r="CN22">
        <f>IF('7. Pause minimal'!$C$3="Score",0,0)</f>
        <v>0</v>
      </c>
      <c r="CO22">
        <f>IF('7. Pause minimal'!$C$3="Score",0,0)</f>
        <v>0</v>
      </c>
      <c r="CP22">
        <f>IF('7. Pause minimal'!$C$3="Score",0,0)</f>
        <v>0</v>
      </c>
      <c r="CQ22">
        <f>IF('7. Pause minimal'!$C$3="Score",0,0)</f>
        <v>0</v>
      </c>
      <c r="CR22">
        <f>IF('7. Pause minimal'!$C$3="Score",0,0)</f>
        <v>0</v>
      </c>
      <c r="CS22">
        <f>IF('7. Pause minimal'!$C$3="Score",0,0)</f>
        <v>0</v>
      </c>
      <c r="CT22">
        <f>IF('7. Pause minimal'!$C$3="Score",0,0)</f>
        <v>0</v>
      </c>
      <c r="CU22">
        <f>IF('7. Pause minimal'!$C$3="Score",0,0)</f>
        <v>0</v>
      </c>
      <c r="CV22">
        <f>IF('7. Pause minimal'!$C$3="Score",0,0)</f>
        <v>0</v>
      </c>
      <c r="CW22">
        <f>IF('7. Pause minimal'!$C$3="Score",0,0)</f>
        <v>0</v>
      </c>
      <c r="CX22">
        <f>IF('7. Pause minimal'!$C$3="Score",0,0)</f>
        <v>0</v>
      </c>
      <c r="CY22">
        <f>IF('7. Pause minimal'!$C$3="Score",0,0)</f>
        <v>0</v>
      </c>
      <c r="CZ22">
        <f>IF('7. Pause minimal'!$C$3="Score",0,0)</f>
        <v>0</v>
      </c>
      <c r="DA22">
        <f>IF('7. Pause minimal'!$C$3="Score",0,0)</f>
        <v>0</v>
      </c>
    </row>
    <row r="23" spans="2:105" x14ac:dyDescent="0.35">
      <c r="B23" s="186" t="e">
        <f>#REF!</f>
        <v>#REF!</v>
      </c>
      <c r="C23" s="172">
        <v>1</v>
      </c>
      <c r="D23" s="207">
        <f t="shared" si="3"/>
        <v>0</v>
      </c>
      <c r="E23" s="187">
        <f>IF('7. Pause minimal'!$C$3="Score",,)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IF('7. Pause minimal'!$C$3="Score",,)</f>
        <v>0</v>
      </c>
      <c r="Q23" s="188">
        <f>IF('7. Pause minimal'!$C$3="Score",,)</f>
        <v>0</v>
      </c>
      <c r="R23" s="188">
        <f>IF('7. Pause minimal'!$C$3="Score",,)</f>
        <v>0</v>
      </c>
      <c r="S23" s="187">
        <f>IF('7. Pause minimal'!$C$3="Score",,)</f>
        <v>0</v>
      </c>
      <c r="T23" s="187">
        <f>IF('7. Pause minimal'!$C$3="Score",,)</f>
        <v>0</v>
      </c>
      <c r="U23" s="172">
        <f>IF('7. Pause minimal'!$C$3="Score",0,0)</f>
        <v>0</v>
      </c>
      <c r="V23" s="172">
        <f>IF('7. Pause minimal'!$C$3="Score",0,0)</f>
        <v>0</v>
      </c>
      <c r="W23" s="172">
        <f>IF('7. Pause minimal'!$C$3="Score",0,0)</f>
        <v>0</v>
      </c>
      <c r="X23" s="172">
        <f>IF('7. Pause minimal'!$C$3="Score",0,0)</f>
        <v>0</v>
      </c>
      <c r="Y23" s="172">
        <f>IF('7. Pause minimal'!$C$3="Score",0,0)</f>
        <v>0</v>
      </c>
      <c r="Z23" s="172">
        <f>IF('7. Pause minimal'!$C$3="Score",0,0)</f>
        <v>0</v>
      </c>
      <c r="AA23" s="172">
        <f>IF('7. Pause minimal'!$C$3="Score",0,0)</f>
        <v>0</v>
      </c>
      <c r="AB23" s="172">
        <f>IF('7. Pause minimal'!$C$3="Score",0,0)</f>
        <v>0</v>
      </c>
      <c r="AC23" s="172">
        <f>IF('7. Pause minimal'!$C$3="Score",0,0)</f>
        <v>0</v>
      </c>
      <c r="AD23" s="172">
        <f>IF('7. Pause minimal'!$C$3="Score",0,0)</f>
        <v>0</v>
      </c>
      <c r="AE23" s="172">
        <f>IF('7. Pause minimal'!$C$3="Score",0,0)</f>
        <v>0</v>
      </c>
      <c r="AF23" s="172">
        <f>IF('7. Pause minimal'!$C$3="Score",0,0)</f>
        <v>0</v>
      </c>
      <c r="AG23" s="172">
        <f>IF('7. Pause minimal'!$C$3="Score",0,0)</f>
        <v>0</v>
      </c>
      <c r="AH23" s="172">
        <f>IF('7. Pause minimal'!$C$3="Score",0,0)</f>
        <v>0</v>
      </c>
      <c r="AI23" s="172">
        <f>IF('7. Pause minimal'!$C$3="Score",0,0)</f>
        <v>0</v>
      </c>
      <c r="AJ23" s="172">
        <f>IF('7. Pause minimal'!$C$3="Score",0,0)</f>
        <v>0</v>
      </c>
      <c r="AK23" s="172">
        <f>IF('7. Pause minimal'!$C$3="Score",0,0)</f>
        <v>0</v>
      </c>
      <c r="AL23" s="172">
        <f>IF('7. Pause minimal'!$C$3="Score",0,0)</f>
        <v>0</v>
      </c>
      <c r="AM23" s="172">
        <f>IF('7. Pause minimal'!$C$3="Score",0,0)</f>
        <v>0</v>
      </c>
      <c r="AN23" s="172">
        <f>IF('7. Pause minimal'!$C$3="Score",0,0)</f>
        <v>0</v>
      </c>
      <c r="AO23" s="172">
        <f>IF('7. Pause minimal'!$C$3="Score",0,0)</f>
        <v>0</v>
      </c>
      <c r="AP23" s="172">
        <f>IF('7. Pause minimal'!$C$3="Score",0,0)</f>
        <v>0</v>
      </c>
      <c r="AQ23" s="172">
        <f>IF('7. Pause minimal'!$C$3="Score",0,0)</f>
        <v>0</v>
      </c>
      <c r="AR23" s="172">
        <f>IF('7. Pause minimal'!$C$3="Score",0,0)</f>
        <v>0</v>
      </c>
      <c r="AS23" s="189">
        <f>IF('7. Pause minimal'!$C$3="Score",0,0)</f>
        <v>0</v>
      </c>
      <c r="AT23" s="4">
        <f>IF('7. Pause minimal'!$C$3="Score",0,0)</f>
        <v>0</v>
      </c>
      <c r="AU23" s="4">
        <f>IF('7. Pause minimal'!$C$3="Score",0,0)</f>
        <v>0</v>
      </c>
      <c r="AV23" s="4">
        <f>IF('7. Pause minimal'!$C$3="Score",0,0)</f>
        <v>0</v>
      </c>
      <c r="AW23" s="4">
        <f>IF('7. Pause minimal'!$C$3="Score",0,0)</f>
        <v>0</v>
      </c>
      <c r="AX23" s="4">
        <f>IF('7. Pause minimal'!$C$3="Score",0,0)</f>
        <v>0</v>
      </c>
      <c r="AY23" s="4">
        <f>IF('7. Pause minimal'!$C$3="Score",0,0)</f>
        <v>0</v>
      </c>
      <c r="AZ23" s="4">
        <f>IF('7. Pause minimal'!$C$3="Score",0,0)</f>
        <v>0</v>
      </c>
      <c r="BA23" s="4">
        <f>IF('7. Pause minimal'!$C$3="Score",0,0)</f>
        <v>0</v>
      </c>
      <c r="BB23" s="4">
        <f>IF('7. Pause minimal'!$C$3="Score",0,0)</f>
        <v>0</v>
      </c>
      <c r="BC23" s="4">
        <f>IF('7. Pause minimal'!$C$3="Score",0,0)</f>
        <v>0</v>
      </c>
      <c r="BD23" s="4">
        <f>IF('7. Pause minimal'!$C$3="Score",0,0)</f>
        <v>0</v>
      </c>
      <c r="BE23" s="4">
        <f>IF('7. Pause minimal'!$C$3="Score",0,0)</f>
        <v>0</v>
      </c>
      <c r="BF23" s="4">
        <f>IF('7. Pause minimal'!$C$3="Score",0,0)</f>
        <v>0</v>
      </c>
      <c r="BG23" s="4">
        <f>IF('7. Pause minimal'!$C$3="Score",0,0)</f>
        <v>0</v>
      </c>
      <c r="BH23" s="4">
        <f>IF('7. Pause minimal'!$C$3="Score",0,0)</f>
        <v>0</v>
      </c>
      <c r="BI23" s="4">
        <f>IF('7. Pause minimal'!$C$3="Score",0,0)</f>
        <v>0</v>
      </c>
      <c r="BJ23" s="4">
        <f>IF('7. Pause minimal'!$C$3="Score",0,0)</f>
        <v>0</v>
      </c>
      <c r="BK23" s="4">
        <f>IF('7. Pause minimal'!$C$3="Score",0,0)</f>
        <v>0</v>
      </c>
      <c r="BL23" s="4">
        <f>IF('7. Pause minimal'!$C$3="Score",0,0)</f>
        <v>0</v>
      </c>
      <c r="BM23" s="4">
        <f>IF('7. Pause minimal'!$C$3="Score",0,0)</f>
        <v>0</v>
      </c>
      <c r="BN23" s="4">
        <f>IF('7. Pause minimal'!$C$3="Score",0,0)</f>
        <v>0</v>
      </c>
      <c r="BO23" s="4">
        <f>IF('7. Pause minimal'!$C$3="Score",0,0)</f>
        <v>0</v>
      </c>
      <c r="BP23" s="4">
        <f>IF('7. Pause minimal'!$C$3="Score",0,0)</f>
        <v>0</v>
      </c>
      <c r="BQ23" s="4">
        <f>IF('7. Pause minimal'!$C$3="Score",0,0)</f>
        <v>0</v>
      </c>
      <c r="BR23" s="4">
        <f>IF('7. Pause minimal'!$C$3="Score",0,0)</f>
        <v>0</v>
      </c>
      <c r="BS23" s="4">
        <f>IF('7. Pause minimal'!$C$3="Score",0,0)</f>
        <v>0</v>
      </c>
      <c r="BT23" s="4">
        <f>IF('7. Pause minimal'!$C$3="Score",0,0)</f>
        <v>0</v>
      </c>
      <c r="BU23" s="4">
        <f>IF('7. Pause minimal'!$C$3="Score",0,0)</f>
        <v>0</v>
      </c>
      <c r="BV23" s="4">
        <f>IF('7. Pause minimal'!$C$3="Score",0,0)</f>
        <v>0</v>
      </c>
      <c r="BW23" s="4">
        <f>IF('7. Pause minimal'!$C$3="Score",0,0)</f>
        <v>0</v>
      </c>
      <c r="BX23" s="4">
        <f>IF('7. Pause minimal'!$C$3="Score",0,0)</f>
        <v>0</v>
      </c>
      <c r="BY23">
        <f>IF('7. Pause minimal'!$C$3="Score",0,0)</f>
        <v>0</v>
      </c>
      <c r="BZ23">
        <f>IF('7. Pause minimal'!$C$3="Score",0,0)</f>
        <v>0</v>
      </c>
      <c r="CA23">
        <f>IF('7. Pause minimal'!$C$3="Score",0,0)</f>
        <v>0</v>
      </c>
      <c r="CB23">
        <f>IF('7. Pause minimal'!$C$3="Score",0,0)</f>
        <v>0</v>
      </c>
      <c r="CC23">
        <f>IF('7. Pause minimal'!$C$3="Score",0,0)</f>
        <v>0</v>
      </c>
      <c r="CD23">
        <f>IF('7. Pause minimal'!$C$3="Score",0,0)</f>
        <v>0</v>
      </c>
      <c r="CE23">
        <f>IF('7. Pause minimal'!$C$3="Score",0,0)</f>
        <v>0</v>
      </c>
      <c r="CF23">
        <f>IF('7. Pause minimal'!$C$3="Score",0,0)</f>
        <v>0</v>
      </c>
      <c r="CG23">
        <f>IF('7. Pause minimal'!$C$3="Score",0,0)</f>
        <v>0</v>
      </c>
      <c r="CH23">
        <f>IF('7. Pause minimal'!$C$3="Score",0,0)</f>
        <v>0</v>
      </c>
      <c r="CI23">
        <f>IF('7. Pause minimal'!$C$3="Score",0,0)</f>
        <v>0</v>
      </c>
      <c r="CJ23">
        <f>IF('7. Pause minimal'!$C$3="Score",0,0)</f>
        <v>0</v>
      </c>
      <c r="CK23">
        <f>IF('7. Pause minimal'!$C$3="Score",0,0)</f>
        <v>0</v>
      </c>
      <c r="CL23">
        <f>IF('7. Pause minimal'!$C$3="Score",0,0)</f>
        <v>0</v>
      </c>
      <c r="CM23">
        <f>IF('7. Pause minimal'!$C$3="Score",0,0)</f>
        <v>0</v>
      </c>
      <c r="CN23">
        <f>IF('7. Pause minimal'!$C$3="Score",0,0)</f>
        <v>0</v>
      </c>
      <c r="CO23">
        <f>IF('7. Pause minimal'!$C$3="Score",0,0)</f>
        <v>0</v>
      </c>
      <c r="CP23">
        <f>IF('7. Pause minimal'!$C$3="Score",0,0)</f>
        <v>0</v>
      </c>
      <c r="CQ23">
        <f>IF('7. Pause minimal'!$C$3="Score",0,0)</f>
        <v>0</v>
      </c>
      <c r="CR23">
        <f>IF('7. Pause minimal'!$C$3="Score",0,0)</f>
        <v>0</v>
      </c>
      <c r="CS23">
        <f>IF('7. Pause minimal'!$C$3="Score",0,0)</f>
        <v>0</v>
      </c>
      <c r="CT23">
        <f>IF('7. Pause minimal'!$C$3="Score",0,0)</f>
        <v>0</v>
      </c>
      <c r="CU23">
        <f>IF('7. Pause minimal'!$C$3="Score",0,0)</f>
        <v>0</v>
      </c>
      <c r="CV23">
        <f>IF('7. Pause minimal'!$C$3="Score",0,0)</f>
        <v>0</v>
      </c>
      <c r="CW23">
        <f>IF('7. Pause minimal'!$C$3="Score",0,0)</f>
        <v>0</v>
      </c>
      <c r="CX23">
        <f>IF('7. Pause minimal'!$C$3="Score",0,0)</f>
        <v>0</v>
      </c>
      <c r="CY23">
        <f>IF('7. Pause minimal'!$C$3="Score",0,0)</f>
        <v>0</v>
      </c>
      <c r="CZ23">
        <f>IF('7. Pause minimal'!$C$3="Score",0,0)</f>
        <v>0</v>
      </c>
      <c r="DA23">
        <f>IF('7. Pause minimal'!$C$3="Score",0,0)</f>
        <v>0</v>
      </c>
    </row>
    <row r="24" spans="2:105" x14ac:dyDescent="0.35">
      <c r="B24" s="186" t="e">
        <f>#REF!</f>
        <v>#REF!</v>
      </c>
      <c r="C24" s="172">
        <v>1</v>
      </c>
      <c r="D24" s="207">
        <f t="shared" si="3"/>
        <v>0</v>
      </c>
      <c r="E24" s="187">
        <f>IF('7. Pause minimal'!$C$3="Score",,)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IF('7. Pause minimal'!$C$3="Score",,)</f>
        <v>0</v>
      </c>
      <c r="Q24" s="187">
        <f>IF('7. Pause minimal'!$C$3="Score",,)</f>
        <v>0</v>
      </c>
      <c r="R24" s="188">
        <f>IF('7. Pause minimal'!$C$3="Score",,)</f>
        <v>0</v>
      </c>
      <c r="S24" s="188">
        <f>IF('7. Pause minimal'!$C$3="Score",,)</f>
        <v>0</v>
      </c>
      <c r="T24" s="187">
        <f>IF('7. Pause minimal'!$C$3="Score",,)</f>
        <v>0</v>
      </c>
      <c r="U24" s="172">
        <f>IF('7. Pause minimal'!$C$3="Score",0,0)</f>
        <v>0</v>
      </c>
      <c r="V24" s="172">
        <f>IF('7. Pause minimal'!$C$3="Score",0,0)</f>
        <v>0</v>
      </c>
      <c r="W24" s="172">
        <f>IF('7. Pause minimal'!$C$3="Score",0,0)</f>
        <v>0</v>
      </c>
      <c r="X24" s="172">
        <f>IF('7. Pause minimal'!$C$3="Score",0,0)</f>
        <v>0</v>
      </c>
      <c r="Y24" s="172">
        <f>IF('7. Pause minimal'!$C$3="Score",0,0)</f>
        <v>0</v>
      </c>
      <c r="Z24" s="172">
        <f>IF('7. Pause minimal'!$C$3="Score",0,0)</f>
        <v>0</v>
      </c>
      <c r="AA24" s="172">
        <f>IF('7. Pause minimal'!$C$3="Score",0,0)</f>
        <v>0</v>
      </c>
      <c r="AB24" s="172">
        <f>IF('7. Pause minimal'!$C$3="Score",0,0)</f>
        <v>0</v>
      </c>
      <c r="AC24" s="172">
        <f>IF('7. Pause minimal'!$C$3="Score",0,0)</f>
        <v>0</v>
      </c>
      <c r="AD24" s="172">
        <f>IF('7. Pause minimal'!$C$3="Score",0,0)</f>
        <v>0</v>
      </c>
      <c r="AE24" s="172">
        <f>IF('7. Pause minimal'!$C$3="Score",0,0)</f>
        <v>0</v>
      </c>
      <c r="AF24" s="172">
        <f>IF('7. Pause minimal'!$C$3="Score",0,0)</f>
        <v>0</v>
      </c>
      <c r="AG24" s="172">
        <f>IF('7. Pause minimal'!$C$3="Score",0,0)</f>
        <v>0</v>
      </c>
      <c r="AH24" s="172">
        <f>IF('7. Pause minimal'!$C$3="Score",0,0)</f>
        <v>0</v>
      </c>
      <c r="AI24" s="172">
        <f>IF('7. Pause minimal'!$C$3="Score",0,0)</f>
        <v>0</v>
      </c>
      <c r="AJ24" s="172">
        <f>IF('7. Pause minimal'!$C$3="Score",0,0)</f>
        <v>0</v>
      </c>
      <c r="AK24" s="172">
        <f>IF('7. Pause minimal'!$C$3="Score",0,0)</f>
        <v>0</v>
      </c>
      <c r="AL24" s="172">
        <f>IF('7. Pause minimal'!$C$3="Score",0,0)</f>
        <v>0</v>
      </c>
      <c r="AM24" s="172">
        <f>IF('7. Pause minimal'!$C$3="Score",0,0)</f>
        <v>0</v>
      </c>
      <c r="AN24" s="172">
        <f>IF('7. Pause minimal'!$C$3="Score",0,0)</f>
        <v>0</v>
      </c>
      <c r="AO24" s="172">
        <f>IF('7. Pause minimal'!$C$3="Score",0,0)</f>
        <v>0</v>
      </c>
      <c r="AP24" s="172">
        <f>IF('7. Pause minimal'!$C$3="Score",0,0)</f>
        <v>0</v>
      </c>
      <c r="AQ24" s="172">
        <f>IF('7. Pause minimal'!$C$3="Score",0,0)</f>
        <v>0</v>
      </c>
      <c r="AR24" s="172">
        <f>IF('7. Pause minimal'!$C$3="Score",0,0)</f>
        <v>0</v>
      </c>
      <c r="AS24" s="189">
        <f>IF('7. Pause minimal'!$C$3="Score",0,0)</f>
        <v>0</v>
      </c>
      <c r="AT24" s="4">
        <f>IF('7. Pause minimal'!$C$3="Score",0,0)</f>
        <v>0</v>
      </c>
      <c r="AU24" s="4">
        <f>IF('7. Pause minimal'!$C$3="Score",0,0)</f>
        <v>0</v>
      </c>
      <c r="AV24" s="4">
        <f>IF('7. Pause minimal'!$C$3="Score",0,0)</f>
        <v>0</v>
      </c>
      <c r="AW24" s="4">
        <f>IF('7. Pause minimal'!$C$3="Score",0,0)</f>
        <v>0</v>
      </c>
      <c r="AX24" s="4">
        <f>IF('7. Pause minimal'!$C$3="Score",0,0)</f>
        <v>0</v>
      </c>
      <c r="AY24" s="4">
        <f>IF('7. Pause minimal'!$C$3="Score",0,0)</f>
        <v>0</v>
      </c>
      <c r="AZ24" s="4">
        <f>IF('7. Pause minimal'!$C$3="Score",0,0)</f>
        <v>0</v>
      </c>
      <c r="BA24" s="4">
        <f>IF('7. Pause minimal'!$C$3="Score",0,0)</f>
        <v>0</v>
      </c>
      <c r="BB24" s="4">
        <f>IF('7. Pause minimal'!$C$3="Score",0,0)</f>
        <v>0</v>
      </c>
      <c r="BC24" s="4">
        <f>IF('7. Pause minimal'!$C$3="Score",0,0)</f>
        <v>0</v>
      </c>
      <c r="BD24" s="4">
        <f>IF('7. Pause minimal'!$C$3="Score",0,0)</f>
        <v>0</v>
      </c>
      <c r="BE24" s="4">
        <f>IF('7. Pause minimal'!$C$3="Score",0,0)</f>
        <v>0</v>
      </c>
      <c r="BF24" s="4">
        <f>IF('7. Pause minimal'!$C$3="Score",0,0)</f>
        <v>0</v>
      </c>
      <c r="BG24" s="4">
        <f>IF('7. Pause minimal'!$C$3="Score",0,0)</f>
        <v>0</v>
      </c>
      <c r="BH24" s="4">
        <f>IF('7. Pause minimal'!$C$3="Score",0,0)</f>
        <v>0</v>
      </c>
      <c r="BI24" s="4">
        <f>IF('7. Pause minimal'!$C$3="Score",0,0)</f>
        <v>0</v>
      </c>
      <c r="BJ24" s="4">
        <f>IF('7. Pause minimal'!$C$3="Score",0,0)</f>
        <v>0</v>
      </c>
      <c r="BK24" s="4">
        <f>IF('7. Pause minimal'!$C$3="Score",0,0)</f>
        <v>0</v>
      </c>
      <c r="BL24" s="4">
        <f>IF('7. Pause minimal'!$C$3="Score",0,0)</f>
        <v>0</v>
      </c>
      <c r="BM24" s="4">
        <f>IF('7. Pause minimal'!$C$3="Score",0,0)</f>
        <v>0</v>
      </c>
      <c r="BN24" s="4">
        <f>IF('7. Pause minimal'!$C$3="Score",0,0)</f>
        <v>0</v>
      </c>
      <c r="BO24" s="4">
        <f>IF('7. Pause minimal'!$C$3="Score",0,0)</f>
        <v>0</v>
      </c>
      <c r="BP24" s="4">
        <f>IF('7. Pause minimal'!$C$3="Score",0,0)</f>
        <v>0</v>
      </c>
      <c r="BQ24" s="4">
        <f>IF('7. Pause minimal'!$C$3="Score",0,0)</f>
        <v>0</v>
      </c>
      <c r="BR24" s="4">
        <f>IF('7. Pause minimal'!$C$3="Score",0,0)</f>
        <v>0</v>
      </c>
      <c r="BS24" s="4">
        <f>IF('7. Pause minimal'!$C$3="Score",0,0)</f>
        <v>0</v>
      </c>
      <c r="BT24" s="4">
        <f>IF('7. Pause minimal'!$C$3="Score",0,0)</f>
        <v>0</v>
      </c>
      <c r="BU24" s="4">
        <f>IF('7. Pause minimal'!$C$3="Score",0,0)</f>
        <v>0</v>
      </c>
      <c r="BV24" s="4">
        <f>IF('7. Pause minimal'!$C$3="Score",0,0)</f>
        <v>0</v>
      </c>
      <c r="BW24" s="4">
        <f>IF('7. Pause minimal'!$C$3="Score",0,0)</f>
        <v>0</v>
      </c>
      <c r="BX24" s="4">
        <f>IF('7. Pause minimal'!$C$3="Score",0,0)</f>
        <v>0</v>
      </c>
      <c r="BY24">
        <f>IF('7. Pause minimal'!$C$3="Score",0,0)</f>
        <v>0</v>
      </c>
      <c r="BZ24">
        <f>IF('7. Pause minimal'!$C$3="Score",0,0)</f>
        <v>0</v>
      </c>
      <c r="CA24">
        <f>IF('7. Pause minimal'!$C$3="Score",0,0)</f>
        <v>0</v>
      </c>
      <c r="CB24">
        <f>IF('7. Pause minimal'!$C$3="Score",0,0)</f>
        <v>0</v>
      </c>
      <c r="CC24">
        <f>IF('7. Pause minimal'!$C$3="Score",0,0)</f>
        <v>0</v>
      </c>
      <c r="CD24">
        <f>IF('7. Pause minimal'!$C$3="Score",0,0)</f>
        <v>0</v>
      </c>
      <c r="CE24">
        <f>IF('7. Pause minimal'!$C$3="Score",0,0)</f>
        <v>0</v>
      </c>
      <c r="CF24">
        <f>IF('7. Pause minimal'!$C$3="Score",0,0)</f>
        <v>0</v>
      </c>
      <c r="CG24">
        <f>IF('7. Pause minimal'!$C$3="Score",0,0)</f>
        <v>0</v>
      </c>
      <c r="CH24">
        <f>IF('7. Pause minimal'!$C$3="Score",0,0)</f>
        <v>0</v>
      </c>
      <c r="CI24">
        <f>IF('7. Pause minimal'!$C$3="Score",0,0)</f>
        <v>0</v>
      </c>
      <c r="CJ24">
        <f>IF('7. Pause minimal'!$C$3="Score",0,0)</f>
        <v>0</v>
      </c>
      <c r="CK24">
        <f>IF('7. Pause minimal'!$C$3="Score",0,0)</f>
        <v>0</v>
      </c>
      <c r="CL24">
        <f>IF('7. Pause minimal'!$C$3="Score",0,0)</f>
        <v>0</v>
      </c>
      <c r="CM24">
        <f>IF('7. Pause minimal'!$C$3="Score",0,0)</f>
        <v>0</v>
      </c>
      <c r="CN24">
        <f>IF('7. Pause minimal'!$C$3="Score",0,0)</f>
        <v>0</v>
      </c>
      <c r="CO24">
        <f>IF('7. Pause minimal'!$C$3="Score",0,0)</f>
        <v>0</v>
      </c>
      <c r="CP24">
        <f>IF('7. Pause minimal'!$C$3="Score",0,0)</f>
        <v>0</v>
      </c>
      <c r="CQ24">
        <f>IF('7. Pause minimal'!$C$3="Score",0,0)</f>
        <v>0</v>
      </c>
      <c r="CR24">
        <f>IF('7. Pause minimal'!$C$3="Score",0,0)</f>
        <v>0</v>
      </c>
      <c r="CS24">
        <f>IF('7. Pause minimal'!$C$3="Score",0,0)</f>
        <v>0</v>
      </c>
      <c r="CT24">
        <f>IF('7. Pause minimal'!$C$3="Score",0,0)</f>
        <v>0</v>
      </c>
      <c r="CU24">
        <f>IF('7. Pause minimal'!$C$3="Score",0,0)</f>
        <v>0</v>
      </c>
      <c r="CV24">
        <f>IF('7. Pause minimal'!$C$3="Score",0,0)</f>
        <v>0</v>
      </c>
      <c r="CW24">
        <f>IF('7. Pause minimal'!$C$3="Score",0,0)</f>
        <v>0</v>
      </c>
      <c r="CX24">
        <f>IF('7. Pause minimal'!$C$3="Score",0,0)</f>
        <v>0</v>
      </c>
      <c r="CY24">
        <f>IF('7. Pause minimal'!$C$3="Score",0,0)</f>
        <v>0</v>
      </c>
      <c r="CZ24">
        <f>IF('7. Pause minimal'!$C$3="Score",0,0)</f>
        <v>0</v>
      </c>
      <c r="DA24">
        <f>IF('7. Pause minimal'!$C$3="Score",0,0)</f>
        <v>0</v>
      </c>
    </row>
    <row r="25" spans="2:105" x14ac:dyDescent="0.35">
      <c r="B25" s="186" t="e">
        <f>#REF!</f>
        <v>#REF!</v>
      </c>
      <c r="C25" s="172">
        <v>1</v>
      </c>
      <c r="D25" s="207">
        <f t="shared" si="3"/>
        <v>0</v>
      </c>
      <c r="E25" s="188">
        <f>IF('7. Pause minimal'!$C$3="Score",,)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IF('7. Pause minimal'!$C$3="Score",,)</f>
        <v>0</v>
      </c>
      <c r="Q25" s="187">
        <f>IF('7. Pause minimal'!$C$3="Score",,)</f>
        <v>0</v>
      </c>
      <c r="R25" s="188">
        <f>IF('7. Pause minimal'!$C$3="Score",,)</f>
        <v>0</v>
      </c>
      <c r="S25" s="188">
        <f>IF('7. Pause minimal'!$C$3="Score",,)</f>
        <v>0</v>
      </c>
      <c r="T25" s="187">
        <f>IF('7. Pause minimal'!$C$3="Score",,)</f>
        <v>0</v>
      </c>
      <c r="U25" s="172">
        <f>IF('7. Pause minimal'!$C$3="Score",0,0)</f>
        <v>0</v>
      </c>
      <c r="V25" s="172">
        <f>IF('7. Pause minimal'!$C$3="Score",0,0)</f>
        <v>0</v>
      </c>
      <c r="W25" s="172">
        <f>IF('7. Pause minimal'!$C$3="Score",0,0)</f>
        <v>0</v>
      </c>
      <c r="X25" s="172">
        <f>IF('7. Pause minimal'!$C$3="Score",0,0)</f>
        <v>0</v>
      </c>
      <c r="Y25" s="172">
        <f>IF('7. Pause minimal'!$C$3="Score",0,0)</f>
        <v>0</v>
      </c>
      <c r="Z25" s="172">
        <f>IF('7. Pause minimal'!$C$3="Score",0,0)</f>
        <v>0</v>
      </c>
      <c r="AA25" s="172">
        <f>IF('7. Pause minimal'!$C$3="Score",0,0)</f>
        <v>0</v>
      </c>
      <c r="AB25" s="172">
        <f>IF('7. Pause minimal'!$C$3="Score",0,0)</f>
        <v>0</v>
      </c>
      <c r="AC25" s="172">
        <f>IF('7. Pause minimal'!$C$3="Score",0,0)</f>
        <v>0</v>
      </c>
      <c r="AD25" s="172">
        <f>IF('7. Pause minimal'!$C$3="Score",0,0)</f>
        <v>0</v>
      </c>
      <c r="AE25" s="172">
        <f>IF('7. Pause minimal'!$C$3="Score",0,0)</f>
        <v>0</v>
      </c>
      <c r="AF25" s="172">
        <f>IF('7. Pause minimal'!$C$3="Score",0,0)</f>
        <v>0</v>
      </c>
      <c r="AG25" s="172">
        <f>IF('7. Pause minimal'!$C$3="Score",0,0)</f>
        <v>0</v>
      </c>
      <c r="AH25" s="172">
        <f>IF('7. Pause minimal'!$C$3="Score",0,0)</f>
        <v>0</v>
      </c>
      <c r="AI25" s="172">
        <f>IF('7. Pause minimal'!$C$3="Score",0,0)</f>
        <v>0</v>
      </c>
      <c r="AJ25" s="172">
        <f>IF('7. Pause minimal'!$C$3="Score",0,0)</f>
        <v>0</v>
      </c>
      <c r="AK25" s="172">
        <f>IF('7. Pause minimal'!$C$3="Score",0,0)</f>
        <v>0</v>
      </c>
      <c r="AL25" s="172">
        <f>IF('7. Pause minimal'!$C$3="Score",0,0)</f>
        <v>0</v>
      </c>
      <c r="AM25" s="172">
        <f>IF('7. Pause minimal'!$C$3="Score",0,0)</f>
        <v>0</v>
      </c>
      <c r="AN25" s="172">
        <f>IF('7. Pause minimal'!$C$3="Score",0,0)</f>
        <v>0</v>
      </c>
      <c r="AO25" s="172">
        <f>IF('7. Pause minimal'!$C$3="Score",0,0)</f>
        <v>0</v>
      </c>
      <c r="AP25" s="172">
        <f>IF('7. Pause minimal'!$C$3="Score",0,0)</f>
        <v>0</v>
      </c>
      <c r="AQ25" s="172">
        <f>IF('7. Pause minimal'!$C$3="Score",0,0)</f>
        <v>0</v>
      </c>
      <c r="AR25" s="172">
        <f>IF('7. Pause minimal'!$C$3="Score",0,0)</f>
        <v>0</v>
      </c>
      <c r="AS25" s="189">
        <f>IF('7. Pause minimal'!$C$3="Score",0,0)</f>
        <v>0</v>
      </c>
      <c r="AT25" s="4">
        <f>IF('7. Pause minimal'!$C$3="Score",0,0)</f>
        <v>0</v>
      </c>
      <c r="AU25" s="4">
        <f>IF('7. Pause minimal'!$C$3="Score",0,0)</f>
        <v>0</v>
      </c>
      <c r="AV25" s="4">
        <f>IF('7. Pause minimal'!$C$3="Score",0,0)</f>
        <v>0</v>
      </c>
      <c r="AW25" s="4">
        <f>IF('7. Pause minimal'!$C$3="Score",0,0)</f>
        <v>0</v>
      </c>
      <c r="AX25" s="4">
        <f>IF('7. Pause minimal'!$C$3="Score",0,0)</f>
        <v>0</v>
      </c>
      <c r="AY25" s="4">
        <f>IF('7. Pause minimal'!$C$3="Score",0,0)</f>
        <v>0</v>
      </c>
      <c r="AZ25" s="4">
        <f>IF('7. Pause minimal'!$C$3="Score",0,0)</f>
        <v>0</v>
      </c>
      <c r="BA25" s="4">
        <f>IF('7. Pause minimal'!$C$3="Score",0,0)</f>
        <v>0</v>
      </c>
      <c r="BB25" s="4">
        <f>IF('7. Pause minimal'!$C$3="Score",0,0)</f>
        <v>0</v>
      </c>
      <c r="BC25" s="4">
        <f>IF('7. Pause minimal'!$C$3="Score",0,0)</f>
        <v>0</v>
      </c>
      <c r="BD25" s="4">
        <f>IF('7. Pause minimal'!$C$3="Score",0,0)</f>
        <v>0</v>
      </c>
      <c r="BE25" s="4">
        <f>IF('7. Pause minimal'!$C$3="Score",0,0)</f>
        <v>0</v>
      </c>
      <c r="BF25" s="4">
        <f>IF('7. Pause minimal'!$C$3="Score",0,0)</f>
        <v>0</v>
      </c>
      <c r="BG25" s="4">
        <f>IF('7. Pause minimal'!$C$3="Score",0,0)</f>
        <v>0</v>
      </c>
      <c r="BH25" s="4">
        <f>IF('7. Pause minimal'!$C$3="Score",0,0)</f>
        <v>0</v>
      </c>
      <c r="BI25" s="4">
        <f>IF('7. Pause minimal'!$C$3="Score",0,0)</f>
        <v>0</v>
      </c>
      <c r="BJ25" s="4">
        <f>IF('7. Pause minimal'!$C$3="Score",0,0)</f>
        <v>0</v>
      </c>
      <c r="BK25" s="4">
        <f>IF('7. Pause minimal'!$C$3="Score",0,0)</f>
        <v>0</v>
      </c>
      <c r="BL25" s="4">
        <f>IF('7. Pause minimal'!$C$3="Score",0,0)</f>
        <v>0</v>
      </c>
      <c r="BM25" s="4">
        <f>IF('7. Pause minimal'!$C$3="Score",0,0)</f>
        <v>0</v>
      </c>
      <c r="BN25" s="4">
        <f>IF('7. Pause minimal'!$C$3="Score",0,0)</f>
        <v>0</v>
      </c>
      <c r="BO25" s="4">
        <f>IF('7. Pause minimal'!$C$3="Score",0,0)</f>
        <v>0</v>
      </c>
      <c r="BP25" s="4">
        <f>IF('7. Pause minimal'!$C$3="Score",0,0)</f>
        <v>0</v>
      </c>
      <c r="BQ25" s="4">
        <f>IF('7. Pause minimal'!$C$3="Score",0,0)</f>
        <v>0</v>
      </c>
      <c r="BR25" s="4">
        <f>IF('7. Pause minimal'!$C$3="Score",0,0)</f>
        <v>0</v>
      </c>
      <c r="BS25" s="4">
        <f>IF('7. Pause minimal'!$C$3="Score",0,0)</f>
        <v>0</v>
      </c>
      <c r="BT25" s="4">
        <f>IF('7. Pause minimal'!$C$3="Score",0,0)</f>
        <v>0</v>
      </c>
      <c r="BU25" s="4">
        <f>IF('7. Pause minimal'!$C$3="Score",0,0)</f>
        <v>0</v>
      </c>
      <c r="BV25" s="4">
        <f>IF('7. Pause minimal'!$C$3="Score",0,0)</f>
        <v>0</v>
      </c>
      <c r="BW25" s="4">
        <f>IF('7. Pause minimal'!$C$3="Score",0,0)</f>
        <v>0</v>
      </c>
      <c r="BX25" s="4">
        <f>IF('7. Pause minimal'!$C$3="Score",0,0)</f>
        <v>0</v>
      </c>
      <c r="BY25">
        <f>IF('7. Pause minimal'!$C$3="Score",0,0)</f>
        <v>0</v>
      </c>
      <c r="BZ25">
        <f>IF('7. Pause minimal'!$C$3="Score",0,0)</f>
        <v>0</v>
      </c>
      <c r="CA25">
        <f>IF('7. Pause minimal'!$C$3="Score",0,0)</f>
        <v>0</v>
      </c>
      <c r="CB25">
        <f>IF('7. Pause minimal'!$C$3="Score",0,0)</f>
        <v>0</v>
      </c>
      <c r="CC25">
        <f>IF('7. Pause minimal'!$C$3="Score",0,0)</f>
        <v>0</v>
      </c>
      <c r="CD25">
        <f>IF('7. Pause minimal'!$C$3="Score",0,0)</f>
        <v>0</v>
      </c>
      <c r="CE25">
        <f>IF('7. Pause minimal'!$C$3="Score",0,0)</f>
        <v>0</v>
      </c>
      <c r="CF25">
        <f>IF('7. Pause minimal'!$C$3="Score",0,0)</f>
        <v>0</v>
      </c>
      <c r="CG25">
        <f>IF('7. Pause minimal'!$C$3="Score",0,0)</f>
        <v>0</v>
      </c>
      <c r="CH25">
        <f>IF('7. Pause minimal'!$C$3="Score",0,0)</f>
        <v>0</v>
      </c>
      <c r="CI25">
        <f>IF('7. Pause minimal'!$C$3="Score",0,0)</f>
        <v>0</v>
      </c>
      <c r="CJ25">
        <f>IF('7. Pause minimal'!$C$3="Score",0,0)</f>
        <v>0</v>
      </c>
      <c r="CK25">
        <f>IF('7. Pause minimal'!$C$3="Score",0,0)</f>
        <v>0</v>
      </c>
      <c r="CL25">
        <f>IF('7. Pause minimal'!$C$3="Score",0,0)</f>
        <v>0</v>
      </c>
      <c r="CM25">
        <f>IF('7. Pause minimal'!$C$3="Score",0,0)</f>
        <v>0</v>
      </c>
      <c r="CN25">
        <f>IF('7. Pause minimal'!$C$3="Score",0,0)</f>
        <v>0</v>
      </c>
      <c r="CO25">
        <f>IF('7. Pause minimal'!$C$3="Score",0,0)</f>
        <v>0</v>
      </c>
      <c r="CP25">
        <f>IF('7. Pause minimal'!$C$3="Score",0,0)</f>
        <v>0</v>
      </c>
      <c r="CQ25">
        <f>IF('7. Pause minimal'!$C$3="Score",0,0)</f>
        <v>0</v>
      </c>
      <c r="CR25">
        <f>IF('7. Pause minimal'!$C$3="Score",0,0)</f>
        <v>0</v>
      </c>
      <c r="CS25">
        <f>IF('7. Pause minimal'!$C$3="Score",0,0)</f>
        <v>0</v>
      </c>
      <c r="CT25">
        <f>IF('7. Pause minimal'!$C$3="Score",0,0)</f>
        <v>0</v>
      </c>
      <c r="CU25">
        <f>IF('7. Pause minimal'!$C$3="Score",0,0)</f>
        <v>0</v>
      </c>
      <c r="CV25">
        <f>IF('7. Pause minimal'!$C$3="Score",0,0)</f>
        <v>0</v>
      </c>
      <c r="CW25">
        <f>IF('7. Pause minimal'!$C$3="Score",0,0)</f>
        <v>0</v>
      </c>
      <c r="CX25">
        <f>IF('7. Pause minimal'!$C$3="Score",0,0)</f>
        <v>0</v>
      </c>
      <c r="CY25">
        <f>IF('7. Pause minimal'!$C$3="Score",0,0)</f>
        <v>0</v>
      </c>
      <c r="CZ25">
        <f>IF('7. Pause minimal'!$C$3="Score",0,0)</f>
        <v>0</v>
      </c>
      <c r="DA25">
        <f>IF('7. Pause minimal'!$C$3="Score",0,0)</f>
        <v>0</v>
      </c>
    </row>
    <row r="26" spans="2:105" x14ac:dyDescent="0.35">
      <c r="B26" s="186" t="e">
        <f>#REF!</f>
        <v>#REF!</v>
      </c>
      <c r="C26" s="172">
        <v>1</v>
      </c>
      <c r="D26" s="207">
        <f t="shared" si="3"/>
        <v>0</v>
      </c>
      <c r="E26" s="188">
        <f>IF('7. Pause minimal'!$C$3="Score",,)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IF('7. Pause minimal'!$C$3="Score",,)</f>
        <v>0</v>
      </c>
      <c r="Q26" s="187">
        <f>IF('7. Pause minimal'!$C$3="Score",,)</f>
        <v>0</v>
      </c>
      <c r="R26" s="187">
        <f>IF('7. Pause minimal'!$C$3="Score",,)</f>
        <v>0</v>
      </c>
      <c r="S26" s="188">
        <f>IF('7. Pause minimal'!$C$3="Score",,)</f>
        <v>0</v>
      </c>
      <c r="T26" s="188">
        <f>IF('7. Pause minimal'!$C$3="Score",,)</f>
        <v>0</v>
      </c>
      <c r="U26" s="172">
        <f>IF('7. Pause minimal'!$C$3="Score",0,0)</f>
        <v>0</v>
      </c>
      <c r="V26" s="172">
        <f>IF('7. Pause minimal'!$C$3="Score",0,0)</f>
        <v>0</v>
      </c>
      <c r="W26" s="172">
        <f>IF('7. Pause minimal'!$C$3="Score",0,0)</f>
        <v>0</v>
      </c>
      <c r="X26" s="172">
        <f>IF('7. Pause minimal'!$C$3="Score",0,0)</f>
        <v>0</v>
      </c>
      <c r="Y26" s="172">
        <f>IF('7. Pause minimal'!$C$3="Score",0,0)</f>
        <v>0</v>
      </c>
      <c r="Z26" s="172">
        <f>IF('7. Pause minimal'!$C$3="Score",0,0)</f>
        <v>0</v>
      </c>
      <c r="AA26" s="172">
        <f>IF('7. Pause minimal'!$C$3="Score",0,0)</f>
        <v>0</v>
      </c>
      <c r="AB26" s="172">
        <f>IF('7. Pause minimal'!$C$3="Score",0,0)</f>
        <v>0</v>
      </c>
      <c r="AC26" s="172">
        <f>IF('7. Pause minimal'!$C$3="Score",0,0)</f>
        <v>0</v>
      </c>
      <c r="AD26" s="172">
        <f>IF('7. Pause minimal'!$C$3="Score",0,0)</f>
        <v>0</v>
      </c>
      <c r="AE26" s="172">
        <f>IF('7. Pause minimal'!$C$3="Score",0,0)</f>
        <v>0</v>
      </c>
      <c r="AF26" s="172">
        <f>IF('7. Pause minimal'!$C$3="Score",0,0)</f>
        <v>0</v>
      </c>
      <c r="AG26" s="172">
        <f>IF('7. Pause minimal'!$C$3="Score",0,0)</f>
        <v>0</v>
      </c>
      <c r="AH26" s="172">
        <f>IF('7. Pause minimal'!$C$3="Score",0,0)</f>
        <v>0</v>
      </c>
      <c r="AI26" s="172">
        <f>IF('7. Pause minimal'!$C$3="Score",0,0)</f>
        <v>0</v>
      </c>
      <c r="AJ26" s="172">
        <f>IF('7. Pause minimal'!$C$3="Score",0,0)</f>
        <v>0</v>
      </c>
      <c r="AK26" s="172">
        <f>IF('7. Pause minimal'!$C$3="Score",0,0)</f>
        <v>0</v>
      </c>
      <c r="AL26" s="172">
        <f>IF('7. Pause minimal'!$C$3="Score",0,0)</f>
        <v>0</v>
      </c>
      <c r="AM26" s="172">
        <f>IF('7. Pause minimal'!$C$3="Score",0,0)</f>
        <v>0</v>
      </c>
      <c r="AN26" s="172">
        <f>IF('7. Pause minimal'!$C$3="Score",0,0)</f>
        <v>0</v>
      </c>
      <c r="AO26" s="172">
        <f>IF('7. Pause minimal'!$C$3="Score",0,0)</f>
        <v>0</v>
      </c>
      <c r="AP26" s="172">
        <f>IF('7. Pause minimal'!$C$3="Score",0,0)</f>
        <v>0</v>
      </c>
      <c r="AQ26" s="172">
        <f>IF('7. Pause minimal'!$C$3="Score",0,0)</f>
        <v>0</v>
      </c>
      <c r="AR26" s="172">
        <f>IF('7. Pause minimal'!$C$3="Score",0,0)</f>
        <v>0</v>
      </c>
      <c r="AS26" s="189">
        <f>IF('7. Pause minimal'!$C$3="Score",0,0)</f>
        <v>0</v>
      </c>
      <c r="AT26" s="4">
        <f>IF('7. Pause minimal'!$C$3="Score",0,0)</f>
        <v>0</v>
      </c>
      <c r="AU26" s="4">
        <f>IF('7. Pause minimal'!$C$3="Score",0,0)</f>
        <v>0</v>
      </c>
      <c r="AV26" s="4">
        <f>IF('7. Pause minimal'!$C$3="Score",0,0)</f>
        <v>0</v>
      </c>
      <c r="AW26" s="4">
        <f>IF('7. Pause minimal'!$C$3="Score",0,0)</f>
        <v>0</v>
      </c>
      <c r="AX26" s="4">
        <f>IF('7. Pause minimal'!$C$3="Score",0,0)</f>
        <v>0</v>
      </c>
      <c r="AY26" s="4">
        <f>IF('7. Pause minimal'!$C$3="Score",0,0)</f>
        <v>0</v>
      </c>
      <c r="AZ26" s="4">
        <f>IF('7. Pause minimal'!$C$3="Score",0,0)</f>
        <v>0</v>
      </c>
      <c r="BA26" s="4">
        <f>IF('7. Pause minimal'!$C$3="Score",0,0)</f>
        <v>0</v>
      </c>
      <c r="BB26" s="4">
        <f>IF('7. Pause minimal'!$C$3="Score",0,0)</f>
        <v>0</v>
      </c>
      <c r="BC26" s="4">
        <f>IF('7. Pause minimal'!$C$3="Score",0,0)</f>
        <v>0</v>
      </c>
      <c r="BD26" s="4">
        <f>IF('7. Pause minimal'!$C$3="Score",0,0)</f>
        <v>0</v>
      </c>
      <c r="BE26" s="4">
        <f>IF('7. Pause minimal'!$C$3="Score",0,0)</f>
        <v>0</v>
      </c>
      <c r="BF26" s="4">
        <f>IF('7. Pause minimal'!$C$3="Score",0,0)</f>
        <v>0</v>
      </c>
      <c r="BG26" s="4">
        <f>IF('7. Pause minimal'!$C$3="Score",0,0)</f>
        <v>0</v>
      </c>
      <c r="BH26" s="4">
        <f>IF('7. Pause minimal'!$C$3="Score",0,0)</f>
        <v>0</v>
      </c>
      <c r="BI26" s="4">
        <f>IF('7. Pause minimal'!$C$3="Score",0,0)</f>
        <v>0</v>
      </c>
      <c r="BJ26" s="4">
        <f>IF('7. Pause minimal'!$C$3="Score",0,0)</f>
        <v>0</v>
      </c>
      <c r="BK26" s="4">
        <f>IF('7. Pause minimal'!$C$3="Score",0,0)</f>
        <v>0</v>
      </c>
      <c r="BL26" s="4">
        <f>IF('7. Pause minimal'!$C$3="Score",0,0)</f>
        <v>0</v>
      </c>
      <c r="BM26" s="4">
        <f>IF('7. Pause minimal'!$C$3="Score",0,0)</f>
        <v>0</v>
      </c>
      <c r="BN26" s="4">
        <f>IF('7. Pause minimal'!$C$3="Score",0,0)</f>
        <v>0</v>
      </c>
      <c r="BO26" s="4">
        <f>IF('7. Pause minimal'!$C$3="Score",0,0)</f>
        <v>0</v>
      </c>
      <c r="BP26" s="4">
        <f>IF('7. Pause minimal'!$C$3="Score",0,0)</f>
        <v>0</v>
      </c>
      <c r="BQ26" s="4">
        <f>IF('7. Pause minimal'!$C$3="Score",0,0)</f>
        <v>0</v>
      </c>
      <c r="BR26" s="4">
        <f>IF('7. Pause minimal'!$C$3="Score",0,0)</f>
        <v>0</v>
      </c>
      <c r="BS26" s="4">
        <f>IF('7. Pause minimal'!$C$3="Score",0,0)</f>
        <v>0</v>
      </c>
      <c r="BT26" s="4">
        <f>IF('7. Pause minimal'!$C$3="Score",0,0)</f>
        <v>0</v>
      </c>
      <c r="BU26" s="4">
        <f>IF('7. Pause minimal'!$C$3="Score",0,0)</f>
        <v>0</v>
      </c>
      <c r="BV26" s="4">
        <f>IF('7. Pause minimal'!$C$3="Score",0,0)</f>
        <v>0</v>
      </c>
      <c r="BW26" s="4">
        <f>IF('7. Pause minimal'!$C$3="Score",0,0)</f>
        <v>0</v>
      </c>
      <c r="BX26" s="4">
        <f>IF('7. Pause minimal'!$C$3="Score",0,0)</f>
        <v>0</v>
      </c>
      <c r="BY26">
        <f>IF('7. Pause minimal'!$C$3="Score",0,0)</f>
        <v>0</v>
      </c>
      <c r="BZ26">
        <f>IF('7. Pause minimal'!$C$3="Score",0,0)</f>
        <v>0</v>
      </c>
      <c r="CA26">
        <f>IF('7. Pause minimal'!$C$3="Score",0,0)</f>
        <v>0</v>
      </c>
      <c r="CB26">
        <f>IF('7. Pause minimal'!$C$3="Score",0,0)</f>
        <v>0</v>
      </c>
      <c r="CC26">
        <f>IF('7. Pause minimal'!$C$3="Score",0,0)</f>
        <v>0</v>
      </c>
      <c r="CD26">
        <f>IF('7. Pause minimal'!$C$3="Score",0,0)</f>
        <v>0</v>
      </c>
      <c r="CE26">
        <f>IF('7. Pause minimal'!$C$3="Score",0,0)</f>
        <v>0</v>
      </c>
      <c r="CF26">
        <f>IF('7. Pause minimal'!$C$3="Score",0,0)</f>
        <v>0</v>
      </c>
      <c r="CG26">
        <f>IF('7. Pause minimal'!$C$3="Score",0,0)</f>
        <v>0</v>
      </c>
      <c r="CH26">
        <f>IF('7. Pause minimal'!$C$3="Score",0,0)</f>
        <v>0</v>
      </c>
      <c r="CI26">
        <f>IF('7. Pause minimal'!$C$3="Score",0,0)</f>
        <v>0</v>
      </c>
      <c r="CJ26">
        <f>IF('7. Pause minimal'!$C$3="Score",0,0)</f>
        <v>0</v>
      </c>
      <c r="CK26">
        <f>IF('7. Pause minimal'!$C$3="Score",0,0)</f>
        <v>0</v>
      </c>
      <c r="CL26">
        <f>IF('7. Pause minimal'!$C$3="Score",0,0)</f>
        <v>0</v>
      </c>
      <c r="CM26">
        <f>IF('7. Pause minimal'!$C$3="Score",0,0)</f>
        <v>0</v>
      </c>
      <c r="CN26">
        <f>IF('7. Pause minimal'!$C$3="Score",0,0)</f>
        <v>0</v>
      </c>
      <c r="CO26">
        <f>IF('7. Pause minimal'!$C$3="Score",0,0)</f>
        <v>0</v>
      </c>
      <c r="CP26">
        <f>IF('7. Pause minimal'!$C$3="Score",0,0)</f>
        <v>0</v>
      </c>
      <c r="CQ26">
        <f>IF('7. Pause minimal'!$C$3="Score",0,0)</f>
        <v>0</v>
      </c>
      <c r="CR26">
        <f>IF('7. Pause minimal'!$C$3="Score",0,0)</f>
        <v>0</v>
      </c>
      <c r="CS26">
        <f>IF('7. Pause minimal'!$C$3="Score",0,0)</f>
        <v>0</v>
      </c>
      <c r="CT26">
        <f>IF('7. Pause minimal'!$C$3="Score",0,0)</f>
        <v>0</v>
      </c>
      <c r="CU26">
        <f>IF('7. Pause minimal'!$C$3="Score",0,0)</f>
        <v>0</v>
      </c>
      <c r="CV26">
        <f>IF('7. Pause minimal'!$C$3="Score",0,0)</f>
        <v>0</v>
      </c>
      <c r="CW26">
        <f>IF('7. Pause minimal'!$C$3="Score",0,0)</f>
        <v>0</v>
      </c>
      <c r="CX26">
        <f>IF('7. Pause minimal'!$C$3="Score",0,0)</f>
        <v>0</v>
      </c>
      <c r="CY26">
        <f>IF('7. Pause minimal'!$C$3="Score",0,0)</f>
        <v>0</v>
      </c>
      <c r="CZ26">
        <f>IF('7. Pause minimal'!$C$3="Score",0,0)</f>
        <v>0</v>
      </c>
      <c r="DA26">
        <f>IF('7. Pause minimal'!$C$3="Score",0,0)</f>
        <v>0</v>
      </c>
    </row>
    <row r="27" spans="2:105" ht="15" thickBot="1" x14ac:dyDescent="0.4">
      <c r="B27" s="186" t="e">
        <f>#REF!</f>
        <v>#REF!</v>
      </c>
      <c r="C27" s="191">
        <v>1</v>
      </c>
      <c r="D27" s="208">
        <f t="shared" si="3"/>
        <v>0</v>
      </c>
      <c r="E27" s="191">
        <f>IF('7. Pause minimal'!$C$3="Score",,)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IF('7. Pause minimal'!$C$3="Score",,)</f>
        <v>0</v>
      </c>
      <c r="Q27" s="191">
        <f>IF('7. Pause minimal'!$C$3="Score",,)</f>
        <v>0</v>
      </c>
      <c r="R27" s="191">
        <f>IF('7. Pause minimal'!$C$3="Score",,)</f>
        <v>0</v>
      </c>
      <c r="S27" s="191">
        <f>IF('7. Pause minimal'!$C$3="Score",,)</f>
        <v>0</v>
      </c>
      <c r="T27" s="192">
        <f>IF('7. Pause minimal'!$C$3="Score",,)</f>
        <v>0</v>
      </c>
      <c r="U27" s="193">
        <f>IF('7. Pause minimal'!$C$3="Score",0,0)</f>
        <v>0</v>
      </c>
      <c r="V27" s="193">
        <f>IF('7. Pause minimal'!$C$3="Score",0,0)</f>
        <v>0</v>
      </c>
      <c r="W27" s="193">
        <f>IF('7. Pause minimal'!$C$3="Score",0,0)</f>
        <v>0</v>
      </c>
      <c r="X27" s="193">
        <f>IF('7. Pause minimal'!$C$3="Score",0,0)</f>
        <v>0</v>
      </c>
      <c r="Y27" s="193">
        <f>IF('7. Pause minimal'!$C$3="Score",0,0)</f>
        <v>0</v>
      </c>
      <c r="Z27" s="193">
        <f>IF('7. Pause minimal'!$C$3="Score",0,0)</f>
        <v>0</v>
      </c>
      <c r="AA27" s="193">
        <f>IF('7. Pause minimal'!$C$3="Score",0,0)</f>
        <v>0</v>
      </c>
      <c r="AB27" s="193">
        <f>IF('7. Pause minimal'!$C$3="Score",0,0)</f>
        <v>0</v>
      </c>
      <c r="AC27" s="193">
        <f>IF('7. Pause minimal'!$C$3="Score",0,0)</f>
        <v>0</v>
      </c>
      <c r="AD27" s="193">
        <f>IF('7. Pause minimal'!$C$3="Score",0,0)</f>
        <v>0</v>
      </c>
      <c r="AE27" s="193">
        <f>IF('7. Pause minimal'!$C$3="Score",0,0)</f>
        <v>0</v>
      </c>
      <c r="AF27" s="193">
        <f>IF('7. Pause minimal'!$C$3="Score",0,0)</f>
        <v>0</v>
      </c>
      <c r="AG27" s="193">
        <f>IF('7. Pause minimal'!$C$3="Score",0,0)</f>
        <v>0</v>
      </c>
      <c r="AH27" s="193">
        <f>IF('7. Pause minimal'!$C$3="Score",0,0)</f>
        <v>0</v>
      </c>
      <c r="AI27" s="193">
        <f>IF('7. Pause minimal'!$C$3="Score",0,0)</f>
        <v>0</v>
      </c>
      <c r="AJ27" s="193">
        <f>IF('7. Pause minimal'!$C$3="Score",0,0)</f>
        <v>0</v>
      </c>
      <c r="AK27" s="193">
        <f>IF('7. Pause minimal'!$C$3="Score",0,0)</f>
        <v>0</v>
      </c>
      <c r="AL27" s="193">
        <f>IF('7. Pause minimal'!$C$3="Score",0,0)</f>
        <v>0</v>
      </c>
      <c r="AM27" s="193">
        <f>IF('7. Pause minimal'!$C$3="Score",0,0)</f>
        <v>0</v>
      </c>
      <c r="AN27" s="193">
        <f>IF('7. Pause minimal'!$C$3="Score",0,0)</f>
        <v>0</v>
      </c>
      <c r="AO27" s="193">
        <f>IF('7. Pause minimal'!$C$3="Score",0,0)</f>
        <v>0</v>
      </c>
      <c r="AP27" s="193">
        <f>IF('7. Pause minimal'!$C$3="Score",0,0)</f>
        <v>0</v>
      </c>
      <c r="AQ27" s="193">
        <f>IF('7. Pause minimal'!$C$3="Score",0,0)</f>
        <v>0</v>
      </c>
      <c r="AR27" s="193">
        <f>IF('7. Pause minimal'!$C$3="Score",0,0)</f>
        <v>0</v>
      </c>
      <c r="AS27" s="195">
        <f>IF('7. Pause minimal'!$C$3="Score",0,0)</f>
        <v>0</v>
      </c>
      <c r="AT27" s="4">
        <f>IF('7. Pause minimal'!$C$3="Score",0,0)</f>
        <v>0</v>
      </c>
      <c r="AU27" s="4">
        <f>IF('7. Pause minimal'!$C$3="Score",0,0)</f>
        <v>0</v>
      </c>
      <c r="AV27" s="4">
        <f>IF('7. Pause minimal'!$C$3="Score",0,0)</f>
        <v>0</v>
      </c>
      <c r="AW27" s="4">
        <f>IF('7. Pause minimal'!$C$3="Score",0,0)</f>
        <v>0</v>
      </c>
      <c r="AX27" s="4">
        <f>IF('7. Pause minimal'!$C$3="Score",0,0)</f>
        <v>0</v>
      </c>
      <c r="AY27" s="4">
        <f>IF('7. Pause minimal'!$C$3="Score",0,0)</f>
        <v>0</v>
      </c>
      <c r="AZ27" s="4">
        <f>IF('7. Pause minimal'!$C$3="Score",0,0)</f>
        <v>0</v>
      </c>
      <c r="BA27" s="4">
        <f>IF('7. Pause minimal'!$C$3="Score",0,0)</f>
        <v>0</v>
      </c>
      <c r="BB27" s="4">
        <f>IF('7. Pause minimal'!$C$3="Score",0,0)</f>
        <v>0</v>
      </c>
      <c r="BC27" s="4">
        <f>IF('7. Pause minimal'!$C$3="Score",0,0)</f>
        <v>0</v>
      </c>
      <c r="BD27" s="4">
        <f>IF('7. Pause minimal'!$C$3="Score",0,0)</f>
        <v>0</v>
      </c>
      <c r="BE27" s="4">
        <f>IF('7. Pause minimal'!$C$3="Score",0,0)</f>
        <v>0</v>
      </c>
      <c r="BF27" s="4">
        <f>IF('7. Pause minimal'!$C$3="Score",0,0)</f>
        <v>0</v>
      </c>
      <c r="BG27" s="4">
        <f>IF('7. Pause minimal'!$C$3="Score",0,0)</f>
        <v>0</v>
      </c>
      <c r="BH27" s="4">
        <f>IF('7. Pause minimal'!$C$3="Score",0,0)</f>
        <v>0</v>
      </c>
      <c r="BI27" s="4">
        <f>IF('7. Pause minimal'!$C$3="Score",0,0)</f>
        <v>0</v>
      </c>
      <c r="BJ27" s="4">
        <f>IF('7. Pause minimal'!$C$3="Score",0,0)</f>
        <v>0</v>
      </c>
      <c r="BK27" s="4">
        <f>IF('7. Pause minimal'!$C$3="Score",0,0)</f>
        <v>0</v>
      </c>
      <c r="BL27" s="4">
        <f>IF('7. Pause minimal'!$C$3="Score",0,0)</f>
        <v>0</v>
      </c>
      <c r="BM27" s="4">
        <f>IF('7. Pause minimal'!$C$3="Score",0,0)</f>
        <v>0</v>
      </c>
      <c r="BN27" s="4">
        <f>IF('7. Pause minimal'!$C$3="Score",0,0)</f>
        <v>0</v>
      </c>
      <c r="BO27" s="4">
        <f>IF('7. Pause minimal'!$C$3="Score",0,0)</f>
        <v>0</v>
      </c>
      <c r="BP27" s="4">
        <f>IF('7. Pause minimal'!$C$3="Score",0,0)</f>
        <v>0</v>
      </c>
      <c r="BQ27" s="4">
        <f>IF('7. Pause minimal'!$C$3="Score",0,0)</f>
        <v>0</v>
      </c>
      <c r="BR27" s="4">
        <f>IF('7. Pause minimal'!$C$3="Score",0,0)</f>
        <v>0</v>
      </c>
      <c r="BS27" s="4">
        <f>IF('7. Pause minimal'!$C$3="Score",0,0)</f>
        <v>0</v>
      </c>
      <c r="BT27" s="4">
        <f>IF('7. Pause minimal'!$C$3="Score",0,0)</f>
        <v>0</v>
      </c>
      <c r="BU27" s="4">
        <f>IF('7. Pause minimal'!$C$3="Score",0,0)</f>
        <v>0</v>
      </c>
      <c r="BV27" s="4">
        <f>IF('7. Pause minimal'!$C$3="Score",0,0)</f>
        <v>0</v>
      </c>
      <c r="BW27" s="4">
        <f>IF('7. Pause minimal'!$C$3="Score",0,0)</f>
        <v>0</v>
      </c>
      <c r="BX27" s="4">
        <f>IF('7. Pause minimal'!$C$3="Score",0,0)</f>
        <v>0</v>
      </c>
      <c r="BY27">
        <f>IF('7. Pause minimal'!$C$3="Score",0,0)</f>
        <v>0</v>
      </c>
      <c r="BZ27">
        <f>IF('7. Pause minimal'!$C$3="Score",0,0)</f>
        <v>0</v>
      </c>
      <c r="CA27">
        <f>IF('7. Pause minimal'!$C$3="Score",0,0)</f>
        <v>0</v>
      </c>
      <c r="CB27">
        <f>IF('7. Pause minimal'!$C$3="Score",0,0)</f>
        <v>0</v>
      </c>
      <c r="CC27">
        <f>IF('7. Pause minimal'!$C$3="Score",0,0)</f>
        <v>0</v>
      </c>
      <c r="CD27">
        <f>IF('7. Pause minimal'!$C$3="Score",0,0)</f>
        <v>0</v>
      </c>
      <c r="CE27">
        <f>IF('7. Pause minimal'!$C$3="Score",0,0)</f>
        <v>0</v>
      </c>
      <c r="CF27">
        <f>IF('7. Pause minimal'!$C$3="Score",0,0)</f>
        <v>0</v>
      </c>
      <c r="CG27">
        <f>IF('7. Pause minimal'!$C$3="Score",0,0)</f>
        <v>0</v>
      </c>
      <c r="CH27">
        <f>IF('7. Pause minimal'!$C$3="Score",0,0)</f>
        <v>0</v>
      </c>
      <c r="CI27">
        <f>IF('7. Pause minimal'!$C$3="Score",0,0)</f>
        <v>0</v>
      </c>
      <c r="CJ27">
        <f>IF('7. Pause minimal'!$C$3="Score",0,0)</f>
        <v>0</v>
      </c>
      <c r="CK27">
        <f>IF('7. Pause minimal'!$C$3="Score",0,0)</f>
        <v>0</v>
      </c>
      <c r="CL27">
        <f>IF('7. Pause minimal'!$C$3="Score",0,0)</f>
        <v>0</v>
      </c>
      <c r="CM27">
        <f>IF('7. Pause minimal'!$C$3="Score",0,0)</f>
        <v>0</v>
      </c>
      <c r="CN27">
        <f>IF('7. Pause minimal'!$C$3="Score",0,0)</f>
        <v>0</v>
      </c>
      <c r="CO27">
        <f>IF('7. Pause minimal'!$C$3="Score",0,0)</f>
        <v>0</v>
      </c>
      <c r="CP27">
        <f>IF('7. Pause minimal'!$C$3="Score",0,0)</f>
        <v>0</v>
      </c>
      <c r="CQ27">
        <f>IF('7. Pause minimal'!$C$3="Score",0,0)</f>
        <v>0</v>
      </c>
      <c r="CR27">
        <f>IF('7. Pause minimal'!$C$3="Score",0,0)</f>
        <v>0</v>
      </c>
      <c r="CS27">
        <f>IF('7. Pause minimal'!$C$3="Score",0,0)</f>
        <v>0</v>
      </c>
      <c r="CT27">
        <f>IF('7. Pause minimal'!$C$3="Score",0,0)</f>
        <v>0</v>
      </c>
      <c r="CU27">
        <f>IF('7. Pause minimal'!$C$3="Score",0,0)</f>
        <v>0</v>
      </c>
      <c r="CV27">
        <f>IF('7. Pause minimal'!$C$3="Score",0,0)</f>
        <v>0</v>
      </c>
      <c r="CW27">
        <f>IF('7. Pause minimal'!$C$3="Score",0,0)</f>
        <v>0</v>
      </c>
      <c r="CX27">
        <f>IF('7. Pause minimal'!$C$3="Score",0,0)</f>
        <v>0</v>
      </c>
      <c r="CY27">
        <f>IF('7. Pause minimal'!$C$3="Score",0,0)</f>
        <v>0</v>
      </c>
      <c r="CZ27">
        <f>IF('7. Pause minimal'!$C$3="Score",0,0)</f>
        <v>0</v>
      </c>
      <c r="DA27">
        <f>IF('7. Pause minimal'!$C$3="Score",0,0)</f>
        <v>0</v>
      </c>
    </row>
    <row r="28" spans="2:105" x14ac:dyDescent="0.35">
      <c r="B28" s="182" t="s">
        <v>690</v>
      </c>
      <c r="C28" s="183">
        <v>1</v>
      </c>
      <c r="D28" s="206">
        <f t="shared" si="3"/>
        <v>0.23529411764705882</v>
      </c>
      <c r="E28" s="183">
        <f>IF('7. Pause minimal'!$C$3="Score",,)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IF('7. Pause minimal'!$C$3="Score",,)</f>
        <v>0</v>
      </c>
      <c r="Q28" s="184">
        <f>IF('7. Pause minimal'!$C$3="Score",,)</f>
        <v>0</v>
      </c>
      <c r="R28" s="183">
        <f>IF('7. Pause minimal'!$C$3="Score",,)</f>
        <v>0</v>
      </c>
      <c r="S28" s="184">
        <f>IF('7. Pause minimal'!$C$3="Score",,)</f>
        <v>0</v>
      </c>
      <c r="T28" s="183">
        <f>IF('7. Pause minimal'!$C$3="Score",,)</f>
        <v>0</v>
      </c>
      <c r="U28" s="185">
        <f>IF('7. Pause minimal'!$C$3="Score",0,0)</f>
        <v>0</v>
      </c>
      <c r="V28" s="185">
        <f>IF('7. Pause minimal'!$C$3="Score",0,0)</f>
        <v>0</v>
      </c>
      <c r="W28" s="185">
        <f>IF('7. Pause minimal'!$C$3="Score",0,0)</f>
        <v>0</v>
      </c>
      <c r="X28" s="185">
        <f>IF('7. Pause minimal'!$C$3="Score",0,0)</f>
        <v>0</v>
      </c>
      <c r="Y28" s="185">
        <f>IF('7. Pause minimal'!$C$3="Score",0,0)</f>
        <v>0</v>
      </c>
      <c r="Z28" s="185">
        <f>IF('7. Pause minimal'!$C$3="Score",1,1)</f>
        <v>1</v>
      </c>
      <c r="AA28" s="185">
        <f>IF('7. Pause minimal'!$C$3="Score",1,1)</f>
        <v>1</v>
      </c>
      <c r="AB28" s="185">
        <f>IF('7. Pause minimal'!$C$3="Score",1,1)</f>
        <v>1</v>
      </c>
      <c r="AC28" s="185">
        <f>IF('7. Pause minimal'!$C$3="Score",1,1)</f>
        <v>1</v>
      </c>
      <c r="AD28" s="185">
        <f>IF('7. Pause minimal'!$C$3="Score",1,1)</f>
        <v>1</v>
      </c>
      <c r="AE28" s="185">
        <f>IF('7. Pause minimal'!$C$3="Score",1,1)</f>
        <v>1</v>
      </c>
      <c r="AF28" s="185">
        <f>IF('7. Pause minimal'!$C$3="Score",1,1)</f>
        <v>1</v>
      </c>
      <c r="AG28" s="185">
        <f>IF('7. Pause minimal'!$C$3="Score",0,0)</f>
        <v>0</v>
      </c>
      <c r="AH28" s="185">
        <f>IF('7. Pause minimal'!$C$3="Score",0,0)</f>
        <v>0</v>
      </c>
      <c r="AI28" s="185">
        <f>IF('7. Pause minimal'!$C$3="Score",0,0)</f>
        <v>0</v>
      </c>
      <c r="AJ28" s="185">
        <f>IF('7. Pause minimal'!$C$3="Score",0,0)</f>
        <v>0</v>
      </c>
      <c r="AK28" s="185">
        <f>IF('7. Pause minimal'!$C$3="Score",0,0)</f>
        <v>0</v>
      </c>
      <c r="AL28" s="185">
        <f>IF('7. Pause minimal'!$C$3="Score",0,0)</f>
        <v>0</v>
      </c>
      <c r="AM28" s="185">
        <f>IF('7. Pause minimal'!$C$3="Score",0,0)</f>
        <v>0</v>
      </c>
      <c r="AN28" s="185">
        <f>IF('7. Pause minimal'!$C$3="Score",0,0)</f>
        <v>0</v>
      </c>
      <c r="AO28" s="185">
        <f>IF('7. Pause minimal'!$C$3="Score",1,1)</f>
        <v>1</v>
      </c>
      <c r="AP28" s="185">
        <f>IF('7. Pause minimal'!$C$3="Score",1,1)</f>
        <v>1</v>
      </c>
      <c r="AQ28" s="185">
        <f>IF('7. Pause minimal'!$C$3="Score",1,1)</f>
        <v>1</v>
      </c>
      <c r="AR28" s="185">
        <f>IF('7. Pause minimal'!$C$3="Score",1,1)</f>
        <v>1</v>
      </c>
      <c r="AS28" s="194">
        <f>IF('7. Pause minimal'!$C$3="Score",1,1)</f>
        <v>1</v>
      </c>
      <c r="AT28" s="4">
        <f>IF('7. Pause minimal'!$C$3="Score",1,1)</f>
        <v>1</v>
      </c>
      <c r="AU28" s="4">
        <f>IF('7. Pause minimal'!$C$3="Score",1,1)</f>
        <v>1</v>
      </c>
      <c r="AV28" s="4">
        <f>IF('7. Pause minimal'!$C$3="Score",0,0)</f>
        <v>0</v>
      </c>
      <c r="AW28" s="4">
        <f>IF('7. Pause minimal'!$C$3="Score",0,0)</f>
        <v>0</v>
      </c>
      <c r="AX28" s="4">
        <f>IF('7. Pause minimal'!$C$3="Score",0,0)</f>
        <v>0</v>
      </c>
      <c r="AY28" s="4">
        <f>IF('7. Pause minimal'!$C$3="Score",0,0)</f>
        <v>0</v>
      </c>
      <c r="AZ28" s="4">
        <f>IF('7. Pause minimal'!$C$3="Score",0,0)</f>
        <v>0</v>
      </c>
      <c r="BA28" s="4">
        <f>IF('7. Pause minimal'!$C$3="Score",0,0)</f>
        <v>0</v>
      </c>
      <c r="BB28" s="4">
        <f>IF('7. Pause minimal'!$C$3="Score",0,0)</f>
        <v>0</v>
      </c>
      <c r="BC28" s="4">
        <f>IF('7. Pause minimal'!$C$3="Score",0,0)</f>
        <v>0</v>
      </c>
      <c r="BD28" s="4">
        <f>IF('7. Pause minimal'!$C$3="Score",0,0)</f>
        <v>0</v>
      </c>
      <c r="BE28" s="4">
        <f>IF('7. Pause minimal'!$C$3="Score",0,0)</f>
        <v>0</v>
      </c>
      <c r="BF28" s="4">
        <f>IF('7. Pause minimal'!$C$3="Score",0,0)</f>
        <v>0</v>
      </c>
      <c r="BG28" s="4">
        <f>IF('7. Pause minimal'!$C$3="Score",0,0)</f>
        <v>0</v>
      </c>
      <c r="BH28" s="4">
        <f>IF('7. Pause minimal'!$C$3="Score",0,0)</f>
        <v>0</v>
      </c>
      <c r="BI28" s="4">
        <f>IF('7. Pause minimal'!$C$3="Score",0,0)</f>
        <v>0</v>
      </c>
      <c r="BJ28" s="4">
        <f>IF('7. Pause minimal'!$C$3="Score",0,0)</f>
        <v>0</v>
      </c>
      <c r="BK28" s="4">
        <f>IF('7. Pause minimal'!$C$3="Score",0,0)</f>
        <v>0</v>
      </c>
      <c r="BL28" s="4">
        <f>IF('7. Pause minimal'!$C$3="Score",0,0)</f>
        <v>0</v>
      </c>
      <c r="BM28" s="4">
        <f>IF('7. Pause minimal'!$C$3="Score",0,0)</f>
        <v>0</v>
      </c>
      <c r="BN28" s="4">
        <f>IF('7. Pause minimal'!$C$3="Score",0,0)</f>
        <v>0</v>
      </c>
      <c r="BO28" s="4">
        <f>IF('7. Pause minimal'!$C$3="Score",0,0)</f>
        <v>0</v>
      </c>
      <c r="BP28" s="4">
        <f>IF('7. Pause minimal'!$C$3="Score",0,0)</f>
        <v>0</v>
      </c>
      <c r="BQ28" s="4">
        <f>IF('7. Pause minimal'!$C$3="Score",0,0)</f>
        <v>0</v>
      </c>
      <c r="BR28" s="4">
        <f>IF('7. Pause minimal'!$C$3="Score",0,0)</f>
        <v>0</v>
      </c>
      <c r="BS28" s="4">
        <f>IF('7. Pause minimal'!$C$3="Score",0,0)</f>
        <v>0</v>
      </c>
      <c r="BT28" s="4">
        <f>IF('7. Pause minimal'!$C$3="Score",0,0)</f>
        <v>0</v>
      </c>
      <c r="BU28" s="4">
        <f>IF('7. Pause minimal'!$C$3="Score",0,0)</f>
        <v>0</v>
      </c>
      <c r="BV28" s="4">
        <f>IF('7. Pause minimal'!$C$3="Score",0,0)</f>
        <v>0</v>
      </c>
      <c r="BW28" s="4">
        <f>IF('7. Pause minimal'!$C$3="Score",0,0)</f>
        <v>0</v>
      </c>
      <c r="BX28" s="4">
        <f>IF('7. Pause minimal'!$C$3="Score",0,0)</f>
        <v>0</v>
      </c>
      <c r="BY28" s="4">
        <f>IF('7. Pause minimal'!$C$3="Score",0,0)</f>
        <v>0</v>
      </c>
      <c r="BZ28" s="4">
        <f>IF('7. Pause minimal'!$C$3="Score",0,0)</f>
        <v>0</v>
      </c>
      <c r="CA28" s="4">
        <f>IF('7. Pause minimal'!$C$3="Score",0,0)</f>
        <v>0</v>
      </c>
      <c r="CB28" s="4">
        <f>IF('7. Pause minimal'!$C$3="Score",0,0)</f>
        <v>0</v>
      </c>
      <c r="CC28" s="4">
        <f>IF('7. Pause minimal'!$C$3="Score",0,0)</f>
        <v>0</v>
      </c>
      <c r="CD28" s="4">
        <f>IF('7. Pause minimal'!$C$3="Score",0,0)</f>
        <v>0</v>
      </c>
      <c r="CE28" s="4">
        <f>IF('7. Pause minimal'!$C$3="Score",0,0)</f>
        <v>0</v>
      </c>
      <c r="CF28" s="4">
        <f>IF('7. Pause minimal'!$C$3="Score",0,0)</f>
        <v>0</v>
      </c>
      <c r="CG28" s="4">
        <f>IF('7. Pause minimal'!$C$3="Score",0,0)</f>
        <v>0</v>
      </c>
      <c r="CH28" s="4">
        <f>IF('7. Pause minimal'!$C$3="Score",0,0)</f>
        <v>0</v>
      </c>
      <c r="CI28" s="4">
        <f>IF('7. Pause minimal'!$C$3="Score",0,0)</f>
        <v>0</v>
      </c>
      <c r="CJ28" s="4">
        <f>IF('7. Pause minimal'!$C$3="Score",0,0)</f>
        <v>0</v>
      </c>
      <c r="CK28" s="4">
        <f>IF('7. Pause minimal'!$C$3="Score",0,0)</f>
        <v>0</v>
      </c>
      <c r="CL28" s="4">
        <f>IF('7. Pause minimal'!$C$3="Score",0,0)</f>
        <v>0</v>
      </c>
      <c r="CM28" s="4">
        <f>IF('7. Pause minimal'!$C$3="Score",0,0)</f>
        <v>0</v>
      </c>
      <c r="CN28" s="4">
        <f>IF('7. Pause minimal'!$C$3="Score",0,0)</f>
        <v>0</v>
      </c>
      <c r="CO28" s="4">
        <f>IF('7. Pause minimal'!$C$3="Score",0,0)</f>
        <v>0</v>
      </c>
      <c r="CP28" s="4">
        <f>IF('7. Pause minimal'!$C$3="Score",0,0)</f>
        <v>0</v>
      </c>
      <c r="CQ28" s="4">
        <f>IF('7. Pause minimal'!$C$3="Score",0,0)</f>
        <v>0</v>
      </c>
      <c r="CR28" s="4">
        <f>IF('7. Pause minimal'!$C$3="Score",0,0)</f>
        <v>0</v>
      </c>
      <c r="CS28" s="4">
        <f>IF('7. Pause minimal'!$C$3="Score",0,0)</f>
        <v>0</v>
      </c>
      <c r="CT28" s="4">
        <f>IF('7. Pause minimal'!$C$3="Score",1,1)</f>
        <v>1</v>
      </c>
      <c r="CU28" s="4">
        <f>IF('7. Pause minimal'!$C$3="Score",1,1)</f>
        <v>1</v>
      </c>
      <c r="CV28" s="4">
        <f>IF('7. Pause minimal'!$C$3="Score",1,1)</f>
        <v>1</v>
      </c>
      <c r="CW28" s="4">
        <f>IF('7. Pause minimal'!$C$3="Score",1,1)</f>
        <v>1</v>
      </c>
      <c r="CX28" s="4">
        <f>IF('7. Pause minimal'!$C$3="Score",1,1)</f>
        <v>1</v>
      </c>
      <c r="CY28" s="4">
        <f>IF('7. Pause minimal'!$C$3="Score",1,1)</f>
        <v>1</v>
      </c>
      <c r="CZ28" s="4">
        <f>IF('7. Pause minimal'!$C$3="Score",0,0)</f>
        <v>0</v>
      </c>
      <c r="DA28">
        <f>IF('7. Pause minimal'!$C$3="Score",0,0)</f>
        <v>0</v>
      </c>
    </row>
    <row r="29" spans="2:105" x14ac:dyDescent="0.35">
      <c r="B29" s="186" t="s">
        <v>691</v>
      </c>
      <c r="C29" s="187">
        <v>1</v>
      </c>
      <c r="D29" s="207">
        <f t="shared" si="3"/>
        <v>0.24705882352941178</v>
      </c>
      <c r="E29" s="187">
        <f>IF('7. Pause minimal'!$C$3="Score",,)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IF('7. Pause minimal'!$C$3="Score",,)</f>
        <v>0</v>
      </c>
      <c r="Q29" s="187">
        <f>IF('7. Pause minimal'!$C$3="Score",,)</f>
        <v>0</v>
      </c>
      <c r="R29" s="187">
        <f>IF('7. Pause minimal'!$C$3="Score",,)</f>
        <v>0</v>
      </c>
      <c r="S29" s="188">
        <f>IF('7. Pause minimal'!$C$3="Score",,)</f>
        <v>0</v>
      </c>
      <c r="T29" s="188">
        <f>IF('7. Pause minimal'!$C$3="Score",,)</f>
        <v>0</v>
      </c>
      <c r="U29" s="172">
        <f>IF('7. Pause minimal'!$C$3="Score",0,0)</f>
        <v>0</v>
      </c>
      <c r="V29" s="172">
        <f>IF('7. Pause minimal'!$C$3="Score",0,0)</f>
        <v>0</v>
      </c>
      <c r="W29" s="172">
        <f>IF('7. Pause minimal'!$C$3="Score",0,0)</f>
        <v>0</v>
      </c>
      <c r="X29" s="172">
        <f>IF('7. Pause minimal'!$C$3="Score",0,0)</f>
        <v>0</v>
      </c>
      <c r="Y29" s="172">
        <f>IF('7. Pause minimal'!$C$3="Score",0,0)</f>
        <v>0</v>
      </c>
      <c r="Z29" s="172">
        <f>IF('7. Pause minimal'!$C$3="Score",0,0)</f>
        <v>0</v>
      </c>
      <c r="AA29" s="172">
        <f>IF('7. Pause minimal'!$C$3="Score",0,0)</f>
        <v>0</v>
      </c>
      <c r="AB29" s="172">
        <f>IF('7. Pause minimal'!$C$3="Score",0,0)</f>
        <v>0</v>
      </c>
      <c r="AC29" s="172">
        <f>IF('7. Pause minimal'!$C$3="Score",0,0)</f>
        <v>0</v>
      </c>
      <c r="AD29" s="172">
        <f>IF('7. Pause minimal'!$C$3="Score",0,0)</f>
        <v>0</v>
      </c>
      <c r="AE29" s="172">
        <f>IF('7. Pause minimal'!$C$3="Score",0,0)</f>
        <v>0</v>
      </c>
      <c r="AF29" s="172">
        <f>IF('7. Pause minimal'!$C$3="Score",0,0)</f>
        <v>0</v>
      </c>
      <c r="AG29" s="172">
        <f>IF('7. Pause minimal'!$C$3="Score",0,0)</f>
        <v>0</v>
      </c>
      <c r="AH29" s="172">
        <f>IF('7. Pause minimal'!$C$3="Score",0,0)</f>
        <v>0</v>
      </c>
      <c r="AI29" s="172">
        <f>IF('7. Pause minimal'!$C$3="Score",0,0)</f>
        <v>0</v>
      </c>
      <c r="AJ29" s="172">
        <f>IF('7. Pause minimal'!$C$3="Score",0,0)</f>
        <v>0</v>
      </c>
      <c r="AK29" s="172">
        <f>IF('7. Pause minimal'!$C$3="Score",0,0)</f>
        <v>0</v>
      </c>
      <c r="AL29" s="172">
        <f>IF('7. Pause minimal'!$C$3="Score",0,0)</f>
        <v>0</v>
      </c>
      <c r="AM29" s="172">
        <f>IF('7. Pause minimal'!$C$3="Score",0,0)</f>
        <v>0</v>
      </c>
      <c r="AN29" s="172">
        <f>IF('7. Pause minimal'!$C$3="Score",0,0)</f>
        <v>0</v>
      </c>
      <c r="AO29" s="172">
        <f>IF('7. Pause minimal'!$C$3="Score",0,0)</f>
        <v>0</v>
      </c>
      <c r="AP29" s="172">
        <f>IF('7. Pause minimal'!$C$3="Score",0,0)</f>
        <v>0</v>
      </c>
      <c r="AQ29" s="172">
        <f>IF('7. Pause minimal'!$C$3="Score",0,0)</f>
        <v>0</v>
      </c>
      <c r="AR29" s="172">
        <f>IF('7. Pause minimal'!$C$3="Score",1,1)</f>
        <v>1</v>
      </c>
      <c r="AS29" s="189">
        <f>IF('7. Pause minimal'!$C$3="Score",1,1)</f>
        <v>1</v>
      </c>
      <c r="AT29" s="4">
        <f>IF('7. Pause minimal'!$C$3="Score",1,1)</f>
        <v>1</v>
      </c>
      <c r="AU29" s="4">
        <f>IF('7. Pause minimal'!$C$3="Score",1,1)</f>
        <v>1</v>
      </c>
      <c r="AV29" s="4">
        <f>IF('7. Pause minimal'!$C$3="Score",1,1)</f>
        <v>1</v>
      </c>
      <c r="AW29" s="4">
        <f>IF('7. Pause minimal'!$C$3="Score",1,1)</f>
        <v>1</v>
      </c>
      <c r="AX29" s="4">
        <f>IF('7. Pause minimal'!$C$3="Score",1,1)</f>
        <v>1</v>
      </c>
      <c r="AY29" s="4">
        <f>IF('7. Pause minimal'!$C$3="Score",0,0)</f>
        <v>0</v>
      </c>
      <c r="AZ29" s="4">
        <f>IF('7. Pause minimal'!$C$3="Score",0,0)</f>
        <v>0</v>
      </c>
      <c r="BA29" s="4">
        <f>IF('7. Pause minimal'!$C$3="Score",0,0)</f>
        <v>0</v>
      </c>
      <c r="BB29" s="4">
        <f>IF('7. Pause minimal'!$C$3="Score",0,0)</f>
        <v>0</v>
      </c>
      <c r="BC29" s="4">
        <f>IF('7. Pause minimal'!$C$3="Score",0,0)</f>
        <v>0</v>
      </c>
      <c r="BD29" s="4">
        <f>IF('7. Pause minimal'!$C$3="Score",0,0)</f>
        <v>0</v>
      </c>
      <c r="BE29" s="4">
        <f>IF('7. Pause minimal'!$C$3="Score",0,0)</f>
        <v>0</v>
      </c>
      <c r="BF29" s="4">
        <f>IF('7. Pause minimal'!$C$3="Score",0,0)</f>
        <v>0</v>
      </c>
      <c r="BG29" s="4">
        <f>IF('7. Pause minimal'!$C$3="Score",0,0)</f>
        <v>0</v>
      </c>
      <c r="BH29" s="4">
        <f>IF('7. Pause minimal'!$C$3="Score",0,0)</f>
        <v>0</v>
      </c>
      <c r="BI29" s="4">
        <f>IF('7. Pause minimal'!$C$3="Score",0,0)</f>
        <v>0</v>
      </c>
      <c r="BJ29" s="4">
        <f>IF('7. Pause minimal'!$C$3="Score",0,0)</f>
        <v>0</v>
      </c>
      <c r="BK29" s="4">
        <f>IF('7. Pause minimal'!$C$3="Score",0,0)</f>
        <v>0</v>
      </c>
      <c r="BL29" s="4">
        <f>IF('7. Pause minimal'!$C$3="Score",0,0)</f>
        <v>0</v>
      </c>
      <c r="BM29" s="4">
        <f>IF('7. Pause minimal'!$C$3="Score",0,0)</f>
        <v>0</v>
      </c>
      <c r="BN29" s="4">
        <f>IF('7. Pause minimal'!$C$3="Score",1,1)</f>
        <v>1</v>
      </c>
      <c r="BO29" s="4">
        <f>IF('7. Pause minimal'!$C$3="Score",1,1)</f>
        <v>1</v>
      </c>
      <c r="BP29" s="4">
        <f>IF('7. Pause minimal'!$C$3="Score",1,1)</f>
        <v>1</v>
      </c>
      <c r="BQ29" s="4">
        <f>IF('7. Pause minimal'!$C$3="Score",1,1)</f>
        <v>1</v>
      </c>
      <c r="BR29" s="4">
        <f>IF('7. Pause minimal'!$C$3="Score",1,1)</f>
        <v>1</v>
      </c>
      <c r="BS29" s="4">
        <f>IF('7. Pause minimal'!$C$3="Score",1,1)</f>
        <v>1</v>
      </c>
      <c r="BT29" s="4">
        <f>IF('7. Pause minimal'!$C$3="Score",1,1)</f>
        <v>1</v>
      </c>
      <c r="BU29" s="4">
        <f>IF('7. Pause minimal'!$C$3="Score",0,0)</f>
        <v>0</v>
      </c>
      <c r="BV29" s="4">
        <f>IF('7. Pause minimal'!$C$3="Score",0,0)</f>
        <v>0</v>
      </c>
      <c r="BW29" s="4">
        <f>IF('7. Pause minimal'!$C$3="Score",0,0)</f>
        <v>0</v>
      </c>
      <c r="BX29" s="4">
        <f>IF('7. Pause minimal'!$C$3="Score",1,1)</f>
        <v>1</v>
      </c>
      <c r="BY29" s="4">
        <f>IF('7. Pause minimal'!$C$3="Score",1,1)</f>
        <v>1</v>
      </c>
      <c r="BZ29" s="4">
        <f>IF('7. Pause minimal'!$C$3="Score",1,1)</f>
        <v>1</v>
      </c>
      <c r="CA29" s="4">
        <f>IF('7. Pause minimal'!$C$3="Score",1,1)</f>
        <v>1</v>
      </c>
      <c r="CB29" s="4">
        <f>IF('7. Pause minimal'!$C$3="Score",1,1)</f>
        <v>1</v>
      </c>
      <c r="CC29" s="4">
        <f>IF('7. Pause minimal'!$C$3="Score",1,1)</f>
        <v>1</v>
      </c>
      <c r="CD29" s="4">
        <f>IF('7. Pause minimal'!$C$3="Score",1,1)</f>
        <v>1</v>
      </c>
      <c r="CE29" s="4">
        <f>IF('7. Pause minimal'!$C$3="Score",0,0)</f>
        <v>0</v>
      </c>
      <c r="CF29" s="4">
        <f>IF('7. Pause minimal'!$C$3="Score",0,0)</f>
        <v>0</v>
      </c>
      <c r="CG29" s="4">
        <f>IF('7. Pause minimal'!$C$3="Score",0,0)</f>
        <v>0</v>
      </c>
      <c r="CH29" s="4">
        <f>IF('7. Pause minimal'!$C$3="Score",0,0)</f>
        <v>0</v>
      </c>
      <c r="CI29" s="4">
        <f>IF('7. Pause minimal'!$C$3="Score",0,0)</f>
        <v>0</v>
      </c>
      <c r="CJ29" s="4">
        <f>IF('7. Pause minimal'!$C$3="Score",0,0)</f>
        <v>0</v>
      </c>
      <c r="CK29" s="4">
        <f>IF('7. Pause minimal'!$C$3="Score",0,0)</f>
        <v>0</v>
      </c>
      <c r="CL29" s="4">
        <f>IF('7. Pause minimal'!$C$3="Score",0,0)</f>
        <v>0</v>
      </c>
      <c r="CM29" s="4">
        <f>IF('7. Pause minimal'!$C$3="Score",0,0)</f>
        <v>0</v>
      </c>
      <c r="CN29" s="4">
        <f>IF('7. Pause minimal'!$C$3="Score",0,0)</f>
        <v>0</v>
      </c>
      <c r="CO29" s="4">
        <f>IF('7. Pause minimal'!$C$3="Score",0,0)</f>
        <v>0</v>
      </c>
      <c r="CP29" s="4">
        <f>IF('7. Pause minimal'!$C$3="Score",0,0)</f>
        <v>0</v>
      </c>
      <c r="CQ29" s="4">
        <f>IF('7. Pause minimal'!$C$3="Score",0,0)</f>
        <v>0</v>
      </c>
      <c r="CR29" s="4">
        <f>IF('7. Pause minimal'!$C$3="Score",0,0)</f>
        <v>0</v>
      </c>
      <c r="CS29" s="4">
        <f>IF('7. Pause minimal'!$C$3="Score",0,0)</f>
        <v>0</v>
      </c>
      <c r="CT29" s="4">
        <f>IF('7. Pause minimal'!$C$3="Score",0,0)</f>
        <v>0</v>
      </c>
      <c r="CU29" s="4">
        <f>IF('7. Pause minimal'!$C$3="Score",0,0)</f>
        <v>0</v>
      </c>
      <c r="CV29" s="4">
        <f>IF('7. Pause minimal'!$C$3="Score",0,0)</f>
        <v>0</v>
      </c>
      <c r="CW29" s="4">
        <f>IF('7. Pause minimal'!$C$3="Score",0,0)</f>
        <v>0</v>
      </c>
      <c r="CX29" s="4">
        <f>IF('7. Pause minimal'!$C$3="Score",0,0)</f>
        <v>0</v>
      </c>
      <c r="CY29" s="4">
        <f>IF('7. Pause minimal'!$C$3="Score",0,0)</f>
        <v>0</v>
      </c>
      <c r="CZ29" s="4">
        <f>IF('7. Pause minimal'!$C$3="Score",0,0)</f>
        <v>0</v>
      </c>
      <c r="DA29">
        <f>IF('7. Pause minimal'!$C$3="Score",0,0)</f>
        <v>0</v>
      </c>
    </row>
    <row r="30" spans="2:105" x14ac:dyDescent="0.35">
      <c r="B30" s="186" t="s">
        <v>692</v>
      </c>
      <c r="C30" s="187">
        <v>1</v>
      </c>
      <c r="D30" s="207">
        <f t="shared" si="3"/>
        <v>8.2352941176470587E-2</v>
      </c>
      <c r="E30" s="188">
        <f>IF('7. Pause minimal'!$C$3="Score",,)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IF('7. Pause minimal'!$C$3="Score",,)</f>
        <v>0</v>
      </c>
      <c r="Q30" s="187">
        <f>IF('7. Pause minimal'!$C$3="Score",,)</f>
        <v>0</v>
      </c>
      <c r="R30" s="187">
        <f>IF('7. Pause minimal'!$C$3="Score",,)</f>
        <v>0</v>
      </c>
      <c r="S30" s="187">
        <f>IF('7. Pause minimal'!$C$3="Score",,)</f>
        <v>0</v>
      </c>
      <c r="T30" s="187">
        <f>IF('7. Pause minimal'!$C$3="Score",,)</f>
        <v>0</v>
      </c>
      <c r="U30" s="172">
        <f>IF('7. Pause minimal'!$C$3="Score",0,0)</f>
        <v>0</v>
      </c>
      <c r="V30" s="172">
        <f>IF('7. Pause minimal'!$C$3="Score",0,0)</f>
        <v>0</v>
      </c>
      <c r="W30" s="172">
        <f>IF('7. Pause minimal'!$C$3="Score",0,0)</f>
        <v>0</v>
      </c>
      <c r="X30" s="172">
        <f>IF('7. Pause minimal'!$C$3="Score",0,0)</f>
        <v>0</v>
      </c>
      <c r="Y30" s="172">
        <f>IF('7. Pause minimal'!$C$3="Score",0,0)</f>
        <v>0</v>
      </c>
      <c r="Z30" s="172">
        <f>IF('7. Pause minimal'!$C$3="Score",0,0)</f>
        <v>0</v>
      </c>
      <c r="AA30" s="172">
        <f>IF('7. Pause minimal'!$C$3="Score",0,0)</f>
        <v>0</v>
      </c>
      <c r="AB30" s="172">
        <f>IF('7. Pause minimal'!$C$3="Score",0,0)</f>
        <v>0</v>
      </c>
      <c r="AC30" s="172">
        <f>IF('7. Pause minimal'!$C$3="Score",0,0)</f>
        <v>0</v>
      </c>
      <c r="AD30" s="172">
        <f>IF('7. Pause minimal'!$C$3="Score",0,0)</f>
        <v>0</v>
      </c>
      <c r="AE30" s="172">
        <f>IF('7. Pause minimal'!$C$3="Score",0,0)</f>
        <v>0</v>
      </c>
      <c r="AF30" s="172">
        <f>IF('7. Pause minimal'!$C$3="Score",0,0)</f>
        <v>0</v>
      </c>
      <c r="AG30" s="172">
        <f>IF('7. Pause minimal'!$C$3="Score",0,0)</f>
        <v>0</v>
      </c>
      <c r="AH30" s="172">
        <f>IF('7. Pause minimal'!$C$3="Score",0,0)</f>
        <v>0</v>
      </c>
      <c r="AI30" s="172">
        <f>IF('7. Pause minimal'!$C$3="Score",0,0)</f>
        <v>0</v>
      </c>
      <c r="AJ30" s="172">
        <f>IF('7. Pause minimal'!$C$3="Score",0,0)</f>
        <v>0</v>
      </c>
      <c r="AK30" s="172">
        <f>IF('7. Pause minimal'!$C$3="Score",0,0)</f>
        <v>0</v>
      </c>
      <c r="AL30" s="172">
        <f>IF('7. Pause minimal'!$C$3="Score",0,0)</f>
        <v>0</v>
      </c>
      <c r="AM30" s="172">
        <f>IF('7. Pause minimal'!$C$3="Score",0,0)</f>
        <v>0</v>
      </c>
      <c r="AN30" s="172">
        <f>IF('7. Pause minimal'!$C$3="Score",0,0)</f>
        <v>0</v>
      </c>
      <c r="AO30" s="172">
        <f>IF('7. Pause minimal'!$C$3="Score",0,0)</f>
        <v>0</v>
      </c>
      <c r="AP30" s="172">
        <f>IF('7. Pause minimal'!$C$3="Score",0,0)</f>
        <v>0</v>
      </c>
      <c r="AQ30" s="172">
        <f>IF('7. Pause minimal'!$C$3="Score",0,0)</f>
        <v>0</v>
      </c>
      <c r="AR30" s="172">
        <f>IF('7. Pause minimal'!$C$3="Score",0,0)</f>
        <v>0</v>
      </c>
      <c r="AS30" s="189">
        <f>IF('7. Pause minimal'!$C$3="Score",0,0)</f>
        <v>0</v>
      </c>
      <c r="AT30" s="4">
        <f>IF('7. Pause minimal'!$C$3="Score",0,0)</f>
        <v>0</v>
      </c>
      <c r="AU30" s="4">
        <f>IF('7. Pause minimal'!$C$3="Score",0,0)</f>
        <v>0</v>
      </c>
      <c r="AV30" s="4">
        <f>IF('7. Pause minimal'!$C$3="Score",0,0)</f>
        <v>0</v>
      </c>
      <c r="AW30" s="4">
        <f>IF('7. Pause minimal'!$C$3="Score",0,0)</f>
        <v>0</v>
      </c>
      <c r="AX30" s="4">
        <f>IF('7. Pause minimal'!$C$3="Score",1,1)</f>
        <v>1</v>
      </c>
      <c r="AY30" s="4">
        <f>IF('7. Pause minimal'!$C$3="Score",1,1)</f>
        <v>1</v>
      </c>
      <c r="AZ30" s="4">
        <f>IF('7. Pause minimal'!$C$3="Score",1,1)</f>
        <v>1</v>
      </c>
      <c r="BA30" s="4">
        <f>IF('7. Pause minimal'!$C$3="Score",1,1)</f>
        <v>1</v>
      </c>
      <c r="BB30" s="4">
        <f>IF('7. Pause minimal'!$C$3="Score",1,1)</f>
        <v>1</v>
      </c>
      <c r="BC30" s="4">
        <f>IF('7. Pause minimal'!$C$3="Score",1,1)</f>
        <v>1</v>
      </c>
      <c r="BD30" s="4">
        <f>IF('7. Pause minimal'!$C$3="Score",1,1)</f>
        <v>1</v>
      </c>
      <c r="BE30" s="4">
        <f>IF('7. Pause minimal'!$C$3="Score",0,0)</f>
        <v>0</v>
      </c>
      <c r="BF30" s="4">
        <f>IF('7. Pause minimal'!$C$3="Score",0,0)</f>
        <v>0</v>
      </c>
      <c r="BG30" s="4">
        <f>IF('7. Pause minimal'!$C$3="Score",0,0)</f>
        <v>0</v>
      </c>
      <c r="BH30" s="4">
        <f>IF('7. Pause minimal'!$C$3="Score",0,0)</f>
        <v>0</v>
      </c>
      <c r="BI30" s="4">
        <f>IF('7. Pause minimal'!$C$3="Score",0,0)</f>
        <v>0</v>
      </c>
      <c r="BJ30" s="4">
        <f>IF('7. Pause minimal'!$C$3="Score",0,0)</f>
        <v>0</v>
      </c>
      <c r="BK30" s="4">
        <f>IF('7. Pause minimal'!$C$3="Score",0,0)</f>
        <v>0</v>
      </c>
      <c r="BL30" s="4">
        <f>IF('7. Pause minimal'!$C$3="Score",0,0)</f>
        <v>0</v>
      </c>
      <c r="BM30" s="4">
        <f>IF('7. Pause minimal'!$C$3="Score",0,0)</f>
        <v>0</v>
      </c>
      <c r="BN30" s="4">
        <f>IF('7. Pause minimal'!$C$3="Score",0,0)</f>
        <v>0</v>
      </c>
      <c r="BO30" s="4">
        <f>IF('7. Pause minimal'!$C$3="Score",0,0)</f>
        <v>0</v>
      </c>
      <c r="BP30" s="4">
        <f>IF('7. Pause minimal'!$C$3="Score",0,0)</f>
        <v>0</v>
      </c>
      <c r="BQ30" s="4">
        <f>IF('7. Pause minimal'!$C$3="Score",0,0)</f>
        <v>0</v>
      </c>
      <c r="BR30" s="4">
        <f>IF('7. Pause minimal'!$C$3="Score",0,0)</f>
        <v>0</v>
      </c>
      <c r="BS30" s="4">
        <f>IF('7. Pause minimal'!$C$3="Score",0,0)</f>
        <v>0</v>
      </c>
      <c r="BT30" s="4">
        <f>IF('7. Pause minimal'!$C$3="Score",0,0)</f>
        <v>0</v>
      </c>
      <c r="BU30" s="4">
        <f>IF('7. Pause minimal'!$C$3="Score",0,0)</f>
        <v>0</v>
      </c>
      <c r="BV30" s="4">
        <f>IF('7. Pause minimal'!$C$3="Score",0,0)</f>
        <v>0</v>
      </c>
      <c r="BW30" s="4">
        <f>IF('7. Pause minimal'!$C$3="Score",0,0)</f>
        <v>0</v>
      </c>
      <c r="BX30" s="4">
        <f>IF('7. Pause minimal'!$C$3="Score",0,0)</f>
        <v>0</v>
      </c>
      <c r="BY30" s="4">
        <f>IF('7. Pause minimal'!$C$3="Score",0,0)</f>
        <v>0</v>
      </c>
      <c r="BZ30" s="4">
        <f>IF('7. Pause minimal'!$C$3="Score",0,0)</f>
        <v>0</v>
      </c>
      <c r="CA30" s="4">
        <f>IF('7. Pause minimal'!$C$3="Score",0,0)</f>
        <v>0</v>
      </c>
      <c r="CB30" s="4">
        <f>IF('7. Pause minimal'!$C$3="Score",0,0)</f>
        <v>0</v>
      </c>
      <c r="CC30" s="4">
        <f>IF('7. Pause minimal'!$C$3="Score",0,0)</f>
        <v>0</v>
      </c>
      <c r="CD30" s="4">
        <f>IF('7. Pause minimal'!$C$3="Score",0,0)</f>
        <v>0</v>
      </c>
      <c r="CE30" s="4">
        <f>IF('7. Pause minimal'!$C$3="Score",0,0)</f>
        <v>0</v>
      </c>
      <c r="CF30" s="4">
        <f>IF('7. Pause minimal'!$C$3="Score",0,0)</f>
        <v>0</v>
      </c>
      <c r="CG30" s="4">
        <f>IF('7. Pause minimal'!$C$3="Score",0,0)</f>
        <v>0</v>
      </c>
      <c r="CH30" s="4">
        <f>IF('7. Pause minimal'!$C$3="Score",0,0)</f>
        <v>0</v>
      </c>
      <c r="CI30" s="4">
        <f>IF('7. Pause minimal'!$C$3="Score",0,0)</f>
        <v>0</v>
      </c>
      <c r="CJ30" s="4">
        <f>IF('7. Pause minimal'!$C$3="Score",0,0)</f>
        <v>0</v>
      </c>
      <c r="CK30" s="4">
        <f>IF('7. Pause minimal'!$C$3="Score",0,0)</f>
        <v>0</v>
      </c>
      <c r="CL30" s="4">
        <f>IF('7. Pause minimal'!$C$3="Score",0,0)</f>
        <v>0</v>
      </c>
      <c r="CM30" s="4">
        <f>IF('7. Pause minimal'!$C$3="Score",0,0)</f>
        <v>0</v>
      </c>
      <c r="CN30" s="4">
        <f>IF('7. Pause minimal'!$C$3="Score",0,0)</f>
        <v>0</v>
      </c>
      <c r="CO30" s="4">
        <f>IF('7. Pause minimal'!$C$3="Score",0,0)</f>
        <v>0</v>
      </c>
      <c r="CP30" s="4">
        <f>IF('7. Pause minimal'!$C$3="Score",0,0)</f>
        <v>0</v>
      </c>
      <c r="CQ30" s="4">
        <f>IF('7. Pause minimal'!$C$3="Score",0,0)</f>
        <v>0</v>
      </c>
      <c r="CR30" s="4">
        <f>IF('7. Pause minimal'!$C$3="Score",0,0)</f>
        <v>0</v>
      </c>
      <c r="CS30" s="4">
        <f>IF('7. Pause minimal'!$C$3="Score",0,0)</f>
        <v>0</v>
      </c>
      <c r="CT30" s="4">
        <f>IF('7. Pause minimal'!$C$3="Score",0,0)</f>
        <v>0</v>
      </c>
      <c r="CU30" s="4">
        <f>IF('7. Pause minimal'!$C$3="Score",0,0)</f>
        <v>0</v>
      </c>
      <c r="CV30" s="4">
        <f>IF('7. Pause minimal'!$C$3="Score",0,0)</f>
        <v>0</v>
      </c>
      <c r="CW30" s="4">
        <f>IF('7. Pause minimal'!$C$3="Score",0,0)</f>
        <v>0</v>
      </c>
      <c r="CX30" s="4">
        <f>IF('7. Pause minimal'!$C$3="Score",0,0)</f>
        <v>0</v>
      </c>
      <c r="CY30" s="4">
        <f>IF('7. Pause minimal'!$C$3="Score",0,0)</f>
        <v>0</v>
      </c>
      <c r="CZ30" s="4">
        <f>IF('7. Pause minimal'!$C$3="Score",0,0)</f>
        <v>0</v>
      </c>
      <c r="DA30">
        <f>IF('7. Pause minimal'!$C$3="Score",0,0)</f>
        <v>0</v>
      </c>
    </row>
    <row r="31" spans="2:105" x14ac:dyDescent="0.35">
      <c r="B31" s="186" t="s">
        <v>693</v>
      </c>
      <c r="C31" s="172">
        <v>1</v>
      </c>
      <c r="D31" s="207">
        <f t="shared" si="3"/>
        <v>8.2352941176470587E-2</v>
      </c>
      <c r="E31" s="188">
        <f>IF('7. Pause minimal'!$C$3="Score",,)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IF('7. Pause minimal'!$C$3="Score",,)</f>
        <v>0</v>
      </c>
      <c r="Q31" s="187">
        <f>IF('7. Pause minimal'!$C$3="Score",,)</f>
        <v>0</v>
      </c>
      <c r="R31" s="187">
        <f>IF('7. Pause minimal'!$C$3="Score",,)</f>
        <v>0</v>
      </c>
      <c r="S31" s="188">
        <f>IF('7. Pause minimal'!$C$3="Score",,)</f>
        <v>0</v>
      </c>
      <c r="T31" s="188">
        <f>IF('7. Pause minimal'!$C$3="Score",,)</f>
        <v>0</v>
      </c>
      <c r="U31" s="172">
        <f>IF('7. Pause minimal'!$C$3="Score",0,0)</f>
        <v>0</v>
      </c>
      <c r="V31" s="172">
        <f>IF('7. Pause minimal'!$C$3="Score",0,0)</f>
        <v>0</v>
      </c>
      <c r="W31" s="172">
        <f>IF('7. Pause minimal'!$C$3="Score",0,0)</f>
        <v>0</v>
      </c>
      <c r="X31" s="172">
        <f>IF('7. Pause minimal'!$C$3="Score",0,0)</f>
        <v>0</v>
      </c>
      <c r="Y31" s="172">
        <f>IF('7. Pause minimal'!$C$3="Score",0,0)</f>
        <v>0</v>
      </c>
      <c r="Z31" s="172">
        <f>IF('7. Pause minimal'!$C$3="Score",0,0)</f>
        <v>0</v>
      </c>
      <c r="AA31" s="172">
        <f>IF('7. Pause minimal'!$C$3="Score",0,0)</f>
        <v>0</v>
      </c>
      <c r="AB31" s="172">
        <f>IF('7. Pause minimal'!$C$3="Score",0,0)</f>
        <v>0</v>
      </c>
      <c r="AC31" s="172">
        <f>IF('7. Pause minimal'!$C$3="Score",0,0)</f>
        <v>0</v>
      </c>
      <c r="AD31" s="172">
        <f>IF('7. Pause minimal'!$C$3="Score",0,0)</f>
        <v>0</v>
      </c>
      <c r="AE31" s="172">
        <f>IF('7. Pause minimal'!$C$3="Score",0,0)</f>
        <v>0</v>
      </c>
      <c r="AF31" s="172">
        <f>IF('7. Pause minimal'!$C$3="Score",0,0)</f>
        <v>0</v>
      </c>
      <c r="AG31" s="172">
        <f>IF('7. Pause minimal'!$C$3="Score",0,0)</f>
        <v>0</v>
      </c>
      <c r="AH31" s="172">
        <f>IF('7. Pause minimal'!$C$3="Score",0,0)</f>
        <v>0</v>
      </c>
      <c r="AI31" s="172">
        <f>IF('7. Pause minimal'!$C$3="Score",0,0)</f>
        <v>0</v>
      </c>
      <c r="AJ31" s="172">
        <f>IF('7. Pause minimal'!$C$3="Score",0,0)</f>
        <v>0</v>
      </c>
      <c r="AK31" s="172">
        <f>IF('7. Pause minimal'!$C$3="Score",0,0)</f>
        <v>0</v>
      </c>
      <c r="AL31" s="172">
        <f>IF('7. Pause minimal'!$C$3="Score",0,0)</f>
        <v>0</v>
      </c>
      <c r="AM31" s="172">
        <f>IF('7. Pause minimal'!$C$3="Score",0,0)</f>
        <v>0</v>
      </c>
      <c r="AN31" s="172">
        <f>IF('7. Pause minimal'!$C$3="Score",0,0)</f>
        <v>0</v>
      </c>
      <c r="AO31" s="172">
        <f>IF('7. Pause minimal'!$C$3="Score",0,0)</f>
        <v>0</v>
      </c>
      <c r="AP31" s="172">
        <f>IF('7. Pause minimal'!$C$3="Score",0,0)</f>
        <v>0</v>
      </c>
      <c r="AQ31" s="172">
        <f>IF('7. Pause minimal'!$C$3="Score",0,0)</f>
        <v>0</v>
      </c>
      <c r="AR31" s="172">
        <f>IF('7. Pause minimal'!$C$3="Score",0,0)</f>
        <v>0</v>
      </c>
      <c r="AS31" s="189">
        <f>IF('7. Pause minimal'!$C$3="Score",0,0)</f>
        <v>0</v>
      </c>
      <c r="AT31" s="4">
        <f>IF('7. Pause minimal'!$C$3="Score",0,0)</f>
        <v>0</v>
      </c>
      <c r="AU31" s="4">
        <f>IF('7. Pause minimal'!$C$3="Score",0,0)</f>
        <v>0</v>
      </c>
      <c r="AV31" s="4">
        <f>IF('7. Pause minimal'!$C$3="Score",0,0)</f>
        <v>0</v>
      </c>
      <c r="AW31" s="4">
        <f>IF('7. Pause minimal'!$C$3="Score",0,0)</f>
        <v>0</v>
      </c>
      <c r="AX31" s="4">
        <f>IF('7. Pause minimal'!$C$3="Score",0,0)</f>
        <v>0</v>
      </c>
      <c r="AY31" s="4">
        <f>IF('7. Pause minimal'!$C$3="Score",0,0)</f>
        <v>0</v>
      </c>
      <c r="AZ31" s="4">
        <f>IF('7. Pause minimal'!$C$3="Score",0,0)</f>
        <v>0</v>
      </c>
      <c r="BA31" s="4">
        <f>IF('7. Pause minimal'!$C$3="Score",0,0)</f>
        <v>0</v>
      </c>
      <c r="BB31" s="4">
        <f>IF('7. Pause minimal'!$C$3="Score",1,1)</f>
        <v>1</v>
      </c>
      <c r="BC31" s="4">
        <f>IF('7. Pause minimal'!$C$3="Score",1,1)</f>
        <v>1</v>
      </c>
      <c r="BD31" s="4">
        <f>IF('7. Pause minimal'!$C$3="Score",1,1)</f>
        <v>1</v>
      </c>
      <c r="BE31" s="4">
        <f>IF('7. Pause minimal'!$C$3="Score",1,1)</f>
        <v>1</v>
      </c>
      <c r="BF31" s="4">
        <f>IF('7. Pause minimal'!$C$3="Score",1,1)</f>
        <v>1</v>
      </c>
      <c r="BG31" s="4">
        <f>IF('7. Pause minimal'!$C$3="Score",1,1)</f>
        <v>1</v>
      </c>
      <c r="BH31" s="4">
        <f>IF('7. Pause minimal'!$C$3="Score",1,1)</f>
        <v>1</v>
      </c>
      <c r="BI31" s="4">
        <f>IF('7. Pause minimal'!$C$3="Score",0,0)</f>
        <v>0</v>
      </c>
      <c r="BJ31" s="4">
        <f>IF('7. Pause minimal'!$C$3="Score",0,0)</f>
        <v>0</v>
      </c>
      <c r="BK31" s="4">
        <f>IF('7. Pause minimal'!$C$3="Score",0,0)</f>
        <v>0</v>
      </c>
      <c r="BL31" s="4">
        <f>IF('7. Pause minimal'!$C$3="Score",0,0)</f>
        <v>0</v>
      </c>
      <c r="BM31" s="4">
        <f>IF('7. Pause minimal'!$C$3="Score",0,0)</f>
        <v>0</v>
      </c>
      <c r="BN31" s="4">
        <f>IF('7. Pause minimal'!$C$3="Score",0,0)</f>
        <v>0</v>
      </c>
      <c r="BO31" s="4">
        <f>IF('7. Pause minimal'!$C$3="Score",0,0)</f>
        <v>0</v>
      </c>
      <c r="BP31" s="4">
        <f>IF('7. Pause minimal'!$C$3="Score",0,0)</f>
        <v>0</v>
      </c>
      <c r="BQ31" s="4">
        <f>IF('7. Pause minimal'!$C$3="Score",0,0)</f>
        <v>0</v>
      </c>
      <c r="BR31" s="4">
        <f>IF('7. Pause minimal'!$C$3="Score",0,0)</f>
        <v>0</v>
      </c>
      <c r="BS31" s="4">
        <f>IF('7. Pause minimal'!$C$3="Score",0,0)</f>
        <v>0</v>
      </c>
      <c r="BT31" s="4">
        <f>IF('7. Pause minimal'!$C$3="Score",0,0)</f>
        <v>0</v>
      </c>
      <c r="BU31" s="4">
        <f>IF('7. Pause minimal'!$C$3="Score",0,0)</f>
        <v>0</v>
      </c>
      <c r="BV31" s="4">
        <f>IF('7. Pause minimal'!$C$3="Score",0,0)</f>
        <v>0</v>
      </c>
      <c r="BW31" s="4">
        <f>IF('7. Pause minimal'!$C$3="Score",0,0)</f>
        <v>0</v>
      </c>
      <c r="BX31" s="4">
        <f>IF('7. Pause minimal'!$C$3="Score",0,0)</f>
        <v>0</v>
      </c>
      <c r="BY31" s="4">
        <f>IF('7. Pause minimal'!$C$3="Score",0,0)</f>
        <v>0</v>
      </c>
      <c r="BZ31" s="4">
        <f>IF('7. Pause minimal'!$C$3="Score",0,0)</f>
        <v>0</v>
      </c>
      <c r="CA31" s="4">
        <f>IF('7. Pause minimal'!$C$3="Score",0,0)</f>
        <v>0</v>
      </c>
      <c r="CB31" s="4">
        <f>IF('7. Pause minimal'!$C$3="Score",0,0)</f>
        <v>0</v>
      </c>
      <c r="CC31" s="4">
        <f>IF('7. Pause minimal'!$C$3="Score",0,0)</f>
        <v>0</v>
      </c>
      <c r="CD31" s="4">
        <f>IF('7. Pause minimal'!$C$3="Score",0,0)</f>
        <v>0</v>
      </c>
      <c r="CE31" s="4">
        <f>IF('7. Pause minimal'!$C$3="Score",0,0)</f>
        <v>0</v>
      </c>
      <c r="CF31" s="4">
        <f>IF('7. Pause minimal'!$C$3="Score",0,0)</f>
        <v>0</v>
      </c>
      <c r="CG31" s="4">
        <f>IF('7. Pause minimal'!$C$3="Score",0,0)</f>
        <v>0</v>
      </c>
      <c r="CH31" s="4">
        <f>IF('7. Pause minimal'!$C$3="Score",0,0)</f>
        <v>0</v>
      </c>
      <c r="CI31" s="4">
        <f>IF('7. Pause minimal'!$C$3="Score",0,0)</f>
        <v>0</v>
      </c>
      <c r="CJ31" s="4">
        <f>IF('7. Pause minimal'!$C$3="Score",0,0)</f>
        <v>0</v>
      </c>
      <c r="CK31" s="4">
        <f>IF('7. Pause minimal'!$C$3="Score",0,0)</f>
        <v>0</v>
      </c>
      <c r="CL31" s="4">
        <f>IF('7. Pause minimal'!$C$3="Score",0,0)</f>
        <v>0</v>
      </c>
      <c r="CM31" s="4">
        <f>IF('7. Pause minimal'!$C$3="Score",0,0)</f>
        <v>0</v>
      </c>
      <c r="CN31" s="4">
        <f>IF('7. Pause minimal'!$C$3="Score",0,0)</f>
        <v>0</v>
      </c>
      <c r="CO31" s="4">
        <f>IF('7. Pause minimal'!$C$3="Score",0,0)</f>
        <v>0</v>
      </c>
      <c r="CP31" s="4">
        <f>IF('7. Pause minimal'!$C$3="Score",0,0)</f>
        <v>0</v>
      </c>
      <c r="CQ31" s="4">
        <f>IF('7. Pause minimal'!$C$3="Score",0,0)</f>
        <v>0</v>
      </c>
      <c r="CR31" s="4">
        <f>IF('7. Pause minimal'!$C$3="Score",0,0)</f>
        <v>0</v>
      </c>
      <c r="CS31" s="4">
        <f>IF('7. Pause minimal'!$C$3="Score",0,0)</f>
        <v>0</v>
      </c>
      <c r="CT31" s="4">
        <f>IF('7. Pause minimal'!$C$3="Score",0,0)</f>
        <v>0</v>
      </c>
      <c r="CU31" s="4">
        <f>IF('7. Pause minimal'!$C$3="Score",0,0)</f>
        <v>0</v>
      </c>
      <c r="CV31" s="4">
        <f>IF('7. Pause minimal'!$C$3="Score",0,0)</f>
        <v>0</v>
      </c>
      <c r="CW31" s="4">
        <f>IF('7. Pause minimal'!$C$3="Score",0,0)</f>
        <v>0</v>
      </c>
      <c r="CX31" s="4">
        <f>IF('7. Pause minimal'!$C$3="Score",0,0)</f>
        <v>0</v>
      </c>
      <c r="CY31" s="4">
        <f>IF('7. Pause minimal'!$C$3="Score",0,0)</f>
        <v>0</v>
      </c>
      <c r="CZ31" s="4">
        <f>IF('7. Pause minimal'!$C$3="Score",0,0)</f>
        <v>0</v>
      </c>
      <c r="DA31">
        <f>IF('7. Pause minimal'!$C$3="Score",0,0)</f>
        <v>0</v>
      </c>
    </row>
    <row r="32" spans="2:105" x14ac:dyDescent="0.35">
      <c r="B32" s="186" t="s">
        <v>694</v>
      </c>
      <c r="C32" s="172">
        <v>1</v>
      </c>
      <c r="D32" s="207">
        <f t="shared" si="3"/>
        <v>0</v>
      </c>
      <c r="E32" s="187">
        <f>IF('7. Pause minimal'!$C$3="Score",,)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IF('7. Pause minimal'!$C$3="Score",,)</f>
        <v>0</v>
      </c>
      <c r="Q32" s="187">
        <f>IF('7. Pause minimal'!$C$3="Score",,)</f>
        <v>0</v>
      </c>
      <c r="R32" s="188">
        <f>IF('7. Pause minimal'!$C$3="Score",,)</f>
        <v>0</v>
      </c>
      <c r="S32" s="187">
        <f>IF('7. Pause minimal'!$C$3="Score",,)</f>
        <v>0</v>
      </c>
      <c r="T32" s="188">
        <f>IF('7. Pause minimal'!$C$3="Score",,)</f>
        <v>0</v>
      </c>
      <c r="U32" s="172">
        <f>IF('7. Pause minimal'!$C$3="Score",0,0)</f>
        <v>0</v>
      </c>
      <c r="V32" s="172">
        <f>IF('7. Pause minimal'!$C$3="Score",0,0)</f>
        <v>0</v>
      </c>
      <c r="W32" s="172">
        <f>IF('7. Pause minimal'!$C$3="Score",0,0)</f>
        <v>0</v>
      </c>
      <c r="X32" s="172">
        <f>IF('7. Pause minimal'!$C$3="Score",0,0)</f>
        <v>0</v>
      </c>
      <c r="Y32" s="172">
        <f>IF('7. Pause minimal'!$C$3="Score",0,0)</f>
        <v>0</v>
      </c>
      <c r="Z32" s="172">
        <f>IF('7. Pause minimal'!$C$3="Score",0,0)</f>
        <v>0</v>
      </c>
      <c r="AA32" s="172">
        <f>IF('7. Pause minimal'!$C$3="Score",0,0)</f>
        <v>0</v>
      </c>
      <c r="AB32" s="172">
        <f>IF('7. Pause minimal'!$C$3="Score",0,0)</f>
        <v>0</v>
      </c>
      <c r="AC32" s="172">
        <f>IF('7. Pause minimal'!$C$3="Score",0,0)</f>
        <v>0</v>
      </c>
      <c r="AD32" s="172">
        <f>IF('7. Pause minimal'!$C$3="Score",0,0)</f>
        <v>0</v>
      </c>
      <c r="AE32" s="172">
        <f>IF('7. Pause minimal'!$C$3="Score",0,0)</f>
        <v>0</v>
      </c>
      <c r="AF32" s="172">
        <f>IF('7. Pause minimal'!$C$3="Score",0,0)</f>
        <v>0</v>
      </c>
      <c r="AG32" s="172">
        <f>IF('7. Pause minimal'!$C$3="Score",0,0)</f>
        <v>0</v>
      </c>
      <c r="AH32" s="172">
        <f>IF('7. Pause minimal'!$C$3="Score",0,0)</f>
        <v>0</v>
      </c>
      <c r="AI32" s="172">
        <f>IF('7. Pause minimal'!$C$3="Score",0,0)</f>
        <v>0</v>
      </c>
      <c r="AJ32" s="172">
        <f>IF('7. Pause minimal'!$C$3="Score",0,0)</f>
        <v>0</v>
      </c>
      <c r="AK32" s="172">
        <f>IF('7. Pause minimal'!$C$3="Score",0,0)</f>
        <v>0</v>
      </c>
      <c r="AL32" s="172">
        <f>IF('7. Pause minimal'!$C$3="Score",0,0)</f>
        <v>0</v>
      </c>
      <c r="AM32" s="172">
        <f>IF('7. Pause minimal'!$C$3="Score",0,0)</f>
        <v>0</v>
      </c>
      <c r="AN32" s="172">
        <f>IF('7. Pause minimal'!$C$3="Score",0,0)</f>
        <v>0</v>
      </c>
      <c r="AO32" s="172">
        <f>IF('7. Pause minimal'!$C$3="Score",0,0)</f>
        <v>0</v>
      </c>
      <c r="AP32" s="172">
        <f>IF('7. Pause minimal'!$C$3="Score",0,0)</f>
        <v>0</v>
      </c>
      <c r="AQ32" s="172">
        <f>IF('7. Pause minimal'!$C$3="Score",0,0)</f>
        <v>0</v>
      </c>
      <c r="AR32" s="172">
        <f>IF('7. Pause minimal'!$C$3="Score",0,0)</f>
        <v>0</v>
      </c>
      <c r="AS32" s="189">
        <f>IF('7. Pause minimal'!$C$3="Score",0,0)</f>
        <v>0</v>
      </c>
      <c r="AT32" s="4">
        <f>IF('7. Pause minimal'!$C$3="Score",0,0)</f>
        <v>0</v>
      </c>
      <c r="AU32" s="4">
        <f>IF('7. Pause minimal'!$C$3="Score",0,0)</f>
        <v>0</v>
      </c>
      <c r="AV32" s="4">
        <f>IF('7. Pause minimal'!$C$3="Score",0,0)</f>
        <v>0</v>
      </c>
      <c r="AW32" s="4">
        <f>IF('7. Pause minimal'!$C$3="Score",0,0)</f>
        <v>0</v>
      </c>
      <c r="AX32" s="4">
        <f>IF('7. Pause minimal'!$C$3="Score",0,0)</f>
        <v>0</v>
      </c>
      <c r="AY32" s="4">
        <f>IF('7. Pause minimal'!$C$3="Score",0,0)</f>
        <v>0</v>
      </c>
      <c r="AZ32" s="4">
        <f>IF('7. Pause minimal'!$C$3="Score",0,0)</f>
        <v>0</v>
      </c>
      <c r="BA32" s="4">
        <f>IF('7. Pause minimal'!$C$3="Score",0,0)</f>
        <v>0</v>
      </c>
      <c r="BB32" s="4">
        <f>IF('7. Pause minimal'!$C$3="Score",0,0)</f>
        <v>0</v>
      </c>
      <c r="BC32" s="4">
        <f>IF('7. Pause minimal'!$C$3="Score",0,0)</f>
        <v>0</v>
      </c>
      <c r="BD32" s="4">
        <f>IF('7. Pause minimal'!$C$3="Score",0,0)</f>
        <v>0</v>
      </c>
      <c r="BE32" s="4">
        <f>IF('7. Pause minimal'!$C$3="Score",0,0)</f>
        <v>0</v>
      </c>
      <c r="BF32" s="4">
        <f>IF('7. Pause minimal'!$C$3="Score",0,0)</f>
        <v>0</v>
      </c>
      <c r="BG32" s="4">
        <f>IF('7. Pause minimal'!$C$3="Score",0,0)</f>
        <v>0</v>
      </c>
      <c r="BH32" s="4">
        <f>IF('7. Pause minimal'!$C$3="Score",0,0)</f>
        <v>0</v>
      </c>
      <c r="BI32" s="4">
        <f>IF('7. Pause minimal'!$C$3="Score",0,0)</f>
        <v>0</v>
      </c>
      <c r="BJ32" s="4">
        <f>IF('7. Pause minimal'!$C$3="Score",0,0)</f>
        <v>0</v>
      </c>
      <c r="BK32" s="4">
        <f>IF('7. Pause minimal'!$C$3="Score",0,0)</f>
        <v>0</v>
      </c>
      <c r="BL32" s="4">
        <f>IF('7. Pause minimal'!$C$3="Score",0,0)</f>
        <v>0</v>
      </c>
      <c r="BM32" s="4">
        <f>IF('7. Pause minimal'!$C$3="Score",0,0)</f>
        <v>0</v>
      </c>
      <c r="BN32" s="4">
        <f>IF('7. Pause minimal'!$C$3="Score",0,0)</f>
        <v>0</v>
      </c>
      <c r="BO32" s="4">
        <f>IF('7. Pause minimal'!$C$3="Score",0,0)</f>
        <v>0</v>
      </c>
      <c r="BP32" s="4">
        <f>IF('7. Pause minimal'!$C$3="Score",0,0)</f>
        <v>0</v>
      </c>
      <c r="BQ32" s="4">
        <f>IF('7. Pause minimal'!$C$3="Score",0,0)</f>
        <v>0</v>
      </c>
      <c r="BR32" s="4">
        <f>IF('7. Pause minimal'!$C$3="Score",0,0)</f>
        <v>0</v>
      </c>
      <c r="BS32" s="4">
        <f>IF('7. Pause minimal'!$C$3="Score",0,0)</f>
        <v>0</v>
      </c>
      <c r="BT32" s="4">
        <f>IF('7. Pause minimal'!$C$3="Score",0,0)</f>
        <v>0</v>
      </c>
      <c r="BU32" s="4">
        <f>IF('7. Pause minimal'!$C$3="Score",0,0)</f>
        <v>0</v>
      </c>
      <c r="BV32" s="4">
        <f>IF('7. Pause minimal'!$C$3="Score",0,0)</f>
        <v>0</v>
      </c>
      <c r="BW32" s="4">
        <f>IF('7. Pause minimal'!$C$3="Score",0,0)</f>
        <v>0</v>
      </c>
      <c r="BX32" s="4">
        <f>IF('7. Pause minimal'!$C$3="Score",0,0)</f>
        <v>0</v>
      </c>
      <c r="BY32" s="4">
        <f>IF('7. Pause minimal'!$C$3="Score",0,0)</f>
        <v>0</v>
      </c>
      <c r="BZ32" s="4">
        <f>IF('7. Pause minimal'!$C$3="Score",0,0)</f>
        <v>0</v>
      </c>
      <c r="CA32" s="4">
        <f>IF('7. Pause minimal'!$C$3="Score",0,0)</f>
        <v>0</v>
      </c>
      <c r="CB32" s="4">
        <f>IF('7. Pause minimal'!$C$3="Score",0,0)</f>
        <v>0</v>
      </c>
      <c r="CC32" s="4">
        <f>IF('7. Pause minimal'!$C$3="Score",0,0)</f>
        <v>0</v>
      </c>
      <c r="CD32" s="4">
        <f>IF('7. Pause minimal'!$C$3="Score",0,0)</f>
        <v>0</v>
      </c>
      <c r="CE32" s="4">
        <f>IF('7. Pause minimal'!$C$3="Score",0,0)</f>
        <v>0</v>
      </c>
      <c r="CF32" s="4">
        <f>IF('7. Pause minimal'!$C$3="Score",0,0)</f>
        <v>0</v>
      </c>
      <c r="CG32" s="4">
        <f>IF('7. Pause minimal'!$C$3="Score",0,0)</f>
        <v>0</v>
      </c>
      <c r="CH32" s="4">
        <f>IF('7. Pause minimal'!$C$3="Score",0,0)</f>
        <v>0</v>
      </c>
      <c r="CI32" s="4">
        <f>IF('7. Pause minimal'!$C$3="Score",0,0)</f>
        <v>0</v>
      </c>
      <c r="CJ32" s="4">
        <f>IF('7. Pause minimal'!$C$3="Score",0,0)</f>
        <v>0</v>
      </c>
      <c r="CK32" s="4">
        <f>IF('7. Pause minimal'!$C$3="Score",0,0)</f>
        <v>0</v>
      </c>
      <c r="CL32" s="4">
        <f>IF('7. Pause minimal'!$C$3="Score",0,0)</f>
        <v>0</v>
      </c>
      <c r="CM32" s="4">
        <f>IF('7. Pause minimal'!$C$3="Score",0,0)</f>
        <v>0</v>
      </c>
      <c r="CN32" s="4">
        <f>IF('7. Pause minimal'!$C$3="Score",0,0)</f>
        <v>0</v>
      </c>
      <c r="CO32" s="4">
        <f>IF('7. Pause minimal'!$C$3="Score",0,0)</f>
        <v>0</v>
      </c>
      <c r="CP32" s="4">
        <f>IF('7. Pause minimal'!$C$3="Score",0,0)</f>
        <v>0</v>
      </c>
      <c r="CQ32" s="4">
        <f>IF('7. Pause minimal'!$C$3="Score",0,0)</f>
        <v>0</v>
      </c>
      <c r="CR32" s="4">
        <f>IF('7. Pause minimal'!$C$3="Score",0,0)</f>
        <v>0</v>
      </c>
      <c r="CS32" s="4">
        <f>IF('7. Pause minimal'!$C$3="Score",0,0)</f>
        <v>0</v>
      </c>
      <c r="CT32" s="4">
        <f>IF('7. Pause minimal'!$C$3="Score",0,0)</f>
        <v>0</v>
      </c>
      <c r="CU32" s="4">
        <f>IF('7. Pause minimal'!$C$3="Score",0,0)</f>
        <v>0</v>
      </c>
      <c r="CV32" s="4">
        <f>IF('7. Pause minimal'!$C$3="Score",0,0)</f>
        <v>0</v>
      </c>
      <c r="CW32" s="4">
        <f>IF('7. Pause minimal'!$C$3="Score",0,0)</f>
        <v>0</v>
      </c>
      <c r="CX32" s="4">
        <f>IF('7. Pause minimal'!$C$3="Score",0,0)</f>
        <v>0</v>
      </c>
      <c r="CY32" s="4">
        <f>IF('7. Pause minimal'!$C$3="Score",0,0)</f>
        <v>0</v>
      </c>
      <c r="CZ32" s="4">
        <f>IF('7. Pause minimal'!$C$3="Score",0,0)</f>
        <v>0</v>
      </c>
      <c r="DA32">
        <f>IF('7. Pause minimal'!$C$3="Score",0,0)</f>
        <v>0</v>
      </c>
    </row>
    <row r="33" spans="2:105" x14ac:dyDescent="0.35">
      <c r="B33" s="186" t="s">
        <v>695</v>
      </c>
      <c r="C33" s="172">
        <v>1</v>
      </c>
      <c r="D33" s="207">
        <f t="shared" si="3"/>
        <v>0.49411764705882355</v>
      </c>
      <c r="E33" s="187">
        <f>IF('7. Pause minimal'!$C$3="Score",,)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IF('7. Pause minimal'!$C$3="Score",,)</f>
        <v>0</v>
      </c>
      <c r="Q33" s="188">
        <f>IF('7. Pause minimal'!$C$3="Score",,)</f>
        <v>0</v>
      </c>
      <c r="R33" s="188">
        <f>IF('7. Pause minimal'!$C$3="Score",,)</f>
        <v>0</v>
      </c>
      <c r="S33" s="188">
        <f>IF('7. Pause minimal'!$C$3="Score",,)</f>
        <v>0</v>
      </c>
      <c r="T33" s="188">
        <f>IF('7. Pause minimal'!$C$3="Score",,)</f>
        <v>0</v>
      </c>
      <c r="U33" s="172">
        <f>IF('7. Pause minimal'!$C$3="Score",1,1)</f>
        <v>1</v>
      </c>
      <c r="V33" s="172">
        <f>IF('7. Pause minimal'!$C$3="Score",1,1)</f>
        <v>1</v>
      </c>
      <c r="W33" s="172">
        <f>IF('7. Pause minimal'!$C$3="Score",1,1)</f>
        <v>1</v>
      </c>
      <c r="X33" s="172">
        <f>IF('7. Pause minimal'!$C$3="Score",2,2)</f>
        <v>2</v>
      </c>
      <c r="Y33" s="172">
        <f>IF('7. Pause minimal'!$C$3="Score",2,2)</f>
        <v>2</v>
      </c>
      <c r="Z33" s="172">
        <f>IF('7. Pause minimal'!$C$3="Score",2,2)</f>
        <v>2</v>
      </c>
      <c r="AA33" s="172">
        <f>IF('7. Pause minimal'!$C$3="Score",2,2)</f>
        <v>2</v>
      </c>
      <c r="AB33" s="172">
        <f>IF('7. Pause minimal'!$C$3="Score",1,1)</f>
        <v>1</v>
      </c>
      <c r="AC33" s="172">
        <f>IF('7. Pause minimal'!$C$3="Score",1,1)</f>
        <v>1</v>
      </c>
      <c r="AD33" s="172">
        <f>IF('7. Pause minimal'!$C$3="Score",1,1)</f>
        <v>1</v>
      </c>
      <c r="AE33" s="172">
        <f>IF('7. Pause minimal'!$C$3="Score",0,0)</f>
        <v>0</v>
      </c>
      <c r="AF33" s="172">
        <f>IF('7. Pause minimal'!$C$3="Score",0,0)</f>
        <v>0</v>
      </c>
      <c r="AG33" s="172">
        <f>IF('7. Pause minimal'!$C$3="Score",0,0)</f>
        <v>0</v>
      </c>
      <c r="AH33" s="172">
        <f>IF('7. Pause minimal'!$C$3="Score",0,0)</f>
        <v>0</v>
      </c>
      <c r="AI33" s="172">
        <f>IF('7. Pause minimal'!$C$3="Score",0,0)</f>
        <v>0</v>
      </c>
      <c r="AJ33" s="172">
        <f>IF('7. Pause minimal'!$C$3="Score",0,0)</f>
        <v>0</v>
      </c>
      <c r="AK33" s="172">
        <f>IF('7. Pause minimal'!$C$3="Score",0,0)</f>
        <v>0</v>
      </c>
      <c r="AL33" s="172">
        <f>IF('7. Pause minimal'!$C$3="Score",0,0)</f>
        <v>0</v>
      </c>
      <c r="AM33" s="172">
        <f>IF('7. Pause minimal'!$C$3="Score",1,1)</f>
        <v>1</v>
      </c>
      <c r="AN33" s="172">
        <f>IF('7. Pause minimal'!$C$3="Score",1,1)</f>
        <v>1</v>
      </c>
      <c r="AO33" s="172">
        <f>IF('7. Pause minimal'!$C$3="Score",1,1)</f>
        <v>1</v>
      </c>
      <c r="AP33" s="172">
        <f>IF('7. Pause minimal'!$C$3="Score",1,1)</f>
        <v>1</v>
      </c>
      <c r="AQ33" s="172">
        <f>IF('7. Pause minimal'!$C$3="Score",1,1)</f>
        <v>1</v>
      </c>
      <c r="AR33" s="172">
        <f>IF('7. Pause minimal'!$C$3="Score",1,1)</f>
        <v>1</v>
      </c>
      <c r="AS33" s="189">
        <f>IF('7. Pause minimal'!$C$3="Score",1,1)</f>
        <v>1</v>
      </c>
      <c r="AT33" s="4">
        <f>IF('7. Pause minimal'!$C$3="Score",0,0)</f>
        <v>0</v>
      </c>
      <c r="AU33" s="4">
        <f>IF('7. Pause minimal'!$C$3="Score",0,0)</f>
        <v>0</v>
      </c>
      <c r="AV33" s="4">
        <f>IF('7. Pause minimal'!$C$3="Score",0,0)</f>
        <v>0</v>
      </c>
      <c r="AW33" s="4">
        <f>IF('7. Pause minimal'!$C$3="Score",0,0)</f>
        <v>0</v>
      </c>
      <c r="AX33" s="4">
        <f>IF('7. Pause minimal'!$C$3="Score",0,0)</f>
        <v>0</v>
      </c>
      <c r="AY33" s="4">
        <f>IF('7. Pause minimal'!$C$3="Score",0,0)</f>
        <v>0</v>
      </c>
      <c r="AZ33" s="4">
        <f>IF('7. Pause minimal'!$C$3="Score",0,0)</f>
        <v>0</v>
      </c>
      <c r="BA33" s="4">
        <f>IF('7. Pause minimal'!$C$3="Score",0,0)</f>
        <v>0</v>
      </c>
      <c r="BB33" s="4">
        <f>IF('7. Pause minimal'!$C$3="Score",0,0)</f>
        <v>0</v>
      </c>
      <c r="BC33" s="4">
        <f>IF('7. Pause minimal'!$C$3="Score",0,0)</f>
        <v>0</v>
      </c>
      <c r="BD33" s="4">
        <f>IF('7. Pause minimal'!$C$3="Score",0,0)</f>
        <v>0</v>
      </c>
      <c r="BE33" s="4">
        <f>IF('7. Pause minimal'!$C$3="Score",0,0)</f>
        <v>0</v>
      </c>
      <c r="BF33" s="4">
        <f>IF('7. Pause minimal'!$C$3="Score",0,0)</f>
        <v>0</v>
      </c>
      <c r="BG33" s="4">
        <f>IF('7. Pause minimal'!$C$3="Score",0,0)</f>
        <v>0</v>
      </c>
      <c r="BH33" s="4">
        <f>IF('7. Pause minimal'!$C$3="Score",0,0)</f>
        <v>0</v>
      </c>
      <c r="BI33" s="4">
        <f>IF('7. Pause minimal'!$C$3="Score",0,0)</f>
        <v>0</v>
      </c>
      <c r="BJ33" s="4">
        <f>IF('7. Pause minimal'!$C$3="Score",0,0)</f>
        <v>0</v>
      </c>
      <c r="BK33" s="4">
        <f>IF('7. Pause minimal'!$C$3="Score",0,0)</f>
        <v>0</v>
      </c>
      <c r="BL33" s="4">
        <f>IF('7. Pause minimal'!$C$3="Score",0,0)</f>
        <v>0</v>
      </c>
      <c r="BM33" s="4">
        <f>IF('7. Pause minimal'!$C$3="Score",0,0)</f>
        <v>0</v>
      </c>
      <c r="BN33" s="4">
        <f>IF('7. Pause minimal'!$C$3="Score",0,0)</f>
        <v>0</v>
      </c>
      <c r="BO33" s="4">
        <f>IF('7. Pause minimal'!$C$3="Score",0,0)</f>
        <v>0</v>
      </c>
      <c r="BP33" s="4">
        <f>IF('7. Pause minimal'!$C$3="Score",0,0)</f>
        <v>0</v>
      </c>
      <c r="BQ33" s="4">
        <f>IF('7. Pause minimal'!$C$3="Score",0,0)</f>
        <v>0</v>
      </c>
      <c r="BR33" s="4">
        <f>IF('7. Pause minimal'!$C$3="Score",0,0)</f>
        <v>0</v>
      </c>
      <c r="BS33" s="4">
        <f>IF('7. Pause minimal'!$C$3="Score",0,0)</f>
        <v>0</v>
      </c>
      <c r="BT33" s="4">
        <f>IF('7. Pause minimal'!$C$3="Score",0,0)</f>
        <v>0</v>
      </c>
      <c r="BU33" s="4">
        <f>IF('7. Pause minimal'!$C$3="Score",1,1)</f>
        <v>1</v>
      </c>
      <c r="BV33" s="4">
        <f>IF('7. Pause minimal'!$C$3="Score",1,1)</f>
        <v>1</v>
      </c>
      <c r="BW33" s="4">
        <f>IF('7. Pause minimal'!$C$3="Score",1,1)</f>
        <v>1</v>
      </c>
      <c r="BX33" s="4">
        <f>IF('7. Pause minimal'!$C$3="Score",1,1)</f>
        <v>1</v>
      </c>
      <c r="BY33" s="4">
        <f>IF('7. Pause minimal'!$C$3="Score",1,1)</f>
        <v>1</v>
      </c>
      <c r="BZ33" s="4">
        <f>IF('7. Pause minimal'!$C$3="Score",1,1)</f>
        <v>1</v>
      </c>
      <c r="CA33" s="4">
        <f>IF('7. Pause minimal'!$C$3="Score",1,1)</f>
        <v>1</v>
      </c>
      <c r="CB33" s="4">
        <f>IF('7. Pause minimal'!$C$3="Score",0,0)</f>
        <v>0</v>
      </c>
      <c r="CC33" s="4">
        <f>IF('7. Pause minimal'!$C$3="Score",0,0)</f>
        <v>0</v>
      </c>
      <c r="CD33" s="4">
        <f>IF('7. Pause minimal'!$C$3="Score",0,0)</f>
        <v>0</v>
      </c>
      <c r="CE33" s="4">
        <f>IF('7. Pause minimal'!$C$3="Score",0,0)</f>
        <v>0</v>
      </c>
      <c r="CF33" s="4">
        <f>IF('7. Pause minimal'!$C$3="Score",0,0)</f>
        <v>0</v>
      </c>
      <c r="CG33" s="4">
        <f>IF('7. Pause minimal'!$C$3="Score",1,1)</f>
        <v>1</v>
      </c>
      <c r="CH33" s="4">
        <f>IF('7. Pause minimal'!$C$3="Score",1,1)</f>
        <v>1</v>
      </c>
      <c r="CI33" s="4">
        <f>IF('7. Pause minimal'!$C$3="Score",1,1)</f>
        <v>1</v>
      </c>
      <c r="CJ33" s="4">
        <f>IF('7. Pause minimal'!$C$3="Score",1,1)</f>
        <v>1</v>
      </c>
      <c r="CK33" s="4">
        <f>IF('7. Pause minimal'!$C$3="Score",1,1)</f>
        <v>1</v>
      </c>
      <c r="CL33" s="4">
        <f>IF('7. Pause minimal'!$C$3="Score",1,1)</f>
        <v>1</v>
      </c>
      <c r="CM33" s="4">
        <f>IF('7. Pause minimal'!$C$3="Score",1,1)</f>
        <v>1</v>
      </c>
      <c r="CN33" s="4">
        <f>IF('7. Pause minimal'!$C$3="Score",0,0)</f>
        <v>0</v>
      </c>
      <c r="CO33" s="4">
        <f>IF('7. Pause minimal'!$C$3="Score",1,1)</f>
        <v>1</v>
      </c>
      <c r="CP33" s="4">
        <f>IF('7. Pause minimal'!$C$3="Score",1,1)</f>
        <v>1</v>
      </c>
      <c r="CQ33" s="4">
        <f>IF('7. Pause minimal'!$C$3="Score",1,1)</f>
        <v>1</v>
      </c>
      <c r="CR33" s="4">
        <f>IF('7. Pause minimal'!$C$3="Score",1,1)</f>
        <v>1</v>
      </c>
      <c r="CS33" s="4">
        <f>IF('7. Pause minimal'!$C$3="Score",1,1)</f>
        <v>1</v>
      </c>
      <c r="CT33" s="4">
        <f>IF('7. Pause minimal'!$C$3="Score",1,1)</f>
        <v>1</v>
      </c>
      <c r="CU33" s="4">
        <f>IF('7. Pause minimal'!$C$3="Score",1,1)</f>
        <v>1</v>
      </c>
      <c r="CV33" s="4">
        <f>IF('7. Pause minimal'!$C$3="Score",0,0)</f>
        <v>0</v>
      </c>
      <c r="CW33" s="4">
        <f>IF('7. Pause minimal'!$C$3="Score",0,0)</f>
        <v>0</v>
      </c>
      <c r="CX33" s="4">
        <f>IF('7. Pause minimal'!$C$3="Score",0,0)</f>
        <v>0</v>
      </c>
      <c r="CY33" s="4">
        <f>IF('7. Pause minimal'!$C$3="Score",0,0)</f>
        <v>0</v>
      </c>
      <c r="CZ33" s="4">
        <f>IF('7. Pause minimal'!$C$3="Score",0,0)</f>
        <v>0</v>
      </c>
      <c r="DA33">
        <f>IF('7. Pause minimal'!$C$3="Score",0,0)</f>
        <v>0</v>
      </c>
    </row>
    <row r="34" spans="2:105" x14ac:dyDescent="0.35">
      <c r="B34" s="186" t="s">
        <v>696</v>
      </c>
      <c r="C34" s="172">
        <v>1</v>
      </c>
      <c r="D34" s="207">
        <f t="shared" si="3"/>
        <v>0</v>
      </c>
      <c r="E34" s="188">
        <f>IF('7. Pause minimal'!$C$3="Score",,)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IF('7. Pause minimal'!$C$3="Score",,)</f>
        <v>0</v>
      </c>
      <c r="Q34" s="187">
        <f>IF('7. Pause minimal'!$C$3="Score",,)</f>
        <v>0</v>
      </c>
      <c r="R34" s="187">
        <f>IF('7. Pause minimal'!$C$3="Score",,)</f>
        <v>0</v>
      </c>
      <c r="S34" s="188">
        <f>IF('7. Pause minimal'!$C$3="Score",,)</f>
        <v>0</v>
      </c>
      <c r="T34" s="188">
        <f>IF('7. Pause minimal'!$C$3="Score",,)</f>
        <v>0</v>
      </c>
      <c r="U34" s="172">
        <f>IF('7. Pause minimal'!$C$3="Score",0,0)</f>
        <v>0</v>
      </c>
      <c r="V34" s="172">
        <f>IF('7. Pause minimal'!$C$3="Score",0,0)</f>
        <v>0</v>
      </c>
      <c r="W34" s="172">
        <f>IF('7. Pause minimal'!$C$3="Score",0,0)</f>
        <v>0</v>
      </c>
      <c r="X34" s="172">
        <f>IF('7. Pause minimal'!$C$3="Score",0,0)</f>
        <v>0</v>
      </c>
      <c r="Y34" s="172">
        <f>IF('7. Pause minimal'!$C$3="Score",0,0)</f>
        <v>0</v>
      </c>
      <c r="Z34" s="172">
        <f>IF('7. Pause minimal'!$C$3="Score",0,0)</f>
        <v>0</v>
      </c>
      <c r="AA34" s="172">
        <f>IF('7. Pause minimal'!$C$3="Score",0,0)</f>
        <v>0</v>
      </c>
      <c r="AB34" s="172">
        <f>IF('7. Pause minimal'!$C$3="Score",0,0)</f>
        <v>0</v>
      </c>
      <c r="AC34" s="172">
        <f>IF('7. Pause minimal'!$C$3="Score",0,0)</f>
        <v>0</v>
      </c>
      <c r="AD34" s="172">
        <f>IF('7. Pause minimal'!$C$3="Score",0,0)</f>
        <v>0</v>
      </c>
      <c r="AE34" s="172">
        <f>IF('7. Pause minimal'!$C$3="Score",0,0)</f>
        <v>0</v>
      </c>
      <c r="AF34" s="172">
        <f>IF('7. Pause minimal'!$C$3="Score",0,0)</f>
        <v>0</v>
      </c>
      <c r="AG34" s="172">
        <f>IF('7. Pause minimal'!$C$3="Score",0,0)</f>
        <v>0</v>
      </c>
      <c r="AH34" s="172">
        <f>IF('7. Pause minimal'!$C$3="Score",0,0)</f>
        <v>0</v>
      </c>
      <c r="AI34" s="172">
        <f>IF('7. Pause minimal'!$C$3="Score",0,0)</f>
        <v>0</v>
      </c>
      <c r="AJ34" s="172">
        <f>IF('7. Pause minimal'!$C$3="Score",0,0)</f>
        <v>0</v>
      </c>
      <c r="AK34" s="172">
        <f>IF('7. Pause minimal'!$C$3="Score",0,0)</f>
        <v>0</v>
      </c>
      <c r="AL34" s="172">
        <f>IF('7. Pause minimal'!$C$3="Score",0,0)</f>
        <v>0</v>
      </c>
      <c r="AM34" s="172">
        <f>IF('7. Pause minimal'!$C$3="Score",0,0)</f>
        <v>0</v>
      </c>
      <c r="AN34" s="172">
        <f>IF('7. Pause minimal'!$C$3="Score",0,0)</f>
        <v>0</v>
      </c>
      <c r="AO34" s="172">
        <f>IF('7. Pause minimal'!$C$3="Score",0,0)</f>
        <v>0</v>
      </c>
      <c r="AP34" s="172">
        <f>IF('7. Pause minimal'!$C$3="Score",0,0)</f>
        <v>0</v>
      </c>
      <c r="AQ34" s="172">
        <f>IF('7. Pause minimal'!$C$3="Score",0,0)</f>
        <v>0</v>
      </c>
      <c r="AR34" s="172">
        <f>IF('7. Pause minimal'!$C$3="Score",0,0)</f>
        <v>0</v>
      </c>
      <c r="AS34" s="189">
        <f>IF('7. Pause minimal'!$C$3="Score",0,0)</f>
        <v>0</v>
      </c>
      <c r="AT34" s="4">
        <f>IF('7. Pause minimal'!$C$3="Score",0,0)</f>
        <v>0</v>
      </c>
      <c r="AU34" s="4">
        <f>IF('7. Pause minimal'!$C$3="Score",0,0)</f>
        <v>0</v>
      </c>
      <c r="AV34" s="4">
        <f>IF('7. Pause minimal'!$C$3="Score",0,0)</f>
        <v>0</v>
      </c>
      <c r="AW34" s="4">
        <f>IF('7. Pause minimal'!$C$3="Score",0,0)</f>
        <v>0</v>
      </c>
      <c r="AX34" s="4">
        <f>IF('7. Pause minimal'!$C$3="Score",0,0)</f>
        <v>0</v>
      </c>
      <c r="AY34" s="4">
        <f>IF('7. Pause minimal'!$C$3="Score",0,0)</f>
        <v>0</v>
      </c>
      <c r="AZ34" s="4">
        <f>IF('7. Pause minimal'!$C$3="Score",0,0)</f>
        <v>0</v>
      </c>
      <c r="BA34" s="4">
        <f>IF('7. Pause minimal'!$C$3="Score",0,0)</f>
        <v>0</v>
      </c>
      <c r="BB34" s="4">
        <f>IF('7. Pause minimal'!$C$3="Score",0,0)</f>
        <v>0</v>
      </c>
      <c r="BC34" s="4">
        <f>IF('7. Pause minimal'!$C$3="Score",0,0)</f>
        <v>0</v>
      </c>
      <c r="BD34" s="4">
        <f>IF('7. Pause minimal'!$C$3="Score",0,0)</f>
        <v>0</v>
      </c>
      <c r="BE34" s="4">
        <f>IF('7. Pause minimal'!$C$3="Score",0,0)</f>
        <v>0</v>
      </c>
      <c r="BF34" s="4">
        <f>IF('7. Pause minimal'!$C$3="Score",0,0)</f>
        <v>0</v>
      </c>
      <c r="BG34" s="4">
        <f>IF('7. Pause minimal'!$C$3="Score",0,0)</f>
        <v>0</v>
      </c>
      <c r="BH34" s="4">
        <f>IF('7. Pause minimal'!$C$3="Score",0,0)</f>
        <v>0</v>
      </c>
      <c r="BI34" s="4">
        <f>IF('7. Pause minimal'!$C$3="Score",0,0)</f>
        <v>0</v>
      </c>
      <c r="BJ34" s="4">
        <f>IF('7. Pause minimal'!$C$3="Score",0,0)</f>
        <v>0</v>
      </c>
      <c r="BK34" s="4">
        <f>IF('7. Pause minimal'!$C$3="Score",0,0)</f>
        <v>0</v>
      </c>
      <c r="BL34" s="4">
        <f>IF('7. Pause minimal'!$C$3="Score",0,0)</f>
        <v>0</v>
      </c>
      <c r="BM34" s="4">
        <f>IF('7. Pause minimal'!$C$3="Score",0,0)</f>
        <v>0</v>
      </c>
      <c r="BN34" s="4">
        <f>IF('7. Pause minimal'!$C$3="Score",0,0)</f>
        <v>0</v>
      </c>
      <c r="BO34" s="4">
        <f>IF('7. Pause minimal'!$C$3="Score",0,0)</f>
        <v>0</v>
      </c>
      <c r="BP34" s="4">
        <f>IF('7. Pause minimal'!$C$3="Score",0,0)</f>
        <v>0</v>
      </c>
      <c r="BQ34" s="4">
        <f>IF('7. Pause minimal'!$C$3="Score",0,0)</f>
        <v>0</v>
      </c>
      <c r="BR34" s="4">
        <f>IF('7. Pause minimal'!$C$3="Score",0,0)</f>
        <v>0</v>
      </c>
      <c r="BS34" s="4">
        <f>IF('7. Pause minimal'!$C$3="Score",0,0)</f>
        <v>0</v>
      </c>
      <c r="BT34" s="4">
        <f>IF('7. Pause minimal'!$C$3="Score",0,0)</f>
        <v>0</v>
      </c>
      <c r="BU34" s="4">
        <f>IF('7. Pause minimal'!$C$3="Score",0,0)</f>
        <v>0</v>
      </c>
      <c r="BV34" s="4">
        <f>IF('7. Pause minimal'!$C$3="Score",0,0)</f>
        <v>0</v>
      </c>
      <c r="BW34" s="4">
        <f>IF('7. Pause minimal'!$C$3="Score",0,0)</f>
        <v>0</v>
      </c>
      <c r="BX34" s="4">
        <f>IF('7. Pause minimal'!$C$3="Score",0,0)</f>
        <v>0</v>
      </c>
      <c r="BY34" s="4">
        <f>IF('7. Pause minimal'!$C$3="Score",0,0)</f>
        <v>0</v>
      </c>
      <c r="BZ34" s="4">
        <f>IF('7. Pause minimal'!$C$3="Score",0,0)</f>
        <v>0</v>
      </c>
      <c r="CA34" s="4">
        <f>IF('7. Pause minimal'!$C$3="Score",0,0)</f>
        <v>0</v>
      </c>
      <c r="CB34" s="4">
        <f>IF('7. Pause minimal'!$C$3="Score",0,0)</f>
        <v>0</v>
      </c>
      <c r="CC34" s="4">
        <f>IF('7. Pause minimal'!$C$3="Score",0,0)</f>
        <v>0</v>
      </c>
      <c r="CD34" s="4">
        <f>IF('7. Pause minimal'!$C$3="Score",0,0)</f>
        <v>0</v>
      </c>
      <c r="CE34" s="4">
        <f>IF('7. Pause minimal'!$C$3="Score",0,0)</f>
        <v>0</v>
      </c>
      <c r="CF34" s="4">
        <f>IF('7. Pause minimal'!$C$3="Score",0,0)</f>
        <v>0</v>
      </c>
      <c r="CG34" s="4">
        <f>IF('7. Pause minimal'!$C$3="Score",0,0)</f>
        <v>0</v>
      </c>
      <c r="CH34" s="4">
        <f>IF('7. Pause minimal'!$C$3="Score",0,0)</f>
        <v>0</v>
      </c>
      <c r="CI34" s="4">
        <f>IF('7. Pause minimal'!$C$3="Score",0,0)</f>
        <v>0</v>
      </c>
      <c r="CJ34" s="4">
        <f>IF('7. Pause minimal'!$C$3="Score",0,0)</f>
        <v>0</v>
      </c>
      <c r="CK34" s="4">
        <f>IF('7. Pause minimal'!$C$3="Score",0,0)</f>
        <v>0</v>
      </c>
      <c r="CL34" s="4">
        <f>IF('7. Pause minimal'!$C$3="Score",0,0)</f>
        <v>0</v>
      </c>
      <c r="CM34" s="4">
        <f>IF('7. Pause minimal'!$C$3="Score",0,0)</f>
        <v>0</v>
      </c>
      <c r="CN34" s="4">
        <f>IF('7. Pause minimal'!$C$3="Score",0,0)</f>
        <v>0</v>
      </c>
      <c r="CO34" s="4">
        <f>IF('7. Pause minimal'!$C$3="Score",0,0)</f>
        <v>0</v>
      </c>
      <c r="CP34" s="4">
        <f>IF('7. Pause minimal'!$C$3="Score",0,0)</f>
        <v>0</v>
      </c>
      <c r="CQ34" s="4">
        <f>IF('7. Pause minimal'!$C$3="Score",0,0)</f>
        <v>0</v>
      </c>
      <c r="CR34" s="4">
        <f>IF('7. Pause minimal'!$C$3="Score",0,0)</f>
        <v>0</v>
      </c>
      <c r="CS34" s="4">
        <f>IF('7. Pause minimal'!$C$3="Score",0,0)</f>
        <v>0</v>
      </c>
      <c r="CT34" s="4">
        <f>IF('7. Pause minimal'!$C$3="Score",0,0)</f>
        <v>0</v>
      </c>
      <c r="CU34" s="4">
        <f>IF('7. Pause minimal'!$C$3="Score",0,0)</f>
        <v>0</v>
      </c>
      <c r="CV34" s="4">
        <f>IF('7. Pause minimal'!$C$3="Score",0,0)</f>
        <v>0</v>
      </c>
      <c r="CW34" s="4">
        <f>IF('7. Pause minimal'!$C$3="Score",0,0)</f>
        <v>0</v>
      </c>
      <c r="CX34" s="4">
        <f>IF('7. Pause minimal'!$C$3="Score",0,0)</f>
        <v>0</v>
      </c>
      <c r="CY34" s="4">
        <f>IF('7. Pause minimal'!$C$3="Score",0,0)</f>
        <v>0</v>
      </c>
      <c r="CZ34" s="4">
        <f>IF('7. Pause minimal'!$C$3="Score",0,0)</f>
        <v>0</v>
      </c>
      <c r="DA34">
        <f>IF('7. Pause minimal'!$C$3="Score",0,0)</f>
        <v>0</v>
      </c>
    </row>
    <row r="35" spans="2:105" x14ac:dyDescent="0.35">
      <c r="B35" s="186" t="s">
        <v>697</v>
      </c>
      <c r="C35" s="172">
        <v>1</v>
      </c>
      <c r="D35" s="207">
        <f t="shared" si="3"/>
        <v>8.2352941176470587E-2</v>
      </c>
      <c r="E35" s="188">
        <f>IF('7. Pause minimal'!$C$3="Score",,)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IF('7. Pause minimal'!$C$3="Score",,)</f>
        <v>0</v>
      </c>
      <c r="Q35" s="188">
        <f>IF('7. Pause minimal'!$C$3="Score",,)</f>
        <v>0</v>
      </c>
      <c r="R35" s="188">
        <f>IF('7. Pause minimal'!$C$3="Score",,)</f>
        <v>0</v>
      </c>
      <c r="S35" s="187">
        <f>IF('7. Pause minimal'!$C$3="Score",,)</f>
        <v>0</v>
      </c>
      <c r="T35" s="187">
        <f>IF('7. Pause minimal'!$C$3="Score",,)</f>
        <v>0</v>
      </c>
      <c r="U35" s="172">
        <f>IF('7. Pause minimal'!$C$3="Score",0,0)</f>
        <v>0</v>
      </c>
      <c r="V35" s="172">
        <f>IF('7. Pause minimal'!$C$3="Score",0,0)</f>
        <v>0</v>
      </c>
      <c r="W35" s="172">
        <f>IF('7. Pause minimal'!$C$3="Score",0,0)</f>
        <v>0</v>
      </c>
      <c r="X35" s="172">
        <f>IF('7. Pause minimal'!$C$3="Score",0,0)</f>
        <v>0</v>
      </c>
      <c r="Y35" s="172">
        <f>IF('7. Pause minimal'!$C$3="Score",0,0)</f>
        <v>0</v>
      </c>
      <c r="Z35" s="172">
        <f>IF('7. Pause minimal'!$C$3="Score",0,0)</f>
        <v>0</v>
      </c>
      <c r="AA35" s="172">
        <f>IF('7. Pause minimal'!$C$3="Score",0,0)</f>
        <v>0</v>
      </c>
      <c r="AB35" s="172">
        <f>IF('7. Pause minimal'!$C$3="Score",0,0)</f>
        <v>0</v>
      </c>
      <c r="AC35" s="172">
        <f>IF('7. Pause minimal'!$C$3="Score",0,0)</f>
        <v>0</v>
      </c>
      <c r="AD35" s="172">
        <f>IF('7. Pause minimal'!$C$3="Score",0,0)</f>
        <v>0</v>
      </c>
      <c r="AE35" s="172">
        <f>IF('7. Pause minimal'!$C$3="Score",0,0)</f>
        <v>0</v>
      </c>
      <c r="AF35" s="172">
        <f>IF('7. Pause minimal'!$C$3="Score",0,0)</f>
        <v>0</v>
      </c>
      <c r="AG35" s="172">
        <f>IF('7. Pause minimal'!$C$3="Score",0,0)</f>
        <v>0</v>
      </c>
      <c r="AH35" s="172">
        <f>IF('7. Pause minimal'!$C$3="Score",0,0)</f>
        <v>0</v>
      </c>
      <c r="AI35" s="172">
        <f>IF('7. Pause minimal'!$C$3="Score",0,0)</f>
        <v>0</v>
      </c>
      <c r="AJ35" s="172">
        <f>IF('7. Pause minimal'!$C$3="Score",0,0)</f>
        <v>0</v>
      </c>
      <c r="AK35" s="172">
        <f>IF('7. Pause minimal'!$C$3="Score",0,0)</f>
        <v>0</v>
      </c>
      <c r="AL35" s="172">
        <f>IF('7. Pause minimal'!$C$3="Score",0,0)</f>
        <v>0</v>
      </c>
      <c r="AM35" s="172">
        <f>IF('7. Pause minimal'!$C$3="Score",0,0)</f>
        <v>0</v>
      </c>
      <c r="AN35" s="172">
        <f>IF('7. Pause minimal'!$C$3="Score",0,0)</f>
        <v>0</v>
      </c>
      <c r="AO35" s="172">
        <f>IF('7. Pause minimal'!$C$3="Score",0,0)</f>
        <v>0</v>
      </c>
      <c r="AP35" s="172">
        <f>IF('7. Pause minimal'!$C$3="Score",0,0)</f>
        <v>0</v>
      </c>
      <c r="AQ35" s="172">
        <f>IF('7. Pause minimal'!$C$3="Score",0,0)</f>
        <v>0</v>
      </c>
      <c r="AR35" s="172">
        <f>IF('7. Pause minimal'!$C$3="Score",0,0)</f>
        <v>0</v>
      </c>
      <c r="AS35" s="189">
        <f>IF('7. Pause minimal'!$C$3="Score",0,0)</f>
        <v>0</v>
      </c>
      <c r="AT35" s="4">
        <f>IF('7. Pause minimal'!$C$3="Score",0,0)</f>
        <v>0</v>
      </c>
      <c r="AU35" s="4">
        <f>IF('7. Pause minimal'!$C$3="Score",0,0)</f>
        <v>0</v>
      </c>
      <c r="AV35" s="4">
        <f>IF('7. Pause minimal'!$C$3="Score",0,0)</f>
        <v>0</v>
      </c>
      <c r="AW35" s="4">
        <f>IF('7. Pause minimal'!$C$3="Score",0,0)</f>
        <v>0</v>
      </c>
      <c r="AX35" s="4">
        <f>IF('7. Pause minimal'!$C$3="Score",0,0)</f>
        <v>0</v>
      </c>
      <c r="AY35" s="4">
        <f>IF('7. Pause minimal'!$C$3="Score",0,0)</f>
        <v>0</v>
      </c>
      <c r="AZ35" s="4">
        <f>IF('7. Pause minimal'!$C$3="Score",0,0)</f>
        <v>0</v>
      </c>
      <c r="BA35" s="4">
        <f>IF('7. Pause minimal'!$C$3="Score",0,0)</f>
        <v>0</v>
      </c>
      <c r="BB35" s="4">
        <f>IF('7. Pause minimal'!$C$3="Score",0,0)</f>
        <v>0</v>
      </c>
      <c r="BC35" s="4">
        <f>IF('7. Pause minimal'!$C$3="Score",0,0)</f>
        <v>0</v>
      </c>
      <c r="BD35" s="4">
        <f>IF('7. Pause minimal'!$C$3="Score",0,0)</f>
        <v>0</v>
      </c>
      <c r="BE35" s="4">
        <f>IF('7. Pause minimal'!$C$3="Score",0,0)</f>
        <v>0</v>
      </c>
      <c r="BF35" s="4">
        <f>IF('7. Pause minimal'!$C$3="Score",0,0)</f>
        <v>0</v>
      </c>
      <c r="BG35" s="4">
        <f>IF('7. Pause minimal'!$C$3="Score",0,0)</f>
        <v>0</v>
      </c>
      <c r="BH35" s="4">
        <f>IF('7. Pause minimal'!$C$3="Score",0,0)</f>
        <v>0</v>
      </c>
      <c r="BI35" s="4">
        <f>IF('7. Pause minimal'!$C$3="Score",0,0)</f>
        <v>0</v>
      </c>
      <c r="BJ35" s="4">
        <f>IF('7. Pause minimal'!$C$3="Score",0,0)</f>
        <v>0</v>
      </c>
      <c r="BK35" s="4">
        <f>IF('7. Pause minimal'!$C$3="Score",0,0)</f>
        <v>0</v>
      </c>
      <c r="BL35" s="4">
        <f>IF('7. Pause minimal'!$C$3="Score",0,0)</f>
        <v>0</v>
      </c>
      <c r="BM35" s="4">
        <f>IF('7. Pause minimal'!$C$3="Score",0,0)</f>
        <v>0</v>
      </c>
      <c r="BN35" s="4">
        <f>IF('7. Pause minimal'!$C$3="Score",0,0)</f>
        <v>0</v>
      </c>
      <c r="BO35" s="4">
        <f>IF('7. Pause minimal'!$C$3="Score",0,0)</f>
        <v>0</v>
      </c>
      <c r="BP35" s="4">
        <f>IF('7. Pause minimal'!$C$3="Score",0,0)</f>
        <v>0</v>
      </c>
      <c r="BQ35" s="4">
        <f>IF('7. Pause minimal'!$C$3="Score",0,0)</f>
        <v>0</v>
      </c>
      <c r="BR35" s="4">
        <f>IF('7. Pause minimal'!$C$3="Score",0,0)</f>
        <v>0</v>
      </c>
      <c r="BS35" s="4">
        <f>IF('7. Pause minimal'!$C$3="Score",0,0)</f>
        <v>0</v>
      </c>
      <c r="BT35" s="4">
        <f>IF('7. Pause minimal'!$C$3="Score",0,0)</f>
        <v>0</v>
      </c>
      <c r="BU35" s="4">
        <f>IF('7. Pause minimal'!$C$3="Score",0,0)</f>
        <v>0</v>
      </c>
      <c r="BV35" s="4">
        <f>IF('7. Pause minimal'!$C$3="Score",0,0)</f>
        <v>0</v>
      </c>
      <c r="BW35" s="4">
        <f>IF('7. Pause minimal'!$C$3="Score",0,0)</f>
        <v>0</v>
      </c>
      <c r="BX35" s="4">
        <f>IF('7. Pause minimal'!$C$3="Score",0,0)</f>
        <v>0</v>
      </c>
      <c r="BY35" s="4">
        <f>IF('7. Pause minimal'!$C$3="Score",0,0)</f>
        <v>0</v>
      </c>
      <c r="BZ35" s="4">
        <f>IF('7. Pause minimal'!$C$3="Score",0,0)</f>
        <v>0</v>
      </c>
      <c r="CA35" s="4">
        <f>IF('7. Pause minimal'!$C$3="Score",0,0)</f>
        <v>0</v>
      </c>
      <c r="CB35" s="4">
        <f>IF('7. Pause minimal'!$C$3="Score",0,0)</f>
        <v>0</v>
      </c>
      <c r="CC35" s="4">
        <f>IF('7. Pause minimal'!$C$3="Score",0,0)</f>
        <v>0</v>
      </c>
      <c r="CD35" s="4">
        <f>IF('7. Pause minimal'!$C$3="Score",0,0)</f>
        <v>0</v>
      </c>
      <c r="CE35" s="4">
        <f>IF('7. Pause minimal'!$C$3="Score",0,0)</f>
        <v>0</v>
      </c>
      <c r="CF35" s="4">
        <f>IF('7. Pause minimal'!$C$3="Score",0,0)</f>
        <v>0</v>
      </c>
      <c r="CG35" s="4">
        <f>IF('7. Pause minimal'!$C$3="Score",0,0)</f>
        <v>0</v>
      </c>
      <c r="CH35" s="4">
        <f>IF('7. Pause minimal'!$C$3="Score",0,0)</f>
        <v>0</v>
      </c>
      <c r="CI35" s="4">
        <f>IF('7. Pause minimal'!$C$3="Score",0,0)</f>
        <v>0</v>
      </c>
      <c r="CJ35" s="4">
        <f>IF('7. Pause minimal'!$C$3="Score",0,0)</f>
        <v>0</v>
      </c>
      <c r="CK35" s="4">
        <f>IF('7. Pause minimal'!$C$3="Score",0,0)</f>
        <v>0</v>
      </c>
      <c r="CL35" s="4">
        <f>IF('7. Pause minimal'!$C$3="Score",0,0)</f>
        <v>0</v>
      </c>
      <c r="CM35" s="4">
        <f>IF('7. Pause minimal'!$C$3="Score",1,1)</f>
        <v>1</v>
      </c>
      <c r="CN35" s="4">
        <f>IF('7. Pause minimal'!$C$3="Score",1,1)</f>
        <v>1</v>
      </c>
      <c r="CO35" s="4">
        <f>IF('7. Pause minimal'!$C$3="Score",1,1)</f>
        <v>1</v>
      </c>
      <c r="CP35" s="4">
        <f>IF('7. Pause minimal'!$C$3="Score",1,1)</f>
        <v>1</v>
      </c>
      <c r="CQ35" s="4">
        <f>IF('7. Pause minimal'!$C$3="Score",1,1)</f>
        <v>1</v>
      </c>
      <c r="CR35" s="4">
        <f>IF('7. Pause minimal'!$C$3="Score",1,1)</f>
        <v>1</v>
      </c>
      <c r="CS35" s="4">
        <f>IF('7. Pause minimal'!$C$3="Score",1,1)</f>
        <v>1</v>
      </c>
      <c r="CT35" s="4">
        <f>IF('7. Pause minimal'!$C$3="Score",0,0)</f>
        <v>0</v>
      </c>
      <c r="CU35" s="4">
        <f>IF('7. Pause minimal'!$C$3="Score",0,0)</f>
        <v>0</v>
      </c>
      <c r="CV35" s="4">
        <f>IF('7. Pause minimal'!$C$3="Score",0,0)</f>
        <v>0</v>
      </c>
      <c r="CW35" s="4">
        <f>IF('7. Pause minimal'!$C$3="Score",0,0)</f>
        <v>0</v>
      </c>
      <c r="CX35" s="4">
        <f>IF('7. Pause minimal'!$C$3="Score",0,0)</f>
        <v>0</v>
      </c>
      <c r="CY35" s="4">
        <f>IF('7. Pause minimal'!$C$3="Score",0,0)</f>
        <v>0</v>
      </c>
      <c r="CZ35" s="4">
        <f>IF('7. Pause minimal'!$C$3="Score",0,0)</f>
        <v>0</v>
      </c>
      <c r="DA35">
        <f>IF('7. Pause minimal'!$C$3="Score",0,0)</f>
        <v>0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0.31764705882352939</v>
      </c>
      <c r="E36" s="187">
        <f>IF('7. Pause minimal'!$C$3="Score",,)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IF('7. Pause minimal'!$C$3="Score",,)</f>
        <v>0</v>
      </c>
      <c r="Q36" s="187">
        <f>IF('7. Pause minimal'!$C$3="Score",,)</f>
        <v>0</v>
      </c>
      <c r="R36" s="187">
        <f>IF('7. Pause minimal'!$C$3="Score",,)</f>
        <v>0</v>
      </c>
      <c r="S36" s="188">
        <f>IF('7. Pause minimal'!$C$3="Score",,)</f>
        <v>0</v>
      </c>
      <c r="T36" s="187">
        <f>IF('7. Pause minimal'!$C$3="Score",,)</f>
        <v>0</v>
      </c>
      <c r="U36" s="172">
        <f>IF('7. Pause minimal'!$C$3="Score",0,0)</f>
        <v>0</v>
      </c>
      <c r="V36" s="172">
        <f>IF('7. Pause minimal'!$C$3="Score",0,0)</f>
        <v>0</v>
      </c>
      <c r="W36" s="172">
        <f>IF('7. Pause minimal'!$C$3="Score",0,0)</f>
        <v>0</v>
      </c>
      <c r="X36" s="172">
        <f>IF('7. Pause minimal'!$C$3="Score",0,0)</f>
        <v>0</v>
      </c>
      <c r="Y36" s="172">
        <f>IF('7. Pause minimal'!$C$3="Score",1,1)</f>
        <v>1</v>
      </c>
      <c r="Z36" s="172">
        <f>IF('7. Pause minimal'!$C$3="Score",1,1)</f>
        <v>1</v>
      </c>
      <c r="AA36" s="172">
        <f>IF('7. Pause minimal'!$C$3="Score",1,1)</f>
        <v>1</v>
      </c>
      <c r="AB36" s="172">
        <f>IF('7. Pause minimal'!$C$3="Score",1,1)</f>
        <v>1</v>
      </c>
      <c r="AC36" s="172">
        <f>IF('7. Pause minimal'!$C$3="Score",1,1)</f>
        <v>1</v>
      </c>
      <c r="AD36" s="172">
        <f>IF('7. Pause minimal'!$C$3="Score",2,2)</f>
        <v>2</v>
      </c>
      <c r="AE36" s="172">
        <f>IF('7. Pause minimal'!$C$3="Score",2,2)</f>
        <v>2</v>
      </c>
      <c r="AF36" s="172">
        <f>IF('7. Pause minimal'!$C$3="Score",1,1)</f>
        <v>1</v>
      </c>
      <c r="AG36" s="172">
        <f>IF('7. Pause minimal'!$C$3="Score",1,1)</f>
        <v>1</v>
      </c>
      <c r="AH36" s="172">
        <f>IF('7. Pause minimal'!$C$3="Score",1,1)</f>
        <v>1</v>
      </c>
      <c r="AI36" s="172">
        <f>IF('7. Pause minimal'!$C$3="Score",1,1)</f>
        <v>1</v>
      </c>
      <c r="AJ36" s="172">
        <f>IF('7. Pause minimal'!$C$3="Score",1,1)</f>
        <v>1</v>
      </c>
      <c r="AK36" s="172">
        <f>IF('7. Pause minimal'!$C$3="Score",0,0)</f>
        <v>0</v>
      </c>
      <c r="AL36" s="172">
        <f>IF('7. Pause minimal'!$C$3="Score",0,0)</f>
        <v>0</v>
      </c>
      <c r="AM36" s="172">
        <f>IF('7. Pause minimal'!$C$3="Score",0,0)</f>
        <v>0</v>
      </c>
      <c r="AN36" s="172">
        <f>IF('7. Pause minimal'!$C$3="Score",0,0)</f>
        <v>0</v>
      </c>
      <c r="AO36" s="172">
        <f>IF('7. Pause minimal'!$C$3="Score",0,0)</f>
        <v>0</v>
      </c>
      <c r="AP36" s="172">
        <f>IF('7. Pause minimal'!$C$3="Score",0,0)</f>
        <v>0</v>
      </c>
      <c r="AQ36" s="172">
        <f>IF('7. Pause minimal'!$C$3="Score",0,0)</f>
        <v>0</v>
      </c>
      <c r="AR36" s="172">
        <f>IF('7. Pause minimal'!$C$3="Score",0,0)</f>
        <v>0</v>
      </c>
      <c r="AS36" s="189">
        <f>IF('7. Pause minimal'!$C$3="Score",0,0)</f>
        <v>0</v>
      </c>
      <c r="AT36" s="4">
        <f>IF('7. Pause minimal'!$C$3="Score",0,0)</f>
        <v>0</v>
      </c>
      <c r="AU36" s="4">
        <f>IF('7. Pause minimal'!$C$3="Score",0,0)</f>
        <v>0</v>
      </c>
      <c r="AV36" s="4">
        <f>IF('7. Pause minimal'!$C$3="Score",0,0)</f>
        <v>0</v>
      </c>
      <c r="AW36" s="4">
        <f>IF('7. Pause minimal'!$C$3="Score",0,0)</f>
        <v>0</v>
      </c>
      <c r="AX36" s="4">
        <f>IF('7. Pause minimal'!$C$3="Score",0,0)</f>
        <v>0</v>
      </c>
      <c r="AY36" s="4">
        <f>IF('7. Pause minimal'!$C$3="Score",0,0)</f>
        <v>0</v>
      </c>
      <c r="AZ36" s="4">
        <f>IF('7. Pause minimal'!$C$3="Score",0,0)</f>
        <v>0</v>
      </c>
      <c r="BA36" s="4">
        <f>IF('7. Pause minimal'!$C$3="Score",0,0)</f>
        <v>0</v>
      </c>
      <c r="BB36" s="4">
        <f>IF('7. Pause minimal'!$C$3="Score",0,0)</f>
        <v>0</v>
      </c>
      <c r="BC36" s="4">
        <f>IF('7. Pause minimal'!$C$3="Score",0,0)</f>
        <v>0</v>
      </c>
      <c r="BD36" s="4">
        <f>IF('7. Pause minimal'!$C$3="Score",0,0)</f>
        <v>0</v>
      </c>
      <c r="BE36" s="4">
        <f>IF('7. Pause minimal'!$C$3="Score",0,0)</f>
        <v>0</v>
      </c>
      <c r="BF36" s="4">
        <f>IF('7. Pause minimal'!$C$3="Score",0,0)</f>
        <v>0</v>
      </c>
      <c r="BG36" s="4">
        <f>IF('7. Pause minimal'!$C$3="Score",0,0)</f>
        <v>0</v>
      </c>
      <c r="BH36" s="4">
        <f>IF('7. Pause minimal'!$C$3="Score",0,0)</f>
        <v>0</v>
      </c>
      <c r="BI36" s="4">
        <f>IF('7. Pause minimal'!$C$3="Score",0,0)</f>
        <v>0</v>
      </c>
      <c r="BJ36" s="4">
        <f>IF('7. Pause minimal'!$C$3="Score",0,0)</f>
        <v>0</v>
      </c>
      <c r="BK36" s="4">
        <f>IF('7. Pause minimal'!$C$3="Score",0,0)</f>
        <v>0</v>
      </c>
      <c r="BL36" s="4">
        <f>IF('7. Pause minimal'!$C$3="Score",0,0)</f>
        <v>0</v>
      </c>
      <c r="BM36" s="4">
        <f>IF('7. Pause minimal'!$C$3="Score",0,0)</f>
        <v>0</v>
      </c>
      <c r="BN36" s="4">
        <f>IF('7. Pause minimal'!$C$3="Score",0,0)</f>
        <v>0</v>
      </c>
      <c r="BO36" s="4">
        <f>IF('7. Pause minimal'!$C$3="Score",1,1)</f>
        <v>1</v>
      </c>
      <c r="BP36" s="4">
        <f>IF('7. Pause minimal'!$C$3="Score",1,1)</f>
        <v>1</v>
      </c>
      <c r="BQ36" s="4">
        <f>IF('7. Pause minimal'!$C$3="Score",1,1)</f>
        <v>1</v>
      </c>
      <c r="BR36" s="4">
        <f>IF('7. Pause minimal'!$C$3="Score",1,1)</f>
        <v>1</v>
      </c>
      <c r="BS36" s="4">
        <f>IF('7. Pause minimal'!$C$3="Score",1,1)</f>
        <v>1</v>
      </c>
      <c r="BT36" s="4">
        <f>IF('7. Pause minimal'!$C$3="Score",1,1)</f>
        <v>1</v>
      </c>
      <c r="BU36" s="4">
        <f>IF('7. Pause minimal'!$C$3="Score",1,1)</f>
        <v>1</v>
      </c>
      <c r="BV36" s="4">
        <f>IF('7. Pause minimal'!$C$3="Score",0,0)</f>
        <v>0</v>
      </c>
      <c r="BW36" s="4">
        <f>IF('7. Pause minimal'!$C$3="Score",0,0)</f>
        <v>0</v>
      </c>
      <c r="BX36" s="4">
        <f>IF('7. Pause minimal'!$C$3="Score",0,0)</f>
        <v>0</v>
      </c>
      <c r="BY36" s="4">
        <f>IF('7. Pause minimal'!$C$3="Score",0,0)</f>
        <v>0</v>
      </c>
      <c r="BZ36" s="4">
        <f>IF('7. Pause minimal'!$C$3="Score",0,0)</f>
        <v>0</v>
      </c>
      <c r="CA36" s="4">
        <f>IF('7. Pause minimal'!$C$3="Score",0,0)</f>
        <v>0</v>
      </c>
      <c r="CB36" s="4">
        <f>IF('7. Pause minimal'!$C$3="Score",0,0)</f>
        <v>0</v>
      </c>
      <c r="CC36" s="4">
        <f>IF('7. Pause minimal'!$C$3="Score",0,0)</f>
        <v>0</v>
      </c>
      <c r="CD36" s="4">
        <f>IF('7. Pause minimal'!$C$3="Score",0,0)</f>
        <v>0</v>
      </c>
      <c r="CE36" s="4">
        <f>IF('7. Pause minimal'!$C$3="Score",0,0)</f>
        <v>0</v>
      </c>
      <c r="CF36" s="4">
        <f>IF('7. Pause minimal'!$C$3="Score",0,0)</f>
        <v>0</v>
      </c>
      <c r="CG36" s="4">
        <f>IF('7. Pause minimal'!$C$3="Score",0,0)</f>
        <v>0</v>
      </c>
      <c r="CH36" s="4">
        <f>IF('7. Pause minimal'!$C$3="Score",0,0)</f>
        <v>0</v>
      </c>
      <c r="CI36" s="4">
        <f>IF('7. Pause minimal'!$C$3="Score",0,0)</f>
        <v>0</v>
      </c>
      <c r="CJ36" s="4">
        <f>IF('7. Pause minimal'!$C$3="Score",0,0)</f>
        <v>0</v>
      </c>
      <c r="CK36" s="4">
        <f>IF('7. Pause minimal'!$C$3="Score",0,0)</f>
        <v>0</v>
      </c>
      <c r="CL36" s="4">
        <f>IF('7. Pause minimal'!$C$3="Score",0,0)</f>
        <v>0</v>
      </c>
      <c r="CM36" s="4">
        <f>IF('7. Pause minimal'!$C$3="Score",0,0)</f>
        <v>0</v>
      </c>
      <c r="CN36" s="4">
        <f>IF('7. Pause minimal'!$C$3="Score",0,0)</f>
        <v>0</v>
      </c>
      <c r="CO36" s="4">
        <f>IF('7. Pause minimal'!$C$3="Score",0,0)</f>
        <v>0</v>
      </c>
      <c r="CP36" s="4">
        <f>IF('7. Pause minimal'!$C$3="Score",0,0)</f>
        <v>0</v>
      </c>
      <c r="CQ36" s="4">
        <f>IF('7. Pause minimal'!$C$3="Score",0,0)</f>
        <v>0</v>
      </c>
      <c r="CR36" s="4">
        <f>IF('7. Pause minimal'!$C$3="Score",0,0)</f>
        <v>0</v>
      </c>
      <c r="CS36" s="4">
        <f>IF('7. Pause minimal'!$C$3="Score",0,0)</f>
        <v>0</v>
      </c>
      <c r="CT36" s="4">
        <f>IF('7. Pause minimal'!$C$3="Score",1,1)</f>
        <v>1</v>
      </c>
      <c r="CU36" s="4">
        <f>IF('7. Pause minimal'!$C$3="Score",1,1)</f>
        <v>1</v>
      </c>
      <c r="CV36" s="4">
        <f>IF('7. Pause minimal'!$C$3="Score",1,1)</f>
        <v>1</v>
      </c>
      <c r="CW36" s="4">
        <f>IF('7. Pause minimal'!$C$3="Score",1,1)</f>
        <v>1</v>
      </c>
      <c r="CX36" s="4">
        <f>IF('7. Pause minimal'!$C$3="Score",1,1)</f>
        <v>1</v>
      </c>
      <c r="CY36" s="4">
        <f>IF('7. Pause minimal'!$C$3="Score",1,1)</f>
        <v>1</v>
      </c>
      <c r="CZ36" s="4">
        <f>IF('7. Pause minimal'!$C$3="Score",0,0)</f>
        <v>0</v>
      </c>
      <c r="DA36">
        <f>IF('7. Pause minimal'!$C$3="Score",0,0)</f>
        <v>0</v>
      </c>
    </row>
    <row r="37" spans="2:105" x14ac:dyDescent="0.35">
      <c r="B37" s="186" t="s">
        <v>699</v>
      </c>
      <c r="C37" s="183"/>
      <c r="D37" s="206">
        <f t="shared" si="3"/>
        <v>0.2</v>
      </c>
      <c r="E37" s="183">
        <f>IF('7. Pause minimal'!$C$3="Score",,)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IF('7. Pause minimal'!$C$3="Score",,)</f>
        <v>0</v>
      </c>
      <c r="Q37" s="183">
        <f>IF('7. Pause minimal'!$C$3="Score",,)</f>
        <v>0</v>
      </c>
      <c r="R37" s="184">
        <f>IF('7. Pause minimal'!$C$3="Score",,)</f>
        <v>0</v>
      </c>
      <c r="S37" s="183">
        <f>IF('7. Pause minimal'!$C$3="Score",,)</f>
        <v>0</v>
      </c>
      <c r="T37" s="183">
        <f>IF('7. Pause minimal'!$C$3="Score",,)</f>
        <v>0</v>
      </c>
      <c r="U37" s="185">
        <f>IF('7. Pause minimal'!$C$3="Score",1,1)</f>
        <v>1</v>
      </c>
      <c r="V37" s="185">
        <f>IF('7. Pause minimal'!$C$3="Score",1,1)</f>
        <v>1</v>
      </c>
      <c r="W37" s="185">
        <f>IF('7. Pause minimal'!$C$3="Score",1,1)</f>
        <v>1</v>
      </c>
      <c r="X37" s="185">
        <f>IF('7. Pause minimal'!$C$3="Score",0,0)</f>
        <v>0</v>
      </c>
      <c r="Y37" s="185">
        <f>IF('7. Pause minimal'!$C$3="Score",0,0)</f>
        <v>0</v>
      </c>
      <c r="Z37" s="185">
        <f>IF('7. Pause minimal'!$C$3="Score",0,0)</f>
        <v>0</v>
      </c>
      <c r="AA37" s="185">
        <f>IF('7. Pause minimal'!$C$3="Score",0,0)</f>
        <v>0</v>
      </c>
      <c r="AB37" s="185">
        <f>IF('7. Pause minimal'!$C$3="Score",0,0)</f>
        <v>0</v>
      </c>
      <c r="AC37" s="185">
        <f>IF('7. Pause minimal'!$C$3="Score",0,0)</f>
        <v>0</v>
      </c>
      <c r="AD37" s="185">
        <f>IF('7. Pause minimal'!$C$3="Score",0,0)</f>
        <v>0</v>
      </c>
      <c r="AE37" s="185">
        <f>IF('7. Pause minimal'!$C$3="Score",0,0)</f>
        <v>0</v>
      </c>
      <c r="AF37" s="185">
        <f>IF('7. Pause minimal'!$C$3="Score",0,0)</f>
        <v>0</v>
      </c>
      <c r="AG37" s="185">
        <f>IF('7. Pause minimal'!$C$3="Score",0,0)</f>
        <v>0</v>
      </c>
      <c r="AH37" s="185">
        <f>IF('7. Pause minimal'!$C$3="Score",0,0)</f>
        <v>0</v>
      </c>
      <c r="AI37" s="185">
        <f>IF('7. Pause minimal'!$C$3="Score",0,0)</f>
        <v>0</v>
      </c>
      <c r="AJ37" s="185">
        <f>IF('7. Pause minimal'!$C$3="Score",0,0)</f>
        <v>0</v>
      </c>
      <c r="AK37" s="185">
        <f>IF('7. Pause minimal'!$C$3="Score",0,0)</f>
        <v>0</v>
      </c>
      <c r="AL37" s="185">
        <f>IF('7. Pause minimal'!$C$3="Score",0,0)</f>
        <v>0</v>
      </c>
      <c r="AM37" s="185">
        <f>IF('7. Pause minimal'!$C$3="Score",0,0)</f>
        <v>0</v>
      </c>
      <c r="AN37" s="185">
        <f>IF('7. Pause minimal'!$C$3="Score",0,0)</f>
        <v>0</v>
      </c>
      <c r="AO37" s="185">
        <f>IF('7. Pause minimal'!$C$3="Score",0,0)</f>
        <v>0</v>
      </c>
      <c r="AP37" s="185">
        <f>IF('7. Pause minimal'!$C$3="Score",0,0)</f>
        <v>0</v>
      </c>
      <c r="AQ37" s="185">
        <f>IF('7. Pause minimal'!$C$3="Score",0,0)</f>
        <v>0</v>
      </c>
      <c r="AR37" s="185">
        <f>IF('7. Pause minimal'!$C$3="Score",0,0)</f>
        <v>0</v>
      </c>
      <c r="AS37" s="194">
        <f>IF('7. Pause minimal'!$C$3="Score",0,0)</f>
        <v>0</v>
      </c>
      <c r="AT37" s="4">
        <f>IF('7. Pause minimal'!$C$3="Score",0,0)</f>
        <v>0</v>
      </c>
      <c r="AU37" s="4">
        <f>IF('7. Pause minimal'!$C$3="Score",0,0)</f>
        <v>0</v>
      </c>
      <c r="AV37" s="4">
        <f>IF('7. Pause minimal'!$C$3="Score",0,0)</f>
        <v>0</v>
      </c>
      <c r="AW37" s="4">
        <f>IF('7. Pause minimal'!$C$3="Score",0,0)</f>
        <v>0</v>
      </c>
      <c r="AX37" s="4">
        <f>IF('7. Pause minimal'!$C$3="Score",0,0)</f>
        <v>0</v>
      </c>
      <c r="AY37" s="4">
        <f>IF('7. Pause minimal'!$C$3="Score",0,0)</f>
        <v>0</v>
      </c>
      <c r="AZ37" s="4">
        <f>IF('7. Pause minimal'!$C$3="Score",0,0)</f>
        <v>0</v>
      </c>
      <c r="BA37" s="4">
        <f>IF('7. Pause minimal'!$C$3="Score",0,0)</f>
        <v>0</v>
      </c>
      <c r="BB37" s="4">
        <f>IF('7. Pause minimal'!$C$3="Score",0,0)</f>
        <v>0</v>
      </c>
      <c r="BC37" s="4">
        <f>IF('7. Pause minimal'!$C$3="Score",0,0)</f>
        <v>0</v>
      </c>
      <c r="BD37" s="4">
        <f>IF('7. Pause minimal'!$C$3="Score",0,0)</f>
        <v>0</v>
      </c>
      <c r="BE37" s="4">
        <f>IF('7. Pause minimal'!$C$3="Score",0,0)</f>
        <v>0</v>
      </c>
      <c r="BF37" s="4">
        <f>IF('7. Pause minimal'!$C$3="Score",0,0)</f>
        <v>0</v>
      </c>
      <c r="BG37" s="4">
        <f>IF('7. Pause minimal'!$C$3="Score",0,0)</f>
        <v>0</v>
      </c>
      <c r="BH37" s="4">
        <f>IF('7. Pause minimal'!$C$3="Score",0,0)</f>
        <v>0</v>
      </c>
      <c r="BI37" s="4">
        <f>IF('7. Pause minimal'!$C$3="Score",0,0)</f>
        <v>0</v>
      </c>
      <c r="BJ37" s="4">
        <f>IF('7. Pause minimal'!$C$3="Score",1,1)</f>
        <v>1</v>
      </c>
      <c r="BK37" s="4">
        <f>IF('7. Pause minimal'!$C$3="Score",1,1)</f>
        <v>1</v>
      </c>
      <c r="BL37" s="4">
        <f>IF('7. Pause minimal'!$C$3="Score",1,1)</f>
        <v>1</v>
      </c>
      <c r="BM37" s="4">
        <f>IF('7. Pause minimal'!$C$3="Score",1,1)</f>
        <v>1</v>
      </c>
      <c r="BN37" s="4">
        <f>IF('7. Pause minimal'!$C$3="Score",1,1)</f>
        <v>1</v>
      </c>
      <c r="BO37" s="4">
        <f>IF('7. Pause minimal'!$C$3="Score",1,1)</f>
        <v>1</v>
      </c>
      <c r="BP37" s="4">
        <f>IF('7. Pause minimal'!$C$3="Score",1,1)</f>
        <v>1</v>
      </c>
      <c r="BQ37" s="4">
        <f>IF('7. Pause minimal'!$C$3="Score",0,0)</f>
        <v>0</v>
      </c>
      <c r="BR37" s="4">
        <f>IF('7. Pause minimal'!$C$3="Score",0,0)</f>
        <v>0</v>
      </c>
      <c r="BS37" s="4">
        <f>IF('7. Pause minimal'!$C$3="Score",0,0)</f>
        <v>0</v>
      </c>
      <c r="BT37" s="4">
        <f>IF('7. Pause minimal'!$C$3="Score",0,0)</f>
        <v>0</v>
      </c>
      <c r="BU37" s="4">
        <f>IF('7. Pause minimal'!$C$3="Score",0,0)</f>
        <v>0</v>
      </c>
      <c r="BV37" s="4">
        <f>IF('7. Pause minimal'!$C$3="Score",0,0)</f>
        <v>0</v>
      </c>
      <c r="BW37" s="4">
        <f>IF('7. Pause minimal'!$C$3="Score",0,0)</f>
        <v>0</v>
      </c>
      <c r="BX37" s="4">
        <f>IF('7. Pause minimal'!$C$3="Score",0,0)</f>
        <v>0</v>
      </c>
      <c r="BY37" s="4">
        <f>IF('7. Pause minimal'!$C$3="Score",0,0)</f>
        <v>0</v>
      </c>
      <c r="BZ37" s="4">
        <f>IF('7. Pause minimal'!$C$3="Score",0,0)</f>
        <v>0</v>
      </c>
      <c r="CA37" s="4">
        <f>IF('7. Pause minimal'!$C$3="Score",0,0)</f>
        <v>0</v>
      </c>
      <c r="CB37" s="4">
        <f>IF('7. Pause minimal'!$C$3="Score",1,1)</f>
        <v>1</v>
      </c>
      <c r="CC37" s="4">
        <f>IF('7. Pause minimal'!$C$3="Score",1,1)</f>
        <v>1</v>
      </c>
      <c r="CD37" s="4">
        <f>IF('7. Pause minimal'!$C$3="Score",1,1)</f>
        <v>1</v>
      </c>
      <c r="CE37" s="4">
        <f>IF('7. Pause minimal'!$C$3="Score",1,1)</f>
        <v>1</v>
      </c>
      <c r="CF37" s="4">
        <f>IF('7. Pause minimal'!$C$3="Score",1,1)</f>
        <v>1</v>
      </c>
      <c r="CG37" s="4">
        <f>IF('7. Pause minimal'!$C$3="Score",1,1)</f>
        <v>1</v>
      </c>
      <c r="CH37" s="4">
        <f>IF('7. Pause minimal'!$C$3="Score",1,1)</f>
        <v>1</v>
      </c>
      <c r="CI37" s="4">
        <f>IF('7. Pause minimal'!$C$3="Score",0,0)</f>
        <v>0</v>
      </c>
      <c r="CJ37" s="4">
        <f>IF('7. Pause minimal'!$C$3="Score",0,0)</f>
        <v>0</v>
      </c>
      <c r="CK37" s="4">
        <f>IF('7. Pause minimal'!$C$3="Score",0,0)</f>
        <v>0</v>
      </c>
      <c r="CL37" s="4">
        <f>IF('7. Pause minimal'!$C$3="Score",0,0)</f>
        <v>0</v>
      </c>
      <c r="CM37" s="4">
        <f>IF('7. Pause minimal'!$C$3="Score",0,0)</f>
        <v>0</v>
      </c>
      <c r="CN37" s="4">
        <f>IF('7. Pause minimal'!$C$3="Score",0,0)</f>
        <v>0</v>
      </c>
      <c r="CO37" s="4">
        <f>IF('7. Pause minimal'!$C$3="Score",0,0)</f>
        <v>0</v>
      </c>
      <c r="CP37" s="4">
        <f>IF('7. Pause minimal'!$C$3="Score",0,0)</f>
        <v>0</v>
      </c>
      <c r="CQ37" s="4">
        <f>IF('7. Pause minimal'!$C$3="Score",0,0)</f>
        <v>0</v>
      </c>
      <c r="CR37" s="4">
        <f>IF('7. Pause minimal'!$C$3="Score",0,0)</f>
        <v>0</v>
      </c>
      <c r="CS37" s="4">
        <f>IF('7. Pause minimal'!$C$3="Score",0,0)</f>
        <v>0</v>
      </c>
      <c r="CT37" s="4">
        <f>IF('7. Pause minimal'!$C$3="Score",0,0)</f>
        <v>0</v>
      </c>
      <c r="CU37" s="4">
        <f>IF('7. Pause minimal'!$C$3="Score",0,0)</f>
        <v>0</v>
      </c>
      <c r="CV37" s="4">
        <f>IF('7. Pause minimal'!$C$3="Score",0,0)</f>
        <v>0</v>
      </c>
      <c r="CW37" s="4">
        <f>IF('7. Pause minimal'!$C$3="Score",0,0)</f>
        <v>0</v>
      </c>
      <c r="CX37" s="4">
        <f>IF('7. Pause minimal'!$C$3="Score",0,0)</f>
        <v>0</v>
      </c>
      <c r="CY37" s="4">
        <f>IF('7. Pause minimal'!$C$3="Score",0,0)</f>
        <v>0</v>
      </c>
      <c r="CZ37" s="4">
        <f>IF('7. Pause minimal'!$C$3="Score",0,0)</f>
        <v>0</v>
      </c>
      <c r="DA37" s="4">
        <f>IF('7. Pause minimal'!$C$3="Score",0,0)</f>
        <v>0</v>
      </c>
    </row>
    <row r="38" spans="2:105" x14ac:dyDescent="0.35">
      <c r="B38" s="186" t="s">
        <v>700</v>
      </c>
      <c r="C38" s="187"/>
      <c r="D38" s="207">
        <f t="shared" si="3"/>
        <v>0.85882352941176465</v>
      </c>
      <c r="E38" s="187">
        <f>IF('7. Pause minimal'!$C$3="Score",,)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IF('7. Pause minimal'!$C$3="Score",,)</f>
        <v>0</v>
      </c>
      <c r="Q38" s="187">
        <f>IF('7. Pause minimal'!$C$3="Score",,)</f>
        <v>0</v>
      </c>
      <c r="R38" s="187">
        <f>IF('7. Pause minimal'!$C$3="Score",,)</f>
        <v>0</v>
      </c>
      <c r="S38" s="188">
        <f>IF('7. Pause minimal'!$C$3="Score",,)</f>
        <v>0</v>
      </c>
      <c r="T38" s="187">
        <f>IF('7. Pause minimal'!$C$3="Score",,)</f>
        <v>0</v>
      </c>
      <c r="U38" s="172">
        <f>IF('7. Pause minimal'!$C$3="Score",2,2)</f>
        <v>2</v>
      </c>
      <c r="V38" s="172">
        <f>IF('7. Pause minimal'!$C$3="Score",2,2)</f>
        <v>2</v>
      </c>
      <c r="W38" s="172">
        <f>IF('7. Pause minimal'!$C$3="Score",1,1)</f>
        <v>1</v>
      </c>
      <c r="X38" s="172">
        <f>IF('7. Pause minimal'!$C$3="Score",1,1)</f>
        <v>1</v>
      </c>
      <c r="Y38" s="172">
        <f>IF('7. Pause minimal'!$C$3="Score",1,1)</f>
        <v>1</v>
      </c>
      <c r="Z38" s="172">
        <f>IF('7. Pause minimal'!$C$3="Score",1,1)</f>
        <v>1</v>
      </c>
      <c r="AA38" s="172">
        <f>IF('7. Pause minimal'!$C$3="Score",0,0)</f>
        <v>0</v>
      </c>
      <c r="AB38" s="172">
        <f>IF('7. Pause minimal'!$C$3="Score",0,0)</f>
        <v>0</v>
      </c>
      <c r="AC38" s="172">
        <f>IF('7. Pause minimal'!$C$3="Score",1,1)</f>
        <v>1</v>
      </c>
      <c r="AD38" s="172">
        <f>IF('7. Pause minimal'!$C$3="Score",2,2)</f>
        <v>2</v>
      </c>
      <c r="AE38" s="172">
        <f>IF('7. Pause minimal'!$C$3="Score",2,2)</f>
        <v>2</v>
      </c>
      <c r="AF38" s="172">
        <f>IF('7. Pause minimal'!$C$3="Score",2,2)</f>
        <v>2</v>
      </c>
      <c r="AG38" s="172">
        <f>IF('7. Pause minimal'!$C$3="Score",2,2)</f>
        <v>2</v>
      </c>
      <c r="AH38" s="172">
        <f>IF('7. Pause minimal'!$C$3="Score",2,2)</f>
        <v>2</v>
      </c>
      <c r="AI38" s="172">
        <f>IF('7. Pause minimal'!$C$3="Score",2,2)</f>
        <v>2</v>
      </c>
      <c r="AJ38" s="172">
        <f>IF('7. Pause minimal'!$C$3="Score",1,1)</f>
        <v>1</v>
      </c>
      <c r="AK38" s="172">
        <f>IF('7. Pause minimal'!$C$3="Score",0,0)</f>
        <v>0</v>
      </c>
      <c r="AL38" s="172">
        <f>IF('7. Pause minimal'!$C$3="Score",0,0)</f>
        <v>0</v>
      </c>
      <c r="AM38" s="172">
        <f>IF('7. Pause minimal'!$C$3="Score",0,0)</f>
        <v>0</v>
      </c>
      <c r="AN38" s="172">
        <f>IF('7. Pause minimal'!$C$3="Score",1,1)</f>
        <v>1</v>
      </c>
      <c r="AO38" s="172">
        <f>IF('7. Pause minimal'!$C$3="Score",1,1)</f>
        <v>1</v>
      </c>
      <c r="AP38" s="172">
        <f>IF('7. Pause minimal'!$C$3="Score",1,1)</f>
        <v>1</v>
      </c>
      <c r="AQ38" s="172">
        <f>IF('7. Pause minimal'!$C$3="Score",1,1)</f>
        <v>1</v>
      </c>
      <c r="AR38" s="172">
        <f>IF('7. Pause minimal'!$C$3="Score",1,1)</f>
        <v>1</v>
      </c>
      <c r="AS38" s="189">
        <f>IF('7. Pause minimal'!$C$3="Score",1,1)</f>
        <v>1</v>
      </c>
      <c r="AT38" s="4">
        <f>IF('7. Pause minimal'!$C$3="Score",1,1)</f>
        <v>1</v>
      </c>
      <c r="AU38" s="4">
        <f>IF('7. Pause minimal'!$C$3="Score",0,0)</f>
        <v>0</v>
      </c>
      <c r="AV38" s="4">
        <f>IF('7. Pause minimal'!$C$3="Score",0,0)</f>
        <v>0</v>
      </c>
      <c r="AW38" s="4">
        <f>IF('7. Pause minimal'!$C$3="Score",0,0)</f>
        <v>0</v>
      </c>
      <c r="AX38" s="4">
        <f>IF('7. Pause minimal'!$C$3="Score",0,0)</f>
        <v>0</v>
      </c>
      <c r="AY38" s="4">
        <f>IF('7. Pause minimal'!$C$3="Score",0,0)</f>
        <v>0</v>
      </c>
      <c r="AZ38" s="4">
        <f>IF('7. Pause minimal'!$C$3="Score",1,1)</f>
        <v>1</v>
      </c>
      <c r="BA38" s="4">
        <f>IF('7. Pause minimal'!$C$3="Score",1,1)</f>
        <v>1</v>
      </c>
      <c r="BB38" s="4">
        <f>IF('7. Pause minimal'!$C$3="Score",1,1)</f>
        <v>1</v>
      </c>
      <c r="BC38" s="4">
        <f>IF('7. Pause minimal'!$C$3="Score",1,1)</f>
        <v>1</v>
      </c>
      <c r="BD38" s="4">
        <f>IF('7. Pause minimal'!$C$3="Score",1,1)</f>
        <v>1</v>
      </c>
      <c r="BE38" s="4">
        <f>IF('7. Pause minimal'!$C$3="Score",1,1)</f>
        <v>1</v>
      </c>
      <c r="BF38" s="4">
        <f>IF('7. Pause minimal'!$C$3="Score",1,1)</f>
        <v>1</v>
      </c>
      <c r="BG38" s="4">
        <f>IF('7. Pause minimal'!$C$3="Score",0,0)</f>
        <v>0</v>
      </c>
      <c r="BH38" s="4">
        <f>IF('7. Pause minimal'!$C$3="Score",1,1)</f>
        <v>1</v>
      </c>
      <c r="BI38" s="4">
        <f>IF('7. Pause minimal'!$C$3="Score",1,1)</f>
        <v>1</v>
      </c>
      <c r="BJ38" s="4">
        <f>IF('7. Pause minimal'!$C$3="Score",2,2)</f>
        <v>2</v>
      </c>
      <c r="BK38" s="4">
        <f>IF('7. Pause minimal'!$C$3="Score",2,2)</f>
        <v>2</v>
      </c>
      <c r="BL38" s="4">
        <f>IF('7. Pause minimal'!$C$3="Score",2,2)</f>
        <v>2</v>
      </c>
      <c r="BM38" s="4">
        <f>IF('7. Pause minimal'!$C$3="Score",2,2)</f>
        <v>2</v>
      </c>
      <c r="BN38" s="4">
        <f>IF('7. Pause minimal'!$C$3="Score",2,2)</f>
        <v>2</v>
      </c>
      <c r="BO38" s="4">
        <f>IF('7. Pause minimal'!$C$3="Score",1,1)</f>
        <v>1</v>
      </c>
      <c r="BP38" s="4">
        <f>IF('7. Pause minimal'!$C$3="Score",1,1)</f>
        <v>1</v>
      </c>
      <c r="BQ38" s="4">
        <f>IF('7. Pause minimal'!$C$3="Score",0,0)</f>
        <v>0</v>
      </c>
      <c r="BR38" s="4">
        <f>IF('7. Pause minimal'!$C$3="Score",0,0)</f>
        <v>0</v>
      </c>
      <c r="BS38" s="4">
        <f>IF('7. Pause minimal'!$C$3="Score",0,0)</f>
        <v>0</v>
      </c>
      <c r="BT38" s="4">
        <f>IF('7. Pause minimal'!$C$3="Score",1,1)</f>
        <v>1</v>
      </c>
      <c r="BU38" s="4">
        <f>IF('7. Pause minimal'!$C$3="Score",1,1)</f>
        <v>1</v>
      </c>
      <c r="BV38" s="4">
        <f>IF('7. Pause minimal'!$C$3="Score",1,1)</f>
        <v>1</v>
      </c>
      <c r="BW38" s="4">
        <f>IF('7. Pause minimal'!$C$3="Score",1,1)</f>
        <v>1</v>
      </c>
      <c r="BX38" s="4">
        <f>IF('7. Pause minimal'!$C$3="Score",1,1)</f>
        <v>1</v>
      </c>
      <c r="BY38" s="4">
        <f>IF('7. Pause minimal'!$C$3="Score",1,1)</f>
        <v>1</v>
      </c>
      <c r="BZ38" s="4">
        <f>IF('7. Pause minimal'!$C$3="Score",1,1)</f>
        <v>1</v>
      </c>
      <c r="CA38" s="4">
        <f>IF('7. Pause minimal'!$C$3="Score",0,0)</f>
        <v>0</v>
      </c>
      <c r="CB38" s="4">
        <f>IF('7. Pause minimal'!$C$3="Score",0,0)</f>
        <v>0</v>
      </c>
      <c r="CC38" s="4">
        <f>IF('7. Pause minimal'!$C$3="Score",0,0)</f>
        <v>0</v>
      </c>
      <c r="CD38" s="4">
        <f>IF('7. Pause minimal'!$C$3="Score",0,0)</f>
        <v>0</v>
      </c>
      <c r="CE38" s="4">
        <f>IF('7. Pause minimal'!$C$3="Score",0,0)</f>
        <v>0</v>
      </c>
      <c r="CF38" s="4">
        <f>IF('7. Pause minimal'!$C$3="Score",0,0)</f>
        <v>0</v>
      </c>
      <c r="CG38" s="4">
        <f>IF('7. Pause minimal'!$C$3="Score",0,0)</f>
        <v>0</v>
      </c>
      <c r="CH38" s="4">
        <f>IF('7. Pause minimal'!$C$3="Score",0,0)</f>
        <v>0</v>
      </c>
      <c r="CI38" s="4">
        <f>IF('7. Pause minimal'!$C$3="Score",0,0)</f>
        <v>0</v>
      </c>
      <c r="CJ38" s="4">
        <f>IF('7. Pause minimal'!$C$3="Score",0,0)</f>
        <v>0</v>
      </c>
      <c r="CK38" s="4">
        <f>IF('7. Pause minimal'!$C$3="Score",0,0)</f>
        <v>0</v>
      </c>
      <c r="CL38" s="4">
        <f>IF('7. Pause minimal'!$C$3="Score",0,0)</f>
        <v>0</v>
      </c>
      <c r="CM38" s="4">
        <f>IF('7. Pause minimal'!$C$3="Score",0,0)</f>
        <v>0</v>
      </c>
      <c r="CN38" s="4">
        <f>IF('7. Pause minimal'!$C$3="Score",1,1)</f>
        <v>1</v>
      </c>
      <c r="CO38" s="4">
        <f>IF('7. Pause minimal'!$C$3="Score",1,1)</f>
        <v>1</v>
      </c>
      <c r="CP38" s="4">
        <f>IF('7. Pause minimal'!$C$3="Score",1,1)</f>
        <v>1</v>
      </c>
      <c r="CQ38" s="4">
        <f>IF('7. Pause minimal'!$C$3="Score",1,1)</f>
        <v>1</v>
      </c>
      <c r="CR38" s="4">
        <f>IF('7. Pause minimal'!$C$3="Score",1,1)</f>
        <v>1</v>
      </c>
      <c r="CS38" s="4">
        <f>IF('7. Pause minimal'!$C$3="Score",1,1)</f>
        <v>1</v>
      </c>
      <c r="CT38" s="4">
        <f>IF('7. Pause minimal'!$C$3="Score",1,1)</f>
        <v>1</v>
      </c>
      <c r="CU38" s="4">
        <f>IF('7. Pause minimal'!$C$3="Score",1,1)</f>
        <v>1</v>
      </c>
      <c r="CV38" s="4">
        <f>IF('7. Pause minimal'!$C$3="Score",2,2)</f>
        <v>2</v>
      </c>
      <c r="CW38" s="4">
        <f>IF('7. Pause minimal'!$C$3="Score",2,2)</f>
        <v>2</v>
      </c>
      <c r="CX38" s="4">
        <f>IF('7. Pause minimal'!$C$3="Score",2,2)</f>
        <v>2</v>
      </c>
      <c r="CY38" s="4">
        <f>IF('7. Pause minimal'!$C$3="Score",2,2)</f>
        <v>2</v>
      </c>
      <c r="CZ38" s="4">
        <f>IF('7. Pause minimal'!$C$3="Score",0,0)</f>
        <v>0</v>
      </c>
      <c r="DA38" s="4">
        <f>IF('7. Pause minimal'!$C$3="Score",0,0)</f>
        <v>0</v>
      </c>
    </row>
    <row r="39" spans="2:105" x14ac:dyDescent="0.35">
      <c r="B39" s="186" t="s">
        <v>701</v>
      </c>
      <c r="C39" s="187"/>
      <c r="D39" s="207">
        <f t="shared" si="3"/>
        <v>0.24705882352941178</v>
      </c>
      <c r="E39" s="188">
        <f>IF('7. Pause minimal'!$C$3="Score",,)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IF('7. Pause minimal'!$C$3="Score",,)</f>
        <v>0</v>
      </c>
      <c r="Q39" s="188">
        <f>IF('7. Pause minimal'!$C$3="Score",,)</f>
        <v>0</v>
      </c>
      <c r="R39" s="187">
        <f>IF('7. Pause minimal'!$C$3="Score",,)</f>
        <v>0</v>
      </c>
      <c r="S39" s="187">
        <f>IF('7. Pause minimal'!$C$3="Score",,)</f>
        <v>0</v>
      </c>
      <c r="T39" s="188">
        <f>IF('7. Pause minimal'!$C$3="Score",,)</f>
        <v>0</v>
      </c>
      <c r="U39" s="172">
        <f>IF('7. Pause minimal'!$C$3="Score",0,0)</f>
        <v>0</v>
      </c>
      <c r="V39" s="172">
        <f>IF('7. Pause minimal'!$C$3="Score",0,0)</f>
        <v>0</v>
      </c>
      <c r="W39" s="172">
        <f>IF('7. Pause minimal'!$C$3="Score",0,0)</f>
        <v>0</v>
      </c>
      <c r="X39" s="172">
        <f>IF('7. Pause minimal'!$C$3="Score",0,0)</f>
        <v>0</v>
      </c>
      <c r="Y39" s="172">
        <f>IF('7. Pause minimal'!$C$3="Score",0,0)</f>
        <v>0</v>
      </c>
      <c r="Z39" s="172">
        <f>IF('7. Pause minimal'!$C$3="Score",0,0)</f>
        <v>0</v>
      </c>
      <c r="AA39" s="172">
        <f>IF('7. Pause minimal'!$C$3="Score",0,0)</f>
        <v>0</v>
      </c>
      <c r="AB39" s="172">
        <f>IF('7. Pause minimal'!$C$3="Score",0,0)</f>
        <v>0</v>
      </c>
      <c r="AC39" s="172">
        <f>IF('7. Pause minimal'!$C$3="Score",0,0)</f>
        <v>0</v>
      </c>
      <c r="AD39" s="172">
        <f>IF('7. Pause minimal'!$C$3="Score",0,0)</f>
        <v>0</v>
      </c>
      <c r="AE39" s="172">
        <f>IF('7. Pause minimal'!$C$3="Score",0,0)</f>
        <v>0</v>
      </c>
      <c r="AF39" s="172">
        <f>IF('7. Pause minimal'!$C$3="Score",0,0)</f>
        <v>0</v>
      </c>
      <c r="AG39" s="172">
        <f>IF('7. Pause minimal'!$C$3="Score",0,0)</f>
        <v>0</v>
      </c>
      <c r="AH39" s="172">
        <f>IF('7. Pause minimal'!$C$3="Score",0,0)</f>
        <v>0</v>
      </c>
      <c r="AI39" s="172">
        <f>IF('7. Pause minimal'!$C$3="Score",0,0)</f>
        <v>0</v>
      </c>
      <c r="AJ39" s="172">
        <f>IF('7. Pause minimal'!$C$3="Score",0,0)</f>
        <v>0</v>
      </c>
      <c r="AK39" s="172">
        <f>IF('7. Pause minimal'!$C$3="Score",0,0)</f>
        <v>0</v>
      </c>
      <c r="AL39" s="172">
        <f>IF('7. Pause minimal'!$C$3="Score",0,0)</f>
        <v>0</v>
      </c>
      <c r="AM39" s="172">
        <f>IF('7. Pause minimal'!$C$3="Score",0,0)</f>
        <v>0</v>
      </c>
      <c r="AN39" s="172">
        <f>IF('7. Pause minimal'!$C$3="Score",0,0)</f>
        <v>0</v>
      </c>
      <c r="AO39" s="172">
        <f>IF('7. Pause minimal'!$C$3="Score",0,0)</f>
        <v>0</v>
      </c>
      <c r="AP39" s="172">
        <f>IF('7. Pause minimal'!$C$3="Score",0,0)</f>
        <v>0</v>
      </c>
      <c r="AQ39" s="172">
        <f>IF('7. Pause minimal'!$C$3="Score",0,0)</f>
        <v>0</v>
      </c>
      <c r="AR39" s="172">
        <f>IF('7. Pause minimal'!$C$3="Score",0,0)</f>
        <v>0</v>
      </c>
      <c r="AS39" s="189">
        <f>IF('7. Pause minimal'!$C$3="Score",0,0)</f>
        <v>0</v>
      </c>
      <c r="AT39" s="4">
        <f>IF('7. Pause minimal'!$C$3="Score",0,0)</f>
        <v>0</v>
      </c>
      <c r="AU39" s="4">
        <f>IF('7. Pause minimal'!$C$3="Score",0,0)</f>
        <v>0</v>
      </c>
      <c r="AV39" s="4">
        <f>IF('7. Pause minimal'!$C$3="Score",0,0)</f>
        <v>0</v>
      </c>
      <c r="AW39" s="4">
        <f>IF('7. Pause minimal'!$C$3="Score",0,0)</f>
        <v>0</v>
      </c>
      <c r="AX39" s="4">
        <f>IF('7. Pause minimal'!$C$3="Score",0,0)</f>
        <v>0</v>
      </c>
      <c r="AY39" s="4">
        <f>IF('7. Pause minimal'!$C$3="Score",0,0)</f>
        <v>0</v>
      </c>
      <c r="AZ39" s="4">
        <f>IF('7. Pause minimal'!$C$3="Score",0,0)</f>
        <v>0</v>
      </c>
      <c r="BA39" s="4">
        <f>IF('7. Pause minimal'!$C$3="Score",0,0)</f>
        <v>0</v>
      </c>
      <c r="BB39" s="4">
        <f>IF('7. Pause minimal'!$C$3="Score",0,0)</f>
        <v>0</v>
      </c>
      <c r="BC39" s="4">
        <f>IF('7. Pause minimal'!$C$3="Score",0,0)</f>
        <v>0</v>
      </c>
      <c r="BD39" s="4">
        <f>IF('7. Pause minimal'!$C$3="Score",1,1)</f>
        <v>1</v>
      </c>
      <c r="BE39" s="4">
        <f>IF('7. Pause minimal'!$C$3="Score",1,1)</f>
        <v>1</v>
      </c>
      <c r="BF39" s="4">
        <f>IF('7. Pause minimal'!$C$3="Score",1,1)</f>
        <v>1</v>
      </c>
      <c r="BG39" s="4">
        <f>IF('7. Pause minimal'!$C$3="Score",1,1)</f>
        <v>1</v>
      </c>
      <c r="BH39" s="4">
        <f>IF('7. Pause minimal'!$C$3="Score",1,1)</f>
        <v>1</v>
      </c>
      <c r="BI39" s="4">
        <f>IF('7. Pause minimal'!$C$3="Score",1,1)</f>
        <v>1</v>
      </c>
      <c r="BJ39" s="4">
        <f>IF('7. Pause minimal'!$C$3="Score",1,1)</f>
        <v>1</v>
      </c>
      <c r="BK39" s="4">
        <f>IF('7. Pause minimal'!$C$3="Score",0,0)</f>
        <v>0</v>
      </c>
      <c r="BL39" s="4">
        <f>IF('7. Pause minimal'!$C$3="Score",1,1)</f>
        <v>1</v>
      </c>
      <c r="BM39" s="4">
        <f>IF('7. Pause minimal'!$C$3="Score",1,1)</f>
        <v>1</v>
      </c>
      <c r="BN39" s="4">
        <f>IF('7. Pause minimal'!$C$3="Score",1,1)</f>
        <v>1</v>
      </c>
      <c r="BO39" s="4">
        <f>IF('7. Pause minimal'!$C$3="Score",1,1)</f>
        <v>1</v>
      </c>
      <c r="BP39" s="4">
        <f>IF('7. Pause minimal'!$C$3="Score",1,1)</f>
        <v>1</v>
      </c>
      <c r="BQ39" s="4">
        <f>IF('7. Pause minimal'!$C$3="Score",1,1)</f>
        <v>1</v>
      </c>
      <c r="BR39" s="4">
        <f>IF('7. Pause minimal'!$C$3="Score",1,1)</f>
        <v>1</v>
      </c>
      <c r="BS39" s="4">
        <f>IF('7. Pause minimal'!$C$3="Score",0,0)</f>
        <v>0</v>
      </c>
      <c r="BT39" s="4">
        <f>IF('7. Pause minimal'!$C$3="Score",0,0)</f>
        <v>0</v>
      </c>
      <c r="BU39" s="4">
        <f>IF('7. Pause minimal'!$C$3="Score",0,0)</f>
        <v>0</v>
      </c>
      <c r="BV39" s="4">
        <f>IF('7. Pause minimal'!$C$3="Score",0,0)</f>
        <v>0</v>
      </c>
      <c r="BW39" s="4">
        <f>IF('7. Pause minimal'!$C$3="Score",0,0)</f>
        <v>0</v>
      </c>
      <c r="BX39" s="4">
        <f>IF('7. Pause minimal'!$C$3="Score",0,0)</f>
        <v>0</v>
      </c>
      <c r="BY39" s="4">
        <f>IF('7. Pause minimal'!$C$3="Score",0,0)</f>
        <v>0</v>
      </c>
      <c r="BZ39" s="4">
        <f>IF('7. Pause minimal'!$C$3="Score",0,0)</f>
        <v>0</v>
      </c>
      <c r="CA39" s="4">
        <f>IF('7. Pause minimal'!$C$3="Score",0,0)</f>
        <v>0</v>
      </c>
      <c r="CB39" s="4">
        <f>IF('7. Pause minimal'!$C$3="Score",0,0)</f>
        <v>0</v>
      </c>
      <c r="CC39" s="4">
        <f>IF('7. Pause minimal'!$C$3="Score",0,0)</f>
        <v>0</v>
      </c>
      <c r="CD39" s="4">
        <f>IF('7. Pause minimal'!$C$3="Score",0,0)</f>
        <v>0</v>
      </c>
      <c r="CE39" s="4">
        <f>IF('7. Pause minimal'!$C$3="Score",0,0)</f>
        <v>0</v>
      </c>
      <c r="CF39" s="4">
        <f>IF('7. Pause minimal'!$C$3="Score",0,0)</f>
        <v>0</v>
      </c>
      <c r="CG39" s="4">
        <f>IF('7. Pause minimal'!$C$3="Score",0,0)</f>
        <v>0</v>
      </c>
      <c r="CH39" s="4">
        <f>IF('7. Pause minimal'!$C$3="Score",0,0)</f>
        <v>0</v>
      </c>
      <c r="CI39" s="4">
        <f>IF('7. Pause minimal'!$C$3="Score",0,0)</f>
        <v>0</v>
      </c>
      <c r="CJ39" s="4">
        <f>IF('7. Pause minimal'!$C$3="Score",0,0)</f>
        <v>0</v>
      </c>
      <c r="CK39" s="4">
        <f>IF('7. Pause minimal'!$C$3="Score",0,0)</f>
        <v>0</v>
      </c>
      <c r="CL39" s="4">
        <f>IF('7. Pause minimal'!$C$3="Score",1,1)</f>
        <v>1</v>
      </c>
      <c r="CM39" s="4">
        <f>IF('7. Pause minimal'!$C$3="Score",1,1)</f>
        <v>1</v>
      </c>
      <c r="CN39" s="4">
        <f>IF('7. Pause minimal'!$C$3="Score",1,1)</f>
        <v>1</v>
      </c>
      <c r="CO39" s="4">
        <f>IF('7. Pause minimal'!$C$3="Score",1,1)</f>
        <v>1</v>
      </c>
      <c r="CP39" s="4">
        <f>IF('7. Pause minimal'!$C$3="Score",1,1)</f>
        <v>1</v>
      </c>
      <c r="CQ39" s="4">
        <f>IF('7. Pause minimal'!$C$3="Score",1,1)</f>
        <v>1</v>
      </c>
      <c r="CR39" s="4">
        <f>IF('7. Pause minimal'!$C$3="Score",1,1)</f>
        <v>1</v>
      </c>
      <c r="CS39" s="4">
        <f>IF('7. Pause minimal'!$C$3="Score",0,0)</f>
        <v>0</v>
      </c>
      <c r="CT39" s="4">
        <f>IF('7. Pause minimal'!$C$3="Score",0,0)</f>
        <v>0</v>
      </c>
      <c r="CU39" s="4">
        <f>IF('7. Pause minimal'!$C$3="Score",0,0)</f>
        <v>0</v>
      </c>
      <c r="CV39" s="4">
        <f>IF('7. Pause minimal'!$C$3="Score",0,0)</f>
        <v>0</v>
      </c>
      <c r="CW39" s="4">
        <f>IF('7. Pause minimal'!$C$3="Score",0,0)</f>
        <v>0</v>
      </c>
      <c r="CX39" s="4">
        <f>IF('7. Pause minimal'!$C$3="Score",0,0)</f>
        <v>0</v>
      </c>
      <c r="CY39" s="4">
        <f>IF('7. Pause minimal'!$C$3="Score",0,0)</f>
        <v>0</v>
      </c>
      <c r="CZ39" s="4">
        <f>IF('7. Pause minimal'!$C$3="Score",0,0)</f>
        <v>0</v>
      </c>
      <c r="DA39" s="4">
        <f>IF('7. Pause minimal'!$C$3="Score",0,0)</f>
        <v>0</v>
      </c>
    </row>
    <row r="40" spans="2:105" x14ac:dyDescent="0.35">
      <c r="B40" s="186" t="s">
        <v>1197</v>
      </c>
      <c r="C40" s="187"/>
      <c r="D40" s="207">
        <f t="shared" si="3"/>
        <v>0.82352941176470584</v>
      </c>
      <c r="E40" s="187">
        <f>IF('7. Pause minimal'!$C$3="Score",,)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IF('7. Pause minimal'!$C$3="Score",,)</f>
        <v>0</v>
      </c>
      <c r="Q40" s="187">
        <f>IF('7. Pause minimal'!$C$3="Score",,)</f>
        <v>0</v>
      </c>
      <c r="R40" s="188">
        <f>IF('7. Pause minimal'!$C$3="Score",,)</f>
        <v>0</v>
      </c>
      <c r="S40" s="187">
        <f>IF('7. Pause minimal'!$C$3="Score",,)</f>
        <v>0</v>
      </c>
      <c r="T40" s="187">
        <f>IF('7. Pause minimal'!$C$3="Score",,)</f>
        <v>0</v>
      </c>
      <c r="U40" s="172">
        <f>IF('7. Pause minimal'!$C$3="Score",0,0)</f>
        <v>0</v>
      </c>
      <c r="V40" s="172">
        <f>IF('7. Pause minimal'!$C$3="Score",0,0)</f>
        <v>0</v>
      </c>
      <c r="W40" s="172">
        <f>IF('7. Pause minimal'!$C$3="Score",0,0)</f>
        <v>0</v>
      </c>
      <c r="X40" s="172">
        <f>IF('7. Pause minimal'!$C$3="Score",0,0)</f>
        <v>0</v>
      </c>
      <c r="Y40" s="172">
        <f>IF('7. Pause minimal'!$C$3="Score",0,0)</f>
        <v>0</v>
      </c>
      <c r="Z40" s="172">
        <f>IF('7. Pause minimal'!$C$3="Score",0,0)</f>
        <v>0</v>
      </c>
      <c r="AA40" s="172">
        <f>IF('7. Pause minimal'!$C$3="Score",1,1)</f>
        <v>1</v>
      </c>
      <c r="AB40" s="172">
        <f>IF('7. Pause minimal'!$C$3="Score",1,1)</f>
        <v>1</v>
      </c>
      <c r="AC40" s="172">
        <f>IF('7. Pause minimal'!$C$3="Score",1,1)</f>
        <v>1</v>
      </c>
      <c r="AD40" s="172">
        <f>IF('7. Pause minimal'!$C$3="Score",2,2)</f>
        <v>2</v>
      </c>
      <c r="AE40" s="172">
        <f>IF('7. Pause minimal'!$C$3="Score",2,3)</f>
        <v>3</v>
      </c>
      <c r="AF40" s="172">
        <f>IF('7. Pause minimal'!$C$3="Score",2,3)</f>
        <v>3</v>
      </c>
      <c r="AG40" s="172">
        <f>IF('7. Pause minimal'!$C$3="Score",2,3)</f>
        <v>3</v>
      </c>
      <c r="AH40" s="172">
        <f>IF('7. Pause minimal'!$C$3="Score",2,2)</f>
        <v>2</v>
      </c>
      <c r="AI40" s="172">
        <f>IF('7. Pause minimal'!$C$3="Score",2,2)</f>
        <v>2</v>
      </c>
      <c r="AJ40" s="172">
        <f>IF('7. Pause minimal'!$C$3="Score",2,3)</f>
        <v>3</v>
      </c>
      <c r="AK40" s="172">
        <f>IF('7. Pause minimal'!$C$3="Score",2,2)</f>
        <v>2</v>
      </c>
      <c r="AL40" s="172">
        <f>IF('7. Pause minimal'!$C$3="Score",1,1)</f>
        <v>1</v>
      </c>
      <c r="AM40" s="172">
        <f>IF('7. Pause minimal'!$C$3="Score",1,1)</f>
        <v>1</v>
      </c>
      <c r="AN40" s="172">
        <f>IF('7. Pause minimal'!$C$3="Score",1,1)</f>
        <v>1</v>
      </c>
      <c r="AO40" s="172">
        <f>IF('7. Pause minimal'!$C$3="Score",1,1)</f>
        <v>1</v>
      </c>
      <c r="AP40" s="172">
        <f>IF('7. Pause minimal'!$C$3="Score",1,1)</f>
        <v>1</v>
      </c>
      <c r="AQ40" s="172">
        <f>IF('7. Pause minimal'!$C$3="Score",0,0)</f>
        <v>0</v>
      </c>
      <c r="AR40" s="172">
        <f>IF('7. Pause minimal'!$C$3="Score",1,1)</f>
        <v>1</v>
      </c>
      <c r="AS40" s="189">
        <f>IF('7. Pause minimal'!$C$3="Score",1,1)</f>
        <v>1</v>
      </c>
      <c r="AT40" s="4">
        <f>IF('7. Pause minimal'!$C$3="Score",1,1)</f>
        <v>1</v>
      </c>
      <c r="AU40" s="4">
        <f>IF('7. Pause minimal'!$C$3="Score",1,1)</f>
        <v>1</v>
      </c>
      <c r="AV40" s="4">
        <f>IF('7. Pause minimal'!$C$3="Score",2,2)</f>
        <v>2</v>
      </c>
      <c r="AW40" s="4">
        <f>IF('7. Pause minimal'!$C$3="Score",2,2)</f>
        <v>2</v>
      </c>
      <c r="AX40" s="4">
        <f>IF('7. Pause minimal'!$C$3="Score",2,2)</f>
        <v>2</v>
      </c>
      <c r="AY40" s="4">
        <f>IF('7. Pause minimal'!$C$3="Score",1,1)</f>
        <v>1</v>
      </c>
      <c r="AZ40" s="4">
        <f>IF('7. Pause minimal'!$C$3="Score",1,1)</f>
        <v>1</v>
      </c>
      <c r="BA40" s="4">
        <f>IF('7. Pause minimal'!$C$3="Score",1,1)</f>
        <v>1</v>
      </c>
      <c r="BB40" s="4">
        <f>IF('7. Pause minimal'!$C$3="Score",1,1)</f>
        <v>1</v>
      </c>
      <c r="BC40" s="4">
        <f>IF('7. Pause minimal'!$C$3="Score",0,0)</f>
        <v>0</v>
      </c>
      <c r="BD40" s="4">
        <f>IF('7. Pause minimal'!$C$3="Score",0,0)</f>
        <v>0</v>
      </c>
      <c r="BE40" s="4">
        <f>IF('7. Pause minimal'!$C$3="Score",0,0)</f>
        <v>0</v>
      </c>
      <c r="BF40" s="4">
        <f>IF('7. Pause minimal'!$C$3="Score",0,0)</f>
        <v>0</v>
      </c>
      <c r="BG40" s="4">
        <f>IF('7. Pause minimal'!$C$3="Score",0,0)</f>
        <v>0</v>
      </c>
      <c r="BH40" s="4">
        <f>IF('7. Pause minimal'!$C$3="Score",0,0)</f>
        <v>0</v>
      </c>
      <c r="BI40" s="4">
        <f>IF('7. Pause minimal'!$C$3="Score",0,0)</f>
        <v>0</v>
      </c>
      <c r="BJ40" s="4">
        <f>IF('7. Pause minimal'!$C$3="Score",0,0)</f>
        <v>0</v>
      </c>
      <c r="BK40" s="4">
        <f>IF('7. Pause minimal'!$C$3="Score",0,0)</f>
        <v>0</v>
      </c>
      <c r="BL40" s="4">
        <f>IF('7. Pause minimal'!$C$3="Score",0,0)</f>
        <v>0</v>
      </c>
      <c r="BM40" s="4">
        <f>IF('7. Pause minimal'!$C$3="Score",0,0)</f>
        <v>0</v>
      </c>
      <c r="BN40" s="4">
        <f>IF('7. Pause minimal'!$C$3="Score",0,0)</f>
        <v>0</v>
      </c>
      <c r="BO40" s="4">
        <f>IF('7. Pause minimal'!$C$3="Score",0,0)</f>
        <v>0</v>
      </c>
      <c r="BP40" s="4">
        <f>IF('7. Pause minimal'!$C$3="Score",0,0)</f>
        <v>0</v>
      </c>
      <c r="BQ40" s="4">
        <f>IF('7. Pause minimal'!$C$3="Score",0,0)</f>
        <v>0</v>
      </c>
      <c r="BR40" s="4">
        <f>IF('7. Pause minimal'!$C$3="Score",0,0)</f>
        <v>0</v>
      </c>
      <c r="BS40" s="4">
        <f>IF('7. Pause minimal'!$C$3="Score",1,1)</f>
        <v>1</v>
      </c>
      <c r="BT40" s="4">
        <f>IF('7. Pause minimal'!$C$3="Score",1,1)</f>
        <v>1</v>
      </c>
      <c r="BU40" s="4">
        <f>IF('7. Pause minimal'!$C$3="Score",1,1)</f>
        <v>1</v>
      </c>
      <c r="BV40" s="4">
        <f>IF('7. Pause minimal'!$C$3="Score",1,1)</f>
        <v>1</v>
      </c>
      <c r="BW40" s="4">
        <f>IF('7. Pause minimal'!$C$3="Score",1,1)</f>
        <v>1</v>
      </c>
      <c r="BX40" s="4">
        <f>IF('7. Pause minimal'!$C$3="Score",1,1)</f>
        <v>1</v>
      </c>
      <c r="BY40" s="4">
        <f>IF('7. Pause minimal'!$C$3="Score",1,1)</f>
        <v>1</v>
      </c>
      <c r="BZ40" s="4">
        <f>IF('7. Pause minimal'!$C$3="Score",0,0)</f>
        <v>0</v>
      </c>
      <c r="CA40" s="4">
        <f>IF('7. Pause minimal'!$C$3="Score",0,0)</f>
        <v>0</v>
      </c>
      <c r="CB40" s="4">
        <f>IF('7. Pause minimal'!$C$3="Score",0,0)</f>
        <v>0</v>
      </c>
      <c r="CC40" s="4">
        <f>IF('7. Pause minimal'!$C$3="Score",0,0)</f>
        <v>0</v>
      </c>
      <c r="CD40" s="4">
        <f>IF('7. Pause minimal'!$C$3="Score",0,0)</f>
        <v>0</v>
      </c>
      <c r="CE40" s="4">
        <f>IF('7. Pause minimal'!$C$3="Score",0,0)</f>
        <v>0</v>
      </c>
      <c r="CF40" s="4">
        <f>IF('7. Pause minimal'!$C$3="Score",1,1)</f>
        <v>1</v>
      </c>
      <c r="CG40" s="4">
        <f>IF('7. Pause minimal'!$C$3="Score",1,1)</f>
        <v>1</v>
      </c>
      <c r="CH40" s="4">
        <f>IF('7. Pause minimal'!$C$3="Score",1,1)</f>
        <v>1</v>
      </c>
      <c r="CI40" s="4">
        <f>IF('7. Pause minimal'!$C$3="Score",1,1)</f>
        <v>1</v>
      </c>
      <c r="CJ40" s="4">
        <f>IF('7. Pause minimal'!$C$3="Score",1,1)</f>
        <v>1</v>
      </c>
      <c r="CK40" s="4">
        <f>IF('7. Pause minimal'!$C$3="Score",1,1)</f>
        <v>1</v>
      </c>
      <c r="CL40" s="4">
        <f>IF('7. Pause minimal'!$C$3="Score",2,2)</f>
        <v>2</v>
      </c>
      <c r="CM40" s="4">
        <f>IF('7. Pause minimal'!$C$3="Score",2,2)</f>
        <v>2</v>
      </c>
      <c r="CN40" s="4">
        <f>IF('7. Pause minimal'!$C$3="Score",2,2)</f>
        <v>2</v>
      </c>
      <c r="CO40" s="4">
        <f>IF('7. Pause minimal'!$C$3="Score",2,2)</f>
        <v>2</v>
      </c>
      <c r="CP40" s="4">
        <f>IF('7. Pause minimal'!$C$3="Score",2,2)</f>
        <v>2</v>
      </c>
      <c r="CQ40" s="4">
        <f>IF('7. Pause minimal'!$C$3="Score",2,2)</f>
        <v>2</v>
      </c>
      <c r="CR40" s="4">
        <f>IF('7. Pause minimal'!$C$3="Score",2,2)</f>
        <v>2</v>
      </c>
      <c r="CS40" s="4">
        <f>IF('7. Pause minimal'!$C$3="Score",1,1)</f>
        <v>1</v>
      </c>
      <c r="CT40" s="4">
        <f>IF('7. Pause minimal'!$C$3="Score",0,0)</f>
        <v>0</v>
      </c>
      <c r="CU40" s="4">
        <f>IF('7. Pause minimal'!$C$3="Score",0,0)</f>
        <v>0</v>
      </c>
      <c r="CV40" s="4">
        <f>IF('7. Pause minimal'!$C$3="Score",0,0)</f>
        <v>0</v>
      </c>
      <c r="CW40" s="4">
        <f>IF('7. Pause minimal'!$C$3="Score",0,0)</f>
        <v>0</v>
      </c>
      <c r="CX40" s="4">
        <f>IF('7. Pause minimal'!$C$3="Score",0,0)</f>
        <v>0</v>
      </c>
      <c r="CY40" s="4">
        <f>IF('7. Pause minimal'!$C$3="Score",0,0)</f>
        <v>0</v>
      </c>
      <c r="CZ40" s="4">
        <f>IF('7. Pause minimal'!$C$3="Score",0,0)</f>
        <v>0</v>
      </c>
      <c r="DA40" s="4">
        <f>IF('7. Pause minimal'!$C$3="Score",0,0)</f>
        <v>0</v>
      </c>
    </row>
    <row r="41" spans="2:105" x14ac:dyDescent="0.35">
      <c r="B41" s="186" t="s">
        <v>1198</v>
      </c>
      <c r="C41" s="187"/>
      <c r="D41" s="207">
        <f t="shared" si="3"/>
        <v>0</v>
      </c>
      <c r="E41" s="187">
        <f>IF('7. Pause minimal'!$C$3="Score",,)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IF('7. Pause minimal'!$C$3="Score",,)</f>
        <v>0</v>
      </c>
      <c r="Q41" s="187">
        <f>IF('7. Pause minimal'!$C$3="Score",,)</f>
        <v>0</v>
      </c>
      <c r="R41" s="187">
        <f>IF('7. Pause minimal'!$C$3="Score",,)</f>
        <v>0</v>
      </c>
      <c r="S41" s="187">
        <f>IF('7. Pause minimal'!$C$3="Score",,)</f>
        <v>0</v>
      </c>
      <c r="T41" s="188">
        <f>IF('7. Pause minimal'!$C$3="Score",,)</f>
        <v>0</v>
      </c>
      <c r="U41" s="172">
        <f>IF('7. Pause minimal'!$C$3="Score",0,0)</f>
        <v>0</v>
      </c>
      <c r="V41" s="172">
        <f>IF('7. Pause minimal'!$C$3="Score",0,0)</f>
        <v>0</v>
      </c>
      <c r="W41" s="172">
        <f>IF('7. Pause minimal'!$C$3="Score",0,0)</f>
        <v>0</v>
      </c>
      <c r="X41" s="172">
        <f>IF('7. Pause minimal'!$C$3="Score",0,0)</f>
        <v>0</v>
      </c>
      <c r="Y41" s="172">
        <f>IF('7. Pause minimal'!$C$3="Score",0,0)</f>
        <v>0</v>
      </c>
      <c r="Z41" s="172">
        <f>IF('7. Pause minimal'!$C$3="Score",0,0)</f>
        <v>0</v>
      </c>
      <c r="AA41" s="172">
        <f>IF('7. Pause minimal'!$C$3="Score",0,0)</f>
        <v>0</v>
      </c>
      <c r="AB41" s="172">
        <f>IF('7. Pause minimal'!$C$3="Score",0,0)</f>
        <v>0</v>
      </c>
      <c r="AC41" s="172">
        <f>IF('7. Pause minimal'!$C$3="Score",0,0)</f>
        <v>0</v>
      </c>
      <c r="AD41" s="172">
        <f>IF('7. Pause minimal'!$C$3="Score",0,0)</f>
        <v>0</v>
      </c>
      <c r="AE41" s="172">
        <f>IF('7. Pause minimal'!$C$3="Score",0,0)</f>
        <v>0</v>
      </c>
      <c r="AF41" s="172">
        <f>IF('7. Pause minimal'!$C$3="Score",0,0)</f>
        <v>0</v>
      </c>
      <c r="AG41" s="172">
        <f>IF('7. Pause minimal'!$C$3="Score",0,0)</f>
        <v>0</v>
      </c>
      <c r="AH41" s="172">
        <f>IF('7. Pause minimal'!$C$3="Score",0,0)</f>
        <v>0</v>
      </c>
      <c r="AI41" s="172">
        <f>IF('7. Pause minimal'!$C$3="Score",0,0)</f>
        <v>0</v>
      </c>
      <c r="AJ41" s="172">
        <f>IF('7. Pause minimal'!$C$3="Score",0,0)</f>
        <v>0</v>
      </c>
      <c r="AK41" s="172">
        <f>IF('7. Pause minimal'!$C$3="Score",0,0)</f>
        <v>0</v>
      </c>
      <c r="AL41" s="172">
        <f>IF('7. Pause minimal'!$C$3="Score",0,0)</f>
        <v>0</v>
      </c>
      <c r="AM41" s="172">
        <f>IF('7. Pause minimal'!$C$3="Score",0,0)</f>
        <v>0</v>
      </c>
      <c r="AN41" s="172">
        <f>IF('7. Pause minimal'!$C$3="Score",0,0)</f>
        <v>0</v>
      </c>
      <c r="AO41" s="172">
        <f>IF('7. Pause minimal'!$C$3="Score",0,0)</f>
        <v>0</v>
      </c>
      <c r="AP41" s="172">
        <f>IF('7. Pause minimal'!$C$3="Score",0,0)</f>
        <v>0</v>
      </c>
      <c r="AQ41" s="172">
        <f>IF('7. Pause minimal'!$C$3="Score",0,0)</f>
        <v>0</v>
      </c>
      <c r="AR41" s="172">
        <f>IF('7. Pause minimal'!$C$3="Score",0,0)</f>
        <v>0</v>
      </c>
      <c r="AS41" s="189">
        <f>IF('7. Pause minimal'!$C$3="Score",0,0)</f>
        <v>0</v>
      </c>
      <c r="AT41" s="4">
        <f>IF('7. Pause minimal'!$C$3="Score",0,0)</f>
        <v>0</v>
      </c>
      <c r="AU41" s="4">
        <f>IF('7. Pause minimal'!$C$3="Score",0,0)</f>
        <v>0</v>
      </c>
      <c r="AV41" s="4">
        <f>IF('7. Pause minimal'!$C$3="Score",0,0)</f>
        <v>0</v>
      </c>
      <c r="AW41" s="4">
        <f>IF('7. Pause minimal'!$C$3="Score",0,0)</f>
        <v>0</v>
      </c>
      <c r="AX41" s="4">
        <f>IF('7. Pause minimal'!$C$3="Score",0,0)</f>
        <v>0</v>
      </c>
      <c r="AY41" s="4">
        <f>IF('7. Pause minimal'!$C$3="Score",0,0)</f>
        <v>0</v>
      </c>
      <c r="AZ41" s="4">
        <f>IF('7. Pause minimal'!$C$3="Score",0,0)</f>
        <v>0</v>
      </c>
      <c r="BA41" s="4">
        <f>IF('7. Pause minimal'!$C$3="Score",0,0)</f>
        <v>0</v>
      </c>
      <c r="BB41" s="4">
        <f>IF('7. Pause minimal'!$C$3="Score",0,0)</f>
        <v>0</v>
      </c>
      <c r="BC41" s="4">
        <f>IF('7. Pause minimal'!$C$3="Score",0,0)</f>
        <v>0</v>
      </c>
      <c r="BD41" s="4">
        <f>IF('7. Pause minimal'!$C$3="Score",0,0)</f>
        <v>0</v>
      </c>
      <c r="BE41" s="4">
        <f>IF('7. Pause minimal'!$C$3="Score",0,0)</f>
        <v>0</v>
      </c>
      <c r="BF41" s="4">
        <f>IF('7. Pause minimal'!$C$3="Score",0,0)</f>
        <v>0</v>
      </c>
      <c r="BG41" s="4">
        <f>IF('7. Pause minimal'!$C$3="Score",0,0)</f>
        <v>0</v>
      </c>
      <c r="BH41" s="4">
        <f>IF('7. Pause minimal'!$C$3="Score",0,0)</f>
        <v>0</v>
      </c>
      <c r="BI41" s="4">
        <f>IF('7. Pause minimal'!$C$3="Score",0,0)</f>
        <v>0</v>
      </c>
      <c r="BJ41" s="4">
        <f>IF('7. Pause minimal'!$C$3="Score",0,0)</f>
        <v>0</v>
      </c>
      <c r="BK41" s="4">
        <f>IF('7. Pause minimal'!$C$3="Score",0,0)</f>
        <v>0</v>
      </c>
      <c r="BL41" s="4">
        <f>IF('7. Pause minimal'!$C$3="Score",0,0)</f>
        <v>0</v>
      </c>
      <c r="BM41" s="4">
        <f>IF('7. Pause minimal'!$C$3="Score",0,0)</f>
        <v>0</v>
      </c>
      <c r="BN41" s="4">
        <f>IF('7. Pause minimal'!$C$3="Score",0,0)</f>
        <v>0</v>
      </c>
      <c r="BO41" s="4">
        <f>IF('7. Pause minimal'!$C$3="Score",0,0)</f>
        <v>0</v>
      </c>
      <c r="BP41" s="4">
        <f>IF('7. Pause minimal'!$C$3="Score",0,0)</f>
        <v>0</v>
      </c>
      <c r="BQ41" s="4">
        <f>IF('7. Pause minimal'!$C$3="Score",0,0)</f>
        <v>0</v>
      </c>
      <c r="BR41" s="4">
        <f>IF('7. Pause minimal'!$C$3="Score",0,0)</f>
        <v>0</v>
      </c>
      <c r="BS41" s="4">
        <f>IF('7. Pause minimal'!$C$3="Score",0,0)</f>
        <v>0</v>
      </c>
      <c r="BT41" s="4">
        <f>IF('7. Pause minimal'!$C$3="Score",0,0)</f>
        <v>0</v>
      </c>
      <c r="BU41" s="4">
        <f>IF('7. Pause minimal'!$C$3="Score",0,0)</f>
        <v>0</v>
      </c>
      <c r="BV41" s="4">
        <f>IF('7. Pause minimal'!$C$3="Score",0,0)</f>
        <v>0</v>
      </c>
      <c r="BW41" s="4">
        <f>IF('7. Pause minimal'!$C$3="Score",0,0)</f>
        <v>0</v>
      </c>
      <c r="BX41" s="4">
        <f>IF('7. Pause minimal'!$C$3="Score",0,0)</f>
        <v>0</v>
      </c>
      <c r="BY41" s="4">
        <f>IF('7. Pause minimal'!$C$3="Score",0,0)</f>
        <v>0</v>
      </c>
      <c r="BZ41" s="4">
        <f>IF('7. Pause minimal'!$C$3="Score",0,0)</f>
        <v>0</v>
      </c>
      <c r="CA41" s="4">
        <f>IF('7. Pause minimal'!$C$3="Score",0,0)</f>
        <v>0</v>
      </c>
      <c r="CB41" s="4">
        <f>IF('7. Pause minimal'!$C$3="Score",0,0)</f>
        <v>0</v>
      </c>
      <c r="CC41" s="4">
        <f>IF('7. Pause minimal'!$C$3="Score",0,0)</f>
        <v>0</v>
      </c>
      <c r="CD41" s="4">
        <f>IF('7. Pause minimal'!$C$3="Score",0,0)</f>
        <v>0</v>
      </c>
      <c r="CE41" s="4">
        <f>IF('7. Pause minimal'!$C$3="Score",0,0)</f>
        <v>0</v>
      </c>
      <c r="CF41" s="4">
        <f>IF('7. Pause minimal'!$C$3="Score",0,0)</f>
        <v>0</v>
      </c>
      <c r="CG41" s="4">
        <f>IF('7. Pause minimal'!$C$3="Score",0,0)</f>
        <v>0</v>
      </c>
      <c r="CH41" s="4">
        <f>IF('7. Pause minimal'!$C$3="Score",0,0)</f>
        <v>0</v>
      </c>
      <c r="CI41" s="4">
        <f>IF('7. Pause minimal'!$C$3="Score",0,0)</f>
        <v>0</v>
      </c>
      <c r="CJ41" s="4">
        <f>IF('7. Pause minimal'!$C$3="Score",0,0)</f>
        <v>0</v>
      </c>
      <c r="CK41" s="4">
        <f>IF('7. Pause minimal'!$C$3="Score",0,0)</f>
        <v>0</v>
      </c>
      <c r="CL41" s="4">
        <f>IF('7. Pause minimal'!$C$3="Score",0,0)</f>
        <v>0</v>
      </c>
      <c r="CM41" s="4">
        <f>IF('7. Pause minimal'!$C$3="Score",0,0)</f>
        <v>0</v>
      </c>
      <c r="CN41" s="4">
        <f>IF('7. Pause minimal'!$C$3="Score",0,0)</f>
        <v>0</v>
      </c>
      <c r="CO41" s="4">
        <f>IF('7. Pause minimal'!$C$3="Score",0,0)</f>
        <v>0</v>
      </c>
      <c r="CP41" s="4">
        <f>IF('7. Pause minimal'!$C$3="Score",0,0)</f>
        <v>0</v>
      </c>
      <c r="CQ41" s="4">
        <f>IF('7. Pause minimal'!$C$3="Score",0,0)</f>
        <v>0</v>
      </c>
      <c r="CR41" s="4">
        <f>IF('7. Pause minimal'!$C$3="Score",0,0)</f>
        <v>0</v>
      </c>
      <c r="CS41" s="4">
        <f>IF('7. Pause minimal'!$C$3="Score",0,0)</f>
        <v>0</v>
      </c>
      <c r="CT41" s="4">
        <f>IF('7. Pause minimal'!$C$3="Score",0,0)</f>
        <v>0</v>
      </c>
      <c r="CU41" s="4">
        <f>IF('7. Pause minimal'!$C$3="Score",0,0)</f>
        <v>0</v>
      </c>
      <c r="CV41" s="4">
        <f>IF('7. Pause minimal'!$C$3="Score",0,0)</f>
        <v>0</v>
      </c>
      <c r="CW41" s="4">
        <f>IF('7. Pause minimal'!$C$3="Score",0,0)</f>
        <v>0</v>
      </c>
      <c r="CX41" s="4">
        <f>IF('7. Pause minimal'!$C$3="Score",0,0)</f>
        <v>0</v>
      </c>
      <c r="CY41" s="4">
        <f>IF('7. Pause minimal'!$C$3="Score",0,0)</f>
        <v>0</v>
      </c>
      <c r="CZ41" s="4">
        <f>IF('7. Pause minimal'!$C$3="Score",0,0)</f>
        <v>0</v>
      </c>
      <c r="DA41" s="4">
        <f>IF('7. Pause minimal'!$C$3="Score",0,0)</f>
        <v>0</v>
      </c>
    </row>
    <row r="42" spans="2:105" x14ac:dyDescent="0.35">
      <c r="B42" s="186" t="s">
        <v>1199</v>
      </c>
      <c r="C42" s="187"/>
      <c r="D42" s="207">
        <f t="shared" si="3"/>
        <v>0.12941176470588237</v>
      </c>
      <c r="E42" s="188">
        <f>IF('7. Pause minimal'!$C$3="Score",,)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IF('7. Pause minimal'!$C$3="Score",,)</f>
        <v>0</v>
      </c>
      <c r="Q42" s="188">
        <f>IF('7. Pause minimal'!$C$3="Score",,)</f>
        <v>0</v>
      </c>
      <c r="R42" s="188">
        <f>IF('7. Pause minimal'!$C$3="Score",,)</f>
        <v>0</v>
      </c>
      <c r="S42" s="187">
        <f>IF('7. Pause minimal'!$C$3="Score",,)</f>
        <v>0</v>
      </c>
      <c r="T42" s="188">
        <f>IF('7. Pause minimal'!$C$3="Score",,)</f>
        <v>0</v>
      </c>
      <c r="U42" s="172">
        <f>IF('7. Pause minimal'!$C$3="Score",1,1)</f>
        <v>1</v>
      </c>
      <c r="V42" s="172">
        <f>IF('7. Pause minimal'!$C$3="Score",1,1)</f>
        <v>1</v>
      </c>
      <c r="W42" s="172">
        <f>IF('7. Pause minimal'!$C$3="Score",1,1)</f>
        <v>1</v>
      </c>
      <c r="X42" s="172">
        <f>IF('7. Pause minimal'!$C$3="Score",1,1)</f>
        <v>1</v>
      </c>
      <c r="Y42" s="172">
        <f>IF('7. Pause minimal'!$C$3="Score",0,0)</f>
        <v>0</v>
      </c>
      <c r="Z42" s="172">
        <f>IF('7. Pause minimal'!$C$3="Score",0,0)</f>
        <v>0</v>
      </c>
      <c r="AA42" s="172">
        <f>IF('7. Pause minimal'!$C$3="Score",0,0)</f>
        <v>0</v>
      </c>
      <c r="AB42" s="172">
        <f>IF('7. Pause minimal'!$C$3="Score",0,0)</f>
        <v>0</v>
      </c>
      <c r="AC42" s="172">
        <f>IF('7. Pause minimal'!$C$3="Score",0,0)</f>
        <v>0</v>
      </c>
      <c r="AD42" s="172">
        <f>IF('7. Pause minimal'!$C$3="Score",0,0)</f>
        <v>0</v>
      </c>
      <c r="AE42" s="172">
        <f>IF('7. Pause minimal'!$C$3="Score",0,0)</f>
        <v>0</v>
      </c>
      <c r="AF42" s="172">
        <f>IF('7. Pause minimal'!$C$3="Score",0,0)</f>
        <v>0</v>
      </c>
      <c r="AG42" s="172">
        <f>IF('7. Pause minimal'!$C$3="Score",0,0)</f>
        <v>0</v>
      </c>
      <c r="AH42" s="172">
        <f>IF('7. Pause minimal'!$C$3="Score",0,0)</f>
        <v>0</v>
      </c>
      <c r="AI42" s="172">
        <f>IF('7. Pause minimal'!$C$3="Score",0,0)</f>
        <v>0</v>
      </c>
      <c r="AJ42" s="172">
        <f>IF('7. Pause minimal'!$C$3="Score",0,0)</f>
        <v>0</v>
      </c>
      <c r="AK42" s="172">
        <f>IF('7. Pause minimal'!$C$3="Score",0,0)</f>
        <v>0</v>
      </c>
      <c r="AL42" s="172">
        <f>IF('7. Pause minimal'!$C$3="Score",0,0)</f>
        <v>0</v>
      </c>
      <c r="AM42" s="172">
        <f>IF('7. Pause minimal'!$C$3="Score",0,0)</f>
        <v>0</v>
      </c>
      <c r="AN42" s="172">
        <f>IF('7. Pause minimal'!$C$3="Score",0,0)</f>
        <v>0</v>
      </c>
      <c r="AO42" s="172">
        <f>IF('7. Pause minimal'!$C$3="Score",0,0)</f>
        <v>0</v>
      </c>
      <c r="AP42" s="172">
        <f>IF('7. Pause minimal'!$C$3="Score",0,0)</f>
        <v>0</v>
      </c>
      <c r="AQ42" s="172">
        <f>IF('7. Pause minimal'!$C$3="Score",0,0)</f>
        <v>0</v>
      </c>
      <c r="AR42" s="172">
        <f>IF('7. Pause minimal'!$C$3="Score",0,0)</f>
        <v>0</v>
      </c>
      <c r="AS42" s="189">
        <f>IF('7. Pause minimal'!$C$3="Score",0,0)</f>
        <v>0</v>
      </c>
      <c r="AT42" s="4">
        <f>IF('7. Pause minimal'!$C$3="Score",0,0)</f>
        <v>0</v>
      </c>
      <c r="AU42" s="4">
        <f>IF('7. Pause minimal'!$C$3="Score",0,0)</f>
        <v>0</v>
      </c>
      <c r="AV42" s="4">
        <f>IF('7. Pause minimal'!$C$3="Score",0,0)</f>
        <v>0</v>
      </c>
      <c r="AW42" s="4">
        <f>IF('7. Pause minimal'!$C$3="Score",0,0)</f>
        <v>0</v>
      </c>
      <c r="AX42" s="4">
        <f>IF('7. Pause minimal'!$C$3="Score",0,0)</f>
        <v>0</v>
      </c>
      <c r="AY42" s="4">
        <f>IF('7. Pause minimal'!$C$3="Score",0,0)</f>
        <v>0</v>
      </c>
      <c r="AZ42" s="4">
        <f>IF('7. Pause minimal'!$C$3="Score",0,0)</f>
        <v>0</v>
      </c>
      <c r="BA42" s="4">
        <f>IF('7. Pause minimal'!$C$3="Score",0,0)</f>
        <v>0</v>
      </c>
      <c r="BB42" s="4">
        <f>IF('7. Pause minimal'!$C$3="Score",0,0)</f>
        <v>0</v>
      </c>
      <c r="BC42" s="4">
        <f>IF('7. Pause minimal'!$C$3="Score",0,0)</f>
        <v>0</v>
      </c>
      <c r="BD42" s="4">
        <f>IF('7. Pause minimal'!$C$3="Score",0,0)</f>
        <v>0</v>
      </c>
      <c r="BE42" s="4">
        <f>IF('7. Pause minimal'!$C$3="Score",0,0)</f>
        <v>0</v>
      </c>
      <c r="BF42" s="4">
        <f>IF('7. Pause minimal'!$C$3="Score",1,1)</f>
        <v>1</v>
      </c>
      <c r="BG42" s="4">
        <f>IF('7. Pause minimal'!$C$3="Score",1,1)</f>
        <v>1</v>
      </c>
      <c r="BH42" s="4">
        <f>IF('7. Pause minimal'!$C$3="Score",1,1)</f>
        <v>1</v>
      </c>
      <c r="BI42" s="4">
        <f>IF('7. Pause minimal'!$C$3="Score",1,1)</f>
        <v>1</v>
      </c>
      <c r="BJ42" s="4">
        <f>IF('7. Pause minimal'!$C$3="Score",1,1)</f>
        <v>1</v>
      </c>
      <c r="BK42" s="4">
        <f>IF('7. Pause minimal'!$C$3="Score",1,1)</f>
        <v>1</v>
      </c>
      <c r="BL42" s="4">
        <f>IF('7. Pause minimal'!$C$3="Score",1,1)</f>
        <v>1</v>
      </c>
      <c r="BM42" s="4">
        <f>IF('7. Pause minimal'!$C$3="Score",0,0)</f>
        <v>0</v>
      </c>
      <c r="BN42" s="4">
        <f>IF('7. Pause minimal'!$C$3="Score",0,0)</f>
        <v>0</v>
      </c>
      <c r="BO42" s="4">
        <f>IF('7. Pause minimal'!$C$3="Score",0,0)</f>
        <v>0</v>
      </c>
      <c r="BP42" s="4">
        <f>IF('7. Pause minimal'!$C$3="Score",0,0)</f>
        <v>0</v>
      </c>
      <c r="BQ42" s="4">
        <f>IF('7. Pause minimal'!$C$3="Score",0,0)</f>
        <v>0</v>
      </c>
      <c r="BR42" s="4">
        <f>IF('7. Pause minimal'!$C$3="Score",0,0)</f>
        <v>0</v>
      </c>
      <c r="BS42" s="4">
        <f>IF('7. Pause minimal'!$C$3="Score",0,0)</f>
        <v>0</v>
      </c>
      <c r="BT42" s="4">
        <f>IF('7. Pause minimal'!$C$3="Score",0,0)</f>
        <v>0</v>
      </c>
      <c r="BU42" s="4">
        <f>IF('7. Pause minimal'!$C$3="Score",0,0)</f>
        <v>0</v>
      </c>
      <c r="BV42" s="4">
        <f>IF('7. Pause minimal'!$C$3="Score",0,0)</f>
        <v>0</v>
      </c>
      <c r="BW42" s="4">
        <f>IF('7. Pause minimal'!$C$3="Score",0,0)</f>
        <v>0</v>
      </c>
      <c r="BX42" s="4">
        <f>IF('7. Pause minimal'!$C$3="Score",0,0)</f>
        <v>0</v>
      </c>
      <c r="BY42" s="4">
        <f>IF('7. Pause minimal'!$C$3="Score",0,0)</f>
        <v>0</v>
      </c>
      <c r="BZ42" s="4">
        <f>IF('7. Pause minimal'!$C$3="Score",0,0)</f>
        <v>0</v>
      </c>
      <c r="CA42" s="4">
        <f>IF('7. Pause minimal'!$C$3="Score",0,0)</f>
        <v>0</v>
      </c>
      <c r="CB42" s="4">
        <f>IF('7. Pause minimal'!$C$3="Score",0,0)</f>
        <v>0</v>
      </c>
      <c r="CC42" s="4">
        <f>IF('7. Pause minimal'!$C$3="Score",0,0)</f>
        <v>0</v>
      </c>
      <c r="CD42" s="4">
        <f>IF('7. Pause minimal'!$C$3="Score",0,0)</f>
        <v>0</v>
      </c>
      <c r="CE42" s="4">
        <f>IF('7. Pause minimal'!$C$3="Score",0,0)</f>
        <v>0</v>
      </c>
      <c r="CF42" s="4">
        <f>IF('7. Pause minimal'!$C$3="Score",0,0)</f>
        <v>0</v>
      </c>
      <c r="CG42" s="4">
        <f>IF('7. Pause minimal'!$C$3="Score",0,0)</f>
        <v>0</v>
      </c>
      <c r="CH42" s="4">
        <f>IF('7. Pause minimal'!$C$3="Score",0,0)</f>
        <v>0</v>
      </c>
      <c r="CI42" s="4">
        <f>IF('7. Pause minimal'!$C$3="Score",0,0)</f>
        <v>0</v>
      </c>
      <c r="CJ42" s="4">
        <f>IF('7. Pause minimal'!$C$3="Score",0,0)</f>
        <v>0</v>
      </c>
      <c r="CK42" s="4">
        <f>IF('7. Pause minimal'!$C$3="Score",0,0)</f>
        <v>0</v>
      </c>
      <c r="CL42" s="4">
        <f>IF('7. Pause minimal'!$C$3="Score",0,0)</f>
        <v>0</v>
      </c>
      <c r="CM42" s="4">
        <f>IF('7. Pause minimal'!$C$3="Score",0,0)</f>
        <v>0</v>
      </c>
      <c r="CN42" s="4">
        <f>IF('7. Pause minimal'!$C$3="Score",0,0)</f>
        <v>0</v>
      </c>
      <c r="CO42" s="4">
        <f>IF('7. Pause minimal'!$C$3="Score",0,0)</f>
        <v>0</v>
      </c>
      <c r="CP42" s="4">
        <f>IF('7. Pause minimal'!$C$3="Score",0,0)</f>
        <v>0</v>
      </c>
      <c r="CQ42" s="4">
        <f>IF('7. Pause minimal'!$C$3="Score",0,0)</f>
        <v>0</v>
      </c>
      <c r="CR42" s="4">
        <f>IF('7. Pause minimal'!$C$3="Score",0,0)</f>
        <v>0</v>
      </c>
      <c r="CS42" s="4">
        <f>IF('7. Pause minimal'!$C$3="Score",0,0)</f>
        <v>0</v>
      </c>
      <c r="CT42" s="4">
        <f>IF('7. Pause minimal'!$C$3="Score",0,0)</f>
        <v>0</v>
      </c>
      <c r="CU42" s="4">
        <f>IF('7. Pause minimal'!$C$3="Score",0,0)</f>
        <v>0</v>
      </c>
      <c r="CV42" s="4">
        <f>IF('7. Pause minimal'!$C$3="Score",0,0)</f>
        <v>0</v>
      </c>
      <c r="CW42" s="4">
        <f>IF('7. Pause minimal'!$C$3="Score",0,0)</f>
        <v>0</v>
      </c>
      <c r="CX42" s="4">
        <f>IF('7. Pause minimal'!$C$3="Score",0,0)</f>
        <v>0</v>
      </c>
      <c r="CY42" s="4">
        <f>IF('7. Pause minimal'!$C$3="Score",0,0)</f>
        <v>0</v>
      </c>
      <c r="CZ42" s="4">
        <f>IF('7. Pause minimal'!$C$3="Score",0,0)</f>
        <v>0</v>
      </c>
      <c r="DA42" s="4">
        <f>IF('7. Pause minimal'!$C$3="Score",0,0)</f>
        <v>0</v>
      </c>
    </row>
    <row r="43" spans="2:105" x14ac:dyDescent="0.35">
      <c r="B43" s="186" t="s">
        <v>1200</v>
      </c>
      <c r="C43" s="187"/>
      <c r="D43" s="207">
        <f t="shared" si="3"/>
        <v>0.16470588235294117</v>
      </c>
      <c r="E43" s="187">
        <f>IF('7. Pause minimal'!$C$3="Score",,)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IF('7. Pause minimal'!$C$3="Score",,)</f>
        <v>0</v>
      </c>
      <c r="Q43" s="187">
        <f>IF('7. Pause minimal'!$C$3="Score",,)</f>
        <v>0</v>
      </c>
      <c r="R43" s="187">
        <f>IF('7. Pause minimal'!$C$3="Score",,)</f>
        <v>0</v>
      </c>
      <c r="S43" s="188">
        <f>IF('7. Pause minimal'!$C$3="Score",,)</f>
        <v>0</v>
      </c>
      <c r="T43" s="187">
        <f>IF('7. Pause minimal'!$C$3="Score",,)</f>
        <v>0</v>
      </c>
      <c r="U43" s="172">
        <f>IF('7. Pause minimal'!$C$3="Score",0,0)</f>
        <v>0</v>
      </c>
      <c r="V43" s="172">
        <f>IF('7. Pause minimal'!$C$3="Score",0,0)</f>
        <v>0</v>
      </c>
      <c r="W43" s="172">
        <f>IF('7. Pause minimal'!$C$3="Score",0,0)</f>
        <v>0</v>
      </c>
      <c r="X43" s="172">
        <f>IF('7. Pause minimal'!$C$3="Score",0,0)</f>
        <v>0</v>
      </c>
      <c r="Y43" s="172">
        <f>IF('7. Pause minimal'!$C$3="Score",0,0)</f>
        <v>0</v>
      </c>
      <c r="Z43" s="172">
        <f>IF('7. Pause minimal'!$C$3="Score",0,0)</f>
        <v>0</v>
      </c>
      <c r="AA43" s="172">
        <f>IF('7. Pause minimal'!$C$3="Score",0,0)</f>
        <v>0</v>
      </c>
      <c r="AB43" s="172">
        <f>IF('7. Pause minimal'!$C$3="Score",0,0)</f>
        <v>0</v>
      </c>
      <c r="AC43" s="172">
        <f>IF('7. Pause minimal'!$C$3="Score",0,0)</f>
        <v>0</v>
      </c>
      <c r="AD43" s="172">
        <f>IF('7. Pause minimal'!$C$3="Score",0,0)</f>
        <v>0</v>
      </c>
      <c r="AE43" s="172">
        <f>IF('7. Pause minimal'!$C$3="Score",0,0)</f>
        <v>0</v>
      </c>
      <c r="AF43" s="172">
        <f>IF('7. Pause minimal'!$C$3="Score",0,0)</f>
        <v>0</v>
      </c>
      <c r="AG43" s="172">
        <f>IF('7. Pause minimal'!$C$3="Score",0,0)</f>
        <v>0</v>
      </c>
      <c r="AH43" s="172">
        <f>IF('7. Pause minimal'!$C$3="Score",0,0)</f>
        <v>0</v>
      </c>
      <c r="AI43" s="172">
        <f>IF('7. Pause minimal'!$C$3="Score",0,0)</f>
        <v>0</v>
      </c>
      <c r="AJ43" s="172">
        <f>IF('7. Pause minimal'!$C$3="Score",0,0)</f>
        <v>0</v>
      </c>
      <c r="AK43" s="172">
        <f>IF('7. Pause minimal'!$C$3="Score",0,0)</f>
        <v>0</v>
      </c>
      <c r="AL43" s="172">
        <f>IF('7. Pause minimal'!$C$3="Score",0,0)</f>
        <v>0</v>
      </c>
      <c r="AM43" s="172">
        <f>IF('7. Pause minimal'!$C$3="Score",0,0)</f>
        <v>0</v>
      </c>
      <c r="AN43" s="172">
        <f>IF('7. Pause minimal'!$C$3="Score",0,0)</f>
        <v>0</v>
      </c>
      <c r="AO43" s="172">
        <f>IF('7. Pause minimal'!$C$3="Score",0,0)</f>
        <v>0</v>
      </c>
      <c r="AP43" s="172">
        <f>IF('7. Pause minimal'!$C$3="Score",0,0)</f>
        <v>0</v>
      </c>
      <c r="AQ43" s="172">
        <f>IF('7. Pause minimal'!$C$3="Score",0,0)</f>
        <v>0</v>
      </c>
      <c r="AR43" s="172">
        <f>IF('7. Pause minimal'!$C$3="Score",0,0)</f>
        <v>0</v>
      </c>
      <c r="AS43" s="189">
        <f>IF('7. Pause minimal'!$C$3="Score",0,0)</f>
        <v>0</v>
      </c>
      <c r="AT43" s="4">
        <f>IF('7. Pause minimal'!$C$3="Score",0,0)</f>
        <v>0</v>
      </c>
      <c r="AU43" s="4">
        <f>IF('7. Pause minimal'!$C$3="Score",0,0)</f>
        <v>0</v>
      </c>
      <c r="AV43" s="4">
        <f>IF('7. Pause minimal'!$C$3="Score",0,0)</f>
        <v>0</v>
      </c>
      <c r="AW43" s="4">
        <f>IF('7. Pause minimal'!$C$3="Score",0,0)</f>
        <v>0</v>
      </c>
      <c r="AX43" s="4">
        <f>IF('7. Pause minimal'!$C$3="Score",0,0)</f>
        <v>0</v>
      </c>
      <c r="AY43" s="4">
        <f>IF('7. Pause minimal'!$C$3="Score",0,0)</f>
        <v>0</v>
      </c>
      <c r="AZ43" s="4">
        <f>IF('7. Pause minimal'!$C$3="Score",0,0)</f>
        <v>0</v>
      </c>
      <c r="BA43" s="4">
        <f>IF('7. Pause minimal'!$C$3="Score",0,0)</f>
        <v>0</v>
      </c>
      <c r="BB43" s="4">
        <f>IF('7. Pause minimal'!$C$3="Score",0,0)</f>
        <v>0</v>
      </c>
      <c r="BC43" s="4">
        <f>IF('7. Pause minimal'!$C$3="Score",0,0)</f>
        <v>0</v>
      </c>
      <c r="BD43" s="4">
        <f>IF('7. Pause minimal'!$C$3="Score",0,0)</f>
        <v>0</v>
      </c>
      <c r="BE43" s="4">
        <f>IF('7. Pause minimal'!$C$3="Score",0,0)</f>
        <v>0</v>
      </c>
      <c r="BF43" s="4">
        <f>IF('7. Pause minimal'!$C$3="Score",0,0)</f>
        <v>0</v>
      </c>
      <c r="BG43" s="4">
        <f>IF('7. Pause minimal'!$C$3="Score",0,0)</f>
        <v>0</v>
      </c>
      <c r="BH43" s="4">
        <f>IF('7. Pause minimal'!$C$3="Score",0,0)</f>
        <v>0</v>
      </c>
      <c r="BI43" s="4">
        <f>IF('7. Pause minimal'!$C$3="Score",0,0)</f>
        <v>0</v>
      </c>
      <c r="BJ43" s="4">
        <f>IF('7. Pause minimal'!$C$3="Score",0,0)</f>
        <v>0</v>
      </c>
      <c r="BK43" s="4">
        <f>IF('7. Pause minimal'!$C$3="Score",0,0)</f>
        <v>0</v>
      </c>
      <c r="BL43" s="4">
        <f>IF('7. Pause minimal'!$C$3="Score",0,0)</f>
        <v>0</v>
      </c>
      <c r="BM43" s="4">
        <f>IF('7. Pause minimal'!$C$3="Score",0,0)</f>
        <v>0</v>
      </c>
      <c r="BN43" s="4">
        <f>IF('7. Pause minimal'!$C$3="Score",0,0)</f>
        <v>0</v>
      </c>
      <c r="BO43" s="4">
        <f>IF('7. Pause minimal'!$C$3="Score",0,0)</f>
        <v>0</v>
      </c>
      <c r="BP43" s="4">
        <f>IF('7. Pause minimal'!$C$3="Score",0,0)</f>
        <v>0</v>
      </c>
      <c r="BQ43" s="4">
        <f>IF('7. Pause minimal'!$C$3="Score",0,0)</f>
        <v>0</v>
      </c>
      <c r="BR43" s="4">
        <f>IF('7. Pause minimal'!$C$3="Score",0,0)</f>
        <v>0</v>
      </c>
      <c r="BS43" s="4">
        <f>IF('7. Pause minimal'!$C$3="Score",0,0)</f>
        <v>0</v>
      </c>
      <c r="BT43" s="4">
        <f>IF('7. Pause minimal'!$C$3="Score",0,0)</f>
        <v>0</v>
      </c>
      <c r="BU43" s="4">
        <f>IF('7. Pause minimal'!$C$3="Score",0,0)</f>
        <v>0</v>
      </c>
      <c r="BV43" s="4">
        <f>IF('7. Pause minimal'!$C$3="Score",0,0)</f>
        <v>0</v>
      </c>
      <c r="BW43" s="4">
        <f>IF('7. Pause minimal'!$C$3="Score",0,0)</f>
        <v>0</v>
      </c>
      <c r="BX43" s="4">
        <f>IF('7. Pause minimal'!$C$3="Score",0,0)</f>
        <v>0</v>
      </c>
      <c r="BY43" s="4">
        <f>IF('7. Pause minimal'!$C$3="Score",0,0)</f>
        <v>0</v>
      </c>
      <c r="BZ43" s="4">
        <f>IF('7. Pause minimal'!$C$3="Score",0,0)</f>
        <v>0</v>
      </c>
      <c r="CA43" s="4">
        <f>IF('7. Pause minimal'!$C$3="Score",1,1)</f>
        <v>1</v>
      </c>
      <c r="CB43" s="4">
        <f>IF('7. Pause minimal'!$C$3="Score",1,1)</f>
        <v>1</v>
      </c>
      <c r="CC43" s="4">
        <f>IF('7. Pause minimal'!$C$3="Score",1,1)</f>
        <v>1</v>
      </c>
      <c r="CD43" s="4">
        <f>IF('7. Pause minimal'!$C$3="Score",1,1)</f>
        <v>1</v>
      </c>
      <c r="CE43" s="4">
        <f>IF('7. Pause minimal'!$C$3="Score",1,1)</f>
        <v>1</v>
      </c>
      <c r="CF43" s="4">
        <f>IF('7. Pause minimal'!$C$3="Score",1,1)</f>
        <v>1</v>
      </c>
      <c r="CG43" s="4">
        <f>IF('7. Pause minimal'!$C$3="Score",1,1)</f>
        <v>1</v>
      </c>
      <c r="CH43" s="4">
        <f>IF('7. Pause minimal'!$C$3="Score",0,0)</f>
        <v>0</v>
      </c>
      <c r="CI43" s="4">
        <f>IF('7. Pause minimal'!$C$3="Score",0,0)</f>
        <v>0</v>
      </c>
      <c r="CJ43" s="4">
        <f>IF('7. Pause minimal'!$C$3="Score",0,0)</f>
        <v>0</v>
      </c>
      <c r="CK43" s="4">
        <f>IF('7. Pause minimal'!$C$3="Score",0,0)</f>
        <v>0</v>
      </c>
      <c r="CL43" s="4">
        <f>IF('7. Pause minimal'!$C$3="Score",0,0)</f>
        <v>0</v>
      </c>
      <c r="CM43" s="4">
        <f>IF('7. Pause minimal'!$C$3="Score",0,0)</f>
        <v>0</v>
      </c>
      <c r="CN43" s="4">
        <f>IF('7. Pause minimal'!$C$3="Score",0,0)</f>
        <v>0</v>
      </c>
      <c r="CO43" s="4">
        <f>IF('7. Pause minimal'!$C$3="Score",0,0)</f>
        <v>0</v>
      </c>
      <c r="CP43" s="4">
        <f>IF('7. Pause minimal'!$C$3="Score",0,0)</f>
        <v>0</v>
      </c>
      <c r="CQ43" s="4">
        <f>IF('7. Pause minimal'!$C$3="Score",0,0)</f>
        <v>0</v>
      </c>
      <c r="CR43" s="4">
        <f>IF('7. Pause minimal'!$C$3="Score",1,1)</f>
        <v>1</v>
      </c>
      <c r="CS43" s="4">
        <f>IF('7. Pause minimal'!$C$3="Score",1,1)</f>
        <v>1</v>
      </c>
      <c r="CT43" s="4">
        <f>IF('7. Pause minimal'!$C$3="Score",1,1)</f>
        <v>1</v>
      </c>
      <c r="CU43" s="4">
        <f>IF('7. Pause minimal'!$C$3="Score",1,1)</f>
        <v>1</v>
      </c>
      <c r="CV43" s="4">
        <f>IF('7. Pause minimal'!$C$3="Score",1,1)</f>
        <v>1</v>
      </c>
      <c r="CW43" s="4">
        <f>IF('7. Pause minimal'!$C$3="Score",1,1)</f>
        <v>1</v>
      </c>
      <c r="CX43" s="4">
        <f>IF('7. Pause minimal'!$C$3="Score",1,1)</f>
        <v>1</v>
      </c>
      <c r="CY43" s="4">
        <f>IF('7. Pause minimal'!$C$3="Score",0,0)</f>
        <v>0</v>
      </c>
      <c r="CZ43" s="4">
        <f>IF('7. Pause minimal'!$C$3="Score",0,0)</f>
        <v>0</v>
      </c>
      <c r="DA43" s="4">
        <f>IF('7. Pause minimal'!$C$3="Score",0,0)</f>
        <v>0</v>
      </c>
    </row>
    <row r="44" spans="2:105" x14ac:dyDescent="0.35">
      <c r="B44" s="186" t="s">
        <v>1201</v>
      </c>
      <c r="C44" s="187"/>
      <c r="D44" s="207">
        <f t="shared" si="3"/>
        <v>0.16470588235294117</v>
      </c>
      <c r="E44" s="187">
        <f>IF('7. Pause minimal'!$C$3="Score",,)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IF('7. Pause minimal'!$C$3="Score",,)</f>
        <v>0</v>
      </c>
      <c r="Q44" s="188">
        <f>IF('7. Pause minimal'!$C$3="Score",,)</f>
        <v>0</v>
      </c>
      <c r="R44" s="187">
        <f>IF('7. Pause minimal'!$C$3="Score",,)</f>
        <v>0</v>
      </c>
      <c r="S44" s="188">
        <f>IF('7. Pause minimal'!$C$3="Score",,)</f>
        <v>0</v>
      </c>
      <c r="T44" s="187">
        <f>IF('7. Pause minimal'!$C$3="Score",,)</f>
        <v>0</v>
      </c>
      <c r="U44" s="172">
        <f>IF('7. Pause minimal'!$C$3="Score",0,0)</f>
        <v>0</v>
      </c>
      <c r="V44" s="172">
        <f>IF('7. Pause minimal'!$C$3="Score",0,0)</f>
        <v>0</v>
      </c>
      <c r="W44" s="172">
        <f>IF('7. Pause minimal'!$C$3="Score",0,0)</f>
        <v>0</v>
      </c>
      <c r="X44" s="172">
        <f>IF('7. Pause minimal'!$C$3="Score",0,0)</f>
        <v>0</v>
      </c>
      <c r="Y44" s="172">
        <f>IF('7. Pause minimal'!$C$3="Score",0,0)</f>
        <v>0</v>
      </c>
      <c r="Z44" s="172">
        <f>IF('7. Pause minimal'!$C$3="Score",0,0)</f>
        <v>0</v>
      </c>
      <c r="AA44" s="172">
        <f>IF('7. Pause minimal'!$C$3="Score",0,0)</f>
        <v>0</v>
      </c>
      <c r="AB44" s="172">
        <f>IF('7. Pause minimal'!$C$3="Score",0,0)</f>
        <v>0</v>
      </c>
      <c r="AC44" s="172">
        <f>IF('7. Pause minimal'!$C$3="Score",0,0)</f>
        <v>0</v>
      </c>
      <c r="AD44" s="172">
        <f>IF('7. Pause minimal'!$C$3="Score",0,0)</f>
        <v>0</v>
      </c>
      <c r="AE44" s="172">
        <f>IF('7. Pause minimal'!$C$3="Score",0,0)</f>
        <v>0</v>
      </c>
      <c r="AF44" s="172">
        <f>IF('7. Pause minimal'!$C$3="Score",0,0)</f>
        <v>0</v>
      </c>
      <c r="AG44" s="172">
        <f>IF('7. Pause minimal'!$C$3="Score",1,1)</f>
        <v>1</v>
      </c>
      <c r="AH44" s="172">
        <f>IF('7. Pause minimal'!$C$3="Score",1,1)</f>
        <v>1</v>
      </c>
      <c r="AI44" s="172">
        <f>IF('7. Pause minimal'!$C$3="Score",1,1)</f>
        <v>1</v>
      </c>
      <c r="AJ44" s="172">
        <f>IF('7. Pause minimal'!$C$3="Score",1,1)</f>
        <v>1</v>
      </c>
      <c r="AK44" s="172">
        <f>IF('7. Pause minimal'!$C$3="Score",2,2)</f>
        <v>2</v>
      </c>
      <c r="AL44" s="172">
        <f>IF('7. Pause minimal'!$C$3="Score",2,2)</f>
        <v>2</v>
      </c>
      <c r="AM44" s="172">
        <f>IF('7. Pause minimal'!$C$3="Score",2,2)</f>
        <v>2</v>
      </c>
      <c r="AN44" s="172">
        <f>IF('7. Pause minimal'!$C$3="Score",1,1)</f>
        <v>1</v>
      </c>
      <c r="AO44" s="172">
        <f>IF('7. Pause minimal'!$C$3="Score",1,1)</f>
        <v>1</v>
      </c>
      <c r="AP44" s="172">
        <f>IF('7. Pause minimal'!$C$3="Score",1,1)</f>
        <v>1</v>
      </c>
      <c r="AQ44" s="172">
        <f>IF('7. Pause minimal'!$C$3="Score",1,1)</f>
        <v>1</v>
      </c>
      <c r="AR44" s="172">
        <f>IF('7. Pause minimal'!$C$3="Score",0,0)</f>
        <v>0</v>
      </c>
      <c r="AS44" s="189">
        <f>IF('7. Pause minimal'!$C$3="Score",0,0)</f>
        <v>0</v>
      </c>
      <c r="AT44" s="4">
        <f>IF('7. Pause minimal'!$C$3="Score",0,0)</f>
        <v>0</v>
      </c>
      <c r="AU44" s="4">
        <f>IF('7. Pause minimal'!$C$3="Score",0,0)</f>
        <v>0</v>
      </c>
      <c r="AV44" s="4">
        <f>IF('7. Pause minimal'!$C$3="Score",0,0)</f>
        <v>0</v>
      </c>
      <c r="AW44" s="4">
        <f>IF('7. Pause minimal'!$C$3="Score",0,0)</f>
        <v>0</v>
      </c>
      <c r="AX44" s="4">
        <f>IF('7. Pause minimal'!$C$3="Score",0,0)</f>
        <v>0</v>
      </c>
      <c r="AY44" s="4">
        <f>IF('7. Pause minimal'!$C$3="Score",0,0)</f>
        <v>0</v>
      </c>
      <c r="AZ44" s="4">
        <f>IF('7. Pause minimal'!$C$3="Score",0,0)</f>
        <v>0</v>
      </c>
      <c r="BA44" s="4">
        <f>IF('7. Pause minimal'!$C$3="Score",0,0)</f>
        <v>0</v>
      </c>
      <c r="BB44" s="4">
        <f>IF('7. Pause minimal'!$C$3="Score",0,0)</f>
        <v>0</v>
      </c>
      <c r="BC44" s="4">
        <f>IF('7. Pause minimal'!$C$3="Score",0,0)</f>
        <v>0</v>
      </c>
      <c r="BD44" s="4">
        <f>IF('7. Pause minimal'!$C$3="Score",0,0)</f>
        <v>0</v>
      </c>
      <c r="BE44" s="4">
        <f>IF('7. Pause minimal'!$C$3="Score",0,0)</f>
        <v>0</v>
      </c>
      <c r="BF44" s="4">
        <f>IF('7. Pause minimal'!$C$3="Score",0,0)</f>
        <v>0</v>
      </c>
      <c r="BG44" s="4">
        <f>IF('7. Pause minimal'!$C$3="Score",0,0)</f>
        <v>0</v>
      </c>
      <c r="BH44" s="4">
        <f>IF('7. Pause minimal'!$C$3="Score",0,0)</f>
        <v>0</v>
      </c>
      <c r="BI44" s="4">
        <f>IF('7. Pause minimal'!$C$3="Score",0,0)</f>
        <v>0</v>
      </c>
      <c r="BJ44" s="4">
        <f>IF('7. Pause minimal'!$C$3="Score",0,0)</f>
        <v>0</v>
      </c>
      <c r="BK44" s="4">
        <f>IF('7. Pause minimal'!$C$3="Score",0,0)</f>
        <v>0</v>
      </c>
      <c r="BL44" s="4">
        <f>IF('7. Pause minimal'!$C$3="Score",0,0)</f>
        <v>0</v>
      </c>
      <c r="BM44" s="4">
        <f>IF('7. Pause minimal'!$C$3="Score",0,0)</f>
        <v>0</v>
      </c>
      <c r="BN44" s="4">
        <f>IF('7. Pause minimal'!$C$3="Score",0,0)</f>
        <v>0</v>
      </c>
      <c r="BO44" s="4">
        <f>IF('7. Pause minimal'!$C$3="Score",0,0)</f>
        <v>0</v>
      </c>
      <c r="BP44" s="4">
        <f>IF('7. Pause minimal'!$C$3="Score",0,0)</f>
        <v>0</v>
      </c>
      <c r="BQ44" s="4">
        <f>IF('7. Pause minimal'!$C$3="Score",0,0)</f>
        <v>0</v>
      </c>
      <c r="BR44" s="4">
        <f>IF('7. Pause minimal'!$C$3="Score",0,0)</f>
        <v>0</v>
      </c>
      <c r="BS44" s="4">
        <f>IF('7. Pause minimal'!$C$3="Score",0,0)</f>
        <v>0</v>
      </c>
      <c r="BT44" s="4">
        <f>IF('7. Pause minimal'!$C$3="Score",0,0)</f>
        <v>0</v>
      </c>
      <c r="BU44" s="4">
        <f>IF('7. Pause minimal'!$C$3="Score",0,0)</f>
        <v>0</v>
      </c>
      <c r="BV44" s="4">
        <f>IF('7. Pause minimal'!$C$3="Score",0,0)</f>
        <v>0</v>
      </c>
      <c r="BW44" s="4">
        <f>IF('7. Pause minimal'!$C$3="Score",0,0)</f>
        <v>0</v>
      </c>
      <c r="BX44" s="4">
        <f>IF('7. Pause minimal'!$C$3="Score",0,0)</f>
        <v>0</v>
      </c>
      <c r="BY44" s="4">
        <f>IF('7. Pause minimal'!$C$3="Score",0,0)</f>
        <v>0</v>
      </c>
      <c r="BZ44" s="4">
        <f>IF('7. Pause minimal'!$C$3="Score",0,0)</f>
        <v>0</v>
      </c>
      <c r="CA44" s="4">
        <f>IF('7. Pause minimal'!$C$3="Score",0,0)</f>
        <v>0</v>
      </c>
      <c r="CB44" s="4">
        <f>IF('7. Pause minimal'!$C$3="Score",0,0)</f>
        <v>0</v>
      </c>
      <c r="CC44" s="4">
        <f>IF('7. Pause minimal'!$C$3="Score",0,0)</f>
        <v>0</v>
      </c>
      <c r="CD44" s="4">
        <f>IF('7. Pause minimal'!$C$3="Score",0,0)</f>
        <v>0</v>
      </c>
      <c r="CE44" s="4">
        <f>IF('7. Pause minimal'!$C$3="Score",0,0)</f>
        <v>0</v>
      </c>
      <c r="CF44" s="4">
        <f>IF('7. Pause minimal'!$C$3="Score",0,0)</f>
        <v>0</v>
      </c>
      <c r="CG44" s="4">
        <f>IF('7. Pause minimal'!$C$3="Score",0,0)</f>
        <v>0</v>
      </c>
      <c r="CH44" s="4">
        <f>IF('7. Pause minimal'!$C$3="Score",0,0)</f>
        <v>0</v>
      </c>
      <c r="CI44" s="4">
        <f>IF('7. Pause minimal'!$C$3="Score",0,0)</f>
        <v>0</v>
      </c>
      <c r="CJ44" s="4">
        <f>IF('7. Pause minimal'!$C$3="Score",0,0)</f>
        <v>0</v>
      </c>
      <c r="CK44" s="4">
        <f>IF('7. Pause minimal'!$C$3="Score",0,0)</f>
        <v>0</v>
      </c>
      <c r="CL44" s="4">
        <f>IF('7. Pause minimal'!$C$3="Score",0,0)</f>
        <v>0</v>
      </c>
      <c r="CM44" s="4">
        <f>IF('7. Pause minimal'!$C$3="Score",0,0)</f>
        <v>0</v>
      </c>
      <c r="CN44" s="4">
        <f>IF('7. Pause minimal'!$C$3="Score",0,0)</f>
        <v>0</v>
      </c>
      <c r="CO44" s="4">
        <f>IF('7. Pause minimal'!$C$3="Score",0,0)</f>
        <v>0</v>
      </c>
      <c r="CP44" s="4">
        <f>IF('7. Pause minimal'!$C$3="Score",0,0)</f>
        <v>0</v>
      </c>
      <c r="CQ44" s="4">
        <f>IF('7. Pause minimal'!$C$3="Score",0,0)</f>
        <v>0</v>
      </c>
      <c r="CR44" s="4">
        <f>IF('7. Pause minimal'!$C$3="Score",0,0)</f>
        <v>0</v>
      </c>
      <c r="CS44" s="4">
        <f>IF('7. Pause minimal'!$C$3="Score",0,0)</f>
        <v>0</v>
      </c>
      <c r="CT44" s="4">
        <f>IF('7. Pause minimal'!$C$3="Score",0,0)</f>
        <v>0</v>
      </c>
      <c r="CU44" s="4">
        <f>IF('7. Pause minimal'!$C$3="Score",0,0)</f>
        <v>0</v>
      </c>
      <c r="CV44" s="4">
        <f>IF('7. Pause minimal'!$C$3="Score",0,0)</f>
        <v>0</v>
      </c>
      <c r="CW44" s="4">
        <f>IF('7. Pause minimal'!$C$3="Score",0,0)</f>
        <v>0</v>
      </c>
      <c r="CX44" s="4">
        <f>IF('7. Pause minimal'!$C$3="Score",0,0)</f>
        <v>0</v>
      </c>
      <c r="CY44" s="4">
        <f>IF('7. Pause minimal'!$C$3="Score",0,0)</f>
        <v>0</v>
      </c>
      <c r="CZ44" s="4">
        <f>IF('7. Pause minimal'!$C$3="Score",0,0)</f>
        <v>0</v>
      </c>
      <c r="DA44" s="4">
        <f>IF('7. Pause minimal'!$C$3="Score",0,0)</f>
        <v>0</v>
      </c>
    </row>
    <row r="45" spans="2:105" x14ac:dyDescent="0.35">
      <c r="B45" s="186" t="s">
        <v>1202</v>
      </c>
      <c r="C45" s="187"/>
      <c r="D45" s="207">
        <f t="shared" si="3"/>
        <v>8.2352941176470587E-2</v>
      </c>
      <c r="E45" s="187">
        <f>IF('7. Pause minimal'!$C$3="Score",,)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IF('7. Pause minimal'!$C$3="Score",,)</f>
        <v>0</v>
      </c>
      <c r="Q45" s="187">
        <f>IF('7. Pause minimal'!$C$3="Score",,)</f>
        <v>0</v>
      </c>
      <c r="R45" s="187">
        <f>IF('7. Pause minimal'!$C$3="Score",,)</f>
        <v>0</v>
      </c>
      <c r="S45" s="187">
        <f>IF('7. Pause minimal'!$C$3="Score",,)</f>
        <v>0</v>
      </c>
      <c r="T45" s="188">
        <f>IF('7. Pause minimal'!$C$3="Score",,)</f>
        <v>0</v>
      </c>
      <c r="U45" s="172">
        <f>IF('7. Pause minimal'!$C$3="Score",0,0)</f>
        <v>0</v>
      </c>
      <c r="V45" s="172">
        <f>IF('7. Pause minimal'!$C$3="Score",0,0)</f>
        <v>0</v>
      </c>
      <c r="W45" s="172">
        <f>IF('7. Pause minimal'!$C$3="Score",0,0)</f>
        <v>0</v>
      </c>
      <c r="X45" s="172">
        <f>IF('7. Pause minimal'!$C$3="Score",0,0)</f>
        <v>0</v>
      </c>
      <c r="Y45" s="172">
        <f>IF('7. Pause minimal'!$C$3="Score",0,0)</f>
        <v>0</v>
      </c>
      <c r="Z45" s="172">
        <f>IF('7. Pause minimal'!$C$3="Score",0,0)</f>
        <v>0</v>
      </c>
      <c r="AA45" s="172">
        <f>IF('7. Pause minimal'!$C$3="Score",0,0)</f>
        <v>0</v>
      </c>
      <c r="AB45" s="172">
        <f>IF('7. Pause minimal'!$C$3="Score",0,0)</f>
        <v>0</v>
      </c>
      <c r="AC45" s="172">
        <f>IF('7. Pause minimal'!$C$3="Score",0,0)</f>
        <v>0</v>
      </c>
      <c r="AD45" s="172">
        <f>IF('7. Pause minimal'!$C$3="Score",0,0)</f>
        <v>0</v>
      </c>
      <c r="AE45" s="172">
        <f>IF('7. Pause minimal'!$C$3="Score",0,0)</f>
        <v>0</v>
      </c>
      <c r="AF45" s="172">
        <f>IF('7. Pause minimal'!$C$3="Score",0,0)</f>
        <v>0</v>
      </c>
      <c r="AG45" s="172">
        <f>IF('7. Pause minimal'!$C$3="Score",0,0)</f>
        <v>0</v>
      </c>
      <c r="AH45" s="172">
        <f>IF('7. Pause minimal'!$C$3="Score",0,0)</f>
        <v>0</v>
      </c>
      <c r="AI45" s="172">
        <f>IF('7. Pause minimal'!$C$3="Score",0,0)</f>
        <v>0</v>
      </c>
      <c r="AJ45" s="172">
        <f>IF('7. Pause minimal'!$C$3="Score",0,0)</f>
        <v>0</v>
      </c>
      <c r="AK45" s="172">
        <f>IF('7. Pause minimal'!$C$3="Score",0,0)</f>
        <v>0</v>
      </c>
      <c r="AL45" s="172">
        <f>IF('7. Pause minimal'!$C$3="Score",0,0)</f>
        <v>0</v>
      </c>
      <c r="AM45" s="172">
        <f>IF('7. Pause minimal'!$C$3="Score",0,0)</f>
        <v>0</v>
      </c>
      <c r="AN45" s="172">
        <f>IF('7. Pause minimal'!$C$3="Score",0,0)</f>
        <v>0</v>
      </c>
      <c r="AO45" s="172">
        <f>IF('7. Pause minimal'!$C$3="Score",0,0)</f>
        <v>0</v>
      </c>
      <c r="AP45" s="172">
        <f>IF('7. Pause minimal'!$C$3="Score",0,0)</f>
        <v>0</v>
      </c>
      <c r="AQ45" s="172">
        <f>IF('7. Pause minimal'!$C$3="Score",0,0)</f>
        <v>0</v>
      </c>
      <c r="AR45" s="172">
        <f>IF('7. Pause minimal'!$C$3="Score",0,0)</f>
        <v>0</v>
      </c>
      <c r="AS45" s="189">
        <f>IF('7. Pause minimal'!$C$3="Score",0,0)</f>
        <v>0</v>
      </c>
      <c r="AT45" s="4">
        <f>IF('7. Pause minimal'!$C$3="Score",0,0)</f>
        <v>0</v>
      </c>
      <c r="AU45" s="4">
        <f>IF('7. Pause minimal'!$C$3="Score",0,0)</f>
        <v>0</v>
      </c>
      <c r="AV45" s="4">
        <f>IF('7. Pause minimal'!$C$3="Score",0,0)</f>
        <v>0</v>
      </c>
      <c r="AW45" s="4">
        <f>IF('7. Pause minimal'!$C$3="Score",0,0)</f>
        <v>0</v>
      </c>
      <c r="AX45" s="4">
        <f>IF('7. Pause minimal'!$C$3="Score",0,0)</f>
        <v>0</v>
      </c>
      <c r="AY45" s="4">
        <f>IF('7. Pause minimal'!$C$3="Score",0,0)</f>
        <v>0</v>
      </c>
      <c r="AZ45" s="4">
        <f>IF('7. Pause minimal'!$C$3="Score",0,0)</f>
        <v>0</v>
      </c>
      <c r="BA45" s="4">
        <f>IF('7. Pause minimal'!$C$3="Score",0,0)</f>
        <v>0</v>
      </c>
      <c r="BB45" s="4">
        <f>IF('7. Pause minimal'!$C$3="Score",0,0)</f>
        <v>0</v>
      </c>
      <c r="BC45" s="4">
        <f>IF('7. Pause minimal'!$C$3="Score",0,0)</f>
        <v>0</v>
      </c>
      <c r="BD45" s="4">
        <f>IF('7. Pause minimal'!$C$3="Score",0,0)</f>
        <v>0</v>
      </c>
      <c r="BE45" s="4">
        <f>IF('7. Pause minimal'!$C$3="Score",0,0)</f>
        <v>0</v>
      </c>
      <c r="BF45" s="4">
        <f>IF('7. Pause minimal'!$C$3="Score",0,0)</f>
        <v>0</v>
      </c>
      <c r="BG45" s="4">
        <f>IF('7. Pause minimal'!$C$3="Score",0,0)</f>
        <v>0</v>
      </c>
      <c r="BH45" s="4">
        <f>IF('7. Pause minimal'!$C$3="Score",0,0)</f>
        <v>0</v>
      </c>
      <c r="BI45" s="4">
        <f>IF('7. Pause minimal'!$C$3="Score",0,0)</f>
        <v>0</v>
      </c>
      <c r="BJ45" s="4">
        <f>IF('7. Pause minimal'!$C$3="Score",0,0)</f>
        <v>0</v>
      </c>
      <c r="BK45" s="4">
        <f>IF('7. Pause minimal'!$C$3="Score",0,0)</f>
        <v>0</v>
      </c>
      <c r="BL45" s="4">
        <f>IF('7. Pause minimal'!$C$3="Score",0,0)</f>
        <v>0</v>
      </c>
      <c r="BM45" s="4">
        <f>IF('7. Pause minimal'!$C$3="Score",0,0)</f>
        <v>0</v>
      </c>
      <c r="BN45" s="4">
        <f>IF('7. Pause minimal'!$C$3="Score",0,0)</f>
        <v>0</v>
      </c>
      <c r="BO45" s="4">
        <f>IF('7. Pause minimal'!$C$3="Score",0,0)</f>
        <v>0</v>
      </c>
      <c r="BP45" s="4">
        <f>IF('7. Pause minimal'!$C$3="Score",0,0)</f>
        <v>0</v>
      </c>
      <c r="BQ45" s="4">
        <f>IF('7. Pause minimal'!$C$3="Score",0,0)</f>
        <v>0</v>
      </c>
      <c r="BR45" s="4">
        <f>IF('7. Pause minimal'!$C$3="Score",0,0)</f>
        <v>0</v>
      </c>
      <c r="BS45" s="4">
        <f>IF('7. Pause minimal'!$C$3="Score",0,0)</f>
        <v>0</v>
      </c>
      <c r="BT45" s="4">
        <f>IF('7. Pause minimal'!$C$3="Score",0,0)</f>
        <v>0</v>
      </c>
      <c r="BU45" s="4">
        <f>IF('7. Pause minimal'!$C$3="Score",0,0)</f>
        <v>0</v>
      </c>
      <c r="BV45" s="4">
        <f>IF('7. Pause minimal'!$C$3="Score",1,1)</f>
        <v>1</v>
      </c>
      <c r="BW45" s="4">
        <f>IF('7. Pause minimal'!$C$3="Score",1,1)</f>
        <v>1</v>
      </c>
      <c r="BX45" s="4">
        <f>IF('7. Pause minimal'!$C$3="Score",1,1)</f>
        <v>1</v>
      </c>
      <c r="BY45" s="4">
        <f>IF('7. Pause minimal'!$C$3="Score",1,1)</f>
        <v>1</v>
      </c>
      <c r="BZ45" s="4">
        <f>IF('7. Pause minimal'!$C$3="Score",1,1)</f>
        <v>1</v>
      </c>
      <c r="CA45" s="4">
        <f>IF('7. Pause minimal'!$C$3="Score",1,1)</f>
        <v>1</v>
      </c>
      <c r="CB45" s="4">
        <f>IF('7. Pause minimal'!$C$3="Score",1,1)</f>
        <v>1</v>
      </c>
      <c r="CC45" s="4">
        <f>IF('7. Pause minimal'!$C$3="Score",0,0)</f>
        <v>0</v>
      </c>
      <c r="CD45" s="4">
        <f>IF('7. Pause minimal'!$C$3="Score",0,0)</f>
        <v>0</v>
      </c>
      <c r="CE45" s="4">
        <f>IF('7. Pause minimal'!$C$3="Score",0,0)</f>
        <v>0</v>
      </c>
      <c r="CF45" s="4">
        <f>IF('7. Pause minimal'!$C$3="Score",0,0)</f>
        <v>0</v>
      </c>
      <c r="CG45" s="4">
        <f>IF('7. Pause minimal'!$C$3="Score",0,0)</f>
        <v>0</v>
      </c>
      <c r="CH45" s="4">
        <f>IF('7. Pause minimal'!$C$3="Score",0,0)</f>
        <v>0</v>
      </c>
      <c r="CI45" s="4">
        <f>IF('7. Pause minimal'!$C$3="Score",0,0)</f>
        <v>0</v>
      </c>
      <c r="CJ45" s="4">
        <f>IF('7. Pause minimal'!$C$3="Score",0,0)</f>
        <v>0</v>
      </c>
      <c r="CK45" s="4">
        <f>IF('7. Pause minimal'!$C$3="Score",0,0)</f>
        <v>0</v>
      </c>
      <c r="CL45" s="4">
        <f>IF('7. Pause minimal'!$C$3="Score",0,0)</f>
        <v>0</v>
      </c>
      <c r="CM45" s="4">
        <f>IF('7. Pause minimal'!$C$3="Score",0,0)</f>
        <v>0</v>
      </c>
      <c r="CN45" s="4">
        <f>IF('7. Pause minimal'!$C$3="Score",0,0)</f>
        <v>0</v>
      </c>
      <c r="CO45" s="4">
        <f>IF('7. Pause minimal'!$C$3="Score",0,0)</f>
        <v>0</v>
      </c>
      <c r="CP45" s="4">
        <f>IF('7. Pause minimal'!$C$3="Score",0,0)</f>
        <v>0</v>
      </c>
      <c r="CQ45" s="4">
        <f>IF('7. Pause minimal'!$C$3="Score",0,0)</f>
        <v>0</v>
      </c>
      <c r="CR45" s="4">
        <f>IF('7. Pause minimal'!$C$3="Score",0,0)</f>
        <v>0</v>
      </c>
      <c r="CS45" s="4">
        <f>IF('7. Pause minimal'!$C$3="Score",0,0)</f>
        <v>0</v>
      </c>
      <c r="CT45" s="4">
        <f>IF('7. Pause minimal'!$C$3="Score",0,0)</f>
        <v>0</v>
      </c>
      <c r="CU45" s="4">
        <f>IF('7. Pause minimal'!$C$3="Score",0,0)</f>
        <v>0</v>
      </c>
      <c r="CV45" s="4">
        <f>IF('7. Pause minimal'!$C$3="Score",0,0)</f>
        <v>0</v>
      </c>
      <c r="CW45" s="4">
        <f>IF('7. Pause minimal'!$C$3="Score",0,0)</f>
        <v>0</v>
      </c>
      <c r="CX45" s="4">
        <f>IF('7. Pause minimal'!$C$3="Score",0,0)</f>
        <v>0</v>
      </c>
      <c r="CY45" s="4">
        <f>IF('7. Pause minimal'!$C$3="Score",0,0)</f>
        <v>0</v>
      </c>
      <c r="CZ45" s="4">
        <f>IF('7. Pause minimal'!$C$3="Score",0,0)</f>
        <v>0</v>
      </c>
      <c r="DA45" s="4">
        <f>IF('7. Pause minimal'!$C$3="Score",0,0)</f>
        <v>0</v>
      </c>
    </row>
    <row r="46" spans="2:105" x14ac:dyDescent="0.35">
      <c r="B46" s="186" t="s">
        <v>1245</v>
      </c>
      <c r="C46" s="187"/>
      <c r="D46" s="207">
        <f t="shared" si="3"/>
        <v>0</v>
      </c>
      <c r="E46" s="188">
        <f>IF('7. Pause minimal'!$C$3="Score",,)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IF('7. Pause minimal'!$C$3="Score",,)</f>
        <v>0</v>
      </c>
      <c r="Q46" s="188">
        <f>IF('7. Pause minimal'!$C$3="Score",,)</f>
        <v>0</v>
      </c>
      <c r="R46" s="188">
        <f>IF('7. Pause minimal'!$C$3="Score",,)</f>
        <v>0</v>
      </c>
      <c r="S46" s="187">
        <f>IF('7. Pause minimal'!$C$3="Score",,)</f>
        <v>0</v>
      </c>
      <c r="T46" s="187">
        <f>IF('7. Pause minimal'!$C$3="Score",,)</f>
        <v>0</v>
      </c>
      <c r="U46" s="172">
        <f>IF('7. Pause minimal'!$C$3="Score",0,0)</f>
        <v>0</v>
      </c>
      <c r="V46" s="172">
        <f>IF('7. Pause minimal'!$C$3="Score",0,0)</f>
        <v>0</v>
      </c>
      <c r="W46" s="172">
        <f>IF('7. Pause minimal'!$C$3="Score",0,0)</f>
        <v>0</v>
      </c>
      <c r="X46" s="172">
        <f>IF('7. Pause minimal'!$C$3="Score",0,0)</f>
        <v>0</v>
      </c>
      <c r="Y46" s="172">
        <f>IF('7. Pause minimal'!$C$3="Score",0,0)</f>
        <v>0</v>
      </c>
      <c r="Z46" s="172">
        <f>IF('7. Pause minimal'!$C$3="Score",0,0)</f>
        <v>0</v>
      </c>
      <c r="AA46" s="172">
        <f>IF('7. Pause minimal'!$C$3="Score",0,0)</f>
        <v>0</v>
      </c>
      <c r="AB46" s="172">
        <f>IF('7. Pause minimal'!$C$3="Score",0,0)</f>
        <v>0</v>
      </c>
      <c r="AC46" s="172">
        <f>IF('7. Pause minimal'!$C$3="Score",0,0)</f>
        <v>0</v>
      </c>
      <c r="AD46" s="172">
        <f>IF('7. Pause minimal'!$C$3="Score",0,0)</f>
        <v>0</v>
      </c>
      <c r="AE46" s="172">
        <f>IF('7. Pause minimal'!$C$3="Score",0,0)</f>
        <v>0</v>
      </c>
      <c r="AF46" s="172">
        <f>IF('7. Pause minimal'!$C$3="Score",0,0)</f>
        <v>0</v>
      </c>
      <c r="AG46" s="172">
        <f>IF('7. Pause minimal'!$C$3="Score",0,0)</f>
        <v>0</v>
      </c>
      <c r="AH46" s="172">
        <f>IF('7. Pause minimal'!$C$3="Score",0,0)</f>
        <v>0</v>
      </c>
      <c r="AI46" s="172">
        <f>IF('7. Pause minimal'!$C$3="Score",0,0)</f>
        <v>0</v>
      </c>
      <c r="AJ46" s="172">
        <f>IF('7. Pause minimal'!$C$3="Score",0,0)</f>
        <v>0</v>
      </c>
      <c r="AK46" s="172">
        <f>IF('7. Pause minimal'!$C$3="Score",0,0)</f>
        <v>0</v>
      </c>
      <c r="AL46" s="172">
        <f>IF('7. Pause minimal'!$C$3="Score",0,0)</f>
        <v>0</v>
      </c>
      <c r="AM46" s="172">
        <f>IF('7. Pause minimal'!$C$3="Score",0,0)</f>
        <v>0</v>
      </c>
      <c r="AN46" s="172">
        <f>IF('7. Pause minimal'!$C$3="Score",0,0)</f>
        <v>0</v>
      </c>
      <c r="AO46" s="172">
        <f>IF('7. Pause minimal'!$C$3="Score",0,0)</f>
        <v>0</v>
      </c>
      <c r="AP46" s="172">
        <f>IF('7. Pause minimal'!$C$3="Score",0,0)</f>
        <v>0</v>
      </c>
      <c r="AQ46" s="172">
        <f>IF('7. Pause minimal'!$C$3="Score",0,0)</f>
        <v>0</v>
      </c>
      <c r="AR46" s="172">
        <f>IF('7. Pause minimal'!$C$3="Score",0,0)</f>
        <v>0</v>
      </c>
      <c r="AS46" s="189">
        <f>IF('7. Pause minimal'!$C$3="Score",0,0)</f>
        <v>0</v>
      </c>
      <c r="AT46" s="4">
        <f>IF('7. Pause minimal'!$C$3="Score",0,0)</f>
        <v>0</v>
      </c>
      <c r="AU46" s="4">
        <f>IF('7. Pause minimal'!$C$3="Score",0,0)</f>
        <v>0</v>
      </c>
      <c r="AV46" s="4">
        <f>IF('7. Pause minimal'!$C$3="Score",0,0)</f>
        <v>0</v>
      </c>
      <c r="AW46" s="4">
        <f>IF('7. Pause minimal'!$C$3="Score",0,0)</f>
        <v>0</v>
      </c>
      <c r="AX46" s="4">
        <f>IF('7. Pause minimal'!$C$3="Score",0,0)</f>
        <v>0</v>
      </c>
      <c r="AY46" s="4">
        <f>IF('7. Pause minimal'!$C$3="Score",0,0)</f>
        <v>0</v>
      </c>
      <c r="AZ46" s="4">
        <f>IF('7. Pause minimal'!$C$3="Score",0,0)</f>
        <v>0</v>
      </c>
      <c r="BA46" s="4">
        <f>IF('7. Pause minimal'!$C$3="Score",0,0)</f>
        <v>0</v>
      </c>
      <c r="BB46" s="4">
        <f>IF('7. Pause minimal'!$C$3="Score",0,0)</f>
        <v>0</v>
      </c>
      <c r="BC46" s="4">
        <f>IF('7. Pause minimal'!$C$3="Score",0,0)</f>
        <v>0</v>
      </c>
      <c r="BD46" s="4">
        <f>IF('7. Pause minimal'!$C$3="Score",0,0)</f>
        <v>0</v>
      </c>
      <c r="BE46" s="4">
        <f>IF('7. Pause minimal'!$C$3="Score",0,0)</f>
        <v>0</v>
      </c>
      <c r="BF46" s="4">
        <f>IF('7. Pause minimal'!$C$3="Score",0,0)</f>
        <v>0</v>
      </c>
      <c r="BG46" s="4">
        <f>IF('7. Pause minimal'!$C$3="Score",0,0)</f>
        <v>0</v>
      </c>
      <c r="BH46" s="4">
        <f>IF('7. Pause minimal'!$C$3="Score",0,0)</f>
        <v>0</v>
      </c>
      <c r="BI46" s="4">
        <f>IF('7. Pause minimal'!$C$3="Score",0,0)</f>
        <v>0</v>
      </c>
      <c r="BJ46" s="4">
        <f>IF('7. Pause minimal'!$C$3="Score",0,0)</f>
        <v>0</v>
      </c>
      <c r="BK46" s="4">
        <f>IF('7. Pause minimal'!$C$3="Score",0,0)</f>
        <v>0</v>
      </c>
      <c r="BL46" s="4">
        <f>IF('7. Pause minimal'!$C$3="Score",0,0)</f>
        <v>0</v>
      </c>
      <c r="BM46" s="4">
        <f>IF('7. Pause minimal'!$C$3="Score",0,0)</f>
        <v>0</v>
      </c>
      <c r="BN46" s="4">
        <f>IF('7. Pause minimal'!$C$3="Score",0,0)</f>
        <v>0</v>
      </c>
      <c r="BO46" s="4">
        <f>IF('7. Pause minimal'!$C$3="Score",0,0)</f>
        <v>0</v>
      </c>
      <c r="BP46" s="4">
        <f>IF('7. Pause minimal'!$C$3="Score",0,0)</f>
        <v>0</v>
      </c>
      <c r="BQ46" s="4">
        <f>IF('7. Pause minimal'!$C$3="Score",0,0)</f>
        <v>0</v>
      </c>
      <c r="BR46" s="4">
        <f>IF('7. Pause minimal'!$C$3="Score",0,0)</f>
        <v>0</v>
      </c>
      <c r="BS46" s="4">
        <f>IF('7. Pause minimal'!$C$3="Score",0,0)</f>
        <v>0</v>
      </c>
      <c r="BT46" s="4">
        <f>IF('7. Pause minimal'!$C$3="Score",0,0)</f>
        <v>0</v>
      </c>
      <c r="BU46" s="4">
        <f>IF('7. Pause minimal'!$C$3="Score",0,0)</f>
        <v>0</v>
      </c>
      <c r="BV46" s="4">
        <f>IF('7. Pause minimal'!$C$3="Score",0,0)</f>
        <v>0</v>
      </c>
      <c r="BW46" s="4">
        <f>IF('7. Pause minimal'!$C$3="Score",0,0)</f>
        <v>0</v>
      </c>
      <c r="BX46" s="4">
        <f>IF('7. Pause minimal'!$C$3="Score",0,0)</f>
        <v>0</v>
      </c>
      <c r="BY46" s="4">
        <f>IF('7. Pause minimal'!$C$3="Score",0,0)</f>
        <v>0</v>
      </c>
      <c r="BZ46" s="4">
        <f>IF('7. Pause minimal'!$C$3="Score",0,0)</f>
        <v>0</v>
      </c>
      <c r="CA46" s="4">
        <f>IF('7. Pause minimal'!$C$3="Score",0,0)</f>
        <v>0</v>
      </c>
      <c r="CB46" s="4">
        <f>IF('7. Pause minimal'!$C$3="Score",0,0)</f>
        <v>0</v>
      </c>
      <c r="CC46" s="4">
        <f>IF('7. Pause minimal'!$C$3="Score",0,0)</f>
        <v>0</v>
      </c>
      <c r="CD46" s="4">
        <f>IF('7. Pause minimal'!$C$3="Score",0,0)</f>
        <v>0</v>
      </c>
      <c r="CE46" s="4">
        <f>IF('7. Pause minimal'!$C$3="Score",0,0)</f>
        <v>0</v>
      </c>
      <c r="CF46" s="4">
        <f>IF('7. Pause minimal'!$C$3="Score",0,0)</f>
        <v>0</v>
      </c>
      <c r="CG46" s="4">
        <f>IF('7. Pause minimal'!$C$3="Score",0,0)</f>
        <v>0</v>
      </c>
      <c r="CH46" s="4">
        <f>IF('7. Pause minimal'!$C$3="Score",0,0)</f>
        <v>0</v>
      </c>
      <c r="CI46" s="4">
        <f>IF('7. Pause minimal'!$C$3="Score",0,0)</f>
        <v>0</v>
      </c>
      <c r="CJ46" s="4">
        <f>IF('7. Pause minimal'!$C$3="Score",0,0)</f>
        <v>0</v>
      </c>
      <c r="CK46" s="4">
        <f>IF('7. Pause minimal'!$C$3="Score",0,0)</f>
        <v>0</v>
      </c>
      <c r="CL46" s="4">
        <f>IF('7. Pause minimal'!$C$3="Score",0,0)</f>
        <v>0</v>
      </c>
      <c r="CM46" s="4">
        <f>IF('7. Pause minimal'!$C$3="Score",0,0)</f>
        <v>0</v>
      </c>
      <c r="CN46" s="4">
        <f>IF('7. Pause minimal'!$C$3="Score",0,0)</f>
        <v>0</v>
      </c>
      <c r="CO46" s="4">
        <f>IF('7. Pause minimal'!$C$3="Score",0,0)</f>
        <v>0</v>
      </c>
      <c r="CP46" s="4">
        <f>IF('7. Pause minimal'!$C$3="Score",0,0)</f>
        <v>0</v>
      </c>
      <c r="CQ46" s="4">
        <f>IF('7. Pause minimal'!$C$3="Score",0,0)</f>
        <v>0</v>
      </c>
      <c r="CR46" s="4">
        <f>IF('7. Pause minimal'!$C$3="Score",0,0)</f>
        <v>0</v>
      </c>
      <c r="CS46" s="4">
        <f>IF('7. Pause minimal'!$C$3="Score",0,0)</f>
        <v>0</v>
      </c>
      <c r="CT46" s="4">
        <f>IF('7. Pause minimal'!$C$3="Score",0,0)</f>
        <v>0</v>
      </c>
      <c r="CU46" s="4">
        <f>IF('7. Pause minimal'!$C$3="Score",0,0)</f>
        <v>0</v>
      </c>
      <c r="CV46" s="4">
        <f>IF('7. Pause minimal'!$C$3="Score",0,0)</f>
        <v>0</v>
      </c>
      <c r="CW46" s="4">
        <f>IF('7. Pause minimal'!$C$3="Score",0,0)</f>
        <v>0</v>
      </c>
      <c r="CX46" s="4">
        <f>IF('7. Pause minimal'!$C$3="Score",0,0)</f>
        <v>0</v>
      </c>
      <c r="CY46" s="4">
        <f>IF('7. Pause minimal'!$C$3="Score",0,0)</f>
        <v>0</v>
      </c>
      <c r="CZ46" s="4">
        <f>IF('7. Pause minimal'!$C$3="Score",0,0)</f>
        <v>0</v>
      </c>
      <c r="DA46" s="4">
        <f>IF('7. Pause minimal'!$C$3="Score",0,0)</f>
        <v>0</v>
      </c>
    </row>
    <row r="47" spans="2:105" x14ac:dyDescent="0.35">
      <c r="B47" s="186" t="s">
        <v>1246</v>
      </c>
      <c r="C47" s="187"/>
      <c r="D47" s="207">
        <f t="shared" si="3"/>
        <v>0</v>
      </c>
      <c r="E47" s="188">
        <f>IF('7. Pause minimal'!$C$3="Score",,)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IF('7. Pause minimal'!$C$3="Score",,)</f>
        <v>0</v>
      </c>
      <c r="Q47" s="188">
        <f>IF('7. Pause minimal'!$C$3="Score",,)</f>
        <v>0</v>
      </c>
      <c r="R47" s="187">
        <f>IF('7. Pause minimal'!$C$3="Score",,)</f>
        <v>0</v>
      </c>
      <c r="S47" s="188">
        <f>IF('7. Pause minimal'!$C$3="Score",,)</f>
        <v>0</v>
      </c>
      <c r="T47" s="188">
        <f>IF('7. Pause minimal'!$C$3="Score",,)</f>
        <v>0</v>
      </c>
      <c r="U47" s="172">
        <f>IF('7. Pause minimal'!$C$3="Score",0,0)</f>
        <v>0</v>
      </c>
      <c r="V47" s="172">
        <f>IF('7. Pause minimal'!$C$3="Score",0,0)</f>
        <v>0</v>
      </c>
      <c r="W47" s="172">
        <f>IF('7. Pause minimal'!$C$3="Score",0,0)</f>
        <v>0</v>
      </c>
      <c r="X47" s="172">
        <f>IF('7. Pause minimal'!$C$3="Score",0,0)</f>
        <v>0</v>
      </c>
      <c r="Y47" s="172">
        <f>IF('7. Pause minimal'!$C$3="Score",0,0)</f>
        <v>0</v>
      </c>
      <c r="Z47" s="172">
        <f>IF('7. Pause minimal'!$C$3="Score",0,0)</f>
        <v>0</v>
      </c>
      <c r="AA47" s="172">
        <f>IF('7. Pause minimal'!$C$3="Score",0,0)</f>
        <v>0</v>
      </c>
      <c r="AB47" s="172">
        <f>IF('7. Pause minimal'!$C$3="Score",0,0)</f>
        <v>0</v>
      </c>
      <c r="AC47" s="172">
        <f>IF('7. Pause minimal'!$C$3="Score",0,0)</f>
        <v>0</v>
      </c>
      <c r="AD47" s="172">
        <f>IF('7. Pause minimal'!$C$3="Score",0,0)</f>
        <v>0</v>
      </c>
      <c r="AE47" s="172">
        <f>IF('7. Pause minimal'!$C$3="Score",0,0)</f>
        <v>0</v>
      </c>
      <c r="AF47" s="172">
        <f>IF('7. Pause minimal'!$C$3="Score",0,0)</f>
        <v>0</v>
      </c>
      <c r="AG47" s="172">
        <f>IF('7. Pause minimal'!$C$3="Score",0,0)</f>
        <v>0</v>
      </c>
      <c r="AH47" s="172">
        <f>IF('7. Pause minimal'!$C$3="Score",0,0)</f>
        <v>0</v>
      </c>
      <c r="AI47" s="172">
        <f>IF('7. Pause minimal'!$C$3="Score",0,0)</f>
        <v>0</v>
      </c>
      <c r="AJ47" s="172">
        <f>IF('7. Pause minimal'!$C$3="Score",0,0)</f>
        <v>0</v>
      </c>
      <c r="AK47" s="172">
        <f>IF('7. Pause minimal'!$C$3="Score",0,0)</f>
        <v>0</v>
      </c>
      <c r="AL47" s="172">
        <f>IF('7. Pause minimal'!$C$3="Score",0,0)</f>
        <v>0</v>
      </c>
      <c r="AM47" s="172">
        <f>IF('7. Pause minimal'!$C$3="Score",0,0)</f>
        <v>0</v>
      </c>
      <c r="AN47" s="172">
        <f>IF('7. Pause minimal'!$C$3="Score",0,0)</f>
        <v>0</v>
      </c>
      <c r="AO47" s="172">
        <f>IF('7. Pause minimal'!$C$3="Score",0,0)</f>
        <v>0</v>
      </c>
      <c r="AP47" s="172">
        <f>IF('7. Pause minimal'!$C$3="Score",0,0)</f>
        <v>0</v>
      </c>
      <c r="AQ47" s="172">
        <f>IF('7. Pause minimal'!$C$3="Score",0,0)</f>
        <v>0</v>
      </c>
      <c r="AR47" s="172">
        <f>IF('7. Pause minimal'!$C$3="Score",0,0)</f>
        <v>0</v>
      </c>
      <c r="AS47" s="189">
        <f>IF('7. Pause minimal'!$C$3="Score",0,0)</f>
        <v>0</v>
      </c>
      <c r="AT47" s="4">
        <f>IF('7. Pause minimal'!$C$3="Score",0,0)</f>
        <v>0</v>
      </c>
      <c r="AU47" s="4">
        <f>IF('7. Pause minimal'!$C$3="Score",0,0)</f>
        <v>0</v>
      </c>
      <c r="AV47" s="4">
        <f>IF('7. Pause minimal'!$C$3="Score",0,0)</f>
        <v>0</v>
      </c>
      <c r="AW47" s="4">
        <f>IF('7. Pause minimal'!$C$3="Score",0,0)</f>
        <v>0</v>
      </c>
      <c r="AX47" s="4">
        <f>IF('7. Pause minimal'!$C$3="Score",0,0)</f>
        <v>0</v>
      </c>
      <c r="AY47" s="4">
        <f>IF('7. Pause minimal'!$C$3="Score",0,0)</f>
        <v>0</v>
      </c>
      <c r="AZ47" s="4">
        <f>IF('7. Pause minimal'!$C$3="Score",0,0)</f>
        <v>0</v>
      </c>
      <c r="BA47" s="4">
        <f>IF('7. Pause minimal'!$C$3="Score",0,0)</f>
        <v>0</v>
      </c>
      <c r="BB47" s="4">
        <f>IF('7. Pause minimal'!$C$3="Score",0,0)</f>
        <v>0</v>
      </c>
      <c r="BC47" s="4">
        <f>IF('7. Pause minimal'!$C$3="Score",0,0)</f>
        <v>0</v>
      </c>
      <c r="BD47" s="4">
        <f>IF('7. Pause minimal'!$C$3="Score",0,0)</f>
        <v>0</v>
      </c>
      <c r="BE47" s="4">
        <f>IF('7. Pause minimal'!$C$3="Score",0,0)</f>
        <v>0</v>
      </c>
      <c r="BF47" s="4">
        <f>IF('7. Pause minimal'!$C$3="Score",0,0)</f>
        <v>0</v>
      </c>
      <c r="BG47" s="4">
        <f>IF('7. Pause minimal'!$C$3="Score",0,0)</f>
        <v>0</v>
      </c>
      <c r="BH47" s="4">
        <f>IF('7. Pause minimal'!$C$3="Score",0,0)</f>
        <v>0</v>
      </c>
      <c r="BI47" s="4">
        <f>IF('7. Pause minimal'!$C$3="Score",0,0)</f>
        <v>0</v>
      </c>
      <c r="BJ47" s="4">
        <f>IF('7. Pause minimal'!$C$3="Score",0,0)</f>
        <v>0</v>
      </c>
      <c r="BK47" s="4">
        <f>IF('7. Pause minimal'!$C$3="Score",0,0)</f>
        <v>0</v>
      </c>
      <c r="BL47" s="4">
        <f>IF('7. Pause minimal'!$C$3="Score",0,0)</f>
        <v>0</v>
      </c>
      <c r="BM47" s="4">
        <f>IF('7. Pause minimal'!$C$3="Score",0,0)</f>
        <v>0</v>
      </c>
      <c r="BN47" s="4">
        <f>IF('7. Pause minimal'!$C$3="Score",0,0)</f>
        <v>0</v>
      </c>
      <c r="BO47" s="4">
        <f>IF('7. Pause minimal'!$C$3="Score",0,0)</f>
        <v>0</v>
      </c>
      <c r="BP47" s="4">
        <f>IF('7. Pause minimal'!$C$3="Score",0,0)</f>
        <v>0</v>
      </c>
      <c r="BQ47" s="4">
        <f>IF('7. Pause minimal'!$C$3="Score",0,0)</f>
        <v>0</v>
      </c>
      <c r="BR47" s="4">
        <f>IF('7. Pause minimal'!$C$3="Score",0,0)</f>
        <v>0</v>
      </c>
      <c r="BS47" s="4">
        <f>IF('7. Pause minimal'!$C$3="Score",0,0)</f>
        <v>0</v>
      </c>
      <c r="BT47" s="4">
        <f>IF('7. Pause minimal'!$C$3="Score",0,0)</f>
        <v>0</v>
      </c>
      <c r="BU47" s="4">
        <f>IF('7. Pause minimal'!$C$3="Score",0,0)</f>
        <v>0</v>
      </c>
      <c r="BV47" s="4">
        <f>IF('7. Pause minimal'!$C$3="Score",0,0)</f>
        <v>0</v>
      </c>
      <c r="BW47" s="4">
        <f>IF('7. Pause minimal'!$C$3="Score",0,0)</f>
        <v>0</v>
      </c>
      <c r="BX47" s="4">
        <f>IF('7. Pause minimal'!$C$3="Score",0,0)</f>
        <v>0</v>
      </c>
      <c r="BY47" s="4">
        <f>IF('7. Pause minimal'!$C$3="Score",0,0)</f>
        <v>0</v>
      </c>
      <c r="BZ47" s="4">
        <f>IF('7. Pause minimal'!$C$3="Score",0,0)</f>
        <v>0</v>
      </c>
      <c r="CA47" s="4">
        <f>IF('7. Pause minimal'!$C$3="Score",0,0)</f>
        <v>0</v>
      </c>
      <c r="CB47" s="4">
        <f>IF('7. Pause minimal'!$C$3="Score",0,0)</f>
        <v>0</v>
      </c>
      <c r="CC47" s="4">
        <f>IF('7. Pause minimal'!$C$3="Score",0,0)</f>
        <v>0</v>
      </c>
      <c r="CD47" s="4">
        <f>IF('7. Pause minimal'!$C$3="Score",0,0)</f>
        <v>0</v>
      </c>
      <c r="CE47" s="4">
        <f>IF('7. Pause minimal'!$C$3="Score",0,0)</f>
        <v>0</v>
      </c>
      <c r="CF47" s="4">
        <f>IF('7. Pause minimal'!$C$3="Score",0,0)</f>
        <v>0</v>
      </c>
      <c r="CG47" s="4">
        <f>IF('7. Pause minimal'!$C$3="Score",0,0)</f>
        <v>0</v>
      </c>
      <c r="CH47" s="4">
        <f>IF('7. Pause minimal'!$C$3="Score",0,0)</f>
        <v>0</v>
      </c>
      <c r="CI47" s="4">
        <f>IF('7. Pause minimal'!$C$3="Score",0,0)</f>
        <v>0</v>
      </c>
      <c r="CJ47" s="4">
        <f>IF('7. Pause minimal'!$C$3="Score",0,0)</f>
        <v>0</v>
      </c>
      <c r="CK47" s="4">
        <f>IF('7. Pause minimal'!$C$3="Score",0,0)</f>
        <v>0</v>
      </c>
      <c r="CL47" s="4">
        <f>IF('7. Pause minimal'!$C$3="Score",0,0)</f>
        <v>0</v>
      </c>
      <c r="CM47" s="4">
        <f>IF('7. Pause minimal'!$C$3="Score",0,0)</f>
        <v>0</v>
      </c>
      <c r="CN47" s="4">
        <f>IF('7. Pause minimal'!$C$3="Score",0,0)</f>
        <v>0</v>
      </c>
      <c r="CO47" s="4">
        <f>IF('7. Pause minimal'!$C$3="Score",0,0)</f>
        <v>0</v>
      </c>
      <c r="CP47" s="4">
        <f>IF('7. Pause minimal'!$C$3="Score",0,0)</f>
        <v>0</v>
      </c>
      <c r="CQ47" s="4">
        <f>IF('7. Pause minimal'!$C$3="Score",0,0)</f>
        <v>0</v>
      </c>
      <c r="CR47" s="4">
        <f>IF('7. Pause minimal'!$C$3="Score",0,0)</f>
        <v>0</v>
      </c>
      <c r="CS47" s="4">
        <f>IF('7. Pause minimal'!$C$3="Score",0,0)</f>
        <v>0</v>
      </c>
      <c r="CT47" s="4">
        <f>IF('7. Pause minimal'!$C$3="Score",0,0)</f>
        <v>0</v>
      </c>
      <c r="CU47" s="4">
        <f>IF('7. Pause minimal'!$C$3="Score",0,0)</f>
        <v>0</v>
      </c>
      <c r="CV47" s="4">
        <f>IF('7. Pause minimal'!$C$3="Score",0,0)</f>
        <v>0</v>
      </c>
      <c r="CW47" s="4">
        <f>IF('7. Pause minimal'!$C$3="Score",0,0)</f>
        <v>0</v>
      </c>
      <c r="CX47" s="4">
        <f>IF('7. Pause minimal'!$C$3="Score",0,0)</f>
        <v>0</v>
      </c>
      <c r="CY47" s="4">
        <f>IF('7. Pause minimal'!$C$3="Score",0,0)</f>
        <v>0</v>
      </c>
      <c r="CZ47" s="4">
        <f>IF('7. Pause minimal'!$C$3="Score",0,0)</f>
        <v>0</v>
      </c>
      <c r="DA47" s="4">
        <f>IF('7. Pause minimal'!$C$3="Score",0,0)</f>
        <v>0</v>
      </c>
    </row>
    <row r="48" spans="2:105" x14ac:dyDescent="0.35">
      <c r="B48" s="186" t="s">
        <v>1247</v>
      </c>
      <c r="D48">
        <f t="shared" si="3"/>
        <v>0</v>
      </c>
      <c r="E48">
        <f>IF('7. Pause minimal'!$C$3="Score",,)</f>
        <v>0</v>
      </c>
      <c r="P48">
        <f>IF('7. Pause minimal'!$C$3="Score",,)</f>
        <v>0</v>
      </c>
      <c r="Q48">
        <f>IF('7. Pause minimal'!$C$3="Score",,)</f>
        <v>0</v>
      </c>
      <c r="R48">
        <f>IF('7. Pause minimal'!$C$3="Score",,)</f>
        <v>0</v>
      </c>
      <c r="S48">
        <f>IF('7. Pause minimal'!$C$3="Score",,)</f>
        <v>0</v>
      </c>
      <c r="T48">
        <f>IF('7. Pause minimal'!$C$3="Score",,)</f>
        <v>0</v>
      </c>
      <c r="U48" s="4">
        <f>IF('7. Pause minimal'!$C$3="Score",0,0)</f>
        <v>0</v>
      </c>
      <c r="V48" s="4">
        <f>IF('7. Pause minimal'!$C$3="Score",0,0)</f>
        <v>0</v>
      </c>
      <c r="W48" s="4">
        <f>IF('7. Pause minimal'!$C$3="Score",0,0)</f>
        <v>0</v>
      </c>
      <c r="X48" s="4">
        <f>IF('7. Pause minimal'!$C$3="Score",0,0)</f>
        <v>0</v>
      </c>
      <c r="Y48" s="4">
        <f>IF('7. Pause minimal'!$C$3="Score",0,0)</f>
        <v>0</v>
      </c>
      <c r="Z48" s="4">
        <f>IF('7. Pause minimal'!$C$3="Score",0,0)</f>
        <v>0</v>
      </c>
      <c r="AA48" s="4">
        <f>IF('7. Pause minimal'!$C$3="Score",0,0)</f>
        <v>0</v>
      </c>
      <c r="AB48" s="4">
        <f>IF('7. Pause minimal'!$C$3="Score",0,0)</f>
        <v>0</v>
      </c>
      <c r="AC48" s="4">
        <f>IF('7. Pause minimal'!$C$3="Score",0,0)</f>
        <v>0</v>
      </c>
      <c r="AD48" s="4">
        <f>IF('7. Pause minimal'!$C$3="Score",0,0)</f>
        <v>0</v>
      </c>
      <c r="AE48" s="4">
        <f>IF('7. Pause minimal'!$C$3="Score",0,0)</f>
        <v>0</v>
      </c>
      <c r="AF48" s="4">
        <f>IF('7. Pause minimal'!$C$3="Score",0,0)</f>
        <v>0</v>
      </c>
      <c r="AG48" s="4">
        <f>IF('7. Pause minimal'!$C$3="Score",0,0)</f>
        <v>0</v>
      </c>
      <c r="AH48" s="4">
        <f>IF('7. Pause minimal'!$C$3="Score",0,0)</f>
        <v>0</v>
      </c>
      <c r="AI48" s="4">
        <f>IF('7. Pause minimal'!$C$3="Score",0,0)</f>
        <v>0</v>
      </c>
      <c r="AJ48" s="4">
        <f>IF('7. Pause minimal'!$C$3="Score",0,0)</f>
        <v>0</v>
      </c>
      <c r="AK48" s="4">
        <f>IF('7. Pause minimal'!$C$3="Score",0,0)</f>
        <v>0</v>
      </c>
      <c r="AL48" s="4">
        <f>IF('7. Pause minimal'!$C$3="Score",0,0)</f>
        <v>0</v>
      </c>
      <c r="AM48" s="4">
        <f>IF('7. Pause minimal'!$C$3="Score",0,0)</f>
        <v>0</v>
      </c>
      <c r="AN48" s="4">
        <f>IF('7. Pause minimal'!$C$3="Score",0,0)</f>
        <v>0</v>
      </c>
      <c r="AO48" s="4">
        <f>IF('7. Pause minimal'!$C$3="Score",0,0)</f>
        <v>0</v>
      </c>
      <c r="AP48" s="4">
        <f>IF('7. Pause minimal'!$C$3="Score",0,0)</f>
        <v>0</v>
      </c>
      <c r="AQ48" s="4">
        <f>IF('7. Pause minimal'!$C$3="Score",0,0)</f>
        <v>0</v>
      </c>
      <c r="AR48" s="4">
        <f>IF('7. Pause minimal'!$C$3="Score",0,0)</f>
        <v>0</v>
      </c>
      <c r="AS48" s="4">
        <f>IF('7. Pause minimal'!$C$3="Score",0,0)</f>
        <v>0</v>
      </c>
      <c r="AT48">
        <f>IF('7. Pause minimal'!$C$3="Score",0,0)</f>
        <v>0</v>
      </c>
      <c r="AU48">
        <f>IF('7. Pause minimal'!$C$3="Score",0,0)</f>
        <v>0</v>
      </c>
      <c r="AV48">
        <f>IF('7. Pause minimal'!$C$3="Score",0,0)</f>
        <v>0</v>
      </c>
      <c r="AW48">
        <f>IF('7. Pause minimal'!$C$3="Score",0,0)</f>
        <v>0</v>
      </c>
      <c r="AX48">
        <f>IF('7. Pause minimal'!$C$3="Score",0,0)</f>
        <v>0</v>
      </c>
      <c r="AY48">
        <f>IF('7. Pause minimal'!$C$3="Score",0,0)</f>
        <v>0</v>
      </c>
      <c r="AZ48">
        <f>IF('7. Pause minimal'!$C$3="Score",0,0)</f>
        <v>0</v>
      </c>
      <c r="BA48">
        <f>IF('7. Pause minimal'!$C$3="Score",0,0)</f>
        <v>0</v>
      </c>
      <c r="BB48">
        <f>IF('7. Pause minimal'!$C$3="Score",0,0)</f>
        <v>0</v>
      </c>
      <c r="BC48">
        <f>IF('7. Pause minimal'!$C$3="Score",0,0)</f>
        <v>0</v>
      </c>
      <c r="BD48">
        <f>IF('7. Pause minimal'!$C$3="Score",0,0)</f>
        <v>0</v>
      </c>
      <c r="BE48">
        <f>IF('7. Pause minimal'!$C$3="Score",0,0)</f>
        <v>0</v>
      </c>
      <c r="BF48">
        <f>IF('7. Pause minimal'!$C$3="Score",0,0)</f>
        <v>0</v>
      </c>
      <c r="BG48">
        <f>IF('7. Pause minimal'!$C$3="Score",0,0)</f>
        <v>0</v>
      </c>
      <c r="BH48">
        <f>IF('7. Pause minimal'!$C$3="Score",0,0)</f>
        <v>0</v>
      </c>
      <c r="BI48">
        <f>IF('7. Pause minimal'!$C$3="Score",0,0)</f>
        <v>0</v>
      </c>
      <c r="BJ48">
        <f>IF('7. Pause minimal'!$C$3="Score",0,0)</f>
        <v>0</v>
      </c>
      <c r="BK48">
        <f>IF('7. Pause minimal'!$C$3="Score",0,0)</f>
        <v>0</v>
      </c>
      <c r="BL48">
        <f>IF('7. Pause minimal'!$C$3="Score",0,0)</f>
        <v>0</v>
      </c>
      <c r="BM48">
        <f>IF('7. Pause minimal'!$C$3="Score",0,0)</f>
        <v>0</v>
      </c>
      <c r="BN48">
        <f>IF('7. Pause minimal'!$C$3="Score",0,0)</f>
        <v>0</v>
      </c>
      <c r="BO48">
        <f>IF('7. Pause minimal'!$C$3="Score",0,0)</f>
        <v>0</v>
      </c>
      <c r="BP48">
        <f>IF('7. Pause minimal'!$C$3="Score",0,0)</f>
        <v>0</v>
      </c>
      <c r="BQ48">
        <f>IF('7. Pause minimal'!$C$3="Score",0,0)</f>
        <v>0</v>
      </c>
      <c r="BR48">
        <f>IF('7. Pause minimal'!$C$3="Score",0,0)</f>
        <v>0</v>
      </c>
      <c r="BS48">
        <f>IF('7. Pause minimal'!$C$3="Score",0,0)</f>
        <v>0</v>
      </c>
      <c r="BT48">
        <f>IF('7. Pause minimal'!$C$3="Score",0,0)</f>
        <v>0</v>
      </c>
      <c r="BU48">
        <f>IF('7. Pause minimal'!$C$3="Score",0,0)</f>
        <v>0</v>
      </c>
      <c r="BV48">
        <f>IF('7. Pause minimal'!$C$3="Score",0,0)</f>
        <v>0</v>
      </c>
      <c r="BW48">
        <f>IF('7. Pause minimal'!$C$3="Score",0,0)</f>
        <v>0</v>
      </c>
      <c r="BX48">
        <f>IF('7. Pause minimal'!$C$3="Score",0,0)</f>
        <v>0</v>
      </c>
      <c r="BY48">
        <f>IF('7. Pause minimal'!$C$3="Score",0,0)</f>
        <v>0</v>
      </c>
      <c r="BZ48">
        <f>IF('7. Pause minimal'!$C$3="Score",0,0)</f>
        <v>0</v>
      </c>
      <c r="CA48">
        <f>IF('7. Pause minimal'!$C$3="Score",0,0)</f>
        <v>0</v>
      </c>
      <c r="CB48">
        <f>IF('7. Pause minimal'!$C$3="Score",0,0)</f>
        <v>0</v>
      </c>
      <c r="CC48">
        <f>IF('7. Pause minimal'!$C$3="Score",0,0)</f>
        <v>0</v>
      </c>
      <c r="CD48">
        <f>IF('7. Pause minimal'!$C$3="Score",0,0)</f>
        <v>0</v>
      </c>
      <c r="CE48">
        <f>IF('7. Pause minimal'!$C$3="Score",0,0)</f>
        <v>0</v>
      </c>
      <c r="CF48">
        <f>IF('7. Pause minimal'!$C$3="Score",0,0)</f>
        <v>0</v>
      </c>
      <c r="CG48">
        <f>IF('7. Pause minimal'!$C$3="Score",0,0)</f>
        <v>0</v>
      </c>
      <c r="CH48">
        <f>IF('7. Pause minimal'!$C$3="Score",0,0)</f>
        <v>0</v>
      </c>
      <c r="CI48">
        <f>IF('7. Pause minimal'!$C$3="Score",0,0)</f>
        <v>0</v>
      </c>
      <c r="CJ48">
        <f>IF('7. Pause minimal'!$C$3="Score",0,0)</f>
        <v>0</v>
      </c>
      <c r="CK48">
        <f>IF('7. Pause minimal'!$C$3="Score",0,0)</f>
        <v>0</v>
      </c>
      <c r="CL48">
        <f>IF('7. Pause minimal'!$C$3="Score",0,0)</f>
        <v>0</v>
      </c>
      <c r="CM48">
        <f>IF('7. Pause minimal'!$C$3="Score",0,0)</f>
        <v>0</v>
      </c>
      <c r="CN48">
        <f>IF('7. Pause minimal'!$C$3="Score",0,0)</f>
        <v>0</v>
      </c>
      <c r="CO48">
        <f>IF('7. Pause minimal'!$C$3="Score",0,0)</f>
        <v>0</v>
      </c>
      <c r="CP48">
        <f>IF('7. Pause minimal'!$C$3="Score",0,0)</f>
        <v>0</v>
      </c>
      <c r="CQ48">
        <f>IF('7. Pause minimal'!$C$3="Score",0,0)</f>
        <v>0</v>
      </c>
      <c r="CR48">
        <f>IF('7. Pause minimal'!$C$3="Score",0,0)</f>
        <v>0</v>
      </c>
      <c r="CS48">
        <f>IF('7. Pause minimal'!$C$3="Score",0,0)</f>
        <v>0</v>
      </c>
      <c r="CT48">
        <f>IF('7. Pause minimal'!$C$3="Score",0,0)</f>
        <v>0</v>
      </c>
      <c r="CU48">
        <f>IF('7. Pause minimal'!$C$3="Score",0,0)</f>
        <v>0</v>
      </c>
      <c r="CV48">
        <f>IF('7. Pause minimal'!$C$3="Score",0,0)</f>
        <v>0</v>
      </c>
      <c r="CW48">
        <f>IF('7. Pause minimal'!$C$3="Score",0,0)</f>
        <v>0</v>
      </c>
      <c r="CX48">
        <f>IF('7. Pause minimal'!$C$3="Score",0,0)</f>
        <v>0</v>
      </c>
      <c r="CY48">
        <f>IF('7. Pause minimal'!$C$3="Score",0,0)</f>
        <v>0</v>
      </c>
      <c r="CZ48">
        <f>IF('7. Pause minimal'!$C$3="Score",0,0)</f>
        <v>0</v>
      </c>
      <c r="DA48">
        <f>IF('7. Pause minimal'!$C$3="Score",0,0)</f>
        <v>0</v>
      </c>
    </row>
    <row r="49" spans="2:301" x14ac:dyDescent="0.35">
      <c r="B49" s="186" t="s">
        <v>1248</v>
      </c>
      <c r="D49">
        <f t="shared" si="3"/>
        <v>0</v>
      </c>
      <c r="E49">
        <f>IF('7. Pause minimal'!$C$3="Score",,)</f>
        <v>0</v>
      </c>
      <c r="P49">
        <f>IF('7. Pause minimal'!$C$3="Score",,)</f>
        <v>0</v>
      </c>
      <c r="Q49">
        <f>IF('7. Pause minimal'!$C$3="Score",,)</f>
        <v>0</v>
      </c>
      <c r="R49">
        <f>IF('7. Pause minimal'!$C$3="Score",,)</f>
        <v>0</v>
      </c>
      <c r="S49">
        <f>IF('7. Pause minimal'!$C$3="Score",,)</f>
        <v>0</v>
      </c>
      <c r="T49">
        <f>IF('7. Pause minimal'!$C$3="Score",,)</f>
        <v>0</v>
      </c>
      <c r="U49">
        <f>IF('7. Pause minimal'!$C$3="Score",0,0)</f>
        <v>0</v>
      </c>
      <c r="V49">
        <f>IF('7. Pause minimal'!$C$3="Score",0,0)</f>
        <v>0</v>
      </c>
      <c r="W49">
        <f>IF('7. Pause minimal'!$C$3="Score",0,0)</f>
        <v>0</v>
      </c>
      <c r="X49">
        <f>IF('7. Pause minimal'!$C$3="Score",0,0)</f>
        <v>0</v>
      </c>
      <c r="Y49">
        <f>IF('7. Pause minimal'!$C$3="Score",0,0)</f>
        <v>0</v>
      </c>
      <c r="Z49">
        <f>IF('7. Pause minimal'!$C$3="Score",0,0)</f>
        <v>0</v>
      </c>
      <c r="AA49">
        <f>IF('7. Pause minimal'!$C$3="Score",0,0)</f>
        <v>0</v>
      </c>
      <c r="AB49">
        <f>IF('7. Pause minimal'!$C$3="Score",0,0)</f>
        <v>0</v>
      </c>
      <c r="AC49">
        <f>IF('7. Pause minimal'!$C$3="Score",0,0)</f>
        <v>0</v>
      </c>
      <c r="AD49">
        <f>IF('7. Pause minimal'!$C$3="Score",0,0)</f>
        <v>0</v>
      </c>
      <c r="AE49">
        <f>IF('7. Pause minimal'!$C$3="Score",0,0)</f>
        <v>0</v>
      </c>
      <c r="AF49">
        <f>IF('7. Pause minimal'!$C$3="Score",0,0)</f>
        <v>0</v>
      </c>
      <c r="AG49">
        <f>IF('7. Pause minimal'!$C$3="Score",0,0)</f>
        <v>0</v>
      </c>
      <c r="AH49">
        <f>IF('7. Pause minimal'!$C$3="Score",0,0)</f>
        <v>0</v>
      </c>
      <c r="AI49">
        <f>IF('7. Pause minimal'!$C$3="Score",0,0)</f>
        <v>0</v>
      </c>
      <c r="AJ49">
        <f>IF('7. Pause minimal'!$C$3="Score",0,0)</f>
        <v>0</v>
      </c>
      <c r="AK49">
        <f>IF('7. Pause minimal'!$C$3="Score",0,0)</f>
        <v>0</v>
      </c>
      <c r="AL49">
        <f>IF('7. Pause minimal'!$C$3="Score",0,0)</f>
        <v>0</v>
      </c>
      <c r="AM49">
        <f>IF('7. Pause minimal'!$C$3="Score",0,0)</f>
        <v>0</v>
      </c>
      <c r="AN49">
        <f>IF('7. Pause minimal'!$C$3="Score",0,0)</f>
        <v>0</v>
      </c>
      <c r="AO49">
        <f>IF('7. Pause minimal'!$C$3="Score",0,0)</f>
        <v>0</v>
      </c>
      <c r="AP49">
        <f>IF('7. Pause minimal'!$C$3="Score",0,0)</f>
        <v>0</v>
      </c>
      <c r="AQ49">
        <f>IF('7. Pause minimal'!$C$3="Score",0,0)</f>
        <v>0</v>
      </c>
      <c r="AR49">
        <f>IF('7. Pause minimal'!$C$3="Score",0,0)</f>
        <v>0</v>
      </c>
      <c r="AS49">
        <f>IF('7. Pause minimal'!$C$3="Score",0,0)</f>
        <v>0</v>
      </c>
      <c r="AT49">
        <f>IF('7. Pause minimal'!$C$3="Score",0,0)</f>
        <v>0</v>
      </c>
      <c r="AU49">
        <f>IF('7. Pause minimal'!$C$3="Score",0,0)</f>
        <v>0</v>
      </c>
      <c r="AV49">
        <f>IF('7. Pause minimal'!$C$3="Score",0,0)</f>
        <v>0</v>
      </c>
      <c r="AW49">
        <f>IF('7. Pause minimal'!$C$3="Score",0,0)</f>
        <v>0</v>
      </c>
      <c r="AX49">
        <f>IF('7. Pause minimal'!$C$3="Score",0,0)</f>
        <v>0</v>
      </c>
      <c r="AY49">
        <f>IF('7. Pause minimal'!$C$3="Score",0,0)</f>
        <v>0</v>
      </c>
      <c r="AZ49">
        <f>IF('7. Pause minimal'!$C$3="Score",0,0)</f>
        <v>0</v>
      </c>
      <c r="BA49">
        <f>IF('7. Pause minimal'!$C$3="Score",0,0)</f>
        <v>0</v>
      </c>
      <c r="BB49">
        <f>IF('7. Pause minimal'!$C$3="Score",0,0)</f>
        <v>0</v>
      </c>
      <c r="BC49">
        <f>IF('7. Pause minimal'!$C$3="Score",0,0)</f>
        <v>0</v>
      </c>
      <c r="BD49">
        <f>IF('7. Pause minimal'!$C$3="Score",0,0)</f>
        <v>0</v>
      </c>
      <c r="BE49">
        <f>IF('7. Pause minimal'!$C$3="Score",0,0)</f>
        <v>0</v>
      </c>
      <c r="BF49">
        <f>IF('7. Pause minimal'!$C$3="Score",0,0)</f>
        <v>0</v>
      </c>
      <c r="BG49">
        <f>IF('7. Pause minimal'!$C$3="Score",0,0)</f>
        <v>0</v>
      </c>
      <c r="BH49">
        <f>IF('7. Pause minimal'!$C$3="Score",0,0)</f>
        <v>0</v>
      </c>
      <c r="BI49">
        <f>IF('7. Pause minimal'!$C$3="Score",0,0)</f>
        <v>0</v>
      </c>
      <c r="BJ49">
        <f>IF('7. Pause minimal'!$C$3="Score",0,0)</f>
        <v>0</v>
      </c>
      <c r="BK49">
        <f>IF('7. Pause minimal'!$C$3="Score",0,0)</f>
        <v>0</v>
      </c>
      <c r="BL49">
        <f>IF('7. Pause minimal'!$C$3="Score",0,0)</f>
        <v>0</v>
      </c>
      <c r="BM49">
        <f>IF('7. Pause minimal'!$C$3="Score",0,0)</f>
        <v>0</v>
      </c>
      <c r="BN49">
        <f>IF('7. Pause minimal'!$C$3="Score",0,0)</f>
        <v>0</v>
      </c>
      <c r="BO49">
        <f>IF('7. Pause minimal'!$C$3="Score",0,0)</f>
        <v>0</v>
      </c>
      <c r="BP49">
        <f>IF('7. Pause minimal'!$C$3="Score",0,0)</f>
        <v>0</v>
      </c>
      <c r="BQ49">
        <f>IF('7. Pause minimal'!$C$3="Score",0,0)</f>
        <v>0</v>
      </c>
      <c r="BR49">
        <f>IF('7. Pause minimal'!$C$3="Score",0,0)</f>
        <v>0</v>
      </c>
      <c r="BS49">
        <f>IF('7. Pause minimal'!$C$3="Score",0,0)</f>
        <v>0</v>
      </c>
      <c r="BT49">
        <f>IF('7. Pause minimal'!$C$3="Score",0,0)</f>
        <v>0</v>
      </c>
      <c r="BU49">
        <f>IF('7. Pause minimal'!$C$3="Score",0,0)</f>
        <v>0</v>
      </c>
      <c r="BV49">
        <f>IF('7. Pause minimal'!$C$3="Score",0,0)</f>
        <v>0</v>
      </c>
      <c r="BW49">
        <f>IF('7. Pause minimal'!$C$3="Score",0,0)</f>
        <v>0</v>
      </c>
      <c r="BX49">
        <f>IF('7. Pause minimal'!$C$3="Score",0,0)</f>
        <v>0</v>
      </c>
      <c r="BY49">
        <f>IF('7. Pause minimal'!$C$3="Score",0,0)</f>
        <v>0</v>
      </c>
      <c r="BZ49">
        <f>IF('7. Pause minimal'!$C$3="Score",0,0)</f>
        <v>0</v>
      </c>
      <c r="CA49">
        <f>IF('7. Pause minimal'!$C$3="Score",0,0)</f>
        <v>0</v>
      </c>
      <c r="CB49">
        <f>IF('7. Pause minimal'!$C$3="Score",0,0)</f>
        <v>0</v>
      </c>
      <c r="CC49">
        <f>IF('7. Pause minimal'!$C$3="Score",0,0)</f>
        <v>0</v>
      </c>
      <c r="CD49">
        <f>IF('7. Pause minimal'!$C$3="Score",0,0)</f>
        <v>0</v>
      </c>
      <c r="CE49">
        <f>IF('7. Pause minimal'!$C$3="Score",0,0)</f>
        <v>0</v>
      </c>
      <c r="CF49">
        <f>IF('7. Pause minimal'!$C$3="Score",0,0)</f>
        <v>0</v>
      </c>
      <c r="CG49">
        <f>IF('7. Pause minimal'!$C$3="Score",0,0)</f>
        <v>0</v>
      </c>
      <c r="CH49">
        <f>IF('7. Pause minimal'!$C$3="Score",0,0)</f>
        <v>0</v>
      </c>
      <c r="CI49">
        <f>IF('7. Pause minimal'!$C$3="Score",0,0)</f>
        <v>0</v>
      </c>
      <c r="CJ49">
        <f>IF('7. Pause minimal'!$C$3="Score",0,0)</f>
        <v>0</v>
      </c>
      <c r="CK49">
        <f>IF('7. Pause minimal'!$C$3="Score",0,0)</f>
        <v>0</v>
      </c>
      <c r="CL49">
        <f>IF('7. Pause minimal'!$C$3="Score",0,0)</f>
        <v>0</v>
      </c>
      <c r="CM49">
        <f>IF('7. Pause minimal'!$C$3="Score",0,0)</f>
        <v>0</v>
      </c>
      <c r="CN49">
        <f>IF('7. Pause minimal'!$C$3="Score",0,0)</f>
        <v>0</v>
      </c>
      <c r="CO49">
        <f>IF('7. Pause minimal'!$C$3="Score",0,0)</f>
        <v>0</v>
      </c>
      <c r="CP49">
        <f>IF('7. Pause minimal'!$C$3="Score",0,0)</f>
        <v>0</v>
      </c>
      <c r="CQ49">
        <f>IF('7. Pause minimal'!$C$3="Score",0,0)</f>
        <v>0</v>
      </c>
      <c r="CR49">
        <f>IF('7. Pause minimal'!$C$3="Score",0,0)</f>
        <v>0</v>
      </c>
      <c r="CS49">
        <f>IF('7. Pause minimal'!$C$3="Score",0,0)</f>
        <v>0</v>
      </c>
      <c r="CT49">
        <f>IF('7. Pause minimal'!$C$3="Score",0,0)</f>
        <v>0</v>
      </c>
      <c r="CU49">
        <f>IF('7. Pause minimal'!$C$3="Score",0,0)</f>
        <v>0</v>
      </c>
      <c r="CV49">
        <f>IF('7. Pause minimal'!$C$3="Score",0,0)</f>
        <v>0</v>
      </c>
      <c r="CW49">
        <f>IF('7. Pause minimal'!$C$3="Score",0,0)</f>
        <v>0</v>
      </c>
      <c r="CX49">
        <f>IF('7. Pause minimal'!$C$3="Score",0,0)</f>
        <v>0</v>
      </c>
      <c r="CY49">
        <f>IF('7. Pause minimal'!$C$3="Score",0,0)</f>
        <v>0</v>
      </c>
      <c r="CZ49">
        <f>IF('7. Pause minimal'!$C$3="Score",0,0)</f>
        <v>0</v>
      </c>
      <c r="DA49">
        <f>IF('7. Pause minimal'!$C$3="Score",0,0)</f>
        <v>0</v>
      </c>
    </row>
    <row r="50" spans="2:301" ht="15" thickBot="1" x14ac:dyDescent="0.4">
      <c r="B50" s="186" t="s">
        <v>1249</v>
      </c>
      <c r="D50">
        <f t="shared" si="3"/>
        <v>0</v>
      </c>
      <c r="E50">
        <f>IF('7. Pause minimal'!$C$3="Score",,)</f>
        <v>0</v>
      </c>
      <c r="P50">
        <f>IF('7. Pause minimal'!$C$3="Score",,)</f>
        <v>0</v>
      </c>
      <c r="Q50">
        <f>IF('7. Pause minimal'!$C$3="Score",,)</f>
        <v>0</v>
      </c>
      <c r="R50">
        <f>IF('7. Pause minimal'!$C$3="Score",,)</f>
        <v>0</v>
      </c>
      <c r="S50">
        <f>IF('7. Pause minimal'!$C$3="Score",,)</f>
        <v>0</v>
      </c>
      <c r="T50">
        <f>IF('7. Pause minimal'!$C$3="Score",,)</f>
        <v>0</v>
      </c>
      <c r="U50">
        <f>IF('7. Pause minimal'!$C$3="Score",0,0)</f>
        <v>0</v>
      </c>
      <c r="V50">
        <f>IF('7. Pause minimal'!$C$3="Score",0,0)</f>
        <v>0</v>
      </c>
      <c r="W50">
        <f>IF('7. Pause minimal'!$C$3="Score",0,0)</f>
        <v>0</v>
      </c>
      <c r="X50">
        <f>IF('7. Pause minimal'!$C$3="Score",0,0)</f>
        <v>0</v>
      </c>
      <c r="Y50">
        <f>IF('7. Pause minimal'!$C$3="Score",0,0)</f>
        <v>0</v>
      </c>
      <c r="Z50">
        <f>IF('7. Pause minimal'!$C$3="Score",0,0)</f>
        <v>0</v>
      </c>
      <c r="AA50">
        <f>IF('7. Pause minimal'!$C$3="Score",0,0)</f>
        <v>0</v>
      </c>
      <c r="AB50">
        <f>IF('7. Pause minimal'!$C$3="Score",0,0)</f>
        <v>0</v>
      </c>
      <c r="AC50">
        <f>IF('7. Pause minimal'!$C$3="Score",0,0)</f>
        <v>0</v>
      </c>
      <c r="AD50">
        <f>IF('7. Pause minimal'!$C$3="Score",0,0)</f>
        <v>0</v>
      </c>
      <c r="AE50">
        <f>IF('7. Pause minimal'!$C$3="Score",0,0)</f>
        <v>0</v>
      </c>
      <c r="AF50">
        <f>IF('7. Pause minimal'!$C$3="Score",0,0)</f>
        <v>0</v>
      </c>
      <c r="AG50">
        <f>IF('7. Pause minimal'!$C$3="Score",0,0)</f>
        <v>0</v>
      </c>
      <c r="AH50">
        <f>IF('7. Pause minimal'!$C$3="Score",0,0)</f>
        <v>0</v>
      </c>
      <c r="AI50">
        <f>IF('7. Pause minimal'!$C$3="Score",0,0)</f>
        <v>0</v>
      </c>
      <c r="AJ50">
        <f>IF('7. Pause minimal'!$C$3="Score",0,0)</f>
        <v>0</v>
      </c>
      <c r="AK50">
        <f>IF('7. Pause minimal'!$C$3="Score",0,0)</f>
        <v>0</v>
      </c>
      <c r="AL50">
        <f>IF('7. Pause minimal'!$C$3="Score",0,0)</f>
        <v>0</v>
      </c>
      <c r="AM50">
        <f>IF('7. Pause minimal'!$C$3="Score",0,0)</f>
        <v>0</v>
      </c>
      <c r="AN50">
        <f>IF('7. Pause minimal'!$C$3="Score",0,0)</f>
        <v>0</v>
      </c>
      <c r="AO50">
        <f>IF('7. Pause minimal'!$C$3="Score",0,0)</f>
        <v>0</v>
      </c>
      <c r="AP50">
        <f>IF('7. Pause minimal'!$C$3="Score",0,0)</f>
        <v>0</v>
      </c>
      <c r="AQ50">
        <f>IF('7. Pause minimal'!$C$3="Score",0,0)</f>
        <v>0</v>
      </c>
      <c r="AR50">
        <f>IF('7. Pause minimal'!$C$3="Score",0,0)</f>
        <v>0</v>
      </c>
      <c r="AS50">
        <f>IF('7. Pause minimal'!$C$3="Score",0,0)</f>
        <v>0</v>
      </c>
      <c r="AT50">
        <f>IF('7. Pause minimal'!$C$3="Score",0,0)</f>
        <v>0</v>
      </c>
      <c r="AU50">
        <f>IF('7. Pause minimal'!$C$3="Score",0,0)</f>
        <v>0</v>
      </c>
      <c r="AV50">
        <f>IF('7. Pause minimal'!$C$3="Score",0,0)</f>
        <v>0</v>
      </c>
      <c r="AW50">
        <f>IF('7. Pause minimal'!$C$3="Score",0,0)</f>
        <v>0</v>
      </c>
      <c r="AX50">
        <f>IF('7. Pause minimal'!$C$3="Score",0,0)</f>
        <v>0</v>
      </c>
      <c r="AY50">
        <f>IF('7. Pause minimal'!$C$3="Score",0,0)</f>
        <v>0</v>
      </c>
      <c r="AZ50">
        <f>IF('7. Pause minimal'!$C$3="Score",0,0)</f>
        <v>0</v>
      </c>
      <c r="BA50">
        <f>IF('7. Pause minimal'!$C$3="Score",0,0)</f>
        <v>0</v>
      </c>
      <c r="BB50">
        <f>IF('7. Pause minimal'!$C$3="Score",0,0)</f>
        <v>0</v>
      </c>
      <c r="BC50">
        <f>IF('7. Pause minimal'!$C$3="Score",0,0)</f>
        <v>0</v>
      </c>
      <c r="BD50">
        <f>IF('7. Pause minimal'!$C$3="Score",0,0)</f>
        <v>0</v>
      </c>
      <c r="BE50">
        <f>IF('7. Pause minimal'!$C$3="Score",0,0)</f>
        <v>0</v>
      </c>
      <c r="BF50">
        <f>IF('7. Pause minimal'!$C$3="Score",0,0)</f>
        <v>0</v>
      </c>
      <c r="BG50">
        <f>IF('7. Pause minimal'!$C$3="Score",0,0)</f>
        <v>0</v>
      </c>
      <c r="BH50">
        <f>IF('7. Pause minimal'!$C$3="Score",0,0)</f>
        <v>0</v>
      </c>
      <c r="BI50">
        <f>IF('7. Pause minimal'!$C$3="Score",0,0)</f>
        <v>0</v>
      </c>
      <c r="BJ50">
        <f>IF('7. Pause minimal'!$C$3="Score",0,0)</f>
        <v>0</v>
      </c>
      <c r="BK50">
        <f>IF('7. Pause minimal'!$C$3="Score",0,0)</f>
        <v>0</v>
      </c>
      <c r="BL50">
        <f>IF('7. Pause minimal'!$C$3="Score",0,0)</f>
        <v>0</v>
      </c>
      <c r="BM50">
        <f>IF('7. Pause minimal'!$C$3="Score",0,0)</f>
        <v>0</v>
      </c>
      <c r="BN50">
        <f>IF('7. Pause minimal'!$C$3="Score",0,0)</f>
        <v>0</v>
      </c>
      <c r="BO50">
        <f>IF('7. Pause minimal'!$C$3="Score",0,0)</f>
        <v>0</v>
      </c>
      <c r="BP50">
        <f>IF('7. Pause minimal'!$C$3="Score",0,0)</f>
        <v>0</v>
      </c>
      <c r="BQ50">
        <f>IF('7. Pause minimal'!$C$3="Score",0,0)</f>
        <v>0</v>
      </c>
      <c r="BR50">
        <f>IF('7. Pause minimal'!$C$3="Score",0,0)</f>
        <v>0</v>
      </c>
      <c r="BS50">
        <f>IF('7. Pause minimal'!$C$3="Score",0,0)</f>
        <v>0</v>
      </c>
      <c r="BT50">
        <f>IF('7. Pause minimal'!$C$3="Score",0,0)</f>
        <v>0</v>
      </c>
      <c r="BU50">
        <f>IF('7. Pause minimal'!$C$3="Score",0,0)</f>
        <v>0</v>
      </c>
      <c r="BV50">
        <f>IF('7. Pause minimal'!$C$3="Score",0,0)</f>
        <v>0</v>
      </c>
      <c r="BW50">
        <f>IF('7. Pause minimal'!$C$3="Score",0,0)</f>
        <v>0</v>
      </c>
      <c r="BX50">
        <f>IF('7. Pause minimal'!$C$3="Score",0,0)</f>
        <v>0</v>
      </c>
      <c r="BY50">
        <f>IF('7. Pause minimal'!$C$3="Score",0,0)</f>
        <v>0</v>
      </c>
      <c r="BZ50">
        <f>IF('7. Pause minimal'!$C$3="Score",0,0)</f>
        <v>0</v>
      </c>
      <c r="CA50">
        <f>IF('7. Pause minimal'!$C$3="Score",0,0)</f>
        <v>0</v>
      </c>
      <c r="CB50">
        <f>IF('7. Pause minimal'!$C$3="Score",0,0)</f>
        <v>0</v>
      </c>
      <c r="CC50">
        <f>IF('7. Pause minimal'!$C$3="Score",0,0)</f>
        <v>0</v>
      </c>
      <c r="CD50">
        <f>IF('7. Pause minimal'!$C$3="Score",0,0)</f>
        <v>0</v>
      </c>
      <c r="CE50">
        <f>IF('7. Pause minimal'!$C$3="Score",0,0)</f>
        <v>0</v>
      </c>
      <c r="CF50">
        <f>IF('7. Pause minimal'!$C$3="Score",0,0)</f>
        <v>0</v>
      </c>
      <c r="CG50">
        <f>IF('7. Pause minimal'!$C$3="Score",0,0)</f>
        <v>0</v>
      </c>
      <c r="CH50">
        <f>IF('7. Pause minimal'!$C$3="Score",0,0)</f>
        <v>0</v>
      </c>
      <c r="CI50">
        <f>IF('7. Pause minimal'!$C$3="Score",0,0)</f>
        <v>0</v>
      </c>
      <c r="CJ50">
        <f>IF('7. Pause minimal'!$C$3="Score",0,0)</f>
        <v>0</v>
      </c>
      <c r="CK50">
        <f>IF('7. Pause minimal'!$C$3="Score",0,0)</f>
        <v>0</v>
      </c>
      <c r="CL50">
        <f>IF('7. Pause minimal'!$C$3="Score",0,0)</f>
        <v>0</v>
      </c>
      <c r="CM50">
        <f>IF('7. Pause minimal'!$C$3="Score",0,0)</f>
        <v>0</v>
      </c>
      <c r="CN50">
        <f>IF('7. Pause minimal'!$C$3="Score",0,0)</f>
        <v>0</v>
      </c>
      <c r="CO50">
        <f>IF('7. Pause minimal'!$C$3="Score",0,0)</f>
        <v>0</v>
      </c>
      <c r="CP50">
        <f>IF('7. Pause minimal'!$C$3="Score",0,0)</f>
        <v>0</v>
      </c>
      <c r="CQ50">
        <f>IF('7. Pause minimal'!$C$3="Score",0,0)</f>
        <v>0</v>
      </c>
      <c r="CR50">
        <f>IF('7. Pause minimal'!$C$3="Score",0,0)</f>
        <v>0</v>
      </c>
      <c r="CS50">
        <f>IF('7. Pause minimal'!$C$3="Score",0,0)</f>
        <v>0</v>
      </c>
      <c r="CT50">
        <f>IF('7. Pause minimal'!$C$3="Score",0,0)</f>
        <v>0</v>
      </c>
      <c r="CU50">
        <f>IF('7. Pause minimal'!$C$3="Score",0,0)</f>
        <v>0</v>
      </c>
      <c r="CV50">
        <f>IF('7. Pause minimal'!$C$3="Score",0,0)</f>
        <v>0</v>
      </c>
      <c r="CW50">
        <f>IF('7. Pause minimal'!$C$3="Score",0,0)</f>
        <v>0</v>
      </c>
      <c r="CX50">
        <f>IF('7. Pause minimal'!$C$3="Score",0,0)</f>
        <v>0</v>
      </c>
      <c r="CY50">
        <f>IF('7. Pause minimal'!$C$3="Score",0,0)</f>
        <v>0</v>
      </c>
      <c r="CZ50">
        <f>IF('7. Pause minimal'!$C$3="Score",0,0)</f>
        <v>0</v>
      </c>
      <c r="DA50">
        <f>IF('7. Pause minimal'!$C$3="Score",0,0)</f>
        <v>0</v>
      </c>
    </row>
    <row r="51" spans="2:301" x14ac:dyDescent="0.35">
      <c r="B51" s="182" t="s">
        <v>653</v>
      </c>
      <c r="D51">
        <f t="shared" si="3"/>
        <v>0</v>
      </c>
      <c r="E51">
        <f>IF('7. Pause minimal'!$C$3="Score",,)</f>
        <v>0</v>
      </c>
      <c r="P51">
        <f>IF('7. Pause minimal'!$C$3="Score",,)</f>
        <v>0</v>
      </c>
      <c r="Q51">
        <f>IF('7. Pause minimal'!$C$3="Score",,)</f>
        <v>0</v>
      </c>
      <c r="R51">
        <f>IF('7. Pause minimal'!$C$3="Score",,)</f>
        <v>0</v>
      </c>
      <c r="S51">
        <f>IF('7. Pause minimal'!$C$3="Score",,)</f>
        <v>0</v>
      </c>
      <c r="T51">
        <f>IF('7. Pause minimal'!$C$3="Score",,)</f>
        <v>0</v>
      </c>
      <c r="U51">
        <f>IF('7. Pause minimal'!$C$3="Score",0,0)</f>
        <v>0</v>
      </c>
      <c r="V51">
        <f>IF('7. Pause minimal'!$C$3="Score",0,0)</f>
        <v>0</v>
      </c>
      <c r="W51">
        <f>IF('7. Pause minimal'!$C$3="Score",0,0)</f>
        <v>0</v>
      </c>
      <c r="X51">
        <f>IF('7. Pause minimal'!$C$3="Score",0,0)</f>
        <v>0</v>
      </c>
      <c r="Y51">
        <f>IF('7. Pause minimal'!$C$3="Score",0,0)</f>
        <v>0</v>
      </c>
      <c r="Z51">
        <f>IF('7. Pause minimal'!$C$3="Score",0,0)</f>
        <v>0</v>
      </c>
      <c r="AA51">
        <f>IF('7. Pause minimal'!$C$3="Score",0,0)</f>
        <v>0</v>
      </c>
      <c r="AB51">
        <f>IF('7. Pause minimal'!$C$3="Score",0,0)</f>
        <v>0</v>
      </c>
      <c r="AC51">
        <f>IF('7. Pause minimal'!$C$3="Score",0,0)</f>
        <v>0</v>
      </c>
      <c r="AD51">
        <f>IF('7. Pause minimal'!$C$3="Score",0,0)</f>
        <v>0</v>
      </c>
      <c r="AE51">
        <f>IF('7. Pause minimal'!$C$3="Score",0,0)</f>
        <v>0</v>
      </c>
      <c r="AF51">
        <f>IF('7. Pause minimal'!$C$3="Score",0,0)</f>
        <v>0</v>
      </c>
      <c r="AG51">
        <f>IF('7. Pause minimal'!$C$3="Score",0,0)</f>
        <v>0</v>
      </c>
      <c r="AH51">
        <f>IF('7. Pause minimal'!$C$3="Score",0,0)</f>
        <v>0</v>
      </c>
      <c r="AI51">
        <f>IF('7. Pause minimal'!$C$3="Score",0,0)</f>
        <v>0</v>
      </c>
      <c r="AJ51">
        <f>IF('7. Pause minimal'!$C$3="Score",0,0)</f>
        <v>0</v>
      </c>
      <c r="AK51">
        <f>IF('7. Pause minimal'!$C$3="Score",0,0)</f>
        <v>0</v>
      </c>
      <c r="AL51">
        <f>IF('7. Pause minimal'!$C$3="Score",0,0)</f>
        <v>0</v>
      </c>
      <c r="AM51">
        <f>IF('7. Pause minimal'!$C$3="Score",0,0)</f>
        <v>0</v>
      </c>
      <c r="AN51">
        <f>IF('7. Pause minimal'!$C$3="Score",0,0)</f>
        <v>0</v>
      </c>
      <c r="AO51">
        <f>IF('7. Pause minimal'!$C$3="Score",0,0)</f>
        <v>0</v>
      </c>
      <c r="AP51">
        <f>IF('7. Pause minimal'!$C$3="Score",0,0)</f>
        <v>0</v>
      </c>
      <c r="AQ51">
        <f>IF('7. Pause minimal'!$C$3="Score",0,0)</f>
        <v>0</v>
      </c>
      <c r="AR51">
        <f>IF('7. Pause minimal'!$C$3="Score",0,0)</f>
        <v>0</v>
      </c>
      <c r="AS51">
        <f>IF('7. Pause minimal'!$C$3="Score",0,0)</f>
        <v>0</v>
      </c>
      <c r="AT51">
        <f>IF('7. Pause minimal'!$C$3="Score",0,0)</f>
        <v>0</v>
      </c>
      <c r="AU51">
        <f>IF('7. Pause minimal'!$C$3="Score",0,0)</f>
        <v>0</v>
      </c>
      <c r="AV51">
        <f>IF('7. Pause minimal'!$C$3="Score",0,0)</f>
        <v>0</v>
      </c>
      <c r="AW51">
        <f>IF('7. Pause minimal'!$C$3="Score",0,0)</f>
        <v>0</v>
      </c>
      <c r="AX51">
        <f>IF('7. Pause minimal'!$C$3="Score",0,0)</f>
        <v>0</v>
      </c>
      <c r="AY51">
        <f>IF('7. Pause minimal'!$C$3="Score",0,0)</f>
        <v>0</v>
      </c>
      <c r="AZ51">
        <f>IF('7. Pause minimal'!$C$3="Score",0,0)</f>
        <v>0</v>
      </c>
      <c r="BA51">
        <f>IF('7. Pause minimal'!$C$3="Score",0,0)</f>
        <v>0</v>
      </c>
      <c r="BB51">
        <f>IF('7. Pause minimal'!$C$3="Score",0,0)</f>
        <v>0</v>
      </c>
      <c r="BC51">
        <f>IF('7. Pause minimal'!$C$3="Score",0,0)</f>
        <v>0</v>
      </c>
      <c r="BD51">
        <f>IF('7. Pause minimal'!$C$3="Score",0,0)</f>
        <v>0</v>
      </c>
      <c r="BE51">
        <f>IF('7. Pause minimal'!$C$3="Score",0,0)</f>
        <v>0</v>
      </c>
      <c r="BF51">
        <f>IF('7. Pause minimal'!$C$3="Score",0,0)</f>
        <v>0</v>
      </c>
      <c r="BG51">
        <f>IF('7. Pause minimal'!$C$3="Score",0,0)</f>
        <v>0</v>
      </c>
      <c r="BH51">
        <f>IF('7. Pause minimal'!$C$3="Score",0,0)</f>
        <v>0</v>
      </c>
      <c r="BI51">
        <f>IF('7. Pause minimal'!$C$3="Score",0,0)</f>
        <v>0</v>
      </c>
      <c r="BJ51">
        <f>IF('7. Pause minimal'!$C$3="Score",0,0)</f>
        <v>0</v>
      </c>
      <c r="BK51">
        <f>IF('7. Pause minimal'!$C$3="Score",0,0)</f>
        <v>0</v>
      </c>
      <c r="BL51">
        <f>IF('7. Pause minimal'!$C$3="Score",0,0)</f>
        <v>0</v>
      </c>
      <c r="BM51">
        <f>IF('7. Pause minimal'!$C$3="Score",0,0)</f>
        <v>0</v>
      </c>
      <c r="BN51">
        <f>IF('7. Pause minimal'!$C$3="Score",0,0)</f>
        <v>0</v>
      </c>
      <c r="BO51">
        <f>IF('7. Pause minimal'!$C$3="Score",0,0)</f>
        <v>0</v>
      </c>
      <c r="BP51">
        <f>IF('7. Pause minimal'!$C$3="Score",0,0)</f>
        <v>0</v>
      </c>
      <c r="BQ51">
        <f>IF('7. Pause minimal'!$C$3="Score",0,0)</f>
        <v>0</v>
      </c>
      <c r="BR51">
        <f>IF('7. Pause minimal'!$C$3="Score",0,0)</f>
        <v>0</v>
      </c>
      <c r="BS51">
        <f>IF('7. Pause minimal'!$C$3="Score",0,0)</f>
        <v>0</v>
      </c>
      <c r="BT51">
        <f>IF('7. Pause minimal'!$C$3="Score",0,0)</f>
        <v>0</v>
      </c>
      <c r="BU51">
        <f>IF('7. Pause minimal'!$C$3="Score",0,0)</f>
        <v>0</v>
      </c>
      <c r="BV51">
        <f>IF('7. Pause minimal'!$C$3="Score",0,0)</f>
        <v>0</v>
      </c>
      <c r="BW51">
        <f>IF('7. Pause minimal'!$C$3="Score",0,0)</f>
        <v>0</v>
      </c>
      <c r="BX51">
        <f>IF('7. Pause minimal'!$C$3="Score",0,0)</f>
        <v>0</v>
      </c>
      <c r="BY51">
        <f>IF('7. Pause minimal'!$C$3="Score",0,0)</f>
        <v>0</v>
      </c>
      <c r="BZ51">
        <f>IF('7. Pause minimal'!$C$3="Score",0,0)</f>
        <v>0</v>
      </c>
      <c r="CA51">
        <f>IF('7. Pause minimal'!$C$3="Score",0,0)</f>
        <v>0</v>
      </c>
      <c r="CB51">
        <f>IF('7. Pause minimal'!$C$3="Score",0,0)</f>
        <v>0</v>
      </c>
      <c r="CC51">
        <f>IF('7. Pause minimal'!$C$3="Score",0,0)</f>
        <v>0</v>
      </c>
      <c r="CD51">
        <f>IF('7. Pause minimal'!$C$3="Score",0,0)</f>
        <v>0</v>
      </c>
      <c r="CE51">
        <f>IF('7. Pause minimal'!$C$3="Score",0,0)</f>
        <v>0</v>
      </c>
      <c r="CF51">
        <f>IF('7. Pause minimal'!$C$3="Score",0,0)</f>
        <v>0</v>
      </c>
      <c r="CG51">
        <f>IF('7. Pause minimal'!$C$3="Score",0,0)</f>
        <v>0</v>
      </c>
      <c r="CH51">
        <f>IF('7. Pause minimal'!$C$3="Score",0,0)</f>
        <v>0</v>
      </c>
      <c r="CI51">
        <f>IF('7. Pause minimal'!$C$3="Score",0,0)</f>
        <v>0</v>
      </c>
      <c r="CJ51">
        <f>IF('7. Pause minimal'!$C$3="Score",0,0)</f>
        <v>0</v>
      </c>
      <c r="CK51">
        <f>IF('7. Pause minimal'!$C$3="Score",0,0)</f>
        <v>0</v>
      </c>
      <c r="CL51">
        <f>IF('7. Pause minimal'!$C$3="Score",0,0)</f>
        <v>0</v>
      </c>
      <c r="CM51">
        <f>IF('7. Pause minimal'!$C$3="Score",0,0)</f>
        <v>0</v>
      </c>
      <c r="CN51">
        <f>IF('7. Pause minimal'!$C$3="Score",0,0)</f>
        <v>0</v>
      </c>
      <c r="CO51">
        <f>IF('7. Pause minimal'!$C$3="Score",0,0)</f>
        <v>0</v>
      </c>
      <c r="CP51">
        <f>IF('7. Pause minimal'!$C$3="Score",0,0)</f>
        <v>0</v>
      </c>
      <c r="CQ51">
        <f>IF('7. Pause minimal'!$C$3="Score",0,0)</f>
        <v>0</v>
      </c>
      <c r="CR51">
        <f>IF('7. Pause minimal'!$C$3="Score",0,0)</f>
        <v>0</v>
      </c>
      <c r="CS51">
        <f>IF('7. Pause minimal'!$C$3="Score",0,0)</f>
        <v>0</v>
      </c>
      <c r="CT51">
        <f>IF('7. Pause minimal'!$C$3="Score",0,0)</f>
        <v>0</v>
      </c>
      <c r="CU51">
        <f>IF('7. Pause minimal'!$C$3="Score",0,0)</f>
        <v>0</v>
      </c>
      <c r="CV51">
        <f>IF('7. Pause minimal'!$C$3="Score",0,0)</f>
        <v>0</v>
      </c>
      <c r="CW51">
        <f>IF('7. Pause minimal'!$C$3="Score",0,0)</f>
        <v>0</v>
      </c>
      <c r="CX51">
        <f>IF('7. Pause minimal'!$C$3="Score",0,0)</f>
        <v>0</v>
      </c>
      <c r="CY51">
        <f>IF('7. Pause minimal'!$C$3="Score",0,0)</f>
        <v>0</v>
      </c>
      <c r="CZ51">
        <f>IF('7. Pause minimal'!$C$3="Score",0,0)</f>
        <v>0</v>
      </c>
      <c r="DA51">
        <f>IF('7. Pause minimal'!$C$3="Score",0,0)</f>
        <v>0</v>
      </c>
    </row>
    <row r="52" spans="2:301" x14ac:dyDescent="0.35">
      <c r="B52" s="186" t="s">
        <v>654</v>
      </c>
      <c r="D52">
        <f t="shared" si="3"/>
        <v>0</v>
      </c>
      <c r="E52">
        <f>IF('7. Pause minimal'!$C$3="Score",,)</f>
        <v>0</v>
      </c>
      <c r="P52">
        <f>IF('7. Pause minimal'!$C$3="Score",,)</f>
        <v>0</v>
      </c>
      <c r="Q52">
        <f>IF('7. Pause minimal'!$C$3="Score",,)</f>
        <v>0</v>
      </c>
      <c r="R52">
        <f>IF('7. Pause minimal'!$C$3="Score",,)</f>
        <v>0</v>
      </c>
      <c r="S52">
        <f>IF('7. Pause minimal'!$C$3="Score",,)</f>
        <v>0</v>
      </c>
      <c r="T52">
        <f>IF('7. Pause minimal'!$C$3="Score",,)</f>
        <v>0</v>
      </c>
      <c r="U52">
        <f>IF('7. Pause minimal'!$C$3="Score",0,0)</f>
        <v>0</v>
      </c>
      <c r="V52">
        <f>IF('7. Pause minimal'!$C$3="Score",0,0)</f>
        <v>0</v>
      </c>
      <c r="W52">
        <f>IF('7. Pause minimal'!$C$3="Score",0,0)</f>
        <v>0</v>
      </c>
      <c r="X52">
        <f>IF('7. Pause minimal'!$C$3="Score",0,0)</f>
        <v>0</v>
      </c>
      <c r="Y52">
        <f>IF('7. Pause minimal'!$C$3="Score",0,0)</f>
        <v>0</v>
      </c>
      <c r="Z52">
        <f>IF('7. Pause minimal'!$C$3="Score",0,0)</f>
        <v>0</v>
      </c>
      <c r="AA52">
        <f>IF('7. Pause minimal'!$C$3="Score",0,0)</f>
        <v>0</v>
      </c>
      <c r="AB52">
        <f>IF('7. Pause minimal'!$C$3="Score",0,0)</f>
        <v>0</v>
      </c>
      <c r="AC52">
        <f>IF('7. Pause minimal'!$C$3="Score",0,0)</f>
        <v>0</v>
      </c>
      <c r="AD52">
        <f>IF('7. Pause minimal'!$C$3="Score",0,0)</f>
        <v>0</v>
      </c>
      <c r="AE52">
        <f>IF('7. Pause minimal'!$C$3="Score",0,0)</f>
        <v>0</v>
      </c>
      <c r="AF52">
        <f>IF('7. Pause minimal'!$C$3="Score",0,0)</f>
        <v>0</v>
      </c>
      <c r="AG52">
        <f>IF('7. Pause minimal'!$C$3="Score",0,0)</f>
        <v>0</v>
      </c>
      <c r="AH52">
        <f>IF('7. Pause minimal'!$C$3="Score",0,0)</f>
        <v>0</v>
      </c>
      <c r="AI52">
        <f>IF('7. Pause minimal'!$C$3="Score",0,0)</f>
        <v>0</v>
      </c>
      <c r="AJ52">
        <f>IF('7. Pause minimal'!$C$3="Score",0,0)</f>
        <v>0</v>
      </c>
      <c r="AK52">
        <f>IF('7. Pause minimal'!$C$3="Score",0,0)</f>
        <v>0</v>
      </c>
      <c r="AL52">
        <f>IF('7. Pause minimal'!$C$3="Score",0,0)</f>
        <v>0</v>
      </c>
      <c r="AM52">
        <f>IF('7. Pause minimal'!$C$3="Score",0,0)</f>
        <v>0</v>
      </c>
      <c r="AN52">
        <f>IF('7. Pause minimal'!$C$3="Score",0,0)</f>
        <v>0</v>
      </c>
      <c r="AO52">
        <f>IF('7. Pause minimal'!$C$3="Score",0,0)</f>
        <v>0</v>
      </c>
      <c r="AP52">
        <f>IF('7. Pause minimal'!$C$3="Score",0,0)</f>
        <v>0</v>
      </c>
      <c r="AQ52">
        <f>IF('7. Pause minimal'!$C$3="Score",0,0)</f>
        <v>0</v>
      </c>
      <c r="AR52">
        <f>IF('7. Pause minimal'!$C$3="Score",0,0)</f>
        <v>0</v>
      </c>
      <c r="AS52">
        <f>IF('7. Pause minimal'!$C$3="Score",0,0)</f>
        <v>0</v>
      </c>
      <c r="AT52">
        <f>IF('7. Pause minimal'!$C$3="Score",0,0)</f>
        <v>0</v>
      </c>
      <c r="AU52">
        <f>IF('7. Pause minimal'!$C$3="Score",0,0)</f>
        <v>0</v>
      </c>
      <c r="AV52">
        <f>IF('7. Pause minimal'!$C$3="Score",0,0)</f>
        <v>0</v>
      </c>
      <c r="AW52">
        <f>IF('7. Pause minimal'!$C$3="Score",0,0)</f>
        <v>0</v>
      </c>
      <c r="AX52">
        <f>IF('7. Pause minimal'!$C$3="Score",0,0)</f>
        <v>0</v>
      </c>
      <c r="AY52">
        <f>IF('7. Pause minimal'!$C$3="Score",0,0)</f>
        <v>0</v>
      </c>
      <c r="AZ52">
        <f>IF('7. Pause minimal'!$C$3="Score",0,0)</f>
        <v>0</v>
      </c>
      <c r="BA52">
        <f>IF('7. Pause minimal'!$C$3="Score",0,0)</f>
        <v>0</v>
      </c>
      <c r="BB52">
        <f>IF('7. Pause minimal'!$C$3="Score",0,0)</f>
        <v>0</v>
      </c>
      <c r="BC52">
        <f>IF('7. Pause minimal'!$C$3="Score",0,0)</f>
        <v>0</v>
      </c>
      <c r="BD52">
        <f>IF('7. Pause minimal'!$C$3="Score",0,0)</f>
        <v>0</v>
      </c>
      <c r="BE52">
        <f>IF('7. Pause minimal'!$C$3="Score",0,0)</f>
        <v>0</v>
      </c>
      <c r="BF52">
        <f>IF('7. Pause minimal'!$C$3="Score",0,0)</f>
        <v>0</v>
      </c>
      <c r="BG52">
        <f>IF('7. Pause minimal'!$C$3="Score",0,0)</f>
        <v>0</v>
      </c>
      <c r="BH52">
        <f>IF('7. Pause minimal'!$C$3="Score",0,0)</f>
        <v>0</v>
      </c>
      <c r="BI52">
        <f>IF('7. Pause minimal'!$C$3="Score",0,0)</f>
        <v>0</v>
      </c>
      <c r="BJ52">
        <f>IF('7. Pause minimal'!$C$3="Score",0,0)</f>
        <v>0</v>
      </c>
      <c r="BK52">
        <f>IF('7. Pause minimal'!$C$3="Score",0,0)</f>
        <v>0</v>
      </c>
      <c r="BL52">
        <f>IF('7. Pause minimal'!$C$3="Score",0,0)</f>
        <v>0</v>
      </c>
      <c r="BM52">
        <f>IF('7. Pause minimal'!$C$3="Score",0,0)</f>
        <v>0</v>
      </c>
      <c r="BN52">
        <f>IF('7. Pause minimal'!$C$3="Score",0,0)</f>
        <v>0</v>
      </c>
      <c r="BO52">
        <f>IF('7. Pause minimal'!$C$3="Score",0,0)</f>
        <v>0</v>
      </c>
      <c r="BP52">
        <f>IF('7. Pause minimal'!$C$3="Score",0,0)</f>
        <v>0</v>
      </c>
      <c r="BQ52">
        <f>IF('7. Pause minimal'!$C$3="Score",0,0)</f>
        <v>0</v>
      </c>
      <c r="BR52">
        <f>IF('7. Pause minimal'!$C$3="Score",0,0)</f>
        <v>0</v>
      </c>
      <c r="BS52">
        <f>IF('7. Pause minimal'!$C$3="Score",0,0)</f>
        <v>0</v>
      </c>
      <c r="BT52">
        <f>IF('7. Pause minimal'!$C$3="Score",0,0)</f>
        <v>0</v>
      </c>
      <c r="BU52">
        <f>IF('7. Pause minimal'!$C$3="Score",0,0)</f>
        <v>0</v>
      </c>
      <c r="BV52">
        <f>IF('7. Pause minimal'!$C$3="Score",0,0)</f>
        <v>0</v>
      </c>
      <c r="BW52">
        <f>IF('7. Pause minimal'!$C$3="Score",0,0)</f>
        <v>0</v>
      </c>
      <c r="BX52">
        <f>IF('7. Pause minimal'!$C$3="Score",0,0)</f>
        <v>0</v>
      </c>
      <c r="BY52">
        <f>IF('7. Pause minimal'!$C$3="Score",0,0)</f>
        <v>0</v>
      </c>
      <c r="BZ52">
        <f>IF('7. Pause minimal'!$C$3="Score",0,0)</f>
        <v>0</v>
      </c>
      <c r="CA52">
        <f>IF('7. Pause minimal'!$C$3="Score",0,0)</f>
        <v>0</v>
      </c>
      <c r="CB52">
        <f>IF('7. Pause minimal'!$C$3="Score",0,0)</f>
        <v>0</v>
      </c>
      <c r="CC52">
        <f>IF('7. Pause minimal'!$C$3="Score",0,0)</f>
        <v>0</v>
      </c>
      <c r="CD52">
        <f>IF('7. Pause minimal'!$C$3="Score",0,0)</f>
        <v>0</v>
      </c>
      <c r="CE52">
        <f>IF('7. Pause minimal'!$C$3="Score",0,0)</f>
        <v>0</v>
      </c>
      <c r="CF52">
        <f>IF('7. Pause minimal'!$C$3="Score",0,0)</f>
        <v>0</v>
      </c>
      <c r="CG52">
        <f>IF('7. Pause minimal'!$C$3="Score",0,0)</f>
        <v>0</v>
      </c>
      <c r="CH52">
        <f>IF('7. Pause minimal'!$C$3="Score",0,0)</f>
        <v>0</v>
      </c>
      <c r="CI52">
        <f>IF('7. Pause minimal'!$C$3="Score",0,0)</f>
        <v>0</v>
      </c>
      <c r="CJ52">
        <f>IF('7. Pause minimal'!$C$3="Score",0,0)</f>
        <v>0</v>
      </c>
      <c r="CK52">
        <f>IF('7. Pause minimal'!$C$3="Score",0,0)</f>
        <v>0</v>
      </c>
      <c r="CL52">
        <f>IF('7. Pause minimal'!$C$3="Score",0,0)</f>
        <v>0</v>
      </c>
      <c r="CM52">
        <f>IF('7. Pause minimal'!$C$3="Score",0,0)</f>
        <v>0</v>
      </c>
      <c r="CN52">
        <f>IF('7. Pause minimal'!$C$3="Score",0,0)</f>
        <v>0</v>
      </c>
      <c r="CO52">
        <f>IF('7. Pause minimal'!$C$3="Score",0,0)</f>
        <v>0</v>
      </c>
      <c r="CP52">
        <f>IF('7. Pause minimal'!$C$3="Score",0,0)</f>
        <v>0</v>
      </c>
      <c r="CQ52">
        <f>IF('7. Pause minimal'!$C$3="Score",0,0)</f>
        <v>0</v>
      </c>
      <c r="CR52">
        <f>IF('7. Pause minimal'!$C$3="Score",0,0)</f>
        <v>0</v>
      </c>
      <c r="CS52">
        <f>IF('7. Pause minimal'!$C$3="Score",0,0)</f>
        <v>0</v>
      </c>
      <c r="CT52">
        <f>IF('7. Pause minimal'!$C$3="Score",0,0)</f>
        <v>0</v>
      </c>
      <c r="CU52">
        <f>IF('7. Pause minimal'!$C$3="Score",0,0)</f>
        <v>0</v>
      </c>
      <c r="CV52">
        <f>IF('7. Pause minimal'!$C$3="Score",0,0)</f>
        <v>0</v>
      </c>
      <c r="CW52">
        <f>IF('7. Pause minimal'!$C$3="Score",0,0)</f>
        <v>0</v>
      </c>
      <c r="CX52">
        <f>IF('7. Pause minimal'!$C$3="Score",0,0)</f>
        <v>0</v>
      </c>
      <c r="CY52">
        <f>IF('7. Pause minimal'!$C$3="Score",0,0)</f>
        <v>0</v>
      </c>
      <c r="CZ52">
        <f>IF('7. Pause minimal'!$C$3="Score",0,0)</f>
        <v>0</v>
      </c>
      <c r="DA52">
        <f>IF('7. Pause minimal'!$C$3="Score",0,0)</f>
        <v>0</v>
      </c>
    </row>
    <row r="53" spans="2:301" x14ac:dyDescent="0.35">
      <c r="B53" s="186" t="s">
        <v>655</v>
      </c>
      <c r="D53" s="478">
        <f t="shared" si="3"/>
        <v>0</v>
      </c>
      <c r="E53">
        <f>IF('7. Pause minimal'!$C$3="Score",,)</f>
        <v>0</v>
      </c>
      <c r="P53">
        <f>IF('7. Pause minimal'!$C$3="Score",,)</f>
        <v>0</v>
      </c>
      <c r="Q53">
        <f>IF('7. Pause minimal'!$C$3="Score",,)</f>
        <v>0</v>
      </c>
      <c r="R53">
        <f>IF('7. Pause minimal'!$C$3="Score",,)</f>
        <v>0</v>
      </c>
      <c r="S53">
        <f>IF('7. Pause minimal'!$C$3="Score",,)</f>
        <v>0</v>
      </c>
      <c r="T53">
        <f>IF('7. Pause minimal'!$C$3="Score",,)</f>
        <v>0</v>
      </c>
      <c r="U53">
        <f>IF('7. Pause minimal'!$C$3="Score",0,0)</f>
        <v>0</v>
      </c>
      <c r="V53">
        <f>IF('7. Pause minimal'!$C$3="Score",0,0)</f>
        <v>0</v>
      </c>
      <c r="W53">
        <f>IF('7. Pause minimal'!$C$3="Score",0,0)</f>
        <v>0</v>
      </c>
      <c r="X53">
        <f>IF('7. Pause minimal'!$C$3="Score",0,0)</f>
        <v>0</v>
      </c>
      <c r="Y53">
        <f>IF('7. Pause minimal'!$C$3="Score",0,0)</f>
        <v>0</v>
      </c>
      <c r="Z53">
        <f>IF('7. Pause minimal'!$C$3="Score",0,0)</f>
        <v>0</v>
      </c>
      <c r="AA53">
        <f>IF('7. Pause minimal'!$C$3="Score",0,0)</f>
        <v>0</v>
      </c>
      <c r="AB53">
        <f>IF('7. Pause minimal'!$C$3="Score",0,0)</f>
        <v>0</v>
      </c>
      <c r="AC53">
        <f>IF('7. Pause minimal'!$C$3="Score",0,0)</f>
        <v>0</v>
      </c>
      <c r="AD53">
        <f>IF('7. Pause minimal'!$C$3="Score",0,0)</f>
        <v>0</v>
      </c>
      <c r="AE53">
        <f>IF('7. Pause minimal'!$C$3="Score",0,0)</f>
        <v>0</v>
      </c>
      <c r="AF53">
        <f>IF('7. Pause minimal'!$C$3="Score",0,0)</f>
        <v>0</v>
      </c>
      <c r="AG53">
        <f>IF('7. Pause minimal'!$C$3="Score",0,0)</f>
        <v>0</v>
      </c>
      <c r="AH53">
        <f>IF('7. Pause minimal'!$C$3="Score",0,0)</f>
        <v>0</v>
      </c>
      <c r="AI53">
        <f>IF('7. Pause minimal'!$C$3="Score",0,0)</f>
        <v>0</v>
      </c>
      <c r="AJ53">
        <f>IF('7. Pause minimal'!$C$3="Score",0,0)</f>
        <v>0</v>
      </c>
      <c r="AK53">
        <f>IF('7. Pause minimal'!$C$3="Score",0,0)</f>
        <v>0</v>
      </c>
      <c r="AL53">
        <f>IF('7. Pause minimal'!$C$3="Score",0,0)</f>
        <v>0</v>
      </c>
      <c r="AM53">
        <f>IF('7. Pause minimal'!$C$3="Score",0,0)</f>
        <v>0</v>
      </c>
      <c r="AN53">
        <f>IF('7. Pause minimal'!$C$3="Score",0,0)</f>
        <v>0</v>
      </c>
      <c r="AO53">
        <f>IF('7. Pause minimal'!$C$3="Score",0,0)</f>
        <v>0</v>
      </c>
      <c r="AP53">
        <f>IF('7. Pause minimal'!$C$3="Score",0,0)</f>
        <v>0</v>
      </c>
      <c r="AQ53">
        <f>IF('7. Pause minimal'!$C$3="Score",0,0)</f>
        <v>0</v>
      </c>
      <c r="AR53">
        <f>IF('7. Pause minimal'!$C$3="Score",0,0)</f>
        <v>0</v>
      </c>
      <c r="AS53">
        <f>IF('7. Pause minimal'!$C$3="Score",0,0)</f>
        <v>0</v>
      </c>
      <c r="AT53">
        <f>IF('7. Pause minimal'!$C$3="Score",0,0)</f>
        <v>0</v>
      </c>
      <c r="AU53">
        <f>IF('7. Pause minimal'!$C$3="Score",0,0)</f>
        <v>0</v>
      </c>
      <c r="AV53">
        <f>IF('7. Pause minimal'!$C$3="Score",0,0)</f>
        <v>0</v>
      </c>
      <c r="AW53">
        <f>IF('7. Pause minimal'!$C$3="Score",0,0)</f>
        <v>0</v>
      </c>
      <c r="AX53">
        <f>IF('7. Pause minimal'!$C$3="Score",0,0)</f>
        <v>0</v>
      </c>
      <c r="AY53">
        <f>IF('7. Pause minimal'!$C$3="Score",0,0)</f>
        <v>0</v>
      </c>
      <c r="AZ53">
        <f>IF('7. Pause minimal'!$C$3="Score",0,0)</f>
        <v>0</v>
      </c>
      <c r="BA53">
        <f>IF('7. Pause minimal'!$C$3="Score",0,0)</f>
        <v>0</v>
      </c>
      <c r="BB53">
        <f>IF('7. Pause minimal'!$C$3="Score",0,0)</f>
        <v>0</v>
      </c>
      <c r="BC53">
        <f>IF('7. Pause minimal'!$C$3="Score",0,0)</f>
        <v>0</v>
      </c>
      <c r="BD53">
        <f>IF('7. Pause minimal'!$C$3="Score",0,0)</f>
        <v>0</v>
      </c>
      <c r="BE53">
        <f>IF('7. Pause minimal'!$C$3="Score",0,0)</f>
        <v>0</v>
      </c>
      <c r="BF53">
        <f>IF('7. Pause minimal'!$C$3="Score",0,0)</f>
        <v>0</v>
      </c>
      <c r="BG53">
        <f>IF('7. Pause minimal'!$C$3="Score",0,0)</f>
        <v>0</v>
      </c>
      <c r="BH53">
        <f>IF('7. Pause minimal'!$C$3="Score",0,0)</f>
        <v>0</v>
      </c>
      <c r="BI53">
        <f>IF('7. Pause minimal'!$C$3="Score",0,0)</f>
        <v>0</v>
      </c>
      <c r="BJ53">
        <f>IF('7. Pause minimal'!$C$3="Score",0,0)</f>
        <v>0</v>
      </c>
      <c r="BK53">
        <f>IF('7. Pause minimal'!$C$3="Score",0,0)</f>
        <v>0</v>
      </c>
      <c r="BL53">
        <f>IF('7. Pause minimal'!$C$3="Score",0,0)</f>
        <v>0</v>
      </c>
      <c r="BM53">
        <f>IF('7. Pause minimal'!$C$3="Score",0,0)</f>
        <v>0</v>
      </c>
      <c r="BN53">
        <f>IF('7. Pause minimal'!$C$3="Score",0,0)</f>
        <v>0</v>
      </c>
      <c r="BO53">
        <f>IF('7. Pause minimal'!$C$3="Score",0,0)</f>
        <v>0</v>
      </c>
      <c r="BP53">
        <f>IF('7. Pause minimal'!$C$3="Score",0,0)</f>
        <v>0</v>
      </c>
      <c r="BQ53">
        <f>IF('7. Pause minimal'!$C$3="Score",0,0)</f>
        <v>0</v>
      </c>
      <c r="BR53">
        <f>IF('7. Pause minimal'!$C$3="Score",0,0)</f>
        <v>0</v>
      </c>
      <c r="BS53">
        <f>IF('7. Pause minimal'!$C$3="Score",0,0)</f>
        <v>0</v>
      </c>
      <c r="BT53">
        <f>IF('7. Pause minimal'!$C$3="Score",0,0)</f>
        <v>0</v>
      </c>
      <c r="BU53">
        <f>IF('7. Pause minimal'!$C$3="Score",0,0)</f>
        <v>0</v>
      </c>
      <c r="BV53">
        <f>IF('7. Pause minimal'!$C$3="Score",0,0)</f>
        <v>0</v>
      </c>
      <c r="BW53">
        <f>IF('7. Pause minimal'!$C$3="Score",0,0)</f>
        <v>0</v>
      </c>
      <c r="BX53">
        <f>IF('7. Pause minimal'!$C$3="Score",0,0)</f>
        <v>0</v>
      </c>
      <c r="BY53">
        <f>IF('7. Pause minimal'!$C$3="Score",0,0)</f>
        <v>0</v>
      </c>
      <c r="BZ53">
        <f>IF('7. Pause minimal'!$C$3="Score",0,0)</f>
        <v>0</v>
      </c>
      <c r="CA53">
        <f>IF('7. Pause minimal'!$C$3="Score",0,0)</f>
        <v>0</v>
      </c>
      <c r="CB53">
        <f>IF('7. Pause minimal'!$C$3="Score",0,0)</f>
        <v>0</v>
      </c>
      <c r="CC53">
        <f>IF('7. Pause minimal'!$C$3="Score",0,0)</f>
        <v>0</v>
      </c>
      <c r="CD53">
        <f>IF('7. Pause minimal'!$C$3="Score",0,0)</f>
        <v>0</v>
      </c>
      <c r="CE53">
        <f>IF('7. Pause minimal'!$C$3="Score",0,0)</f>
        <v>0</v>
      </c>
      <c r="CF53">
        <f>IF('7. Pause minimal'!$C$3="Score",0,0)</f>
        <v>0</v>
      </c>
      <c r="CG53">
        <f>IF('7. Pause minimal'!$C$3="Score",0,0)</f>
        <v>0</v>
      </c>
      <c r="CH53">
        <f>IF('7. Pause minimal'!$C$3="Score",0,0)</f>
        <v>0</v>
      </c>
      <c r="CI53">
        <f>IF('7. Pause minimal'!$C$3="Score",0,0)</f>
        <v>0</v>
      </c>
      <c r="CJ53">
        <f>IF('7. Pause minimal'!$C$3="Score",0,0)</f>
        <v>0</v>
      </c>
      <c r="CK53">
        <f>IF('7. Pause minimal'!$C$3="Score",0,0)</f>
        <v>0</v>
      </c>
      <c r="CL53">
        <f>IF('7. Pause minimal'!$C$3="Score",0,0)</f>
        <v>0</v>
      </c>
      <c r="CM53">
        <f>IF('7. Pause minimal'!$C$3="Score",0,0)</f>
        <v>0</v>
      </c>
      <c r="CN53">
        <f>IF('7. Pause minimal'!$C$3="Score",0,0)</f>
        <v>0</v>
      </c>
      <c r="CO53">
        <f>IF('7. Pause minimal'!$C$3="Score",0,0)</f>
        <v>0</v>
      </c>
      <c r="CP53">
        <f>IF('7. Pause minimal'!$C$3="Score",0,0)</f>
        <v>0</v>
      </c>
      <c r="CQ53">
        <f>IF('7. Pause minimal'!$C$3="Score",0,0)</f>
        <v>0</v>
      </c>
      <c r="CR53">
        <f>IF('7. Pause minimal'!$C$3="Score",0,0)</f>
        <v>0</v>
      </c>
      <c r="CS53">
        <f>IF('7. Pause minimal'!$C$3="Score",0,0)</f>
        <v>0</v>
      </c>
      <c r="CT53">
        <f>IF('7. Pause minimal'!$C$3="Score",0,0)</f>
        <v>0</v>
      </c>
      <c r="CU53">
        <f>IF('7. Pause minimal'!$C$3="Score",0,0)</f>
        <v>0</v>
      </c>
      <c r="CV53">
        <f>IF('7. Pause minimal'!$C$3="Score",0,0)</f>
        <v>0</v>
      </c>
      <c r="CW53">
        <f>IF('7. Pause minimal'!$C$3="Score",0,0)</f>
        <v>0</v>
      </c>
      <c r="CX53">
        <f>IF('7. Pause minimal'!$C$3="Score",0,0)</f>
        <v>0</v>
      </c>
      <c r="CY53">
        <f>IF('7. Pause minimal'!$C$3="Score",0,0)</f>
        <v>0</v>
      </c>
      <c r="CZ53">
        <f>IF('7. Pause minimal'!$C$3="Score",0,0)</f>
        <v>0</v>
      </c>
      <c r="DA53">
        <f>IF('7. Pause minimal'!$C$3="Score",0,0)</f>
        <v>0</v>
      </c>
    </row>
    <row r="54" spans="2:301" x14ac:dyDescent="0.35">
      <c r="B54" s="186" t="s">
        <v>657</v>
      </c>
      <c r="D54" s="478">
        <f t="shared" si="3"/>
        <v>8.2352941176470587E-2</v>
      </c>
      <c r="E54">
        <f>IF('7. Pause minimal'!$C$3="Score",,)</f>
        <v>0</v>
      </c>
      <c r="P54">
        <f>IF('7. Pause minimal'!$C$3="Score",,)</f>
        <v>0</v>
      </c>
      <c r="Q54">
        <f>IF('7. Pause minimal'!$C$3="Score",,)</f>
        <v>0</v>
      </c>
      <c r="R54">
        <f>IF('7. Pause minimal'!$C$3="Score",,)</f>
        <v>0</v>
      </c>
      <c r="S54">
        <f>IF('7. Pause minimal'!$C$3="Score",,)</f>
        <v>0</v>
      </c>
      <c r="T54">
        <f>IF('7. Pause minimal'!$C$3="Score",,)</f>
        <v>0</v>
      </c>
      <c r="U54">
        <f>IF('7. Pause minimal'!$C$3="Score",0,0)</f>
        <v>0</v>
      </c>
      <c r="V54">
        <f>IF('7. Pause minimal'!$C$3="Score",0,0)</f>
        <v>0</v>
      </c>
      <c r="W54">
        <f>IF('7. Pause minimal'!$C$3="Score",0,0)</f>
        <v>0</v>
      </c>
      <c r="X54">
        <f>IF('7. Pause minimal'!$C$3="Score",0,0)</f>
        <v>0</v>
      </c>
      <c r="Y54">
        <f>IF('7. Pause minimal'!$C$3="Score",0,0)</f>
        <v>0</v>
      </c>
      <c r="Z54">
        <f>IF('7. Pause minimal'!$C$3="Score",0,0)</f>
        <v>0</v>
      </c>
      <c r="AA54">
        <f>IF('7. Pause minimal'!$C$3="Score",0,0)</f>
        <v>0</v>
      </c>
      <c r="AB54">
        <f>IF('7. Pause minimal'!$C$3="Score",0,0)</f>
        <v>0</v>
      </c>
      <c r="AC54">
        <f>IF('7. Pause minimal'!$C$3="Score",0,0)</f>
        <v>0</v>
      </c>
      <c r="AD54">
        <f>IF('7. Pause minimal'!$C$3="Score",0,0)</f>
        <v>0</v>
      </c>
      <c r="AE54">
        <f>IF('7. Pause minimal'!$C$3="Score",0,0)</f>
        <v>0</v>
      </c>
      <c r="AF54">
        <f>IF('7. Pause minimal'!$C$3="Score",0,0)</f>
        <v>0</v>
      </c>
      <c r="AG54">
        <f>IF('7. Pause minimal'!$C$3="Score",0,0)</f>
        <v>0</v>
      </c>
      <c r="AH54">
        <f>IF('7. Pause minimal'!$C$3="Score",0,0)</f>
        <v>0</v>
      </c>
      <c r="AI54">
        <f>IF('7. Pause minimal'!$C$3="Score",1,1)</f>
        <v>1</v>
      </c>
      <c r="AJ54">
        <f>IF('7. Pause minimal'!$C$3="Score",1,1)</f>
        <v>1</v>
      </c>
      <c r="AK54">
        <f>IF('7. Pause minimal'!$C$3="Score",1,1)</f>
        <v>1</v>
      </c>
      <c r="AL54">
        <f>IF('7. Pause minimal'!$C$3="Score",1,1)</f>
        <v>1</v>
      </c>
      <c r="AM54">
        <f>IF('7. Pause minimal'!$C$3="Score",1,1)</f>
        <v>1</v>
      </c>
      <c r="AN54">
        <f>IF('7. Pause minimal'!$C$3="Score",1,1)</f>
        <v>1</v>
      </c>
      <c r="AO54">
        <f>IF('7. Pause minimal'!$C$3="Score",1,1)</f>
        <v>1</v>
      </c>
      <c r="AP54">
        <f>IF('7. Pause minimal'!$C$3="Score",0,0)</f>
        <v>0</v>
      </c>
      <c r="AQ54">
        <f>IF('7. Pause minimal'!$C$3="Score",0,0)</f>
        <v>0</v>
      </c>
      <c r="AR54">
        <f>IF('7. Pause minimal'!$C$3="Score",0,0)</f>
        <v>0</v>
      </c>
      <c r="AS54">
        <f>IF('7. Pause minimal'!$C$3="Score",0,0)</f>
        <v>0</v>
      </c>
      <c r="AT54">
        <f>IF('7. Pause minimal'!$C$3="Score",0,0)</f>
        <v>0</v>
      </c>
      <c r="AU54">
        <f>IF('7. Pause minimal'!$C$3="Score",0,0)</f>
        <v>0</v>
      </c>
      <c r="AV54">
        <f>IF('7. Pause minimal'!$C$3="Score",0,0)</f>
        <v>0</v>
      </c>
      <c r="AW54">
        <f>IF('7. Pause minimal'!$C$3="Score",0,0)</f>
        <v>0</v>
      </c>
      <c r="AX54">
        <f>IF('7. Pause minimal'!$C$3="Score",0,0)</f>
        <v>0</v>
      </c>
      <c r="AY54">
        <f>IF('7. Pause minimal'!$C$3="Score",0,0)</f>
        <v>0</v>
      </c>
      <c r="AZ54">
        <f>IF('7. Pause minimal'!$C$3="Score",0,0)</f>
        <v>0</v>
      </c>
      <c r="BA54">
        <f>IF('7. Pause minimal'!$C$3="Score",0,0)</f>
        <v>0</v>
      </c>
      <c r="BB54">
        <f>IF('7. Pause minimal'!$C$3="Score",0,0)</f>
        <v>0</v>
      </c>
      <c r="BC54">
        <f>IF('7. Pause minimal'!$C$3="Score",0,0)</f>
        <v>0</v>
      </c>
      <c r="BD54">
        <f>IF('7. Pause minimal'!$C$3="Score",0,0)</f>
        <v>0</v>
      </c>
      <c r="BE54">
        <f>IF('7. Pause minimal'!$C$3="Score",0,0)</f>
        <v>0</v>
      </c>
      <c r="BF54">
        <f>IF('7. Pause minimal'!$C$3="Score",0,0)</f>
        <v>0</v>
      </c>
      <c r="BG54">
        <f>IF('7. Pause minimal'!$C$3="Score",0,0)</f>
        <v>0</v>
      </c>
      <c r="BH54">
        <f>IF('7. Pause minimal'!$C$3="Score",0,0)</f>
        <v>0</v>
      </c>
      <c r="BI54">
        <f>IF('7. Pause minimal'!$C$3="Score",0,0)</f>
        <v>0</v>
      </c>
      <c r="BJ54">
        <f>IF('7. Pause minimal'!$C$3="Score",0,0)</f>
        <v>0</v>
      </c>
      <c r="BK54">
        <f>IF('7. Pause minimal'!$C$3="Score",0,0)</f>
        <v>0</v>
      </c>
      <c r="BL54">
        <f>IF('7. Pause minimal'!$C$3="Score",0,0)</f>
        <v>0</v>
      </c>
      <c r="BM54">
        <f>IF('7. Pause minimal'!$C$3="Score",0,0)</f>
        <v>0</v>
      </c>
      <c r="BN54">
        <f>IF('7. Pause minimal'!$C$3="Score",0,0)</f>
        <v>0</v>
      </c>
      <c r="BO54">
        <f>IF('7. Pause minimal'!$C$3="Score",0,0)</f>
        <v>0</v>
      </c>
      <c r="BP54">
        <f>IF('7. Pause minimal'!$C$3="Score",0,0)</f>
        <v>0</v>
      </c>
      <c r="BQ54">
        <f>IF('7. Pause minimal'!$C$3="Score",0,0)</f>
        <v>0</v>
      </c>
      <c r="BR54">
        <f>IF('7. Pause minimal'!$C$3="Score",0,0)</f>
        <v>0</v>
      </c>
      <c r="BS54">
        <f>IF('7. Pause minimal'!$C$3="Score",0,0)</f>
        <v>0</v>
      </c>
      <c r="BT54">
        <f>IF('7. Pause minimal'!$C$3="Score",0,0)</f>
        <v>0</v>
      </c>
      <c r="BU54">
        <f>IF('7. Pause minimal'!$C$3="Score",0,0)</f>
        <v>0</v>
      </c>
      <c r="BV54">
        <f>IF('7. Pause minimal'!$C$3="Score",0,0)</f>
        <v>0</v>
      </c>
      <c r="BW54">
        <f>IF('7. Pause minimal'!$C$3="Score",0,0)</f>
        <v>0</v>
      </c>
      <c r="BX54">
        <f>IF('7. Pause minimal'!$C$3="Score",0,0)</f>
        <v>0</v>
      </c>
      <c r="BY54">
        <f>IF('7. Pause minimal'!$C$3="Score",0,0)</f>
        <v>0</v>
      </c>
      <c r="BZ54">
        <f>IF('7. Pause minimal'!$C$3="Score",0,0)</f>
        <v>0</v>
      </c>
      <c r="CA54">
        <f>IF('7. Pause minimal'!$C$3="Score",0,0)</f>
        <v>0</v>
      </c>
      <c r="CB54">
        <f>IF('7. Pause minimal'!$C$3="Score",0,0)</f>
        <v>0</v>
      </c>
      <c r="CC54">
        <f>IF('7. Pause minimal'!$C$3="Score",0,0)</f>
        <v>0</v>
      </c>
      <c r="CD54">
        <f>IF('7. Pause minimal'!$C$3="Score",0,0)</f>
        <v>0</v>
      </c>
      <c r="CE54">
        <f>IF('7. Pause minimal'!$C$3="Score",0,0)</f>
        <v>0</v>
      </c>
      <c r="CF54">
        <f>IF('7. Pause minimal'!$C$3="Score",0,0)</f>
        <v>0</v>
      </c>
      <c r="CG54">
        <f>IF('7. Pause minimal'!$C$3="Score",0,0)</f>
        <v>0</v>
      </c>
      <c r="CH54">
        <f>IF('7. Pause minimal'!$C$3="Score",0,0)</f>
        <v>0</v>
      </c>
      <c r="CI54">
        <f>IF('7. Pause minimal'!$C$3="Score",0,0)</f>
        <v>0</v>
      </c>
      <c r="CJ54">
        <f>IF('7. Pause minimal'!$C$3="Score",0,0)</f>
        <v>0</v>
      </c>
      <c r="CK54">
        <f>IF('7. Pause minimal'!$C$3="Score",0,0)</f>
        <v>0</v>
      </c>
      <c r="CL54">
        <f>IF('7. Pause minimal'!$C$3="Score",0,0)</f>
        <v>0</v>
      </c>
      <c r="CM54">
        <f>IF('7. Pause minimal'!$C$3="Score",0,0)</f>
        <v>0</v>
      </c>
      <c r="CN54">
        <f>IF('7. Pause minimal'!$C$3="Score",0,0)</f>
        <v>0</v>
      </c>
      <c r="CO54">
        <f>IF('7. Pause minimal'!$C$3="Score",0,0)</f>
        <v>0</v>
      </c>
      <c r="CP54">
        <f>IF('7. Pause minimal'!$C$3="Score",0,0)</f>
        <v>0</v>
      </c>
      <c r="CQ54">
        <f>IF('7. Pause minimal'!$C$3="Score",0,0)</f>
        <v>0</v>
      </c>
      <c r="CR54">
        <f>IF('7. Pause minimal'!$C$3="Score",0,0)</f>
        <v>0</v>
      </c>
      <c r="CS54">
        <f>IF('7. Pause minimal'!$C$3="Score",0,0)</f>
        <v>0</v>
      </c>
      <c r="CT54">
        <f>IF('7. Pause minimal'!$C$3="Score",0,0)</f>
        <v>0</v>
      </c>
      <c r="CU54">
        <f>IF('7. Pause minimal'!$C$3="Score",0,0)</f>
        <v>0</v>
      </c>
      <c r="CV54">
        <f>IF('7. Pause minimal'!$C$3="Score",0,0)</f>
        <v>0</v>
      </c>
      <c r="CW54">
        <f>IF('7. Pause minimal'!$C$3="Score",0,0)</f>
        <v>0</v>
      </c>
      <c r="CX54">
        <f>IF('7. Pause minimal'!$C$3="Score",0,0)</f>
        <v>0</v>
      </c>
      <c r="CY54">
        <f>IF('7. Pause minimal'!$C$3="Score",0,0)</f>
        <v>0</v>
      </c>
      <c r="CZ54">
        <f>IF('7. Pause minimal'!$C$3="Score",0,0)</f>
        <v>0</v>
      </c>
      <c r="DA54">
        <f>IF('7. Pause minimal'!$C$3="Score",0,0)</f>
        <v>0</v>
      </c>
      <c r="DB54">
        <f>IF('7. Pause minimal'!$C$3="Score",0,0)</f>
        <v>0</v>
      </c>
      <c r="DC54">
        <f>IF('7. Pause minimal'!$C$3="Score",0,0)</f>
        <v>0</v>
      </c>
      <c r="DD54">
        <f>IF('7. Pause minimal'!$C$3="Score",0,0)</f>
        <v>0</v>
      </c>
      <c r="DE54">
        <f>IF('7. Pause minimal'!$C$3="Score",0,0)</f>
        <v>0</v>
      </c>
      <c r="DF54">
        <f>IF('7. Pause minimal'!$C$3="Score",0,0)</f>
        <v>0</v>
      </c>
      <c r="DG54">
        <f>IF('7. Pause minimal'!$C$3="Score",0,0)</f>
        <v>0</v>
      </c>
      <c r="DH54">
        <f>IF('7. Pause minimal'!$C$3="Score",0,0)</f>
        <v>0</v>
      </c>
      <c r="DI54">
        <f>IF('7. Pause minimal'!$C$3="Score",0,0)</f>
        <v>0</v>
      </c>
      <c r="DJ54">
        <f>IF('7. Pause minimal'!$C$3="Score",0,0)</f>
        <v>0</v>
      </c>
      <c r="DK54">
        <f>IF('7. Pause minimal'!$C$3="Score",0,0)</f>
        <v>0</v>
      </c>
      <c r="DL54">
        <f>IF('7. Pause minimal'!$C$3="Score",0,0)</f>
        <v>0</v>
      </c>
      <c r="DM54">
        <f>IF('7. Pause minimal'!$C$3="Score",0,0)</f>
        <v>0</v>
      </c>
      <c r="DN54">
        <f>IF('7. Pause minimal'!$C$3="Score",0,0)</f>
        <v>0</v>
      </c>
      <c r="DO54">
        <f>IF('7. Pause minimal'!$C$3="Score",0,0)</f>
        <v>0</v>
      </c>
      <c r="DP54">
        <f>IF('7. Pause minimal'!$C$3="Score",0,0)</f>
        <v>0</v>
      </c>
      <c r="DQ54">
        <f>IF('7. Pause minimal'!$C$3="Score",0,0)</f>
        <v>0</v>
      </c>
      <c r="DR54">
        <f>IF('7. Pause minimal'!$C$3="Score",0,0)</f>
        <v>0</v>
      </c>
      <c r="DS54">
        <f>IF('7. Pause minimal'!$C$3="Score",0,0)</f>
        <v>0</v>
      </c>
      <c r="DT54">
        <f>IF('7. Pause minimal'!$C$3="Score",0,0)</f>
        <v>0</v>
      </c>
      <c r="DU54">
        <f>IF('7. Pause minimal'!$C$3="Score",0,0)</f>
        <v>0</v>
      </c>
      <c r="DV54">
        <f>IF('7. Pause minimal'!$C$3="Score",0,0)</f>
        <v>0</v>
      </c>
      <c r="DW54">
        <f>IF('7. Pause minimal'!$C$3="Score",0,0)</f>
        <v>0</v>
      </c>
      <c r="DX54">
        <f>IF('7. Pause minimal'!$C$3="Score",0,0)</f>
        <v>0</v>
      </c>
      <c r="DY54">
        <f>IF('7. Pause minimal'!$C$3="Score",0,0)</f>
        <v>0</v>
      </c>
      <c r="DZ54">
        <f>IF('7. Pause minimal'!$C$3="Score",0,0)</f>
        <v>0</v>
      </c>
      <c r="EA54">
        <f>IF('7. Pause minimal'!$C$3="Score",0,0)</f>
        <v>0</v>
      </c>
      <c r="EB54">
        <f>IF('7. Pause minimal'!$C$3="Score",0,0)</f>
        <v>0</v>
      </c>
      <c r="EC54">
        <f>IF('7. Pause minimal'!$C$3="Score",0,0)</f>
        <v>0</v>
      </c>
      <c r="ED54">
        <f>IF('7. Pause minimal'!$C$3="Score",0,0)</f>
        <v>0</v>
      </c>
      <c r="EE54">
        <f>IF('7. Pause minimal'!$C$3="Score",0,0)</f>
        <v>0</v>
      </c>
      <c r="EF54">
        <f>IF('7. Pause minimal'!$C$3="Score",0,0)</f>
        <v>0</v>
      </c>
      <c r="EG54">
        <f>IF('7. Pause minimal'!$C$3="Score",0,0)</f>
        <v>0</v>
      </c>
      <c r="EH54">
        <f>IF('7. Pause minimal'!$C$3="Score",0,0)</f>
        <v>0</v>
      </c>
      <c r="EI54">
        <f>IF('7. Pause minimal'!$C$3="Score",0,0)</f>
        <v>0</v>
      </c>
      <c r="EJ54">
        <f>IF('7. Pause minimal'!$C$3="Score",0,0)</f>
        <v>0</v>
      </c>
      <c r="EK54">
        <f>IF('7. Pause minimal'!$C$3="Score",0,0)</f>
        <v>0</v>
      </c>
      <c r="EL54">
        <f>IF('7. Pause minimal'!$C$3="Score",0,0)</f>
        <v>0</v>
      </c>
      <c r="EM54">
        <f>IF('7. Pause minimal'!$C$3="Score",0,0)</f>
        <v>0</v>
      </c>
      <c r="EN54">
        <f>IF('7. Pause minimal'!$C$3="Score",0,0)</f>
        <v>0</v>
      </c>
      <c r="EO54">
        <f>IF('7. Pause minimal'!$C$3="Score",0,0)</f>
        <v>0</v>
      </c>
      <c r="EP54">
        <f>IF('7. Pause minimal'!$C$3="Score",0,0)</f>
        <v>0</v>
      </c>
      <c r="EQ54">
        <f>IF('7. Pause minimal'!$C$3="Score",0,0)</f>
        <v>0</v>
      </c>
      <c r="ER54">
        <f>IF('7. Pause minimal'!$C$3="Score",0,0)</f>
        <v>0</v>
      </c>
      <c r="ES54">
        <f>IF('7. Pause minimal'!$C$3="Score",0,0)</f>
        <v>0</v>
      </c>
      <c r="ET54">
        <f>IF('7. Pause minimal'!$C$3="Score",0,0)</f>
        <v>0</v>
      </c>
      <c r="EU54">
        <f>IF('7. Pause minimal'!$C$3="Score",0,0)</f>
        <v>0</v>
      </c>
      <c r="EV54">
        <f>IF('7. Pause minimal'!$C$3="Score",0,0)</f>
        <v>0</v>
      </c>
      <c r="EW54">
        <f>IF('7. Pause minimal'!$C$3="Score",0,0)</f>
        <v>0</v>
      </c>
      <c r="EX54">
        <f>IF('7. Pause minimal'!$C$3="Score",0,0)</f>
        <v>0</v>
      </c>
      <c r="EY54">
        <f>IF('7. Pause minimal'!$C$3="Score",0,0)</f>
        <v>0</v>
      </c>
      <c r="EZ54">
        <f>IF('7. Pause minimal'!$C$3="Score",0,0)</f>
        <v>0</v>
      </c>
      <c r="FA54">
        <f>IF('7. Pause minimal'!$C$3="Score",0,0)</f>
        <v>0</v>
      </c>
      <c r="FB54">
        <f>IF('7. Pause minimal'!$C$3="Score",0,0)</f>
        <v>0</v>
      </c>
      <c r="FC54">
        <f>IF('7. Pause minimal'!$C$3="Score",0,0)</f>
        <v>0</v>
      </c>
      <c r="FD54">
        <f>IF('7. Pause minimal'!$C$3="Score",0,0)</f>
        <v>0</v>
      </c>
      <c r="FE54">
        <f>IF('7. Pause minimal'!$C$3="Score",0,0)</f>
        <v>0</v>
      </c>
      <c r="FF54">
        <f>IF('7. Pause minimal'!$C$3="Score",0,0)</f>
        <v>0</v>
      </c>
      <c r="FG54">
        <f>IF('7. Pause minimal'!$C$3="Score",0,0)</f>
        <v>0</v>
      </c>
      <c r="FH54">
        <f>IF('7. Pause minimal'!$C$3="Score",0,0)</f>
        <v>0</v>
      </c>
      <c r="FI54">
        <f>IF('7. Pause minimal'!$C$3="Score",0,0)</f>
        <v>0</v>
      </c>
      <c r="FJ54">
        <f>IF('7. Pause minimal'!$C$3="Score",0,0)</f>
        <v>0</v>
      </c>
      <c r="FK54">
        <f>IF('7. Pause minimal'!$C$3="Score",0,0)</f>
        <v>0</v>
      </c>
      <c r="FL54">
        <f>IF('7. Pause minimal'!$C$3="Score",0,0)</f>
        <v>0</v>
      </c>
      <c r="FM54">
        <f>IF('7. Pause minimal'!$C$3="Score",0,0)</f>
        <v>0</v>
      </c>
      <c r="FN54">
        <f>IF('7. Pause minimal'!$C$3="Score",0,0)</f>
        <v>0</v>
      </c>
      <c r="FO54">
        <f>IF('7. Pause minimal'!$C$3="Score",0,0)</f>
        <v>0</v>
      </c>
      <c r="FP54">
        <f>IF('7. Pause minimal'!$C$3="Score",0,0)</f>
        <v>0</v>
      </c>
      <c r="FQ54">
        <f>IF('7. Pause minimal'!$C$3="Score",0,0)</f>
        <v>0</v>
      </c>
      <c r="FR54">
        <f>IF('7. Pause minimal'!$C$3="Score",0,0)</f>
        <v>0</v>
      </c>
      <c r="FS54">
        <f>IF('7. Pause minimal'!$C$3="Score",0,0)</f>
        <v>0</v>
      </c>
      <c r="FT54">
        <f>IF('7. Pause minimal'!$C$3="Score",0,0)</f>
        <v>0</v>
      </c>
      <c r="FU54">
        <f>IF('7. Pause minimal'!$C$3="Score",,)</f>
        <v>0</v>
      </c>
      <c r="FV54">
        <f>IF('7. Pause minimal'!$C$3="Score",,)</f>
        <v>0</v>
      </c>
      <c r="FW54">
        <f>IF('7. Pause minimal'!$C$3="Score",,)</f>
        <v>0</v>
      </c>
      <c r="FX54">
        <f>IF('7. Pause minimal'!$C$3="Score",,)</f>
        <v>0</v>
      </c>
      <c r="FY54">
        <f>IF('7. Pause minimal'!$C$3="Score",,)</f>
        <v>0</v>
      </c>
      <c r="FZ54">
        <f>IF('7. Pause minimal'!$C$3="Score",,)</f>
        <v>0</v>
      </c>
      <c r="GA54">
        <f>IF('7. Pause minimal'!$C$3="Score",,)</f>
        <v>0</v>
      </c>
      <c r="GB54">
        <f>IF('7. Pause minimal'!$C$3="Score",,)</f>
        <v>0</v>
      </c>
      <c r="GC54">
        <f>IF('7. Pause minimal'!$C$3="Score",,)</f>
        <v>0</v>
      </c>
      <c r="GD54">
        <f>IF('7. Pause minimal'!$C$3="Score",,)</f>
        <v>0</v>
      </c>
      <c r="GE54">
        <f>IF('7. Pause minimal'!$C$3="Score",,)</f>
        <v>0</v>
      </c>
      <c r="GF54">
        <f>IF('7. Pause minimal'!$C$3="Score",,)</f>
        <v>0</v>
      </c>
      <c r="GG54">
        <f>IF('7. Pause minimal'!$C$3="Score",,)</f>
        <v>0</v>
      </c>
      <c r="GH54">
        <f>IF('7. Pause minimal'!$C$3="Score",,)</f>
        <v>0</v>
      </c>
      <c r="GI54">
        <f>IF('7. Pause minimal'!$C$3="Score",,)</f>
        <v>0</v>
      </c>
      <c r="GJ54">
        <f>IF('7. Pause minimal'!$C$3="Score",,)</f>
        <v>0</v>
      </c>
      <c r="GK54">
        <f>IF('7. Pause minimal'!$C$3="Score",,)</f>
        <v>0</v>
      </c>
      <c r="GL54">
        <f>IF('7. Pause minimal'!$C$3="Score",,)</f>
        <v>0</v>
      </c>
      <c r="GM54">
        <f>IF('7. Pause minimal'!$C$3="Score",,)</f>
        <v>0</v>
      </c>
      <c r="GN54">
        <f>IF('7. Pause minimal'!$C$3="Score",,)</f>
        <v>0</v>
      </c>
      <c r="GO54">
        <f>IF('7. Pause minimal'!$C$3="Score",,)</f>
        <v>0</v>
      </c>
      <c r="GP54">
        <f>IF('7. Pause minimal'!$C$3="Score",,)</f>
        <v>0</v>
      </c>
      <c r="GQ54">
        <f>IF('7. Pause minimal'!$C$3="Score",,)</f>
        <v>0</v>
      </c>
      <c r="GR54">
        <f>IF('7. Pause minimal'!$C$3="Score",,)</f>
        <v>0</v>
      </c>
      <c r="GS54">
        <f>IF('7. Pause minimal'!$C$3="Score",,)</f>
        <v>0</v>
      </c>
      <c r="GT54">
        <f>IF('7. Pause minimal'!$C$3="Score",,)</f>
        <v>0</v>
      </c>
      <c r="GU54">
        <f>IF('7. Pause minimal'!$C$3="Score",,)</f>
        <v>0</v>
      </c>
      <c r="GV54">
        <f>IF('7. Pause minimal'!$C$3="Score",,)</f>
        <v>0</v>
      </c>
      <c r="GW54">
        <f>IF('7. Pause minimal'!$C$3="Score",,)</f>
        <v>0</v>
      </c>
      <c r="GX54">
        <f>IF('7. Pause minimal'!$C$3="Score",,)</f>
        <v>0</v>
      </c>
      <c r="GY54">
        <f>IF('7. Pause minimal'!$C$3="Score",,)</f>
        <v>0</v>
      </c>
      <c r="GZ54">
        <f>IF('7. Pause minimal'!$C$3="Score",,)</f>
        <v>0</v>
      </c>
      <c r="HA54">
        <f>IF('7. Pause minimal'!$C$3="Score",,)</f>
        <v>0</v>
      </c>
      <c r="HB54">
        <f>IF('7. Pause minimal'!$C$3="Score",,)</f>
        <v>0</v>
      </c>
      <c r="HC54">
        <f>IF('7. Pause minimal'!$C$3="Score",,)</f>
        <v>0</v>
      </c>
      <c r="HD54">
        <f>IF('7. Pause minimal'!$C$3="Score",,)</f>
        <v>0</v>
      </c>
      <c r="HE54">
        <f>IF('7. Pause minimal'!$C$3="Score",,)</f>
        <v>0</v>
      </c>
      <c r="HF54">
        <f>IF('7. Pause minimal'!$C$3="Score",,)</f>
        <v>0</v>
      </c>
      <c r="HG54">
        <f>IF('7. Pause minimal'!$C$3="Score",,)</f>
        <v>0</v>
      </c>
      <c r="HH54">
        <f>IF('7. Pause minimal'!$C$3="Score",,)</f>
        <v>0</v>
      </c>
      <c r="HI54">
        <f>IF('7. Pause minimal'!$C$3="Score",,)</f>
        <v>0</v>
      </c>
      <c r="HJ54">
        <f>IF('7. Pause minimal'!$C$3="Score",,)</f>
        <v>0</v>
      </c>
      <c r="HK54">
        <f>IF('7. Pause minimal'!$C$3="Score",,)</f>
        <v>0</v>
      </c>
      <c r="HL54">
        <f>IF('7. Pause minimal'!$C$3="Score",,)</f>
        <v>0</v>
      </c>
      <c r="HM54">
        <f>IF('7. Pause minimal'!$C$3="Score",,)</f>
        <v>0</v>
      </c>
      <c r="HN54">
        <f>IF('7. Pause minimal'!$C$3="Score",,)</f>
        <v>0</v>
      </c>
      <c r="HO54">
        <f>IF('7. Pause minimal'!$C$3="Score",,)</f>
        <v>0</v>
      </c>
      <c r="HP54">
        <f>IF('7. Pause minimal'!$C$3="Score",,)</f>
        <v>0</v>
      </c>
      <c r="HQ54">
        <f>IF('7. Pause minimal'!$C$3="Score",,)</f>
        <v>0</v>
      </c>
      <c r="HR54">
        <f>IF('7. Pause minimal'!$C$3="Score",,)</f>
        <v>0</v>
      </c>
      <c r="HS54">
        <f>IF('7. Pause minimal'!$C$3="Score",,)</f>
        <v>0</v>
      </c>
      <c r="HT54">
        <f>IF('7. Pause minimal'!$C$3="Score",,)</f>
        <v>0</v>
      </c>
      <c r="HU54">
        <f>IF('7. Pause minimal'!$C$3="Score",,)</f>
        <v>0</v>
      </c>
      <c r="HV54">
        <f>IF('7. Pause minimal'!$C$3="Score",,)</f>
        <v>0</v>
      </c>
      <c r="HW54">
        <f>IF('7. Pause minimal'!$C$3="Score",,)</f>
        <v>0</v>
      </c>
      <c r="HX54">
        <f>IF('7. Pause minimal'!$C$3="Score",,)</f>
        <v>0</v>
      </c>
      <c r="HY54">
        <f>IF('7. Pause minimal'!$C$3="Score",,)</f>
        <v>0</v>
      </c>
      <c r="HZ54">
        <f>IF('7. Pause minimal'!$C$3="Score",,)</f>
        <v>0</v>
      </c>
      <c r="IA54">
        <f>IF('7. Pause minimal'!$C$3="Score",,)</f>
        <v>0</v>
      </c>
      <c r="IB54">
        <f>IF('7. Pause minimal'!$C$3="Score",,)</f>
        <v>0</v>
      </c>
      <c r="IC54">
        <f>IF('7. Pause minimal'!$C$3="Score",,)</f>
        <v>0</v>
      </c>
      <c r="ID54">
        <f>IF('7. Pause minimal'!$C$3="Score",,)</f>
        <v>0</v>
      </c>
      <c r="IE54">
        <f>IF('7. Pause minimal'!$C$3="Score",,)</f>
        <v>0</v>
      </c>
      <c r="IF54">
        <f>IF('7. Pause minimal'!$C$3="Score",,)</f>
        <v>0</v>
      </c>
      <c r="IG54">
        <f>IF('7. Pause minimal'!$C$3="Score",,)</f>
        <v>0</v>
      </c>
      <c r="IH54">
        <f>IF('7. Pause minimal'!$C$3="Score",,)</f>
        <v>0</v>
      </c>
      <c r="II54">
        <f>IF('7. Pause minimal'!$C$3="Score",,)</f>
        <v>0</v>
      </c>
      <c r="IJ54">
        <f>IF('7. Pause minimal'!$C$3="Score",,)</f>
        <v>0</v>
      </c>
      <c r="IK54">
        <f>IF('7. Pause minimal'!$C$3="Score",,)</f>
        <v>0</v>
      </c>
      <c r="IL54">
        <f>IF('7. Pause minimal'!$C$3="Score",,)</f>
        <v>0</v>
      </c>
      <c r="IM54">
        <f>IF('7. Pause minimal'!$C$3="Score",,)</f>
        <v>0</v>
      </c>
      <c r="IN54">
        <f>IF('7. Pause minimal'!$C$3="Score",,)</f>
        <v>0</v>
      </c>
      <c r="IO54">
        <f>IF('7. Pause minimal'!$C$3="Score",,)</f>
        <v>0</v>
      </c>
      <c r="IP54">
        <f>IF('7. Pause minimal'!$C$3="Score",,)</f>
        <v>0</v>
      </c>
      <c r="IQ54">
        <f>IF('7. Pause minimal'!$C$3="Score",,)</f>
        <v>0</v>
      </c>
      <c r="IR54">
        <f>IF('7. Pause minimal'!$C$3="Score",,)</f>
        <v>0</v>
      </c>
      <c r="IS54">
        <f>IF('7. Pause minimal'!$C$3="Score",,)</f>
        <v>0</v>
      </c>
      <c r="IT54">
        <f>IF('7. Pause minimal'!$C$3="Score",,)</f>
        <v>0</v>
      </c>
      <c r="IU54">
        <f>IF('7. Pause minimal'!$C$3="Score",,)</f>
        <v>0</v>
      </c>
      <c r="IV54">
        <f>IF('7. Pause minimal'!$C$3="Score",,)</f>
        <v>0</v>
      </c>
      <c r="IW54">
        <f>IF('7. Pause minimal'!$C$3="Score",,)</f>
        <v>0</v>
      </c>
      <c r="IX54">
        <f>IF('7. Pause minimal'!$C$3="Score",,)</f>
        <v>0</v>
      </c>
      <c r="IY54">
        <f>IF('7. Pause minimal'!$C$3="Score",,)</f>
        <v>0</v>
      </c>
      <c r="IZ54">
        <f>IF('7. Pause minimal'!$C$3="Score",,)</f>
        <v>0</v>
      </c>
      <c r="JA54">
        <f>IF('7. Pause minimal'!$C$3="Score",,)</f>
        <v>0</v>
      </c>
      <c r="JB54">
        <f>IF('7. Pause minimal'!$C$3="Score",,)</f>
        <v>0</v>
      </c>
      <c r="JC54">
        <f>IF('7. Pause minimal'!$C$3="Score",,)</f>
        <v>0</v>
      </c>
      <c r="JD54">
        <f>IF('7. Pause minimal'!$C$3="Score",,)</f>
        <v>0</v>
      </c>
      <c r="JE54">
        <f>IF('7. Pause minimal'!$C$3="Score",,)</f>
        <v>0</v>
      </c>
      <c r="JF54">
        <f>IF('7. Pause minimal'!$C$3="Score",,)</f>
        <v>0</v>
      </c>
      <c r="JG54">
        <f>IF('7. Pause minimal'!$C$3="Score",,)</f>
        <v>0</v>
      </c>
      <c r="JH54">
        <f>IF('7. Pause minimal'!$C$3="Score",,)</f>
        <v>0</v>
      </c>
      <c r="JI54">
        <f>IF('7. Pause minimal'!$C$3="Score",,)</f>
        <v>0</v>
      </c>
      <c r="JJ54">
        <f>IF('7. Pause minimal'!$C$3="Score",,)</f>
        <v>0</v>
      </c>
      <c r="JK54">
        <f>IF('7. Pause minimal'!$C$3="Score",,)</f>
        <v>0</v>
      </c>
      <c r="JL54">
        <f>IF('7. Pause minimal'!$C$3="Score",,)</f>
        <v>0</v>
      </c>
      <c r="JM54">
        <f>IF('7. Pause minimal'!$C$3="Score",,)</f>
        <v>0</v>
      </c>
      <c r="JN54">
        <f>IF('7. Pause minimal'!$C$3="Score",,)</f>
        <v>0</v>
      </c>
      <c r="JO54">
        <f>IF('7. Pause minimal'!$C$3="Score",,)</f>
        <v>0</v>
      </c>
      <c r="JP54">
        <f>IF('7. Pause minimal'!$C$3="Score",,)</f>
        <v>0</v>
      </c>
      <c r="JQ54">
        <f>IF('7. Pause minimal'!$C$3="Score",,)</f>
        <v>0</v>
      </c>
      <c r="JR54">
        <f>IF('7. Pause minimal'!$C$3="Score",,)</f>
        <v>0</v>
      </c>
      <c r="JS54">
        <f>IF('7. Pause minimal'!$C$3="Score",,)</f>
        <v>0</v>
      </c>
      <c r="JT54">
        <f>IF('7. Pause minimal'!$C$3="Score",,)</f>
        <v>0</v>
      </c>
      <c r="JU54">
        <f>IF('7. Pause minimal'!$C$3="Score",,)</f>
        <v>0</v>
      </c>
      <c r="JV54">
        <f>IF('7. Pause minimal'!$C$3="Score",,)</f>
        <v>0</v>
      </c>
      <c r="JW54">
        <f>IF('7. Pause minimal'!$C$3="Score",,)</f>
        <v>0</v>
      </c>
      <c r="JX54">
        <f>IF('7. Pause minimal'!$C$3="Score",,)</f>
        <v>0</v>
      </c>
      <c r="JY54">
        <f>IF('7. Pause minimal'!$C$3="Score",,)</f>
        <v>0</v>
      </c>
      <c r="JZ54">
        <f>IF('7. Pause minimal'!$C$3="Score",,)</f>
        <v>0</v>
      </c>
      <c r="KA54">
        <f>IF('7. Pause minimal'!$C$3="Score",,)</f>
        <v>0</v>
      </c>
      <c r="KB54">
        <f>IF('7. Pause minimal'!$C$3="Score",,)</f>
        <v>0</v>
      </c>
      <c r="KC54">
        <f>IF('7. Pause minimal'!$C$3="Score",,)</f>
        <v>0</v>
      </c>
      <c r="KD54">
        <f>IF('7. Pause minimal'!$C$3="Score",,)</f>
        <v>0</v>
      </c>
      <c r="KE54">
        <f>IF('7. Pause minimal'!$C$3="Score",,)</f>
        <v>0</v>
      </c>
      <c r="KF54">
        <f>IF('7. Pause minimal'!$C$3="Score",,)</f>
        <v>0</v>
      </c>
      <c r="KG54">
        <f>IF('7. Pause minimal'!$C$3="Score",,)</f>
        <v>0</v>
      </c>
      <c r="KH54">
        <f>IF('7. Pause minimal'!$C$3="Score",,)</f>
        <v>0</v>
      </c>
      <c r="KI54">
        <f>IF('7. Pause minimal'!$C$3="Score",,)</f>
        <v>0</v>
      </c>
      <c r="KJ54">
        <f>IF('7. Pause minimal'!$C$3="Score",,)</f>
        <v>0</v>
      </c>
      <c r="KK54">
        <f>IF('7. Pause minimal'!$C$3="Score",,)</f>
        <v>0</v>
      </c>
      <c r="KL54">
        <f>IF('7. Pause minimal'!$C$3="Score",,)</f>
        <v>0</v>
      </c>
      <c r="KM54">
        <f>IF('7. Pause minimal'!$C$3="Score",,)</f>
        <v>0</v>
      </c>
      <c r="KN54">
        <f>IF('7. Pause minimal'!$C$3="Score",,)</f>
        <v>0</v>
      </c>
      <c r="KO54">
        <f>IF('7. Pause minimal'!$C$3="Score",,)</f>
        <v>0</v>
      </c>
    </row>
    <row r="55" spans="2:301" x14ac:dyDescent="0.35">
      <c r="B55" s="186" t="s">
        <v>659</v>
      </c>
      <c r="D55" s="478">
        <f t="shared" si="3"/>
        <v>0</v>
      </c>
      <c r="E55">
        <f>IF('7. Pause minimal'!$C$3="Score",,)</f>
        <v>0</v>
      </c>
      <c r="P55">
        <f>IF('7. Pause minimal'!$C$3="Score",,)</f>
        <v>0</v>
      </c>
      <c r="Q55">
        <f>IF('7. Pause minimal'!$C$3="Score",,)</f>
        <v>0</v>
      </c>
      <c r="R55">
        <f>IF('7. Pause minimal'!$C$3="Score",,)</f>
        <v>0</v>
      </c>
      <c r="S55">
        <f>IF('7. Pause minimal'!$C$3="Score",,)</f>
        <v>0</v>
      </c>
      <c r="T55">
        <f>IF('7. Pause minimal'!$C$3="Score",,)</f>
        <v>0</v>
      </c>
      <c r="U55">
        <f>IF('7. Pause minimal'!$C$3="Score",0,0)</f>
        <v>0</v>
      </c>
      <c r="V55">
        <f>IF('7. Pause minimal'!$C$3="Score",0,0)</f>
        <v>0</v>
      </c>
      <c r="W55">
        <f>IF('7. Pause minimal'!$C$3="Score",0,0)</f>
        <v>0</v>
      </c>
      <c r="X55">
        <f>IF('7. Pause minimal'!$C$3="Score",0,0)</f>
        <v>0</v>
      </c>
      <c r="Y55">
        <f>IF('7. Pause minimal'!$C$3="Score",0,0)</f>
        <v>0</v>
      </c>
      <c r="Z55">
        <f>IF('7. Pause minimal'!$C$3="Score",0,0)</f>
        <v>0</v>
      </c>
      <c r="AA55">
        <f>IF('7. Pause minimal'!$C$3="Score",0,0)</f>
        <v>0</v>
      </c>
      <c r="AB55">
        <f>IF('7. Pause minimal'!$C$3="Score",0,0)</f>
        <v>0</v>
      </c>
      <c r="AC55">
        <f>IF('7. Pause minimal'!$C$3="Score",0,0)</f>
        <v>0</v>
      </c>
      <c r="AD55">
        <f>IF('7. Pause minimal'!$C$3="Score",0,0)</f>
        <v>0</v>
      </c>
      <c r="AE55">
        <f>IF('7. Pause minimal'!$C$3="Score",0,0)</f>
        <v>0</v>
      </c>
      <c r="AF55">
        <f>IF('7. Pause minimal'!$C$3="Score",0,0)</f>
        <v>0</v>
      </c>
      <c r="AG55">
        <f>IF('7. Pause minimal'!$C$3="Score",0,0)</f>
        <v>0</v>
      </c>
      <c r="AH55">
        <f>IF('7. Pause minimal'!$C$3="Score",0,0)</f>
        <v>0</v>
      </c>
      <c r="AI55">
        <f>IF('7. Pause minimal'!$C$3="Score",0,0)</f>
        <v>0</v>
      </c>
      <c r="AJ55">
        <f>IF('7. Pause minimal'!$C$3="Score",0,0)</f>
        <v>0</v>
      </c>
      <c r="AK55">
        <f>IF('7. Pause minimal'!$C$3="Score",0,0)</f>
        <v>0</v>
      </c>
      <c r="AL55">
        <f>IF('7. Pause minimal'!$C$3="Score",0,0)</f>
        <v>0</v>
      </c>
      <c r="AM55">
        <f>IF('7. Pause minimal'!$C$3="Score",0,0)</f>
        <v>0</v>
      </c>
      <c r="AN55">
        <f>IF('7. Pause minimal'!$C$3="Score",0,0)</f>
        <v>0</v>
      </c>
      <c r="AO55">
        <f>IF('7. Pause minimal'!$C$3="Score",0,0)</f>
        <v>0</v>
      </c>
      <c r="AP55">
        <f>IF('7. Pause minimal'!$C$3="Score",0,0)</f>
        <v>0</v>
      </c>
      <c r="AQ55">
        <f>IF('7. Pause minimal'!$C$3="Score",0,0)</f>
        <v>0</v>
      </c>
      <c r="AR55">
        <f>IF('7. Pause minimal'!$C$3="Score",0,0)</f>
        <v>0</v>
      </c>
      <c r="AS55">
        <f>IF('7. Pause minimal'!$C$3="Score",0,0)</f>
        <v>0</v>
      </c>
      <c r="AT55">
        <f>IF('7. Pause minimal'!$C$3="Score",0,0)</f>
        <v>0</v>
      </c>
      <c r="AU55">
        <f>IF('7. Pause minimal'!$C$3="Score",0,0)</f>
        <v>0</v>
      </c>
      <c r="AV55">
        <f>IF('7. Pause minimal'!$C$3="Score",0,0)</f>
        <v>0</v>
      </c>
      <c r="AW55">
        <f>IF('7. Pause minimal'!$C$3="Score",0,0)</f>
        <v>0</v>
      </c>
      <c r="AX55">
        <f>IF('7. Pause minimal'!$C$3="Score",0,0)</f>
        <v>0</v>
      </c>
      <c r="AY55">
        <f>IF('7. Pause minimal'!$C$3="Score",0,0)</f>
        <v>0</v>
      </c>
      <c r="AZ55">
        <f>IF('7. Pause minimal'!$C$3="Score",0,0)</f>
        <v>0</v>
      </c>
      <c r="BA55">
        <f>IF('7. Pause minimal'!$C$3="Score",0,0)</f>
        <v>0</v>
      </c>
      <c r="BB55">
        <f>IF('7. Pause minimal'!$C$3="Score",0,0)</f>
        <v>0</v>
      </c>
      <c r="BC55">
        <f>IF('7. Pause minimal'!$C$3="Score",0,0)</f>
        <v>0</v>
      </c>
      <c r="BD55">
        <f>IF('7. Pause minimal'!$C$3="Score",0,0)</f>
        <v>0</v>
      </c>
      <c r="BE55">
        <f>IF('7. Pause minimal'!$C$3="Score",0,0)</f>
        <v>0</v>
      </c>
      <c r="BF55">
        <f>IF('7. Pause minimal'!$C$3="Score",0,0)</f>
        <v>0</v>
      </c>
      <c r="BG55">
        <f>IF('7. Pause minimal'!$C$3="Score",0,0)</f>
        <v>0</v>
      </c>
      <c r="BH55">
        <f>IF('7. Pause minimal'!$C$3="Score",0,0)</f>
        <v>0</v>
      </c>
      <c r="BI55">
        <f>IF('7. Pause minimal'!$C$3="Score",0,0)</f>
        <v>0</v>
      </c>
      <c r="BJ55">
        <f>IF('7. Pause minimal'!$C$3="Score",0,0)</f>
        <v>0</v>
      </c>
      <c r="BK55">
        <f>IF('7. Pause minimal'!$C$3="Score",0,0)</f>
        <v>0</v>
      </c>
      <c r="BL55">
        <f>IF('7. Pause minimal'!$C$3="Score",0,0)</f>
        <v>0</v>
      </c>
      <c r="BM55">
        <f>IF('7. Pause minimal'!$C$3="Score",0,0)</f>
        <v>0</v>
      </c>
      <c r="BN55">
        <f>IF('7. Pause minimal'!$C$3="Score",0,0)</f>
        <v>0</v>
      </c>
      <c r="BO55">
        <f>IF('7. Pause minimal'!$C$3="Score",0,0)</f>
        <v>0</v>
      </c>
      <c r="BP55">
        <f>IF('7. Pause minimal'!$C$3="Score",0,0)</f>
        <v>0</v>
      </c>
      <c r="BQ55">
        <f>IF('7. Pause minimal'!$C$3="Score",0,0)</f>
        <v>0</v>
      </c>
      <c r="BR55">
        <f>IF('7. Pause minimal'!$C$3="Score",0,0)</f>
        <v>0</v>
      </c>
      <c r="BS55">
        <f>IF('7. Pause minimal'!$C$3="Score",0,0)</f>
        <v>0</v>
      </c>
      <c r="BT55">
        <f>IF('7. Pause minimal'!$C$3="Score",0,0)</f>
        <v>0</v>
      </c>
      <c r="BU55">
        <f>IF('7. Pause minimal'!$C$3="Score",0,0)</f>
        <v>0</v>
      </c>
      <c r="BV55">
        <f>IF('7. Pause minimal'!$C$3="Score",0,0)</f>
        <v>0</v>
      </c>
      <c r="BW55">
        <f>IF('7. Pause minimal'!$C$3="Score",0,0)</f>
        <v>0</v>
      </c>
      <c r="BX55">
        <f>IF('7. Pause minimal'!$C$3="Score",0,0)</f>
        <v>0</v>
      </c>
      <c r="BY55">
        <f>IF('7. Pause minimal'!$C$3="Score",0,0)</f>
        <v>0</v>
      </c>
      <c r="BZ55">
        <f>IF('7. Pause minimal'!$C$3="Score",0,0)</f>
        <v>0</v>
      </c>
      <c r="CA55">
        <f>IF('7. Pause minimal'!$C$3="Score",0,0)</f>
        <v>0</v>
      </c>
      <c r="CB55">
        <f>IF('7. Pause minimal'!$C$3="Score",0,0)</f>
        <v>0</v>
      </c>
      <c r="CC55">
        <f>IF('7. Pause minimal'!$C$3="Score",0,0)</f>
        <v>0</v>
      </c>
      <c r="CD55">
        <f>IF('7. Pause minimal'!$C$3="Score",0,0)</f>
        <v>0</v>
      </c>
      <c r="CE55">
        <f>IF('7. Pause minimal'!$C$3="Score",0,0)</f>
        <v>0</v>
      </c>
      <c r="CF55">
        <f>IF('7. Pause minimal'!$C$3="Score",0,0)</f>
        <v>0</v>
      </c>
      <c r="CG55">
        <f>IF('7. Pause minimal'!$C$3="Score",0,0)</f>
        <v>0</v>
      </c>
      <c r="CH55">
        <f>IF('7. Pause minimal'!$C$3="Score",0,0)</f>
        <v>0</v>
      </c>
      <c r="CI55">
        <f>IF('7. Pause minimal'!$C$3="Score",0,0)</f>
        <v>0</v>
      </c>
      <c r="CJ55">
        <f>IF('7. Pause minimal'!$C$3="Score",0,0)</f>
        <v>0</v>
      </c>
      <c r="CK55">
        <f>IF('7. Pause minimal'!$C$3="Score",0,0)</f>
        <v>0</v>
      </c>
      <c r="CL55">
        <f>IF('7. Pause minimal'!$C$3="Score",0,0)</f>
        <v>0</v>
      </c>
      <c r="CM55">
        <f>IF('7. Pause minimal'!$C$3="Score",0,0)</f>
        <v>0</v>
      </c>
      <c r="CN55">
        <f>IF('7. Pause minimal'!$C$3="Score",0,0)</f>
        <v>0</v>
      </c>
      <c r="CO55">
        <f>IF('7. Pause minimal'!$C$3="Score",0,0)</f>
        <v>0</v>
      </c>
      <c r="CP55">
        <f>IF('7. Pause minimal'!$C$3="Score",0,0)</f>
        <v>0</v>
      </c>
      <c r="CQ55">
        <f>IF('7. Pause minimal'!$C$3="Score",0,0)</f>
        <v>0</v>
      </c>
      <c r="CR55">
        <f>IF('7. Pause minimal'!$C$3="Score",0,0)</f>
        <v>0</v>
      </c>
      <c r="CS55">
        <f>IF('7. Pause minimal'!$C$3="Score",0,0)</f>
        <v>0</v>
      </c>
      <c r="CT55">
        <f>IF('7. Pause minimal'!$C$3="Score",0,0)</f>
        <v>0</v>
      </c>
      <c r="CU55">
        <f>IF('7. Pause minimal'!$C$3="Score",0,0)</f>
        <v>0</v>
      </c>
      <c r="CV55">
        <f>IF('7. Pause minimal'!$C$3="Score",0,0)</f>
        <v>0</v>
      </c>
      <c r="CW55">
        <f>IF('7. Pause minimal'!$C$3="Score",0,0)</f>
        <v>0</v>
      </c>
      <c r="CX55">
        <f>IF('7. Pause minimal'!$C$3="Score",0,0)</f>
        <v>0</v>
      </c>
      <c r="CY55">
        <f>IF('7. Pause minimal'!$C$3="Score",0,0)</f>
        <v>0</v>
      </c>
      <c r="CZ55">
        <f>IF('7. Pause minimal'!$C$3="Score",0,0)</f>
        <v>0</v>
      </c>
      <c r="DA55">
        <f>IF('7. Pause minimal'!$C$3="Score",0,0)</f>
        <v>0</v>
      </c>
    </row>
    <row r="56" spans="2:301" x14ac:dyDescent="0.35">
      <c r="B56" s="186" t="s">
        <v>660</v>
      </c>
      <c r="D56" s="478">
        <f t="shared" si="3"/>
        <v>8.2352941176470587E-2</v>
      </c>
      <c r="E56">
        <f>IF('7. Pause minimal'!$C$3="Score",,)</f>
        <v>0</v>
      </c>
      <c r="P56">
        <f>IF('7. Pause minimal'!$C$3="Score",,)</f>
        <v>0</v>
      </c>
      <c r="Q56">
        <f>IF('7. Pause minimal'!$C$3="Score",,)</f>
        <v>0</v>
      </c>
      <c r="R56">
        <f>IF('7. Pause minimal'!$C$3="Score",,)</f>
        <v>0</v>
      </c>
      <c r="S56">
        <f>IF('7. Pause minimal'!$C$3="Score",,)</f>
        <v>0</v>
      </c>
      <c r="T56">
        <f>IF('7. Pause minimal'!$C$3="Score",,)</f>
        <v>0</v>
      </c>
      <c r="U56">
        <f>IF('7. Pause minimal'!$C$3="Score",0,0)</f>
        <v>0</v>
      </c>
      <c r="V56">
        <f>IF('7. Pause minimal'!$C$3="Score",0,0)</f>
        <v>0</v>
      </c>
      <c r="W56">
        <f>IF('7. Pause minimal'!$C$3="Score",0,0)</f>
        <v>0</v>
      </c>
      <c r="X56">
        <f>IF('7. Pause minimal'!$C$3="Score",0,0)</f>
        <v>0</v>
      </c>
      <c r="Y56">
        <f>IF('7. Pause minimal'!$C$3="Score",0,0)</f>
        <v>0</v>
      </c>
      <c r="Z56">
        <f>IF('7. Pause minimal'!$C$3="Score",0,0)</f>
        <v>0</v>
      </c>
      <c r="AA56">
        <f>IF('7. Pause minimal'!$C$3="Score",0,0)</f>
        <v>0</v>
      </c>
      <c r="AB56">
        <f>IF('7. Pause minimal'!$C$3="Score",0,0)</f>
        <v>0</v>
      </c>
      <c r="AC56">
        <f>IF('7. Pause minimal'!$C$3="Score",0,0)</f>
        <v>0</v>
      </c>
      <c r="AD56">
        <f>IF('7. Pause minimal'!$C$3="Score",0,0)</f>
        <v>0</v>
      </c>
      <c r="AE56">
        <f>IF('7. Pause minimal'!$C$3="Score",0,0)</f>
        <v>0</v>
      </c>
      <c r="AF56">
        <f>IF('7. Pause minimal'!$C$3="Score",0,0)</f>
        <v>0</v>
      </c>
      <c r="AG56">
        <f>IF('7. Pause minimal'!$C$3="Score",0,0)</f>
        <v>0</v>
      </c>
      <c r="AH56">
        <f>IF('7. Pause minimal'!$C$3="Score",0,0)</f>
        <v>0</v>
      </c>
      <c r="AI56">
        <f>IF('7. Pause minimal'!$C$3="Score",0,0)</f>
        <v>0</v>
      </c>
      <c r="AJ56">
        <f>IF('7. Pause minimal'!$C$3="Score",0,0)</f>
        <v>0</v>
      </c>
      <c r="AK56">
        <f>IF('7. Pause minimal'!$C$3="Score",0,0)</f>
        <v>0</v>
      </c>
      <c r="AL56">
        <f>IF('7. Pause minimal'!$C$3="Score",0,0)</f>
        <v>0</v>
      </c>
      <c r="AM56">
        <f>IF('7. Pause minimal'!$C$3="Score",0,0)</f>
        <v>0</v>
      </c>
      <c r="AN56">
        <f>IF('7. Pause minimal'!$C$3="Score",0,0)</f>
        <v>0</v>
      </c>
      <c r="AO56">
        <f>IF('7. Pause minimal'!$C$3="Score",0,0)</f>
        <v>0</v>
      </c>
      <c r="AP56">
        <f>IF('7. Pause minimal'!$C$3="Score",0,0)</f>
        <v>0</v>
      </c>
      <c r="AQ56">
        <f>IF('7. Pause minimal'!$C$3="Score",0,0)</f>
        <v>0</v>
      </c>
      <c r="AR56">
        <f>IF('7. Pause minimal'!$C$3="Score",0,0)</f>
        <v>0</v>
      </c>
      <c r="AS56">
        <f>IF('7. Pause minimal'!$C$3="Score",0,0)</f>
        <v>0</v>
      </c>
      <c r="AT56">
        <f>IF('7. Pause minimal'!$C$3="Score",0,0)</f>
        <v>0</v>
      </c>
      <c r="AU56">
        <f>IF('7. Pause minimal'!$C$3="Score",0,0)</f>
        <v>0</v>
      </c>
      <c r="AV56">
        <f>IF('7. Pause minimal'!$C$3="Score",0,0)</f>
        <v>0</v>
      </c>
      <c r="AW56">
        <f>IF('7. Pause minimal'!$C$3="Score",0,0)</f>
        <v>0</v>
      </c>
      <c r="AX56">
        <f>IF('7. Pause minimal'!$C$3="Score",0,0)</f>
        <v>0</v>
      </c>
      <c r="AY56">
        <f>IF('7. Pause minimal'!$C$3="Score",0,0)</f>
        <v>0</v>
      </c>
      <c r="AZ56">
        <f>IF('7. Pause minimal'!$C$3="Score",0,0)</f>
        <v>0</v>
      </c>
      <c r="BA56">
        <f>IF('7. Pause minimal'!$C$3="Score",0,0)</f>
        <v>0</v>
      </c>
      <c r="BB56">
        <f>IF('7. Pause minimal'!$C$3="Score",0,0)</f>
        <v>0</v>
      </c>
      <c r="BC56">
        <f>IF('7. Pause minimal'!$C$3="Score",0,0)</f>
        <v>0</v>
      </c>
      <c r="BD56">
        <f>IF('7. Pause minimal'!$C$3="Score",0,0)</f>
        <v>0</v>
      </c>
      <c r="BE56">
        <f>IF('7. Pause minimal'!$C$3="Score",0,0)</f>
        <v>0</v>
      </c>
      <c r="BF56">
        <f>IF('7. Pause minimal'!$C$3="Score",0,0)</f>
        <v>0</v>
      </c>
      <c r="BG56">
        <f>IF('7. Pause minimal'!$C$3="Score",0,0)</f>
        <v>0</v>
      </c>
      <c r="BH56">
        <f>IF('7. Pause minimal'!$C$3="Score",0,0)</f>
        <v>0</v>
      </c>
      <c r="BI56">
        <f>IF('7. Pause minimal'!$C$3="Score",0,0)</f>
        <v>0</v>
      </c>
      <c r="BJ56">
        <f>IF('7. Pause minimal'!$C$3="Score",0,0)</f>
        <v>0</v>
      </c>
      <c r="BK56">
        <f>IF('7. Pause minimal'!$C$3="Score",0,0)</f>
        <v>0</v>
      </c>
      <c r="BL56">
        <f>IF('7. Pause minimal'!$C$3="Score",0,0)</f>
        <v>0</v>
      </c>
      <c r="BM56">
        <f>IF('7. Pause minimal'!$C$3="Score",0,0)</f>
        <v>0</v>
      </c>
      <c r="BN56">
        <f>IF('7. Pause minimal'!$C$3="Score",0,0)</f>
        <v>0</v>
      </c>
      <c r="BO56">
        <f>IF('7. Pause minimal'!$C$3="Score",0,0)</f>
        <v>0</v>
      </c>
      <c r="BP56">
        <f>IF('7. Pause minimal'!$C$3="Score",0,0)</f>
        <v>0</v>
      </c>
      <c r="BQ56">
        <f>IF('7. Pause minimal'!$C$3="Score",0,0)</f>
        <v>0</v>
      </c>
      <c r="BR56">
        <f>IF('7. Pause minimal'!$C$3="Score",0,0)</f>
        <v>0</v>
      </c>
      <c r="BS56">
        <f>IF('7. Pause minimal'!$C$3="Score",0,0)</f>
        <v>0</v>
      </c>
      <c r="BT56">
        <f>IF('7. Pause minimal'!$C$3="Score",0,0)</f>
        <v>0</v>
      </c>
      <c r="BU56">
        <f>IF('7. Pause minimal'!$C$3="Score",0,0)</f>
        <v>0</v>
      </c>
      <c r="BV56">
        <f>IF('7. Pause minimal'!$C$3="Score",0,0)</f>
        <v>0</v>
      </c>
      <c r="BW56">
        <f>IF('7. Pause minimal'!$C$3="Score",0,0)</f>
        <v>0</v>
      </c>
      <c r="BX56">
        <f>IF('7. Pause minimal'!$C$3="Score",0,0)</f>
        <v>0</v>
      </c>
      <c r="BY56">
        <f>IF('7. Pause minimal'!$C$3="Score",0,0)</f>
        <v>0</v>
      </c>
      <c r="BZ56">
        <f>IF('7. Pause minimal'!$C$3="Score",0,0)</f>
        <v>0</v>
      </c>
      <c r="CA56">
        <f>IF('7. Pause minimal'!$C$3="Score",0,0)</f>
        <v>0</v>
      </c>
      <c r="CB56">
        <f>IF('7. Pause minimal'!$C$3="Score",0,0)</f>
        <v>0</v>
      </c>
      <c r="CC56">
        <f>IF('7. Pause minimal'!$C$3="Score",0,0)</f>
        <v>0</v>
      </c>
      <c r="CD56">
        <f>IF('7. Pause minimal'!$C$3="Score",0,0)</f>
        <v>0</v>
      </c>
      <c r="CE56">
        <f>IF('7. Pause minimal'!$C$3="Score",0,0)</f>
        <v>0</v>
      </c>
      <c r="CF56">
        <f>IF('7. Pause minimal'!$C$3="Score",0,0)</f>
        <v>0</v>
      </c>
      <c r="CG56">
        <f>IF('7. Pause minimal'!$C$3="Score",0,0)</f>
        <v>0</v>
      </c>
      <c r="CH56">
        <f>IF('7. Pause minimal'!$C$3="Score",0,0)</f>
        <v>0</v>
      </c>
      <c r="CI56">
        <f>IF('7. Pause minimal'!$C$3="Score",0,0)</f>
        <v>0</v>
      </c>
      <c r="CJ56">
        <f>IF('7. Pause minimal'!$C$3="Score",0,0)</f>
        <v>0</v>
      </c>
      <c r="CK56">
        <f>IF('7. Pause minimal'!$C$3="Score",0,0)</f>
        <v>0</v>
      </c>
      <c r="CL56">
        <f>IF('7. Pause minimal'!$C$3="Score",0,0)</f>
        <v>0</v>
      </c>
      <c r="CM56">
        <f>IF('7. Pause minimal'!$C$3="Score",0,0)</f>
        <v>0</v>
      </c>
      <c r="CN56">
        <f>IF('7. Pause minimal'!$C$3="Score",0,0)</f>
        <v>0</v>
      </c>
      <c r="CO56">
        <f>IF('7. Pause minimal'!$C$3="Score",0,0)</f>
        <v>0</v>
      </c>
      <c r="CP56">
        <f>IF('7. Pause minimal'!$C$3="Score",0,0)</f>
        <v>0</v>
      </c>
      <c r="CQ56">
        <f>IF('7. Pause minimal'!$C$3="Score",0,0)</f>
        <v>0</v>
      </c>
      <c r="CR56">
        <f>IF('7. Pause minimal'!$C$3="Score",0,0)</f>
        <v>0</v>
      </c>
      <c r="CS56">
        <f>IF('7. Pause minimal'!$C$3="Score",0,0)</f>
        <v>0</v>
      </c>
      <c r="CT56">
        <f>IF('7. Pause minimal'!$C$3="Score",1,1)</f>
        <v>1</v>
      </c>
      <c r="CU56">
        <f>IF('7. Pause minimal'!$C$3="Score",1,1)</f>
        <v>1</v>
      </c>
      <c r="CV56">
        <f>IF('7. Pause minimal'!$C$3="Score",1,1)</f>
        <v>1</v>
      </c>
      <c r="CW56">
        <f>IF('7. Pause minimal'!$C$3="Score",1,1)</f>
        <v>1</v>
      </c>
      <c r="CX56">
        <f>IF('7. Pause minimal'!$C$3="Score",1,1)</f>
        <v>1</v>
      </c>
      <c r="CY56">
        <f>IF('7. Pause minimal'!$C$3="Score",2,2)</f>
        <v>2</v>
      </c>
      <c r="CZ56">
        <f>IF('7. Pause minimal'!$C$3="Score",0,0)</f>
        <v>0</v>
      </c>
      <c r="DA56">
        <f>IF('7. Pause minimal'!$C$3="Score",0,0)</f>
        <v>0</v>
      </c>
    </row>
    <row r="57" spans="2:301" x14ac:dyDescent="0.35">
      <c r="B57" s="186" t="s">
        <v>661</v>
      </c>
      <c r="D57" s="478">
        <f t="shared" si="3"/>
        <v>8.2352941176470587E-2</v>
      </c>
      <c r="E57">
        <f>IF('7. Pause minimal'!$C$3="Score",,)</f>
        <v>0</v>
      </c>
      <c r="P57">
        <f>IF('7. Pause minimal'!$C$3="Score",,)</f>
        <v>0</v>
      </c>
      <c r="Q57">
        <f>IF('7. Pause minimal'!$C$3="Score",,)</f>
        <v>0</v>
      </c>
      <c r="R57">
        <f>IF('7. Pause minimal'!$C$3="Score",,)</f>
        <v>0</v>
      </c>
      <c r="S57">
        <f>IF('7. Pause minimal'!$C$3="Score",,)</f>
        <v>0</v>
      </c>
      <c r="T57">
        <f>IF('7. Pause minimal'!$C$3="Score",,)</f>
        <v>0</v>
      </c>
      <c r="U57">
        <f>IF('7. Pause minimal'!$C$3="Score",1,1)</f>
        <v>1</v>
      </c>
      <c r="V57">
        <f>IF('7. Pause minimal'!$C$3="Score",1,1)</f>
        <v>1</v>
      </c>
      <c r="W57">
        <f>IF('7. Pause minimal'!$C$3="Score",1,1)</f>
        <v>1</v>
      </c>
      <c r="X57">
        <f>IF('7. Pause minimal'!$C$3="Score",1,1)</f>
        <v>1</v>
      </c>
      <c r="Y57">
        <f>IF('7. Pause minimal'!$C$3="Score",1,1)</f>
        <v>1</v>
      </c>
      <c r="Z57">
        <f>IF('7. Pause minimal'!$C$3="Score",1,1)</f>
        <v>1</v>
      </c>
      <c r="AA57">
        <f>IF('7. Pause minimal'!$C$3="Score",1,1)</f>
        <v>1</v>
      </c>
      <c r="AB57">
        <f>IF('7. Pause minimal'!$C$3="Score",0,0)</f>
        <v>0</v>
      </c>
      <c r="AC57">
        <f>IF('7. Pause minimal'!$C$3="Score",0,0)</f>
        <v>0</v>
      </c>
      <c r="AD57">
        <f>IF('7. Pause minimal'!$C$3="Score",0,0)</f>
        <v>0</v>
      </c>
      <c r="AE57">
        <f>IF('7. Pause minimal'!$C$3="Score",0,0)</f>
        <v>0</v>
      </c>
      <c r="AF57">
        <f>IF('7. Pause minimal'!$C$3="Score",0,0)</f>
        <v>0</v>
      </c>
      <c r="AG57">
        <f>IF('7. Pause minimal'!$C$3="Score",0,0)</f>
        <v>0</v>
      </c>
      <c r="AH57">
        <f>IF('7. Pause minimal'!$C$3="Score",0,0)</f>
        <v>0</v>
      </c>
      <c r="AI57">
        <f>IF('7. Pause minimal'!$C$3="Score",0,0)</f>
        <v>0</v>
      </c>
      <c r="AJ57">
        <f>IF('7. Pause minimal'!$C$3="Score",0,0)</f>
        <v>0</v>
      </c>
      <c r="AK57">
        <f>IF('7. Pause minimal'!$C$3="Score",0,0)</f>
        <v>0</v>
      </c>
      <c r="AL57">
        <f>IF('7. Pause minimal'!$C$3="Score",0,0)</f>
        <v>0</v>
      </c>
      <c r="AM57">
        <f>IF('7. Pause minimal'!$C$3="Score",0,0)</f>
        <v>0</v>
      </c>
      <c r="AN57">
        <f>IF('7. Pause minimal'!$C$3="Score",0,0)</f>
        <v>0</v>
      </c>
      <c r="AO57">
        <f>IF('7. Pause minimal'!$C$3="Score",0,0)</f>
        <v>0</v>
      </c>
      <c r="AP57">
        <f>IF('7. Pause minimal'!$C$3="Score",0,0)</f>
        <v>0</v>
      </c>
      <c r="AQ57">
        <f>IF('7. Pause minimal'!$C$3="Score",0,0)</f>
        <v>0</v>
      </c>
      <c r="AR57">
        <f>IF('7. Pause minimal'!$C$3="Score",0,0)</f>
        <v>0</v>
      </c>
      <c r="AS57">
        <f>IF('7. Pause minimal'!$C$3="Score",0,0)</f>
        <v>0</v>
      </c>
      <c r="AT57">
        <f>IF('7. Pause minimal'!$C$3="Score",0,0)</f>
        <v>0</v>
      </c>
      <c r="AU57">
        <f>IF('7. Pause minimal'!$C$3="Score",0,0)</f>
        <v>0</v>
      </c>
      <c r="AV57">
        <f>IF('7. Pause minimal'!$C$3="Score",0,0)</f>
        <v>0</v>
      </c>
      <c r="AW57">
        <f>IF('7. Pause minimal'!$C$3="Score",0,0)</f>
        <v>0</v>
      </c>
      <c r="AX57">
        <f>IF('7. Pause minimal'!$C$3="Score",0,0)</f>
        <v>0</v>
      </c>
      <c r="AY57">
        <f>IF('7. Pause minimal'!$C$3="Score",0,0)</f>
        <v>0</v>
      </c>
      <c r="AZ57">
        <f>IF('7. Pause minimal'!$C$3="Score",0,0)</f>
        <v>0</v>
      </c>
      <c r="BA57">
        <f>IF('7. Pause minimal'!$C$3="Score",0,0)</f>
        <v>0</v>
      </c>
      <c r="BB57">
        <f>IF('7. Pause minimal'!$C$3="Score",0,0)</f>
        <v>0</v>
      </c>
      <c r="BC57">
        <f>IF('7. Pause minimal'!$C$3="Score",0,0)</f>
        <v>0</v>
      </c>
      <c r="BD57">
        <f>IF('7. Pause minimal'!$C$3="Score",0,0)</f>
        <v>0</v>
      </c>
      <c r="BE57">
        <f>IF('7. Pause minimal'!$C$3="Score",0,0)</f>
        <v>0</v>
      </c>
      <c r="BF57">
        <f>IF('7. Pause minimal'!$C$3="Score",0,0)</f>
        <v>0</v>
      </c>
      <c r="BG57">
        <f>IF('7. Pause minimal'!$C$3="Score",0,0)</f>
        <v>0</v>
      </c>
      <c r="BH57">
        <f>IF('7. Pause minimal'!$C$3="Score",0,0)</f>
        <v>0</v>
      </c>
      <c r="BI57">
        <f>IF('7. Pause minimal'!$C$3="Score",0,0)</f>
        <v>0</v>
      </c>
      <c r="BJ57">
        <f>IF('7. Pause minimal'!$C$3="Score",0,0)</f>
        <v>0</v>
      </c>
      <c r="BK57">
        <f>IF('7. Pause minimal'!$C$3="Score",0,0)</f>
        <v>0</v>
      </c>
      <c r="BL57">
        <f>IF('7. Pause minimal'!$C$3="Score",0,0)</f>
        <v>0</v>
      </c>
      <c r="BM57">
        <f>IF('7. Pause minimal'!$C$3="Score",0,0)</f>
        <v>0</v>
      </c>
      <c r="BN57">
        <f>IF('7. Pause minimal'!$C$3="Score",0,0)</f>
        <v>0</v>
      </c>
      <c r="BO57">
        <f>IF('7. Pause minimal'!$C$3="Score",0,0)</f>
        <v>0</v>
      </c>
      <c r="BP57">
        <f>IF('7. Pause minimal'!$C$3="Score",0,0)</f>
        <v>0</v>
      </c>
      <c r="BQ57">
        <f>IF('7. Pause minimal'!$C$3="Score",0,0)</f>
        <v>0</v>
      </c>
      <c r="BR57">
        <f>IF('7. Pause minimal'!$C$3="Score",0,0)</f>
        <v>0</v>
      </c>
      <c r="BS57">
        <f>IF('7. Pause minimal'!$C$3="Score",0,0)</f>
        <v>0</v>
      </c>
      <c r="BT57">
        <f>IF('7. Pause minimal'!$C$3="Score",0,0)</f>
        <v>0</v>
      </c>
      <c r="BU57">
        <f>IF('7. Pause minimal'!$C$3="Score",0,0)</f>
        <v>0</v>
      </c>
      <c r="BV57">
        <f>IF('7. Pause minimal'!$C$3="Score",0,0)</f>
        <v>0</v>
      </c>
      <c r="BW57">
        <f>IF('7. Pause minimal'!$C$3="Score",0,0)</f>
        <v>0</v>
      </c>
      <c r="BX57">
        <f>IF('7. Pause minimal'!$C$3="Score",0,0)</f>
        <v>0</v>
      </c>
      <c r="BY57">
        <f>IF('7. Pause minimal'!$C$3="Score",0,0)</f>
        <v>0</v>
      </c>
      <c r="BZ57">
        <f>IF('7. Pause minimal'!$C$3="Score",0,0)</f>
        <v>0</v>
      </c>
      <c r="CA57">
        <f>IF('7. Pause minimal'!$C$3="Score",0,0)</f>
        <v>0</v>
      </c>
      <c r="CB57">
        <f>IF('7. Pause minimal'!$C$3="Score",0,0)</f>
        <v>0</v>
      </c>
      <c r="CC57">
        <f>IF('7. Pause minimal'!$C$3="Score",0,0)</f>
        <v>0</v>
      </c>
      <c r="CD57">
        <f>IF('7. Pause minimal'!$C$3="Score",0,0)</f>
        <v>0</v>
      </c>
      <c r="CE57">
        <f>IF('7. Pause minimal'!$C$3="Score",0,0)</f>
        <v>0</v>
      </c>
      <c r="CF57">
        <f>IF('7. Pause minimal'!$C$3="Score",0,0)</f>
        <v>0</v>
      </c>
      <c r="CG57">
        <f>IF('7. Pause minimal'!$C$3="Score",0,0)</f>
        <v>0</v>
      </c>
      <c r="CH57">
        <f>IF('7. Pause minimal'!$C$3="Score",0,0)</f>
        <v>0</v>
      </c>
      <c r="CI57">
        <f>IF('7. Pause minimal'!$C$3="Score",0,0)</f>
        <v>0</v>
      </c>
      <c r="CJ57">
        <f>IF('7. Pause minimal'!$C$3="Score",0,0)</f>
        <v>0</v>
      </c>
      <c r="CK57">
        <f>IF('7. Pause minimal'!$C$3="Score",0,0)</f>
        <v>0</v>
      </c>
      <c r="CL57">
        <f>IF('7. Pause minimal'!$C$3="Score",0,0)</f>
        <v>0</v>
      </c>
      <c r="CM57">
        <f>IF('7. Pause minimal'!$C$3="Score",0,0)</f>
        <v>0</v>
      </c>
      <c r="CN57">
        <f>IF('7. Pause minimal'!$C$3="Score",0,0)</f>
        <v>0</v>
      </c>
      <c r="CO57">
        <f>IF('7. Pause minimal'!$C$3="Score",0,0)</f>
        <v>0</v>
      </c>
      <c r="CP57">
        <f>IF('7. Pause minimal'!$C$3="Score",0,0)</f>
        <v>0</v>
      </c>
      <c r="CQ57">
        <f>IF('7. Pause minimal'!$C$3="Score",0,0)</f>
        <v>0</v>
      </c>
      <c r="CR57">
        <f>IF('7. Pause minimal'!$C$3="Score",0,0)</f>
        <v>0</v>
      </c>
      <c r="CS57">
        <f>IF('7. Pause minimal'!$C$3="Score",0,0)</f>
        <v>0</v>
      </c>
      <c r="CT57">
        <f>IF('7. Pause minimal'!$C$3="Score",0,0)</f>
        <v>0</v>
      </c>
      <c r="CU57">
        <f>IF('7. Pause minimal'!$C$3="Score",0,0)</f>
        <v>0</v>
      </c>
      <c r="CV57">
        <f>IF('7. Pause minimal'!$C$3="Score",0,0)</f>
        <v>0</v>
      </c>
      <c r="CW57">
        <f>IF('7. Pause minimal'!$C$3="Score",0,0)</f>
        <v>0</v>
      </c>
      <c r="CX57">
        <f>IF('7. Pause minimal'!$C$3="Score",0,0)</f>
        <v>0</v>
      </c>
      <c r="CY57">
        <f>IF('7. Pause minimal'!$C$3="Score",0,0)</f>
        <v>0</v>
      </c>
      <c r="CZ57">
        <f>IF('7. Pause minimal'!$C$3="Score",0,0)</f>
        <v>0</v>
      </c>
      <c r="DA57">
        <f>IF('7. Pause minimal'!$C$3="Score",0,0)</f>
        <v>0</v>
      </c>
    </row>
    <row r="58" spans="2:301" x14ac:dyDescent="0.35">
      <c r="B58" s="186" t="s">
        <v>662</v>
      </c>
      <c r="D58" s="478">
        <f t="shared" si="3"/>
        <v>0</v>
      </c>
      <c r="E58">
        <f>IF('7. Pause minimal'!$C$3="Score",,)</f>
        <v>0</v>
      </c>
      <c r="P58">
        <f>IF('7. Pause minimal'!$C$3="Score",,)</f>
        <v>0</v>
      </c>
      <c r="Q58">
        <f>IF('7. Pause minimal'!$C$3="Score",,)</f>
        <v>0</v>
      </c>
      <c r="R58">
        <f>IF('7. Pause minimal'!$C$3="Score",,)</f>
        <v>0</v>
      </c>
      <c r="S58">
        <f>IF('7. Pause minimal'!$C$3="Score",,)</f>
        <v>0</v>
      </c>
      <c r="T58">
        <f>IF('7. Pause minimal'!$C$3="Score",,)</f>
        <v>0</v>
      </c>
      <c r="U58">
        <f>IF('7. Pause minimal'!$C$3="Score",0,0)</f>
        <v>0</v>
      </c>
      <c r="V58">
        <f>IF('7. Pause minimal'!$C$3="Score",0,0)</f>
        <v>0</v>
      </c>
      <c r="W58">
        <f>IF('7. Pause minimal'!$C$3="Score",0,0)</f>
        <v>0</v>
      </c>
      <c r="X58">
        <f>IF('7. Pause minimal'!$C$3="Score",0,0)</f>
        <v>0</v>
      </c>
      <c r="Y58">
        <f>IF('7. Pause minimal'!$C$3="Score",0,0)</f>
        <v>0</v>
      </c>
      <c r="Z58">
        <f>IF('7. Pause minimal'!$C$3="Score",0,0)</f>
        <v>0</v>
      </c>
      <c r="AA58">
        <f>IF('7. Pause minimal'!$C$3="Score",0,0)</f>
        <v>0</v>
      </c>
      <c r="AB58">
        <f>IF('7. Pause minimal'!$C$3="Score",0,0)</f>
        <v>0</v>
      </c>
      <c r="AC58">
        <f>IF('7. Pause minimal'!$C$3="Score",0,0)</f>
        <v>0</v>
      </c>
      <c r="AD58">
        <f>IF('7. Pause minimal'!$C$3="Score",0,0)</f>
        <v>0</v>
      </c>
      <c r="AE58">
        <f>IF('7. Pause minimal'!$C$3="Score",0,0)</f>
        <v>0</v>
      </c>
      <c r="AF58">
        <f>IF('7. Pause minimal'!$C$3="Score",0,0)</f>
        <v>0</v>
      </c>
      <c r="AG58">
        <f>IF('7. Pause minimal'!$C$3="Score",0,0)</f>
        <v>0</v>
      </c>
      <c r="AH58">
        <f>IF('7. Pause minimal'!$C$3="Score",0,0)</f>
        <v>0</v>
      </c>
      <c r="AI58">
        <f>IF('7. Pause minimal'!$C$3="Score",0,0)</f>
        <v>0</v>
      </c>
      <c r="AJ58">
        <f>IF('7. Pause minimal'!$C$3="Score",0,0)</f>
        <v>0</v>
      </c>
      <c r="AK58">
        <f>IF('7. Pause minimal'!$C$3="Score",0,0)</f>
        <v>0</v>
      </c>
      <c r="AL58">
        <f>IF('7. Pause minimal'!$C$3="Score",0,0)</f>
        <v>0</v>
      </c>
      <c r="AM58">
        <f>IF('7. Pause minimal'!$C$3="Score",0,0)</f>
        <v>0</v>
      </c>
      <c r="AN58">
        <f>IF('7. Pause minimal'!$C$3="Score",0,0)</f>
        <v>0</v>
      </c>
      <c r="AO58">
        <f>IF('7. Pause minimal'!$C$3="Score",0,0)</f>
        <v>0</v>
      </c>
      <c r="AP58">
        <f>IF('7. Pause minimal'!$C$3="Score",0,0)</f>
        <v>0</v>
      </c>
      <c r="AQ58">
        <f>IF('7. Pause minimal'!$C$3="Score",0,0)</f>
        <v>0</v>
      </c>
      <c r="AR58">
        <f>IF('7. Pause minimal'!$C$3="Score",0,0)</f>
        <v>0</v>
      </c>
      <c r="AS58">
        <f>IF('7. Pause minimal'!$C$3="Score",0,0)</f>
        <v>0</v>
      </c>
      <c r="AT58">
        <f>IF('7. Pause minimal'!$C$3="Score",0,0)</f>
        <v>0</v>
      </c>
      <c r="AU58">
        <f>IF('7. Pause minimal'!$C$3="Score",0,0)</f>
        <v>0</v>
      </c>
      <c r="AV58">
        <f>IF('7. Pause minimal'!$C$3="Score",0,0)</f>
        <v>0</v>
      </c>
      <c r="AW58">
        <f>IF('7. Pause minimal'!$C$3="Score",0,0)</f>
        <v>0</v>
      </c>
      <c r="AX58">
        <f>IF('7. Pause minimal'!$C$3="Score",0,0)</f>
        <v>0</v>
      </c>
      <c r="AY58">
        <f>IF('7. Pause minimal'!$C$3="Score",0,0)</f>
        <v>0</v>
      </c>
      <c r="AZ58">
        <f>IF('7. Pause minimal'!$C$3="Score",0,0)</f>
        <v>0</v>
      </c>
      <c r="BA58">
        <f>IF('7. Pause minimal'!$C$3="Score",0,0)</f>
        <v>0</v>
      </c>
      <c r="BB58">
        <f>IF('7. Pause minimal'!$C$3="Score",0,0)</f>
        <v>0</v>
      </c>
      <c r="BC58">
        <f>IF('7. Pause minimal'!$C$3="Score",0,0)</f>
        <v>0</v>
      </c>
      <c r="BD58">
        <f>IF('7. Pause minimal'!$C$3="Score",0,0)</f>
        <v>0</v>
      </c>
      <c r="BE58">
        <f>IF('7. Pause minimal'!$C$3="Score",0,0)</f>
        <v>0</v>
      </c>
      <c r="BF58">
        <f>IF('7. Pause minimal'!$C$3="Score",0,0)</f>
        <v>0</v>
      </c>
      <c r="BG58">
        <f>IF('7. Pause minimal'!$C$3="Score",0,0)</f>
        <v>0</v>
      </c>
      <c r="BH58">
        <f>IF('7. Pause minimal'!$C$3="Score",0,0)</f>
        <v>0</v>
      </c>
      <c r="BI58">
        <f>IF('7. Pause minimal'!$C$3="Score",0,0)</f>
        <v>0</v>
      </c>
      <c r="BJ58">
        <f>IF('7. Pause minimal'!$C$3="Score",0,0)</f>
        <v>0</v>
      </c>
      <c r="BK58">
        <f>IF('7. Pause minimal'!$C$3="Score",0,0)</f>
        <v>0</v>
      </c>
      <c r="BL58">
        <f>IF('7. Pause minimal'!$C$3="Score",0,0)</f>
        <v>0</v>
      </c>
      <c r="BM58">
        <f>IF('7. Pause minimal'!$C$3="Score",0,0)</f>
        <v>0</v>
      </c>
      <c r="BN58">
        <f>IF('7. Pause minimal'!$C$3="Score",0,0)</f>
        <v>0</v>
      </c>
      <c r="BO58">
        <f>IF('7. Pause minimal'!$C$3="Score",0,0)</f>
        <v>0</v>
      </c>
      <c r="BP58">
        <f>IF('7. Pause minimal'!$C$3="Score",0,0)</f>
        <v>0</v>
      </c>
      <c r="BQ58">
        <f>IF('7. Pause minimal'!$C$3="Score",0,0)</f>
        <v>0</v>
      </c>
      <c r="BR58">
        <f>IF('7. Pause minimal'!$C$3="Score",0,0)</f>
        <v>0</v>
      </c>
      <c r="BS58">
        <f>IF('7. Pause minimal'!$C$3="Score",0,0)</f>
        <v>0</v>
      </c>
      <c r="BT58">
        <f>IF('7. Pause minimal'!$C$3="Score",0,0)</f>
        <v>0</v>
      </c>
      <c r="BU58">
        <f>IF('7. Pause minimal'!$C$3="Score",0,0)</f>
        <v>0</v>
      </c>
      <c r="BV58">
        <f>IF('7. Pause minimal'!$C$3="Score",0,0)</f>
        <v>0</v>
      </c>
      <c r="BW58">
        <f>IF('7. Pause minimal'!$C$3="Score",0,0)</f>
        <v>0</v>
      </c>
      <c r="BX58">
        <f>IF('7. Pause minimal'!$C$3="Score",0,0)</f>
        <v>0</v>
      </c>
      <c r="BY58">
        <f>IF('7. Pause minimal'!$C$3="Score",0,0)</f>
        <v>0</v>
      </c>
      <c r="BZ58">
        <f>IF('7. Pause minimal'!$C$3="Score",0,0)</f>
        <v>0</v>
      </c>
      <c r="CA58">
        <f>IF('7. Pause minimal'!$C$3="Score",0,0)</f>
        <v>0</v>
      </c>
      <c r="CB58">
        <f>IF('7. Pause minimal'!$C$3="Score",0,0)</f>
        <v>0</v>
      </c>
      <c r="CC58">
        <f>IF('7. Pause minimal'!$C$3="Score",0,0)</f>
        <v>0</v>
      </c>
      <c r="CD58">
        <f>IF('7. Pause minimal'!$C$3="Score",0,0)</f>
        <v>0</v>
      </c>
      <c r="CE58">
        <f>IF('7. Pause minimal'!$C$3="Score",0,0)</f>
        <v>0</v>
      </c>
      <c r="CF58">
        <f>IF('7. Pause minimal'!$C$3="Score",0,0)</f>
        <v>0</v>
      </c>
      <c r="CG58">
        <f>IF('7. Pause minimal'!$C$3="Score",0,0)</f>
        <v>0</v>
      </c>
      <c r="CH58">
        <f>IF('7. Pause minimal'!$C$3="Score",0,0)</f>
        <v>0</v>
      </c>
      <c r="CI58">
        <f>IF('7. Pause minimal'!$C$3="Score",0,0)</f>
        <v>0</v>
      </c>
      <c r="CJ58">
        <f>IF('7. Pause minimal'!$C$3="Score",0,0)</f>
        <v>0</v>
      </c>
      <c r="CK58">
        <f>IF('7. Pause minimal'!$C$3="Score",0,0)</f>
        <v>0</v>
      </c>
      <c r="CL58">
        <f>IF('7. Pause minimal'!$C$3="Score",0,0)</f>
        <v>0</v>
      </c>
      <c r="CM58">
        <f>IF('7. Pause minimal'!$C$3="Score",0,0)</f>
        <v>0</v>
      </c>
      <c r="CN58">
        <f>IF('7. Pause minimal'!$C$3="Score",0,0)</f>
        <v>0</v>
      </c>
      <c r="CO58">
        <f>IF('7. Pause minimal'!$C$3="Score",0,0)</f>
        <v>0</v>
      </c>
      <c r="CP58">
        <f>IF('7. Pause minimal'!$C$3="Score",0,0)</f>
        <v>0</v>
      </c>
      <c r="CQ58">
        <f>IF('7. Pause minimal'!$C$3="Score",0,0)</f>
        <v>0</v>
      </c>
      <c r="CR58">
        <f>IF('7. Pause minimal'!$C$3="Score",0,0)</f>
        <v>0</v>
      </c>
      <c r="CS58">
        <f>IF('7. Pause minimal'!$C$3="Score",0,0)</f>
        <v>0</v>
      </c>
      <c r="CT58">
        <f>IF('7. Pause minimal'!$C$3="Score",0,0)</f>
        <v>0</v>
      </c>
      <c r="CU58">
        <f>IF('7. Pause minimal'!$C$3="Score",0,0)</f>
        <v>0</v>
      </c>
      <c r="CV58">
        <f>IF('7. Pause minimal'!$C$3="Score",0,0)</f>
        <v>0</v>
      </c>
      <c r="CW58">
        <f>IF('7. Pause minimal'!$C$3="Score",0,0)</f>
        <v>0</v>
      </c>
      <c r="CX58">
        <f>IF('7. Pause minimal'!$C$3="Score",0,0)</f>
        <v>0</v>
      </c>
      <c r="CY58">
        <f>IF('7. Pause minimal'!$C$3="Score",0,0)</f>
        <v>0</v>
      </c>
      <c r="CZ58">
        <f>IF('7. Pause minimal'!$C$3="Score",0,0)</f>
        <v>0</v>
      </c>
      <c r="DA58">
        <f>IF('7. Pause minimal'!$C$3="Score",0,0)</f>
        <v>0</v>
      </c>
    </row>
    <row r="59" spans="2:301" x14ac:dyDescent="0.35">
      <c r="B59" s="186" t="s">
        <v>663</v>
      </c>
      <c r="D59" s="478">
        <f t="shared" si="3"/>
        <v>0</v>
      </c>
      <c r="E59">
        <f>IF('7. Pause minimal'!$C$3="Score",,)</f>
        <v>0</v>
      </c>
      <c r="P59">
        <f>IF('7. Pause minimal'!$C$3="Score",,)</f>
        <v>0</v>
      </c>
      <c r="Q59">
        <f>IF('7. Pause minimal'!$C$3="Score",,)</f>
        <v>0</v>
      </c>
      <c r="R59">
        <f>IF('7. Pause minimal'!$C$3="Score",,)</f>
        <v>0</v>
      </c>
      <c r="S59">
        <f>IF('7. Pause minimal'!$C$3="Score",,)</f>
        <v>0</v>
      </c>
      <c r="T59">
        <f>IF('7. Pause minimal'!$C$3="Score",,)</f>
        <v>0</v>
      </c>
      <c r="U59">
        <f>IF('7. Pause minimal'!$C$3="Score",0,0)</f>
        <v>0</v>
      </c>
      <c r="V59">
        <f>IF('7. Pause minimal'!$C$3="Score",0,0)</f>
        <v>0</v>
      </c>
      <c r="W59">
        <f>IF('7. Pause minimal'!$C$3="Score",0,0)</f>
        <v>0</v>
      </c>
      <c r="X59">
        <f>IF('7. Pause minimal'!$C$3="Score",0,0)</f>
        <v>0</v>
      </c>
      <c r="Y59">
        <f>IF('7. Pause minimal'!$C$3="Score",0,0)</f>
        <v>0</v>
      </c>
      <c r="Z59">
        <f>IF('7. Pause minimal'!$C$3="Score",0,0)</f>
        <v>0</v>
      </c>
      <c r="AA59">
        <f>IF('7. Pause minimal'!$C$3="Score",0,0)</f>
        <v>0</v>
      </c>
      <c r="AB59">
        <f>IF('7. Pause minimal'!$C$3="Score",0,0)</f>
        <v>0</v>
      </c>
      <c r="AC59">
        <f>IF('7. Pause minimal'!$C$3="Score",0,0)</f>
        <v>0</v>
      </c>
      <c r="AD59">
        <f>IF('7. Pause minimal'!$C$3="Score",0,0)</f>
        <v>0</v>
      </c>
      <c r="AE59">
        <f>IF('7. Pause minimal'!$C$3="Score",0,0)</f>
        <v>0</v>
      </c>
      <c r="AF59">
        <f>IF('7. Pause minimal'!$C$3="Score",0,0)</f>
        <v>0</v>
      </c>
      <c r="AG59">
        <f>IF('7. Pause minimal'!$C$3="Score",0,0)</f>
        <v>0</v>
      </c>
      <c r="AH59">
        <f>IF('7. Pause minimal'!$C$3="Score",0,0)</f>
        <v>0</v>
      </c>
      <c r="AI59">
        <f>IF('7. Pause minimal'!$C$3="Score",0,0)</f>
        <v>0</v>
      </c>
      <c r="AJ59">
        <f>IF('7. Pause minimal'!$C$3="Score",0,0)</f>
        <v>0</v>
      </c>
      <c r="AK59">
        <f>IF('7. Pause minimal'!$C$3="Score",0,0)</f>
        <v>0</v>
      </c>
      <c r="AL59">
        <f>IF('7. Pause minimal'!$C$3="Score",0,0)</f>
        <v>0</v>
      </c>
      <c r="AM59">
        <f>IF('7. Pause minimal'!$C$3="Score",0,0)</f>
        <v>0</v>
      </c>
      <c r="AN59">
        <f>IF('7. Pause minimal'!$C$3="Score",0,0)</f>
        <v>0</v>
      </c>
      <c r="AO59">
        <f>IF('7. Pause minimal'!$C$3="Score",0,0)</f>
        <v>0</v>
      </c>
      <c r="AP59">
        <f>IF('7. Pause minimal'!$C$3="Score",0,0)</f>
        <v>0</v>
      </c>
      <c r="AQ59">
        <f>IF('7. Pause minimal'!$C$3="Score",0,0)</f>
        <v>0</v>
      </c>
      <c r="AR59">
        <f>IF('7. Pause minimal'!$C$3="Score",0,0)</f>
        <v>0</v>
      </c>
      <c r="AS59">
        <f>IF('7. Pause minimal'!$C$3="Score",0,0)</f>
        <v>0</v>
      </c>
      <c r="AT59">
        <f>IF('7. Pause minimal'!$C$3="Score",0,0)</f>
        <v>0</v>
      </c>
      <c r="AU59">
        <f>IF('7. Pause minimal'!$C$3="Score",0,0)</f>
        <v>0</v>
      </c>
      <c r="AV59">
        <f>IF('7. Pause minimal'!$C$3="Score",0,0)</f>
        <v>0</v>
      </c>
      <c r="AW59">
        <f>IF('7. Pause minimal'!$C$3="Score",0,0)</f>
        <v>0</v>
      </c>
      <c r="AX59">
        <f>IF('7. Pause minimal'!$C$3="Score",0,0)</f>
        <v>0</v>
      </c>
      <c r="AY59">
        <f>IF('7. Pause minimal'!$C$3="Score",0,0)</f>
        <v>0</v>
      </c>
      <c r="AZ59">
        <f>IF('7. Pause minimal'!$C$3="Score",0,0)</f>
        <v>0</v>
      </c>
      <c r="BA59">
        <f>IF('7. Pause minimal'!$C$3="Score",0,0)</f>
        <v>0</v>
      </c>
      <c r="BB59">
        <f>IF('7. Pause minimal'!$C$3="Score",0,0)</f>
        <v>0</v>
      </c>
      <c r="BC59">
        <f>IF('7. Pause minimal'!$C$3="Score",0,0)</f>
        <v>0</v>
      </c>
      <c r="BD59">
        <f>IF('7. Pause minimal'!$C$3="Score",0,0)</f>
        <v>0</v>
      </c>
      <c r="BE59">
        <f>IF('7. Pause minimal'!$C$3="Score",0,0)</f>
        <v>0</v>
      </c>
      <c r="BF59">
        <f>IF('7. Pause minimal'!$C$3="Score",0,0)</f>
        <v>0</v>
      </c>
      <c r="BG59">
        <f>IF('7. Pause minimal'!$C$3="Score",0,0)</f>
        <v>0</v>
      </c>
      <c r="BH59">
        <f>IF('7. Pause minimal'!$C$3="Score",0,0)</f>
        <v>0</v>
      </c>
      <c r="BI59">
        <f>IF('7. Pause minimal'!$C$3="Score",0,0)</f>
        <v>0</v>
      </c>
      <c r="BJ59">
        <f>IF('7. Pause minimal'!$C$3="Score",0,0)</f>
        <v>0</v>
      </c>
      <c r="BK59">
        <f>IF('7. Pause minimal'!$C$3="Score",0,0)</f>
        <v>0</v>
      </c>
      <c r="BL59">
        <f>IF('7. Pause minimal'!$C$3="Score",0,0)</f>
        <v>0</v>
      </c>
      <c r="BM59">
        <f>IF('7. Pause minimal'!$C$3="Score",0,0)</f>
        <v>0</v>
      </c>
      <c r="BN59">
        <f>IF('7. Pause minimal'!$C$3="Score",0,0)</f>
        <v>0</v>
      </c>
      <c r="BO59">
        <f>IF('7. Pause minimal'!$C$3="Score",0,0)</f>
        <v>0</v>
      </c>
      <c r="BP59">
        <f>IF('7. Pause minimal'!$C$3="Score",0,0)</f>
        <v>0</v>
      </c>
      <c r="BQ59">
        <f>IF('7. Pause minimal'!$C$3="Score",0,0)</f>
        <v>0</v>
      </c>
      <c r="BR59">
        <f>IF('7. Pause minimal'!$C$3="Score",0,0)</f>
        <v>0</v>
      </c>
      <c r="BS59">
        <f>IF('7. Pause minimal'!$C$3="Score",0,0)</f>
        <v>0</v>
      </c>
      <c r="BT59">
        <f>IF('7. Pause minimal'!$C$3="Score",0,0)</f>
        <v>0</v>
      </c>
      <c r="BU59">
        <f>IF('7. Pause minimal'!$C$3="Score",0,0)</f>
        <v>0</v>
      </c>
      <c r="BV59">
        <f>IF('7. Pause minimal'!$C$3="Score",0,0)</f>
        <v>0</v>
      </c>
      <c r="BW59">
        <f>IF('7. Pause minimal'!$C$3="Score",0,0)</f>
        <v>0</v>
      </c>
      <c r="BX59">
        <f>IF('7. Pause minimal'!$C$3="Score",0,0)</f>
        <v>0</v>
      </c>
      <c r="BY59">
        <f>IF('7. Pause minimal'!$C$3="Score",0,0)</f>
        <v>0</v>
      </c>
      <c r="BZ59">
        <f>IF('7. Pause minimal'!$C$3="Score",0,0)</f>
        <v>0</v>
      </c>
      <c r="CA59">
        <f>IF('7. Pause minimal'!$C$3="Score",0,0)</f>
        <v>0</v>
      </c>
      <c r="CB59">
        <f>IF('7. Pause minimal'!$C$3="Score",0,0)</f>
        <v>0</v>
      </c>
      <c r="CC59">
        <f>IF('7. Pause minimal'!$C$3="Score",0,0)</f>
        <v>0</v>
      </c>
      <c r="CD59">
        <f>IF('7. Pause minimal'!$C$3="Score",0,0)</f>
        <v>0</v>
      </c>
      <c r="CE59">
        <f>IF('7. Pause minimal'!$C$3="Score",0,0)</f>
        <v>0</v>
      </c>
      <c r="CF59">
        <f>IF('7. Pause minimal'!$C$3="Score",0,0)</f>
        <v>0</v>
      </c>
      <c r="CG59">
        <f>IF('7. Pause minimal'!$C$3="Score",0,0)</f>
        <v>0</v>
      </c>
      <c r="CH59">
        <f>IF('7. Pause minimal'!$C$3="Score",0,0)</f>
        <v>0</v>
      </c>
      <c r="CI59">
        <f>IF('7. Pause minimal'!$C$3="Score",0,0)</f>
        <v>0</v>
      </c>
      <c r="CJ59">
        <f>IF('7. Pause minimal'!$C$3="Score",0,0)</f>
        <v>0</v>
      </c>
      <c r="CK59">
        <f>IF('7. Pause minimal'!$C$3="Score",0,0)</f>
        <v>0</v>
      </c>
      <c r="CL59">
        <f>IF('7. Pause minimal'!$C$3="Score",0,0)</f>
        <v>0</v>
      </c>
      <c r="CM59">
        <f>IF('7. Pause minimal'!$C$3="Score",0,0)</f>
        <v>0</v>
      </c>
      <c r="CN59">
        <f>IF('7. Pause minimal'!$C$3="Score",0,0)</f>
        <v>0</v>
      </c>
      <c r="CO59">
        <f>IF('7. Pause minimal'!$C$3="Score",0,0)</f>
        <v>0</v>
      </c>
      <c r="CP59">
        <f>IF('7. Pause minimal'!$C$3="Score",0,0)</f>
        <v>0</v>
      </c>
      <c r="CQ59">
        <f>IF('7. Pause minimal'!$C$3="Score",0,0)</f>
        <v>0</v>
      </c>
      <c r="CR59">
        <f>IF('7. Pause minimal'!$C$3="Score",0,0)</f>
        <v>0</v>
      </c>
      <c r="CS59">
        <f>IF('7. Pause minimal'!$C$3="Score",0,0)</f>
        <v>0</v>
      </c>
      <c r="CT59">
        <f>IF('7. Pause minimal'!$C$3="Score",0,0)</f>
        <v>0</v>
      </c>
      <c r="CU59">
        <f>IF('7. Pause minimal'!$C$3="Score",0,0)</f>
        <v>0</v>
      </c>
      <c r="CV59">
        <f>IF('7. Pause minimal'!$C$3="Score",0,0)</f>
        <v>0</v>
      </c>
      <c r="CW59">
        <f>IF('7. Pause minimal'!$C$3="Score",0,0)</f>
        <v>0</v>
      </c>
      <c r="CX59">
        <f>IF('7. Pause minimal'!$C$3="Score",0,0)</f>
        <v>0</v>
      </c>
      <c r="CY59">
        <f>IF('7. Pause minimal'!$C$3="Score",0,0)</f>
        <v>0</v>
      </c>
      <c r="CZ59">
        <f>IF('7. Pause minimal'!$C$3="Score",0,0)</f>
        <v>0</v>
      </c>
      <c r="DA59">
        <f>IF('7. Pause minimal'!$C$3="Score",0,0)</f>
        <v>0</v>
      </c>
    </row>
    <row r="60" spans="2:301" x14ac:dyDescent="0.35">
      <c r="B60" s="186" t="s">
        <v>664</v>
      </c>
      <c r="D60" s="478">
        <f t="shared" si="3"/>
        <v>0.16470588235294117</v>
      </c>
      <c r="E60">
        <f>IF('7. Pause minimal'!$C$3="Score",,)</f>
        <v>0</v>
      </c>
      <c r="P60">
        <f>IF('7. Pause minimal'!$C$3="Score",,)</f>
        <v>0</v>
      </c>
      <c r="Q60">
        <f>IF('7. Pause minimal'!$C$3="Score",,)</f>
        <v>0</v>
      </c>
      <c r="R60">
        <f>IF('7. Pause minimal'!$C$3="Score",,)</f>
        <v>0</v>
      </c>
      <c r="S60">
        <f>IF('7. Pause minimal'!$C$3="Score",,)</f>
        <v>0</v>
      </c>
      <c r="T60">
        <f>IF('7. Pause minimal'!$C$3="Score",,)</f>
        <v>0</v>
      </c>
      <c r="U60">
        <f>IF('7. Pause minimal'!$C$3="Score",0,0)</f>
        <v>0</v>
      </c>
      <c r="V60">
        <f>IF('7. Pause minimal'!$C$3="Score",0,0)</f>
        <v>0</v>
      </c>
      <c r="W60">
        <f>IF('7. Pause minimal'!$C$3="Score",0,0)</f>
        <v>0</v>
      </c>
      <c r="X60">
        <f>IF('7. Pause minimal'!$C$3="Score",0,0)</f>
        <v>0</v>
      </c>
      <c r="Y60">
        <f>IF('7. Pause minimal'!$C$3="Score",0,0)</f>
        <v>0</v>
      </c>
      <c r="Z60">
        <f>IF('7. Pause minimal'!$C$3="Score",0,0)</f>
        <v>0</v>
      </c>
      <c r="AA60">
        <f>IF('7. Pause minimal'!$C$3="Score",0,0)</f>
        <v>0</v>
      </c>
      <c r="AB60">
        <f>IF('7. Pause minimal'!$C$3="Score",0,0)</f>
        <v>0</v>
      </c>
      <c r="AC60">
        <f>IF('7. Pause minimal'!$C$3="Score",0,0)</f>
        <v>0</v>
      </c>
      <c r="AD60">
        <f>IF('7. Pause minimal'!$C$3="Score",0,0)</f>
        <v>0</v>
      </c>
      <c r="AE60">
        <f>IF('7. Pause minimal'!$C$3="Score",0,0)</f>
        <v>0</v>
      </c>
      <c r="AF60">
        <f>IF('7. Pause minimal'!$C$3="Score",0,0)</f>
        <v>0</v>
      </c>
      <c r="AG60">
        <f>IF('7. Pause minimal'!$C$3="Score",0,0)</f>
        <v>0</v>
      </c>
      <c r="AH60">
        <f>IF('7. Pause minimal'!$C$3="Score",0,0)</f>
        <v>0</v>
      </c>
      <c r="AI60">
        <f>IF('7. Pause minimal'!$C$3="Score",0,0)</f>
        <v>0</v>
      </c>
      <c r="AJ60">
        <f>IF('7. Pause minimal'!$C$3="Score",0,0)</f>
        <v>0</v>
      </c>
      <c r="AK60">
        <f>IF('7. Pause minimal'!$C$3="Score",0,0)</f>
        <v>0</v>
      </c>
      <c r="AL60">
        <f>IF('7. Pause minimal'!$C$3="Score",0,0)</f>
        <v>0</v>
      </c>
      <c r="AM60">
        <f>IF('7. Pause minimal'!$C$3="Score",0,0)</f>
        <v>0</v>
      </c>
      <c r="AN60">
        <f>IF('7. Pause minimal'!$C$3="Score",0,0)</f>
        <v>0</v>
      </c>
      <c r="AO60">
        <f>IF('7. Pause minimal'!$C$3="Score",0,0)</f>
        <v>0</v>
      </c>
      <c r="AP60">
        <f>IF('7. Pause minimal'!$C$3="Score",1,1)</f>
        <v>1</v>
      </c>
      <c r="AQ60">
        <f>IF('7. Pause minimal'!$C$3="Score",1,1)</f>
        <v>1</v>
      </c>
      <c r="AR60">
        <f>IF('7. Pause minimal'!$C$3="Score",1,1)</f>
        <v>1</v>
      </c>
      <c r="AS60">
        <f>IF('7. Pause minimal'!$C$3="Score",1,1)</f>
        <v>1</v>
      </c>
      <c r="AT60">
        <f>IF('7. Pause minimal'!$C$3="Score",1,1)</f>
        <v>1</v>
      </c>
      <c r="AU60">
        <f>IF('7. Pause minimal'!$C$3="Score",1,1)</f>
        <v>1</v>
      </c>
      <c r="AV60">
        <f>IF('7. Pause minimal'!$C$3="Score",1,1)</f>
        <v>1</v>
      </c>
      <c r="AW60">
        <f>IF('7. Pause minimal'!$C$3="Score",0,0)</f>
        <v>0</v>
      </c>
      <c r="AX60">
        <f>IF('7. Pause minimal'!$C$3="Score",0,0)</f>
        <v>0</v>
      </c>
      <c r="AY60">
        <f>IF('7. Pause minimal'!$C$3="Score",0,0)</f>
        <v>0</v>
      </c>
      <c r="AZ60">
        <f>IF('7. Pause minimal'!$C$3="Score",0,0)</f>
        <v>0</v>
      </c>
      <c r="BA60">
        <f>IF('7. Pause minimal'!$C$3="Score",0,0)</f>
        <v>0</v>
      </c>
      <c r="BB60">
        <f>IF('7. Pause minimal'!$C$3="Score",0,0)</f>
        <v>0</v>
      </c>
      <c r="BC60">
        <f>IF('7. Pause minimal'!$C$3="Score",0,0)</f>
        <v>0</v>
      </c>
      <c r="BD60">
        <f>IF('7. Pause minimal'!$C$3="Score",0,0)</f>
        <v>0</v>
      </c>
      <c r="BE60">
        <f>IF('7. Pause minimal'!$C$3="Score",0,0)</f>
        <v>0</v>
      </c>
      <c r="BF60">
        <f>IF('7. Pause minimal'!$C$3="Score",0,0)</f>
        <v>0</v>
      </c>
      <c r="BG60">
        <f>IF('7. Pause minimal'!$C$3="Score",0,0)</f>
        <v>0</v>
      </c>
      <c r="BH60">
        <f>IF('7. Pause minimal'!$C$3="Score",0,0)</f>
        <v>0</v>
      </c>
      <c r="BI60">
        <f>IF('7. Pause minimal'!$C$3="Score",0,0)</f>
        <v>0</v>
      </c>
      <c r="BJ60">
        <f>IF('7. Pause minimal'!$C$3="Score",0,0)</f>
        <v>0</v>
      </c>
      <c r="BK60">
        <f>IF('7. Pause minimal'!$C$3="Score",0,0)</f>
        <v>0</v>
      </c>
      <c r="BL60">
        <f>IF('7. Pause minimal'!$C$3="Score",0,0)</f>
        <v>0</v>
      </c>
      <c r="BM60">
        <f>IF('7. Pause minimal'!$C$3="Score",0,0)</f>
        <v>0</v>
      </c>
      <c r="BN60">
        <f>IF('7. Pause minimal'!$C$3="Score",0,0)</f>
        <v>0</v>
      </c>
      <c r="BO60">
        <f>IF('7. Pause minimal'!$C$3="Score",0,0)</f>
        <v>0</v>
      </c>
      <c r="BP60">
        <f>IF('7. Pause minimal'!$C$3="Score",0,0)</f>
        <v>0</v>
      </c>
      <c r="BQ60">
        <f>IF('7. Pause minimal'!$C$3="Score",0,0)</f>
        <v>0</v>
      </c>
      <c r="BR60">
        <f>IF('7. Pause minimal'!$C$3="Score",0,0)</f>
        <v>0</v>
      </c>
      <c r="BS60">
        <f>IF('7. Pause minimal'!$C$3="Score",0,0)</f>
        <v>0</v>
      </c>
      <c r="BT60">
        <f>IF('7. Pause minimal'!$C$3="Score",0,0)</f>
        <v>0</v>
      </c>
      <c r="BU60">
        <f>IF('7. Pause minimal'!$C$3="Score",0,0)</f>
        <v>0</v>
      </c>
      <c r="BV60">
        <f>IF('7. Pause minimal'!$C$3="Score",0,0)</f>
        <v>0</v>
      </c>
      <c r="BW60">
        <f>IF('7. Pause minimal'!$C$3="Score",0,0)</f>
        <v>0</v>
      </c>
      <c r="BX60">
        <f>IF('7. Pause minimal'!$C$3="Score",0,0)</f>
        <v>0</v>
      </c>
      <c r="BY60">
        <f>IF('7. Pause minimal'!$C$3="Score",0,0)</f>
        <v>0</v>
      </c>
      <c r="BZ60">
        <f>IF('7. Pause minimal'!$C$3="Score",0,0)</f>
        <v>0</v>
      </c>
      <c r="CA60">
        <f>IF('7. Pause minimal'!$C$3="Score",0,0)</f>
        <v>0</v>
      </c>
      <c r="CB60">
        <f>IF('7. Pause minimal'!$C$3="Score",0,0)</f>
        <v>0</v>
      </c>
      <c r="CC60">
        <f>IF('7. Pause minimal'!$C$3="Score",0,0)</f>
        <v>0</v>
      </c>
      <c r="CD60">
        <f>IF('7. Pause minimal'!$C$3="Score",0,0)</f>
        <v>0</v>
      </c>
      <c r="CE60">
        <f>IF('7. Pause minimal'!$C$3="Score",0,0)</f>
        <v>0</v>
      </c>
      <c r="CF60">
        <f>IF('7. Pause minimal'!$C$3="Score",0,0)</f>
        <v>0</v>
      </c>
      <c r="CG60">
        <f>IF('7. Pause minimal'!$C$3="Score",0,0)</f>
        <v>0</v>
      </c>
      <c r="CH60">
        <f>IF('7. Pause minimal'!$C$3="Score",0,0)</f>
        <v>0</v>
      </c>
      <c r="CI60">
        <f>IF('7. Pause minimal'!$C$3="Score",0,0)</f>
        <v>0</v>
      </c>
      <c r="CJ60">
        <f>IF('7. Pause minimal'!$C$3="Score",0,0)</f>
        <v>0</v>
      </c>
      <c r="CK60">
        <f>IF('7. Pause minimal'!$C$3="Score",0,0)</f>
        <v>0</v>
      </c>
      <c r="CL60">
        <f>IF('7. Pause minimal'!$C$3="Score",0,0)</f>
        <v>0</v>
      </c>
      <c r="CM60">
        <f>IF('7. Pause minimal'!$C$3="Score",1,1)</f>
        <v>1</v>
      </c>
      <c r="CN60">
        <f>IF('7. Pause minimal'!$C$3="Score",1,1)</f>
        <v>1</v>
      </c>
      <c r="CO60">
        <f>IF('7. Pause minimal'!$C$3="Score",1,1)</f>
        <v>1</v>
      </c>
      <c r="CP60">
        <f>IF('7. Pause minimal'!$C$3="Score",1,1)</f>
        <v>1</v>
      </c>
      <c r="CQ60">
        <f>IF('7. Pause minimal'!$C$3="Score",1,1)</f>
        <v>1</v>
      </c>
      <c r="CR60">
        <f>IF('7. Pause minimal'!$C$3="Score",1,1)</f>
        <v>1</v>
      </c>
      <c r="CS60">
        <f>IF('7. Pause minimal'!$C$3="Score",1,1)</f>
        <v>1</v>
      </c>
      <c r="CT60">
        <f>IF('7. Pause minimal'!$C$3="Score",0,0)</f>
        <v>0</v>
      </c>
      <c r="CU60">
        <f>IF('7. Pause minimal'!$C$3="Score",0,0)</f>
        <v>0</v>
      </c>
      <c r="CV60">
        <f>IF('7. Pause minimal'!$C$3="Score",0,0)</f>
        <v>0</v>
      </c>
      <c r="CW60">
        <f>IF('7. Pause minimal'!$C$3="Score",0,0)</f>
        <v>0</v>
      </c>
      <c r="CX60">
        <f>IF('7. Pause minimal'!$C$3="Score",0,0)</f>
        <v>0</v>
      </c>
      <c r="CY60">
        <f>IF('7. Pause minimal'!$C$3="Score",0,0)</f>
        <v>0</v>
      </c>
      <c r="CZ60">
        <f>IF('7. Pause minimal'!$C$3="Score",0,0)</f>
        <v>0</v>
      </c>
      <c r="DA60">
        <f>IF('7. Pause minimal'!$C$3="Score",0,0)</f>
        <v>0</v>
      </c>
    </row>
    <row r="61" spans="2:301" ht="15" thickBot="1" x14ac:dyDescent="0.4">
      <c r="B61" s="190" t="s">
        <v>665</v>
      </c>
      <c r="D61" s="478">
        <f t="shared" si="3"/>
        <v>0.15294117647058825</v>
      </c>
      <c r="E61">
        <f>IF('7. Pause minimal'!$C$3="Score",,)</f>
        <v>0</v>
      </c>
      <c r="P61">
        <f>IF('7. Pause minimal'!$C$3="Score",,)</f>
        <v>0</v>
      </c>
      <c r="Q61">
        <f>IF('7. Pause minimal'!$C$3="Score",,)</f>
        <v>0</v>
      </c>
      <c r="R61">
        <f>IF('7. Pause minimal'!$C$3="Score",,)</f>
        <v>0</v>
      </c>
      <c r="S61">
        <f>IF('7. Pause minimal'!$C$3="Score",,)</f>
        <v>0</v>
      </c>
      <c r="T61">
        <f>IF('7. Pause minimal'!$C$3="Score",,)</f>
        <v>0</v>
      </c>
      <c r="U61">
        <f>IF('7. Pause minimal'!$C$3="Score",0,0)</f>
        <v>0</v>
      </c>
      <c r="V61">
        <f>IF('7. Pause minimal'!$C$3="Score",0,0)</f>
        <v>0</v>
      </c>
      <c r="W61">
        <f>IF('7. Pause minimal'!$C$3="Score",0,0)</f>
        <v>0</v>
      </c>
      <c r="X61">
        <f>IF('7. Pause minimal'!$C$3="Score",0,0)</f>
        <v>0</v>
      </c>
      <c r="Y61">
        <f>IF('7. Pause minimal'!$C$3="Score",0,0)</f>
        <v>0</v>
      </c>
      <c r="Z61">
        <f>IF('7. Pause minimal'!$C$3="Score",0,0)</f>
        <v>0</v>
      </c>
      <c r="AA61">
        <f>IF('7. Pause minimal'!$C$3="Score",0,0)</f>
        <v>0</v>
      </c>
      <c r="AB61">
        <f>IF('7. Pause minimal'!$C$3="Score",0,0)</f>
        <v>0</v>
      </c>
      <c r="AC61">
        <f>IF('7. Pause minimal'!$C$3="Score",0,0)</f>
        <v>0</v>
      </c>
      <c r="AD61">
        <f>IF('7. Pause minimal'!$C$3="Score",0,0)</f>
        <v>0</v>
      </c>
      <c r="AE61">
        <f>IF('7. Pause minimal'!$C$3="Score",0,0)</f>
        <v>0</v>
      </c>
      <c r="AF61">
        <f>IF('7. Pause minimal'!$C$3="Score",0,0)</f>
        <v>0</v>
      </c>
      <c r="AG61">
        <f>IF('7. Pause minimal'!$C$3="Score",0,0)</f>
        <v>0</v>
      </c>
      <c r="AH61">
        <f>IF('7. Pause minimal'!$C$3="Score",0,0)</f>
        <v>0</v>
      </c>
      <c r="AI61">
        <f>IF('7. Pause minimal'!$C$3="Score",0,0)</f>
        <v>0</v>
      </c>
      <c r="AJ61">
        <f>IF('7. Pause minimal'!$C$3="Score",0,0)</f>
        <v>0</v>
      </c>
      <c r="AK61">
        <f>IF('7. Pause minimal'!$C$3="Score",0,0)</f>
        <v>0</v>
      </c>
      <c r="AL61">
        <f>IF('7. Pause minimal'!$C$3="Score",0,0)</f>
        <v>0</v>
      </c>
      <c r="AM61">
        <f>IF('7. Pause minimal'!$C$3="Score",0,0)</f>
        <v>0</v>
      </c>
      <c r="AN61">
        <f>IF('7. Pause minimal'!$C$3="Score",0,0)</f>
        <v>0</v>
      </c>
      <c r="AO61">
        <f>IF('7. Pause minimal'!$C$3="Score",0,0)</f>
        <v>0</v>
      </c>
      <c r="AP61">
        <f>IF('7. Pause minimal'!$C$3="Score",0,0)</f>
        <v>0</v>
      </c>
      <c r="AQ61">
        <f>IF('7. Pause minimal'!$C$3="Score",0,0)</f>
        <v>0</v>
      </c>
      <c r="AR61">
        <f>IF('7. Pause minimal'!$C$3="Score",0,0)</f>
        <v>0</v>
      </c>
      <c r="AS61">
        <f>IF('7. Pause minimal'!$C$3="Score",0,0)</f>
        <v>0</v>
      </c>
      <c r="AT61">
        <f>IF('7. Pause minimal'!$C$3="Score",0,0)</f>
        <v>0</v>
      </c>
      <c r="AU61">
        <f>IF('7. Pause minimal'!$C$3="Score",0,0)</f>
        <v>0</v>
      </c>
      <c r="AV61">
        <f>IF('7. Pause minimal'!$C$3="Score",0,0)</f>
        <v>0</v>
      </c>
      <c r="AW61">
        <f>IF('7. Pause minimal'!$C$3="Score",0,0)</f>
        <v>0</v>
      </c>
      <c r="AX61">
        <f>IF('7. Pause minimal'!$C$3="Score",0,0)</f>
        <v>0</v>
      </c>
      <c r="AY61">
        <f>IF('7. Pause minimal'!$C$3="Score",0,0)</f>
        <v>0</v>
      </c>
      <c r="AZ61">
        <f>IF('7. Pause minimal'!$C$3="Score",0,0)</f>
        <v>0</v>
      </c>
      <c r="BA61">
        <f>IF('7. Pause minimal'!$C$3="Score",0,0)</f>
        <v>0</v>
      </c>
      <c r="BB61">
        <f>IF('7. Pause minimal'!$C$3="Score",0,0)</f>
        <v>0</v>
      </c>
      <c r="BC61">
        <f>IF('7. Pause minimal'!$C$3="Score",0,0)</f>
        <v>0</v>
      </c>
      <c r="BD61">
        <f>IF('7. Pause minimal'!$C$3="Score",0,0)</f>
        <v>0</v>
      </c>
      <c r="BE61">
        <f>IF('7. Pause minimal'!$C$3="Score",0,0)</f>
        <v>0</v>
      </c>
      <c r="BF61">
        <f>IF('7. Pause minimal'!$C$3="Score",0,0)</f>
        <v>0</v>
      </c>
      <c r="BG61">
        <f>IF('7. Pause minimal'!$C$3="Score",0,0)</f>
        <v>0</v>
      </c>
      <c r="BH61">
        <f>IF('7. Pause minimal'!$C$3="Score",0,0)</f>
        <v>0</v>
      </c>
      <c r="BI61">
        <f>IF('7. Pause minimal'!$C$3="Score",0,0)</f>
        <v>0</v>
      </c>
      <c r="BJ61">
        <f>IF('7. Pause minimal'!$C$3="Score",0,0)</f>
        <v>0</v>
      </c>
      <c r="BK61">
        <f>IF('7. Pause minimal'!$C$3="Score",0,0)</f>
        <v>0</v>
      </c>
      <c r="BL61">
        <f>IF('7. Pause minimal'!$C$3="Score",0,0)</f>
        <v>0</v>
      </c>
      <c r="BM61">
        <f>IF('7. Pause minimal'!$C$3="Score",0,0)</f>
        <v>0</v>
      </c>
      <c r="BN61">
        <f>IF('7. Pause minimal'!$C$3="Score",0,0)</f>
        <v>0</v>
      </c>
      <c r="BO61">
        <f>IF('7. Pause minimal'!$C$3="Score",0,0)</f>
        <v>0</v>
      </c>
      <c r="BP61">
        <f>IF('7. Pause minimal'!$C$3="Score",0,0)</f>
        <v>0</v>
      </c>
      <c r="BQ61">
        <f>IF('7. Pause minimal'!$C$3="Score",0,0)</f>
        <v>0</v>
      </c>
      <c r="BR61">
        <f>IF('7. Pause minimal'!$C$3="Score",0,0)</f>
        <v>0</v>
      </c>
      <c r="BS61">
        <f>IF('7. Pause minimal'!$C$3="Score",0,0)</f>
        <v>0</v>
      </c>
      <c r="BT61">
        <f>IF('7. Pause minimal'!$C$3="Score",0,0)</f>
        <v>0</v>
      </c>
      <c r="BU61">
        <f>IF('7. Pause minimal'!$C$3="Score",0,0)</f>
        <v>0</v>
      </c>
      <c r="BV61">
        <f>IF('7. Pause minimal'!$C$3="Score",0,0)</f>
        <v>0</v>
      </c>
      <c r="BW61">
        <f>IF('7. Pause minimal'!$C$3="Score",0,0)</f>
        <v>0</v>
      </c>
      <c r="BX61">
        <f>IF('7. Pause minimal'!$C$3="Score",0,0)</f>
        <v>0</v>
      </c>
      <c r="BY61">
        <f>IF('7. Pause minimal'!$C$3="Score",0,0)</f>
        <v>0</v>
      </c>
      <c r="BZ61">
        <f>IF('7. Pause minimal'!$C$3="Score",1,1)</f>
        <v>1</v>
      </c>
      <c r="CA61">
        <f>IF('7. Pause minimal'!$C$3="Score",1,1)</f>
        <v>1</v>
      </c>
      <c r="CB61">
        <f>IF('7. Pause minimal'!$C$3="Score",1,1)</f>
        <v>1</v>
      </c>
      <c r="CC61">
        <f>IF('7. Pause minimal'!$C$3="Score",1,1)</f>
        <v>1</v>
      </c>
      <c r="CD61">
        <f>IF('7. Pause minimal'!$C$3="Score",1,1)</f>
        <v>1</v>
      </c>
      <c r="CE61">
        <f>IF('7. Pause minimal'!$C$3="Score",1,1)</f>
        <v>1</v>
      </c>
      <c r="CF61">
        <f>IF('7. Pause minimal'!$C$3="Score",1,1)</f>
        <v>1</v>
      </c>
      <c r="CG61">
        <f>IF('7. Pause minimal'!$C$3="Score",0,0)</f>
        <v>0</v>
      </c>
      <c r="CH61">
        <f>IF('7. Pause minimal'!$C$3="Score",0,0)</f>
        <v>0</v>
      </c>
      <c r="CI61">
        <f>IF('7. Pause minimal'!$C$3="Score",0,0)</f>
        <v>0</v>
      </c>
      <c r="CJ61">
        <f>IF('7. Pause minimal'!$C$3="Score",0,0)</f>
        <v>0</v>
      </c>
      <c r="CK61">
        <f>IF('7. Pause minimal'!$C$3="Score",0,0)</f>
        <v>0</v>
      </c>
      <c r="CL61">
        <f>IF('7. Pause minimal'!$C$3="Score",0,0)</f>
        <v>0</v>
      </c>
      <c r="CM61">
        <f>IF('7. Pause minimal'!$C$3="Score",0,0)</f>
        <v>0</v>
      </c>
      <c r="CN61">
        <f>IF('7. Pause minimal'!$C$3="Score",0,0)</f>
        <v>0</v>
      </c>
      <c r="CO61">
        <f>IF('7. Pause minimal'!$C$3="Score",0,0)</f>
        <v>0</v>
      </c>
      <c r="CP61">
        <f>IF('7. Pause minimal'!$C$3="Score",0,0)</f>
        <v>0</v>
      </c>
      <c r="CQ61">
        <f>IF('7. Pause minimal'!$C$3="Score",0,0)</f>
        <v>0</v>
      </c>
      <c r="CR61">
        <f>IF('7. Pause minimal'!$C$3="Score",0,0)</f>
        <v>0</v>
      </c>
      <c r="CS61">
        <f>IF('7. Pause minimal'!$C$3="Score",0,0)</f>
        <v>0</v>
      </c>
      <c r="CT61">
        <f>IF('7. Pause minimal'!$C$3="Score",1,1)</f>
        <v>1</v>
      </c>
      <c r="CU61">
        <f>IF('7. Pause minimal'!$C$3="Score",1,1)</f>
        <v>1</v>
      </c>
      <c r="CV61">
        <f>IF('7. Pause minimal'!$C$3="Score",1,1)</f>
        <v>1</v>
      </c>
      <c r="CW61">
        <f>IF('7. Pause minimal'!$C$3="Score",1,1)</f>
        <v>1</v>
      </c>
      <c r="CX61">
        <f>IF('7. Pause minimal'!$C$3="Score",1,1)</f>
        <v>1</v>
      </c>
      <c r="CY61">
        <f>IF('7. Pause minimal'!$C$3="Score",1,1)</f>
        <v>1</v>
      </c>
      <c r="CZ61">
        <f>IF('7. Pause minimal'!$C$3="Score",0,0)</f>
        <v>0</v>
      </c>
      <c r="DA61">
        <f>IF('7. Pause minimal'!$C$3="Score",0,0)</f>
        <v>0</v>
      </c>
    </row>
    <row r="62" spans="2:301" x14ac:dyDescent="0.35">
      <c r="B62" s="186" t="s">
        <v>1105</v>
      </c>
      <c r="D62" s="478">
        <f t="shared" si="3"/>
        <v>0</v>
      </c>
      <c r="E62">
        <f>IF('7. Pause minimal'!$C$3="Score",,)</f>
        <v>0</v>
      </c>
      <c r="P62">
        <f>IF('7. Pause minimal'!$C$3="Score",,)</f>
        <v>0</v>
      </c>
      <c r="Q62">
        <f>IF('7. Pause minimal'!$C$3="Score",,)</f>
        <v>0</v>
      </c>
      <c r="R62">
        <f>IF('7. Pause minimal'!$C$3="Score",,)</f>
        <v>0</v>
      </c>
      <c r="S62">
        <f>IF('7. Pause minimal'!$C$3="Score",,)</f>
        <v>0</v>
      </c>
      <c r="T62">
        <f>IF('7. Pause minimal'!$C$3="Score",,)</f>
        <v>0</v>
      </c>
      <c r="U62">
        <f>IF('7. Pause minimal'!$C$3="Score",0,0)</f>
        <v>0</v>
      </c>
      <c r="V62">
        <f>IF('7. Pause minimal'!$C$3="Score",0,0)</f>
        <v>0</v>
      </c>
      <c r="W62">
        <f>IF('7. Pause minimal'!$C$3="Score",0,0)</f>
        <v>0</v>
      </c>
      <c r="X62">
        <f>IF('7. Pause minimal'!$C$3="Score",0,0)</f>
        <v>0</v>
      </c>
      <c r="Y62">
        <f>IF('7. Pause minimal'!$C$3="Score",0,0)</f>
        <v>0</v>
      </c>
      <c r="Z62">
        <f>IF('7. Pause minimal'!$C$3="Score",0,0)</f>
        <v>0</v>
      </c>
      <c r="AA62">
        <f>IF('7. Pause minimal'!$C$3="Score",0,0)</f>
        <v>0</v>
      </c>
      <c r="AB62">
        <f>IF('7. Pause minimal'!$C$3="Score",0,0)</f>
        <v>0</v>
      </c>
      <c r="AC62">
        <f>IF('7. Pause minimal'!$C$3="Score",0,0)</f>
        <v>0</v>
      </c>
      <c r="AD62">
        <f>IF('7. Pause minimal'!$C$3="Score",0,0)</f>
        <v>0</v>
      </c>
      <c r="AE62">
        <f>IF('7. Pause minimal'!$C$3="Score",0,0)</f>
        <v>0</v>
      </c>
      <c r="AF62">
        <f>IF('7. Pause minimal'!$C$3="Score",0,0)</f>
        <v>0</v>
      </c>
      <c r="AG62">
        <f>IF('7. Pause minimal'!$C$3="Score",0,0)</f>
        <v>0</v>
      </c>
      <c r="AH62">
        <f>IF('7. Pause minimal'!$C$3="Score",0,0)</f>
        <v>0</v>
      </c>
      <c r="AI62">
        <f>IF('7. Pause minimal'!$C$3="Score",0,0)</f>
        <v>0</v>
      </c>
      <c r="AJ62">
        <f>IF('7. Pause minimal'!$C$3="Score",0,0)</f>
        <v>0</v>
      </c>
      <c r="AK62">
        <f>IF('7. Pause minimal'!$C$3="Score",0,0)</f>
        <v>0</v>
      </c>
      <c r="AL62">
        <f>IF('7. Pause minimal'!$C$3="Score",0,0)</f>
        <v>0</v>
      </c>
      <c r="AM62">
        <f>IF('7. Pause minimal'!$C$3="Score",0,0)</f>
        <v>0</v>
      </c>
      <c r="AN62">
        <f>IF('7. Pause minimal'!$C$3="Score",0,0)</f>
        <v>0</v>
      </c>
      <c r="AO62">
        <f>IF('7. Pause minimal'!$C$3="Score",0,0)</f>
        <v>0</v>
      </c>
      <c r="AP62">
        <f>IF('7. Pause minimal'!$C$3="Score",0,0)</f>
        <v>0</v>
      </c>
      <c r="AQ62">
        <f>IF('7. Pause minimal'!$C$3="Score",0,0)</f>
        <v>0</v>
      </c>
      <c r="AR62">
        <f>IF('7. Pause minimal'!$C$3="Score",0,0)</f>
        <v>0</v>
      </c>
      <c r="AS62">
        <f>IF('7. Pause minimal'!$C$3="Score",0,0)</f>
        <v>0</v>
      </c>
      <c r="AT62">
        <f>IF('7. Pause minimal'!$C$3="Score",0,0)</f>
        <v>0</v>
      </c>
      <c r="AU62">
        <f>IF('7. Pause minimal'!$C$3="Score",0,0)</f>
        <v>0</v>
      </c>
      <c r="AV62">
        <f>IF('7. Pause minimal'!$C$3="Score",0,0)</f>
        <v>0</v>
      </c>
      <c r="AW62">
        <f>IF('7. Pause minimal'!$C$3="Score",0,0)</f>
        <v>0</v>
      </c>
      <c r="AX62">
        <f>IF('7. Pause minimal'!$C$3="Score",0,0)</f>
        <v>0</v>
      </c>
      <c r="AY62">
        <f>IF('7. Pause minimal'!$C$3="Score",0,0)</f>
        <v>0</v>
      </c>
      <c r="AZ62">
        <f>IF('7. Pause minimal'!$C$3="Score",0,0)</f>
        <v>0</v>
      </c>
      <c r="BA62">
        <f>IF('7. Pause minimal'!$C$3="Score",0,0)</f>
        <v>0</v>
      </c>
      <c r="BB62">
        <f>IF('7. Pause minimal'!$C$3="Score",0,0)</f>
        <v>0</v>
      </c>
      <c r="BC62">
        <f>IF('7. Pause minimal'!$C$3="Score",0,0)</f>
        <v>0</v>
      </c>
      <c r="BD62">
        <f>IF('7. Pause minimal'!$C$3="Score",0,0)</f>
        <v>0</v>
      </c>
      <c r="BE62">
        <f>IF('7. Pause minimal'!$C$3="Score",0,0)</f>
        <v>0</v>
      </c>
      <c r="BF62">
        <f>IF('7. Pause minimal'!$C$3="Score",0,0)</f>
        <v>0</v>
      </c>
      <c r="BG62">
        <f>IF('7. Pause minimal'!$C$3="Score",0,0)</f>
        <v>0</v>
      </c>
      <c r="BH62">
        <f>IF('7. Pause minimal'!$C$3="Score",0,0)</f>
        <v>0</v>
      </c>
      <c r="BI62">
        <f>IF('7. Pause minimal'!$C$3="Score",0,0)</f>
        <v>0</v>
      </c>
      <c r="BJ62">
        <f>IF('7. Pause minimal'!$C$3="Score",0,0)</f>
        <v>0</v>
      </c>
      <c r="BK62">
        <f>IF('7. Pause minimal'!$C$3="Score",0,0)</f>
        <v>0</v>
      </c>
      <c r="BL62">
        <f>IF('7. Pause minimal'!$C$3="Score",0,0)</f>
        <v>0</v>
      </c>
      <c r="BM62">
        <f>IF('7. Pause minimal'!$C$3="Score",0,0)</f>
        <v>0</v>
      </c>
      <c r="BN62">
        <f>IF('7. Pause minimal'!$C$3="Score",0,0)</f>
        <v>0</v>
      </c>
      <c r="BO62">
        <f>IF('7. Pause minimal'!$C$3="Score",0,0)</f>
        <v>0</v>
      </c>
      <c r="BP62">
        <f>IF('7. Pause minimal'!$C$3="Score",0,0)</f>
        <v>0</v>
      </c>
      <c r="BQ62">
        <f>IF('7. Pause minimal'!$C$3="Score",0,0)</f>
        <v>0</v>
      </c>
      <c r="BR62">
        <f>IF('7. Pause minimal'!$C$3="Score",0,0)</f>
        <v>0</v>
      </c>
      <c r="BS62">
        <f>IF('7. Pause minimal'!$C$3="Score",0,0)</f>
        <v>0</v>
      </c>
      <c r="BT62">
        <f>IF('7. Pause minimal'!$C$3="Score",0,0)</f>
        <v>0</v>
      </c>
      <c r="BU62">
        <f>IF('7. Pause minimal'!$C$3="Score",0,0)</f>
        <v>0</v>
      </c>
      <c r="BV62">
        <f>IF('7. Pause minimal'!$C$3="Score",0,0)</f>
        <v>0</v>
      </c>
      <c r="BW62">
        <f>IF('7. Pause minimal'!$C$3="Score",0,0)</f>
        <v>0</v>
      </c>
      <c r="BX62">
        <f>IF('7. Pause minimal'!$C$3="Score",0,0)</f>
        <v>0</v>
      </c>
      <c r="BY62">
        <f>IF('7. Pause minimal'!$C$3="Score",0,0)</f>
        <v>0</v>
      </c>
      <c r="BZ62">
        <f>IF('7. Pause minimal'!$C$3="Score",0,0)</f>
        <v>0</v>
      </c>
      <c r="CA62">
        <f>IF('7. Pause minimal'!$C$3="Score",0,0)</f>
        <v>0</v>
      </c>
      <c r="CB62">
        <f>IF('7. Pause minimal'!$C$3="Score",0,0)</f>
        <v>0</v>
      </c>
      <c r="CC62">
        <f>IF('7. Pause minimal'!$C$3="Score",0,0)</f>
        <v>0</v>
      </c>
      <c r="CD62">
        <f>IF('7. Pause minimal'!$C$3="Score",0,0)</f>
        <v>0</v>
      </c>
      <c r="CE62">
        <f>IF('7. Pause minimal'!$C$3="Score",0,0)</f>
        <v>0</v>
      </c>
      <c r="CF62">
        <f>IF('7. Pause minimal'!$C$3="Score",0,0)</f>
        <v>0</v>
      </c>
      <c r="CG62">
        <f>IF('7. Pause minimal'!$C$3="Score",0,0)</f>
        <v>0</v>
      </c>
      <c r="CH62">
        <f>IF('7. Pause minimal'!$C$3="Score",0,0)</f>
        <v>0</v>
      </c>
      <c r="CI62">
        <f>IF('7. Pause minimal'!$C$3="Score",0,0)</f>
        <v>0</v>
      </c>
      <c r="CJ62">
        <f>IF('7. Pause minimal'!$C$3="Score",0,0)</f>
        <v>0</v>
      </c>
      <c r="CK62">
        <f>IF('7. Pause minimal'!$C$3="Score",0,0)</f>
        <v>0</v>
      </c>
      <c r="CL62">
        <f>IF('7. Pause minimal'!$C$3="Score",0,0)</f>
        <v>0</v>
      </c>
      <c r="CM62">
        <f>IF('7. Pause minimal'!$C$3="Score",0,0)</f>
        <v>0</v>
      </c>
      <c r="CN62">
        <f>IF('7. Pause minimal'!$C$3="Score",0,0)</f>
        <v>0</v>
      </c>
      <c r="CO62">
        <f>IF('7. Pause minimal'!$C$3="Score",0,0)</f>
        <v>0</v>
      </c>
      <c r="CP62">
        <f>IF('7. Pause minimal'!$C$3="Score",0,0)</f>
        <v>0</v>
      </c>
      <c r="CQ62">
        <f>IF('7. Pause minimal'!$C$3="Score",0,0)</f>
        <v>0</v>
      </c>
      <c r="CR62">
        <f>IF('7. Pause minimal'!$C$3="Score",0,0)</f>
        <v>0</v>
      </c>
      <c r="CS62">
        <f>IF('7. Pause minimal'!$C$3="Score",0,0)</f>
        <v>0</v>
      </c>
      <c r="CT62">
        <f>IF('7. Pause minimal'!$C$3="Score",0,0)</f>
        <v>0</v>
      </c>
      <c r="CU62">
        <f>IF('7. Pause minimal'!$C$3="Score",0,0)</f>
        <v>0</v>
      </c>
      <c r="CV62">
        <f>IF('7. Pause minimal'!$C$3="Score",0,0)</f>
        <v>0</v>
      </c>
      <c r="CW62">
        <f>IF('7. Pause minimal'!$C$3="Score",0,0)</f>
        <v>0</v>
      </c>
      <c r="CX62">
        <f>IF('7. Pause minimal'!$C$3="Score",0,0)</f>
        <v>0</v>
      </c>
      <c r="CY62">
        <f>IF('7. Pause minimal'!$C$3="Score",0,0)</f>
        <v>0</v>
      </c>
      <c r="CZ62">
        <f>IF('7. Pause minimal'!$C$3="Score",0,0)</f>
        <v>0</v>
      </c>
      <c r="DA62">
        <f>IF('7. Pause minimal'!$C$3="Score",0,0)</f>
        <v>0</v>
      </c>
    </row>
    <row r="63" spans="2:301" x14ac:dyDescent="0.35">
      <c r="B63" s="186" t="s">
        <v>1106</v>
      </c>
      <c r="D63" s="478">
        <f t="shared" si="3"/>
        <v>1</v>
      </c>
      <c r="E63">
        <f>IF('7. Pause minimal'!$C$3="Score",,)</f>
        <v>0</v>
      </c>
      <c r="P63">
        <f>IF('7. Pause minimal'!$C$3="Score",,)</f>
        <v>0</v>
      </c>
      <c r="Q63">
        <f>IF('7. Pause minimal'!$C$3="Score",,)</f>
        <v>0</v>
      </c>
      <c r="R63">
        <f>IF('7. Pause minimal'!$C$3="Score",,)</f>
        <v>0</v>
      </c>
      <c r="S63">
        <f>IF('7. Pause minimal'!$C$3="Score",,)</f>
        <v>0</v>
      </c>
      <c r="T63">
        <f>IF('7. Pause minimal'!$C$3="Score",,)</f>
        <v>0</v>
      </c>
      <c r="U63">
        <f>IF('7. Pause minimal'!$C$3="Score",2,2)</f>
        <v>2</v>
      </c>
      <c r="V63">
        <f>IF('7. Pause minimal'!$C$3="Score",2,2)</f>
        <v>2</v>
      </c>
      <c r="W63">
        <f>IF('7. Pause minimal'!$C$3="Score",1,1)</f>
        <v>1</v>
      </c>
      <c r="X63">
        <f>IF('7. Pause minimal'!$C$3="Score",1,1)</f>
        <v>1</v>
      </c>
      <c r="Y63">
        <f>IF('7. Pause minimal'!$C$3="Score",1,1)</f>
        <v>1</v>
      </c>
      <c r="Z63">
        <f>IF('7. Pause minimal'!$C$3="Score",1,1)</f>
        <v>1</v>
      </c>
      <c r="AA63">
        <f>IF('7. Pause minimal'!$C$3="Score",0,0)</f>
        <v>0</v>
      </c>
      <c r="AB63">
        <f>IF('7. Pause minimal'!$C$3="Score",1,1)</f>
        <v>1</v>
      </c>
      <c r="AC63">
        <f>IF('7. Pause minimal'!$C$3="Score",1,1)</f>
        <v>1</v>
      </c>
      <c r="AD63">
        <f>IF('7. Pause minimal'!$C$3="Score",1,1)</f>
        <v>1</v>
      </c>
      <c r="AE63">
        <f>IF('7. Pause minimal'!$C$3="Score",1,1)</f>
        <v>1</v>
      </c>
      <c r="AF63">
        <f>IF('7. Pause minimal'!$C$3="Score",2,2)</f>
        <v>2</v>
      </c>
      <c r="AG63">
        <f>IF('7. Pause minimal'!$C$3="Score",2,2)</f>
        <v>2</v>
      </c>
      <c r="AH63">
        <f>IF('7. Pause minimal'!$C$3="Score",2,2)</f>
        <v>2</v>
      </c>
      <c r="AI63">
        <f>IF('7. Pause minimal'!$C$3="Score",1,1)</f>
        <v>1</v>
      </c>
      <c r="AJ63">
        <f>IF('7. Pause minimal'!$C$3="Score",1,1)</f>
        <v>1</v>
      </c>
      <c r="AK63">
        <f>IF('7. Pause minimal'!$C$3="Score",1,1)</f>
        <v>1</v>
      </c>
      <c r="AL63">
        <f>IF('7. Pause minimal'!$C$3="Score",1,1)</f>
        <v>1</v>
      </c>
      <c r="AM63">
        <f>IF('7. Pause minimal'!$C$3="Score",1,1)</f>
        <v>1</v>
      </c>
      <c r="AN63">
        <f>IF('7. Pause minimal'!$C$3="Score",1,1)</f>
        <v>1</v>
      </c>
      <c r="AO63">
        <f>IF('7. Pause minimal'!$C$3="Score",1,1)</f>
        <v>1</v>
      </c>
      <c r="AP63">
        <f>IF('7. Pause minimal'!$C$3="Score",1,1)</f>
        <v>1</v>
      </c>
      <c r="AQ63">
        <f>IF('7. Pause minimal'!$C$3="Score",1,1)</f>
        <v>1</v>
      </c>
      <c r="AR63">
        <f>IF('7. Pause minimal'!$C$3="Score",1,1)</f>
        <v>1</v>
      </c>
      <c r="AS63">
        <f>IF('7. Pause minimal'!$C$3="Score",1,1)</f>
        <v>1</v>
      </c>
      <c r="AT63">
        <f>IF('7. Pause minimal'!$C$3="Score",0,0)</f>
        <v>0</v>
      </c>
      <c r="AU63">
        <f>IF('7. Pause minimal'!$C$3="Score",1,1)</f>
        <v>1</v>
      </c>
      <c r="AV63">
        <f>IF('7. Pause minimal'!$C$3="Score",2,2)</f>
        <v>2</v>
      </c>
      <c r="AW63">
        <f>IF('7. Pause minimal'!$C$3="Score",2,2)</f>
        <v>2</v>
      </c>
      <c r="AX63">
        <f>IF('7. Pause minimal'!$C$3="Score",2,2)</f>
        <v>2</v>
      </c>
      <c r="AY63">
        <f>IF('7. Pause minimal'!$C$3="Score",2,2)</f>
        <v>2</v>
      </c>
      <c r="AZ63">
        <f>IF('7. Pause minimal'!$C$3="Score",2,2)</f>
        <v>2</v>
      </c>
      <c r="BA63">
        <f>IF('7. Pause minimal'!$C$3="Score",2,2)</f>
        <v>2</v>
      </c>
      <c r="BB63">
        <f>IF('7. Pause minimal'!$C$3="Score",1,1)</f>
        <v>1</v>
      </c>
      <c r="BC63">
        <f>IF('7. Pause minimal'!$C$3="Score",0,0)</f>
        <v>0</v>
      </c>
      <c r="BD63">
        <f>IF('7. Pause minimal'!$C$3="Score",1,1)</f>
        <v>1</v>
      </c>
      <c r="BE63">
        <f>IF('7. Pause minimal'!$C$3="Score",1,1)</f>
        <v>1</v>
      </c>
      <c r="BF63">
        <f>IF('7. Pause minimal'!$C$3="Score",1,1)</f>
        <v>1</v>
      </c>
      <c r="BG63">
        <f>IF('7. Pause minimal'!$C$3="Score",1,1)</f>
        <v>1</v>
      </c>
      <c r="BH63">
        <f>IF('7. Pause minimal'!$C$3="Score",2,2)</f>
        <v>2</v>
      </c>
      <c r="BI63">
        <f>IF('7. Pause minimal'!$C$3="Score",2,2)</f>
        <v>2</v>
      </c>
      <c r="BJ63">
        <f>IF('7. Pause minimal'!$C$3="Score",2,2)</f>
        <v>2</v>
      </c>
      <c r="BK63">
        <f>IF('7. Pause minimal'!$C$3="Score",1,1)</f>
        <v>1</v>
      </c>
      <c r="BL63">
        <f>IF('7. Pause minimal'!$C$3="Score",1,1)</f>
        <v>1</v>
      </c>
      <c r="BM63">
        <f>IF('7. Pause minimal'!$C$3="Score",1,1)</f>
        <v>1</v>
      </c>
      <c r="BN63">
        <f>IF('7. Pause minimal'!$C$3="Score",1,1)</f>
        <v>1</v>
      </c>
      <c r="BO63">
        <f>IF('7. Pause minimal'!$C$3="Score",0,0)</f>
        <v>0</v>
      </c>
      <c r="BP63">
        <f>IF('7. Pause minimal'!$C$3="Score",1,1)</f>
        <v>1</v>
      </c>
      <c r="BQ63">
        <f>IF('7. Pause minimal'!$C$3="Score",1,1)</f>
        <v>1</v>
      </c>
      <c r="BR63">
        <f>IF('7. Pause minimal'!$C$3="Score",1,1)</f>
        <v>1</v>
      </c>
      <c r="BS63">
        <f>IF('7. Pause minimal'!$C$3="Score",1,1)</f>
        <v>1</v>
      </c>
      <c r="BT63">
        <f>IF('7. Pause minimal'!$C$3="Score",1,1)</f>
        <v>1</v>
      </c>
      <c r="BU63">
        <f>IF('7. Pause minimal'!$C$3="Score",1,1)</f>
        <v>1</v>
      </c>
      <c r="BV63">
        <f>IF('7. Pause minimal'!$C$3="Score",1,1)</f>
        <v>1</v>
      </c>
      <c r="BW63">
        <f>IF('7. Pause minimal'!$C$3="Score",0,0)</f>
        <v>0</v>
      </c>
      <c r="BX63">
        <f>IF('7. Pause minimal'!$C$3="Score",0,0)</f>
        <v>0</v>
      </c>
      <c r="BY63">
        <f>IF('7. Pause minimal'!$C$3="Score",1,1)</f>
        <v>1</v>
      </c>
      <c r="BZ63">
        <f>IF('7. Pause minimal'!$C$3="Score",1,1)</f>
        <v>1</v>
      </c>
      <c r="CA63">
        <f>IF('7. Pause minimal'!$C$3="Score",1,1)</f>
        <v>1</v>
      </c>
      <c r="CB63">
        <f>IF('7. Pause minimal'!$C$3="Score",1,1)</f>
        <v>1</v>
      </c>
      <c r="CC63">
        <f>IF('7. Pause minimal'!$C$3="Score",1,1)</f>
        <v>1</v>
      </c>
      <c r="CD63">
        <f>IF('7. Pause minimal'!$C$3="Score",1,1)</f>
        <v>1</v>
      </c>
      <c r="CE63">
        <f>IF('7. Pause minimal'!$C$3="Score",2,2)</f>
        <v>2</v>
      </c>
      <c r="CF63">
        <f>IF('7. Pause minimal'!$C$3="Score",1,1)</f>
        <v>1</v>
      </c>
      <c r="CG63">
        <f>IF('7. Pause minimal'!$C$3="Score",1,1)</f>
        <v>1</v>
      </c>
      <c r="CH63">
        <f>IF('7. Pause minimal'!$C$3="Score",1,1)</f>
        <v>1</v>
      </c>
      <c r="CI63">
        <f>IF('7. Pause minimal'!$C$3="Score",1,1)</f>
        <v>1</v>
      </c>
      <c r="CJ63">
        <f>IF('7. Pause minimal'!$C$3="Score",1,1)</f>
        <v>1</v>
      </c>
      <c r="CK63">
        <f>IF('7. Pause minimal'!$C$3="Score",1,1)</f>
        <v>1</v>
      </c>
      <c r="CL63">
        <f>IF('7. Pause minimal'!$C$3="Score",0,0)</f>
        <v>0</v>
      </c>
      <c r="CM63">
        <f>IF('7. Pause minimal'!$C$3="Score",0,0)</f>
        <v>0</v>
      </c>
      <c r="CN63">
        <f>IF('7. Pause minimal'!$C$3="Score",0,0)</f>
        <v>0</v>
      </c>
      <c r="CO63">
        <f>IF('7. Pause minimal'!$C$3="Score",0,0)</f>
        <v>0</v>
      </c>
      <c r="CP63">
        <f>IF('7. Pause minimal'!$C$3="Score",0,0)</f>
        <v>0</v>
      </c>
      <c r="CQ63">
        <f>IF('7. Pause minimal'!$C$3="Score",1,1)</f>
        <v>1</v>
      </c>
      <c r="CR63">
        <f>IF('7. Pause minimal'!$C$3="Score",1,1)</f>
        <v>1</v>
      </c>
      <c r="CS63">
        <f>IF('7. Pause minimal'!$C$3="Score",1,1)</f>
        <v>1</v>
      </c>
      <c r="CT63">
        <f>IF('7. Pause minimal'!$C$3="Score",1,1)</f>
        <v>1</v>
      </c>
      <c r="CU63">
        <f>IF('7. Pause minimal'!$C$3="Score",1,1)</f>
        <v>1</v>
      </c>
      <c r="CV63">
        <f>IF('7. Pause minimal'!$C$3="Score",1,1)</f>
        <v>1</v>
      </c>
      <c r="CW63">
        <f>IF('7. Pause minimal'!$C$3="Score",1,1)</f>
        <v>1</v>
      </c>
      <c r="CX63">
        <f>IF('7. Pause minimal'!$C$3="Score",0,0)</f>
        <v>0</v>
      </c>
      <c r="CY63">
        <f>IF('7. Pause minimal'!$C$3="Score",0,0)</f>
        <v>0</v>
      </c>
      <c r="CZ63">
        <f>IF('7. Pause minimal'!$C$3="Score",0,0)</f>
        <v>0</v>
      </c>
      <c r="DA63">
        <f>IF('7. Pause minimal'!$C$3="Score",0,0)</f>
        <v>0</v>
      </c>
    </row>
    <row r="64" spans="2:301" x14ac:dyDescent="0.35">
      <c r="B64" s="186" t="s">
        <v>1107</v>
      </c>
      <c r="D64" s="478">
        <f t="shared" si="3"/>
        <v>1.0352941176470589</v>
      </c>
      <c r="E64">
        <f>IF('7. Pause minimal'!$C$3="Score",,)</f>
        <v>0</v>
      </c>
      <c r="P64">
        <f>IF('7. Pause minimal'!$C$3="Score",,)</f>
        <v>0</v>
      </c>
      <c r="Q64">
        <f>IF('7. Pause minimal'!$C$3="Score",,)</f>
        <v>0</v>
      </c>
      <c r="R64">
        <f>IF('7. Pause minimal'!$C$3="Score",,)</f>
        <v>0</v>
      </c>
      <c r="S64">
        <f>IF('7. Pause minimal'!$C$3="Score",,)</f>
        <v>0</v>
      </c>
      <c r="T64">
        <f>IF('7. Pause minimal'!$C$3="Score",,)</f>
        <v>0</v>
      </c>
      <c r="U64">
        <f>IF('7. Pause minimal'!$C$3="Score",1,1)</f>
        <v>1</v>
      </c>
      <c r="V64">
        <f>IF('7. Pause minimal'!$C$3="Score",1,1)</f>
        <v>1</v>
      </c>
      <c r="W64">
        <f>IF('7. Pause minimal'!$C$3="Score",2,2)</f>
        <v>2</v>
      </c>
      <c r="X64">
        <f>IF('7. Pause minimal'!$C$3="Score",2,2)</f>
        <v>2</v>
      </c>
      <c r="Y64">
        <f>IF('7. Pause minimal'!$C$3="Score",1,1)</f>
        <v>1</v>
      </c>
      <c r="Z64">
        <f>IF('7. Pause minimal'!$C$3="Score",1,1)</f>
        <v>1</v>
      </c>
      <c r="AA64">
        <f>IF('7. Pause minimal'!$C$3="Score",1,1)</f>
        <v>1</v>
      </c>
      <c r="AB64">
        <f>IF('7. Pause minimal'!$C$3="Score",1,1)</f>
        <v>1</v>
      </c>
      <c r="AC64">
        <f>IF('7. Pause minimal'!$C$3="Score",1,1)</f>
        <v>1</v>
      </c>
      <c r="AD64">
        <f>IF('7. Pause minimal'!$C$3="Score",0,0)</f>
        <v>0</v>
      </c>
      <c r="AE64">
        <f>IF('7. Pause minimal'!$C$3="Score",0,0)</f>
        <v>0</v>
      </c>
      <c r="AF64">
        <f>IF('7. Pause minimal'!$C$3="Score",0,0)</f>
        <v>0</v>
      </c>
      <c r="AG64">
        <f>IF('7. Pause minimal'!$C$3="Score",0,0)</f>
        <v>0</v>
      </c>
      <c r="AH64">
        <f>IF('7. Pause minimal'!$C$3="Score",0,0)</f>
        <v>0</v>
      </c>
      <c r="AI64">
        <f>IF('7. Pause minimal'!$C$3="Score",0,0)</f>
        <v>0</v>
      </c>
      <c r="AJ64">
        <f>IF('7. Pause minimal'!$C$3="Score",1,1)</f>
        <v>1</v>
      </c>
      <c r="AK64">
        <f>IF('7. Pause minimal'!$C$3="Score",1,1)</f>
        <v>1</v>
      </c>
      <c r="AL64">
        <f>IF('7. Pause minimal'!$C$3="Score",1,1)</f>
        <v>1</v>
      </c>
      <c r="AM64">
        <f>IF('7. Pause minimal'!$C$3="Score",1,1)</f>
        <v>1</v>
      </c>
      <c r="AN64">
        <f>IF('7. Pause minimal'!$C$3="Score",1,1)</f>
        <v>1</v>
      </c>
      <c r="AO64">
        <f>IF('7. Pause minimal'!$C$3="Score",2,2)</f>
        <v>2</v>
      </c>
      <c r="AP64">
        <f>IF('7. Pause minimal'!$C$3="Score",2,2)</f>
        <v>2</v>
      </c>
      <c r="AQ64">
        <f>IF('7. Pause minimal'!$C$3="Score",1,1)</f>
        <v>1</v>
      </c>
      <c r="AR64">
        <f>IF('7. Pause minimal'!$C$3="Score",1,1)</f>
        <v>1</v>
      </c>
      <c r="AS64">
        <f>IF('7. Pause minimal'!$C$3="Score",1,1)</f>
        <v>1</v>
      </c>
      <c r="AT64">
        <f>IF('7. Pause minimal'!$C$3="Score",1,1)</f>
        <v>1</v>
      </c>
      <c r="AU64">
        <f>IF('7. Pause minimal'!$C$3="Score",1,1)</f>
        <v>1</v>
      </c>
      <c r="AV64">
        <f>IF('7. Pause minimal'!$C$3="Score",0,0)</f>
        <v>0</v>
      </c>
      <c r="AW64">
        <f>IF('7. Pause minimal'!$C$3="Score",0,0)</f>
        <v>0</v>
      </c>
      <c r="AX64">
        <f>IF('7. Pause minimal'!$C$3="Score",1,1)</f>
        <v>1</v>
      </c>
      <c r="AY64">
        <f>IF('7. Pause minimal'!$C$3="Score",2,2)</f>
        <v>2</v>
      </c>
      <c r="AZ64">
        <f>IF('7. Pause minimal'!$C$3="Score",2,2)</f>
        <v>2</v>
      </c>
      <c r="BA64">
        <f>IF('7. Pause minimal'!$C$3="Score",2,2)</f>
        <v>2</v>
      </c>
      <c r="BB64">
        <f>IF('7. Pause minimal'!$C$3="Score",2,2)</f>
        <v>2</v>
      </c>
      <c r="BC64">
        <f>IF('7. Pause minimal'!$C$3="Score",2,2)</f>
        <v>2</v>
      </c>
      <c r="BD64">
        <f>IF('7. Pause minimal'!$C$3="Score",2,3)</f>
        <v>3</v>
      </c>
      <c r="BE64">
        <f>IF('7. Pause minimal'!$C$3="Score",2,2)</f>
        <v>2</v>
      </c>
      <c r="BF64">
        <f>IF('7. Pause minimal'!$C$3="Score",1,1)</f>
        <v>1</v>
      </c>
      <c r="BG64">
        <f>IF('7. Pause minimal'!$C$3="Score",2,2)</f>
        <v>2</v>
      </c>
      <c r="BH64">
        <f>IF('7. Pause minimal'!$C$3="Score",2,2)</f>
        <v>2</v>
      </c>
      <c r="BI64">
        <f>IF('7. Pause minimal'!$C$3="Score",2,2)</f>
        <v>2</v>
      </c>
      <c r="BJ64">
        <f>IF('7. Pause minimal'!$C$3="Score",2,2)</f>
        <v>2</v>
      </c>
      <c r="BK64">
        <f>IF('7. Pause minimal'!$C$3="Score",1,1)</f>
        <v>1</v>
      </c>
      <c r="BL64">
        <f>IF('7. Pause minimal'!$C$3="Score",1,1)</f>
        <v>1</v>
      </c>
      <c r="BM64">
        <f>IF('7. Pause minimal'!$C$3="Score",1,1)</f>
        <v>1</v>
      </c>
      <c r="BN64">
        <f>IF('7. Pause minimal'!$C$3="Score",0,0)</f>
        <v>0</v>
      </c>
      <c r="BO64">
        <f>IF('7. Pause minimal'!$C$3="Score",0,0)</f>
        <v>0</v>
      </c>
      <c r="BP64">
        <f>IF('7. Pause minimal'!$C$3="Score",0,0)</f>
        <v>0</v>
      </c>
      <c r="BQ64">
        <f>IF('7. Pause minimal'!$C$3="Score",0,0)</f>
        <v>0</v>
      </c>
      <c r="BR64">
        <f>IF('7. Pause minimal'!$C$3="Score",1,1)</f>
        <v>1</v>
      </c>
      <c r="BS64">
        <f>IF('7. Pause minimal'!$C$3="Score",1,1)</f>
        <v>1</v>
      </c>
      <c r="BT64">
        <f>IF('7. Pause minimal'!$C$3="Score",1,1)</f>
        <v>1</v>
      </c>
      <c r="BU64">
        <f>IF('7. Pause minimal'!$C$3="Score",1,1)</f>
        <v>1</v>
      </c>
      <c r="BV64">
        <f>IF('7. Pause minimal'!$C$3="Score",2,2)</f>
        <v>2</v>
      </c>
      <c r="BW64">
        <f>IF('7. Pause minimal'!$C$3="Score",2,3)</f>
        <v>3</v>
      </c>
      <c r="BX64">
        <f>IF('7. Pause minimal'!$C$3="Score",2,3)</f>
        <v>3</v>
      </c>
      <c r="BY64">
        <f>IF('7. Pause minimal'!$C$3="Score",2,2)</f>
        <v>2</v>
      </c>
      <c r="BZ64">
        <f>IF('7. Pause minimal'!$C$3="Score",2,2)</f>
        <v>2</v>
      </c>
      <c r="CA64">
        <f>IF('7. Pause minimal'!$C$3="Score",2,2)</f>
        <v>2</v>
      </c>
      <c r="CB64">
        <f>IF('7. Pause minimal'!$C$3="Score",2,3)</f>
        <v>3</v>
      </c>
      <c r="CC64">
        <f>IF('7. Pause minimal'!$C$3="Score",2,2)</f>
        <v>2</v>
      </c>
      <c r="CD64">
        <f>IF('7. Pause minimal'!$C$3="Score",1,1)</f>
        <v>1</v>
      </c>
      <c r="CE64">
        <f>IF('7. Pause minimal'!$C$3="Score",1,1)</f>
        <v>1</v>
      </c>
      <c r="CF64">
        <f>IF('7. Pause minimal'!$C$3="Score",1,1)</f>
        <v>1</v>
      </c>
      <c r="CG64">
        <f>IF('7. Pause minimal'!$C$3="Score",1,1)</f>
        <v>1</v>
      </c>
      <c r="CH64">
        <f>IF('7. Pause minimal'!$C$3="Score",1,1)</f>
        <v>1</v>
      </c>
      <c r="CI64">
        <f>IF('7. Pause minimal'!$C$3="Score",0,0)</f>
        <v>0</v>
      </c>
      <c r="CJ64">
        <f>IF('7. Pause minimal'!$C$3="Score",1,1)</f>
        <v>1</v>
      </c>
      <c r="CK64">
        <f>IF('7. Pause minimal'!$C$3="Score",1,1)</f>
        <v>1</v>
      </c>
      <c r="CL64">
        <f>IF('7. Pause minimal'!$C$3="Score",1,1)</f>
        <v>1</v>
      </c>
      <c r="CM64">
        <f>IF('7. Pause minimal'!$C$3="Score",1,1)</f>
        <v>1</v>
      </c>
      <c r="CN64">
        <f>IF('7. Pause minimal'!$C$3="Score",1,1)</f>
        <v>1</v>
      </c>
      <c r="CO64">
        <f>IF('7. Pause minimal'!$C$3="Score",1,1)</f>
        <v>1</v>
      </c>
      <c r="CP64">
        <f>IF('7. Pause minimal'!$C$3="Score",1,1)</f>
        <v>1</v>
      </c>
      <c r="CQ64">
        <f>IF('7. Pause minimal'!$C$3="Score",0,0)</f>
        <v>0</v>
      </c>
      <c r="CR64">
        <f>IF('7. Pause minimal'!$C$3="Score",0,0)</f>
        <v>0</v>
      </c>
      <c r="CS64">
        <f>IF('7. Pause minimal'!$C$3="Score",0,0)</f>
        <v>0</v>
      </c>
      <c r="CT64">
        <f>IF('7. Pause minimal'!$C$3="Score",0,0)</f>
        <v>0</v>
      </c>
      <c r="CU64">
        <f>IF('7. Pause minimal'!$C$3="Score",0,0)</f>
        <v>0</v>
      </c>
      <c r="CV64">
        <f>IF('7. Pause minimal'!$C$3="Score",0,0)</f>
        <v>0</v>
      </c>
      <c r="CW64">
        <f>IF('7. Pause minimal'!$C$3="Score",0,0)</f>
        <v>0</v>
      </c>
      <c r="CX64">
        <f>IF('7. Pause minimal'!$C$3="Score",0,0)</f>
        <v>0</v>
      </c>
      <c r="CY64">
        <f>IF('7. Pause minimal'!$C$3="Score",0,0)</f>
        <v>0</v>
      </c>
      <c r="CZ64">
        <f>IF('7. Pause minimal'!$C$3="Score",0,0)</f>
        <v>0</v>
      </c>
      <c r="DA64">
        <f>IF('7. Pause minimal'!$C$3="Score",0,0)</f>
        <v>0</v>
      </c>
    </row>
    <row r="65" spans="2:105" x14ac:dyDescent="0.35">
      <c r="B65" s="186" t="s">
        <v>1108</v>
      </c>
      <c r="D65" s="478">
        <f t="shared" si="3"/>
        <v>0.91764705882352937</v>
      </c>
      <c r="E65">
        <f>IF('7. Pause minimal'!$C$3="Score",,)</f>
        <v>0</v>
      </c>
      <c r="P65">
        <f>IF('7. Pause minimal'!$C$3="Score",,)</f>
        <v>0</v>
      </c>
      <c r="Q65">
        <f>IF('7. Pause minimal'!$C$3="Score",,)</f>
        <v>0</v>
      </c>
      <c r="R65">
        <f>IF('7. Pause minimal'!$C$3="Score",,)</f>
        <v>0</v>
      </c>
      <c r="S65">
        <f>IF('7. Pause minimal'!$C$3="Score",,)</f>
        <v>0</v>
      </c>
      <c r="T65">
        <f>IF('7. Pause minimal'!$C$3="Score",,)</f>
        <v>0</v>
      </c>
      <c r="U65">
        <f>IF('7. Pause minimal'!$C$3="Score",1,1)</f>
        <v>1</v>
      </c>
      <c r="V65">
        <f>IF('7. Pause minimal'!$C$3="Score",1,1)</f>
        <v>1</v>
      </c>
      <c r="W65">
        <f>IF('7. Pause minimal'!$C$3="Score",1,1)</f>
        <v>1</v>
      </c>
      <c r="X65">
        <f>IF('7. Pause minimal'!$C$3="Score",1,1)</f>
        <v>1</v>
      </c>
      <c r="Y65">
        <f>IF('7. Pause minimal'!$C$3="Score",1,1)</f>
        <v>1</v>
      </c>
      <c r="Z65">
        <f>IF('7. Pause minimal'!$C$3="Score",1,1)</f>
        <v>1</v>
      </c>
      <c r="AA65">
        <f>IF('7. Pause minimal'!$C$3="Score",1,1)</f>
        <v>1</v>
      </c>
      <c r="AB65">
        <f>IF('7. Pause minimal'!$C$3="Score",1,1)</f>
        <v>1</v>
      </c>
      <c r="AC65">
        <f>IF('7. Pause minimal'!$C$3="Score",1,1)</f>
        <v>1</v>
      </c>
      <c r="AD65">
        <f>IF('7. Pause minimal'!$C$3="Score",1,1)</f>
        <v>1</v>
      </c>
      <c r="AE65">
        <f>IF('7. Pause minimal'!$C$3="Score",1,1)</f>
        <v>1</v>
      </c>
      <c r="AF65">
        <f>IF('7. Pause minimal'!$C$3="Score",0,0)</f>
        <v>0</v>
      </c>
      <c r="AG65">
        <f>IF('7. Pause minimal'!$C$3="Score",0,0)</f>
        <v>0</v>
      </c>
      <c r="AH65">
        <f>IF('7. Pause minimal'!$C$3="Score",0,0)</f>
        <v>0</v>
      </c>
      <c r="AI65">
        <f>IF('7. Pause minimal'!$C$3="Score",0,0)</f>
        <v>0</v>
      </c>
      <c r="AJ65">
        <f>IF('7. Pause minimal'!$C$3="Score",0,0)</f>
        <v>0</v>
      </c>
      <c r="AK65">
        <f>IF('7. Pause minimal'!$C$3="Score",1,1)</f>
        <v>1</v>
      </c>
      <c r="AL65">
        <f>IF('7. Pause minimal'!$C$3="Score",1,1)</f>
        <v>1</v>
      </c>
      <c r="AM65">
        <f>IF('7. Pause minimal'!$C$3="Score",1,1)</f>
        <v>1</v>
      </c>
      <c r="AN65">
        <f>IF('7. Pause minimal'!$C$3="Score",1,1)</f>
        <v>1</v>
      </c>
      <c r="AO65">
        <f>IF('7. Pause minimal'!$C$3="Score",2,2)</f>
        <v>2</v>
      </c>
      <c r="AP65">
        <f>IF('7. Pause minimal'!$C$3="Score",2,2)</f>
        <v>2</v>
      </c>
      <c r="AQ65">
        <f>IF('7. Pause minimal'!$C$3="Score",2,2)</f>
        <v>2</v>
      </c>
      <c r="AR65">
        <f>IF('7. Pause minimal'!$C$3="Score",1,1)</f>
        <v>1</v>
      </c>
      <c r="AS65">
        <f>IF('7. Pause minimal'!$C$3="Score",1,1)</f>
        <v>1</v>
      </c>
      <c r="AT65">
        <f>IF('7. Pause minimal'!$C$3="Score",1,1)</f>
        <v>1</v>
      </c>
      <c r="AU65">
        <f>IF('7. Pause minimal'!$C$3="Score",1,1)</f>
        <v>1</v>
      </c>
      <c r="AV65">
        <f>IF('7. Pause minimal'!$C$3="Score",0,0)</f>
        <v>0</v>
      </c>
      <c r="AW65">
        <f>IF('7. Pause minimal'!$C$3="Score",1,1)</f>
        <v>1</v>
      </c>
      <c r="AX65">
        <f>IF('7. Pause minimal'!$C$3="Score",1,1)</f>
        <v>1</v>
      </c>
      <c r="AY65">
        <f>IF('7. Pause minimal'!$C$3="Score",1,1)</f>
        <v>1</v>
      </c>
      <c r="AZ65">
        <f>IF('7. Pause minimal'!$C$3="Score",1,1)</f>
        <v>1</v>
      </c>
      <c r="BA65">
        <f>IF('7. Pause minimal'!$C$3="Score",2,2)</f>
        <v>2</v>
      </c>
      <c r="BB65">
        <f>IF('7. Pause minimal'!$C$3="Score",2,2)</f>
        <v>2</v>
      </c>
      <c r="BC65">
        <f>IF('7. Pause minimal'!$C$3="Score",2,2)</f>
        <v>2</v>
      </c>
      <c r="BD65">
        <f>IF('7. Pause minimal'!$C$3="Score",1,1)</f>
        <v>1</v>
      </c>
      <c r="BE65">
        <f>IF('7. Pause minimal'!$C$3="Score",1,1)</f>
        <v>1</v>
      </c>
      <c r="BF65">
        <f>IF('7. Pause minimal'!$C$3="Score",1,1)</f>
        <v>1</v>
      </c>
      <c r="BG65">
        <f>IF('7. Pause minimal'!$C$3="Score",1,1)</f>
        <v>1</v>
      </c>
      <c r="BH65">
        <f>IF('7. Pause minimal'!$C$3="Score",1,1)</f>
        <v>1</v>
      </c>
      <c r="BI65">
        <f>IF('7. Pause minimal'!$C$3="Score",1,1)</f>
        <v>1</v>
      </c>
      <c r="BJ65">
        <f>IF('7. Pause minimal'!$C$3="Score",1,1)</f>
        <v>1</v>
      </c>
      <c r="BK65">
        <f>IF('7. Pause minimal'!$C$3="Score",1,1)</f>
        <v>1</v>
      </c>
      <c r="BL65">
        <f>IF('7. Pause minimal'!$C$3="Score",1,1)</f>
        <v>1</v>
      </c>
      <c r="BM65">
        <f>IF('7. Pause minimal'!$C$3="Score",1,1)</f>
        <v>1</v>
      </c>
      <c r="BN65">
        <f>IF('7. Pause minimal'!$C$3="Score",1,1)</f>
        <v>1</v>
      </c>
      <c r="BO65">
        <f>IF('7. Pause minimal'!$C$3="Score",0,0)</f>
        <v>0</v>
      </c>
      <c r="BP65">
        <f>IF('7. Pause minimal'!$C$3="Score",1,1)</f>
        <v>1</v>
      </c>
      <c r="BQ65">
        <f>IF('7. Pause minimal'!$C$3="Score",2,2)</f>
        <v>2</v>
      </c>
      <c r="BR65">
        <f>IF('7. Pause minimal'!$C$3="Score",2,2)</f>
        <v>2</v>
      </c>
      <c r="BS65">
        <f>IF('7. Pause minimal'!$C$3="Score",2,2)</f>
        <v>2</v>
      </c>
      <c r="BT65">
        <f>IF('7. Pause minimal'!$C$3="Score",2,2)</f>
        <v>2</v>
      </c>
      <c r="BU65">
        <f>IF('7. Pause minimal'!$C$3="Score",2,2)</f>
        <v>2</v>
      </c>
      <c r="BV65">
        <f>IF('7. Pause minimal'!$C$3="Score",2,2)</f>
        <v>2</v>
      </c>
      <c r="BW65">
        <f>IF('7. Pause minimal'!$C$3="Score",1,1)</f>
        <v>1</v>
      </c>
      <c r="BX65">
        <f>IF('7. Pause minimal'!$C$3="Score",0,0)</f>
        <v>0</v>
      </c>
      <c r="BY65">
        <f>IF('7. Pause minimal'!$C$3="Score",1,1)</f>
        <v>1</v>
      </c>
      <c r="BZ65">
        <f>IF('7. Pause minimal'!$C$3="Score",2,2)</f>
        <v>2</v>
      </c>
      <c r="CA65">
        <f>IF('7. Pause minimal'!$C$3="Score",2,2)</f>
        <v>2</v>
      </c>
      <c r="CB65">
        <f>IF('7. Pause minimal'!$C$3="Score",2,2)</f>
        <v>2</v>
      </c>
      <c r="CC65">
        <f>IF('7. Pause minimal'!$C$3="Score",2,2)</f>
        <v>2</v>
      </c>
      <c r="CD65">
        <f>IF('7. Pause minimal'!$C$3="Score",2,2)</f>
        <v>2</v>
      </c>
      <c r="CE65">
        <f>IF('7. Pause minimal'!$C$3="Score",2,2)</f>
        <v>2</v>
      </c>
      <c r="CF65">
        <f>IF('7. Pause minimal'!$C$3="Score",1,1)</f>
        <v>1</v>
      </c>
      <c r="CG65">
        <f>IF('7. Pause minimal'!$C$3="Score",0,0)</f>
        <v>0</v>
      </c>
      <c r="CH65">
        <f>IF('7. Pause minimal'!$C$3="Score",0,0)</f>
        <v>0</v>
      </c>
      <c r="CI65">
        <f>IF('7. Pause minimal'!$C$3="Score",0,0)</f>
        <v>0</v>
      </c>
      <c r="CJ65">
        <f>IF('7. Pause minimal'!$C$3="Score",0,0)</f>
        <v>0</v>
      </c>
      <c r="CK65">
        <f>IF('7. Pause minimal'!$C$3="Score",0,0)</f>
        <v>0</v>
      </c>
      <c r="CL65">
        <f>IF('7. Pause minimal'!$C$3="Score",0,0)</f>
        <v>0</v>
      </c>
      <c r="CM65">
        <f>IF('7. Pause minimal'!$C$3="Score",0,0)</f>
        <v>0</v>
      </c>
      <c r="CN65">
        <f>IF('7. Pause minimal'!$C$3="Score",0,0)</f>
        <v>0</v>
      </c>
      <c r="CO65">
        <f>IF('7. Pause minimal'!$C$3="Score",0,0)</f>
        <v>0</v>
      </c>
      <c r="CP65">
        <f>IF('7. Pause minimal'!$C$3="Score",0,0)</f>
        <v>0</v>
      </c>
      <c r="CQ65">
        <f>IF('7. Pause minimal'!$C$3="Score",0,0)</f>
        <v>0</v>
      </c>
      <c r="CR65">
        <f>IF('7. Pause minimal'!$C$3="Score",0,0)</f>
        <v>0</v>
      </c>
      <c r="CS65">
        <f>IF('7. Pause minimal'!$C$3="Score",0,0)</f>
        <v>0</v>
      </c>
      <c r="CT65">
        <f>IF('7. Pause minimal'!$C$3="Score",0,0)</f>
        <v>0</v>
      </c>
      <c r="CU65">
        <f>IF('7. Pause minimal'!$C$3="Score",0,0)</f>
        <v>0</v>
      </c>
      <c r="CV65">
        <f>IF('7. Pause minimal'!$C$3="Score",1,1)</f>
        <v>1</v>
      </c>
      <c r="CW65">
        <f>IF('7. Pause minimal'!$C$3="Score",1,1)</f>
        <v>1</v>
      </c>
      <c r="CX65">
        <f>IF('7. Pause minimal'!$C$3="Score",1,1)</f>
        <v>1</v>
      </c>
      <c r="CY65">
        <f>IF('7. Pause minimal'!$C$3="Score",1,1)</f>
        <v>1</v>
      </c>
      <c r="CZ65">
        <f>IF('7. Pause minimal'!$C$3="Score",0,0)</f>
        <v>0</v>
      </c>
      <c r="DA65">
        <f>IF('7. Pause minimal'!$C$3="Score",0,0)</f>
        <v>0</v>
      </c>
    </row>
    <row r="66" spans="2:105" x14ac:dyDescent="0.35">
      <c r="B66" s="186" t="s">
        <v>1109</v>
      </c>
      <c r="D66" s="478">
        <f t="shared" si="3"/>
        <v>1.3411764705882352</v>
      </c>
      <c r="E66">
        <f>IF('7. Pause minimal'!$C$3="Score",,)</f>
        <v>0</v>
      </c>
      <c r="P66">
        <f>IF('7. Pause minimal'!$C$3="Score",,)</f>
        <v>0</v>
      </c>
      <c r="Q66">
        <f>IF('7. Pause minimal'!$C$3="Score",,)</f>
        <v>0</v>
      </c>
      <c r="R66">
        <f>IF('7. Pause minimal'!$C$3="Score",,)</f>
        <v>0</v>
      </c>
      <c r="S66">
        <f>IF('7. Pause minimal'!$C$3="Score",,)</f>
        <v>0</v>
      </c>
      <c r="T66">
        <f>IF('7. Pause minimal'!$C$3="Score",,)</f>
        <v>0</v>
      </c>
      <c r="U66">
        <f>IF('7. Pause minimal'!$C$3="Score",1,1)</f>
        <v>1</v>
      </c>
      <c r="V66">
        <f>IF('7. Pause minimal'!$C$3="Score",1,1)</f>
        <v>1</v>
      </c>
      <c r="W66">
        <f>IF('7. Pause minimal'!$C$3="Score",1,1)</f>
        <v>1</v>
      </c>
      <c r="X66">
        <f>IF('7. Pause minimal'!$C$3="Score",1,1)</f>
        <v>1</v>
      </c>
      <c r="Y66">
        <f>IF('7. Pause minimal'!$C$3="Score",1,1)</f>
        <v>1</v>
      </c>
      <c r="Z66">
        <f>IF('7. Pause minimal'!$C$3="Score",2,2)</f>
        <v>2</v>
      </c>
      <c r="AA66">
        <f>IF('7. Pause minimal'!$C$3="Score",2,2)</f>
        <v>2</v>
      </c>
      <c r="AB66">
        <f>IF('7. Pause minimal'!$C$3="Score",1,1)</f>
        <v>1</v>
      </c>
      <c r="AC66">
        <f>IF('7. Pause minimal'!$C$3="Score",1,1)</f>
        <v>1</v>
      </c>
      <c r="AD66">
        <f>IF('7. Pause minimal'!$C$3="Score",1,1)</f>
        <v>1</v>
      </c>
      <c r="AE66">
        <f>IF('7. Pause minimal'!$C$3="Score",1,1)</f>
        <v>1</v>
      </c>
      <c r="AF66">
        <f>IF('7. Pause minimal'!$C$3="Score",2,2)</f>
        <v>2</v>
      </c>
      <c r="AG66">
        <f>IF('7. Pause minimal'!$C$3="Score",2,2)</f>
        <v>2</v>
      </c>
      <c r="AH66">
        <f>IF('7. Pause minimal'!$C$3="Score",2,2)</f>
        <v>2</v>
      </c>
      <c r="AI66">
        <f>IF('7. Pause minimal'!$C$3="Score",2,2)</f>
        <v>2</v>
      </c>
      <c r="AJ66">
        <f>IF('7. Pause minimal'!$C$3="Score",2,2)</f>
        <v>2</v>
      </c>
      <c r="AK66">
        <f>IF('7. Pause minimal'!$C$3="Score",2,2)</f>
        <v>2</v>
      </c>
      <c r="AL66">
        <f>IF('7. Pause minimal'!$C$3="Score",2,2)</f>
        <v>2</v>
      </c>
      <c r="AM66">
        <f>IF('7. Pause minimal'!$C$3="Score",2,2)</f>
        <v>2</v>
      </c>
      <c r="AN66">
        <f>IF('7. Pause minimal'!$C$3="Score",1,1)</f>
        <v>1</v>
      </c>
      <c r="AO66">
        <f>IF('7. Pause minimal'!$C$3="Score",1,1)</f>
        <v>1</v>
      </c>
      <c r="AP66">
        <f>IF('7. Pause minimal'!$C$3="Score",1,1)</f>
        <v>1</v>
      </c>
      <c r="AQ66">
        <f>IF('7. Pause minimal'!$C$3="Score",1,1)</f>
        <v>1</v>
      </c>
      <c r="AR66">
        <f>IF('7. Pause minimal'!$C$3="Score",2,2)</f>
        <v>2</v>
      </c>
      <c r="AS66">
        <f>IF('7. Pause minimal'!$C$3="Score",2,2)</f>
        <v>2</v>
      </c>
      <c r="AT66">
        <f>IF('7. Pause minimal'!$C$3="Score",1,1)</f>
        <v>1</v>
      </c>
      <c r="AU66">
        <f>IF('7. Pause minimal'!$C$3="Score",1,1)</f>
        <v>1</v>
      </c>
      <c r="AV66">
        <f>IF('7. Pause minimal'!$C$3="Score",2,2)</f>
        <v>2</v>
      </c>
      <c r="AW66">
        <f>IF('7. Pause minimal'!$C$3="Score",2,2)</f>
        <v>2</v>
      </c>
      <c r="AX66">
        <f>IF('7. Pause minimal'!$C$3="Score",2,2)</f>
        <v>2</v>
      </c>
      <c r="AY66">
        <f>IF('7. Pause minimal'!$C$3="Score",1,1)</f>
        <v>1</v>
      </c>
      <c r="AZ66">
        <f>IF('7. Pause minimal'!$C$3="Score",1,1)</f>
        <v>1</v>
      </c>
      <c r="BA66">
        <f>IF('7. Pause minimal'!$C$3="Score",1,1)</f>
        <v>1</v>
      </c>
      <c r="BB66">
        <f>IF('7. Pause minimal'!$C$3="Score",1,1)</f>
        <v>1</v>
      </c>
      <c r="BC66">
        <f>IF('7. Pause minimal'!$C$3="Score",1,1)</f>
        <v>1</v>
      </c>
      <c r="BD66">
        <f>IF('7. Pause minimal'!$C$3="Score",2,2)</f>
        <v>2</v>
      </c>
      <c r="BE66">
        <f>IF('7. Pause minimal'!$C$3="Score",2,2)</f>
        <v>2</v>
      </c>
      <c r="BF66">
        <f>IF('7. Pause minimal'!$C$3="Score",2,2)</f>
        <v>2</v>
      </c>
      <c r="BG66">
        <f>IF('7. Pause minimal'!$C$3="Score",2,2)</f>
        <v>2</v>
      </c>
      <c r="BH66">
        <f>IF('7. Pause minimal'!$C$3="Score",2,2)</f>
        <v>2</v>
      </c>
      <c r="BI66">
        <f>IF('7. Pause minimal'!$C$3="Score",2,3)</f>
        <v>3</v>
      </c>
      <c r="BJ66">
        <f>IF('7. Pause minimal'!$C$3="Score",2,2)</f>
        <v>2</v>
      </c>
      <c r="BK66">
        <f>IF('7. Pause minimal'!$C$3="Score",1,1)</f>
        <v>1</v>
      </c>
      <c r="BL66">
        <f>IF('7. Pause minimal'!$C$3="Score",2,2)</f>
        <v>2</v>
      </c>
      <c r="BM66">
        <f>IF('7. Pause minimal'!$C$3="Score",2,2)</f>
        <v>2</v>
      </c>
      <c r="BN66">
        <f>IF('7. Pause minimal'!$C$3="Score",2,2)</f>
        <v>2</v>
      </c>
      <c r="BO66">
        <f>IF('7. Pause minimal'!$C$3="Score",2,2)</f>
        <v>2</v>
      </c>
      <c r="BP66">
        <f>IF('7. Pause minimal'!$C$3="Score",1,1)</f>
        <v>1</v>
      </c>
      <c r="BQ66">
        <f>IF('7. Pause minimal'!$C$3="Score",1,1)</f>
        <v>1</v>
      </c>
      <c r="BR66">
        <f>IF('7. Pause minimal'!$C$3="Score",1,1)</f>
        <v>1</v>
      </c>
      <c r="BS66">
        <f>IF('7. Pause minimal'!$C$3="Score",0,0)</f>
        <v>0</v>
      </c>
      <c r="BT66">
        <f>IF('7. Pause minimal'!$C$3="Score",0,0)</f>
        <v>0</v>
      </c>
      <c r="BU66">
        <f>IF('7. Pause minimal'!$C$3="Score",1,1)</f>
        <v>1</v>
      </c>
      <c r="BV66">
        <f>IF('7. Pause minimal'!$C$3="Score",1,1)</f>
        <v>1</v>
      </c>
      <c r="BW66">
        <f>IF('7. Pause minimal'!$C$3="Score",1,1)</f>
        <v>1</v>
      </c>
      <c r="BX66">
        <f>IF('7. Pause minimal'!$C$3="Score",1,1)</f>
        <v>1</v>
      </c>
      <c r="BY66">
        <f>IF('7. Pause minimal'!$C$3="Score",1,1)</f>
        <v>1</v>
      </c>
      <c r="BZ66">
        <f>IF('7. Pause minimal'!$C$3="Score",1,1)</f>
        <v>1</v>
      </c>
      <c r="CA66">
        <f>IF('7. Pause minimal'!$C$3="Score",2,2)</f>
        <v>2</v>
      </c>
      <c r="CB66">
        <f>IF('7. Pause minimal'!$C$3="Score",1,1)</f>
        <v>1</v>
      </c>
      <c r="CC66">
        <f>IF('7. Pause minimal'!$C$3="Score",1,1)</f>
        <v>1</v>
      </c>
      <c r="CD66">
        <f>IF('7. Pause minimal'!$C$3="Score",1,1)</f>
        <v>1</v>
      </c>
      <c r="CE66">
        <f>IF('7. Pause minimal'!$C$3="Score",2,2)</f>
        <v>2</v>
      </c>
      <c r="CF66">
        <f>IF('7. Pause minimal'!$C$3="Score",2,2)</f>
        <v>2</v>
      </c>
      <c r="CG66">
        <f>IF('7. Pause minimal'!$C$3="Score",2,2)</f>
        <v>2</v>
      </c>
      <c r="CH66">
        <f>IF('7. Pause minimal'!$C$3="Score",1,1)</f>
        <v>1</v>
      </c>
      <c r="CI66">
        <f>IF('7. Pause minimal'!$C$3="Score",1,1)</f>
        <v>1</v>
      </c>
      <c r="CJ66">
        <f>IF('7. Pause minimal'!$C$3="Score",1,1)</f>
        <v>1</v>
      </c>
      <c r="CK66">
        <f>IF('7. Pause minimal'!$C$3="Score",1,1)</f>
        <v>1</v>
      </c>
      <c r="CL66">
        <f>IF('7. Pause minimal'!$C$3="Score",0,0)</f>
        <v>0</v>
      </c>
      <c r="CM66">
        <f>IF('7. Pause minimal'!$C$3="Score",1,1)</f>
        <v>1</v>
      </c>
      <c r="CN66">
        <f>IF('7. Pause minimal'!$C$3="Score",1,1)</f>
        <v>1</v>
      </c>
      <c r="CO66">
        <f>IF('7. Pause minimal'!$C$3="Score",1,1)</f>
        <v>1</v>
      </c>
      <c r="CP66">
        <f>IF('7. Pause minimal'!$C$3="Score",1,1)</f>
        <v>1</v>
      </c>
      <c r="CQ66">
        <f>IF('7. Pause minimal'!$C$3="Score",2,2)</f>
        <v>2</v>
      </c>
      <c r="CR66">
        <f>IF('7. Pause minimal'!$C$3="Score",2,2)</f>
        <v>2</v>
      </c>
      <c r="CS66">
        <f>IF('7. Pause minimal'!$C$3="Score",2,2)</f>
        <v>2</v>
      </c>
      <c r="CT66">
        <f>IF('7. Pause minimal'!$C$3="Score",1,1)</f>
        <v>1</v>
      </c>
      <c r="CU66">
        <f>IF('7. Pause minimal'!$C$3="Score",1,1)</f>
        <v>1</v>
      </c>
      <c r="CV66">
        <f>IF('7. Pause minimal'!$C$3="Score",1,1)</f>
        <v>1</v>
      </c>
      <c r="CW66">
        <f>IF('7. Pause minimal'!$C$3="Score",1,1)</f>
        <v>1</v>
      </c>
      <c r="CX66">
        <f>IF('7. Pause minimal'!$C$3="Score",1,1)</f>
        <v>1</v>
      </c>
      <c r="CY66">
        <f>IF('7. Pause minimal'!$C$3="Score",1,1)</f>
        <v>1</v>
      </c>
      <c r="CZ66">
        <f>IF('7. Pause minimal'!$C$3="Score",0,0)</f>
        <v>0</v>
      </c>
      <c r="DA66">
        <f>IF('7. Pause minimal'!$C$3="Score",0,0)</f>
        <v>0</v>
      </c>
    </row>
    <row r="67" spans="2:105" x14ac:dyDescent="0.35">
      <c r="B67" s="186" t="s">
        <v>1110</v>
      </c>
      <c r="D67" s="478">
        <f t="shared" si="3"/>
        <v>0.96470588235294119</v>
      </c>
      <c r="E67">
        <f>IF('7. Pause minimal'!$C$3="Score",,)</f>
        <v>0</v>
      </c>
      <c r="P67">
        <f>IF('7. Pause minimal'!$C$3="Score",,)</f>
        <v>0</v>
      </c>
      <c r="Q67">
        <f>IF('7. Pause minimal'!$C$3="Score",,)</f>
        <v>0</v>
      </c>
      <c r="R67">
        <f>IF('7. Pause minimal'!$C$3="Score",,)</f>
        <v>0</v>
      </c>
      <c r="S67">
        <f>IF('7. Pause minimal'!$C$3="Score",,)</f>
        <v>0</v>
      </c>
      <c r="T67">
        <f>IF('7. Pause minimal'!$C$3="Score",,)</f>
        <v>0</v>
      </c>
      <c r="U67">
        <f>IF('7. Pause minimal'!$C$3="Score",1,1)</f>
        <v>1</v>
      </c>
      <c r="V67">
        <f>IF('7. Pause minimal'!$C$3="Score",1,1)</f>
        <v>1</v>
      </c>
      <c r="W67">
        <f>IF('7. Pause minimal'!$C$3="Score",1,1)</f>
        <v>1</v>
      </c>
      <c r="X67">
        <f>IF('7. Pause minimal'!$C$3="Score",2,2)</f>
        <v>2</v>
      </c>
      <c r="Y67">
        <f>IF('7. Pause minimal'!$C$3="Score",2,3)</f>
        <v>3</v>
      </c>
      <c r="Z67">
        <f>IF('7. Pause minimal'!$C$3="Score",2,2)</f>
        <v>2</v>
      </c>
      <c r="AA67">
        <f>IF('7. Pause minimal'!$C$3="Score",2,2)</f>
        <v>2</v>
      </c>
      <c r="AB67">
        <f>IF('7. Pause minimal'!$C$3="Score",2,2)</f>
        <v>2</v>
      </c>
      <c r="AC67">
        <f>IF('7. Pause minimal'!$C$3="Score",2,2)</f>
        <v>2</v>
      </c>
      <c r="AD67">
        <f>IF('7. Pause minimal'!$C$3="Score",2,2)</f>
        <v>2</v>
      </c>
      <c r="AE67">
        <f>IF('7. Pause minimal'!$C$3="Score",1,1)</f>
        <v>1</v>
      </c>
      <c r="AF67">
        <f>IF('7. Pause minimal'!$C$3="Score",0,0)</f>
        <v>0</v>
      </c>
      <c r="AG67">
        <f>IF('7. Pause minimal'!$C$3="Score",0,0)</f>
        <v>0</v>
      </c>
      <c r="AH67">
        <f>IF('7. Pause minimal'!$C$3="Score",0,0)</f>
        <v>0</v>
      </c>
      <c r="AI67">
        <f>IF('7. Pause minimal'!$C$3="Score",0,0)</f>
        <v>0</v>
      </c>
      <c r="AJ67">
        <f>IF('7. Pause minimal'!$C$3="Score",0,0)</f>
        <v>0</v>
      </c>
      <c r="AK67">
        <f>IF('7. Pause minimal'!$C$3="Score",1,1)</f>
        <v>1</v>
      </c>
      <c r="AL67">
        <f>IF('7. Pause minimal'!$C$3="Score",1,1)</f>
        <v>1</v>
      </c>
      <c r="AM67">
        <f>IF('7. Pause minimal'!$C$3="Score",1,1)</f>
        <v>1</v>
      </c>
      <c r="AN67">
        <f>IF('7. Pause minimal'!$C$3="Score",1,1)</f>
        <v>1</v>
      </c>
      <c r="AO67">
        <f>IF('7. Pause minimal'!$C$3="Score",2,2)</f>
        <v>2</v>
      </c>
      <c r="AP67">
        <f>IF('7. Pause minimal'!$C$3="Score",2,3)</f>
        <v>3</v>
      </c>
      <c r="AQ67">
        <f>IF('7. Pause minimal'!$C$3="Score",2,3)</f>
        <v>3</v>
      </c>
      <c r="AR67">
        <f>IF('7. Pause minimal'!$C$3="Score",2,2)</f>
        <v>2</v>
      </c>
      <c r="AS67">
        <f>IF('7. Pause minimal'!$C$3="Score",2,2)</f>
        <v>2</v>
      </c>
      <c r="AT67">
        <f>IF('7. Pause minimal'!$C$3="Score",2,2)</f>
        <v>2</v>
      </c>
      <c r="AU67">
        <f>IF('7. Pause minimal'!$C$3="Score",2,2)</f>
        <v>2</v>
      </c>
      <c r="AV67">
        <f>IF('7. Pause minimal'!$C$3="Score",1,1)</f>
        <v>1</v>
      </c>
      <c r="AW67">
        <f>IF('7. Pause minimal'!$C$3="Score",1,1)</f>
        <v>1</v>
      </c>
      <c r="AX67">
        <f>IF('7. Pause minimal'!$C$3="Score",1,1)</f>
        <v>1</v>
      </c>
      <c r="AY67">
        <f>IF('7. Pause minimal'!$C$3="Score",1,1)</f>
        <v>1</v>
      </c>
      <c r="AZ67">
        <f>IF('7. Pause minimal'!$C$3="Score",1,1)</f>
        <v>1</v>
      </c>
      <c r="BA67">
        <f>IF('7. Pause minimal'!$C$3="Score",2,2)</f>
        <v>2</v>
      </c>
      <c r="BB67">
        <f>IF('7. Pause minimal'!$C$3="Score",2,2)</f>
        <v>2</v>
      </c>
      <c r="BC67">
        <f>IF('7. Pause minimal'!$C$3="Score",2,2)</f>
        <v>2</v>
      </c>
      <c r="BD67">
        <f>IF('7. Pause minimal'!$C$3="Score",1,1)</f>
        <v>1</v>
      </c>
      <c r="BE67">
        <f>IF('7. Pause minimal'!$C$3="Score",1,1)</f>
        <v>1</v>
      </c>
      <c r="BF67">
        <f>IF('7. Pause minimal'!$C$3="Score",2,2)</f>
        <v>2</v>
      </c>
      <c r="BG67">
        <f>IF('7. Pause minimal'!$C$3="Score",2,2)</f>
        <v>2</v>
      </c>
      <c r="BH67">
        <f>IF('7. Pause minimal'!$C$3="Score",1,1)</f>
        <v>1</v>
      </c>
      <c r="BI67">
        <f>IF('7. Pause minimal'!$C$3="Score",1,1)</f>
        <v>1</v>
      </c>
      <c r="BJ67">
        <f>IF('7. Pause minimal'!$C$3="Score",1,1)</f>
        <v>1</v>
      </c>
      <c r="BK67">
        <f>IF('7. Pause minimal'!$C$3="Score",1,1)</f>
        <v>1</v>
      </c>
      <c r="BL67">
        <f>IF('7. Pause minimal'!$C$3="Score",1,1)</f>
        <v>1</v>
      </c>
      <c r="BM67">
        <f>IF('7. Pause minimal'!$C$3="Score",0,0)</f>
        <v>0</v>
      </c>
      <c r="BN67">
        <f>IF('7. Pause minimal'!$C$3="Score",1,1)</f>
        <v>1</v>
      </c>
      <c r="BO67">
        <f>IF('7. Pause minimal'!$C$3="Score",1,1)</f>
        <v>1</v>
      </c>
      <c r="BP67">
        <f>IF('7. Pause minimal'!$C$3="Score",1,1)</f>
        <v>1</v>
      </c>
      <c r="BQ67">
        <f>IF('7. Pause minimal'!$C$3="Score",1,1)</f>
        <v>1</v>
      </c>
      <c r="BR67">
        <f>IF('7. Pause minimal'!$C$3="Score",1,1)</f>
        <v>1</v>
      </c>
      <c r="BS67">
        <f>IF('7. Pause minimal'!$C$3="Score",1,1)</f>
        <v>1</v>
      </c>
      <c r="BT67">
        <f>IF('7. Pause minimal'!$C$3="Score",1,1)</f>
        <v>1</v>
      </c>
      <c r="BU67">
        <f>IF('7. Pause minimal'!$C$3="Score",0,0)</f>
        <v>0</v>
      </c>
      <c r="BV67">
        <f>IF('7. Pause minimal'!$C$3="Score",0,0)</f>
        <v>0</v>
      </c>
      <c r="BW67">
        <f>IF('7. Pause minimal'!$C$3="Score",0,0)</f>
        <v>0</v>
      </c>
      <c r="BX67">
        <f>IF('7. Pause minimal'!$C$3="Score",1,1)</f>
        <v>1</v>
      </c>
      <c r="BY67">
        <f>IF('7. Pause minimal'!$C$3="Score",1,1)</f>
        <v>1</v>
      </c>
      <c r="BZ67">
        <f>IF('7. Pause minimal'!$C$3="Score",1,1)</f>
        <v>1</v>
      </c>
      <c r="CA67">
        <f>IF('7. Pause minimal'!$C$3="Score",1,1)</f>
        <v>1</v>
      </c>
      <c r="CB67">
        <f>IF('7. Pause minimal'!$C$3="Score",1,1)</f>
        <v>1</v>
      </c>
      <c r="CC67">
        <f>IF('7. Pause minimal'!$C$3="Score",1,1)</f>
        <v>1</v>
      </c>
      <c r="CD67">
        <f>IF('7. Pause minimal'!$C$3="Score",1,1)</f>
        <v>1</v>
      </c>
      <c r="CE67">
        <f>IF('7. Pause minimal'!$C$3="Score",0,0)</f>
        <v>0</v>
      </c>
      <c r="CF67">
        <f>IF('7. Pause minimal'!$C$3="Score",1,1)</f>
        <v>1</v>
      </c>
      <c r="CG67">
        <f>IF('7. Pause minimal'!$C$3="Score",1,1)</f>
        <v>1</v>
      </c>
      <c r="CH67">
        <f>IF('7. Pause minimal'!$C$3="Score",1,1)</f>
        <v>1</v>
      </c>
      <c r="CI67">
        <f>IF('7. Pause minimal'!$C$3="Score",1,1)</f>
        <v>1</v>
      </c>
      <c r="CJ67">
        <f>IF('7. Pause minimal'!$C$3="Score",1,1)</f>
        <v>1</v>
      </c>
      <c r="CK67">
        <f>IF('7. Pause minimal'!$C$3="Score",1,1)</f>
        <v>1</v>
      </c>
      <c r="CL67">
        <f>IF('7. Pause minimal'!$C$3="Score",1,1)</f>
        <v>1</v>
      </c>
      <c r="CM67">
        <f>IF('7. Pause minimal'!$C$3="Score",0,0)</f>
        <v>0</v>
      </c>
      <c r="CN67">
        <f>IF('7. Pause minimal'!$C$3="Score",0,0)</f>
        <v>0</v>
      </c>
      <c r="CO67">
        <f>IF('7. Pause minimal'!$C$3="Score",0,0)</f>
        <v>0</v>
      </c>
      <c r="CP67">
        <f>IF('7. Pause minimal'!$C$3="Score",0,0)</f>
        <v>0</v>
      </c>
      <c r="CQ67">
        <f>IF('7. Pause minimal'!$C$3="Score",0,0)</f>
        <v>0</v>
      </c>
      <c r="CR67">
        <f>IF('7. Pause minimal'!$C$3="Score",0,0)</f>
        <v>0</v>
      </c>
      <c r="CS67">
        <f>IF('7. Pause minimal'!$C$3="Score",0,0)</f>
        <v>0</v>
      </c>
      <c r="CT67">
        <f>IF('7. Pause minimal'!$C$3="Score",0,0)</f>
        <v>0</v>
      </c>
      <c r="CU67">
        <f>IF('7. Pause minimal'!$C$3="Score",0,0)</f>
        <v>0</v>
      </c>
      <c r="CV67">
        <f>IF('7. Pause minimal'!$C$3="Score",0,0)</f>
        <v>0</v>
      </c>
      <c r="CW67">
        <f>IF('7. Pause minimal'!$C$3="Score",0,0)</f>
        <v>0</v>
      </c>
      <c r="CX67">
        <f>IF('7. Pause minimal'!$C$3="Score",0,0)</f>
        <v>0</v>
      </c>
      <c r="CY67">
        <f>IF('7. Pause minimal'!$C$3="Score",0,0)</f>
        <v>0</v>
      </c>
      <c r="CZ67">
        <f>IF('7. Pause minimal'!$C$3="Score",0,0)</f>
        <v>0</v>
      </c>
      <c r="DA67">
        <f>IF('7. Pause minimal'!$C$3="Score",0,0)</f>
        <v>0</v>
      </c>
    </row>
    <row r="68" spans="2:105" x14ac:dyDescent="0.35">
      <c r="B68" s="186" t="s">
        <v>1111</v>
      </c>
      <c r="D68" s="478">
        <f t="shared" si="3"/>
        <v>0</v>
      </c>
      <c r="E68">
        <f>IF('7. Pause minimal'!$C$3="Score",,)</f>
        <v>0</v>
      </c>
      <c r="P68">
        <f>IF('7. Pause minimal'!$C$3="Score",,)</f>
        <v>0</v>
      </c>
      <c r="Q68">
        <f>IF('7. Pause minimal'!$C$3="Score",,)</f>
        <v>0</v>
      </c>
      <c r="R68">
        <f>IF('7. Pause minimal'!$C$3="Score",,)</f>
        <v>0</v>
      </c>
      <c r="S68">
        <f>IF('7. Pause minimal'!$C$3="Score",,)</f>
        <v>0</v>
      </c>
      <c r="T68">
        <f>IF('7. Pause minimal'!$C$3="Score",,)</f>
        <v>0</v>
      </c>
      <c r="U68">
        <f>IF('7. Pause minimal'!$C$3="Score",0,0)</f>
        <v>0</v>
      </c>
      <c r="V68">
        <f>IF('7. Pause minimal'!$C$3="Score",0,0)</f>
        <v>0</v>
      </c>
      <c r="W68">
        <f>IF('7. Pause minimal'!$C$3="Score",0,0)</f>
        <v>0</v>
      </c>
      <c r="X68">
        <f>IF('7. Pause minimal'!$C$3="Score",0,0)</f>
        <v>0</v>
      </c>
      <c r="Y68">
        <f>IF('7. Pause minimal'!$C$3="Score",0,0)</f>
        <v>0</v>
      </c>
      <c r="Z68">
        <f>IF('7. Pause minimal'!$C$3="Score",0,0)</f>
        <v>0</v>
      </c>
      <c r="AA68">
        <f>IF('7. Pause minimal'!$C$3="Score",0,0)</f>
        <v>0</v>
      </c>
      <c r="AB68">
        <f>IF('7. Pause minimal'!$C$3="Score",0,0)</f>
        <v>0</v>
      </c>
      <c r="AC68">
        <f>IF('7. Pause minimal'!$C$3="Score",0,0)</f>
        <v>0</v>
      </c>
      <c r="AD68">
        <f>IF('7. Pause minimal'!$C$3="Score",0,0)</f>
        <v>0</v>
      </c>
      <c r="AE68">
        <f>IF('7. Pause minimal'!$C$3="Score",0,0)</f>
        <v>0</v>
      </c>
      <c r="AF68">
        <f>IF('7. Pause minimal'!$C$3="Score",0,0)</f>
        <v>0</v>
      </c>
      <c r="AG68">
        <f>IF('7. Pause minimal'!$C$3="Score",0,0)</f>
        <v>0</v>
      </c>
      <c r="AH68">
        <f>IF('7. Pause minimal'!$C$3="Score",0,0)</f>
        <v>0</v>
      </c>
      <c r="AI68">
        <f>IF('7. Pause minimal'!$C$3="Score",0,0)</f>
        <v>0</v>
      </c>
      <c r="AJ68">
        <f>IF('7. Pause minimal'!$C$3="Score",0,0)</f>
        <v>0</v>
      </c>
      <c r="AK68">
        <f>IF('7. Pause minimal'!$C$3="Score",0,0)</f>
        <v>0</v>
      </c>
      <c r="AL68">
        <f>IF('7. Pause minimal'!$C$3="Score",0,0)</f>
        <v>0</v>
      </c>
      <c r="AM68">
        <f>IF('7. Pause minimal'!$C$3="Score",0,0)</f>
        <v>0</v>
      </c>
      <c r="AN68">
        <f>IF('7. Pause minimal'!$C$3="Score",0,0)</f>
        <v>0</v>
      </c>
      <c r="AO68">
        <f>IF('7. Pause minimal'!$C$3="Score",0,0)</f>
        <v>0</v>
      </c>
      <c r="AP68">
        <f>IF('7. Pause minimal'!$C$3="Score",0,0)</f>
        <v>0</v>
      </c>
      <c r="AQ68">
        <f>IF('7. Pause minimal'!$C$3="Score",0,0)</f>
        <v>0</v>
      </c>
      <c r="AR68">
        <f>IF('7. Pause minimal'!$C$3="Score",0,0)</f>
        <v>0</v>
      </c>
      <c r="AS68">
        <f>IF('7. Pause minimal'!$C$3="Score",0,0)</f>
        <v>0</v>
      </c>
      <c r="AT68">
        <f>IF('7. Pause minimal'!$C$3="Score",0,0)</f>
        <v>0</v>
      </c>
      <c r="AU68">
        <f>IF('7. Pause minimal'!$C$3="Score",0,0)</f>
        <v>0</v>
      </c>
      <c r="AV68">
        <f>IF('7. Pause minimal'!$C$3="Score",0,0)</f>
        <v>0</v>
      </c>
      <c r="AW68">
        <f>IF('7. Pause minimal'!$C$3="Score",0,0)</f>
        <v>0</v>
      </c>
      <c r="AX68">
        <f>IF('7. Pause minimal'!$C$3="Score",0,0)</f>
        <v>0</v>
      </c>
      <c r="AY68">
        <f>IF('7. Pause minimal'!$C$3="Score",0,0)</f>
        <v>0</v>
      </c>
      <c r="AZ68">
        <f>IF('7. Pause minimal'!$C$3="Score",0,0)</f>
        <v>0</v>
      </c>
      <c r="BA68">
        <f>IF('7. Pause minimal'!$C$3="Score",0,0)</f>
        <v>0</v>
      </c>
      <c r="BB68">
        <f>IF('7. Pause minimal'!$C$3="Score",0,0)</f>
        <v>0</v>
      </c>
      <c r="BC68">
        <f>IF('7. Pause minimal'!$C$3="Score",0,0)</f>
        <v>0</v>
      </c>
      <c r="BD68">
        <f>IF('7. Pause minimal'!$C$3="Score",0,0)</f>
        <v>0</v>
      </c>
      <c r="BE68">
        <f>IF('7. Pause minimal'!$C$3="Score",0,0)</f>
        <v>0</v>
      </c>
      <c r="BF68">
        <f>IF('7. Pause minimal'!$C$3="Score",0,0)</f>
        <v>0</v>
      </c>
      <c r="BG68">
        <f>IF('7. Pause minimal'!$C$3="Score",0,0)</f>
        <v>0</v>
      </c>
      <c r="BH68">
        <f>IF('7. Pause minimal'!$C$3="Score",0,0)</f>
        <v>0</v>
      </c>
      <c r="BI68">
        <f>IF('7. Pause minimal'!$C$3="Score",0,0)</f>
        <v>0</v>
      </c>
      <c r="BJ68">
        <f>IF('7. Pause minimal'!$C$3="Score",0,0)</f>
        <v>0</v>
      </c>
      <c r="BK68">
        <f>IF('7. Pause minimal'!$C$3="Score",0,0)</f>
        <v>0</v>
      </c>
      <c r="BL68">
        <f>IF('7. Pause minimal'!$C$3="Score",0,0)</f>
        <v>0</v>
      </c>
      <c r="BM68">
        <f>IF('7. Pause minimal'!$C$3="Score",0,0)</f>
        <v>0</v>
      </c>
      <c r="BN68">
        <f>IF('7. Pause minimal'!$C$3="Score",0,0)</f>
        <v>0</v>
      </c>
      <c r="BO68">
        <f>IF('7. Pause minimal'!$C$3="Score",0,0)</f>
        <v>0</v>
      </c>
      <c r="BP68">
        <f>IF('7. Pause minimal'!$C$3="Score",0,0)</f>
        <v>0</v>
      </c>
      <c r="BQ68">
        <f>IF('7. Pause minimal'!$C$3="Score",0,0)</f>
        <v>0</v>
      </c>
      <c r="BR68">
        <f>IF('7. Pause minimal'!$C$3="Score",0,0)</f>
        <v>0</v>
      </c>
      <c r="BS68">
        <f>IF('7. Pause minimal'!$C$3="Score",0,0)</f>
        <v>0</v>
      </c>
      <c r="BT68">
        <f>IF('7. Pause minimal'!$C$3="Score",0,0)</f>
        <v>0</v>
      </c>
      <c r="BU68">
        <f>IF('7. Pause minimal'!$C$3="Score",0,0)</f>
        <v>0</v>
      </c>
      <c r="BV68">
        <f>IF('7. Pause minimal'!$C$3="Score",0,0)</f>
        <v>0</v>
      </c>
      <c r="BW68">
        <f>IF('7. Pause minimal'!$C$3="Score",0,0)</f>
        <v>0</v>
      </c>
      <c r="BX68">
        <f>IF('7. Pause minimal'!$C$3="Score",0,0)</f>
        <v>0</v>
      </c>
      <c r="BY68">
        <f>IF('7. Pause minimal'!$C$3="Score",0,0)</f>
        <v>0</v>
      </c>
      <c r="BZ68">
        <f>IF('7. Pause minimal'!$C$3="Score",0,0)</f>
        <v>0</v>
      </c>
      <c r="CA68">
        <f>IF('7. Pause minimal'!$C$3="Score",0,0)</f>
        <v>0</v>
      </c>
      <c r="CB68">
        <f>IF('7. Pause minimal'!$C$3="Score",0,0)</f>
        <v>0</v>
      </c>
      <c r="CC68">
        <f>IF('7. Pause minimal'!$C$3="Score",0,0)</f>
        <v>0</v>
      </c>
      <c r="CD68">
        <f>IF('7. Pause minimal'!$C$3="Score",0,0)</f>
        <v>0</v>
      </c>
      <c r="CE68">
        <f>IF('7. Pause minimal'!$C$3="Score",0,0)</f>
        <v>0</v>
      </c>
      <c r="CF68">
        <f>IF('7. Pause minimal'!$C$3="Score",0,0)</f>
        <v>0</v>
      </c>
      <c r="CG68">
        <f>IF('7. Pause minimal'!$C$3="Score",0,0)</f>
        <v>0</v>
      </c>
      <c r="CH68">
        <f>IF('7. Pause minimal'!$C$3="Score",0,0)</f>
        <v>0</v>
      </c>
      <c r="CI68">
        <f>IF('7. Pause minimal'!$C$3="Score",0,0)</f>
        <v>0</v>
      </c>
      <c r="CJ68">
        <f>IF('7. Pause minimal'!$C$3="Score",0,0)</f>
        <v>0</v>
      </c>
      <c r="CK68">
        <f>IF('7. Pause minimal'!$C$3="Score",0,0)</f>
        <v>0</v>
      </c>
      <c r="CL68">
        <f>IF('7. Pause minimal'!$C$3="Score",0,0)</f>
        <v>0</v>
      </c>
      <c r="CM68">
        <f>IF('7. Pause minimal'!$C$3="Score",0,0)</f>
        <v>0</v>
      </c>
      <c r="CN68">
        <f>IF('7. Pause minimal'!$C$3="Score",0,0)</f>
        <v>0</v>
      </c>
      <c r="CO68">
        <f>IF('7. Pause minimal'!$C$3="Score",0,0)</f>
        <v>0</v>
      </c>
      <c r="CP68">
        <f>IF('7. Pause minimal'!$C$3="Score",0,0)</f>
        <v>0</v>
      </c>
      <c r="CQ68">
        <f>IF('7. Pause minimal'!$C$3="Score",0,0)</f>
        <v>0</v>
      </c>
      <c r="CR68">
        <f>IF('7. Pause minimal'!$C$3="Score",0,0)</f>
        <v>0</v>
      </c>
      <c r="CS68">
        <f>IF('7. Pause minimal'!$C$3="Score",0,0)</f>
        <v>0</v>
      </c>
      <c r="CT68">
        <f>IF('7. Pause minimal'!$C$3="Score",0,0)</f>
        <v>0</v>
      </c>
      <c r="CU68">
        <f>IF('7. Pause minimal'!$C$3="Score",0,0)</f>
        <v>0</v>
      </c>
      <c r="CV68">
        <f>IF('7. Pause minimal'!$C$3="Score",0,0)</f>
        <v>0</v>
      </c>
      <c r="CW68">
        <f>IF('7. Pause minimal'!$C$3="Score",0,0)</f>
        <v>0</v>
      </c>
      <c r="CX68">
        <f>IF('7. Pause minimal'!$C$3="Score",0,0)</f>
        <v>0</v>
      </c>
      <c r="CY68">
        <f>IF('7. Pause minimal'!$C$3="Score",0,0)</f>
        <v>0</v>
      </c>
      <c r="CZ68">
        <f>IF('7. Pause minimal'!$C$3="Score",0,0)</f>
        <v>0</v>
      </c>
      <c r="DA68">
        <f>IF('7. Pause minimal'!$C$3="Score",0,0)</f>
        <v>0</v>
      </c>
    </row>
    <row r="69" spans="2:105" x14ac:dyDescent="0.35">
      <c r="B69" s="186" t="s">
        <v>1112</v>
      </c>
      <c r="D69" s="478">
        <f t="shared" si="3"/>
        <v>1.0705882352941176</v>
      </c>
      <c r="E69">
        <f>IF('7. Pause minimal'!$C$3="Score",,)</f>
        <v>0</v>
      </c>
      <c r="P69">
        <f>IF('7. Pause minimal'!$C$3="Score",,)</f>
        <v>0</v>
      </c>
      <c r="Q69">
        <f>IF('7. Pause minimal'!$C$3="Score",,)</f>
        <v>0</v>
      </c>
      <c r="R69">
        <f>IF('7. Pause minimal'!$C$3="Score",,)</f>
        <v>0</v>
      </c>
      <c r="S69">
        <f>IF('7. Pause minimal'!$C$3="Score",,)</f>
        <v>0</v>
      </c>
      <c r="T69">
        <f>IF('7. Pause minimal'!$C$3="Score",,)</f>
        <v>0</v>
      </c>
      <c r="U69">
        <f>IF('7. Pause minimal'!$C$3="Score",2,2)</f>
        <v>2</v>
      </c>
      <c r="V69">
        <f>IF('7. Pause minimal'!$C$3="Score",2,2)</f>
        <v>2</v>
      </c>
      <c r="W69">
        <f>IF('7. Pause minimal'!$C$3="Score",2,3)</f>
        <v>3</v>
      </c>
      <c r="X69">
        <f>IF('7. Pause minimal'!$C$3="Score",2,2)</f>
        <v>2</v>
      </c>
      <c r="Y69">
        <f>IF('7. Pause minimal'!$C$3="Score",1,1)</f>
        <v>1</v>
      </c>
      <c r="Z69">
        <f>IF('7. Pause minimal'!$C$3="Score",1,1)</f>
        <v>1</v>
      </c>
      <c r="AA69">
        <f>IF('7. Pause minimal'!$C$3="Score",1,1)</f>
        <v>1</v>
      </c>
      <c r="AB69">
        <f>IF('7. Pause minimal'!$C$3="Score",1,1)</f>
        <v>1</v>
      </c>
      <c r="AC69">
        <f>IF('7. Pause minimal'!$C$3="Score",1,1)</f>
        <v>1</v>
      </c>
      <c r="AD69">
        <f>IF('7. Pause minimal'!$C$3="Score",0,0)</f>
        <v>0</v>
      </c>
      <c r="AE69">
        <f>IF('7. Pause minimal'!$C$3="Score",0,0)</f>
        <v>0</v>
      </c>
      <c r="AF69">
        <f>IF('7. Pause minimal'!$C$3="Score",0,0)</f>
        <v>0</v>
      </c>
      <c r="AG69">
        <f>IF('7. Pause minimal'!$C$3="Score",0,0)</f>
        <v>0</v>
      </c>
      <c r="AH69">
        <f>IF('7. Pause minimal'!$C$3="Score",1,1)</f>
        <v>1</v>
      </c>
      <c r="AI69">
        <f>IF('7. Pause minimal'!$C$3="Score",1,1)</f>
        <v>1</v>
      </c>
      <c r="AJ69">
        <f>IF('7. Pause minimal'!$C$3="Score",1,1)</f>
        <v>1</v>
      </c>
      <c r="AK69">
        <f>IF('7. Pause minimal'!$C$3="Score",1,1)</f>
        <v>1</v>
      </c>
      <c r="AL69">
        <f>IF('7. Pause minimal'!$C$3="Score",1,1)</f>
        <v>1</v>
      </c>
      <c r="AM69">
        <f>IF('7. Pause minimal'!$C$3="Score",1,1)</f>
        <v>1</v>
      </c>
      <c r="AN69">
        <f>IF('7. Pause minimal'!$C$3="Score",1,1)</f>
        <v>1</v>
      </c>
      <c r="AO69">
        <f>IF('7. Pause minimal'!$C$3="Score",0,0)</f>
        <v>0</v>
      </c>
      <c r="AP69">
        <f>IF('7. Pause minimal'!$C$3="Score",1,1)</f>
        <v>1</v>
      </c>
      <c r="AQ69">
        <f>IF('7. Pause minimal'!$C$3="Score",1,1)</f>
        <v>1</v>
      </c>
      <c r="AR69">
        <f>IF('7. Pause minimal'!$C$3="Score",1,1)</f>
        <v>1</v>
      </c>
      <c r="AS69">
        <f>IF('7. Pause minimal'!$C$3="Score",1,1)</f>
        <v>1</v>
      </c>
      <c r="AT69">
        <f>IF('7. Pause minimal'!$C$3="Score",1,1)</f>
        <v>1</v>
      </c>
      <c r="AU69">
        <f>IF('7. Pause minimal'!$C$3="Score",2,2)</f>
        <v>2</v>
      </c>
      <c r="AV69">
        <f>IF('7. Pause minimal'!$C$3="Score",2,2)</f>
        <v>2</v>
      </c>
      <c r="AW69">
        <f>IF('7. Pause minimal'!$C$3="Score",1,1)</f>
        <v>1</v>
      </c>
      <c r="AX69">
        <f>IF('7. Pause minimal'!$C$3="Score",1,1)</f>
        <v>1</v>
      </c>
      <c r="AY69">
        <f>IF('7. Pause minimal'!$C$3="Score",1,1)</f>
        <v>1</v>
      </c>
      <c r="AZ69">
        <f>IF('7. Pause minimal'!$C$3="Score",2,2)</f>
        <v>2</v>
      </c>
      <c r="BA69">
        <f>IF('7. Pause minimal'!$C$3="Score",2,2)</f>
        <v>2</v>
      </c>
      <c r="BB69">
        <f>IF('7. Pause minimal'!$C$3="Score",1,1)</f>
        <v>1</v>
      </c>
      <c r="BC69">
        <f>IF('7. Pause minimal'!$C$3="Score",1,1)</f>
        <v>1</v>
      </c>
      <c r="BD69">
        <f>IF('7. Pause minimal'!$C$3="Score",1,1)</f>
        <v>1</v>
      </c>
      <c r="BE69">
        <f>IF('7. Pause minimal'!$C$3="Score",1,1)</f>
        <v>1</v>
      </c>
      <c r="BF69">
        <f>IF('7. Pause minimal'!$C$3="Score",1,1)</f>
        <v>1</v>
      </c>
      <c r="BG69">
        <f>IF('7. Pause minimal'!$C$3="Score",1,1)</f>
        <v>1</v>
      </c>
      <c r="BH69">
        <f>IF('7. Pause minimal'!$C$3="Score",1,1)</f>
        <v>1</v>
      </c>
      <c r="BI69">
        <f>IF('7. Pause minimal'!$C$3="Score",1,1)</f>
        <v>1</v>
      </c>
      <c r="BJ69">
        <f>IF('7. Pause minimal'!$C$3="Score",1,1)</f>
        <v>1</v>
      </c>
      <c r="BK69">
        <f>IF('7. Pause minimal'!$C$3="Score",1,1)</f>
        <v>1</v>
      </c>
      <c r="BL69">
        <f>IF('7. Pause minimal'!$C$3="Score",2,2)</f>
        <v>2</v>
      </c>
      <c r="BM69">
        <f>IF('7. Pause minimal'!$C$3="Score",2,2)</f>
        <v>2</v>
      </c>
      <c r="BN69">
        <f>IF('7. Pause minimal'!$C$3="Score",1,1)</f>
        <v>1</v>
      </c>
      <c r="BO69">
        <f>IF('7. Pause minimal'!$C$3="Score",1,1)</f>
        <v>1</v>
      </c>
      <c r="BP69">
        <f>IF('7. Pause minimal'!$C$3="Score",1,1)</f>
        <v>1</v>
      </c>
      <c r="BQ69">
        <f>IF('7. Pause minimal'!$C$3="Score",2,2)</f>
        <v>2</v>
      </c>
      <c r="BR69">
        <f>IF('7. Pause minimal'!$C$3="Score",2,2)</f>
        <v>2</v>
      </c>
      <c r="BS69">
        <f>IF('7. Pause minimal'!$C$3="Score",1,1)</f>
        <v>1</v>
      </c>
      <c r="BT69">
        <f>IF('7. Pause minimal'!$C$3="Score",1,1)</f>
        <v>1</v>
      </c>
      <c r="BU69">
        <f>IF('7. Pause minimal'!$C$3="Score",1,1)</f>
        <v>1</v>
      </c>
      <c r="BV69">
        <f>IF('7. Pause minimal'!$C$3="Score",1,1)</f>
        <v>1</v>
      </c>
      <c r="BW69">
        <f>IF('7. Pause minimal'!$C$3="Score",1,1)</f>
        <v>1</v>
      </c>
      <c r="BX69">
        <f>IF('7. Pause minimal'!$C$3="Score",0,0)</f>
        <v>0</v>
      </c>
      <c r="BY69">
        <f>IF('7. Pause minimal'!$C$3="Score",0,0)</f>
        <v>0</v>
      </c>
      <c r="BZ69">
        <f>IF('7. Pause minimal'!$C$3="Score",0,0)</f>
        <v>0</v>
      </c>
      <c r="CA69">
        <f>IF('7. Pause minimal'!$C$3="Score",0,0)</f>
        <v>0</v>
      </c>
      <c r="CB69">
        <f>IF('7. Pause minimal'!$C$3="Score",1,1)</f>
        <v>1</v>
      </c>
      <c r="CC69">
        <f>IF('7. Pause minimal'!$C$3="Score",1,1)</f>
        <v>1</v>
      </c>
      <c r="CD69">
        <f>IF('7. Pause minimal'!$C$3="Score",1,1)</f>
        <v>1</v>
      </c>
      <c r="CE69">
        <f>IF('7. Pause minimal'!$C$3="Score",1,1)</f>
        <v>1</v>
      </c>
      <c r="CF69">
        <f>IF('7. Pause minimal'!$C$3="Score",1,1)</f>
        <v>1</v>
      </c>
      <c r="CG69">
        <f>IF('7. Pause minimal'!$C$3="Score",2,2)</f>
        <v>2</v>
      </c>
      <c r="CH69">
        <f>IF('7. Pause minimal'!$C$3="Score",2,2)</f>
        <v>2</v>
      </c>
      <c r="CI69">
        <f>IF('7. Pause minimal'!$C$3="Score",1,1)</f>
        <v>1</v>
      </c>
      <c r="CJ69">
        <f>IF('7. Pause minimal'!$C$3="Score",1,1)</f>
        <v>1</v>
      </c>
      <c r="CK69">
        <f>IF('7. Pause minimal'!$C$3="Score",1,1)</f>
        <v>1</v>
      </c>
      <c r="CL69">
        <f>IF('7. Pause minimal'!$C$3="Score",2,2)</f>
        <v>2</v>
      </c>
      <c r="CM69">
        <f>IF('7. Pause minimal'!$C$3="Score",2,2)</f>
        <v>2</v>
      </c>
      <c r="CN69">
        <f>IF('7. Pause minimal'!$C$3="Score",1,1)</f>
        <v>1</v>
      </c>
      <c r="CO69">
        <f>IF('7. Pause minimal'!$C$3="Score",1,1)</f>
        <v>1</v>
      </c>
      <c r="CP69">
        <f>IF('7. Pause minimal'!$C$3="Score",1,1)</f>
        <v>1</v>
      </c>
      <c r="CQ69">
        <f>IF('7. Pause minimal'!$C$3="Score",1,1)</f>
        <v>1</v>
      </c>
      <c r="CR69">
        <f>IF('7. Pause minimal'!$C$3="Score",1,1)</f>
        <v>1</v>
      </c>
      <c r="CS69">
        <f>IF('7. Pause minimal'!$C$3="Score",0,0)</f>
        <v>0</v>
      </c>
      <c r="CT69">
        <f>IF('7. Pause minimal'!$C$3="Score",0,0)</f>
        <v>0</v>
      </c>
      <c r="CU69">
        <f>IF('7. Pause minimal'!$C$3="Score",0,0)</f>
        <v>0</v>
      </c>
      <c r="CV69">
        <f>IF('7. Pause minimal'!$C$3="Score",1,1)</f>
        <v>1</v>
      </c>
      <c r="CW69">
        <f>IF('7. Pause minimal'!$C$3="Score",2,2)</f>
        <v>2</v>
      </c>
      <c r="CX69">
        <f>IF('7. Pause minimal'!$C$3="Score",2,2)</f>
        <v>2</v>
      </c>
      <c r="CY69">
        <f>IF('7. Pause minimal'!$C$3="Score",2,2)</f>
        <v>2</v>
      </c>
      <c r="CZ69">
        <f>IF('7. Pause minimal'!$C$3="Score",0,0)</f>
        <v>0</v>
      </c>
      <c r="DA69">
        <f>IF('7. Pause minimal'!$C$3="Score",0,0)</f>
        <v>0</v>
      </c>
    </row>
    <row r="70" spans="2:105" x14ac:dyDescent="0.35">
      <c r="B70" s="186" t="s">
        <v>1113</v>
      </c>
      <c r="D70" s="478">
        <f t="shared" si="3"/>
        <v>0</v>
      </c>
      <c r="E70">
        <f>IF('7. Pause minimal'!$C$3="Score",,)</f>
        <v>0</v>
      </c>
      <c r="P70">
        <f>IF('7. Pause minimal'!$C$3="Score",,)</f>
        <v>0</v>
      </c>
      <c r="Q70">
        <f>IF('7. Pause minimal'!$C$3="Score",,)</f>
        <v>0</v>
      </c>
      <c r="R70">
        <f>IF('7. Pause minimal'!$C$3="Score",,)</f>
        <v>0</v>
      </c>
      <c r="S70">
        <f>IF('7. Pause minimal'!$C$3="Score",,)</f>
        <v>0</v>
      </c>
      <c r="T70">
        <f>IF('7. Pause minimal'!$C$3="Score",,)</f>
        <v>0</v>
      </c>
      <c r="U70">
        <f>IF('7. Pause minimal'!$C$3="Score",0,0)</f>
        <v>0</v>
      </c>
      <c r="V70">
        <f>IF('7. Pause minimal'!$C$3="Score",0,0)</f>
        <v>0</v>
      </c>
      <c r="W70">
        <f>IF('7. Pause minimal'!$C$3="Score",0,0)</f>
        <v>0</v>
      </c>
      <c r="X70">
        <f>IF('7. Pause minimal'!$C$3="Score",0,0)</f>
        <v>0</v>
      </c>
      <c r="Y70">
        <f>IF('7. Pause minimal'!$C$3="Score",0,0)</f>
        <v>0</v>
      </c>
      <c r="Z70">
        <f>IF('7. Pause minimal'!$C$3="Score",0,0)</f>
        <v>0</v>
      </c>
      <c r="AA70">
        <f>IF('7. Pause minimal'!$C$3="Score",0,0)</f>
        <v>0</v>
      </c>
      <c r="AB70">
        <f>IF('7. Pause minimal'!$C$3="Score",0,0)</f>
        <v>0</v>
      </c>
      <c r="AC70">
        <f>IF('7. Pause minimal'!$C$3="Score",0,0)</f>
        <v>0</v>
      </c>
      <c r="AD70">
        <f>IF('7. Pause minimal'!$C$3="Score",0,0)</f>
        <v>0</v>
      </c>
      <c r="AE70">
        <f>IF('7. Pause minimal'!$C$3="Score",0,0)</f>
        <v>0</v>
      </c>
      <c r="AF70">
        <f>IF('7. Pause minimal'!$C$3="Score",0,0)</f>
        <v>0</v>
      </c>
      <c r="AG70">
        <f>IF('7. Pause minimal'!$C$3="Score",0,0)</f>
        <v>0</v>
      </c>
      <c r="AH70">
        <f>IF('7. Pause minimal'!$C$3="Score",0,0)</f>
        <v>0</v>
      </c>
      <c r="AI70">
        <f>IF('7. Pause minimal'!$C$3="Score",0,0)</f>
        <v>0</v>
      </c>
      <c r="AJ70">
        <f>IF('7. Pause minimal'!$C$3="Score",0,0)</f>
        <v>0</v>
      </c>
      <c r="AK70">
        <f>IF('7. Pause minimal'!$C$3="Score",0,0)</f>
        <v>0</v>
      </c>
      <c r="AL70">
        <f>IF('7. Pause minimal'!$C$3="Score",0,0)</f>
        <v>0</v>
      </c>
      <c r="AM70">
        <f>IF('7. Pause minimal'!$C$3="Score",0,0)</f>
        <v>0</v>
      </c>
      <c r="AN70">
        <f>IF('7. Pause minimal'!$C$3="Score",0,0)</f>
        <v>0</v>
      </c>
      <c r="AO70">
        <f>IF('7. Pause minimal'!$C$3="Score",0,0)</f>
        <v>0</v>
      </c>
      <c r="AP70">
        <f>IF('7. Pause minimal'!$C$3="Score",0,0)</f>
        <v>0</v>
      </c>
      <c r="AQ70">
        <f>IF('7. Pause minimal'!$C$3="Score",0,0)</f>
        <v>0</v>
      </c>
      <c r="AR70">
        <f>IF('7. Pause minimal'!$C$3="Score",0,0)</f>
        <v>0</v>
      </c>
      <c r="AS70">
        <f>IF('7. Pause minimal'!$C$3="Score",0,0)</f>
        <v>0</v>
      </c>
      <c r="AT70">
        <f>IF('7. Pause minimal'!$C$3="Score",0,0)</f>
        <v>0</v>
      </c>
      <c r="AU70">
        <f>IF('7. Pause minimal'!$C$3="Score",0,0)</f>
        <v>0</v>
      </c>
      <c r="AV70">
        <f>IF('7. Pause minimal'!$C$3="Score",0,0)</f>
        <v>0</v>
      </c>
      <c r="AW70">
        <f>IF('7. Pause minimal'!$C$3="Score",0,0)</f>
        <v>0</v>
      </c>
      <c r="AX70">
        <f>IF('7. Pause minimal'!$C$3="Score",0,0)</f>
        <v>0</v>
      </c>
      <c r="AY70">
        <f>IF('7. Pause minimal'!$C$3="Score",0,0)</f>
        <v>0</v>
      </c>
      <c r="AZ70">
        <f>IF('7. Pause minimal'!$C$3="Score",0,0)</f>
        <v>0</v>
      </c>
      <c r="BA70">
        <f>IF('7. Pause minimal'!$C$3="Score",0,0)</f>
        <v>0</v>
      </c>
      <c r="BB70">
        <f>IF('7. Pause minimal'!$C$3="Score",0,0)</f>
        <v>0</v>
      </c>
      <c r="BC70">
        <f>IF('7. Pause minimal'!$C$3="Score",0,0)</f>
        <v>0</v>
      </c>
      <c r="BD70">
        <f>IF('7. Pause minimal'!$C$3="Score",0,0)</f>
        <v>0</v>
      </c>
      <c r="BE70">
        <f>IF('7. Pause minimal'!$C$3="Score",0,0)</f>
        <v>0</v>
      </c>
      <c r="BF70">
        <f>IF('7. Pause minimal'!$C$3="Score",0,0)</f>
        <v>0</v>
      </c>
      <c r="BG70">
        <f>IF('7. Pause minimal'!$C$3="Score",0,0)</f>
        <v>0</v>
      </c>
      <c r="BH70">
        <f>IF('7. Pause minimal'!$C$3="Score",0,0)</f>
        <v>0</v>
      </c>
      <c r="BI70">
        <f>IF('7. Pause minimal'!$C$3="Score",0,0)</f>
        <v>0</v>
      </c>
      <c r="BJ70">
        <f>IF('7. Pause minimal'!$C$3="Score",0,0)</f>
        <v>0</v>
      </c>
      <c r="BK70">
        <f>IF('7. Pause minimal'!$C$3="Score",0,0)</f>
        <v>0</v>
      </c>
      <c r="BL70">
        <f>IF('7. Pause minimal'!$C$3="Score",0,0)</f>
        <v>0</v>
      </c>
      <c r="BM70">
        <f>IF('7. Pause minimal'!$C$3="Score",0,0)</f>
        <v>0</v>
      </c>
      <c r="BN70">
        <f>IF('7. Pause minimal'!$C$3="Score",0,0)</f>
        <v>0</v>
      </c>
      <c r="BO70">
        <f>IF('7. Pause minimal'!$C$3="Score",0,0)</f>
        <v>0</v>
      </c>
      <c r="BP70">
        <f>IF('7. Pause minimal'!$C$3="Score",0,0)</f>
        <v>0</v>
      </c>
      <c r="BQ70">
        <f>IF('7. Pause minimal'!$C$3="Score",0,0)</f>
        <v>0</v>
      </c>
      <c r="BR70">
        <f>IF('7. Pause minimal'!$C$3="Score",0,0)</f>
        <v>0</v>
      </c>
      <c r="BS70">
        <f>IF('7. Pause minimal'!$C$3="Score",0,0)</f>
        <v>0</v>
      </c>
      <c r="BT70">
        <f>IF('7. Pause minimal'!$C$3="Score",0,0)</f>
        <v>0</v>
      </c>
      <c r="BU70">
        <f>IF('7. Pause minimal'!$C$3="Score",0,0)</f>
        <v>0</v>
      </c>
      <c r="BV70">
        <f>IF('7. Pause minimal'!$C$3="Score",0,0)</f>
        <v>0</v>
      </c>
      <c r="BW70">
        <f>IF('7. Pause minimal'!$C$3="Score",0,0)</f>
        <v>0</v>
      </c>
      <c r="BX70">
        <f>IF('7. Pause minimal'!$C$3="Score",0,0)</f>
        <v>0</v>
      </c>
      <c r="BY70">
        <f>IF('7. Pause minimal'!$C$3="Score",0,0)</f>
        <v>0</v>
      </c>
      <c r="BZ70">
        <f>IF('7. Pause minimal'!$C$3="Score",0,0)</f>
        <v>0</v>
      </c>
      <c r="CA70">
        <f>IF('7. Pause minimal'!$C$3="Score",0,0)</f>
        <v>0</v>
      </c>
      <c r="CB70">
        <f>IF('7. Pause minimal'!$C$3="Score",0,0)</f>
        <v>0</v>
      </c>
      <c r="CC70">
        <f>IF('7. Pause minimal'!$C$3="Score",0,0)</f>
        <v>0</v>
      </c>
      <c r="CD70">
        <f>IF('7. Pause minimal'!$C$3="Score",0,0)</f>
        <v>0</v>
      </c>
      <c r="CE70">
        <f>IF('7. Pause minimal'!$C$3="Score",0,0)</f>
        <v>0</v>
      </c>
      <c r="CF70">
        <f>IF('7. Pause minimal'!$C$3="Score",0,0)</f>
        <v>0</v>
      </c>
      <c r="CG70">
        <f>IF('7. Pause minimal'!$C$3="Score",0,0)</f>
        <v>0</v>
      </c>
      <c r="CH70">
        <f>IF('7. Pause minimal'!$C$3="Score",0,0)</f>
        <v>0</v>
      </c>
      <c r="CI70">
        <f>IF('7. Pause minimal'!$C$3="Score",0,0)</f>
        <v>0</v>
      </c>
      <c r="CJ70">
        <f>IF('7. Pause minimal'!$C$3="Score",0,0)</f>
        <v>0</v>
      </c>
      <c r="CK70">
        <f>IF('7. Pause minimal'!$C$3="Score",0,0)</f>
        <v>0</v>
      </c>
      <c r="CL70">
        <f>IF('7. Pause minimal'!$C$3="Score",0,0)</f>
        <v>0</v>
      </c>
      <c r="CM70">
        <f>IF('7. Pause minimal'!$C$3="Score",0,0)</f>
        <v>0</v>
      </c>
      <c r="CN70">
        <f>IF('7. Pause minimal'!$C$3="Score",0,0)</f>
        <v>0</v>
      </c>
      <c r="CO70">
        <f>IF('7. Pause minimal'!$C$3="Score",0,0)</f>
        <v>0</v>
      </c>
      <c r="CP70">
        <f>IF('7. Pause minimal'!$C$3="Score",0,0)</f>
        <v>0</v>
      </c>
      <c r="CQ70">
        <f>IF('7. Pause minimal'!$C$3="Score",0,0)</f>
        <v>0</v>
      </c>
      <c r="CR70">
        <f>IF('7. Pause minimal'!$C$3="Score",0,0)</f>
        <v>0</v>
      </c>
      <c r="CS70">
        <f>IF('7. Pause minimal'!$C$3="Score",0,0)</f>
        <v>0</v>
      </c>
      <c r="CT70">
        <f>IF('7. Pause minimal'!$C$3="Score",0,0)</f>
        <v>0</v>
      </c>
      <c r="CU70">
        <f>IF('7. Pause minimal'!$C$3="Score",0,0)</f>
        <v>0</v>
      </c>
      <c r="CV70">
        <f>IF('7. Pause minimal'!$C$3="Score",0,0)</f>
        <v>0</v>
      </c>
      <c r="CW70">
        <f>IF('7. Pause minimal'!$C$3="Score",0,0)</f>
        <v>0</v>
      </c>
      <c r="CX70">
        <f>IF('7. Pause minimal'!$C$3="Score",0,0)</f>
        <v>0</v>
      </c>
      <c r="CY70">
        <f>IF('7. Pause minimal'!$C$3="Score",0,0)</f>
        <v>0</v>
      </c>
      <c r="CZ70">
        <f>IF('7. Pause minimal'!$C$3="Score",0,0)</f>
        <v>0</v>
      </c>
      <c r="DA70">
        <f>IF('7. Pause minimal'!$C$3="Score",0,0)</f>
        <v>0</v>
      </c>
    </row>
    <row r="71" spans="2:105" x14ac:dyDescent="0.35">
      <c r="B71" s="186" t="s">
        <v>1119</v>
      </c>
      <c r="D71" s="478">
        <f t="shared" si="3"/>
        <v>0.8</v>
      </c>
      <c r="E71">
        <f>IF('7. Pause minimal'!$C$3="Score",,)</f>
        <v>0</v>
      </c>
      <c r="P71">
        <f>IF('7. Pause minimal'!$C$3="Score",,)</f>
        <v>0</v>
      </c>
      <c r="Q71">
        <f>IF('7. Pause minimal'!$C$3="Score",,)</f>
        <v>0</v>
      </c>
      <c r="R71">
        <f>IF('7. Pause minimal'!$C$3="Score",,)</f>
        <v>0</v>
      </c>
      <c r="S71">
        <f>IF('7. Pause minimal'!$C$3="Score",,)</f>
        <v>0</v>
      </c>
      <c r="T71">
        <f>IF('7. Pause minimal'!$C$3="Score",,)</f>
        <v>0</v>
      </c>
      <c r="U71">
        <f>IF('7. Pause minimal'!$C$3="Score",1,1)</f>
        <v>1</v>
      </c>
      <c r="V71">
        <f>IF('7. Pause minimal'!$C$3="Score",1,1)</f>
        <v>1</v>
      </c>
      <c r="W71">
        <f>IF('7. Pause minimal'!$C$3="Score",0,0)</f>
        <v>0</v>
      </c>
      <c r="X71">
        <f>IF('7. Pause minimal'!$C$3="Score",0,0)</f>
        <v>0</v>
      </c>
      <c r="Y71">
        <f>IF('7. Pause minimal'!$C$3="Score",0,0)</f>
        <v>0</v>
      </c>
      <c r="Z71">
        <f>IF('7. Pause minimal'!$C$3="Score",1,1)</f>
        <v>1</v>
      </c>
      <c r="AA71">
        <f>IF('7. Pause minimal'!$C$3="Score",2,2)</f>
        <v>2</v>
      </c>
      <c r="AB71">
        <f>IF('7. Pause minimal'!$C$3="Score",2,2)</f>
        <v>2</v>
      </c>
      <c r="AC71">
        <f>IF('7. Pause minimal'!$C$3="Score",2,2)</f>
        <v>2</v>
      </c>
      <c r="AD71">
        <f>IF('7. Pause minimal'!$C$3="Score",2,2)</f>
        <v>2</v>
      </c>
      <c r="AE71">
        <f>IF('7. Pause minimal'!$C$3="Score",2,2)</f>
        <v>2</v>
      </c>
      <c r="AF71">
        <f>IF('7. Pause minimal'!$C$3="Score",2,2)</f>
        <v>2</v>
      </c>
      <c r="AG71">
        <f>IF('7. Pause minimal'!$C$3="Score",2,2)</f>
        <v>2</v>
      </c>
      <c r="AH71">
        <f>IF('7. Pause minimal'!$C$3="Score",1,1)</f>
        <v>1</v>
      </c>
      <c r="AI71">
        <f>IF('7. Pause minimal'!$C$3="Score",1,1)</f>
        <v>1</v>
      </c>
      <c r="AJ71">
        <f>IF('7. Pause minimal'!$C$3="Score",1,1)</f>
        <v>1</v>
      </c>
      <c r="AK71">
        <f>IF('7. Pause minimal'!$C$3="Score",1,1)</f>
        <v>1</v>
      </c>
      <c r="AL71">
        <f>IF('7. Pause minimal'!$C$3="Score",2,2)</f>
        <v>2</v>
      </c>
      <c r="AM71">
        <f>IF('7. Pause minimal'!$C$3="Score",2,3)</f>
        <v>3</v>
      </c>
      <c r="AN71">
        <f>IF('7. Pause minimal'!$C$3="Score",2,2)</f>
        <v>2</v>
      </c>
      <c r="AO71">
        <f>IF('7. Pause minimal'!$C$3="Score",2,2)</f>
        <v>2</v>
      </c>
      <c r="AP71">
        <f>IF('7. Pause minimal'!$C$3="Score",2,2)</f>
        <v>2</v>
      </c>
      <c r="AQ71">
        <f>IF('7. Pause minimal'!$C$3="Score",2,2)</f>
        <v>2</v>
      </c>
      <c r="AR71">
        <f>IF('7. Pause minimal'!$C$3="Score",2,2)</f>
        <v>2</v>
      </c>
      <c r="AS71">
        <f>IF('7. Pause minimal'!$C$3="Score",1,1)</f>
        <v>1</v>
      </c>
      <c r="AT71">
        <f>IF('7. Pause minimal'!$C$3="Score",0,0)</f>
        <v>0</v>
      </c>
      <c r="AU71">
        <f>IF('7. Pause minimal'!$C$3="Score",0,0)</f>
        <v>0</v>
      </c>
      <c r="AV71">
        <f>IF('7. Pause minimal'!$C$3="Score",0,0)</f>
        <v>0</v>
      </c>
      <c r="AW71">
        <f>IF('7. Pause minimal'!$C$3="Score",0,0)</f>
        <v>0</v>
      </c>
      <c r="AX71">
        <f>IF('7. Pause minimal'!$C$3="Score",0,0)</f>
        <v>0</v>
      </c>
      <c r="AY71">
        <f>IF('7. Pause minimal'!$C$3="Score",0,0)</f>
        <v>0</v>
      </c>
      <c r="AZ71">
        <f>IF('7. Pause minimal'!$C$3="Score",0,0)</f>
        <v>0</v>
      </c>
      <c r="BA71">
        <f>IF('7. Pause minimal'!$C$3="Score",0,0)</f>
        <v>0</v>
      </c>
      <c r="BB71">
        <f>IF('7. Pause minimal'!$C$3="Score",0,0)</f>
        <v>0</v>
      </c>
      <c r="BC71">
        <f>IF('7. Pause minimal'!$C$3="Score",1,1)</f>
        <v>1</v>
      </c>
      <c r="BD71">
        <f>IF('7. Pause minimal'!$C$3="Score",1,1)</f>
        <v>1</v>
      </c>
      <c r="BE71">
        <f>IF('7. Pause minimal'!$C$3="Score",1,1)</f>
        <v>1</v>
      </c>
      <c r="BF71">
        <f>IF('7. Pause minimal'!$C$3="Score",1,1)</f>
        <v>1</v>
      </c>
      <c r="BG71">
        <f>IF('7. Pause minimal'!$C$3="Score",1,1)</f>
        <v>1</v>
      </c>
      <c r="BH71">
        <f>IF('7. Pause minimal'!$C$3="Score",1,1)</f>
        <v>1</v>
      </c>
      <c r="BI71">
        <f>IF('7. Pause minimal'!$C$3="Score",1,1)</f>
        <v>1</v>
      </c>
      <c r="BJ71">
        <f>IF('7. Pause minimal'!$C$3="Score",0,0)</f>
        <v>0</v>
      </c>
      <c r="BK71">
        <f>IF('7. Pause minimal'!$C$3="Score",1,1)</f>
        <v>1</v>
      </c>
      <c r="BL71">
        <f>IF('7. Pause minimal'!$C$3="Score",1,1)</f>
        <v>1</v>
      </c>
      <c r="BM71">
        <f>IF('7. Pause minimal'!$C$3="Score",1,1)</f>
        <v>1</v>
      </c>
      <c r="BN71">
        <f>IF('7. Pause minimal'!$C$3="Score",1,1)</f>
        <v>1</v>
      </c>
      <c r="BO71">
        <f>IF('7. Pause minimal'!$C$3="Score",1,1)</f>
        <v>1</v>
      </c>
      <c r="BP71">
        <f>IF('7. Pause minimal'!$C$3="Score",1,1)</f>
        <v>1</v>
      </c>
      <c r="BQ71">
        <f>IF('7. Pause minimal'!$C$3="Score",1,1)</f>
        <v>1</v>
      </c>
      <c r="BR71">
        <f>IF('7. Pause minimal'!$C$3="Score",0,0)</f>
        <v>0</v>
      </c>
      <c r="BS71">
        <f>IF('7. Pause minimal'!$C$3="Score",0,0)</f>
        <v>0</v>
      </c>
      <c r="BT71">
        <f>IF('7. Pause minimal'!$C$3="Score",0,0)</f>
        <v>0</v>
      </c>
      <c r="BU71">
        <f>IF('7. Pause minimal'!$C$3="Score",0,0)</f>
        <v>0</v>
      </c>
      <c r="BV71">
        <f>IF('7. Pause minimal'!$C$3="Score",0,0)</f>
        <v>0</v>
      </c>
      <c r="BW71">
        <f>IF('7. Pause minimal'!$C$3="Score",0,0)</f>
        <v>0</v>
      </c>
      <c r="BX71">
        <f>IF('7. Pause minimal'!$C$3="Score",0,0)</f>
        <v>0</v>
      </c>
      <c r="BY71">
        <f>IF('7. Pause minimal'!$C$3="Score",0,0)</f>
        <v>0</v>
      </c>
      <c r="BZ71">
        <f>IF('7. Pause minimal'!$C$3="Score",0,0)</f>
        <v>0</v>
      </c>
      <c r="CA71">
        <f>IF('7. Pause minimal'!$C$3="Score",0,0)</f>
        <v>0</v>
      </c>
      <c r="CB71">
        <f>IF('7. Pause minimal'!$C$3="Score",0,0)</f>
        <v>0</v>
      </c>
      <c r="CC71">
        <f>IF('7. Pause minimal'!$C$3="Score",0,0)</f>
        <v>0</v>
      </c>
      <c r="CD71">
        <f>IF('7. Pause minimal'!$C$3="Score",0,0)</f>
        <v>0</v>
      </c>
      <c r="CE71">
        <f>IF('7. Pause minimal'!$C$3="Score",0,0)</f>
        <v>0</v>
      </c>
      <c r="CF71">
        <f>IF('7. Pause minimal'!$C$3="Score",0,0)</f>
        <v>0</v>
      </c>
      <c r="CG71">
        <f>IF('7. Pause minimal'!$C$3="Score",0,0)</f>
        <v>0</v>
      </c>
      <c r="CH71">
        <f>IF('7. Pause minimal'!$C$3="Score",0,0)</f>
        <v>0</v>
      </c>
      <c r="CI71">
        <f>IF('7. Pause minimal'!$C$3="Score",0,0)</f>
        <v>0</v>
      </c>
      <c r="CJ71">
        <f>IF('7. Pause minimal'!$C$3="Score",0,0)</f>
        <v>0</v>
      </c>
      <c r="CK71">
        <f>IF('7. Pause minimal'!$C$3="Score",0,0)</f>
        <v>0</v>
      </c>
      <c r="CL71">
        <f>IF('7. Pause minimal'!$C$3="Score",0,0)</f>
        <v>0</v>
      </c>
      <c r="CM71">
        <f>IF('7. Pause minimal'!$C$3="Score",0,0)</f>
        <v>0</v>
      </c>
      <c r="CN71">
        <f>IF('7. Pause minimal'!$C$3="Score",1,1)</f>
        <v>1</v>
      </c>
      <c r="CO71">
        <f>IF('7. Pause minimal'!$C$3="Score",2,2)</f>
        <v>2</v>
      </c>
      <c r="CP71">
        <f>IF('7. Pause minimal'!$C$3="Score",2,2)</f>
        <v>2</v>
      </c>
      <c r="CQ71">
        <f>IF('7. Pause minimal'!$C$3="Score",2,2)</f>
        <v>2</v>
      </c>
      <c r="CR71">
        <f>IF('7. Pause minimal'!$C$3="Score",2,2)</f>
        <v>2</v>
      </c>
      <c r="CS71">
        <f>IF('7. Pause minimal'!$C$3="Score",2,2)</f>
        <v>2</v>
      </c>
      <c r="CT71">
        <f>IF('7. Pause minimal'!$C$3="Score",2,2)</f>
        <v>2</v>
      </c>
      <c r="CU71">
        <f>IF('7. Pause minimal'!$C$3="Score",1,1)</f>
        <v>1</v>
      </c>
      <c r="CV71">
        <f>IF('7. Pause minimal'!$C$3="Score",0,0)</f>
        <v>0</v>
      </c>
      <c r="CW71">
        <f>IF('7. Pause minimal'!$C$3="Score",1,1)</f>
        <v>1</v>
      </c>
      <c r="CX71">
        <f>IF('7. Pause minimal'!$C$3="Score",1,1)</f>
        <v>1</v>
      </c>
      <c r="CY71">
        <f>IF('7. Pause minimal'!$C$3="Score",1,1)</f>
        <v>1</v>
      </c>
      <c r="CZ71">
        <f>IF('7. Pause minimal'!$C$3="Score",0,0)</f>
        <v>0</v>
      </c>
      <c r="DA71">
        <f>IF('7. Pause minimal'!$C$3="Score",0,0)</f>
        <v>0</v>
      </c>
    </row>
    <row r="72" spans="2:105" x14ac:dyDescent="0.35">
      <c r="B72" s="186" t="s">
        <v>1167</v>
      </c>
      <c r="D72" s="478">
        <f t="shared" si="3"/>
        <v>0</v>
      </c>
      <c r="E72">
        <f>IF('7. Pause minimal'!$C$3="Score",,)</f>
        <v>0</v>
      </c>
      <c r="P72">
        <f>IF('7. Pause minimal'!$C$3="Score",,)</f>
        <v>0</v>
      </c>
      <c r="Q72">
        <f>IF('7. Pause minimal'!$C$3="Score",,)</f>
        <v>0</v>
      </c>
      <c r="R72">
        <f>IF('7. Pause minimal'!$C$3="Score",,)</f>
        <v>0</v>
      </c>
      <c r="S72">
        <f>IF('7. Pause minimal'!$C$3="Score",,)</f>
        <v>0</v>
      </c>
      <c r="T72">
        <f>IF('7. Pause minimal'!$C$3="Score",,)</f>
        <v>0</v>
      </c>
      <c r="U72">
        <f>IF('7. Pause minimal'!$C$3="Score",0,0)</f>
        <v>0</v>
      </c>
      <c r="V72">
        <f>IF('7. Pause minimal'!$C$3="Score",0,0)</f>
        <v>0</v>
      </c>
      <c r="W72">
        <f>IF('7. Pause minimal'!$C$3="Score",0,0)</f>
        <v>0</v>
      </c>
      <c r="X72">
        <f>IF('7. Pause minimal'!$C$3="Score",0,0)</f>
        <v>0</v>
      </c>
      <c r="Y72">
        <f>IF('7. Pause minimal'!$C$3="Score",0,0)</f>
        <v>0</v>
      </c>
      <c r="Z72">
        <f>IF('7. Pause minimal'!$C$3="Score",0,0)</f>
        <v>0</v>
      </c>
      <c r="AA72">
        <f>IF('7. Pause minimal'!$C$3="Score",0,0)</f>
        <v>0</v>
      </c>
      <c r="AB72">
        <f>IF('7. Pause minimal'!$C$3="Score",0,0)</f>
        <v>0</v>
      </c>
      <c r="AC72">
        <f>IF('7. Pause minimal'!$C$3="Score",0,0)</f>
        <v>0</v>
      </c>
      <c r="AD72">
        <f>IF('7. Pause minimal'!$C$3="Score",0,0)</f>
        <v>0</v>
      </c>
      <c r="AE72">
        <f>IF('7. Pause minimal'!$C$3="Score",0,0)</f>
        <v>0</v>
      </c>
      <c r="AF72">
        <f>IF('7. Pause minimal'!$C$3="Score",0,0)</f>
        <v>0</v>
      </c>
      <c r="AG72">
        <f>IF('7. Pause minimal'!$C$3="Score",0,0)</f>
        <v>0</v>
      </c>
      <c r="AH72">
        <f>IF('7. Pause minimal'!$C$3="Score",0,0)</f>
        <v>0</v>
      </c>
      <c r="AI72">
        <f>IF('7. Pause minimal'!$C$3="Score",0,0)</f>
        <v>0</v>
      </c>
      <c r="AJ72">
        <f>IF('7. Pause minimal'!$C$3="Score",0,0)</f>
        <v>0</v>
      </c>
      <c r="AK72">
        <f>IF('7. Pause minimal'!$C$3="Score",0,0)</f>
        <v>0</v>
      </c>
      <c r="AL72">
        <f>IF('7. Pause minimal'!$C$3="Score",0,0)</f>
        <v>0</v>
      </c>
      <c r="AM72">
        <f>IF('7. Pause minimal'!$C$3="Score",0,0)</f>
        <v>0</v>
      </c>
      <c r="AN72">
        <f>IF('7. Pause minimal'!$C$3="Score",0,0)</f>
        <v>0</v>
      </c>
      <c r="AO72">
        <f>IF('7. Pause minimal'!$C$3="Score",0,0)</f>
        <v>0</v>
      </c>
      <c r="AP72">
        <f>IF('7. Pause minimal'!$C$3="Score",0,0)</f>
        <v>0</v>
      </c>
      <c r="AQ72">
        <f>IF('7. Pause minimal'!$C$3="Score",0,0)</f>
        <v>0</v>
      </c>
      <c r="AR72">
        <f>IF('7. Pause minimal'!$C$3="Score",0,0)</f>
        <v>0</v>
      </c>
      <c r="AS72">
        <f>IF('7. Pause minimal'!$C$3="Score",0,0)</f>
        <v>0</v>
      </c>
      <c r="AT72">
        <f>IF('7. Pause minimal'!$C$3="Score",0,0)</f>
        <v>0</v>
      </c>
      <c r="AU72">
        <f>IF('7. Pause minimal'!$C$3="Score",0,0)</f>
        <v>0</v>
      </c>
      <c r="AV72">
        <f>IF('7. Pause minimal'!$C$3="Score",0,0)</f>
        <v>0</v>
      </c>
      <c r="AW72">
        <f>IF('7. Pause minimal'!$C$3="Score",0,0)</f>
        <v>0</v>
      </c>
      <c r="AX72">
        <f>IF('7. Pause minimal'!$C$3="Score",0,0)</f>
        <v>0</v>
      </c>
      <c r="AY72">
        <f>IF('7. Pause minimal'!$C$3="Score",0,0)</f>
        <v>0</v>
      </c>
      <c r="AZ72">
        <f>IF('7. Pause minimal'!$C$3="Score",0,0)</f>
        <v>0</v>
      </c>
      <c r="BA72">
        <f>IF('7. Pause minimal'!$C$3="Score",0,0)</f>
        <v>0</v>
      </c>
      <c r="BB72">
        <f>IF('7. Pause minimal'!$C$3="Score",0,0)</f>
        <v>0</v>
      </c>
      <c r="BC72">
        <f>IF('7. Pause minimal'!$C$3="Score",0,0)</f>
        <v>0</v>
      </c>
      <c r="BD72">
        <f>IF('7. Pause minimal'!$C$3="Score",0,0)</f>
        <v>0</v>
      </c>
      <c r="BE72">
        <f>IF('7. Pause minimal'!$C$3="Score",0,0)</f>
        <v>0</v>
      </c>
      <c r="BF72">
        <f>IF('7. Pause minimal'!$C$3="Score",0,0)</f>
        <v>0</v>
      </c>
      <c r="BG72">
        <f>IF('7. Pause minimal'!$C$3="Score",0,0)</f>
        <v>0</v>
      </c>
      <c r="BH72">
        <f>IF('7. Pause minimal'!$C$3="Score",0,0)</f>
        <v>0</v>
      </c>
      <c r="BI72">
        <f>IF('7. Pause minimal'!$C$3="Score",0,0)</f>
        <v>0</v>
      </c>
      <c r="BJ72">
        <f>IF('7. Pause minimal'!$C$3="Score",0,0)</f>
        <v>0</v>
      </c>
      <c r="BK72">
        <f>IF('7. Pause minimal'!$C$3="Score",0,0)</f>
        <v>0</v>
      </c>
      <c r="BL72">
        <f>IF('7. Pause minimal'!$C$3="Score",0,0)</f>
        <v>0</v>
      </c>
      <c r="BM72">
        <f>IF('7. Pause minimal'!$C$3="Score",0,0)</f>
        <v>0</v>
      </c>
      <c r="BN72">
        <f>IF('7. Pause minimal'!$C$3="Score",0,0)</f>
        <v>0</v>
      </c>
      <c r="BO72">
        <f>IF('7. Pause minimal'!$C$3="Score",0,0)</f>
        <v>0</v>
      </c>
      <c r="BP72">
        <f>IF('7. Pause minimal'!$C$3="Score",0,0)</f>
        <v>0</v>
      </c>
      <c r="BQ72">
        <f>IF('7. Pause minimal'!$C$3="Score",0,0)</f>
        <v>0</v>
      </c>
      <c r="BR72">
        <f>IF('7. Pause minimal'!$C$3="Score",0,0)</f>
        <v>0</v>
      </c>
      <c r="BS72">
        <f>IF('7. Pause minimal'!$C$3="Score",0,0)</f>
        <v>0</v>
      </c>
      <c r="BT72">
        <f>IF('7. Pause minimal'!$C$3="Score",0,0)</f>
        <v>0</v>
      </c>
      <c r="BU72">
        <f>IF('7. Pause minimal'!$C$3="Score",0,0)</f>
        <v>0</v>
      </c>
      <c r="BV72">
        <f>IF('7. Pause minimal'!$C$3="Score",0,0)</f>
        <v>0</v>
      </c>
      <c r="BW72">
        <f>IF('7. Pause minimal'!$C$3="Score",0,0)</f>
        <v>0</v>
      </c>
      <c r="BX72">
        <f>IF('7. Pause minimal'!$C$3="Score",0,0)</f>
        <v>0</v>
      </c>
      <c r="BY72">
        <f>IF('7. Pause minimal'!$C$3="Score",0,0)</f>
        <v>0</v>
      </c>
      <c r="BZ72">
        <f>IF('7. Pause minimal'!$C$3="Score",0,0)</f>
        <v>0</v>
      </c>
      <c r="CA72">
        <f>IF('7. Pause minimal'!$C$3="Score",0,0)</f>
        <v>0</v>
      </c>
      <c r="CB72">
        <f>IF('7. Pause minimal'!$C$3="Score",0,0)</f>
        <v>0</v>
      </c>
      <c r="CC72">
        <f>IF('7. Pause minimal'!$C$3="Score",0,0)</f>
        <v>0</v>
      </c>
      <c r="CD72">
        <f>IF('7. Pause minimal'!$C$3="Score",0,0)</f>
        <v>0</v>
      </c>
      <c r="CE72">
        <f>IF('7. Pause minimal'!$C$3="Score",0,0)</f>
        <v>0</v>
      </c>
      <c r="CF72">
        <f>IF('7. Pause minimal'!$C$3="Score",0,0)</f>
        <v>0</v>
      </c>
      <c r="CG72">
        <f>IF('7. Pause minimal'!$C$3="Score",0,0)</f>
        <v>0</v>
      </c>
      <c r="CH72">
        <f>IF('7. Pause minimal'!$C$3="Score",0,0)</f>
        <v>0</v>
      </c>
      <c r="CI72">
        <f>IF('7. Pause minimal'!$C$3="Score",0,0)</f>
        <v>0</v>
      </c>
      <c r="CJ72">
        <f>IF('7. Pause minimal'!$C$3="Score",0,0)</f>
        <v>0</v>
      </c>
      <c r="CK72">
        <f>IF('7. Pause minimal'!$C$3="Score",0,0)</f>
        <v>0</v>
      </c>
      <c r="CL72">
        <f>IF('7. Pause minimal'!$C$3="Score",0,0)</f>
        <v>0</v>
      </c>
      <c r="CM72">
        <f>IF('7. Pause minimal'!$C$3="Score",0,0)</f>
        <v>0</v>
      </c>
      <c r="CN72">
        <f>IF('7. Pause minimal'!$C$3="Score",0,0)</f>
        <v>0</v>
      </c>
      <c r="CO72">
        <f>IF('7. Pause minimal'!$C$3="Score",0,0)</f>
        <v>0</v>
      </c>
      <c r="CP72">
        <f>IF('7. Pause minimal'!$C$3="Score",0,0)</f>
        <v>0</v>
      </c>
      <c r="CQ72">
        <f>IF('7. Pause minimal'!$C$3="Score",0,0)</f>
        <v>0</v>
      </c>
      <c r="CR72">
        <f>IF('7. Pause minimal'!$C$3="Score",0,0)</f>
        <v>0</v>
      </c>
      <c r="CS72">
        <f>IF('7. Pause minimal'!$C$3="Score",0,0)</f>
        <v>0</v>
      </c>
      <c r="CT72">
        <f>IF('7. Pause minimal'!$C$3="Score",0,0)</f>
        <v>0</v>
      </c>
      <c r="CU72">
        <f>IF('7. Pause minimal'!$C$3="Score",0,0)</f>
        <v>0</v>
      </c>
      <c r="CV72">
        <f>IF('7. Pause minimal'!$C$3="Score",0,0)</f>
        <v>0</v>
      </c>
      <c r="CW72">
        <f>IF('7. Pause minimal'!$C$3="Score",0,0)</f>
        <v>0</v>
      </c>
      <c r="CX72">
        <f>IF('7. Pause minimal'!$C$3="Score",0,0)</f>
        <v>0</v>
      </c>
      <c r="CY72">
        <f>IF('7. Pause minimal'!$C$3="Score",0,0)</f>
        <v>0</v>
      </c>
      <c r="CZ72">
        <f>IF('7. Pause minimal'!$C$3="Score",0,0)</f>
        <v>0</v>
      </c>
      <c r="DA72">
        <f>IF('7. Pause minimal'!$C$3="Score",0,0)</f>
        <v>0</v>
      </c>
    </row>
    <row r="73" spans="2:105" x14ac:dyDescent="0.35">
      <c r="B73" s="186" t="s">
        <v>1168</v>
      </c>
      <c r="D73" s="478">
        <f t="shared" si="3"/>
        <v>0</v>
      </c>
      <c r="E73">
        <f>IF('7. Pause minimal'!$C$3="Score",,)</f>
        <v>0</v>
      </c>
      <c r="P73">
        <f>IF('7. Pause minimal'!$C$3="Score",,)</f>
        <v>0</v>
      </c>
      <c r="Q73">
        <f>IF('7. Pause minimal'!$C$3="Score",,)</f>
        <v>0</v>
      </c>
      <c r="R73">
        <f>IF('7. Pause minimal'!$C$3="Score",,)</f>
        <v>0</v>
      </c>
      <c r="S73">
        <f>IF('7. Pause minimal'!$C$3="Score",,)</f>
        <v>0</v>
      </c>
      <c r="T73">
        <f>IF('7. Pause minimal'!$C$3="Score",,)</f>
        <v>0</v>
      </c>
      <c r="U73">
        <f>IF('7. Pause minimal'!$C$3="Score",0,0)</f>
        <v>0</v>
      </c>
      <c r="V73">
        <f>IF('7. Pause minimal'!$C$3="Score",0,0)</f>
        <v>0</v>
      </c>
      <c r="W73">
        <f>IF('7. Pause minimal'!$C$3="Score",0,0)</f>
        <v>0</v>
      </c>
      <c r="X73">
        <f>IF('7. Pause minimal'!$C$3="Score",0,0)</f>
        <v>0</v>
      </c>
      <c r="Y73">
        <f>IF('7. Pause minimal'!$C$3="Score",0,0)</f>
        <v>0</v>
      </c>
      <c r="Z73">
        <f>IF('7. Pause minimal'!$C$3="Score",0,0)</f>
        <v>0</v>
      </c>
      <c r="AA73">
        <f>IF('7. Pause minimal'!$C$3="Score",0,0)</f>
        <v>0</v>
      </c>
      <c r="AB73">
        <f>IF('7. Pause minimal'!$C$3="Score",0,0)</f>
        <v>0</v>
      </c>
      <c r="AC73">
        <f>IF('7. Pause minimal'!$C$3="Score",0,0)</f>
        <v>0</v>
      </c>
      <c r="AD73">
        <f>IF('7. Pause minimal'!$C$3="Score",0,0)</f>
        <v>0</v>
      </c>
      <c r="AE73">
        <f>IF('7. Pause minimal'!$C$3="Score",0,0)</f>
        <v>0</v>
      </c>
      <c r="AF73">
        <f>IF('7. Pause minimal'!$C$3="Score",0,0)</f>
        <v>0</v>
      </c>
      <c r="AG73">
        <f>IF('7. Pause minimal'!$C$3="Score",0,0)</f>
        <v>0</v>
      </c>
      <c r="AH73">
        <f>IF('7. Pause minimal'!$C$3="Score",0,0)</f>
        <v>0</v>
      </c>
      <c r="AI73">
        <f>IF('7. Pause minimal'!$C$3="Score",0,0)</f>
        <v>0</v>
      </c>
      <c r="AJ73">
        <f>IF('7. Pause minimal'!$C$3="Score",0,0)</f>
        <v>0</v>
      </c>
      <c r="AK73">
        <f>IF('7. Pause minimal'!$C$3="Score",0,0)</f>
        <v>0</v>
      </c>
      <c r="AL73">
        <f>IF('7. Pause minimal'!$C$3="Score",0,0)</f>
        <v>0</v>
      </c>
      <c r="AM73">
        <f>IF('7. Pause minimal'!$C$3="Score",0,0)</f>
        <v>0</v>
      </c>
      <c r="AN73">
        <f>IF('7. Pause minimal'!$C$3="Score",0,0)</f>
        <v>0</v>
      </c>
      <c r="AO73">
        <f>IF('7. Pause minimal'!$C$3="Score",0,0)</f>
        <v>0</v>
      </c>
      <c r="AP73">
        <f>IF('7. Pause minimal'!$C$3="Score",0,0)</f>
        <v>0</v>
      </c>
      <c r="AQ73">
        <f>IF('7. Pause minimal'!$C$3="Score",0,0)</f>
        <v>0</v>
      </c>
      <c r="AR73">
        <f>IF('7. Pause minimal'!$C$3="Score",0,0)</f>
        <v>0</v>
      </c>
      <c r="AS73">
        <f>IF('7. Pause minimal'!$C$3="Score",0,0)</f>
        <v>0</v>
      </c>
      <c r="AT73">
        <f>IF('7. Pause minimal'!$C$3="Score",0,0)</f>
        <v>0</v>
      </c>
      <c r="AU73">
        <f>IF('7. Pause minimal'!$C$3="Score",0,0)</f>
        <v>0</v>
      </c>
      <c r="AV73">
        <f>IF('7. Pause minimal'!$C$3="Score",0,0)</f>
        <v>0</v>
      </c>
      <c r="AW73">
        <f>IF('7. Pause minimal'!$C$3="Score",0,0)</f>
        <v>0</v>
      </c>
      <c r="AX73">
        <f>IF('7. Pause minimal'!$C$3="Score",0,0)</f>
        <v>0</v>
      </c>
      <c r="AY73">
        <f>IF('7. Pause minimal'!$C$3="Score",0,0)</f>
        <v>0</v>
      </c>
      <c r="AZ73">
        <f>IF('7. Pause minimal'!$C$3="Score",0,0)</f>
        <v>0</v>
      </c>
      <c r="BA73">
        <f>IF('7. Pause minimal'!$C$3="Score",0,0)</f>
        <v>0</v>
      </c>
      <c r="BB73">
        <f>IF('7. Pause minimal'!$C$3="Score",0,0)</f>
        <v>0</v>
      </c>
      <c r="BC73">
        <f>IF('7. Pause minimal'!$C$3="Score",0,0)</f>
        <v>0</v>
      </c>
      <c r="BD73">
        <f>IF('7. Pause minimal'!$C$3="Score",0,0)</f>
        <v>0</v>
      </c>
      <c r="BE73">
        <f>IF('7. Pause minimal'!$C$3="Score",0,0)</f>
        <v>0</v>
      </c>
      <c r="BF73">
        <f>IF('7. Pause minimal'!$C$3="Score",0,0)</f>
        <v>0</v>
      </c>
      <c r="BG73">
        <f>IF('7. Pause minimal'!$C$3="Score",0,0)</f>
        <v>0</v>
      </c>
      <c r="BH73">
        <f>IF('7. Pause minimal'!$C$3="Score",0,0)</f>
        <v>0</v>
      </c>
      <c r="BI73">
        <f>IF('7. Pause minimal'!$C$3="Score",0,0)</f>
        <v>0</v>
      </c>
      <c r="BJ73">
        <f>IF('7. Pause minimal'!$C$3="Score",0,0)</f>
        <v>0</v>
      </c>
      <c r="BK73">
        <f>IF('7. Pause minimal'!$C$3="Score",0,0)</f>
        <v>0</v>
      </c>
      <c r="BL73">
        <f>IF('7. Pause minimal'!$C$3="Score",0,0)</f>
        <v>0</v>
      </c>
      <c r="BM73">
        <f>IF('7. Pause minimal'!$C$3="Score",0,0)</f>
        <v>0</v>
      </c>
      <c r="BN73">
        <f>IF('7. Pause minimal'!$C$3="Score",0,0)</f>
        <v>0</v>
      </c>
      <c r="BO73">
        <f>IF('7. Pause minimal'!$C$3="Score",0,0)</f>
        <v>0</v>
      </c>
      <c r="BP73">
        <f>IF('7. Pause minimal'!$C$3="Score",0,0)</f>
        <v>0</v>
      </c>
      <c r="BQ73">
        <f>IF('7. Pause minimal'!$C$3="Score",0,0)</f>
        <v>0</v>
      </c>
      <c r="BR73">
        <f>IF('7. Pause minimal'!$C$3="Score",0,0)</f>
        <v>0</v>
      </c>
      <c r="BS73">
        <f>IF('7. Pause minimal'!$C$3="Score",0,0)</f>
        <v>0</v>
      </c>
      <c r="BT73">
        <f>IF('7. Pause minimal'!$C$3="Score",0,0)</f>
        <v>0</v>
      </c>
      <c r="BU73">
        <f>IF('7. Pause minimal'!$C$3="Score",0,0)</f>
        <v>0</v>
      </c>
      <c r="BV73">
        <f>IF('7. Pause minimal'!$C$3="Score",0,0)</f>
        <v>0</v>
      </c>
      <c r="BW73">
        <f>IF('7. Pause minimal'!$C$3="Score",0,0)</f>
        <v>0</v>
      </c>
      <c r="BX73">
        <f>IF('7. Pause minimal'!$C$3="Score",0,0)</f>
        <v>0</v>
      </c>
      <c r="BY73">
        <f>IF('7. Pause minimal'!$C$3="Score",0,0)</f>
        <v>0</v>
      </c>
      <c r="BZ73">
        <f>IF('7. Pause minimal'!$C$3="Score",0,0)</f>
        <v>0</v>
      </c>
      <c r="CA73">
        <f>IF('7. Pause minimal'!$C$3="Score",0,0)</f>
        <v>0</v>
      </c>
      <c r="CB73">
        <f>IF('7. Pause minimal'!$C$3="Score",0,0)</f>
        <v>0</v>
      </c>
      <c r="CC73">
        <f>IF('7. Pause minimal'!$C$3="Score",0,0)</f>
        <v>0</v>
      </c>
      <c r="CD73">
        <f>IF('7. Pause minimal'!$C$3="Score",0,0)</f>
        <v>0</v>
      </c>
      <c r="CE73">
        <f>IF('7. Pause minimal'!$C$3="Score",0,0)</f>
        <v>0</v>
      </c>
      <c r="CF73">
        <f>IF('7. Pause minimal'!$C$3="Score",0,0)</f>
        <v>0</v>
      </c>
      <c r="CG73">
        <f>IF('7. Pause minimal'!$C$3="Score",0,0)</f>
        <v>0</v>
      </c>
      <c r="CH73">
        <f>IF('7. Pause minimal'!$C$3="Score",0,0)</f>
        <v>0</v>
      </c>
      <c r="CI73">
        <f>IF('7. Pause minimal'!$C$3="Score",0,0)</f>
        <v>0</v>
      </c>
      <c r="CJ73">
        <f>IF('7. Pause minimal'!$C$3="Score",0,0)</f>
        <v>0</v>
      </c>
      <c r="CK73">
        <f>IF('7. Pause minimal'!$C$3="Score",0,0)</f>
        <v>0</v>
      </c>
      <c r="CL73">
        <f>IF('7. Pause minimal'!$C$3="Score",0,0)</f>
        <v>0</v>
      </c>
      <c r="CM73">
        <f>IF('7. Pause minimal'!$C$3="Score",0,0)</f>
        <v>0</v>
      </c>
      <c r="CN73">
        <f>IF('7. Pause minimal'!$C$3="Score",0,0)</f>
        <v>0</v>
      </c>
      <c r="CO73">
        <f>IF('7. Pause minimal'!$C$3="Score",0,0)</f>
        <v>0</v>
      </c>
      <c r="CP73">
        <f>IF('7. Pause minimal'!$C$3="Score",0,0)</f>
        <v>0</v>
      </c>
      <c r="CQ73">
        <f>IF('7. Pause minimal'!$C$3="Score",0,0)</f>
        <v>0</v>
      </c>
      <c r="CR73">
        <f>IF('7. Pause minimal'!$C$3="Score",0,0)</f>
        <v>0</v>
      </c>
      <c r="CS73">
        <f>IF('7. Pause minimal'!$C$3="Score",0,0)</f>
        <v>0</v>
      </c>
      <c r="CT73">
        <f>IF('7. Pause minimal'!$C$3="Score",0,0)</f>
        <v>0</v>
      </c>
      <c r="CU73">
        <f>IF('7. Pause minimal'!$C$3="Score",0,0)</f>
        <v>0</v>
      </c>
      <c r="CV73">
        <f>IF('7. Pause minimal'!$C$3="Score",0,0)</f>
        <v>0</v>
      </c>
      <c r="CW73">
        <f>IF('7. Pause minimal'!$C$3="Score",0,0)</f>
        <v>0</v>
      </c>
      <c r="CX73">
        <f>IF('7. Pause minimal'!$C$3="Score",0,0)</f>
        <v>0</v>
      </c>
      <c r="CY73">
        <f>IF('7. Pause minimal'!$C$3="Score",0,0)</f>
        <v>0</v>
      </c>
      <c r="CZ73">
        <f>IF('7. Pause minimal'!$C$3="Score",0,0)</f>
        <v>0</v>
      </c>
      <c r="DA73">
        <f>IF('7. Pause minimal'!$C$3="Score",0,0)</f>
        <v>0</v>
      </c>
    </row>
    <row r="74" spans="2:105" x14ac:dyDescent="0.35">
      <c r="B74" s="186" t="s">
        <v>1169</v>
      </c>
      <c r="D74" s="478">
        <f t="shared" si="3"/>
        <v>0</v>
      </c>
      <c r="E74">
        <f>IF('7. Pause minimal'!$C$3="Score",,)</f>
        <v>0</v>
      </c>
      <c r="P74">
        <f>IF('7. Pause minimal'!$C$3="Score",,)</f>
        <v>0</v>
      </c>
      <c r="Q74">
        <f>IF('7. Pause minimal'!$C$3="Score",,)</f>
        <v>0</v>
      </c>
      <c r="R74">
        <f>IF('7. Pause minimal'!$C$3="Score",,)</f>
        <v>0</v>
      </c>
      <c r="S74">
        <f>IF('7. Pause minimal'!$C$3="Score",,)</f>
        <v>0</v>
      </c>
      <c r="T74">
        <f>IF('7. Pause minimal'!$C$3="Score",,)</f>
        <v>0</v>
      </c>
      <c r="U74">
        <f>IF('7. Pause minimal'!$C$3="Score",0,0)</f>
        <v>0</v>
      </c>
      <c r="V74">
        <f>IF('7. Pause minimal'!$C$3="Score",0,0)</f>
        <v>0</v>
      </c>
      <c r="W74">
        <f>IF('7. Pause minimal'!$C$3="Score",0,0)</f>
        <v>0</v>
      </c>
      <c r="X74">
        <f>IF('7. Pause minimal'!$C$3="Score",0,0)</f>
        <v>0</v>
      </c>
      <c r="Y74">
        <f>IF('7. Pause minimal'!$C$3="Score",0,0)</f>
        <v>0</v>
      </c>
      <c r="Z74">
        <f>IF('7. Pause minimal'!$C$3="Score",0,0)</f>
        <v>0</v>
      </c>
      <c r="AA74">
        <f>IF('7. Pause minimal'!$C$3="Score",0,0)</f>
        <v>0</v>
      </c>
      <c r="AB74">
        <f>IF('7. Pause minimal'!$C$3="Score",0,0)</f>
        <v>0</v>
      </c>
      <c r="AC74">
        <f>IF('7. Pause minimal'!$C$3="Score",0,0)</f>
        <v>0</v>
      </c>
      <c r="AD74">
        <f>IF('7. Pause minimal'!$C$3="Score",0,0)</f>
        <v>0</v>
      </c>
      <c r="AE74">
        <f>IF('7. Pause minimal'!$C$3="Score",0,0)</f>
        <v>0</v>
      </c>
      <c r="AF74">
        <f>IF('7. Pause minimal'!$C$3="Score",0,0)</f>
        <v>0</v>
      </c>
      <c r="AG74">
        <f>IF('7. Pause minimal'!$C$3="Score",0,0)</f>
        <v>0</v>
      </c>
      <c r="AH74">
        <f>IF('7. Pause minimal'!$C$3="Score",0,0)</f>
        <v>0</v>
      </c>
      <c r="AI74">
        <f>IF('7. Pause minimal'!$C$3="Score",0,0)</f>
        <v>0</v>
      </c>
      <c r="AJ74">
        <f>IF('7. Pause minimal'!$C$3="Score",0,0)</f>
        <v>0</v>
      </c>
      <c r="AK74">
        <f>IF('7. Pause minimal'!$C$3="Score",0,0)</f>
        <v>0</v>
      </c>
      <c r="AL74">
        <f>IF('7. Pause minimal'!$C$3="Score",0,0)</f>
        <v>0</v>
      </c>
      <c r="AM74">
        <f>IF('7. Pause minimal'!$C$3="Score",0,0)</f>
        <v>0</v>
      </c>
      <c r="AN74">
        <f>IF('7. Pause minimal'!$C$3="Score",0,0)</f>
        <v>0</v>
      </c>
      <c r="AO74">
        <f>IF('7. Pause minimal'!$C$3="Score",0,0)</f>
        <v>0</v>
      </c>
      <c r="AP74">
        <f>IF('7. Pause minimal'!$C$3="Score",0,0)</f>
        <v>0</v>
      </c>
      <c r="AQ74">
        <f>IF('7. Pause minimal'!$C$3="Score",0,0)</f>
        <v>0</v>
      </c>
      <c r="AR74">
        <f>IF('7. Pause minimal'!$C$3="Score",0,0)</f>
        <v>0</v>
      </c>
      <c r="AS74">
        <f>IF('7. Pause minimal'!$C$3="Score",0,0)</f>
        <v>0</v>
      </c>
      <c r="AT74">
        <f>IF('7. Pause minimal'!$C$3="Score",0,0)</f>
        <v>0</v>
      </c>
      <c r="AU74">
        <f>IF('7. Pause minimal'!$C$3="Score",0,0)</f>
        <v>0</v>
      </c>
      <c r="AV74">
        <f>IF('7. Pause minimal'!$C$3="Score",0,0)</f>
        <v>0</v>
      </c>
      <c r="AW74">
        <f>IF('7. Pause minimal'!$C$3="Score",0,0)</f>
        <v>0</v>
      </c>
      <c r="AX74">
        <f>IF('7. Pause minimal'!$C$3="Score",0,0)</f>
        <v>0</v>
      </c>
      <c r="AY74">
        <f>IF('7. Pause minimal'!$C$3="Score",0,0)</f>
        <v>0</v>
      </c>
      <c r="AZ74">
        <f>IF('7. Pause minimal'!$C$3="Score",0,0)</f>
        <v>0</v>
      </c>
      <c r="BA74">
        <f>IF('7. Pause minimal'!$C$3="Score",0,0)</f>
        <v>0</v>
      </c>
      <c r="BB74">
        <f>IF('7. Pause minimal'!$C$3="Score",0,0)</f>
        <v>0</v>
      </c>
      <c r="BC74">
        <f>IF('7. Pause minimal'!$C$3="Score",0,0)</f>
        <v>0</v>
      </c>
      <c r="BD74">
        <f>IF('7. Pause minimal'!$C$3="Score",0,0)</f>
        <v>0</v>
      </c>
      <c r="BE74">
        <f>IF('7. Pause minimal'!$C$3="Score",0,0)</f>
        <v>0</v>
      </c>
      <c r="BF74">
        <f>IF('7. Pause minimal'!$C$3="Score",0,0)</f>
        <v>0</v>
      </c>
      <c r="BG74">
        <f>IF('7. Pause minimal'!$C$3="Score",0,0)</f>
        <v>0</v>
      </c>
      <c r="BH74">
        <f>IF('7. Pause minimal'!$C$3="Score",0,0)</f>
        <v>0</v>
      </c>
      <c r="BI74">
        <f>IF('7. Pause minimal'!$C$3="Score",0,0)</f>
        <v>0</v>
      </c>
      <c r="BJ74">
        <f>IF('7. Pause minimal'!$C$3="Score",0,0)</f>
        <v>0</v>
      </c>
      <c r="BK74">
        <f>IF('7. Pause minimal'!$C$3="Score",0,0)</f>
        <v>0</v>
      </c>
      <c r="BL74">
        <f>IF('7. Pause minimal'!$C$3="Score",0,0)</f>
        <v>0</v>
      </c>
      <c r="BM74">
        <f>IF('7. Pause minimal'!$C$3="Score",0,0)</f>
        <v>0</v>
      </c>
      <c r="BN74">
        <f>IF('7. Pause minimal'!$C$3="Score",0,0)</f>
        <v>0</v>
      </c>
      <c r="BO74">
        <f>IF('7. Pause minimal'!$C$3="Score",0,0)</f>
        <v>0</v>
      </c>
      <c r="BP74">
        <f>IF('7. Pause minimal'!$C$3="Score",0,0)</f>
        <v>0</v>
      </c>
      <c r="BQ74">
        <f>IF('7. Pause minimal'!$C$3="Score",0,0)</f>
        <v>0</v>
      </c>
      <c r="BR74">
        <f>IF('7. Pause minimal'!$C$3="Score",0,0)</f>
        <v>0</v>
      </c>
      <c r="BS74">
        <f>IF('7. Pause minimal'!$C$3="Score",0,0)</f>
        <v>0</v>
      </c>
      <c r="BT74">
        <f>IF('7. Pause minimal'!$C$3="Score",0,0)</f>
        <v>0</v>
      </c>
      <c r="BU74">
        <f>IF('7. Pause minimal'!$C$3="Score",0,0)</f>
        <v>0</v>
      </c>
      <c r="BV74">
        <f>IF('7. Pause minimal'!$C$3="Score",0,0)</f>
        <v>0</v>
      </c>
      <c r="BW74">
        <f>IF('7. Pause minimal'!$C$3="Score",0,0)</f>
        <v>0</v>
      </c>
      <c r="BX74">
        <f>IF('7. Pause minimal'!$C$3="Score",0,0)</f>
        <v>0</v>
      </c>
      <c r="BY74">
        <f>IF('7. Pause minimal'!$C$3="Score",0,0)</f>
        <v>0</v>
      </c>
      <c r="BZ74">
        <f>IF('7. Pause minimal'!$C$3="Score",0,0)</f>
        <v>0</v>
      </c>
      <c r="CA74">
        <f>IF('7. Pause minimal'!$C$3="Score",0,0)</f>
        <v>0</v>
      </c>
      <c r="CB74">
        <f>IF('7. Pause minimal'!$C$3="Score",0,0)</f>
        <v>0</v>
      </c>
      <c r="CC74">
        <f>IF('7. Pause minimal'!$C$3="Score",0,0)</f>
        <v>0</v>
      </c>
      <c r="CD74">
        <f>IF('7. Pause minimal'!$C$3="Score",0,0)</f>
        <v>0</v>
      </c>
      <c r="CE74">
        <f>IF('7. Pause minimal'!$C$3="Score",0,0)</f>
        <v>0</v>
      </c>
      <c r="CF74">
        <f>IF('7. Pause minimal'!$C$3="Score",0,0)</f>
        <v>0</v>
      </c>
      <c r="CG74">
        <f>IF('7. Pause minimal'!$C$3="Score",0,0)</f>
        <v>0</v>
      </c>
      <c r="CH74">
        <f>IF('7. Pause minimal'!$C$3="Score",0,0)</f>
        <v>0</v>
      </c>
      <c r="CI74">
        <f>IF('7. Pause minimal'!$C$3="Score",0,0)</f>
        <v>0</v>
      </c>
      <c r="CJ74">
        <f>IF('7. Pause minimal'!$C$3="Score",0,0)</f>
        <v>0</v>
      </c>
      <c r="CK74">
        <f>IF('7. Pause minimal'!$C$3="Score",0,0)</f>
        <v>0</v>
      </c>
      <c r="CL74">
        <f>IF('7. Pause minimal'!$C$3="Score",0,0)</f>
        <v>0</v>
      </c>
      <c r="CM74">
        <f>IF('7. Pause minimal'!$C$3="Score",0,0)</f>
        <v>0</v>
      </c>
      <c r="CN74">
        <f>IF('7. Pause minimal'!$C$3="Score",0,0)</f>
        <v>0</v>
      </c>
      <c r="CO74">
        <f>IF('7. Pause minimal'!$C$3="Score",0,0)</f>
        <v>0</v>
      </c>
      <c r="CP74">
        <f>IF('7. Pause minimal'!$C$3="Score",0,0)</f>
        <v>0</v>
      </c>
      <c r="CQ74">
        <f>IF('7. Pause minimal'!$C$3="Score",0,0)</f>
        <v>0</v>
      </c>
      <c r="CR74">
        <f>IF('7. Pause minimal'!$C$3="Score",0,0)</f>
        <v>0</v>
      </c>
      <c r="CS74">
        <f>IF('7. Pause minimal'!$C$3="Score",0,0)</f>
        <v>0</v>
      </c>
      <c r="CT74">
        <f>IF('7. Pause minimal'!$C$3="Score",0,0)</f>
        <v>0</v>
      </c>
      <c r="CU74">
        <f>IF('7. Pause minimal'!$C$3="Score",0,0)</f>
        <v>0</v>
      </c>
      <c r="CV74">
        <f>IF('7. Pause minimal'!$C$3="Score",0,0)</f>
        <v>0</v>
      </c>
      <c r="CW74">
        <f>IF('7. Pause minimal'!$C$3="Score",0,0)</f>
        <v>0</v>
      </c>
      <c r="CX74">
        <f>IF('7. Pause minimal'!$C$3="Score",0,0)</f>
        <v>0</v>
      </c>
      <c r="CY74">
        <f>IF('7. Pause minimal'!$C$3="Score",0,0)</f>
        <v>0</v>
      </c>
      <c r="CZ74">
        <f>IF('7. Pause minimal'!$C$3="Score",0,0)</f>
        <v>0</v>
      </c>
      <c r="DA74">
        <f>IF('7. Pause minimal'!$C$3="Score",0,0)</f>
        <v>0</v>
      </c>
    </row>
    <row r="75" spans="2:105" x14ac:dyDescent="0.35">
      <c r="B75" s="186" t="s">
        <v>1170</v>
      </c>
      <c r="D75" s="478">
        <f t="shared" ref="D75:D102" si="4">AVERAGE($U75:$DA75)</f>
        <v>0</v>
      </c>
      <c r="E75">
        <f>IF('7. Pause minimal'!$C$3="Score",,)</f>
        <v>0</v>
      </c>
      <c r="P75">
        <f>IF('7. Pause minimal'!$C$3="Score",,)</f>
        <v>0</v>
      </c>
      <c r="Q75">
        <f>IF('7. Pause minimal'!$C$3="Score",,)</f>
        <v>0</v>
      </c>
      <c r="R75">
        <f>IF('7. Pause minimal'!$C$3="Score",,)</f>
        <v>0</v>
      </c>
      <c r="S75">
        <f>IF('7. Pause minimal'!$C$3="Score",,)</f>
        <v>0</v>
      </c>
      <c r="T75">
        <f>IF('7. Pause minimal'!$C$3="Score",,)</f>
        <v>0</v>
      </c>
      <c r="U75">
        <f>IF('7. Pause minimal'!$C$3="Score",0,0)</f>
        <v>0</v>
      </c>
      <c r="V75">
        <f>IF('7. Pause minimal'!$C$3="Score",0,0)</f>
        <v>0</v>
      </c>
      <c r="W75">
        <f>IF('7. Pause minimal'!$C$3="Score",0,0)</f>
        <v>0</v>
      </c>
      <c r="X75">
        <f>IF('7. Pause minimal'!$C$3="Score",0,0)</f>
        <v>0</v>
      </c>
      <c r="Y75">
        <f>IF('7. Pause minimal'!$C$3="Score",0,0)</f>
        <v>0</v>
      </c>
      <c r="Z75">
        <f>IF('7. Pause minimal'!$C$3="Score",0,0)</f>
        <v>0</v>
      </c>
      <c r="AA75">
        <f>IF('7. Pause minimal'!$C$3="Score",0,0)</f>
        <v>0</v>
      </c>
      <c r="AB75">
        <f>IF('7. Pause minimal'!$C$3="Score",0,0)</f>
        <v>0</v>
      </c>
      <c r="AC75">
        <f>IF('7. Pause minimal'!$C$3="Score",0,0)</f>
        <v>0</v>
      </c>
      <c r="AD75">
        <f>IF('7. Pause minimal'!$C$3="Score",0,0)</f>
        <v>0</v>
      </c>
      <c r="AE75">
        <f>IF('7. Pause minimal'!$C$3="Score",0,0)</f>
        <v>0</v>
      </c>
      <c r="AF75">
        <f>IF('7. Pause minimal'!$C$3="Score",0,0)</f>
        <v>0</v>
      </c>
      <c r="AG75">
        <f>IF('7. Pause minimal'!$C$3="Score",0,0)</f>
        <v>0</v>
      </c>
      <c r="AH75">
        <f>IF('7. Pause minimal'!$C$3="Score",0,0)</f>
        <v>0</v>
      </c>
      <c r="AI75">
        <f>IF('7. Pause minimal'!$C$3="Score",0,0)</f>
        <v>0</v>
      </c>
      <c r="AJ75">
        <f>IF('7. Pause minimal'!$C$3="Score",0,0)</f>
        <v>0</v>
      </c>
      <c r="AK75">
        <f>IF('7. Pause minimal'!$C$3="Score",0,0)</f>
        <v>0</v>
      </c>
      <c r="AL75">
        <f>IF('7. Pause minimal'!$C$3="Score",0,0)</f>
        <v>0</v>
      </c>
      <c r="AM75">
        <f>IF('7. Pause minimal'!$C$3="Score",0,0)</f>
        <v>0</v>
      </c>
      <c r="AN75">
        <f>IF('7. Pause minimal'!$C$3="Score",0,0)</f>
        <v>0</v>
      </c>
      <c r="AO75">
        <f>IF('7. Pause minimal'!$C$3="Score",0,0)</f>
        <v>0</v>
      </c>
      <c r="AP75">
        <f>IF('7. Pause minimal'!$C$3="Score",0,0)</f>
        <v>0</v>
      </c>
      <c r="AQ75">
        <f>IF('7. Pause minimal'!$C$3="Score",0,0)</f>
        <v>0</v>
      </c>
      <c r="AR75">
        <f>IF('7. Pause minimal'!$C$3="Score",0,0)</f>
        <v>0</v>
      </c>
      <c r="AS75">
        <f>IF('7. Pause minimal'!$C$3="Score",0,0)</f>
        <v>0</v>
      </c>
      <c r="AT75">
        <f>IF('7. Pause minimal'!$C$3="Score",0,0)</f>
        <v>0</v>
      </c>
      <c r="AU75">
        <f>IF('7. Pause minimal'!$C$3="Score",0,0)</f>
        <v>0</v>
      </c>
      <c r="AV75">
        <f>IF('7. Pause minimal'!$C$3="Score",0,0)</f>
        <v>0</v>
      </c>
      <c r="AW75">
        <f>IF('7. Pause minimal'!$C$3="Score",0,0)</f>
        <v>0</v>
      </c>
      <c r="AX75">
        <f>IF('7. Pause minimal'!$C$3="Score",0,0)</f>
        <v>0</v>
      </c>
      <c r="AY75">
        <f>IF('7. Pause minimal'!$C$3="Score",0,0)</f>
        <v>0</v>
      </c>
      <c r="AZ75">
        <f>IF('7. Pause minimal'!$C$3="Score",0,0)</f>
        <v>0</v>
      </c>
      <c r="BA75">
        <f>IF('7. Pause minimal'!$C$3="Score",0,0)</f>
        <v>0</v>
      </c>
      <c r="BB75">
        <f>IF('7. Pause minimal'!$C$3="Score",0,0)</f>
        <v>0</v>
      </c>
      <c r="BC75">
        <f>IF('7. Pause minimal'!$C$3="Score",0,0)</f>
        <v>0</v>
      </c>
      <c r="BD75">
        <f>IF('7. Pause minimal'!$C$3="Score",0,0)</f>
        <v>0</v>
      </c>
      <c r="BE75">
        <f>IF('7. Pause minimal'!$C$3="Score",0,0)</f>
        <v>0</v>
      </c>
      <c r="BF75">
        <f>IF('7. Pause minimal'!$C$3="Score",0,0)</f>
        <v>0</v>
      </c>
      <c r="BG75">
        <f>IF('7. Pause minimal'!$C$3="Score",0,0)</f>
        <v>0</v>
      </c>
      <c r="BH75">
        <f>IF('7. Pause minimal'!$C$3="Score",0,0)</f>
        <v>0</v>
      </c>
      <c r="BI75">
        <f>IF('7. Pause minimal'!$C$3="Score",0,0)</f>
        <v>0</v>
      </c>
      <c r="BJ75">
        <f>IF('7. Pause minimal'!$C$3="Score",0,0)</f>
        <v>0</v>
      </c>
      <c r="BK75">
        <f>IF('7. Pause minimal'!$C$3="Score",0,0)</f>
        <v>0</v>
      </c>
      <c r="BL75">
        <f>IF('7. Pause minimal'!$C$3="Score",0,0)</f>
        <v>0</v>
      </c>
      <c r="BM75">
        <f>IF('7. Pause minimal'!$C$3="Score",0,0)</f>
        <v>0</v>
      </c>
      <c r="BN75">
        <f>IF('7. Pause minimal'!$C$3="Score",0,0)</f>
        <v>0</v>
      </c>
      <c r="BO75">
        <f>IF('7. Pause minimal'!$C$3="Score",0,0)</f>
        <v>0</v>
      </c>
      <c r="BP75">
        <f>IF('7. Pause minimal'!$C$3="Score",0,0)</f>
        <v>0</v>
      </c>
      <c r="BQ75">
        <f>IF('7. Pause minimal'!$C$3="Score",0,0)</f>
        <v>0</v>
      </c>
      <c r="BR75">
        <f>IF('7. Pause minimal'!$C$3="Score",0,0)</f>
        <v>0</v>
      </c>
      <c r="BS75">
        <f>IF('7. Pause minimal'!$C$3="Score",0,0)</f>
        <v>0</v>
      </c>
      <c r="BT75">
        <f>IF('7. Pause minimal'!$C$3="Score",0,0)</f>
        <v>0</v>
      </c>
      <c r="BU75">
        <f>IF('7. Pause minimal'!$C$3="Score",0,0)</f>
        <v>0</v>
      </c>
      <c r="BV75">
        <f>IF('7. Pause minimal'!$C$3="Score",0,0)</f>
        <v>0</v>
      </c>
      <c r="BW75">
        <f>IF('7. Pause minimal'!$C$3="Score",0,0)</f>
        <v>0</v>
      </c>
      <c r="BX75">
        <f>IF('7. Pause minimal'!$C$3="Score",0,0)</f>
        <v>0</v>
      </c>
      <c r="BY75">
        <f>IF('7. Pause minimal'!$C$3="Score",0,0)</f>
        <v>0</v>
      </c>
      <c r="BZ75">
        <f>IF('7. Pause minimal'!$C$3="Score",0,0)</f>
        <v>0</v>
      </c>
      <c r="CA75">
        <f>IF('7. Pause minimal'!$C$3="Score",0,0)</f>
        <v>0</v>
      </c>
      <c r="CB75">
        <f>IF('7. Pause minimal'!$C$3="Score",0,0)</f>
        <v>0</v>
      </c>
      <c r="CC75">
        <f>IF('7. Pause minimal'!$C$3="Score",0,0)</f>
        <v>0</v>
      </c>
      <c r="CD75">
        <f>IF('7. Pause minimal'!$C$3="Score",0,0)</f>
        <v>0</v>
      </c>
      <c r="CE75">
        <f>IF('7. Pause minimal'!$C$3="Score",0,0)</f>
        <v>0</v>
      </c>
      <c r="CF75">
        <f>IF('7. Pause minimal'!$C$3="Score",0,0)</f>
        <v>0</v>
      </c>
      <c r="CG75">
        <f>IF('7. Pause minimal'!$C$3="Score",0,0)</f>
        <v>0</v>
      </c>
      <c r="CH75">
        <f>IF('7. Pause minimal'!$C$3="Score",0,0)</f>
        <v>0</v>
      </c>
      <c r="CI75">
        <f>IF('7. Pause minimal'!$C$3="Score",0,0)</f>
        <v>0</v>
      </c>
      <c r="CJ75">
        <f>IF('7. Pause minimal'!$C$3="Score",0,0)</f>
        <v>0</v>
      </c>
      <c r="CK75">
        <f>IF('7. Pause minimal'!$C$3="Score",0,0)</f>
        <v>0</v>
      </c>
      <c r="CL75">
        <f>IF('7. Pause minimal'!$C$3="Score",0,0)</f>
        <v>0</v>
      </c>
      <c r="CM75">
        <f>IF('7. Pause minimal'!$C$3="Score",0,0)</f>
        <v>0</v>
      </c>
      <c r="CN75">
        <f>IF('7. Pause minimal'!$C$3="Score",0,0)</f>
        <v>0</v>
      </c>
      <c r="CO75">
        <f>IF('7. Pause minimal'!$C$3="Score",0,0)</f>
        <v>0</v>
      </c>
      <c r="CP75">
        <f>IF('7. Pause minimal'!$C$3="Score",0,0)</f>
        <v>0</v>
      </c>
      <c r="CQ75">
        <f>IF('7. Pause minimal'!$C$3="Score",0,0)</f>
        <v>0</v>
      </c>
      <c r="CR75">
        <f>IF('7. Pause minimal'!$C$3="Score",0,0)</f>
        <v>0</v>
      </c>
      <c r="CS75">
        <f>IF('7. Pause minimal'!$C$3="Score",0,0)</f>
        <v>0</v>
      </c>
      <c r="CT75">
        <f>IF('7. Pause minimal'!$C$3="Score",0,0)</f>
        <v>0</v>
      </c>
      <c r="CU75">
        <f>IF('7. Pause minimal'!$C$3="Score",0,0)</f>
        <v>0</v>
      </c>
      <c r="CV75">
        <f>IF('7. Pause minimal'!$C$3="Score",0,0)</f>
        <v>0</v>
      </c>
      <c r="CW75">
        <f>IF('7. Pause minimal'!$C$3="Score",0,0)</f>
        <v>0</v>
      </c>
      <c r="CX75">
        <f>IF('7. Pause minimal'!$C$3="Score",0,0)</f>
        <v>0</v>
      </c>
      <c r="CY75">
        <f>IF('7. Pause minimal'!$C$3="Score",0,0)</f>
        <v>0</v>
      </c>
      <c r="CZ75">
        <f>IF('7. Pause minimal'!$C$3="Score",0,0)</f>
        <v>0</v>
      </c>
      <c r="DA75">
        <f>IF('7. Pause minimal'!$C$3="Score",0,0)</f>
        <v>0</v>
      </c>
    </row>
    <row r="76" spans="2:105" x14ac:dyDescent="0.35">
      <c r="B76" s="186" t="s">
        <v>1171</v>
      </c>
      <c r="D76" s="478">
        <f t="shared" si="4"/>
        <v>1.1647058823529413</v>
      </c>
      <c r="E76">
        <f>IF('7. Pause minimal'!$C$3="Score",,)</f>
        <v>0</v>
      </c>
      <c r="P76">
        <f>IF('7. Pause minimal'!$C$3="Score",,)</f>
        <v>0</v>
      </c>
      <c r="Q76">
        <f>IF('7. Pause minimal'!$C$3="Score",,)</f>
        <v>0</v>
      </c>
      <c r="R76">
        <f>IF('7. Pause minimal'!$C$3="Score",,)</f>
        <v>0</v>
      </c>
      <c r="S76">
        <f>IF('7. Pause minimal'!$C$3="Score",,)</f>
        <v>0</v>
      </c>
      <c r="T76">
        <f>IF('7. Pause minimal'!$C$3="Score",,)</f>
        <v>0</v>
      </c>
      <c r="U76">
        <f>IF('7. Pause minimal'!$C$3="Score",1,1)</f>
        <v>1</v>
      </c>
      <c r="V76">
        <f>IF('7. Pause minimal'!$C$3="Score",2,2)</f>
        <v>2</v>
      </c>
      <c r="W76">
        <f>IF('7. Pause minimal'!$C$3="Score",2,2)</f>
        <v>2</v>
      </c>
      <c r="X76">
        <f>IF('7. Pause minimal'!$C$3="Score",1,1)</f>
        <v>1</v>
      </c>
      <c r="Y76">
        <f>IF('7. Pause minimal'!$C$3="Score",1,1)</f>
        <v>1</v>
      </c>
      <c r="Z76">
        <f>IF('7. Pause minimal'!$C$3="Score",1,1)</f>
        <v>1</v>
      </c>
      <c r="AA76">
        <f>IF('7. Pause minimal'!$C$3="Score",2,2)</f>
        <v>2</v>
      </c>
      <c r="AB76">
        <f>IF('7. Pause minimal'!$C$3="Score",2,2)</f>
        <v>2</v>
      </c>
      <c r="AC76">
        <f>IF('7. Pause minimal'!$C$3="Score",1,1)</f>
        <v>1</v>
      </c>
      <c r="AD76">
        <f>IF('7. Pause minimal'!$C$3="Score",1,1)</f>
        <v>1</v>
      </c>
      <c r="AE76">
        <f>IF('7. Pause minimal'!$C$3="Score",1,1)</f>
        <v>1</v>
      </c>
      <c r="AF76">
        <f>IF('7. Pause minimal'!$C$3="Score",1,1)</f>
        <v>1</v>
      </c>
      <c r="AG76">
        <f>IF('7. Pause minimal'!$C$3="Score",1,1)</f>
        <v>1</v>
      </c>
      <c r="AH76">
        <f>IF('7. Pause minimal'!$C$3="Score",0,0)</f>
        <v>0</v>
      </c>
      <c r="AI76">
        <f>IF('7. Pause minimal'!$C$3="Score",1,1)</f>
        <v>1</v>
      </c>
      <c r="AJ76">
        <f>IF('7. Pause minimal'!$C$3="Score",1,1)</f>
        <v>1</v>
      </c>
      <c r="AK76">
        <f>IF('7. Pause minimal'!$C$3="Score",1,1)</f>
        <v>1</v>
      </c>
      <c r="AL76">
        <f>IF('7. Pause minimal'!$C$3="Score",1,1)</f>
        <v>1</v>
      </c>
      <c r="AM76">
        <f>IF('7. Pause minimal'!$C$3="Score",1,1)</f>
        <v>1</v>
      </c>
      <c r="AN76">
        <f>IF('7. Pause minimal'!$C$3="Score",1,1)</f>
        <v>1</v>
      </c>
      <c r="AO76">
        <f>IF('7. Pause minimal'!$C$3="Score",1,1)</f>
        <v>1</v>
      </c>
      <c r="AP76">
        <f>IF('7. Pause minimal'!$C$3="Score",0,0)</f>
        <v>0</v>
      </c>
      <c r="AQ76">
        <f>IF('7. Pause minimal'!$C$3="Score",0,0)</f>
        <v>0</v>
      </c>
      <c r="AR76">
        <f>IF('7. Pause minimal'!$C$3="Score",1,1)</f>
        <v>1</v>
      </c>
      <c r="AS76">
        <f>IF('7. Pause minimal'!$C$3="Score",2,2)</f>
        <v>2</v>
      </c>
      <c r="AT76">
        <f>IF('7. Pause minimal'!$C$3="Score",2,2)</f>
        <v>2</v>
      </c>
      <c r="AU76">
        <f>IF('7. Pause minimal'!$C$3="Score",2,2)</f>
        <v>2</v>
      </c>
      <c r="AV76">
        <f>IF('7. Pause minimal'!$C$3="Score",2,2)</f>
        <v>2</v>
      </c>
      <c r="AW76">
        <f>IF('7. Pause minimal'!$C$3="Score",2,2)</f>
        <v>2</v>
      </c>
      <c r="AX76">
        <f>IF('7. Pause minimal'!$C$3="Score",2,2)</f>
        <v>2</v>
      </c>
      <c r="AY76">
        <f>IF('7. Pause minimal'!$C$3="Score",1,1)</f>
        <v>1</v>
      </c>
      <c r="AZ76">
        <f>IF('7. Pause minimal'!$C$3="Score",1,1)</f>
        <v>1</v>
      </c>
      <c r="BA76">
        <f>IF('7. Pause minimal'!$C$3="Score",1,1)</f>
        <v>1</v>
      </c>
      <c r="BB76">
        <f>IF('7. Pause minimal'!$C$3="Score",1,1)</f>
        <v>1</v>
      </c>
      <c r="BC76">
        <f>IF('7. Pause minimal'!$C$3="Score",1,1)</f>
        <v>1</v>
      </c>
      <c r="BD76">
        <f>IF('7. Pause minimal'!$C$3="Score",1,1)</f>
        <v>1</v>
      </c>
      <c r="BE76">
        <f>IF('7. Pause minimal'!$C$3="Score",1,1)</f>
        <v>1</v>
      </c>
      <c r="BF76">
        <f>IF('7. Pause minimal'!$C$3="Score",2,2)</f>
        <v>2</v>
      </c>
      <c r="BG76">
        <f>IF('7. Pause minimal'!$C$3="Score",1,1)</f>
        <v>1</v>
      </c>
      <c r="BH76">
        <f>IF('7. Pause minimal'!$C$3="Score",1,1)</f>
        <v>1</v>
      </c>
      <c r="BI76">
        <f>IF('7. Pause minimal'!$C$3="Score",1,1)</f>
        <v>1</v>
      </c>
      <c r="BJ76">
        <f>IF('7. Pause minimal'!$C$3="Score",2,2)</f>
        <v>2</v>
      </c>
      <c r="BK76">
        <f>IF('7. Pause minimal'!$C$3="Score",2,2)</f>
        <v>2</v>
      </c>
      <c r="BL76">
        <f>IF('7. Pause minimal'!$C$3="Score",2,2)</f>
        <v>2</v>
      </c>
      <c r="BM76">
        <f>IF('7. Pause minimal'!$C$3="Score",1,1)</f>
        <v>1</v>
      </c>
      <c r="BN76">
        <f>IF('7. Pause minimal'!$C$3="Score",1,1)</f>
        <v>1</v>
      </c>
      <c r="BO76">
        <f>IF('7. Pause minimal'!$C$3="Score",1,1)</f>
        <v>1</v>
      </c>
      <c r="BP76">
        <f>IF('7. Pause minimal'!$C$3="Score",1,1)</f>
        <v>1</v>
      </c>
      <c r="BQ76">
        <f>IF('7. Pause minimal'!$C$3="Score",0,0)</f>
        <v>0</v>
      </c>
      <c r="BR76">
        <f>IF('7. Pause minimal'!$C$3="Score",1,1)</f>
        <v>1</v>
      </c>
      <c r="BS76">
        <f>IF('7. Pause minimal'!$C$3="Score",1,1)</f>
        <v>1</v>
      </c>
      <c r="BT76">
        <f>IF('7. Pause minimal'!$C$3="Score",1,1)</f>
        <v>1</v>
      </c>
      <c r="BU76">
        <f>IF('7. Pause minimal'!$C$3="Score",1,1)</f>
        <v>1</v>
      </c>
      <c r="BV76">
        <f>IF('7. Pause minimal'!$C$3="Score",1,1)</f>
        <v>1</v>
      </c>
      <c r="BW76">
        <f>IF('7. Pause minimal'!$C$3="Score",1,1)</f>
        <v>1</v>
      </c>
      <c r="BX76">
        <f>IF('7. Pause minimal'!$C$3="Score",1,1)</f>
        <v>1</v>
      </c>
      <c r="BY76">
        <f>IF('7. Pause minimal'!$C$3="Score",0,0)</f>
        <v>0</v>
      </c>
      <c r="BZ76">
        <f>IF('7. Pause minimal'!$C$3="Score",0,0)</f>
        <v>0</v>
      </c>
      <c r="CA76">
        <f>IF('7. Pause minimal'!$C$3="Score",1,1)</f>
        <v>1</v>
      </c>
      <c r="CB76">
        <f>IF('7. Pause minimal'!$C$3="Score",1,1)</f>
        <v>1</v>
      </c>
      <c r="CC76">
        <f>IF('7. Pause minimal'!$C$3="Score",1,1)</f>
        <v>1</v>
      </c>
      <c r="CD76">
        <f>IF('7. Pause minimal'!$C$3="Score",1,1)</f>
        <v>1</v>
      </c>
      <c r="CE76">
        <f>IF('7. Pause minimal'!$C$3="Score",1,1)</f>
        <v>1</v>
      </c>
      <c r="CF76">
        <f>IF('7. Pause minimal'!$C$3="Score",1,1)</f>
        <v>1</v>
      </c>
      <c r="CG76">
        <f>IF('7. Pause minimal'!$C$3="Score",1,1)</f>
        <v>1</v>
      </c>
      <c r="CH76">
        <f>IF('7. Pause minimal'!$C$3="Score",0,0)</f>
        <v>0</v>
      </c>
      <c r="CI76">
        <f>IF('7. Pause minimal'!$C$3="Score",0,0)</f>
        <v>0</v>
      </c>
      <c r="CJ76">
        <f>IF('7. Pause minimal'!$C$3="Score",0,0)</f>
        <v>0</v>
      </c>
      <c r="CK76">
        <f>IF('7. Pause minimal'!$C$3="Score",1,1)</f>
        <v>1</v>
      </c>
      <c r="CL76">
        <f>IF('7. Pause minimal'!$C$3="Score",2,2)</f>
        <v>2</v>
      </c>
      <c r="CM76">
        <f>IF('7. Pause minimal'!$C$3="Score",2,2)</f>
        <v>2</v>
      </c>
      <c r="CN76">
        <f>IF('7. Pause minimal'!$C$3="Score",2,2)</f>
        <v>2</v>
      </c>
      <c r="CO76">
        <f>IF('7. Pause minimal'!$C$3="Score",2,2)</f>
        <v>2</v>
      </c>
      <c r="CP76">
        <f>IF('7. Pause minimal'!$C$3="Score",2,2)</f>
        <v>2</v>
      </c>
      <c r="CQ76">
        <f>IF('7. Pause minimal'!$C$3="Score",2,2)</f>
        <v>2</v>
      </c>
      <c r="CR76">
        <f>IF('7. Pause minimal'!$C$3="Score",2,2)</f>
        <v>2</v>
      </c>
      <c r="CS76">
        <f>IF('7. Pause minimal'!$C$3="Score",1,1)</f>
        <v>1</v>
      </c>
      <c r="CT76">
        <f>IF('7. Pause minimal'!$C$3="Score",1,1)</f>
        <v>1</v>
      </c>
      <c r="CU76">
        <f>IF('7. Pause minimal'!$C$3="Score",1,1)</f>
        <v>1</v>
      </c>
      <c r="CV76">
        <f>IF('7. Pause minimal'!$C$3="Score",1,1)</f>
        <v>1</v>
      </c>
      <c r="CW76">
        <f>IF('7. Pause minimal'!$C$3="Score",2,2)</f>
        <v>2</v>
      </c>
      <c r="CX76">
        <f>IF('7. Pause minimal'!$C$3="Score",2,3)</f>
        <v>3</v>
      </c>
      <c r="CY76">
        <f>IF('7. Pause minimal'!$C$3="Score",2,2)</f>
        <v>2</v>
      </c>
      <c r="CZ76">
        <f>IF('7. Pause minimal'!$C$3="Score",0,0)</f>
        <v>0</v>
      </c>
      <c r="DA76">
        <f>IF('7. Pause minimal'!$C$3="Score",0,0)</f>
        <v>0</v>
      </c>
    </row>
    <row r="77" spans="2:105" x14ac:dyDescent="0.35">
      <c r="B77" s="186" t="s">
        <v>1172</v>
      </c>
      <c r="D77" s="478">
        <f t="shared" si="4"/>
        <v>0.85882352941176465</v>
      </c>
      <c r="E77">
        <f>IF('7. Pause minimal'!$C$3="Score",,)</f>
        <v>0</v>
      </c>
      <c r="P77">
        <f>IF('7. Pause minimal'!$C$3="Score",,)</f>
        <v>0</v>
      </c>
      <c r="Q77">
        <f>IF('7. Pause minimal'!$C$3="Score",,)</f>
        <v>0</v>
      </c>
      <c r="R77">
        <f>IF('7. Pause minimal'!$C$3="Score",,)</f>
        <v>0</v>
      </c>
      <c r="S77">
        <f>IF('7. Pause minimal'!$C$3="Score",,)</f>
        <v>0</v>
      </c>
      <c r="T77">
        <f>IF('7. Pause minimal'!$C$3="Score",,)</f>
        <v>0</v>
      </c>
      <c r="U77">
        <f>IF('7. Pause minimal'!$C$3="Score",0,0)</f>
        <v>0</v>
      </c>
      <c r="V77">
        <f>IF('7. Pause minimal'!$C$3="Score",0,0)</f>
        <v>0</v>
      </c>
      <c r="W77">
        <f>IF('7. Pause minimal'!$C$3="Score",0,0)</f>
        <v>0</v>
      </c>
      <c r="X77">
        <f>IF('7. Pause minimal'!$C$3="Score",0,0)</f>
        <v>0</v>
      </c>
      <c r="Y77">
        <f>IF('7. Pause minimal'!$C$3="Score",0,0)</f>
        <v>0</v>
      </c>
      <c r="Z77">
        <f>IF('7. Pause minimal'!$C$3="Score",0,0)</f>
        <v>0</v>
      </c>
      <c r="AA77">
        <f>IF('7. Pause minimal'!$C$3="Score",1,1)</f>
        <v>1</v>
      </c>
      <c r="AB77">
        <f>IF('7. Pause minimal'!$C$3="Score",1,1)</f>
        <v>1</v>
      </c>
      <c r="AC77">
        <f>IF('7. Pause minimal'!$C$3="Score",1,1)</f>
        <v>1</v>
      </c>
      <c r="AD77">
        <f>IF('7. Pause minimal'!$C$3="Score",1,1)</f>
        <v>1</v>
      </c>
      <c r="AE77">
        <f>IF('7. Pause minimal'!$C$3="Score",1,1)</f>
        <v>1</v>
      </c>
      <c r="AF77">
        <f>IF('7. Pause minimal'!$C$3="Score",1,1)</f>
        <v>1</v>
      </c>
      <c r="AG77">
        <f>IF('7. Pause minimal'!$C$3="Score",1,1)</f>
        <v>1</v>
      </c>
      <c r="AH77">
        <f>IF('7. Pause minimal'!$C$3="Score",0,0)</f>
        <v>0</v>
      </c>
      <c r="AI77">
        <f>IF('7. Pause minimal'!$C$3="Score",1,1)</f>
        <v>1</v>
      </c>
      <c r="AJ77">
        <f>IF('7. Pause minimal'!$C$3="Score",1,1)</f>
        <v>1</v>
      </c>
      <c r="AK77">
        <f>IF('7. Pause minimal'!$C$3="Score",1,1)</f>
        <v>1</v>
      </c>
      <c r="AL77">
        <f>IF('7. Pause minimal'!$C$3="Score",1,1)</f>
        <v>1</v>
      </c>
      <c r="AM77">
        <f>IF('7. Pause minimal'!$C$3="Score",1,1)</f>
        <v>1</v>
      </c>
      <c r="AN77">
        <f>IF('7. Pause minimal'!$C$3="Score",2,2)</f>
        <v>2</v>
      </c>
      <c r="AO77">
        <f>IF('7. Pause minimal'!$C$3="Score",2,2)</f>
        <v>2</v>
      </c>
      <c r="AP77">
        <f>IF('7. Pause minimal'!$C$3="Score",1,1)</f>
        <v>1</v>
      </c>
      <c r="AQ77">
        <f>IF('7. Pause minimal'!$C$3="Score",1,1)</f>
        <v>1</v>
      </c>
      <c r="AR77">
        <f>IF('7. Pause minimal'!$C$3="Score",1,1)</f>
        <v>1</v>
      </c>
      <c r="AS77">
        <f>IF('7. Pause minimal'!$C$3="Score",2,2)</f>
        <v>2</v>
      </c>
      <c r="AT77">
        <f>IF('7. Pause minimal'!$C$3="Score",2,2)</f>
        <v>2</v>
      </c>
      <c r="AU77">
        <f>IF('7. Pause minimal'!$C$3="Score",1,1)</f>
        <v>1</v>
      </c>
      <c r="AV77">
        <f>IF('7. Pause minimal'!$C$3="Score",1,1)</f>
        <v>1</v>
      </c>
      <c r="AW77">
        <f>IF('7. Pause minimal'!$C$3="Score",1,1)</f>
        <v>1</v>
      </c>
      <c r="AX77">
        <f>IF('7. Pause minimal'!$C$3="Score",1,1)</f>
        <v>1</v>
      </c>
      <c r="AY77">
        <f>IF('7. Pause minimal'!$C$3="Score",1,1)</f>
        <v>1</v>
      </c>
      <c r="AZ77">
        <f>IF('7. Pause minimal'!$C$3="Score",1,1)</f>
        <v>1</v>
      </c>
      <c r="BA77">
        <f>IF('7. Pause minimal'!$C$3="Score",1,1)</f>
        <v>1</v>
      </c>
      <c r="BB77">
        <f>IF('7. Pause minimal'!$C$3="Score",1,1)</f>
        <v>1</v>
      </c>
      <c r="BC77">
        <f>IF('7. Pause minimal'!$C$3="Score",1,1)</f>
        <v>1</v>
      </c>
      <c r="BD77">
        <f>IF('7. Pause minimal'!$C$3="Score",1,1)</f>
        <v>1</v>
      </c>
      <c r="BE77">
        <f>IF('7. Pause minimal'!$C$3="Score",1,1)</f>
        <v>1</v>
      </c>
      <c r="BF77">
        <f>IF('7. Pause minimal'!$C$3="Score",1,1)</f>
        <v>1</v>
      </c>
      <c r="BG77">
        <f>IF('7. Pause minimal'!$C$3="Score",0,0)</f>
        <v>0</v>
      </c>
      <c r="BH77">
        <f>IF('7. Pause minimal'!$C$3="Score",0,0)</f>
        <v>0</v>
      </c>
      <c r="BI77">
        <f>IF('7. Pause minimal'!$C$3="Score",0,0)</f>
        <v>0</v>
      </c>
      <c r="BJ77">
        <f>IF('7. Pause minimal'!$C$3="Score",1,1)</f>
        <v>1</v>
      </c>
      <c r="BK77">
        <f>IF('7. Pause minimal'!$C$3="Score",1,1)</f>
        <v>1</v>
      </c>
      <c r="BL77">
        <f>IF('7. Pause minimal'!$C$3="Score",1,1)</f>
        <v>1</v>
      </c>
      <c r="BM77">
        <f>IF('7. Pause minimal'!$C$3="Score",1,1)</f>
        <v>1</v>
      </c>
      <c r="BN77">
        <f>IF('7. Pause minimal'!$C$3="Score",1,1)</f>
        <v>1</v>
      </c>
      <c r="BO77">
        <f>IF('7. Pause minimal'!$C$3="Score",1,1)</f>
        <v>1</v>
      </c>
      <c r="BP77">
        <f>IF('7. Pause minimal'!$C$3="Score",1,1)</f>
        <v>1</v>
      </c>
      <c r="BQ77">
        <f>IF('7. Pause minimal'!$C$3="Score",0,0)</f>
        <v>0</v>
      </c>
      <c r="BR77">
        <f>IF('7. Pause minimal'!$C$3="Score",0,0)</f>
        <v>0</v>
      </c>
      <c r="BS77">
        <f>IF('7. Pause minimal'!$C$3="Score",0,0)</f>
        <v>0</v>
      </c>
      <c r="BT77">
        <f>IF('7. Pause minimal'!$C$3="Score",1,1)</f>
        <v>1</v>
      </c>
      <c r="BU77">
        <f>IF('7. Pause minimal'!$C$3="Score",1,1)</f>
        <v>1</v>
      </c>
      <c r="BV77">
        <f>IF('7. Pause minimal'!$C$3="Score",1,1)</f>
        <v>1</v>
      </c>
      <c r="BW77">
        <f>IF('7. Pause minimal'!$C$3="Score",1,1)</f>
        <v>1</v>
      </c>
      <c r="BX77">
        <f>IF('7. Pause minimal'!$C$3="Score",1,1)</f>
        <v>1</v>
      </c>
      <c r="BY77">
        <f>IF('7. Pause minimal'!$C$3="Score",1,1)</f>
        <v>1</v>
      </c>
      <c r="BZ77">
        <f>IF('7. Pause minimal'!$C$3="Score",1,1)</f>
        <v>1</v>
      </c>
      <c r="CA77">
        <f>IF('7. Pause minimal'!$C$3="Score",0,0)</f>
        <v>0</v>
      </c>
      <c r="CB77">
        <f>IF('7. Pause minimal'!$C$3="Score",1,1)</f>
        <v>1</v>
      </c>
      <c r="CC77">
        <f>IF('7. Pause minimal'!$C$3="Score",1,1)</f>
        <v>1</v>
      </c>
      <c r="CD77">
        <f>IF('7. Pause minimal'!$C$3="Score",1,1)</f>
        <v>1</v>
      </c>
      <c r="CE77">
        <f>IF('7. Pause minimal'!$C$3="Score",1,1)</f>
        <v>1</v>
      </c>
      <c r="CF77">
        <f>IF('7. Pause minimal'!$C$3="Score",1,1)</f>
        <v>1</v>
      </c>
      <c r="CG77">
        <f>IF('7. Pause minimal'!$C$3="Score",1,1)</f>
        <v>1</v>
      </c>
      <c r="CH77">
        <f>IF('7. Pause minimal'!$C$3="Score",1,1)</f>
        <v>1</v>
      </c>
      <c r="CI77">
        <f>IF('7. Pause minimal'!$C$3="Score",0,0)</f>
        <v>0</v>
      </c>
      <c r="CJ77">
        <f>IF('7. Pause minimal'!$C$3="Score",0,0)</f>
        <v>0</v>
      </c>
      <c r="CK77">
        <f>IF('7. Pause minimal'!$C$3="Score",0,0)</f>
        <v>0</v>
      </c>
      <c r="CL77">
        <f>IF('7. Pause minimal'!$C$3="Score",0,0)</f>
        <v>0</v>
      </c>
      <c r="CM77">
        <f>IF('7. Pause minimal'!$C$3="Score",1,1)</f>
        <v>1</v>
      </c>
      <c r="CN77">
        <f>IF('7. Pause minimal'!$C$3="Score",1,1)</f>
        <v>1</v>
      </c>
      <c r="CO77">
        <f>IF('7. Pause minimal'!$C$3="Score",1,1)</f>
        <v>1</v>
      </c>
      <c r="CP77">
        <f>IF('7. Pause minimal'!$C$3="Score",1,1)</f>
        <v>1</v>
      </c>
      <c r="CQ77">
        <f>IF('7. Pause minimal'!$C$3="Score",1,1)</f>
        <v>1</v>
      </c>
      <c r="CR77">
        <f>IF('7. Pause minimal'!$C$3="Score",2,2)</f>
        <v>2</v>
      </c>
      <c r="CS77">
        <f>IF('7. Pause minimal'!$C$3="Score",2,2)</f>
        <v>2</v>
      </c>
      <c r="CT77">
        <f>IF('7. Pause minimal'!$C$3="Score",1,1)</f>
        <v>1</v>
      </c>
      <c r="CU77">
        <f>IF('7. Pause minimal'!$C$3="Score",1,1)</f>
        <v>1</v>
      </c>
      <c r="CV77">
        <f>IF('7. Pause minimal'!$C$3="Score",1,1)</f>
        <v>1</v>
      </c>
      <c r="CW77">
        <f>IF('7. Pause minimal'!$C$3="Score",2,2)</f>
        <v>2</v>
      </c>
      <c r="CX77">
        <f>IF('7. Pause minimal'!$C$3="Score",2,2)</f>
        <v>2</v>
      </c>
      <c r="CY77">
        <f>IF('7. Pause minimal'!$C$3="Score",1,1)</f>
        <v>1</v>
      </c>
      <c r="CZ77">
        <f>IF('7. Pause minimal'!$C$3="Score",0,0)</f>
        <v>0</v>
      </c>
      <c r="DA77">
        <f>IF('7. Pause minimal'!$C$3="Score",0,0)</f>
        <v>0</v>
      </c>
    </row>
    <row r="78" spans="2:105" x14ac:dyDescent="0.35">
      <c r="B78" s="186" t="s">
        <v>1173</v>
      </c>
      <c r="D78" s="478">
        <f t="shared" si="4"/>
        <v>0.94117647058823528</v>
      </c>
      <c r="E78">
        <f>IF('7. Pause minimal'!$C$3="Score",,)</f>
        <v>0</v>
      </c>
      <c r="P78">
        <f>IF('7. Pause minimal'!$C$3="Score",,)</f>
        <v>0</v>
      </c>
      <c r="Q78">
        <f>IF('7. Pause minimal'!$C$3="Score",,)</f>
        <v>0</v>
      </c>
      <c r="R78">
        <f>IF('7. Pause minimal'!$C$3="Score",,)</f>
        <v>0</v>
      </c>
      <c r="S78">
        <f>IF('7. Pause minimal'!$C$3="Score",,)</f>
        <v>0</v>
      </c>
      <c r="T78">
        <f>IF('7. Pause minimal'!$C$3="Score",,)</f>
        <v>0</v>
      </c>
      <c r="U78">
        <f>IF('7. Pause minimal'!$C$3="Score",1,1)</f>
        <v>1</v>
      </c>
      <c r="V78">
        <f>IF('7. Pause minimal'!$C$3="Score",2,2)</f>
        <v>2</v>
      </c>
      <c r="W78">
        <f>IF('7. Pause minimal'!$C$3="Score",2,3)</f>
        <v>3</v>
      </c>
      <c r="X78">
        <f>IF('7. Pause minimal'!$C$3="Score",2,2)</f>
        <v>2</v>
      </c>
      <c r="Y78">
        <f>IF('7. Pause minimal'!$C$3="Score",2,2)</f>
        <v>2</v>
      </c>
      <c r="Z78">
        <f>IF('7. Pause minimal'!$C$3="Score",2,2)</f>
        <v>2</v>
      </c>
      <c r="AA78">
        <f>IF('7. Pause minimal'!$C$3="Score",2,2)</f>
        <v>2</v>
      </c>
      <c r="AB78">
        <f>IF('7. Pause minimal'!$C$3="Score",2,2)</f>
        <v>2</v>
      </c>
      <c r="AC78">
        <f>IF('7. Pause minimal'!$C$3="Score",1,1)</f>
        <v>1</v>
      </c>
      <c r="AD78">
        <f>IF('7. Pause minimal'!$C$3="Score",1,1)</f>
        <v>1</v>
      </c>
      <c r="AE78">
        <f>IF('7. Pause minimal'!$C$3="Score",1,1)</f>
        <v>1</v>
      </c>
      <c r="AF78">
        <f>IF('7. Pause minimal'!$C$3="Score",1,1)</f>
        <v>1</v>
      </c>
      <c r="AG78">
        <f>IF('7. Pause minimal'!$C$3="Score",1,1)</f>
        <v>1</v>
      </c>
      <c r="AH78">
        <f>IF('7. Pause minimal'!$C$3="Score",1,1)</f>
        <v>1</v>
      </c>
      <c r="AI78">
        <f>IF('7. Pause minimal'!$C$3="Score",1,1)</f>
        <v>1</v>
      </c>
      <c r="AJ78">
        <f>IF('7. Pause minimal'!$C$3="Score",1,1)</f>
        <v>1</v>
      </c>
      <c r="AK78">
        <f>IF('7. Pause minimal'!$C$3="Score",0,0)</f>
        <v>0</v>
      </c>
      <c r="AL78">
        <f>IF('7. Pause minimal'!$C$3="Score",0,0)</f>
        <v>0</v>
      </c>
      <c r="AM78">
        <f>IF('7. Pause minimal'!$C$3="Score",0,0)</f>
        <v>0</v>
      </c>
      <c r="AN78">
        <f>IF('7. Pause minimal'!$C$3="Score",0,0)</f>
        <v>0</v>
      </c>
      <c r="AO78">
        <f>IF('7. Pause minimal'!$C$3="Score",0,0)</f>
        <v>0</v>
      </c>
      <c r="AP78">
        <f>IF('7. Pause minimal'!$C$3="Score",0,0)</f>
        <v>0</v>
      </c>
      <c r="AQ78">
        <f>IF('7. Pause minimal'!$C$3="Score",0,0)</f>
        <v>0</v>
      </c>
      <c r="AR78">
        <f>IF('7. Pause minimal'!$C$3="Score",0,0)</f>
        <v>0</v>
      </c>
      <c r="AS78">
        <f>IF('7. Pause minimal'!$C$3="Score",0,0)</f>
        <v>0</v>
      </c>
      <c r="AT78">
        <f>IF('7. Pause minimal'!$C$3="Score",1,1)</f>
        <v>1</v>
      </c>
      <c r="AU78">
        <f>IF('7. Pause minimal'!$C$3="Score",1,1)</f>
        <v>1</v>
      </c>
      <c r="AV78">
        <f>IF('7. Pause minimal'!$C$3="Score",1,1)</f>
        <v>1</v>
      </c>
      <c r="AW78">
        <f>IF('7. Pause minimal'!$C$3="Score",1,1)</f>
        <v>1</v>
      </c>
      <c r="AX78">
        <f>IF('7. Pause minimal'!$C$3="Score",2,2)</f>
        <v>2</v>
      </c>
      <c r="AY78">
        <f>IF('7. Pause minimal'!$C$3="Score",2,3)</f>
        <v>3</v>
      </c>
      <c r="AZ78">
        <f>IF('7. Pause minimal'!$C$3="Score",2,3)</f>
        <v>3</v>
      </c>
      <c r="BA78">
        <f>IF('7. Pause minimal'!$C$3="Score",2,2)</f>
        <v>2</v>
      </c>
      <c r="BB78">
        <f>IF('7. Pause minimal'!$C$3="Score",2,2)</f>
        <v>2</v>
      </c>
      <c r="BC78">
        <f>IF('7. Pause minimal'!$C$3="Score",2,2)</f>
        <v>2</v>
      </c>
      <c r="BD78">
        <f>IF('7. Pause minimal'!$C$3="Score",2,2)</f>
        <v>2</v>
      </c>
      <c r="BE78">
        <f>IF('7. Pause minimal'!$C$3="Score",1,1)</f>
        <v>1</v>
      </c>
      <c r="BF78">
        <f>IF('7. Pause minimal'!$C$3="Score",0,0)</f>
        <v>0</v>
      </c>
      <c r="BG78">
        <f>IF('7. Pause minimal'!$C$3="Score",0,0)</f>
        <v>0</v>
      </c>
      <c r="BH78">
        <f>IF('7. Pause minimal'!$C$3="Score",0,0)</f>
        <v>0</v>
      </c>
      <c r="BI78">
        <f>IF('7. Pause minimal'!$C$3="Score",1,1)</f>
        <v>1</v>
      </c>
      <c r="BJ78">
        <f>IF('7. Pause minimal'!$C$3="Score",2,2)</f>
        <v>2</v>
      </c>
      <c r="BK78">
        <f>IF('7. Pause minimal'!$C$3="Score",2,2)</f>
        <v>2</v>
      </c>
      <c r="BL78">
        <f>IF('7. Pause minimal'!$C$3="Score",2,2)</f>
        <v>2</v>
      </c>
      <c r="BM78">
        <f>IF('7. Pause minimal'!$C$3="Score",2,2)</f>
        <v>2</v>
      </c>
      <c r="BN78">
        <f>IF('7. Pause minimal'!$C$3="Score",2,2)</f>
        <v>2</v>
      </c>
      <c r="BO78">
        <f>IF('7. Pause minimal'!$C$3="Score",2,2)</f>
        <v>2</v>
      </c>
      <c r="BP78">
        <f>IF('7. Pause minimal'!$C$3="Score",1,1)</f>
        <v>1</v>
      </c>
      <c r="BQ78">
        <f>IF('7. Pause minimal'!$C$3="Score",0,0)</f>
        <v>0</v>
      </c>
      <c r="BR78">
        <f>IF('7. Pause minimal'!$C$3="Score",1,1)</f>
        <v>1</v>
      </c>
      <c r="BS78">
        <f>IF('7. Pause minimal'!$C$3="Score",1,1)</f>
        <v>1</v>
      </c>
      <c r="BT78">
        <f>IF('7. Pause minimal'!$C$3="Score",1,1)</f>
        <v>1</v>
      </c>
      <c r="BU78">
        <f>IF('7. Pause minimal'!$C$3="Score",1,1)</f>
        <v>1</v>
      </c>
      <c r="BV78">
        <f>IF('7. Pause minimal'!$C$3="Score",1,1)</f>
        <v>1</v>
      </c>
      <c r="BW78">
        <f>IF('7. Pause minimal'!$C$3="Score",1,1)</f>
        <v>1</v>
      </c>
      <c r="BX78">
        <f>IF('7. Pause minimal'!$C$3="Score",1,1)</f>
        <v>1</v>
      </c>
      <c r="BY78">
        <f>IF('7. Pause minimal'!$C$3="Score",0,0)</f>
        <v>0</v>
      </c>
      <c r="BZ78">
        <f>IF('7. Pause minimal'!$C$3="Score",0,0)</f>
        <v>0</v>
      </c>
      <c r="CA78">
        <f>IF('7. Pause minimal'!$C$3="Score",0,0)</f>
        <v>0</v>
      </c>
      <c r="CB78">
        <f>IF('7. Pause minimal'!$C$3="Score",0,0)</f>
        <v>0</v>
      </c>
      <c r="CC78">
        <f>IF('7. Pause minimal'!$C$3="Score",0,0)</f>
        <v>0</v>
      </c>
      <c r="CD78">
        <f>IF('7. Pause minimal'!$C$3="Score",1,1)</f>
        <v>1</v>
      </c>
      <c r="CE78">
        <f>IF('7. Pause minimal'!$C$3="Score",1,1)</f>
        <v>1</v>
      </c>
      <c r="CF78">
        <f>IF('7. Pause minimal'!$C$3="Score",1,1)</f>
        <v>1</v>
      </c>
      <c r="CG78">
        <f>IF('7. Pause minimal'!$C$3="Score",1,1)</f>
        <v>1</v>
      </c>
      <c r="CH78">
        <f>IF('7. Pause minimal'!$C$3="Score",1,1)</f>
        <v>1</v>
      </c>
      <c r="CI78">
        <f>IF('7. Pause minimal'!$C$3="Score",1,1)</f>
        <v>1</v>
      </c>
      <c r="CJ78">
        <f>IF('7. Pause minimal'!$C$3="Score",1,1)</f>
        <v>1</v>
      </c>
      <c r="CK78">
        <f>IF('7. Pause minimal'!$C$3="Score",0,0)</f>
        <v>0</v>
      </c>
      <c r="CL78">
        <f>IF('7. Pause minimal'!$C$3="Score",0,0)</f>
        <v>0</v>
      </c>
      <c r="CM78">
        <f>IF('7. Pause minimal'!$C$3="Score",0,0)</f>
        <v>0</v>
      </c>
      <c r="CN78">
        <f>IF('7. Pause minimal'!$C$3="Score",0,0)</f>
        <v>0</v>
      </c>
      <c r="CO78">
        <f>IF('7. Pause minimal'!$C$3="Score",0,0)</f>
        <v>0</v>
      </c>
      <c r="CP78">
        <f>IF('7. Pause minimal'!$C$3="Score",0,0)</f>
        <v>0</v>
      </c>
      <c r="CQ78">
        <f>IF('7. Pause minimal'!$C$3="Score",0,0)</f>
        <v>0</v>
      </c>
      <c r="CR78">
        <f>IF('7. Pause minimal'!$C$3="Score",0,0)</f>
        <v>0</v>
      </c>
      <c r="CS78">
        <f>IF('7. Pause minimal'!$C$3="Score",1,1)</f>
        <v>1</v>
      </c>
      <c r="CT78">
        <f>IF('7. Pause minimal'!$C$3="Score",1,1)</f>
        <v>1</v>
      </c>
      <c r="CU78">
        <f>IF('7. Pause minimal'!$C$3="Score",1,1)</f>
        <v>1</v>
      </c>
      <c r="CV78">
        <f>IF('7. Pause minimal'!$C$3="Score",1,1)</f>
        <v>1</v>
      </c>
      <c r="CW78">
        <f>IF('7. Pause minimal'!$C$3="Score",1,1)</f>
        <v>1</v>
      </c>
      <c r="CX78">
        <f>IF('7. Pause minimal'!$C$3="Score",1,1)</f>
        <v>1</v>
      </c>
      <c r="CY78">
        <f>IF('7. Pause minimal'!$C$3="Score",1,1)</f>
        <v>1</v>
      </c>
      <c r="CZ78">
        <f>IF('7. Pause minimal'!$C$3="Score",0,0)</f>
        <v>0</v>
      </c>
      <c r="DA78">
        <f>IF('7. Pause minimal'!$C$3="Score",0,0)</f>
        <v>0</v>
      </c>
    </row>
    <row r="79" spans="2:105" x14ac:dyDescent="0.35">
      <c r="B79" s="186" t="s">
        <v>1174</v>
      </c>
      <c r="D79" s="478">
        <f t="shared" si="4"/>
        <v>0.76470588235294112</v>
      </c>
      <c r="E79">
        <f>IF('7. Pause minimal'!$C$3="Score",,)</f>
        <v>0</v>
      </c>
      <c r="P79">
        <f>IF('7. Pause minimal'!$C$3="Score",,)</f>
        <v>0</v>
      </c>
      <c r="Q79">
        <f>IF('7. Pause minimal'!$C$3="Score",,)</f>
        <v>0</v>
      </c>
      <c r="R79">
        <f>IF('7. Pause minimal'!$C$3="Score",,)</f>
        <v>0</v>
      </c>
      <c r="S79">
        <f>IF('7. Pause minimal'!$C$3="Score",,)</f>
        <v>0</v>
      </c>
      <c r="T79">
        <f>IF('7. Pause minimal'!$C$3="Score",,)</f>
        <v>0</v>
      </c>
      <c r="U79">
        <f>IF('7. Pause minimal'!$C$3="Score",1,1)</f>
        <v>1</v>
      </c>
      <c r="V79">
        <f>IF('7. Pause minimal'!$C$3="Score",1,1)</f>
        <v>1</v>
      </c>
      <c r="W79">
        <f>IF('7. Pause minimal'!$C$3="Score",1,1)</f>
        <v>1</v>
      </c>
      <c r="X79">
        <f>IF('7. Pause minimal'!$C$3="Score",2,2)</f>
        <v>2</v>
      </c>
      <c r="Y79">
        <f>IF('7. Pause minimal'!$C$3="Score",2,2)</f>
        <v>2</v>
      </c>
      <c r="Z79">
        <f>IF('7. Pause minimal'!$C$3="Score",1,1)</f>
        <v>1</v>
      </c>
      <c r="AA79">
        <f>IF('7. Pause minimal'!$C$3="Score",1,1)</f>
        <v>1</v>
      </c>
      <c r="AB79">
        <f>IF('7. Pause minimal'!$C$3="Score",1,1)</f>
        <v>1</v>
      </c>
      <c r="AC79">
        <f>IF('7. Pause minimal'!$C$3="Score",2,2)</f>
        <v>2</v>
      </c>
      <c r="AD79">
        <f>IF('7. Pause minimal'!$C$3="Score",2,2)</f>
        <v>2</v>
      </c>
      <c r="AE79">
        <f>IF('7. Pause minimal'!$C$3="Score",1,1)</f>
        <v>1</v>
      </c>
      <c r="AF79">
        <f>IF('7. Pause minimal'!$C$3="Score",1,1)</f>
        <v>1</v>
      </c>
      <c r="AG79">
        <f>IF('7. Pause minimal'!$C$3="Score",1,1)</f>
        <v>1</v>
      </c>
      <c r="AH79">
        <f>IF('7. Pause minimal'!$C$3="Score",2,2)</f>
        <v>2</v>
      </c>
      <c r="AI79">
        <f>IF('7. Pause minimal'!$C$3="Score",2,2)</f>
        <v>2</v>
      </c>
      <c r="AJ79">
        <f>IF('7. Pause minimal'!$C$3="Score",1,1)</f>
        <v>1</v>
      </c>
      <c r="AK79">
        <f>IF('7. Pause minimal'!$C$3="Score",1,1)</f>
        <v>1</v>
      </c>
      <c r="AL79">
        <f>IF('7. Pause minimal'!$C$3="Score",1,1)</f>
        <v>1</v>
      </c>
      <c r="AM79">
        <f>IF('7. Pause minimal'!$C$3="Score",1,1)</f>
        <v>1</v>
      </c>
      <c r="AN79">
        <f>IF('7. Pause minimal'!$C$3="Score",1,1)</f>
        <v>1</v>
      </c>
      <c r="AO79">
        <f>IF('7. Pause minimal'!$C$3="Score",0,0)</f>
        <v>0</v>
      </c>
      <c r="AP79">
        <f>IF('7. Pause minimal'!$C$3="Score",1,1)</f>
        <v>1</v>
      </c>
      <c r="AQ79">
        <f>IF('7. Pause minimal'!$C$3="Score",1,1)</f>
        <v>1</v>
      </c>
      <c r="AR79">
        <f>IF('7. Pause minimal'!$C$3="Score",1,1)</f>
        <v>1</v>
      </c>
      <c r="AS79">
        <f>IF('7. Pause minimal'!$C$3="Score",1,1)</f>
        <v>1</v>
      </c>
      <c r="AT79">
        <f>IF('7. Pause minimal'!$C$3="Score",1,1)</f>
        <v>1</v>
      </c>
      <c r="AU79">
        <f>IF('7. Pause minimal'!$C$3="Score",1,1)</f>
        <v>1</v>
      </c>
      <c r="AV79">
        <f>IF('7. Pause minimal'!$C$3="Score",1,1)</f>
        <v>1</v>
      </c>
      <c r="AW79">
        <f>IF('7. Pause minimal'!$C$3="Score",0,0)</f>
        <v>0</v>
      </c>
      <c r="AX79">
        <f>IF('7. Pause minimal'!$C$3="Score",0,0)</f>
        <v>0</v>
      </c>
      <c r="AY79">
        <f>IF('7. Pause minimal'!$C$3="Score",0,0)</f>
        <v>0</v>
      </c>
      <c r="AZ79">
        <f>IF('7. Pause minimal'!$C$3="Score",0,0)</f>
        <v>0</v>
      </c>
      <c r="BA79">
        <f>IF('7. Pause minimal'!$C$3="Score",0,0)</f>
        <v>0</v>
      </c>
      <c r="BB79">
        <f>IF('7. Pause minimal'!$C$3="Score",0,0)</f>
        <v>0</v>
      </c>
      <c r="BC79">
        <f>IF('7. Pause minimal'!$C$3="Score",0,0)</f>
        <v>0</v>
      </c>
      <c r="BD79">
        <f>IF('7. Pause minimal'!$C$3="Score",0,0)</f>
        <v>0</v>
      </c>
      <c r="BE79">
        <f>IF('7. Pause minimal'!$C$3="Score",0,0)</f>
        <v>0</v>
      </c>
      <c r="BF79">
        <f>IF('7. Pause minimal'!$C$3="Score",0,0)</f>
        <v>0</v>
      </c>
      <c r="BG79">
        <f>IF('7. Pause minimal'!$C$3="Score",1,1)</f>
        <v>1</v>
      </c>
      <c r="BH79">
        <f>IF('7. Pause minimal'!$C$3="Score",1,1)</f>
        <v>1</v>
      </c>
      <c r="BI79">
        <f>IF('7. Pause minimal'!$C$3="Score",1,1)</f>
        <v>1</v>
      </c>
      <c r="BJ79">
        <f>IF('7. Pause minimal'!$C$3="Score",1,1)</f>
        <v>1</v>
      </c>
      <c r="BK79">
        <f>IF('7. Pause minimal'!$C$3="Score",1,1)</f>
        <v>1</v>
      </c>
      <c r="BL79">
        <f>IF('7. Pause minimal'!$C$3="Score",1,1)</f>
        <v>1</v>
      </c>
      <c r="BM79">
        <f>IF('7. Pause minimal'!$C$3="Score",2,2)</f>
        <v>2</v>
      </c>
      <c r="BN79">
        <f>IF('7. Pause minimal'!$C$3="Score",1,1)</f>
        <v>1</v>
      </c>
      <c r="BO79">
        <f>IF('7. Pause minimal'!$C$3="Score",1,1)</f>
        <v>1</v>
      </c>
      <c r="BP79">
        <f>IF('7. Pause minimal'!$C$3="Score",1,1)</f>
        <v>1</v>
      </c>
      <c r="BQ79">
        <f>IF('7. Pause minimal'!$C$3="Score",2,2)</f>
        <v>2</v>
      </c>
      <c r="BR79">
        <f>IF('7. Pause minimal'!$C$3="Score",2,2)</f>
        <v>2</v>
      </c>
      <c r="BS79">
        <f>IF('7. Pause minimal'!$C$3="Score",2,2)</f>
        <v>2</v>
      </c>
      <c r="BT79">
        <f>IF('7. Pause minimal'!$C$3="Score",1,1)</f>
        <v>1</v>
      </c>
      <c r="BU79">
        <f>IF('7. Pause minimal'!$C$3="Score",1,1)</f>
        <v>1</v>
      </c>
      <c r="BV79">
        <f>IF('7. Pause minimal'!$C$3="Score",1,1)</f>
        <v>1</v>
      </c>
      <c r="BW79">
        <f>IF('7. Pause minimal'!$C$3="Score",1,1)</f>
        <v>1</v>
      </c>
      <c r="BX79">
        <f>IF('7. Pause minimal'!$C$3="Score",0,0)</f>
        <v>0</v>
      </c>
      <c r="BY79">
        <f>IF('7. Pause minimal'!$C$3="Score",0,0)</f>
        <v>0</v>
      </c>
      <c r="BZ79">
        <f>IF('7. Pause minimal'!$C$3="Score",0,0)</f>
        <v>0</v>
      </c>
      <c r="CA79">
        <f>IF('7. Pause minimal'!$C$3="Score",0,0)</f>
        <v>0</v>
      </c>
      <c r="CB79">
        <f>IF('7. Pause minimal'!$C$3="Score",0,0)</f>
        <v>0</v>
      </c>
      <c r="CC79">
        <f>IF('7. Pause minimal'!$C$3="Score",0,0)</f>
        <v>0</v>
      </c>
      <c r="CD79">
        <f>IF('7. Pause minimal'!$C$3="Score",0,0)</f>
        <v>0</v>
      </c>
      <c r="CE79">
        <f>IF('7. Pause minimal'!$C$3="Score",0,0)</f>
        <v>0</v>
      </c>
      <c r="CF79">
        <f>IF('7. Pause minimal'!$C$3="Score",0,0)</f>
        <v>0</v>
      </c>
      <c r="CG79">
        <f>IF('7. Pause minimal'!$C$3="Score",0,0)</f>
        <v>0</v>
      </c>
      <c r="CH79">
        <f>IF('7. Pause minimal'!$C$3="Score",0,0)</f>
        <v>0</v>
      </c>
      <c r="CI79">
        <f>IF('7. Pause minimal'!$C$3="Score",0,0)</f>
        <v>0</v>
      </c>
      <c r="CJ79">
        <f>IF('7. Pause minimal'!$C$3="Score",0,0)</f>
        <v>0</v>
      </c>
      <c r="CK79">
        <f>IF('7. Pause minimal'!$C$3="Score",0,0)</f>
        <v>0</v>
      </c>
      <c r="CL79">
        <f>IF('7. Pause minimal'!$C$3="Score",0,0)</f>
        <v>0</v>
      </c>
      <c r="CM79">
        <f>IF('7. Pause minimal'!$C$3="Score",1,1)</f>
        <v>1</v>
      </c>
      <c r="CN79">
        <f>IF('7. Pause minimal'!$C$3="Score",1,1)</f>
        <v>1</v>
      </c>
      <c r="CO79">
        <f>IF('7. Pause minimal'!$C$3="Score",1,1)</f>
        <v>1</v>
      </c>
      <c r="CP79">
        <f>IF('7. Pause minimal'!$C$3="Score",1,1)</f>
        <v>1</v>
      </c>
      <c r="CQ79">
        <f>IF('7. Pause minimal'!$C$3="Score",1,1)</f>
        <v>1</v>
      </c>
      <c r="CR79">
        <f>IF('7. Pause minimal'!$C$3="Score",1,1)</f>
        <v>1</v>
      </c>
      <c r="CS79">
        <f>IF('7. Pause minimal'!$C$3="Score",1,1)</f>
        <v>1</v>
      </c>
      <c r="CT79">
        <f>IF('7. Pause minimal'!$C$3="Score",0,0)</f>
        <v>0</v>
      </c>
      <c r="CU79">
        <f>IF('7. Pause minimal'!$C$3="Score",0,0)</f>
        <v>0</v>
      </c>
      <c r="CV79">
        <f>IF('7. Pause minimal'!$C$3="Score",1,1)</f>
        <v>1</v>
      </c>
      <c r="CW79">
        <f>IF('7. Pause minimal'!$C$3="Score",1,1)</f>
        <v>1</v>
      </c>
      <c r="CX79">
        <f>IF('7. Pause minimal'!$C$3="Score",1,1)</f>
        <v>1</v>
      </c>
      <c r="CY79">
        <f>IF('7. Pause minimal'!$C$3="Score",1,1)</f>
        <v>1</v>
      </c>
      <c r="CZ79">
        <f>IF('7. Pause minimal'!$C$3="Score",0,0)</f>
        <v>0</v>
      </c>
      <c r="DA79">
        <f>IF('7. Pause minimal'!$C$3="Score",0,0)</f>
        <v>0</v>
      </c>
    </row>
    <row r="80" spans="2:105" x14ac:dyDescent="0.35">
      <c r="B80" s="186" t="s">
        <v>1175</v>
      </c>
      <c r="D80" s="478">
        <f t="shared" si="4"/>
        <v>0.52941176470588236</v>
      </c>
      <c r="E80">
        <f>IF('7. Pause minimal'!$C$3="Score",,)</f>
        <v>0</v>
      </c>
      <c r="P80">
        <f>IF('7. Pause minimal'!$C$3="Score",,)</f>
        <v>0</v>
      </c>
      <c r="Q80">
        <f>IF('7. Pause minimal'!$C$3="Score",,)</f>
        <v>0</v>
      </c>
      <c r="R80">
        <f>IF('7. Pause minimal'!$C$3="Score",,)</f>
        <v>0</v>
      </c>
      <c r="S80">
        <f>IF('7. Pause minimal'!$C$3="Score",,)</f>
        <v>0</v>
      </c>
      <c r="T80">
        <f>IF('7. Pause minimal'!$C$3="Score",,)</f>
        <v>0</v>
      </c>
      <c r="U80">
        <f>IF('7. Pause minimal'!$C$3="Score",1,1)</f>
        <v>1</v>
      </c>
      <c r="V80">
        <f>IF('7. Pause minimal'!$C$3="Score",1,1)</f>
        <v>1</v>
      </c>
      <c r="W80">
        <f>IF('7. Pause minimal'!$C$3="Score",0,0)</f>
        <v>0</v>
      </c>
      <c r="X80">
        <f>IF('7. Pause minimal'!$C$3="Score",0,0)</f>
        <v>0</v>
      </c>
      <c r="Y80">
        <f>IF('7. Pause minimal'!$C$3="Score",0,0)</f>
        <v>0</v>
      </c>
      <c r="Z80">
        <f>IF('7. Pause minimal'!$C$3="Score",0,0)</f>
        <v>0</v>
      </c>
      <c r="AA80">
        <f>IF('7. Pause minimal'!$C$3="Score",0,0)</f>
        <v>0</v>
      </c>
      <c r="AB80">
        <f>IF('7. Pause minimal'!$C$3="Score",0,0)</f>
        <v>0</v>
      </c>
      <c r="AC80">
        <f>IF('7. Pause minimal'!$C$3="Score",0,0)</f>
        <v>0</v>
      </c>
      <c r="AD80">
        <f>IF('7. Pause minimal'!$C$3="Score",0,0)</f>
        <v>0</v>
      </c>
      <c r="AE80">
        <f>IF('7. Pause minimal'!$C$3="Score",1,1)</f>
        <v>1</v>
      </c>
      <c r="AF80">
        <f>IF('7. Pause minimal'!$C$3="Score",1,1)</f>
        <v>1</v>
      </c>
      <c r="AG80">
        <f>IF('7. Pause minimal'!$C$3="Score",1,1)</f>
        <v>1</v>
      </c>
      <c r="AH80">
        <f>IF('7. Pause minimal'!$C$3="Score",1,1)</f>
        <v>1</v>
      </c>
      <c r="AI80">
        <f>IF('7. Pause minimal'!$C$3="Score",1,1)</f>
        <v>1</v>
      </c>
      <c r="AJ80">
        <f>IF('7. Pause minimal'!$C$3="Score",1,1)</f>
        <v>1</v>
      </c>
      <c r="AK80">
        <f>IF('7. Pause minimal'!$C$3="Score",1,1)</f>
        <v>1</v>
      </c>
      <c r="AL80">
        <f>IF('7. Pause minimal'!$C$3="Score",0,0)</f>
        <v>0</v>
      </c>
      <c r="AM80">
        <f>IF('7. Pause minimal'!$C$3="Score",0,0)</f>
        <v>0</v>
      </c>
      <c r="AN80">
        <f>IF('7. Pause minimal'!$C$3="Score",0,0)</f>
        <v>0</v>
      </c>
      <c r="AO80">
        <f>IF('7. Pause minimal'!$C$3="Score",0,0)</f>
        <v>0</v>
      </c>
      <c r="AP80">
        <f>IF('7. Pause minimal'!$C$3="Score",1,1)</f>
        <v>1</v>
      </c>
      <c r="AQ80">
        <f>IF('7. Pause minimal'!$C$3="Score",1,1)</f>
        <v>1</v>
      </c>
      <c r="AR80">
        <f>IF('7. Pause minimal'!$C$3="Score",1,1)</f>
        <v>1</v>
      </c>
      <c r="AS80">
        <f>IF('7. Pause minimal'!$C$3="Score",1,1)</f>
        <v>1</v>
      </c>
      <c r="AT80">
        <f>IF('7. Pause minimal'!$C$3="Score",1,1)</f>
        <v>1</v>
      </c>
      <c r="AU80">
        <f>IF('7. Pause minimal'!$C$3="Score",1,1)</f>
        <v>1</v>
      </c>
      <c r="AV80">
        <f>IF('7. Pause minimal'!$C$3="Score",1,1)</f>
        <v>1</v>
      </c>
      <c r="AW80">
        <f>IF('7. Pause minimal'!$C$3="Score",0,0)</f>
        <v>0</v>
      </c>
      <c r="AX80">
        <f>IF('7. Pause minimal'!$C$3="Score",0,0)</f>
        <v>0</v>
      </c>
      <c r="AY80">
        <f>IF('7. Pause minimal'!$C$3="Score",0,0)</f>
        <v>0</v>
      </c>
      <c r="AZ80">
        <f>IF('7. Pause minimal'!$C$3="Score",0,0)</f>
        <v>0</v>
      </c>
      <c r="BA80">
        <f>IF('7. Pause minimal'!$C$3="Score",0,0)</f>
        <v>0</v>
      </c>
      <c r="BB80">
        <f>IF('7. Pause minimal'!$C$3="Score",0,0)</f>
        <v>0</v>
      </c>
      <c r="BC80">
        <f>IF('7. Pause minimal'!$C$3="Score",0,0)</f>
        <v>0</v>
      </c>
      <c r="BD80">
        <f>IF('7. Pause minimal'!$C$3="Score",0,0)</f>
        <v>0</v>
      </c>
      <c r="BE80">
        <f>IF('7. Pause minimal'!$C$3="Score",0,0)</f>
        <v>0</v>
      </c>
      <c r="BF80">
        <f>IF('7. Pause minimal'!$C$3="Score",0,0)</f>
        <v>0</v>
      </c>
      <c r="BG80">
        <f>IF('7. Pause minimal'!$C$3="Score",0,0)</f>
        <v>0</v>
      </c>
      <c r="BH80">
        <f>IF('7. Pause minimal'!$C$3="Score",0,0)</f>
        <v>0</v>
      </c>
      <c r="BI80">
        <f>IF('7. Pause minimal'!$C$3="Score",0,0)</f>
        <v>0</v>
      </c>
      <c r="BJ80">
        <f>IF('7. Pause minimal'!$C$3="Score",0,0)</f>
        <v>0</v>
      </c>
      <c r="BK80">
        <f>IF('7. Pause minimal'!$C$3="Score",0,0)</f>
        <v>0</v>
      </c>
      <c r="BL80">
        <f>IF('7. Pause minimal'!$C$3="Score",0,0)</f>
        <v>0</v>
      </c>
      <c r="BM80">
        <f>IF('7. Pause minimal'!$C$3="Score",0,0)</f>
        <v>0</v>
      </c>
      <c r="BN80">
        <f>IF('7. Pause minimal'!$C$3="Score",0,0)</f>
        <v>0</v>
      </c>
      <c r="BO80">
        <f>IF('7. Pause minimal'!$C$3="Score",0,0)</f>
        <v>0</v>
      </c>
      <c r="BP80">
        <f>IF('7. Pause minimal'!$C$3="Score",0,0)</f>
        <v>0</v>
      </c>
      <c r="BQ80">
        <f>IF('7. Pause minimal'!$C$3="Score",0,0)</f>
        <v>0</v>
      </c>
      <c r="BR80">
        <f>IF('7. Pause minimal'!$C$3="Score",0,0)</f>
        <v>0</v>
      </c>
      <c r="BS80">
        <f>IF('7. Pause minimal'!$C$3="Score",0,0)</f>
        <v>0</v>
      </c>
      <c r="BT80">
        <f>IF('7. Pause minimal'!$C$3="Score",0,0)</f>
        <v>0</v>
      </c>
      <c r="BU80">
        <f>IF('7. Pause minimal'!$C$3="Score",0,0)</f>
        <v>0</v>
      </c>
      <c r="BV80">
        <f>IF('7. Pause minimal'!$C$3="Score",1,1)</f>
        <v>1</v>
      </c>
      <c r="BW80">
        <f>IF('7. Pause minimal'!$C$3="Score",1,1)</f>
        <v>1</v>
      </c>
      <c r="BX80">
        <f>IF('7. Pause minimal'!$C$3="Score",1,1)</f>
        <v>1</v>
      </c>
      <c r="BY80">
        <f>IF('7. Pause minimal'!$C$3="Score",1,1)</f>
        <v>1</v>
      </c>
      <c r="BZ80">
        <f>IF('7. Pause minimal'!$C$3="Score",1,1)</f>
        <v>1</v>
      </c>
      <c r="CA80">
        <f>IF('7. Pause minimal'!$C$3="Score",1,1)</f>
        <v>1</v>
      </c>
      <c r="CB80">
        <f>IF('7. Pause minimal'!$C$3="Score",1,1)</f>
        <v>1</v>
      </c>
      <c r="CC80">
        <f>IF('7. Pause minimal'!$C$3="Score",0,0)</f>
        <v>0</v>
      </c>
      <c r="CD80">
        <f>IF('7. Pause minimal'!$C$3="Score",0,0)</f>
        <v>0</v>
      </c>
      <c r="CE80">
        <f>IF('7. Pause minimal'!$C$3="Score",0,0)</f>
        <v>0</v>
      </c>
      <c r="CF80">
        <f>IF('7. Pause minimal'!$C$3="Score",0,0)</f>
        <v>0</v>
      </c>
      <c r="CG80">
        <f>IF('7. Pause minimal'!$C$3="Score",0,0)</f>
        <v>0</v>
      </c>
      <c r="CH80">
        <f>IF('7. Pause minimal'!$C$3="Score",0,0)</f>
        <v>0</v>
      </c>
      <c r="CI80">
        <f>IF('7. Pause minimal'!$C$3="Score",0,0)</f>
        <v>0</v>
      </c>
      <c r="CJ80">
        <f>IF('7. Pause minimal'!$C$3="Score",0,0)</f>
        <v>0</v>
      </c>
      <c r="CK80">
        <f>IF('7. Pause minimal'!$C$3="Score",0,0)</f>
        <v>0</v>
      </c>
      <c r="CL80">
        <f>IF('7. Pause minimal'!$C$3="Score",0,0)</f>
        <v>0</v>
      </c>
      <c r="CM80">
        <f>IF('7. Pause minimal'!$C$3="Score",1,1)</f>
        <v>1</v>
      </c>
      <c r="CN80">
        <f>IF('7. Pause minimal'!$C$3="Score",2,2)</f>
        <v>2</v>
      </c>
      <c r="CO80">
        <f>IF('7. Pause minimal'!$C$3="Score",2,2)</f>
        <v>2</v>
      </c>
      <c r="CP80">
        <f>IF('7. Pause minimal'!$C$3="Score",2,2)</f>
        <v>2</v>
      </c>
      <c r="CQ80">
        <f>IF('7. Pause minimal'!$C$3="Score",2,2)</f>
        <v>2</v>
      </c>
      <c r="CR80">
        <f>IF('7. Pause minimal'!$C$3="Score",2,2)</f>
        <v>2</v>
      </c>
      <c r="CS80">
        <f>IF('7. Pause minimal'!$C$3="Score",2,2)</f>
        <v>2</v>
      </c>
      <c r="CT80">
        <f>IF('7. Pause minimal'!$C$3="Score",2,2)</f>
        <v>2</v>
      </c>
      <c r="CU80">
        <f>IF('7. Pause minimal'!$C$3="Score",1,1)</f>
        <v>1</v>
      </c>
      <c r="CV80">
        <f>IF('7. Pause minimal'!$C$3="Score",1,1)</f>
        <v>1</v>
      </c>
      <c r="CW80">
        <f>IF('7. Pause minimal'!$C$3="Score",1,1)</f>
        <v>1</v>
      </c>
      <c r="CX80">
        <f>IF('7. Pause minimal'!$C$3="Score",2,2)</f>
        <v>2</v>
      </c>
      <c r="CY80">
        <f>IF('7. Pause minimal'!$C$3="Score",2,2)</f>
        <v>2</v>
      </c>
      <c r="CZ80">
        <f>IF('7. Pause minimal'!$C$3="Score",0,0)</f>
        <v>0</v>
      </c>
      <c r="DA80">
        <f>IF('7. Pause minimal'!$C$3="Score",0,0)</f>
        <v>0</v>
      </c>
    </row>
    <row r="81" spans="2:105" x14ac:dyDescent="0.35">
      <c r="B81" s="186" t="s">
        <v>1176</v>
      </c>
      <c r="D81" s="478">
        <f t="shared" si="4"/>
        <v>0.6470588235294118</v>
      </c>
      <c r="E81">
        <f>IF('7. Pause minimal'!$C$3="Score",,)</f>
        <v>0</v>
      </c>
      <c r="P81">
        <f>IF('7. Pause minimal'!$C$3="Score",,)</f>
        <v>0</v>
      </c>
      <c r="Q81">
        <f>IF('7. Pause minimal'!$C$3="Score",,)</f>
        <v>0</v>
      </c>
      <c r="R81">
        <f>IF('7. Pause minimal'!$C$3="Score",,)</f>
        <v>0</v>
      </c>
      <c r="S81">
        <f>IF('7. Pause minimal'!$C$3="Score",,)</f>
        <v>0</v>
      </c>
      <c r="T81">
        <f>IF('7. Pause minimal'!$C$3="Score",,)</f>
        <v>0</v>
      </c>
      <c r="U81">
        <f>IF('7. Pause minimal'!$C$3="Score",1,1)</f>
        <v>1</v>
      </c>
      <c r="V81">
        <f>IF('7. Pause minimal'!$C$3="Score",1,1)</f>
        <v>1</v>
      </c>
      <c r="W81">
        <f>IF('7. Pause minimal'!$C$3="Score",1,1)</f>
        <v>1</v>
      </c>
      <c r="X81">
        <f>IF('7. Pause minimal'!$C$3="Score",1,1)</f>
        <v>1</v>
      </c>
      <c r="Y81">
        <f>IF('7. Pause minimal'!$C$3="Score",1,1)</f>
        <v>1</v>
      </c>
      <c r="Z81">
        <f>IF('7. Pause minimal'!$C$3="Score",1,1)</f>
        <v>1</v>
      </c>
      <c r="AA81">
        <f>IF('7. Pause minimal'!$C$3="Score",0,0)</f>
        <v>0</v>
      </c>
      <c r="AB81">
        <f>IF('7. Pause minimal'!$C$3="Score",1,1)</f>
        <v>1</v>
      </c>
      <c r="AC81">
        <f>IF('7. Pause minimal'!$C$3="Score",1,1)</f>
        <v>1</v>
      </c>
      <c r="AD81">
        <f>IF('7. Pause minimal'!$C$3="Score",1,1)</f>
        <v>1</v>
      </c>
      <c r="AE81">
        <f>IF('7. Pause minimal'!$C$3="Score",1,1)</f>
        <v>1</v>
      </c>
      <c r="AF81">
        <f>IF('7. Pause minimal'!$C$3="Score",1,1)</f>
        <v>1</v>
      </c>
      <c r="AG81">
        <f>IF('7. Pause minimal'!$C$3="Score",1,1)</f>
        <v>1</v>
      </c>
      <c r="AH81">
        <f>IF('7. Pause minimal'!$C$3="Score",1,1)</f>
        <v>1</v>
      </c>
      <c r="AI81">
        <f>IF('7. Pause minimal'!$C$3="Score",0,0)</f>
        <v>0</v>
      </c>
      <c r="AJ81">
        <f>IF('7. Pause minimal'!$C$3="Score",0,0)</f>
        <v>0</v>
      </c>
      <c r="AK81">
        <f>IF('7. Pause minimal'!$C$3="Score",1,1)</f>
        <v>1</v>
      </c>
      <c r="AL81">
        <f>IF('7. Pause minimal'!$C$3="Score",1,1)</f>
        <v>1</v>
      </c>
      <c r="AM81">
        <f>IF('7. Pause minimal'!$C$3="Score",1,1)</f>
        <v>1</v>
      </c>
      <c r="AN81">
        <f>IF('7. Pause minimal'!$C$3="Score",1,1)</f>
        <v>1</v>
      </c>
      <c r="AO81">
        <f>IF('7. Pause minimal'!$C$3="Score",1,1)</f>
        <v>1</v>
      </c>
      <c r="AP81">
        <f>IF('7. Pause minimal'!$C$3="Score",1,1)</f>
        <v>1</v>
      </c>
      <c r="AQ81">
        <f>IF('7. Pause minimal'!$C$3="Score",1,1)</f>
        <v>1</v>
      </c>
      <c r="AR81">
        <f>IF('7. Pause minimal'!$C$3="Score",0,0)</f>
        <v>0</v>
      </c>
      <c r="AS81">
        <f>IF('7. Pause minimal'!$C$3="Score",1,1)</f>
        <v>1</v>
      </c>
      <c r="AT81">
        <f>IF('7. Pause minimal'!$C$3="Score",1,1)</f>
        <v>1</v>
      </c>
      <c r="AU81">
        <f>IF('7. Pause minimal'!$C$3="Score",1,1)</f>
        <v>1</v>
      </c>
      <c r="AV81">
        <f>IF('7. Pause minimal'!$C$3="Score",1,1)</f>
        <v>1</v>
      </c>
      <c r="AW81">
        <f>IF('7. Pause minimal'!$C$3="Score",1,1)</f>
        <v>1</v>
      </c>
      <c r="AX81">
        <f>IF('7. Pause minimal'!$C$3="Score",1,1)</f>
        <v>1</v>
      </c>
      <c r="AY81">
        <f>IF('7. Pause minimal'!$C$3="Score",1,1)</f>
        <v>1</v>
      </c>
      <c r="AZ81">
        <f>IF('7. Pause minimal'!$C$3="Score",0,0)</f>
        <v>0</v>
      </c>
      <c r="BA81">
        <f>IF('7. Pause minimal'!$C$3="Score",0,0)</f>
        <v>0</v>
      </c>
      <c r="BB81">
        <f>IF('7. Pause minimal'!$C$3="Score",0,0)</f>
        <v>0</v>
      </c>
      <c r="BC81">
        <f>IF('7. Pause minimal'!$C$3="Score",0,0)</f>
        <v>0</v>
      </c>
      <c r="BD81">
        <f>IF('7. Pause minimal'!$C$3="Score",0,0)</f>
        <v>0</v>
      </c>
      <c r="BE81">
        <f>IF('7. Pause minimal'!$C$3="Score",0,0)</f>
        <v>0</v>
      </c>
      <c r="BF81">
        <f>IF('7. Pause minimal'!$C$3="Score",0,0)</f>
        <v>0</v>
      </c>
      <c r="BG81">
        <f>IF('7. Pause minimal'!$C$3="Score",0,0)</f>
        <v>0</v>
      </c>
      <c r="BH81">
        <f>IF('7. Pause minimal'!$C$3="Score",0,0)</f>
        <v>0</v>
      </c>
      <c r="BI81">
        <f>IF('7. Pause minimal'!$C$3="Score",0,0)</f>
        <v>0</v>
      </c>
      <c r="BJ81">
        <f>IF('7. Pause minimal'!$C$3="Score",0,0)</f>
        <v>0</v>
      </c>
      <c r="BK81">
        <f>IF('7. Pause minimal'!$C$3="Score",0,0)</f>
        <v>0</v>
      </c>
      <c r="BL81">
        <f>IF('7. Pause minimal'!$C$3="Score",0,0)</f>
        <v>0</v>
      </c>
      <c r="BM81">
        <f>IF('7. Pause minimal'!$C$3="Score",0,0)</f>
        <v>0</v>
      </c>
      <c r="BN81">
        <f>IF('7. Pause minimal'!$C$3="Score",0,0)</f>
        <v>0</v>
      </c>
      <c r="BO81">
        <f>IF('7. Pause minimal'!$C$3="Score",0,0)</f>
        <v>0</v>
      </c>
      <c r="BP81">
        <f>IF('7. Pause minimal'!$C$3="Score",0,0)</f>
        <v>0</v>
      </c>
      <c r="BQ81">
        <f>IF('7. Pause minimal'!$C$3="Score",0,0)</f>
        <v>0</v>
      </c>
      <c r="BR81">
        <f>IF('7. Pause minimal'!$C$3="Score",0,0)</f>
        <v>0</v>
      </c>
      <c r="BS81">
        <f>IF('7. Pause minimal'!$C$3="Score",0,0)</f>
        <v>0</v>
      </c>
      <c r="BT81">
        <f>IF('7. Pause minimal'!$C$3="Score",0,0)</f>
        <v>0</v>
      </c>
      <c r="BU81">
        <f>IF('7. Pause minimal'!$C$3="Score",0,0)</f>
        <v>0</v>
      </c>
      <c r="BV81">
        <f>IF('7. Pause minimal'!$C$3="Score",0,0)</f>
        <v>0</v>
      </c>
      <c r="BW81">
        <f>IF('7. Pause minimal'!$C$3="Score",0,0)</f>
        <v>0</v>
      </c>
      <c r="BX81">
        <f>IF('7. Pause minimal'!$C$3="Score",0,0)</f>
        <v>0</v>
      </c>
      <c r="BY81">
        <f>IF('7. Pause minimal'!$C$3="Score",0,0)</f>
        <v>0</v>
      </c>
      <c r="BZ81">
        <f>IF('7. Pause minimal'!$C$3="Score",0,0)</f>
        <v>0</v>
      </c>
      <c r="CA81">
        <f>IF('7. Pause minimal'!$C$3="Score",0,0)</f>
        <v>0</v>
      </c>
      <c r="CB81">
        <f>IF('7. Pause minimal'!$C$3="Score",0,0)</f>
        <v>0</v>
      </c>
      <c r="CC81">
        <f>IF('7. Pause minimal'!$C$3="Score",0,0)</f>
        <v>0</v>
      </c>
      <c r="CD81">
        <f>IF('7. Pause minimal'!$C$3="Score",0,0)</f>
        <v>0</v>
      </c>
      <c r="CE81">
        <f>IF('7. Pause minimal'!$C$3="Score",1,1)</f>
        <v>1</v>
      </c>
      <c r="CF81">
        <f>IF('7. Pause minimal'!$C$3="Score",1,1)</f>
        <v>1</v>
      </c>
      <c r="CG81">
        <f>IF('7. Pause minimal'!$C$3="Score",1,1)</f>
        <v>1</v>
      </c>
      <c r="CH81">
        <f>IF('7. Pause minimal'!$C$3="Score",1,1)</f>
        <v>1</v>
      </c>
      <c r="CI81">
        <f>IF('7. Pause minimal'!$C$3="Score",1,1)</f>
        <v>1</v>
      </c>
      <c r="CJ81">
        <f>IF('7. Pause minimal'!$C$3="Score",1,1)</f>
        <v>1</v>
      </c>
      <c r="CK81">
        <f>IF('7. Pause minimal'!$C$3="Score",2,2)</f>
        <v>2</v>
      </c>
      <c r="CL81">
        <f>IF('7. Pause minimal'!$C$3="Score",1,1)</f>
        <v>1</v>
      </c>
      <c r="CM81">
        <f>IF('7. Pause minimal'!$C$3="Score",1,1)</f>
        <v>1</v>
      </c>
      <c r="CN81">
        <f>IF('7. Pause minimal'!$C$3="Score",1,1)</f>
        <v>1</v>
      </c>
      <c r="CO81">
        <f>IF('7. Pause minimal'!$C$3="Score",1,1)</f>
        <v>1</v>
      </c>
      <c r="CP81">
        <f>IF('7. Pause minimal'!$C$3="Score",2,2)</f>
        <v>2</v>
      </c>
      <c r="CQ81">
        <f>IF('7. Pause minimal'!$C$3="Score",2,3)</f>
        <v>3</v>
      </c>
      <c r="CR81">
        <f>IF('7. Pause minimal'!$C$3="Score",2,2)</f>
        <v>2</v>
      </c>
      <c r="CS81">
        <f>IF('7. Pause minimal'!$C$3="Score",2,2)</f>
        <v>2</v>
      </c>
      <c r="CT81">
        <f>IF('7. Pause minimal'!$C$3="Score",2,2)</f>
        <v>2</v>
      </c>
      <c r="CU81">
        <f>IF('7. Pause minimal'!$C$3="Score",2,2)</f>
        <v>2</v>
      </c>
      <c r="CV81">
        <f>IF('7. Pause minimal'!$C$3="Score",2,2)</f>
        <v>2</v>
      </c>
      <c r="CW81">
        <f>IF('7. Pause minimal'!$C$3="Score",1,1)</f>
        <v>1</v>
      </c>
      <c r="CX81">
        <f>IF('7. Pause minimal'!$C$3="Score",0,0)</f>
        <v>0</v>
      </c>
      <c r="CY81">
        <f>IF('7. Pause minimal'!$C$3="Score",0,0)</f>
        <v>0</v>
      </c>
      <c r="CZ81">
        <f>IF('7. Pause minimal'!$C$3="Score",0,0)</f>
        <v>0</v>
      </c>
      <c r="DA81">
        <f>IF('7. Pause minimal'!$C$3="Score",0,0)</f>
        <v>0</v>
      </c>
    </row>
    <row r="82" spans="2:105" x14ac:dyDescent="0.35">
      <c r="B82" s="186" t="s">
        <v>1177</v>
      </c>
      <c r="D82" s="478">
        <f t="shared" si="4"/>
        <v>0.54117647058823526</v>
      </c>
      <c r="E82">
        <f>IF('7. Pause minimal'!$C$3="Score",,)</f>
        <v>0</v>
      </c>
      <c r="P82">
        <f>IF('7. Pause minimal'!$C$3="Score",,)</f>
        <v>0</v>
      </c>
      <c r="Q82">
        <f>IF('7. Pause minimal'!$C$3="Score",,)</f>
        <v>0</v>
      </c>
      <c r="R82">
        <f>IF('7. Pause minimal'!$C$3="Score",,)</f>
        <v>0</v>
      </c>
      <c r="S82">
        <f>IF('7. Pause minimal'!$C$3="Score",,)</f>
        <v>0</v>
      </c>
      <c r="T82">
        <f>IF('7. Pause minimal'!$C$3="Score",,)</f>
        <v>0</v>
      </c>
      <c r="U82">
        <f>IF('7. Pause minimal'!$C$3="Score",0,0)</f>
        <v>0</v>
      </c>
      <c r="V82">
        <f>IF('7. Pause minimal'!$C$3="Score",0,0)</f>
        <v>0</v>
      </c>
      <c r="W82">
        <f>IF('7. Pause minimal'!$C$3="Score",0,0)</f>
        <v>0</v>
      </c>
      <c r="X82">
        <f>IF('7. Pause minimal'!$C$3="Score",0,0)</f>
        <v>0</v>
      </c>
      <c r="Y82">
        <f>IF('7. Pause minimal'!$C$3="Score",1,1)</f>
        <v>1</v>
      </c>
      <c r="Z82">
        <f>IF('7. Pause minimal'!$C$3="Score",1,1)</f>
        <v>1</v>
      </c>
      <c r="AA82">
        <f>IF('7. Pause minimal'!$C$3="Score",1,1)</f>
        <v>1</v>
      </c>
      <c r="AB82">
        <f>IF('7. Pause minimal'!$C$3="Score",1,1)</f>
        <v>1</v>
      </c>
      <c r="AC82">
        <f>IF('7. Pause minimal'!$C$3="Score",1,1)</f>
        <v>1</v>
      </c>
      <c r="AD82">
        <f>IF('7. Pause minimal'!$C$3="Score",1,1)</f>
        <v>1</v>
      </c>
      <c r="AE82">
        <f>IF('7. Pause minimal'!$C$3="Score",1,1)</f>
        <v>1</v>
      </c>
      <c r="AF82">
        <f>IF('7. Pause minimal'!$C$3="Score",0,0)</f>
        <v>0</v>
      </c>
      <c r="AG82">
        <f>IF('7. Pause minimal'!$C$3="Score",0,0)</f>
        <v>0</v>
      </c>
      <c r="AH82">
        <f>IF('7. Pause minimal'!$C$3="Score",0,0)</f>
        <v>0</v>
      </c>
      <c r="AI82">
        <f>IF('7. Pause minimal'!$C$3="Score",0,0)</f>
        <v>0</v>
      </c>
      <c r="AJ82">
        <f>IF('7. Pause minimal'!$C$3="Score",0,0)</f>
        <v>0</v>
      </c>
      <c r="AK82">
        <f>IF('7. Pause minimal'!$C$3="Score",0,0)</f>
        <v>0</v>
      </c>
      <c r="AL82">
        <f>IF('7. Pause minimal'!$C$3="Score",0,0)</f>
        <v>0</v>
      </c>
      <c r="AM82">
        <f>IF('7. Pause minimal'!$C$3="Score",0,0)</f>
        <v>0</v>
      </c>
      <c r="AN82">
        <f>IF('7. Pause minimal'!$C$3="Score",0,0)</f>
        <v>0</v>
      </c>
      <c r="AO82">
        <f>IF('7. Pause minimal'!$C$3="Score",0,0)</f>
        <v>0</v>
      </c>
      <c r="AP82">
        <f>IF('7. Pause minimal'!$C$3="Score",1,1)</f>
        <v>1</v>
      </c>
      <c r="AQ82">
        <f>IF('7. Pause minimal'!$C$3="Score",1,1)</f>
        <v>1</v>
      </c>
      <c r="AR82">
        <f>IF('7. Pause minimal'!$C$3="Score",1,1)</f>
        <v>1</v>
      </c>
      <c r="AS82">
        <f>IF('7. Pause minimal'!$C$3="Score",1,1)</f>
        <v>1</v>
      </c>
      <c r="AT82">
        <f>IF('7. Pause minimal'!$C$3="Score",1,1)</f>
        <v>1</v>
      </c>
      <c r="AU82">
        <f>IF('7. Pause minimal'!$C$3="Score",1,1)</f>
        <v>1</v>
      </c>
      <c r="AV82">
        <f>IF('7. Pause minimal'!$C$3="Score",1,1)</f>
        <v>1</v>
      </c>
      <c r="AW82">
        <f>IF('7. Pause minimal'!$C$3="Score",0,0)</f>
        <v>0</v>
      </c>
      <c r="AX82">
        <f>IF('7. Pause minimal'!$C$3="Score",0,0)</f>
        <v>0</v>
      </c>
      <c r="AY82">
        <f>IF('7. Pause minimal'!$C$3="Score",0,0)</f>
        <v>0</v>
      </c>
      <c r="AZ82">
        <f>IF('7. Pause minimal'!$C$3="Score",0,0)</f>
        <v>0</v>
      </c>
      <c r="BA82">
        <f>IF('7. Pause minimal'!$C$3="Score",1,1)</f>
        <v>1</v>
      </c>
      <c r="BB82">
        <f>IF('7. Pause minimal'!$C$3="Score",1,1)</f>
        <v>1</v>
      </c>
      <c r="BC82">
        <f>IF('7. Pause minimal'!$C$3="Score",1,1)</f>
        <v>1</v>
      </c>
      <c r="BD82">
        <f>IF('7. Pause minimal'!$C$3="Score",1,1)</f>
        <v>1</v>
      </c>
      <c r="BE82">
        <f>IF('7. Pause minimal'!$C$3="Score",1,1)</f>
        <v>1</v>
      </c>
      <c r="BF82">
        <f>IF('7. Pause minimal'!$C$3="Score",1,1)</f>
        <v>1</v>
      </c>
      <c r="BG82">
        <f>IF('7. Pause minimal'!$C$3="Score",1,1)</f>
        <v>1</v>
      </c>
      <c r="BH82">
        <f>IF('7. Pause minimal'!$C$3="Score",1,1)</f>
        <v>1</v>
      </c>
      <c r="BI82">
        <f>IF('7. Pause minimal'!$C$3="Score",1,1)</f>
        <v>1</v>
      </c>
      <c r="BJ82">
        <f>IF('7. Pause minimal'!$C$3="Score",1,1)</f>
        <v>1</v>
      </c>
      <c r="BK82">
        <f>IF('7. Pause minimal'!$C$3="Score",1,1)</f>
        <v>1</v>
      </c>
      <c r="BL82">
        <f>IF('7. Pause minimal'!$C$3="Score",1,1)</f>
        <v>1</v>
      </c>
      <c r="BM82">
        <f>IF('7. Pause minimal'!$C$3="Score",1,1)</f>
        <v>1</v>
      </c>
      <c r="BN82">
        <f>IF('7. Pause minimal'!$C$3="Score",1,1)</f>
        <v>1</v>
      </c>
      <c r="BO82">
        <f>IF('7. Pause minimal'!$C$3="Score",0,0)</f>
        <v>0</v>
      </c>
      <c r="BP82">
        <f>IF('7. Pause minimal'!$C$3="Score",0,0)</f>
        <v>0</v>
      </c>
      <c r="BQ82">
        <f>IF('7. Pause minimal'!$C$3="Score",0,0)</f>
        <v>0</v>
      </c>
      <c r="BR82">
        <f>IF('7. Pause minimal'!$C$3="Score",0,0)</f>
        <v>0</v>
      </c>
      <c r="BS82">
        <f>IF('7. Pause minimal'!$C$3="Score",0,0)</f>
        <v>0</v>
      </c>
      <c r="BT82">
        <f>IF('7. Pause minimal'!$C$3="Score",0,0)</f>
        <v>0</v>
      </c>
      <c r="BU82">
        <f>IF('7. Pause minimal'!$C$3="Score",0,0)</f>
        <v>0</v>
      </c>
      <c r="BV82">
        <f>IF('7. Pause minimal'!$C$3="Score",0,0)</f>
        <v>0</v>
      </c>
      <c r="BW82">
        <f>IF('7. Pause minimal'!$C$3="Score",0,0)</f>
        <v>0</v>
      </c>
      <c r="BX82">
        <f>IF('7. Pause minimal'!$C$3="Score",0,0)</f>
        <v>0</v>
      </c>
      <c r="BY82">
        <f>IF('7. Pause minimal'!$C$3="Score",1,1)</f>
        <v>1</v>
      </c>
      <c r="BZ82">
        <f>IF('7. Pause minimal'!$C$3="Score",1,1)</f>
        <v>1</v>
      </c>
      <c r="CA82">
        <f>IF('7. Pause minimal'!$C$3="Score",1,1)</f>
        <v>1</v>
      </c>
      <c r="CB82">
        <f>IF('7. Pause minimal'!$C$3="Score",1,1)</f>
        <v>1</v>
      </c>
      <c r="CC82">
        <f>IF('7. Pause minimal'!$C$3="Score",1,1)</f>
        <v>1</v>
      </c>
      <c r="CD82">
        <f>IF('7. Pause minimal'!$C$3="Score",1,1)</f>
        <v>1</v>
      </c>
      <c r="CE82">
        <f>IF('7. Pause minimal'!$C$3="Score",1,1)</f>
        <v>1</v>
      </c>
      <c r="CF82">
        <f>IF('7. Pause minimal'!$C$3="Score",0,0)</f>
        <v>0</v>
      </c>
      <c r="CG82">
        <f>IF('7. Pause minimal'!$C$3="Score",0,0)</f>
        <v>0</v>
      </c>
      <c r="CH82">
        <f>IF('7. Pause minimal'!$C$3="Score",1,1)</f>
        <v>1</v>
      </c>
      <c r="CI82">
        <f>IF('7. Pause minimal'!$C$3="Score",1,1)</f>
        <v>1</v>
      </c>
      <c r="CJ82">
        <f>IF('7. Pause minimal'!$C$3="Score",1,1)</f>
        <v>1</v>
      </c>
      <c r="CK82">
        <f>IF('7. Pause minimal'!$C$3="Score",1,1)</f>
        <v>1</v>
      </c>
      <c r="CL82">
        <f>IF('7. Pause minimal'!$C$3="Score",1,1)</f>
        <v>1</v>
      </c>
      <c r="CM82">
        <f>IF('7. Pause minimal'!$C$3="Score",1,1)</f>
        <v>1</v>
      </c>
      <c r="CN82">
        <f>IF('7. Pause minimal'!$C$3="Score",1,1)</f>
        <v>1</v>
      </c>
      <c r="CO82">
        <f>IF('7. Pause minimal'!$C$3="Score",0,0)</f>
        <v>0</v>
      </c>
      <c r="CP82">
        <f>IF('7. Pause minimal'!$C$3="Score",0,0)</f>
        <v>0</v>
      </c>
      <c r="CQ82">
        <f>IF('7. Pause minimal'!$C$3="Score",0,0)</f>
        <v>0</v>
      </c>
      <c r="CR82">
        <f>IF('7. Pause minimal'!$C$3="Score",0,0)</f>
        <v>0</v>
      </c>
      <c r="CS82">
        <f>IF('7. Pause minimal'!$C$3="Score",0,0)</f>
        <v>0</v>
      </c>
      <c r="CT82">
        <f>IF('7. Pause minimal'!$C$3="Score",0,0)</f>
        <v>0</v>
      </c>
      <c r="CU82">
        <f>IF('7. Pause minimal'!$C$3="Score",0,0)</f>
        <v>0</v>
      </c>
      <c r="CV82">
        <f>IF('7. Pause minimal'!$C$3="Score",1,1)</f>
        <v>1</v>
      </c>
      <c r="CW82">
        <f>IF('7. Pause minimal'!$C$3="Score",1,1)</f>
        <v>1</v>
      </c>
      <c r="CX82">
        <f>IF('7. Pause minimal'!$C$3="Score",1,1)</f>
        <v>1</v>
      </c>
      <c r="CY82">
        <f>IF('7. Pause minimal'!$C$3="Score",1,1)</f>
        <v>1</v>
      </c>
      <c r="CZ82">
        <f>IF('7. Pause minimal'!$C$3="Score",0,0)</f>
        <v>0</v>
      </c>
      <c r="DA82">
        <f>IF('7. Pause minimal'!$C$3="Score",0,0)</f>
        <v>0</v>
      </c>
    </row>
    <row r="83" spans="2:105" x14ac:dyDescent="0.35">
      <c r="B83" s="186" t="s">
        <v>1178</v>
      </c>
      <c r="D83" s="478">
        <f t="shared" si="4"/>
        <v>0.63529411764705879</v>
      </c>
      <c r="E83">
        <f>IF('7. Pause minimal'!$C$3="Score",,)</f>
        <v>0</v>
      </c>
      <c r="P83">
        <f>IF('7. Pause minimal'!$C$3="Score",,)</f>
        <v>0</v>
      </c>
      <c r="Q83">
        <f>IF('7. Pause minimal'!$C$3="Score",,)</f>
        <v>0</v>
      </c>
      <c r="R83">
        <f>IF('7. Pause minimal'!$C$3="Score",,)</f>
        <v>0</v>
      </c>
      <c r="S83">
        <f>IF('7. Pause minimal'!$C$3="Score",,)</f>
        <v>0</v>
      </c>
      <c r="T83">
        <f>IF('7. Pause minimal'!$C$3="Score",,)</f>
        <v>0</v>
      </c>
      <c r="U83">
        <f>IF('7. Pause minimal'!$C$3="Score",1,1)</f>
        <v>1</v>
      </c>
      <c r="V83">
        <f>IF('7. Pause minimal'!$C$3="Score",1,1)</f>
        <v>1</v>
      </c>
      <c r="W83">
        <f>IF('7. Pause minimal'!$C$3="Score",1,1)</f>
        <v>1</v>
      </c>
      <c r="X83">
        <f>IF('7. Pause minimal'!$C$3="Score",1,1)</f>
        <v>1</v>
      </c>
      <c r="Y83">
        <f>IF('7. Pause minimal'!$C$3="Score",1,1)</f>
        <v>1</v>
      </c>
      <c r="Z83">
        <f>IF('7. Pause minimal'!$C$3="Score",0,0)</f>
        <v>0</v>
      </c>
      <c r="AA83">
        <f>IF('7. Pause minimal'!$C$3="Score",0,0)</f>
        <v>0</v>
      </c>
      <c r="AB83">
        <f>IF('7. Pause minimal'!$C$3="Score",0,0)</f>
        <v>0</v>
      </c>
      <c r="AC83">
        <f>IF('7. Pause minimal'!$C$3="Score",0,0)</f>
        <v>0</v>
      </c>
      <c r="AD83">
        <f>IF('7. Pause minimal'!$C$3="Score",1,1)</f>
        <v>1</v>
      </c>
      <c r="AE83">
        <f>IF('7. Pause minimal'!$C$3="Score",1,1)</f>
        <v>1</v>
      </c>
      <c r="AF83">
        <f>IF('7. Pause minimal'!$C$3="Score",1,1)</f>
        <v>1</v>
      </c>
      <c r="AG83">
        <f>IF('7. Pause minimal'!$C$3="Score",1,1)</f>
        <v>1</v>
      </c>
      <c r="AH83">
        <f>IF('7. Pause minimal'!$C$3="Score",1,1)</f>
        <v>1</v>
      </c>
      <c r="AI83">
        <f>IF('7. Pause minimal'!$C$3="Score",1,1)</f>
        <v>1</v>
      </c>
      <c r="AJ83">
        <f>IF('7. Pause minimal'!$C$3="Score",1,1)</f>
        <v>1</v>
      </c>
      <c r="AK83">
        <f>IF('7. Pause minimal'!$C$3="Score",0,0)</f>
        <v>0</v>
      </c>
      <c r="AL83">
        <f>IF('7. Pause minimal'!$C$3="Score",0,0)</f>
        <v>0</v>
      </c>
      <c r="AM83">
        <f>IF('7. Pause minimal'!$C$3="Score",0,0)</f>
        <v>0</v>
      </c>
      <c r="AN83">
        <f>IF('7. Pause minimal'!$C$3="Score",0,0)</f>
        <v>0</v>
      </c>
      <c r="AO83">
        <f>IF('7. Pause minimal'!$C$3="Score",0,0)</f>
        <v>0</v>
      </c>
      <c r="AP83">
        <f>IF('7. Pause minimal'!$C$3="Score",0,0)</f>
        <v>0</v>
      </c>
      <c r="AQ83">
        <f>IF('7. Pause minimal'!$C$3="Score",0,0)</f>
        <v>0</v>
      </c>
      <c r="AR83">
        <f>IF('7. Pause minimal'!$C$3="Score",0,0)</f>
        <v>0</v>
      </c>
      <c r="AS83">
        <f>IF('7. Pause minimal'!$C$3="Score",0,0)</f>
        <v>0</v>
      </c>
      <c r="AT83">
        <f>IF('7. Pause minimal'!$C$3="Score",1,1)</f>
        <v>1</v>
      </c>
      <c r="AU83">
        <f>IF('7. Pause minimal'!$C$3="Score",1,1)</f>
        <v>1</v>
      </c>
      <c r="AV83">
        <f>IF('7. Pause minimal'!$C$3="Score",1,1)</f>
        <v>1</v>
      </c>
      <c r="AW83">
        <f>IF('7. Pause minimal'!$C$3="Score",1,1)</f>
        <v>1</v>
      </c>
      <c r="AX83">
        <f>IF('7. Pause minimal'!$C$3="Score",1,1)</f>
        <v>1</v>
      </c>
      <c r="AY83">
        <f>IF('7. Pause minimal'!$C$3="Score",2,2)</f>
        <v>2</v>
      </c>
      <c r="AZ83">
        <f>IF('7. Pause minimal'!$C$3="Score",2,2)</f>
        <v>2</v>
      </c>
      <c r="BA83">
        <f>IF('7. Pause minimal'!$C$3="Score",1,1)</f>
        <v>1</v>
      </c>
      <c r="BB83">
        <f>IF('7. Pause minimal'!$C$3="Score",1,1)</f>
        <v>1</v>
      </c>
      <c r="BC83">
        <f>IF('7. Pause minimal'!$C$3="Score",1,1)</f>
        <v>1</v>
      </c>
      <c r="BD83">
        <f>IF('7. Pause minimal'!$C$3="Score",1,1)</f>
        <v>1</v>
      </c>
      <c r="BE83">
        <f>IF('7. Pause minimal'!$C$3="Score",1,1)</f>
        <v>1</v>
      </c>
      <c r="BF83">
        <f>IF('7. Pause minimal'!$C$3="Score",1,1)</f>
        <v>1</v>
      </c>
      <c r="BG83">
        <f>IF('7. Pause minimal'!$C$3="Score",1,1)</f>
        <v>1</v>
      </c>
      <c r="BH83">
        <f>IF('7. Pause minimal'!$C$3="Score",1,1)</f>
        <v>1</v>
      </c>
      <c r="BI83">
        <f>IF('7. Pause minimal'!$C$3="Score",1,1)</f>
        <v>1</v>
      </c>
      <c r="BJ83">
        <f>IF('7. Pause minimal'!$C$3="Score",1,1)</f>
        <v>1</v>
      </c>
      <c r="BK83">
        <f>IF('7. Pause minimal'!$C$3="Score",1,1)</f>
        <v>1</v>
      </c>
      <c r="BL83">
        <f>IF('7. Pause minimal'!$C$3="Score",1,1)</f>
        <v>1</v>
      </c>
      <c r="BM83">
        <f>IF('7. Pause minimal'!$C$3="Score",0,0)</f>
        <v>0</v>
      </c>
      <c r="BN83">
        <f>IF('7. Pause minimal'!$C$3="Score",0,0)</f>
        <v>0</v>
      </c>
      <c r="BO83">
        <f>IF('7. Pause minimal'!$C$3="Score",0,0)</f>
        <v>0</v>
      </c>
      <c r="BP83">
        <f>IF('7. Pause minimal'!$C$3="Score",0,0)</f>
        <v>0</v>
      </c>
      <c r="BQ83">
        <f>IF('7. Pause minimal'!$C$3="Score",1,1)</f>
        <v>1</v>
      </c>
      <c r="BR83">
        <f>IF('7. Pause minimal'!$C$3="Score",1,1)</f>
        <v>1</v>
      </c>
      <c r="BS83">
        <f>IF('7. Pause minimal'!$C$3="Score",1,1)</f>
        <v>1</v>
      </c>
      <c r="BT83">
        <f>IF('7. Pause minimal'!$C$3="Score",1,1)</f>
        <v>1</v>
      </c>
      <c r="BU83">
        <f>IF('7. Pause minimal'!$C$3="Score",1,1)</f>
        <v>1</v>
      </c>
      <c r="BV83">
        <f>IF('7. Pause minimal'!$C$3="Score",1,1)</f>
        <v>1</v>
      </c>
      <c r="BW83">
        <f>IF('7. Pause minimal'!$C$3="Score",1,1)</f>
        <v>1</v>
      </c>
      <c r="BX83">
        <f>IF('7. Pause minimal'!$C$3="Score",0,0)</f>
        <v>0</v>
      </c>
      <c r="BY83">
        <f>IF('7. Pause minimal'!$C$3="Score",1,1)</f>
        <v>1</v>
      </c>
      <c r="BZ83">
        <f>IF('7. Pause minimal'!$C$3="Score",1,1)</f>
        <v>1</v>
      </c>
      <c r="CA83">
        <f>IF('7. Pause minimal'!$C$3="Score",1,1)</f>
        <v>1</v>
      </c>
      <c r="CB83">
        <f>IF('7. Pause minimal'!$C$3="Score",1,1)</f>
        <v>1</v>
      </c>
      <c r="CC83">
        <f>IF('7. Pause minimal'!$C$3="Score",1,1)</f>
        <v>1</v>
      </c>
      <c r="CD83">
        <f>IF('7. Pause minimal'!$C$3="Score",1,1)</f>
        <v>1</v>
      </c>
      <c r="CE83">
        <f>IF('7. Pause minimal'!$C$3="Score",1,1)</f>
        <v>1</v>
      </c>
      <c r="CF83">
        <f>IF('7. Pause minimal'!$C$3="Score",1,1)</f>
        <v>1</v>
      </c>
      <c r="CG83">
        <f>IF('7. Pause minimal'!$C$3="Score",1,1)</f>
        <v>1</v>
      </c>
      <c r="CH83">
        <f>IF('7. Pause minimal'!$C$3="Score",1,1)</f>
        <v>1</v>
      </c>
      <c r="CI83">
        <f>IF('7. Pause minimal'!$C$3="Score",1,1)</f>
        <v>1</v>
      </c>
      <c r="CJ83">
        <f>IF('7. Pause minimal'!$C$3="Score",1,1)</f>
        <v>1</v>
      </c>
      <c r="CK83">
        <f>IF('7. Pause minimal'!$C$3="Score",1,1)</f>
        <v>1</v>
      </c>
      <c r="CL83">
        <f>IF('7. Pause minimal'!$C$3="Score",1,1)</f>
        <v>1</v>
      </c>
      <c r="CM83">
        <f>IF('7. Pause minimal'!$C$3="Score",0,0)</f>
        <v>0</v>
      </c>
      <c r="CN83">
        <f>IF('7. Pause minimal'!$C$3="Score",0,0)</f>
        <v>0</v>
      </c>
      <c r="CO83">
        <f>IF('7. Pause minimal'!$C$3="Score",0,0)</f>
        <v>0</v>
      </c>
      <c r="CP83">
        <f>IF('7. Pause minimal'!$C$3="Score",0,0)</f>
        <v>0</v>
      </c>
      <c r="CQ83">
        <f>IF('7. Pause minimal'!$C$3="Score",0,0)</f>
        <v>0</v>
      </c>
      <c r="CR83">
        <f>IF('7. Pause minimal'!$C$3="Score",0,0)</f>
        <v>0</v>
      </c>
      <c r="CS83">
        <f>IF('7. Pause minimal'!$C$3="Score",0,0)</f>
        <v>0</v>
      </c>
      <c r="CT83">
        <f>IF('7. Pause minimal'!$C$3="Score",0,0)</f>
        <v>0</v>
      </c>
      <c r="CU83">
        <f>IF('7. Pause minimal'!$C$3="Score",0,0)</f>
        <v>0</v>
      </c>
      <c r="CV83">
        <f>IF('7. Pause minimal'!$C$3="Score",0,0)</f>
        <v>0</v>
      </c>
      <c r="CW83">
        <f>IF('7. Pause minimal'!$C$3="Score",0,0)</f>
        <v>0</v>
      </c>
      <c r="CX83">
        <f>IF('7. Pause minimal'!$C$3="Score",0,0)</f>
        <v>0</v>
      </c>
      <c r="CY83">
        <f>IF('7. Pause minimal'!$C$3="Score",0,0)</f>
        <v>0</v>
      </c>
      <c r="CZ83">
        <f>IF('7. Pause minimal'!$C$3="Score",0,0)</f>
        <v>0</v>
      </c>
      <c r="DA83">
        <f>IF('7. Pause minimal'!$C$3="Score",0,0)</f>
        <v>0</v>
      </c>
    </row>
    <row r="84" spans="2:105" x14ac:dyDescent="0.35">
      <c r="B84" s="186" t="s">
        <v>1179</v>
      </c>
      <c r="D84" s="478">
        <f t="shared" si="4"/>
        <v>0.95294117647058818</v>
      </c>
      <c r="E84">
        <f>IF('7. Pause minimal'!$C$3="Score",,)</f>
        <v>0</v>
      </c>
      <c r="P84">
        <f>IF('7. Pause minimal'!$C$3="Score",,)</f>
        <v>0</v>
      </c>
      <c r="Q84">
        <f>IF('7. Pause minimal'!$C$3="Score",,)</f>
        <v>0</v>
      </c>
      <c r="R84">
        <f>IF('7. Pause minimal'!$C$3="Score",,)</f>
        <v>0</v>
      </c>
      <c r="S84">
        <f>IF('7. Pause minimal'!$C$3="Score",,)</f>
        <v>0</v>
      </c>
      <c r="T84">
        <f>IF('7. Pause minimal'!$C$3="Score",,)</f>
        <v>0</v>
      </c>
      <c r="U84">
        <f>IF('7. Pause minimal'!$C$3="Score",2,2)</f>
        <v>2</v>
      </c>
      <c r="V84">
        <f>IF('7. Pause minimal'!$C$3="Score",2,2)</f>
        <v>2</v>
      </c>
      <c r="W84">
        <f>IF('7. Pause minimal'!$C$3="Score",1,1)</f>
        <v>1</v>
      </c>
      <c r="X84">
        <f>IF('7. Pause minimal'!$C$3="Score",1,1)</f>
        <v>1</v>
      </c>
      <c r="Y84">
        <f>IF('7. Pause minimal'!$C$3="Score",1,1)</f>
        <v>1</v>
      </c>
      <c r="Z84">
        <f>IF('7. Pause minimal'!$C$3="Score",1,1)</f>
        <v>1</v>
      </c>
      <c r="AA84">
        <f>IF('7. Pause minimal'!$C$3="Score",0,0)</f>
        <v>0</v>
      </c>
      <c r="AB84">
        <f>IF('7. Pause minimal'!$C$3="Score",1,1)</f>
        <v>1</v>
      </c>
      <c r="AC84">
        <f>IF('7. Pause minimal'!$C$3="Score",1,1)</f>
        <v>1</v>
      </c>
      <c r="AD84">
        <f>IF('7. Pause minimal'!$C$3="Score",1,1)</f>
        <v>1</v>
      </c>
      <c r="AE84">
        <f>IF('7. Pause minimal'!$C$3="Score",1,1)</f>
        <v>1</v>
      </c>
      <c r="AF84">
        <f>IF('7. Pause minimal'!$C$3="Score",1,1)</f>
        <v>1</v>
      </c>
      <c r="AG84">
        <f>IF('7. Pause minimal'!$C$3="Score",1,1)</f>
        <v>1</v>
      </c>
      <c r="AH84">
        <f>IF('7. Pause minimal'!$C$3="Score",1,1)</f>
        <v>1</v>
      </c>
      <c r="AI84">
        <f>IF('7. Pause minimal'!$C$3="Score",0,0)</f>
        <v>0</v>
      </c>
      <c r="AJ84">
        <f>IF('7. Pause minimal'!$C$3="Score",0,0)</f>
        <v>0</v>
      </c>
      <c r="AK84">
        <f>IF('7. Pause minimal'!$C$3="Score",0,0)</f>
        <v>0</v>
      </c>
      <c r="AL84">
        <f>IF('7. Pause minimal'!$C$3="Score",0,0)</f>
        <v>0</v>
      </c>
      <c r="AM84">
        <f>IF('7. Pause minimal'!$C$3="Score",0,0)</f>
        <v>0</v>
      </c>
      <c r="AN84">
        <f>IF('7. Pause minimal'!$C$3="Score",0,0)</f>
        <v>0</v>
      </c>
      <c r="AO84">
        <f>IF('7. Pause minimal'!$C$3="Score",0,0)</f>
        <v>0</v>
      </c>
      <c r="AP84">
        <f>IF('7. Pause minimal'!$C$3="Score",0,0)</f>
        <v>0</v>
      </c>
      <c r="AQ84">
        <f>IF('7. Pause minimal'!$C$3="Score",0,0)</f>
        <v>0</v>
      </c>
      <c r="AR84">
        <f>IF('7. Pause minimal'!$C$3="Score",0,0)</f>
        <v>0</v>
      </c>
      <c r="AS84">
        <f>IF('7. Pause minimal'!$C$3="Score",0,0)</f>
        <v>0</v>
      </c>
      <c r="AT84">
        <f>IF('7. Pause minimal'!$C$3="Score",0,0)</f>
        <v>0</v>
      </c>
      <c r="AU84">
        <f>IF('7. Pause minimal'!$C$3="Score",0,0)</f>
        <v>0</v>
      </c>
      <c r="AV84">
        <f>IF('7. Pause minimal'!$C$3="Score",0,0)</f>
        <v>0</v>
      </c>
      <c r="AW84">
        <f>IF('7. Pause minimal'!$C$3="Score",1,1)</f>
        <v>1</v>
      </c>
      <c r="AX84">
        <f>IF('7. Pause minimal'!$C$3="Score",1,1)</f>
        <v>1</v>
      </c>
      <c r="AY84">
        <f>IF('7. Pause minimal'!$C$3="Score",1,1)</f>
        <v>1</v>
      </c>
      <c r="AZ84">
        <f>IF('7. Pause minimal'!$C$3="Score",1,1)</f>
        <v>1</v>
      </c>
      <c r="BA84">
        <f>IF('7. Pause minimal'!$C$3="Score",1,1)</f>
        <v>1</v>
      </c>
      <c r="BB84">
        <f>IF('7. Pause minimal'!$C$3="Score",2,2)</f>
        <v>2</v>
      </c>
      <c r="BC84">
        <f>IF('7. Pause minimal'!$C$3="Score",2,2)</f>
        <v>2</v>
      </c>
      <c r="BD84">
        <f>IF('7. Pause minimal'!$C$3="Score",1,1)</f>
        <v>1</v>
      </c>
      <c r="BE84">
        <f>IF('7. Pause minimal'!$C$3="Score",1,1)</f>
        <v>1</v>
      </c>
      <c r="BF84">
        <f>IF('7. Pause minimal'!$C$3="Score",1,1)</f>
        <v>1</v>
      </c>
      <c r="BG84">
        <f>IF('7. Pause minimal'!$C$3="Score",2,2)</f>
        <v>2</v>
      </c>
      <c r="BH84">
        <f>IF('7. Pause minimal'!$C$3="Score",2,3)</f>
        <v>3</v>
      </c>
      <c r="BI84">
        <f>IF('7. Pause minimal'!$C$3="Score",2,2)</f>
        <v>2</v>
      </c>
      <c r="BJ84">
        <f>IF('7. Pause minimal'!$C$3="Score",2,2)</f>
        <v>2</v>
      </c>
      <c r="BK84">
        <f>IF('7. Pause minimal'!$C$3="Score",2,2)</f>
        <v>2</v>
      </c>
      <c r="BL84">
        <f>IF('7. Pause minimal'!$C$3="Score",2,2)</f>
        <v>2</v>
      </c>
      <c r="BM84">
        <f>IF('7. Pause minimal'!$C$3="Score",2,2)</f>
        <v>2</v>
      </c>
      <c r="BN84">
        <f>IF('7. Pause minimal'!$C$3="Score",2,2)</f>
        <v>2</v>
      </c>
      <c r="BO84">
        <f>IF('7. Pause minimal'!$C$3="Score",1,1)</f>
        <v>1</v>
      </c>
      <c r="BP84">
        <f>IF('7. Pause minimal'!$C$3="Score",1,1)</f>
        <v>1</v>
      </c>
      <c r="BQ84">
        <f>IF('7. Pause minimal'!$C$3="Score",1,1)</f>
        <v>1</v>
      </c>
      <c r="BR84">
        <f>IF('7. Pause minimal'!$C$3="Score",1,1)</f>
        <v>1</v>
      </c>
      <c r="BS84">
        <f>IF('7. Pause minimal'!$C$3="Score",1,1)</f>
        <v>1</v>
      </c>
      <c r="BT84">
        <f>IF('7. Pause minimal'!$C$3="Score",1,1)</f>
        <v>1</v>
      </c>
      <c r="BU84">
        <f>IF('7. Pause minimal'!$C$3="Score",0,0)</f>
        <v>0</v>
      </c>
      <c r="BV84">
        <f>IF('7. Pause minimal'!$C$3="Score",0,0)</f>
        <v>0</v>
      </c>
      <c r="BW84">
        <f>IF('7. Pause minimal'!$C$3="Score",0,0)</f>
        <v>0</v>
      </c>
      <c r="BX84">
        <f>IF('7. Pause minimal'!$C$3="Score",1,1)</f>
        <v>1</v>
      </c>
      <c r="BY84">
        <f>IF('7. Pause minimal'!$C$3="Score",1,1)</f>
        <v>1</v>
      </c>
      <c r="BZ84">
        <f>IF('7. Pause minimal'!$C$3="Score",1,1)</f>
        <v>1</v>
      </c>
      <c r="CA84">
        <f>IF('7. Pause minimal'!$C$3="Score",1,1)</f>
        <v>1</v>
      </c>
      <c r="CB84">
        <f>IF('7. Pause minimal'!$C$3="Score",1,1)</f>
        <v>1</v>
      </c>
      <c r="CC84">
        <f>IF('7. Pause minimal'!$C$3="Score",1,1)</f>
        <v>1</v>
      </c>
      <c r="CD84">
        <f>IF('7. Pause minimal'!$C$3="Score",1,1)</f>
        <v>1</v>
      </c>
      <c r="CE84">
        <f>IF('7. Pause minimal'!$C$3="Score",0,0)</f>
        <v>0</v>
      </c>
      <c r="CF84">
        <f>IF('7. Pause minimal'!$C$3="Score",1,1)</f>
        <v>1</v>
      </c>
      <c r="CG84">
        <f>IF('7. Pause minimal'!$C$3="Score",1,1)</f>
        <v>1</v>
      </c>
      <c r="CH84">
        <f>IF('7. Pause minimal'!$C$3="Score",1,1)</f>
        <v>1</v>
      </c>
      <c r="CI84">
        <f>IF('7. Pause minimal'!$C$3="Score",1,1)</f>
        <v>1</v>
      </c>
      <c r="CJ84">
        <f>IF('7. Pause minimal'!$C$3="Score",1,1)</f>
        <v>1</v>
      </c>
      <c r="CK84">
        <f>IF('7. Pause minimal'!$C$3="Score",2,2)</f>
        <v>2</v>
      </c>
      <c r="CL84">
        <f>IF('7. Pause minimal'!$C$3="Score",2,2)</f>
        <v>2</v>
      </c>
      <c r="CM84">
        <f>IF('7. Pause minimal'!$C$3="Score",1,1)</f>
        <v>1</v>
      </c>
      <c r="CN84">
        <f>IF('7. Pause minimal'!$C$3="Score",1,1)</f>
        <v>1</v>
      </c>
      <c r="CO84">
        <f>IF('7. Pause minimal'!$C$3="Score",1,1)</f>
        <v>1</v>
      </c>
      <c r="CP84">
        <f>IF('7. Pause minimal'!$C$3="Score",2,2)</f>
        <v>2</v>
      </c>
      <c r="CQ84">
        <f>IF('7. Pause minimal'!$C$3="Score",2,2)</f>
        <v>2</v>
      </c>
      <c r="CR84">
        <f>IF('7. Pause minimal'!$C$3="Score",1,1)</f>
        <v>1</v>
      </c>
      <c r="CS84">
        <f>IF('7. Pause minimal'!$C$3="Score",1,1)</f>
        <v>1</v>
      </c>
      <c r="CT84">
        <f>IF('7. Pause minimal'!$C$3="Score",1,1)</f>
        <v>1</v>
      </c>
      <c r="CU84">
        <f>IF('7. Pause minimal'!$C$3="Score",1,1)</f>
        <v>1</v>
      </c>
      <c r="CV84">
        <f>IF('7. Pause minimal'!$C$3="Score",1,1)</f>
        <v>1</v>
      </c>
      <c r="CW84">
        <f>IF('7. Pause minimal'!$C$3="Score",1,1)</f>
        <v>1</v>
      </c>
      <c r="CX84">
        <f>IF('7. Pause minimal'!$C$3="Score",1,1)</f>
        <v>1</v>
      </c>
      <c r="CY84">
        <f>IF('7. Pause minimal'!$C$3="Score",1,1)</f>
        <v>1</v>
      </c>
      <c r="CZ84">
        <f>IF('7. Pause minimal'!$C$3="Score",0,0)</f>
        <v>0</v>
      </c>
      <c r="DA84">
        <f>IF('7. Pause minimal'!$C$3="Score",0,0)</f>
        <v>0</v>
      </c>
    </row>
    <row r="85" spans="2:105" x14ac:dyDescent="0.35">
      <c r="B85" s="186" t="s">
        <v>1180</v>
      </c>
      <c r="D85" s="478">
        <f t="shared" si="4"/>
        <v>1.1058823529411765</v>
      </c>
      <c r="E85">
        <f>IF('7. Pause minimal'!$C$3="Score",,)</f>
        <v>0</v>
      </c>
      <c r="P85">
        <f>IF('7. Pause minimal'!$C$3="Score",,)</f>
        <v>0</v>
      </c>
      <c r="Q85">
        <f>IF('7. Pause minimal'!$C$3="Score",,)</f>
        <v>0</v>
      </c>
      <c r="R85">
        <f>IF('7. Pause minimal'!$C$3="Score",,)</f>
        <v>0</v>
      </c>
      <c r="S85">
        <f>IF('7. Pause minimal'!$C$3="Score",,)</f>
        <v>0</v>
      </c>
      <c r="T85">
        <f>IF('7. Pause minimal'!$C$3="Score",,)</f>
        <v>0</v>
      </c>
      <c r="U85">
        <f>IF('7. Pause minimal'!$C$3="Score",2,2)</f>
        <v>2</v>
      </c>
      <c r="V85">
        <f>IF('7. Pause minimal'!$C$3="Score",1,1)</f>
        <v>1</v>
      </c>
      <c r="W85">
        <f>IF('7. Pause minimal'!$C$3="Score",1,1)</f>
        <v>1</v>
      </c>
      <c r="X85">
        <f>IF('7. Pause minimal'!$C$3="Score",1,1)</f>
        <v>1</v>
      </c>
      <c r="Y85">
        <f>IF('7. Pause minimal'!$C$3="Score",1,1)</f>
        <v>1</v>
      </c>
      <c r="Z85">
        <f>IF('7. Pause minimal'!$C$3="Score",1,1)</f>
        <v>1</v>
      </c>
      <c r="AA85">
        <f>IF('7. Pause minimal'!$C$3="Score",0,0)</f>
        <v>0</v>
      </c>
      <c r="AB85">
        <f>IF('7. Pause minimal'!$C$3="Score",0,0)</f>
        <v>0</v>
      </c>
      <c r="AC85">
        <f>IF('7. Pause minimal'!$C$3="Score",0,0)</f>
        <v>0</v>
      </c>
      <c r="AD85">
        <f>IF('7. Pause minimal'!$C$3="Score",1,1)</f>
        <v>1</v>
      </c>
      <c r="AE85">
        <f>IF('7. Pause minimal'!$C$3="Score",2,2)</f>
        <v>2</v>
      </c>
      <c r="AF85">
        <f>IF('7. Pause minimal'!$C$3="Score",2,2)</f>
        <v>2</v>
      </c>
      <c r="AG85">
        <f>IF('7. Pause minimal'!$C$3="Score",2,2)</f>
        <v>2</v>
      </c>
      <c r="AH85">
        <f>IF('7. Pause minimal'!$C$3="Score",2,2)</f>
        <v>2</v>
      </c>
      <c r="AI85">
        <f>IF('7. Pause minimal'!$C$3="Score",2,2)</f>
        <v>2</v>
      </c>
      <c r="AJ85">
        <f>IF('7. Pause minimal'!$C$3="Score",2,2)</f>
        <v>2</v>
      </c>
      <c r="AK85">
        <f>IF('7. Pause minimal'!$C$3="Score",1,1)</f>
        <v>1</v>
      </c>
      <c r="AL85">
        <f>IF('7. Pause minimal'!$C$3="Score",1,1)</f>
        <v>1</v>
      </c>
      <c r="AM85">
        <f>IF('7. Pause minimal'!$C$3="Score",1,1)</f>
        <v>1</v>
      </c>
      <c r="AN85">
        <f>IF('7. Pause minimal'!$C$3="Score",1,1)</f>
        <v>1</v>
      </c>
      <c r="AO85">
        <f>IF('7. Pause minimal'!$C$3="Score",1,1)</f>
        <v>1</v>
      </c>
      <c r="AP85">
        <f>IF('7. Pause minimal'!$C$3="Score",1,1)</f>
        <v>1</v>
      </c>
      <c r="AQ85">
        <f>IF('7. Pause minimal'!$C$3="Score",1,1)</f>
        <v>1</v>
      </c>
      <c r="AR85">
        <f>IF('7. Pause minimal'!$C$3="Score",1,1)</f>
        <v>1</v>
      </c>
      <c r="AS85">
        <f>IF('7. Pause minimal'!$C$3="Score",0,0)</f>
        <v>0</v>
      </c>
      <c r="AT85">
        <f>IF('7. Pause minimal'!$C$3="Score",0,0)</f>
        <v>0</v>
      </c>
      <c r="AU85">
        <f>IF('7. Pause minimal'!$C$3="Score",0,0)</f>
        <v>0</v>
      </c>
      <c r="AV85">
        <f>IF('7. Pause minimal'!$C$3="Score",0,0)</f>
        <v>0</v>
      </c>
      <c r="AW85">
        <f>IF('7. Pause minimal'!$C$3="Score",1,1)</f>
        <v>1</v>
      </c>
      <c r="AX85">
        <f>IF('7. Pause minimal'!$C$3="Score",1,1)</f>
        <v>1</v>
      </c>
      <c r="AY85">
        <f>IF('7. Pause minimal'!$C$3="Score",1,1)</f>
        <v>1</v>
      </c>
      <c r="AZ85">
        <f>IF('7. Pause minimal'!$C$3="Score",1,1)</f>
        <v>1</v>
      </c>
      <c r="BA85">
        <f>IF('7. Pause minimal'!$C$3="Score",1,1)</f>
        <v>1</v>
      </c>
      <c r="BB85">
        <f>IF('7. Pause minimal'!$C$3="Score",2,2)</f>
        <v>2</v>
      </c>
      <c r="BC85">
        <f>IF('7. Pause minimal'!$C$3="Score",2,2)</f>
        <v>2</v>
      </c>
      <c r="BD85">
        <f>IF('7. Pause minimal'!$C$3="Score",1,1)</f>
        <v>1</v>
      </c>
      <c r="BE85">
        <f>IF('7. Pause minimal'!$C$3="Score",1,1)</f>
        <v>1</v>
      </c>
      <c r="BF85">
        <f>IF('7. Pause minimal'!$C$3="Score",1,1)</f>
        <v>1</v>
      </c>
      <c r="BG85">
        <f>IF('7. Pause minimal'!$C$3="Score",1,1)</f>
        <v>1</v>
      </c>
      <c r="BH85">
        <f>IF('7. Pause minimal'!$C$3="Score",1,1)</f>
        <v>1</v>
      </c>
      <c r="BI85">
        <f>IF('7. Pause minimal'!$C$3="Score",0,0)</f>
        <v>0</v>
      </c>
      <c r="BJ85">
        <f>IF('7. Pause minimal'!$C$3="Score",1,1)</f>
        <v>1</v>
      </c>
      <c r="BK85">
        <f>IF('7. Pause minimal'!$C$3="Score",1,1)</f>
        <v>1</v>
      </c>
      <c r="BL85">
        <f>IF('7. Pause minimal'!$C$3="Score",1,1)</f>
        <v>1</v>
      </c>
      <c r="BM85">
        <f>IF('7. Pause minimal'!$C$3="Score",1,1)</f>
        <v>1</v>
      </c>
      <c r="BN85">
        <f>IF('7. Pause minimal'!$C$3="Score",1,1)</f>
        <v>1</v>
      </c>
      <c r="BO85">
        <f>IF('7. Pause minimal'!$C$3="Score",1,1)</f>
        <v>1</v>
      </c>
      <c r="BP85">
        <f>IF('7. Pause minimal'!$C$3="Score",1,1)</f>
        <v>1</v>
      </c>
      <c r="BQ85">
        <f>IF('7. Pause minimal'!$C$3="Score",0,0)</f>
        <v>0</v>
      </c>
      <c r="BR85">
        <f>IF('7. Pause minimal'!$C$3="Score",0,0)</f>
        <v>0</v>
      </c>
      <c r="BS85">
        <f>IF('7. Pause minimal'!$C$3="Score",1,1)</f>
        <v>1</v>
      </c>
      <c r="BT85">
        <f>IF('7. Pause minimal'!$C$3="Score",1,1)</f>
        <v>1</v>
      </c>
      <c r="BU85">
        <f>IF('7. Pause minimal'!$C$3="Score",1,1)</f>
        <v>1</v>
      </c>
      <c r="BV85">
        <f>IF('7. Pause minimal'!$C$3="Score",1,1)</f>
        <v>1</v>
      </c>
      <c r="BW85">
        <f>IF('7. Pause minimal'!$C$3="Score",1,1)</f>
        <v>1</v>
      </c>
      <c r="BX85">
        <f>IF('7. Pause minimal'!$C$3="Score",2,2)</f>
        <v>2</v>
      </c>
      <c r="BY85">
        <f>IF('7. Pause minimal'!$C$3="Score",2,3)</f>
        <v>3</v>
      </c>
      <c r="BZ85">
        <f>IF('7. Pause minimal'!$C$3="Score",2,2)</f>
        <v>2</v>
      </c>
      <c r="CA85">
        <f>IF('7. Pause minimal'!$C$3="Score",2,2)</f>
        <v>2</v>
      </c>
      <c r="CB85">
        <f>IF('7. Pause minimal'!$C$3="Score",2,2)</f>
        <v>2</v>
      </c>
      <c r="CC85">
        <f>IF('7. Pause minimal'!$C$3="Score",2,2)</f>
        <v>2</v>
      </c>
      <c r="CD85">
        <f>IF('7. Pause minimal'!$C$3="Score",2,2)</f>
        <v>2</v>
      </c>
      <c r="CE85">
        <f>IF('7. Pause minimal'!$C$3="Score",1,1)</f>
        <v>1</v>
      </c>
      <c r="CF85">
        <f>IF('7. Pause minimal'!$C$3="Score",1,1)</f>
        <v>1</v>
      </c>
      <c r="CG85">
        <f>IF('7. Pause minimal'!$C$3="Score",1,1)</f>
        <v>1</v>
      </c>
      <c r="CH85">
        <f>IF('7. Pause minimal'!$C$3="Score",1,1)</f>
        <v>1</v>
      </c>
      <c r="CI85">
        <f>IF('7. Pause minimal'!$C$3="Score",1,1)</f>
        <v>1</v>
      </c>
      <c r="CJ85">
        <f>IF('7. Pause minimal'!$C$3="Score",2,2)</f>
        <v>2</v>
      </c>
      <c r="CK85">
        <f>IF('7. Pause minimal'!$C$3="Score",2,2)</f>
        <v>2</v>
      </c>
      <c r="CL85">
        <f>IF('7. Pause minimal'!$C$3="Score",2,2)</f>
        <v>2</v>
      </c>
      <c r="CM85">
        <f>IF('7. Pause minimal'!$C$3="Score",1,1)</f>
        <v>1</v>
      </c>
      <c r="CN85">
        <f>IF('7. Pause minimal'!$C$3="Score",1,1)</f>
        <v>1</v>
      </c>
      <c r="CO85">
        <f>IF('7. Pause minimal'!$C$3="Score",1,1)</f>
        <v>1</v>
      </c>
      <c r="CP85">
        <f>IF('7. Pause minimal'!$C$3="Score",2,2)</f>
        <v>2</v>
      </c>
      <c r="CQ85">
        <f>IF('7. Pause minimal'!$C$3="Score",1,1)</f>
        <v>1</v>
      </c>
      <c r="CR85">
        <f>IF('7. Pause minimal'!$C$3="Score",1,1)</f>
        <v>1</v>
      </c>
      <c r="CS85">
        <f>IF('7. Pause minimal'!$C$3="Score",1,1)</f>
        <v>1</v>
      </c>
      <c r="CT85">
        <f>IF('7. Pause minimal'!$C$3="Score",1,1)</f>
        <v>1</v>
      </c>
      <c r="CU85">
        <f>IF('7. Pause minimal'!$C$3="Score",1,1)</f>
        <v>1</v>
      </c>
      <c r="CV85">
        <f>IF('7. Pause minimal'!$C$3="Score",1,1)</f>
        <v>1</v>
      </c>
      <c r="CW85">
        <f>IF('7. Pause minimal'!$C$3="Score",1,1)</f>
        <v>1</v>
      </c>
      <c r="CX85">
        <f>IF('7. Pause minimal'!$C$3="Score",1,1)</f>
        <v>1</v>
      </c>
      <c r="CY85">
        <f>IF('7. Pause minimal'!$C$3="Score",1,1)</f>
        <v>1</v>
      </c>
      <c r="CZ85">
        <f>IF('7. Pause minimal'!$C$3="Score",0,0)</f>
        <v>0</v>
      </c>
      <c r="DA85">
        <f>IF('7. Pause minimal'!$C$3="Score",0,0)</f>
        <v>0</v>
      </c>
    </row>
    <row r="86" spans="2:105" x14ac:dyDescent="0.35">
      <c r="B86" s="186" t="s">
        <v>1181</v>
      </c>
      <c r="D86" s="478">
        <f t="shared" si="4"/>
        <v>0</v>
      </c>
      <c r="E86">
        <f>IF('7. Pause minimal'!$C$3="Score",,)</f>
        <v>0</v>
      </c>
      <c r="P86">
        <f>IF('7. Pause minimal'!$C$3="Score",,)</f>
        <v>0</v>
      </c>
      <c r="Q86">
        <f>IF('7. Pause minimal'!$C$3="Score",,)</f>
        <v>0</v>
      </c>
      <c r="R86">
        <f>IF('7. Pause minimal'!$C$3="Score",,)</f>
        <v>0</v>
      </c>
      <c r="S86">
        <f>IF('7. Pause minimal'!$C$3="Score",,)</f>
        <v>0</v>
      </c>
      <c r="T86">
        <f>IF('7. Pause minimal'!$C$3="Score",,)</f>
        <v>0</v>
      </c>
      <c r="U86">
        <f>IF('7. Pause minimal'!$C$3="Score",0,0)</f>
        <v>0</v>
      </c>
      <c r="V86">
        <f>IF('7. Pause minimal'!$C$3="Score",0,0)</f>
        <v>0</v>
      </c>
      <c r="W86">
        <f>IF('7. Pause minimal'!$C$3="Score",0,0)</f>
        <v>0</v>
      </c>
      <c r="X86">
        <f>IF('7. Pause minimal'!$C$3="Score",0,0)</f>
        <v>0</v>
      </c>
      <c r="Y86">
        <f>IF('7. Pause minimal'!$C$3="Score",0,0)</f>
        <v>0</v>
      </c>
      <c r="Z86">
        <f>IF('7. Pause minimal'!$C$3="Score",0,0)</f>
        <v>0</v>
      </c>
      <c r="AA86">
        <f>IF('7. Pause minimal'!$C$3="Score",0,0)</f>
        <v>0</v>
      </c>
      <c r="AB86">
        <f>IF('7. Pause minimal'!$C$3="Score",0,0)</f>
        <v>0</v>
      </c>
      <c r="AC86">
        <f>IF('7. Pause minimal'!$C$3="Score",0,0)</f>
        <v>0</v>
      </c>
      <c r="AD86">
        <f>IF('7. Pause minimal'!$C$3="Score",0,0)</f>
        <v>0</v>
      </c>
      <c r="AE86">
        <f>IF('7. Pause minimal'!$C$3="Score",0,0)</f>
        <v>0</v>
      </c>
      <c r="AF86">
        <f>IF('7. Pause minimal'!$C$3="Score",0,0)</f>
        <v>0</v>
      </c>
      <c r="AG86">
        <f>IF('7. Pause minimal'!$C$3="Score",0,0)</f>
        <v>0</v>
      </c>
      <c r="AH86">
        <f>IF('7. Pause minimal'!$C$3="Score",0,0)</f>
        <v>0</v>
      </c>
      <c r="AI86">
        <f>IF('7. Pause minimal'!$C$3="Score",0,0)</f>
        <v>0</v>
      </c>
      <c r="AJ86">
        <f>IF('7. Pause minimal'!$C$3="Score",0,0)</f>
        <v>0</v>
      </c>
      <c r="AK86">
        <f>IF('7. Pause minimal'!$C$3="Score",0,0)</f>
        <v>0</v>
      </c>
      <c r="AL86">
        <f>IF('7. Pause minimal'!$C$3="Score",0,0)</f>
        <v>0</v>
      </c>
      <c r="AM86">
        <f>IF('7. Pause minimal'!$C$3="Score",0,0)</f>
        <v>0</v>
      </c>
      <c r="AN86">
        <f>IF('7. Pause minimal'!$C$3="Score",0,0)</f>
        <v>0</v>
      </c>
      <c r="AO86">
        <f>IF('7. Pause minimal'!$C$3="Score",0,0)</f>
        <v>0</v>
      </c>
      <c r="AP86">
        <f>IF('7. Pause minimal'!$C$3="Score",0,0)</f>
        <v>0</v>
      </c>
      <c r="AQ86">
        <f>IF('7. Pause minimal'!$C$3="Score",0,0)</f>
        <v>0</v>
      </c>
      <c r="AR86">
        <f>IF('7. Pause minimal'!$C$3="Score",0,0)</f>
        <v>0</v>
      </c>
      <c r="AS86">
        <f>IF('7. Pause minimal'!$C$3="Score",0,0)</f>
        <v>0</v>
      </c>
      <c r="AT86">
        <f>IF('7. Pause minimal'!$C$3="Score",0,0)</f>
        <v>0</v>
      </c>
      <c r="AU86">
        <f>IF('7. Pause minimal'!$C$3="Score",0,0)</f>
        <v>0</v>
      </c>
      <c r="AV86">
        <f>IF('7. Pause minimal'!$C$3="Score",0,0)</f>
        <v>0</v>
      </c>
      <c r="AW86">
        <f>IF('7. Pause minimal'!$C$3="Score",0,0)</f>
        <v>0</v>
      </c>
      <c r="AX86">
        <f>IF('7. Pause minimal'!$C$3="Score",0,0)</f>
        <v>0</v>
      </c>
      <c r="AY86">
        <f>IF('7. Pause minimal'!$C$3="Score",0,0)</f>
        <v>0</v>
      </c>
      <c r="AZ86">
        <f>IF('7. Pause minimal'!$C$3="Score",0,0)</f>
        <v>0</v>
      </c>
      <c r="BA86">
        <f>IF('7. Pause minimal'!$C$3="Score",0,0)</f>
        <v>0</v>
      </c>
      <c r="BB86">
        <f>IF('7. Pause minimal'!$C$3="Score",0,0)</f>
        <v>0</v>
      </c>
      <c r="BC86">
        <f>IF('7. Pause minimal'!$C$3="Score",0,0)</f>
        <v>0</v>
      </c>
      <c r="BD86">
        <f>IF('7. Pause minimal'!$C$3="Score",0,0)</f>
        <v>0</v>
      </c>
      <c r="BE86">
        <f>IF('7. Pause minimal'!$C$3="Score",0,0)</f>
        <v>0</v>
      </c>
      <c r="BF86">
        <f>IF('7. Pause minimal'!$C$3="Score",0,0)</f>
        <v>0</v>
      </c>
      <c r="BG86">
        <f>IF('7. Pause minimal'!$C$3="Score",0,0)</f>
        <v>0</v>
      </c>
      <c r="BH86">
        <f>IF('7. Pause minimal'!$C$3="Score",0,0)</f>
        <v>0</v>
      </c>
      <c r="BI86">
        <f>IF('7. Pause minimal'!$C$3="Score",0,0)</f>
        <v>0</v>
      </c>
      <c r="BJ86">
        <f>IF('7. Pause minimal'!$C$3="Score",0,0)</f>
        <v>0</v>
      </c>
      <c r="BK86">
        <f>IF('7. Pause minimal'!$C$3="Score",0,0)</f>
        <v>0</v>
      </c>
      <c r="BL86">
        <f>IF('7. Pause minimal'!$C$3="Score",0,0)</f>
        <v>0</v>
      </c>
      <c r="BM86">
        <f>IF('7. Pause minimal'!$C$3="Score",0,0)</f>
        <v>0</v>
      </c>
      <c r="BN86">
        <f>IF('7. Pause minimal'!$C$3="Score",0,0)</f>
        <v>0</v>
      </c>
      <c r="BO86">
        <f>IF('7. Pause minimal'!$C$3="Score",0,0)</f>
        <v>0</v>
      </c>
      <c r="BP86">
        <f>IF('7. Pause minimal'!$C$3="Score",0,0)</f>
        <v>0</v>
      </c>
      <c r="BQ86">
        <f>IF('7. Pause minimal'!$C$3="Score",0,0)</f>
        <v>0</v>
      </c>
      <c r="BR86">
        <f>IF('7. Pause minimal'!$C$3="Score",0,0)</f>
        <v>0</v>
      </c>
      <c r="BS86">
        <f>IF('7. Pause minimal'!$C$3="Score",0,0)</f>
        <v>0</v>
      </c>
      <c r="BT86">
        <f>IF('7. Pause minimal'!$C$3="Score",0,0)</f>
        <v>0</v>
      </c>
      <c r="BU86">
        <f>IF('7. Pause minimal'!$C$3="Score",0,0)</f>
        <v>0</v>
      </c>
      <c r="BV86">
        <f>IF('7. Pause minimal'!$C$3="Score",0,0)</f>
        <v>0</v>
      </c>
      <c r="BW86">
        <f>IF('7. Pause minimal'!$C$3="Score",0,0)</f>
        <v>0</v>
      </c>
      <c r="BX86">
        <f>IF('7. Pause minimal'!$C$3="Score",0,0)</f>
        <v>0</v>
      </c>
      <c r="BY86">
        <f>IF('7. Pause minimal'!$C$3="Score",0,0)</f>
        <v>0</v>
      </c>
      <c r="BZ86">
        <f>IF('7. Pause minimal'!$C$3="Score",0,0)</f>
        <v>0</v>
      </c>
      <c r="CA86">
        <f>IF('7. Pause minimal'!$C$3="Score",0,0)</f>
        <v>0</v>
      </c>
      <c r="CB86">
        <f>IF('7. Pause minimal'!$C$3="Score",0,0)</f>
        <v>0</v>
      </c>
      <c r="CC86">
        <f>IF('7. Pause minimal'!$C$3="Score",0,0)</f>
        <v>0</v>
      </c>
      <c r="CD86">
        <f>IF('7. Pause minimal'!$C$3="Score",0,0)</f>
        <v>0</v>
      </c>
      <c r="CE86">
        <f>IF('7. Pause minimal'!$C$3="Score",0,0)</f>
        <v>0</v>
      </c>
      <c r="CF86">
        <f>IF('7. Pause minimal'!$C$3="Score",0,0)</f>
        <v>0</v>
      </c>
      <c r="CG86">
        <f>IF('7. Pause minimal'!$C$3="Score",0,0)</f>
        <v>0</v>
      </c>
      <c r="CH86">
        <f>IF('7. Pause minimal'!$C$3="Score",0,0)</f>
        <v>0</v>
      </c>
      <c r="CI86">
        <f>IF('7. Pause minimal'!$C$3="Score",0,0)</f>
        <v>0</v>
      </c>
      <c r="CJ86">
        <f>IF('7. Pause minimal'!$C$3="Score",0,0)</f>
        <v>0</v>
      </c>
      <c r="CK86">
        <f>IF('7. Pause minimal'!$C$3="Score",0,0)</f>
        <v>0</v>
      </c>
      <c r="CL86">
        <f>IF('7. Pause minimal'!$C$3="Score",0,0)</f>
        <v>0</v>
      </c>
      <c r="CM86">
        <f>IF('7. Pause minimal'!$C$3="Score",0,0)</f>
        <v>0</v>
      </c>
      <c r="CN86">
        <f>IF('7. Pause minimal'!$C$3="Score",0,0)</f>
        <v>0</v>
      </c>
      <c r="CO86">
        <f>IF('7. Pause minimal'!$C$3="Score",0,0)</f>
        <v>0</v>
      </c>
      <c r="CP86">
        <f>IF('7. Pause minimal'!$C$3="Score",0,0)</f>
        <v>0</v>
      </c>
      <c r="CQ86">
        <f>IF('7. Pause minimal'!$C$3="Score",0,0)</f>
        <v>0</v>
      </c>
      <c r="CR86">
        <f>IF('7. Pause minimal'!$C$3="Score",0,0)</f>
        <v>0</v>
      </c>
      <c r="CS86">
        <f>IF('7. Pause minimal'!$C$3="Score",0,0)</f>
        <v>0</v>
      </c>
      <c r="CT86">
        <f>IF('7. Pause minimal'!$C$3="Score",0,0)</f>
        <v>0</v>
      </c>
      <c r="CU86">
        <f>IF('7. Pause minimal'!$C$3="Score",0,0)</f>
        <v>0</v>
      </c>
      <c r="CV86">
        <f>IF('7. Pause minimal'!$C$3="Score",0,0)</f>
        <v>0</v>
      </c>
      <c r="CW86">
        <f>IF('7. Pause minimal'!$C$3="Score",0,0)</f>
        <v>0</v>
      </c>
      <c r="CX86">
        <f>IF('7. Pause minimal'!$C$3="Score",0,0)</f>
        <v>0</v>
      </c>
      <c r="CY86">
        <f>IF('7. Pause minimal'!$C$3="Score",0,0)</f>
        <v>0</v>
      </c>
      <c r="CZ86">
        <f>IF('7. Pause minimal'!$C$3="Score",0,0)</f>
        <v>0</v>
      </c>
      <c r="DA86">
        <f>IF('7. Pause minimal'!$C$3="Score",0,0)</f>
        <v>0</v>
      </c>
    </row>
    <row r="87" spans="2:105" x14ac:dyDescent="0.35">
      <c r="B87" s="186" t="s">
        <v>1182</v>
      </c>
      <c r="D87" s="478">
        <f t="shared" si="4"/>
        <v>1.1294117647058823</v>
      </c>
      <c r="E87">
        <f>IF('7. Pause minimal'!$C$3="Score",,)</f>
        <v>0</v>
      </c>
      <c r="P87">
        <f>IF('7. Pause minimal'!$C$3="Score",,)</f>
        <v>0</v>
      </c>
      <c r="Q87">
        <f>IF('7. Pause minimal'!$C$3="Score",,)</f>
        <v>0</v>
      </c>
      <c r="R87">
        <f>IF('7. Pause minimal'!$C$3="Score",,)</f>
        <v>0</v>
      </c>
      <c r="S87">
        <f>IF('7. Pause minimal'!$C$3="Score",,)</f>
        <v>0</v>
      </c>
      <c r="T87">
        <f>IF('7. Pause minimal'!$C$3="Score",,)</f>
        <v>0</v>
      </c>
      <c r="U87">
        <f>IF('7. Pause minimal'!$C$3="Score",1,1)</f>
        <v>1</v>
      </c>
      <c r="V87">
        <f>IF('7. Pause minimal'!$C$3="Score",1,1)</f>
        <v>1</v>
      </c>
      <c r="W87">
        <f>IF('7. Pause minimal'!$C$3="Score",1,1)</f>
        <v>1</v>
      </c>
      <c r="X87">
        <f>IF('7. Pause minimal'!$C$3="Score",1,1)</f>
        <v>1</v>
      </c>
      <c r="Y87">
        <f>IF('7. Pause minimal'!$C$3="Score",1,1)</f>
        <v>1</v>
      </c>
      <c r="Z87">
        <f>IF('7. Pause minimal'!$C$3="Score",1,1)</f>
        <v>1</v>
      </c>
      <c r="AA87">
        <f>IF('7. Pause minimal'!$C$3="Score",1,1)</f>
        <v>1</v>
      </c>
      <c r="AB87">
        <f>IF('7. Pause minimal'!$C$3="Score",0,0)</f>
        <v>0</v>
      </c>
      <c r="AC87">
        <f>IF('7. Pause minimal'!$C$3="Score",0,0)</f>
        <v>0</v>
      </c>
      <c r="AD87">
        <f>IF('7. Pause minimal'!$C$3="Score",1,1)</f>
        <v>1</v>
      </c>
      <c r="AE87">
        <f>IF('7. Pause minimal'!$C$3="Score",1,1)</f>
        <v>1</v>
      </c>
      <c r="AF87">
        <f>IF('7. Pause minimal'!$C$3="Score",1,1)</f>
        <v>1</v>
      </c>
      <c r="AG87">
        <f>IF('7. Pause minimal'!$C$3="Score",1,1)</f>
        <v>1</v>
      </c>
      <c r="AH87">
        <f>IF('7. Pause minimal'!$C$3="Score",1,1)</f>
        <v>1</v>
      </c>
      <c r="AI87">
        <f>IF('7. Pause minimal'!$C$3="Score",1,1)</f>
        <v>1</v>
      </c>
      <c r="AJ87">
        <f>IF('7. Pause minimal'!$C$3="Score",1,1)</f>
        <v>1</v>
      </c>
      <c r="AK87">
        <f>IF('7. Pause minimal'!$C$3="Score",0,0)</f>
        <v>0</v>
      </c>
      <c r="AL87">
        <f>IF('7. Pause minimal'!$C$3="Score",0,0)</f>
        <v>0</v>
      </c>
      <c r="AM87">
        <f>IF('7. Pause minimal'!$C$3="Score",0,0)</f>
        <v>0</v>
      </c>
      <c r="AN87">
        <f>IF('7. Pause minimal'!$C$3="Score",1,1)</f>
        <v>1</v>
      </c>
      <c r="AO87">
        <f>IF('7. Pause minimal'!$C$3="Score",2,2)</f>
        <v>2</v>
      </c>
      <c r="AP87">
        <f>IF('7. Pause minimal'!$C$3="Score",2,2)</f>
        <v>2</v>
      </c>
      <c r="AQ87">
        <f>IF('7. Pause minimal'!$C$3="Score",2,2)</f>
        <v>2</v>
      </c>
      <c r="AR87">
        <f>IF('7. Pause minimal'!$C$3="Score",2,2)</f>
        <v>2</v>
      </c>
      <c r="AS87">
        <f>IF('7. Pause minimal'!$C$3="Score",2,2)</f>
        <v>2</v>
      </c>
      <c r="AT87">
        <f>IF('7. Pause minimal'!$C$3="Score",2,2)</f>
        <v>2</v>
      </c>
      <c r="AU87">
        <f>IF('7. Pause minimal'!$C$3="Score",2,2)</f>
        <v>2</v>
      </c>
      <c r="AV87">
        <f>IF('7. Pause minimal'!$C$3="Score",1,1)</f>
        <v>1</v>
      </c>
      <c r="AW87">
        <f>IF('7. Pause minimal'!$C$3="Score",1,1)</f>
        <v>1</v>
      </c>
      <c r="AX87">
        <f>IF('7. Pause minimal'!$C$3="Score",1,1)</f>
        <v>1</v>
      </c>
      <c r="AY87">
        <f>IF('7. Pause minimal'!$C$3="Score",1,1)</f>
        <v>1</v>
      </c>
      <c r="AZ87">
        <f>IF('7. Pause minimal'!$C$3="Score",2,2)</f>
        <v>2</v>
      </c>
      <c r="BA87">
        <f>IF('7. Pause minimal'!$C$3="Score",2,3)</f>
        <v>3</v>
      </c>
      <c r="BB87">
        <f>IF('7. Pause minimal'!$C$3="Score",2,2)</f>
        <v>2</v>
      </c>
      <c r="BC87">
        <f>IF('7. Pause minimal'!$C$3="Score",2,2)</f>
        <v>2</v>
      </c>
      <c r="BD87">
        <f>IF('7. Pause minimal'!$C$3="Score",2,2)</f>
        <v>2</v>
      </c>
      <c r="BE87">
        <f>IF('7. Pause minimal'!$C$3="Score",2,2)</f>
        <v>2</v>
      </c>
      <c r="BF87">
        <f>IF('7. Pause minimal'!$C$3="Score",2,3)</f>
        <v>3</v>
      </c>
      <c r="BG87">
        <f>IF('7. Pause minimal'!$C$3="Score",2,2)</f>
        <v>2</v>
      </c>
      <c r="BH87">
        <f>IF('7. Pause minimal'!$C$3="Score",1,1)</f>
        <v>1</v>
      </c>
      <c r="BI87">
        <f>IF('7. Pause minimal'!$C$3="Score",1,1)</f>
        <v>1</v>
      </c>
      <c r="BJ87">
        <f>IF('7. Pause minimal'!$C$3="Score",1,1)</f>
        <v>1</v>
      </c>
      <c r="BK87">
        <f>IF('7. Pause minimal'!$C$3="Score",1,1)</f>
        <v>1</v>
      </c>
      <c r="BL87">
        <f>IF('7. Pause minimal'!$C$3="Score",1,1)</f>
        <v>1</v>
      </c>
      <c r="BM87">
        <f>IF('7. Pause minimal'!$C$3="Score",0,0)</f>
        <v>0</v>
      </c>
      <c r="BN87">
        <f>IF('7. Pause minimal'!$C$3="Score",0,0)</f>
        <v>0</v>
      </c>
      <c r="BO87">
        <f>IF('7. Pause minimal'!$C$3="Score",0,0)</f>
        <v>0</v>
      </c>
      <c r="BP87">
        <f>IF('7. Pause minimal'!$C$3="Score",0,0)</f>
        <v>0</v>
      </c>
      <c r="BQ87">
        <f>IF('7. Pause minimal'!$C$3="Score",1,1)</f>
        <v>1</v>
      </c>
      <c r="BR87">
        <f>IF('7. Pause minimal'!$C$3="Score",1,1)</f>
        <v>1</v>
      </c>
      <c r="BS87">
        <f>IF('7. Pause minimal'!$C$3="Score",1,1)</f>
        <v>1</v>
      </c>
      <c r="BT87">
        <f>IF('7. Pause minimal'!$C$3="Score",1,1)</f>
        <v>1</v>
      </c>
      <c r="BU87">
        <f>IF('7. Pause minimal'!$C$3="Score",1,1)</f>
        <v>1</v>
      </c>
      <c r="BV87">
        <f>IF('7. Pause minimal'!$C$3="Score",1,1)</f>
        <v>1</v>
      </c>
      <c r="BW87">
        <f>IF('7. Pause minimal'!$C$3="Score",1,1)</f>
        <v>1</v>
      </c>
      <c r="BX87">
        <f>IF('7. Pause minimal'!$C$3="Score",0,0)</f>
        <v>0</v>
      </c>
      <c r="BY87">
        <f>IF('7. Pause minimal'!$C$3="Score",1,1)</f>
        <v>1</v>
      </c>
      <c r="BZ87">
        <f>IF('7. Pause minimal'!$C$3="Score",1,1)</f>
        <v>1</v>
      </c>
      <c r="CA87">
        <f>IF('7. Pause minimal'!$C$3="Score",1,1)</f>
        <v>1</v>
      </c>
      <c r="CB87">
        <f>IF('7. Pause minimal'!$C$3="Score",1,1)</f>
        <v>1</v>
      </c>
      <c r="CC87">
        <f>IF('7. Pause minimal'!$C$3="Score",1,1)</f>
        <v>1</v>
      </c>
      <c r="CD87">
        <f>IF('7. Pause minimal'!$C$3="Score",2,2)</f>
        <v>2</v>
      </c>
      <c r="CE87">
        <f>IF('7. Pause minimal'!$C$3="Score",2,2)</f>
        <v>2</v>
      </c>
      <c r="CF87">
        <f>IF('7. Pause minimal'!$C$3="Score",1,1)</f>
        <v>1</v>
      </c>
      <c r="CG87">
        <f>IF('7. Pause minimal'!$C$3="Score",1,1)</f>
        <v>1</v>
      </c>
      <c r="CH87">
        <f>IF('7. Pause minimal'!$C$3="Score",1,1)</f>
        <v>1</v>
      </c>
      <c r="CI87">
        <f>IF('7. Pause minimal'!$C$3="Score",2,2)</f>
        <v>2</v>
      </c>
      <c r="CJ87">
        <f>IF('7. Pause minimal'!$C$3="Score",2,2)</f>
        <v>2</v>
      </c>
      <c r="CK87">
        <f>IF('7. Pause minimal'!$C$3="Score",1,1)</f>
        <v>1</v>
      </c>
      <c r="CL87">
        <f>IF('7. Pause minimal'!$C$3="Score",1,1)</f>
        <v>1</v>
      </c>
      <c r="CM87">
        <f>IF('7. Pause minimal'!$C$3="Score",1,1)</f>
        <v>1</v>
      </c>
      <c r="CN87">
        <f>IF('7. Pause minimal'!$C$3="Score",1,1)</f>
        <v>1</v>
      </c>
      <c r="CO87">
        <f>IF('7. Pause minimal'!$C$3="Score",1,1)</f>
        <v>1</v>
      </c>
      <c r="CP87">
        <f>IF('7. Pause minimal'!$C$3="Score",1,1)</f>
        <v>1</v>
      </c>
      <c r="CQ87">
        <f>IF('7. Pause minimal'!$C$3="Score",1,1)</f>
        <v>1</v>
      </c>
      <c r="CR87">
        <f>IF('7. Pause minimal'!$C$3="Score",1,1)</f>
        <v>1</v>
      </c>
      <c r="CS87">
        <f>IF('7. Pause minimal'!$C$3="Score",1,1)</f>
        <v>1</v>
      </c>
      <c r="CT87">
        <f>IF('7. Pause minimal'!$C$3="Score",1,1)</f>
        <v>1</v>
      </c>
      <c r="CU87">
        <f>IF('7. Pause minimal'!$C$3="Score",2,2)</f>
        <v>2</v>
      </c>
      <c r="CV87">
        <f>IF('7. Pause minimal'!$C$3="Score",2,2)</f>
        <v>2</v>
      </c>
      <c r="CW87">
        <f>IF('7. Pause minimal'!$C$3="Score",1,1)</f>
        <v>1</v>
      </c>
      <c r="CX87">
        <f>IF('7. Pause minimal'!$C$3="Score",1,1)</f>
        <v>1</v>
      </c>
      <c r="CY87">
        <f>IF('7. Pause minimal'!$C$3="Score",1,1)</f>
        <v>1</v>
      </c>
      <c r="CZ87">
        <f>IF('7. Pause minimal'!$C$3="Score",0,0)</f>
        <v>0</v>
      </c>
      <c r="DA87">
        <f>IF('7. Pause minimal'!$C$3="Score",0,0)</f>
        <v>0</v>
      </c>
    </row>
    <row r="88" spans="2:105" x14ac:dyDescent="0.35">
      <c r="B88" s="186" t="s">
        <v>1183</v>
      </c>
      <c r="D88" s="478">
        <f t="shared" si="4"/>
        <v>0.96470588235294119</v>
      </c>
      <c r="E88">
        <f>IF('7. Pause minimal'!$C$3="Score",,)</f>
        <v>0</v>
      </c>
      <c r="P88">
        <f>IF('7. Pause minimal'!$C$3="Score",,)</f>
        <v>0</v>
      </c>
      <c r="Q88">
        <f>IF('7. Pause minimal'!$C$3="Score",,)</f>
        <v>0</v>
      </c>
      <c r="R88">
        <f>IF('7. Pause minimal'!$C$3="Score",,)</f>
        <v>0</v>
      </c>
      <c r="S88">
        <f>IF('7. Pause minimal'!$C$3="Score",,)</f>
        <v>0</v>
      </c>
      <c r="T88">
        <f>IF('7. Pause minimal'!$C$3="Score",,)</f>
        <v>0</v>
      </c>
      <c r="U88">
        <f>IF('7. Pause minimal'!$C$3="Score",1,1)</f>
        <v>1</v>
      </c>
      <c r="V88">
        <f>IF('7. Pause minimal'!$C$3="Score",1,1)</f>
        <v>1</v>
      </c>
      <c r="W88">
        <f>IF('7. Pause minimal'!$C$3="Score",1,1)</f>
        <v>1</v>
      </c>
      <c r="X88">
        <f>IF('7. Pause minimal'!$C$3="Score",1,1)</f>
        <v>1</v>
      </c>
      <c r="Y88">
        <f>IF('7. Pause minimal'!$C$3="Score",2,2)</f>
        <v>2</v>
      </c>
      <c r="Z88">
        <f>IF('7. Pause minimal'!$C$3="Score",2,2)</f>
        <v>2</v>
      </c>
      <c r="AA88">
        <f>IF('7. Pause minimal'!$C$3="Score",2,2)</f>
        <v>2</v>
      </c>
      <c r="AB88">
        <f>IF('7. Pause minimal'!$C$3="Score",1,1)</f>
        <v>1</v>
      </c>
      <c r="AC88">
        <f>IF('7. Pause minimal'!$C$3="Score",1,1)</f>
        <v>1</v>
      </c>
      <c r="AD88">
        <f>IF('7. Pause minimal'!$C$3="Score",1,1)</f>
        <v>1</v>
      </c>
      <c r="AE88">
        <f>IF('7. Pause minimal'!$C$3="Score",1,1)</f>
        <v>1</v>
      </c>
      <c r="AF88">
        <f>IF('7. Pause minimal'!$C$3="Score",0,0)</f>
        <v>0</v>
      </c>
      <c r="AG88">
        <f>IF('7. Pause minimal'!$C$3="Score",0,0)</f>
        <v>0</v>
      </c>
      <c r="AH88">
        <f>IF('7. Pause minimal'!$C$3="Score",0,0)</f>
        <v>0</v>
      </c>
      <c r="AI88">
        <f>IF('7. Pause minimal'!$C$3="Score",0,0)</f>
        <v>0</v>
      </c>
      <c r="AJ88">
        <f>IF('7. Pause minimal'!$C$3="Score",0,0)</f>
        <v>0</v>
      </c>
      <c r="AK88">
        <f>IF('7. Pause minimal'!$C$3="Score",0,0)</f>
        <v>0</v>
      </c>
      <c r="AL88">
        <f>IF('7. Pause minimal'!$C$3="Score",1,1)</f>
        <v>1</v>
      </c>
      <c r="AM88">
        <f>IF('7. Pause minimal'!$C$3="Score",1,1)</f>
        <v>1</v>
      </c>
      <c r="AN88">
        <f>IF('7. Pause minimal'!$C$3="Score",1,1)</f>
        <v>1</v>
      </c>
      <c r="AO88">
        <f>IF('7. Pause minimal'!$C$3="Score",1,1)</f>
        <v>1</v>
      </c>
      <c r="AP88">
        <f>IF('7. Pause minimal'!$C$3="Score",1,1)</f>
        <v>1</v>
      </c>
      <c r="AQ88">
        <f>IF('7. Pause minimal'!$C$3="Score",1,1)</f>
        <v>1</v>
      </c>
      <c r="AR88">
        <f>IF('7. Pause minimal'!$C$3="Score",2,2)</f>
        <v>2</v>
      </c>
      <c r="AS88">
        <f>IF('7. Pause minimal'!$C$3="Score",1,1)</f>
        <v>1</v>
      </c>
      <c r="AT88">
        <f>IF('7. Pause minimal'!$C$3="Score",1,1)</f>
        <v>1</v>
      </c>
      <c r="AU88">
        <f>IF('7. Pause minimal'!$C$3="Score",1,1)</f>
        <v>1</v>
      </c>
      <c r="AV88">
        <f>IF('7. Pause minimal'!$C$3="Score",2,2)</f>
        <v>2</v>
      </c>
      <c r="AW88">
        <f>IF('7. Pause minimal'!$C$3="Score",2,2)</f>
        <v>2</v>
      </c>
      <c r="AX88">
        <f>IF('7. Pause minimal'!$C$3="Score",2,2)</f>
        <v>2</v>
      </c>
      <c r="AY88">
        <f>IF('7. Pause minimal'!$C$3="Score",1,1)</f>
        <v>1</v>
      </c>
      <c r="AZ88">
        <f>IF('7. Pause minimal'!$C$3="Score",1,1)</f>
        <v>1</v>
      </c>
      <c r="BA88">
        <f>IF('7. Pause minimal'!$C$3="Score",1,1)</f>
        <v>1</v>
      </c>
      <c r="BB88">
        <f>IF('7. Pause minimal'!$C$3="Score",1,1)</f>
        <v>1</v>
      </c>
      <c r="BC88">
        <f>IF('7. Pause minimal'!$C$3="Score",0,0)</f>
        <v>0</v>
      </c>
      <c r="BD88">
        <f>IF('7. Pause minimal'!$C$3="Score",1,1)</f>
        <v>1</v>
      </c>
      <c r="BE88">
        <f>IF('7. Pause minimal'!$C$3="Score",1,1)</f>
        <v>1</v>
      </c>
      <c r="BF88">
        <f>IF('7. Pause minimal'!$C$3="Score",1,1)</f>
        <v>1</v>
      </c>
      <c r="BG88">
        <f>IF('7. Pause minimal'!$C$3="Score",1,1)</f>
        <v>1</v>
      </c>
      <c r="BH88">
        <f>IF('7. Pause minimal'!$C$3="Score",2,2)</f>
        <v>2</v>
      </c>
      <c r="BI88">
        <f>IF('7. Pause minimal'!$C$3="Score",2,2)</f>
        <v>2</v>
      </c>
      <c r="BJ88">
        <f>IF('7. Pause minimal'!$C$3="Score",2,2)</f>
        <v>2</v>
      </c>
      <c r="BK88">
        <f>IF('7. Pause minimal'!$C$3="Score",1,1)</f>
        <v>1</v>
      </c>
      <c r="BL88">
        <f>IF('7. Pause minimal'!$C$3="Score",1,1)</f>
        <v>1</v>
      </c>
      <c r="BM88">
        <f>IF('7. Pause minimal'!$C$3="Score",2,2)</f>
        <v>2</v>
      </c>
      <c r="BN88">
        <f>IF('7. Pause minimal'!$C$3="Score",2,2)</f>
        <v>2</v>
      </c>
      <c r="BO88">
        <f>IF('7. Pause minimal'!$C$3="Score",1,1)</f>
        <v>1</v>
      </c>
      <c r="BP88">
        <f>IF('7. Pause minimal'!$C$3="Score",1,1)</f>
        <v>1</v>
      </c>
      <c r="BQ88">
        <f>IF('7. Pause minimal'!$C$3="Score",1,1)</f>
        <v>1</v>
      </c>
      <c r="BR88">
        <f>IF('7. Pause minimal'!$C$3="Score",1,1)</f>
        <v>1</v>
      </c>
      <c r="BS88">
        <f>IF('7. Pause minimal'!$C$3="Score",1,1)</f>
        <v>1</v>
      </c>
      <c r="BT88">
        <f>IF('7. Pause minimal'!$C$3="Score",0,0)</f>
        <v>0</v>
      </c>
      <c r="BU88">
        <f>IF('7. Pause minimal'!$C$3="Score",0,0)</f>
        <v>0</v>
      </c>
      <c r="BV88">
        <f>IF('7. Pause minimal'!$C$3="Score",0,0)</f>
        <v>0</v>
      </c>
      <c r="BW88">
        <f>IF('7. Pause minimal'!$C$3="Score",0,0)</f>
        <v>0</v>
      </c>
      <c r="BX88">
        <f>IF('7. Pause minimal'!$C$3="Score",1,1)</f>
        <v>1</v>
      </c>
      <c r="BY88">
        <f>IF('7. Pause minimal'!$C$3="Score",1,1)</f>
        <v>1</v>
      </c>
      <c r="BZ88">
        <f>IF('7. Pause minimal'!$C$3="Score",1,1)</f>
        <v>1</v>
      </c>
      <c r="CA88">
        <f>IF('7. Pause minimal'!$C$3="Score",1,1)</f>
        <v>1</v>
      </c>
      <c r="CB88">
        <f>IF('7. Pause minimal'!$C$3="Score",1,1)</f>
        <v>1</v>
      </c>
      <c r="CC88">
        <f>IF('7. Pause minimal'!$C$3="Score",1,1)</f>
        <v>1</v>
      </c>
      <c r="CD88">
        <f>IF('7. Pause minimal'!$C$3="Score",2,2)</f>
        <v>2</v>
      </c>
      <c r="CE88">
        <f>IF('7. Pause minimal'!$C$3="Score",1,1)</f>
        <v>1</v>
      </c>
      <c r="CF88">
        <f>IF('7. Pause minimal'!$C$3="Score",1,1)</f>
        <v>1</v>
      </c>
      <c r="CG88">
        <f>IF('7. Pause minimal'!$C$3="Score",1,1)</f>
        <v>1</v>
      </c>
      <c r="CH88">
        <f>IF('7. Pause minimal'!$C$3="Score",1,1)</f>
        <v>1</v>
      </c>
      <c r="CI88">
        <f>IF('7. Pause minimal'!$C$3="Score",1,1)</f>
        <v>1</v>
      </c>
      <c r="CJ88">
        <f>IF('7. Pause minimal'!$C$3="Score",1,1)</f>
        <v>1</v>
      </c>
      <c r="CK88">
        <f>IF('7. Pause minimal'!$C$3="Score",0,0)</f>
        <v>0</v>
      </c>
      <c r="CL88">
        <f>IF('7. Pause minimal'!$C$3="Score",0,0)</f>
        <v>0</v>
      </c>
      <c r="CM88">
        <f>IF('7. Pause minimal'!$C$3="Score",0,0)</f>
        <v>0</v>
      </c>
      <c r="CN88">
        <f>IF('7. Pause minimal'!$C$3="Score",0,0)</f>
        <v>0</v>
      </c>
      <c r="CO88">
        <f>IF('7. Pause minimal'!$C$3="Score",1,1)</f>
        <v>1</v>
      </c>
      <c r="CP88">
        <f>IF('7. Pause minimal'!$C$3="Score",1,1)</f>
        <v>1</v>
      </c>
      <c r="CQ88">
        <f>IF('7. Pause minimal'!$C$3="Score",1,1)</f>
        <v>1</v>
      </c>
      <c r="CR88">
        <f>IF('7. Pause minimal'!$C$3="Score",1,1)</f>
        <v>1</v>
      </c>
      <c r="CS88">
        <f>IF('7. Pause minimal'!$C$3="Score",1,1)</f>
        <v>1</v>
      </c>
      <c r="CT88">
        <f>IF('7. Pause minimal'!$C$3="Score",1,1)</f>
        <v>1</v>
      </c>
      <c r="CU88">
        <f>IF('7. Pause minimal'!$C$3="Score",2,2)</f>
        <v>2</v>
      </c>
      <c r="CV88">
        <f>IF('7. Pause minimal'!$C$3="Score",1,1)</f>
        <v>1</v>
      </c>
      <c r="CW88">
        <f>IF('7. Pause minimal'!$C$3="Score",1,1)</f>
        <v>1</v>
      </c>
      <c r="CX88">
        <f>IF('7. Pause minimal'!$C$3="Score",1,1)</f>
        <v>1</v>
      </c>
      <c r="CY88">
        <f>IF('7. Pause minimal'!$C$3="Score",1,1)</f>
        <v>1</v>
      </c>
      <c r="CZ88">
        <f>IF('7. Pause minimal'!$C$3="Score",0,0)</f>
        <v>0</v>
      </c>
      <c r="DA88">
        <f>IF('7. Pause minimal'!$C$3="Score",0,0)</f>
        <v>0</v>
      </c>
    </row>
    <row r="89" spans="2:105" x14ac:dyDescent="0.35">
      <c r="B89" s="186" t="s">
        <v>1184</v>
      </c>
      <c r="D89" s="478">
        <f t="shared" si="4"/>
        <v>0.84705882352941175</v>
      </c>
      <c r="U89">
        <f>IF('7. Pause minimal'!$C$3="Score",1,1)</f>
        <v>1</v>
      </c>
      <c r="V89">
        <f>IF('7. Pause minimal'!$C$3="Score",1,1)</f>
        <v>1</v>
      </c>
      <c r="W89">
        <f>IF('7. Pause minimal'!$C$3="Score",0,0)</f>
        <v>0</v>
      </c>
      <c r="X89">
        <f>IF('7. Pause minimal'!$C$3="Score",0,0)</f>
        <v>0</v>
      </c>
      <c r="Y89">
        <f>IF('7. Pause minimal'!$C$3="Score",0,0)</f>
        <v>0</v>
      </c>
      <c r="Z89">
        <f>IF('7. Pause minimal'!$C$3="Score",0,0)</f>
        <v>0</v>
      </c>
      <c r="AA89">
        <f>IF('7. Pause minimal'!$C$3="Score",1,1)</f>
        <v>1</v>
      </c>
      <c r="AB89">
        <f>IF('7. Pause minimal'!$C$3="Score",2,2)</f>
        <v>2</v>
      </c>
      <c r="AC89">
        <f>IF('7. Pause minimal'!$C$3="Score",2,2)</f>
        <v>2</v>
      </c>
      <c r="AD89">
        <f>IF('7. Pause minimal'!$C$3="Score",2,2)</f>
        <v>2</v>
      </c>
      <c r="AE89">
        <f>IF('7. Pause minimal'!$C$3="Score",2,2)</f>
        <v>2</v>
      </c>
      <c r="AF89">
        <f>IF('7. Pause minimal'!$C$3="Score",2,2)</f>
        <v>2</v>
      </c>
      <c r="AG89">
        <f>IF('7. Pause minimal'!$C$3="Score",2,2)</f>
        <v>2</v>
      </c>
      <c r="AH89">
        <f>IF('7. Pause minimal'!$C$3="Score",1,1)</f>
        <v>1</v>
      </c>
      <c r="AI89">
        <f>IF('7. Pause minimal'!$C$3="Score",0,0)</f>
        <v>0</v>
      </c>
      <c r="AJ89">
        <f>IF('7. Pause minimal'!$C$3="Score",0,0)</f>
        <v>0</v>
      </c>
      <c r="AK89">
        <f>IF('7. Pause minimal'!$C$3="Score",0,0)</f>
        <v>0</v>
      </c>
      <c r="AL89">
        <f>IF('7. Pause minimal'!$C$3="Score",1,1)</f>
        <v>1</v>
      </c>
      <c r="AM89">
        <f>IF('7. Pause minimal'!$C$3="Score",1,1)</f>
        <v>1</v>
      </c>
      <c r="AN89">
        <f>IF('7. Pause minimal'!$C$3="Score",1,1)</f>
        <v>1</v>
      </c>
      <c r="AO89">
        <f>IF('7. Pause minimal'!$C$3="Score",1,1)</f>
        <v>1</v>
      </c>
      <c r="AP89">
        <f>IF('7. Pause minimal'!$C$3="Score",1,1)</f>
        <v>1</v>
      </c>
      <c r="AQ89">
        <f>IF('7. Pause minimal'!$C$3="Score",1,1)</f>
        <v>1</v>
      </c>
      <c r="AR89">
        <f>IF('7. Pause minimal'!$C$3="Score",1,1)</f>
        <v>1</v>
      </c>
      <c r="AS89">
        <f>IF('7. Pause minimal'!$C$3="Score",1,1)</f>
        <v>1</v>
      </c>
      <c r="AT89">
        <f>IF('7. Pause minimal'!$C$3="Score",1,1)</f>
        <v>1</v>
      </c>
      <c r="AU89">
        <f>IF('7. Pause minimal'!$C$3="Score",1,1)</f>
        <v>1</v>
      </c>
      <c r="AV89">
        <f>IF('7. Pause minimal'!$C$3="Score",1,1)</f>
        <v>1</v>
      </c>
      <c r="AW89">
        <f>IF('7. Pause minimal'!$C$3="Score",1,1)</f>
        <v>1</v>
      </c>
      <c r="AX89">
        <f>IF('7. Pause minimal'!$C$3="Score",1,1)</f>
        <v>1</v>
      </c>
      <c r="AY89">
        <f>IF('7. Pause minimal'!$C$3="Score",1,1)</f>
        <v>1</v>
      </c>
      <c r="AZ89">
        <f>IF('7. Pause minimal'!$C$3="Score",0,0)</f>
        <v>0</v>
      </c>
      <c r="BA89">
        <f>IF('7. Pause minimal'!$C$3="Score",0,0)</f>
        <v>0</v>
      </c>
      <c r="BB89">
        <f>IF('7. Pause minimal'!$C$3="Score",0,0)</f>
        <v>0</v>
      </c>
      <c r="BC89">
        <f>IF('7. Pause minimal'!$C$3="Score",1,1)</f>
        <v>1</v>
      </c>
      <c r="BD89">
        <f>IF('7. Pause minimal'!$C$3="Score",1,1)</f>
        <v>1</v>
      </c>
      <c r="BE89">
        <f>IF('7. Pause minimal'!$C$3="Score",1,1)</f>
        <v>1</v>
      </c>
      <c r="BF89">
        <f>IF('7. Pause minimal'!$C$3="Score",1,1)</f>
        <v>1</v>
      </c>
      <c r="BG89">
        <f>IF('7. Pause minimal'!$C$3="Score",1,1)</f>
        <v>1</v>
      </c>
      <c r="BH89">
        <f>IF('7. Pause minimal'!$C$3="Score",1,1)</f>
        <v>1</v>
      </c>
      <c r="BI89">
        <f>IF('7. Pause minimal'!$C$3="Score",1,1)</f>
        <v>1</v>
      </c>
      <c r="BJ89">
        <f>IF('7. Pause minimal'!$C$3="Score",0,0)</f>
        <v>0</v>
      </c>
      <c r="BK89">
        <f>IF('7. Pause minimal'!$C$3="Score",1,1)</f>
        <v>1</v>
      </c>
      <c r="BL89">
        <f>IF('7. Pause minimal'!$C$3="Score",1,1)</f>
        <v>1</v>
      </c>
      <c r="BM89">
        <f>IF('7. Pause minimal'!$C$3="Score",1,1)</f>
        <v>1</v>
      </c>
      <c r="BN89">
        <f>IF('7. Pause minimal'!$C$3="Score",1,1)</f>
        <v>1</v>
      </c>
      <c r="BO89">
        <f>IF('7. Pause minimal'!$C$3="Score",2,2)</f>
        <v>2</v>
      </c>
      <c r="BP89">
        <f>IF('7. Pause minimal'!$C$3="Score",2,2)</f>
        <v>2</v>
      </c>
      <c r="BQ89">
        <f>IF('7. Pause minimal'!$C$3="Score",2,2)</f>
        <v>2</v>
      </c>
      <c r="BR89">
        <f>IF('7. Pause minimal'!$C$3="Score",1,1)</f>
        <v>1</v>
      </c>
      <c r="BS89">
        <f>IF('7. Pause minimal'!$C$3="Score",1,1)</f>
        <v>1</v>
      </c>
      <c r="BT89">
        <f>IF('7. Pause minimal'!$C$3="Score",1,1)</f>
        <v>1</v>
      </c>
      <c r="BU89">
        <f>IF('7. Pause minimal'!$C$3="Score",1,1)</f>
        <v>1</v>
      </c>
      <c r="BV89">
        <f>IF('7. Pause minimal'!$C$3="Score",0,0)</f>
        <v>0</v>
      </c>
      <c r="BW89">
        <f>IF('7. Pause minimal'!$C$3="Score",0,0)</f>
        <v>0</v>
      </c>
      <c r="BX89">
        <f>IF('7. Pause minimal'!$C$3="Score",0,0)</f>
        <v>0</v>
      </c>
      <c r="BY89">
        <f>IF('7. Pause minimal'!$C$3="Score",1,1)</f>
        <v>1</v>
      </c>
      <c r="BZ89">
        <f>IF('7. Pause minimal'!$C$3="Score",1,1)</f>
        <v>1</v>
      </c>
      <c r="CA89">
        <f>IF('7. Pause minimal'!$C$3="Score",1,1)</f>
        <v>1</v>
      </c>
      <c r="CB89">
        <f>IF('7. Pause minimal'!$C$3="Score",1,1)</f>
        <v>1</v>
      </c>
      <c r="CC89">
        <f>IF('7. Pause minimal'!$C$3="Score",1,1)</f>
        <v>1</v>
      </c>
      <c r="CD89">
        <f>IF('7. Pause minimal'!$C$3="Score",2,2)</f>
        <v>2</v>
      </c>
      <c r="CE89">
        <f>IF('7. Pause minimal'!$C$3="Score",2,3)</f>
        <v>3</v>
      </c>
      <c r="CF89">
        <f>IF('7. Pause minimal'!$C$3="Score",2,2)</f>
        <v>2</v>
      </c>
      <c r="CG89">
        <f>IF('7. Pause minimal'!$C$3="Score",2,2)</f>
        <v>2</v>
      </c>
      <c r="CH89">
        <f>IF('7. Pause minimal'!$C$3="Score",2,2)</f>
        <v>2</v>
      </c>
      <c r="CI89">
        <f>IF('7. Pause minimal'!$C$3="Score",2,2)</f>
        <v>2</v>
      </c>
      <c r="CJ89">
        <f>IF('7. Pause minimal'!$C$3="Score",2,2)</f>
        <v>2</v>
      </c>
      <c r="CK89">
        <f>IF('7. Pause minimal'!$C$3="Score",1,1)</f>
        <v>1</v>
      </c>
      <c r="CL89">
        <f>IF('7. Pause minimal'!$C$3="Score",0,0)</f>
        <v>0</v>
      </c>
      <c r="CM89">
        <f>IF('7. Pause minimal'!$C$3="Score",0,0)</f>
        <v>0</v>
      </c>
      <c r="CN89">
        <f>IF('7. Pause minimal'!$C$3="Score",0,0)</f>
        <v>0</v>
      </c>
      <c r="CO89">
        <f>IF('7. Pause minimal'!$C$3="Score",0,0)</f>
        <v>0</v>
      </c>
      <c r="CP89">
        <f>IF('7. Pause minimal'!$C$3="Score",0,0)</f>
        <v>0</v>
      </c>
      <c r="CQ89">
        <f>IF('7. Pause minimal'!$C$3="Score",0,0)</f>
        <v>0</v>
      </c>
      <c r="CR89">
        <f>IF('7. Pause minimal'!$C$3="Score",0,0)</f>
        <v>0</v>
      </c>
      <c r="CS89">
        <f>IF('7. Pause minimal'!$C$3="Score",0,0)</f>
        <v>0</v>
      </c>
      <c r="CT89">
        <f>IF('7. Pause minimal'!$C$3="Score",0,0)</f>
        <v>0</v>
      </c>
      <c r="CU89">
        <f>IF('7. Pause minimal'!$C$3="Score",0,0)</f>
        <v>0</v>
      </c>
      <c r="CV89">
        <f>IF('7. Pause minimal'!$C$3="Score",0,0)</f>
        <v>0</v>
      </c>
      <c r="CW89">
        <f>IF('7. Pause minimal'!$C$3="Score",0,0)</f>
        <v>0</v>
      </c>
      <c r="CX89">
        <f>IF('7. Pause minimal'!$C$3="Score",0,0)</f>
        <v>0</v>
      </c>
      <c r="CY89">
        <f>IF('7. Pause minimal'!$C$3="Score",0,0)</f>
        <v>0</v>
      </c>
      <c r="CZ89">
        <f>IF('7. Pause minimal'!$C$3="Score",0,0)</f>
        <v>0</v>
      </c>
      <c r="DA89">
        <f>IF('7. Pause minimal'!$C$3="Score",0,0)</f>
        <v>0</v>
      </c>
    </row>
    <row r="90" spans="2:105" x14ac:dyDescent="0.35">
      <c r="B90" s="186" t="s">
        <v>1185</v>
      </c>
      <c r="D90" s="478">
        <f t="shared" si="4"/>
        <v>1.1529411764705881</v>
      </c>
      <c r="U90">
        <f>IF('7. Pause minimal'!$C$3="Score",0,0)</f>
        <v>0</v>
      </c>
      <c r="V90">
        <f>IF('7. Pause minimal'!$C$3="Score",0,0)</f>
        <v>0</v>
      </c>
      <c r="W90">
        <f>IF('7. Pause minimal'!$C$3="Score",1,1)</f>
        <v>1</v>
      </c>
      <c r="X90">
        <f>IF('7. Pause minimal'!$C$3="Score",1,1)</f>
        <v>1</v>
      </c>
      <c r="Y90">
        <f>IF('7. Pause minimal'!$C$3="Score",1,1)</f>
        <v>1</v>
      </c>
      <c r="Z90">
        <f>IF('7. Pause minimal'!$C$3="Score",1,1)</f>
        <v>1</v>
      </c>
      <c r="AA90">
        <f>IF('7. Pause minimal'!$C$3="Score",1,1)</f>
        <v>1</v>
      </c>
      <c r="AB90">
        <f>IF('7. Pause minimal'!$C$3="Score",1,1)</f>
        <v>1</v>
      </c>
      <c r="AC90">
        <f>IF('7. Pause minimal'!$C$3="Score",1,1)</f>
        <v>1</v>
      </c>
      <c r="AD90">
        <f>IF('7. Pause minimal'!$C$3="Score",0,0)</f>
        <v>0</v>
      </c>
      <c r="AE90">
        <f>IF('7. Pause minimal'!$C$3="Score",0,0)</f>
        <v>0</v>
      </c>
      <c r="AF90">
        <f>IF('7. Pause minimal'!$C$3="Score",0,0)</f>
        <v>0</v>
      </c>
      <c r="AG90">
        <f>IF('7. Pause minimal'!$C$3="Score",1,1)</f>
        <v>1</v>
      </c>
      <c r="AH90">
        <f>IF('7. Pause minimal'!$C$3="Score",2,2)</f>
        <v>2</v>
      </c>
      <c r="AI90">
        <f>IF('7. Pause minimal'!$C$3="Score",2,2)</f>
        <v>2</v>
      </c>
      <c r="AJ90">
        <f>IF('7. Pause minimal'!$C$3="Score",2,2)</f>
        <v>2</v>
      </c>
      <c r="AK90">
        <f>IF('7. Pause minimal'!$C$3="Score",2,2)</f>
        <v>2</v>
      </c>
      <c r="AL90">
        <f>IF('7. Pause minimal'!$C$3="Score",2,2)</f>
        <v>2</v>
      </c>
      <c r="AM90">
        <f>IF('7. Pause minimal'!$C$3="Score",2,2)</f>
        <v>2</v>
      </c>
      <c r="AN90">
        <f>IF('7. Pause minimal'!$C$3="Score",2,2)</f>
        <v>2</v>
      </c>
      <c r="AO90">
        <f>IF('7. Pause minimal'!$C$3="Score",1,1)</f>
        <v>1</v>
      </c>
      <c r="AP90">
        <f>IF('7. Pause minimal'!$C$3="Score",1,1)</f>
        <v>1</v>
      </c>
      <c r="AQ90">
        <f>IF('7. Pause minimal'!$C$3="Score",1,1)</f>
        <v>1</v>
      </c>
      <c r="AR90">
        <f>IF('7. Pause minimal'!$C$3="Score",1,1)</f>
        <v>1</v>
      </c>
      <c r="AS90">
        <f>IF('7. Pause minimal'!$C$3="Score",2,2)</f>
        <v>2</v>
      </c>
      <c r="AT90">
        <f>IF('7. Pause minimal'!$C$3="Score",2,3)</f>
        <v>3</v>
      </c>
      <c r="AU90">
        <f>IF('7. Pause minimal'!$C$3="Score",2,2)</f>
        <v>2</v>
      </c>
      <c r="AV90">
        <f>IF('7. Pause minimal'!$C$3="Score",2,2)</f>
        <v>2</v>
      </c>
      <c r="AW90">
        <f>IF('7. Pause minimal'!$C$3="Score",2,2)</f>
        <v>2</v>
      </c>
      <c r="AX90">
        <f>IF('7. Pause minimal'!$C$3="Score",2,2)</f>
        <v>2</v>
      </c>
      <c r="AY90">
        <f>IF('7. Pause minimal'!$C$3="Score",2,3)</f>
        <v>3</v>
      </c>
      <c r="AZ90">
        <f>IF('7. Pause minimal'!$C$3="Score",2,2)</f>
        <v>2</v>
      </c>
      <c r="BA90">
        <f>IF('7. Pause minimal'!$C$3="Score",1,1)</f>
        <v>1</v>
      </c>
      <c r="BB90">
        <f>IF('7. Pause minimal'!$C$3="Score",1,1)</f>
        <v>1</v>
      </c>
      <c r="BC90">
        <f>IF('7. Pause minimal'!$C$3="Score",1,1)</f>
        <v>1</v>
      </c>
      <c r="BD90">
        <f>IF('7. Pause minimal'!$C$3="Score",1,1)</f>
        <v>1</v>
      </c>
      <c r="BE90">
        <f>IF('7. Pause minimal'!$C$3="Score",1,1)</f>
        <v>1</v>
      </c>
      <c r="BF90">
        <f>IF('7. Pause minimal'!$C$3="Score",0,0)</f>
        <v>0</v>
      </c>
      <c r="BG90">
        <f>IF('7. Pause minimal'!$C$3="Score",0,0)</f>
        <v>0</v>
      </c>
      <c r="BH90">
        <f>IF('7. Pause minimal'!$C$3="Score",0,0)</f>
        <v>0</v>
      </c>
      <c r="BI90">
        <f>IF('7. Pause minimal'!$C$3="Score",0,0)</f>
        <v>0</v>
      </c>
      <c r="BJ90">
        <f>IF('7. Pause minimal'!$C$3="Score",1,1)</f>
        <v>1</v>
      </c>
      <c r="BK90">
        <f>IF('7. Pause minimal'!$C$3="Score",1,1)</f>
        <v>1</v>
      </c>
      <c r="BL90">
        <f>IF('7. Pause minimal'!$C$3="Score",1,1)</f>
        <v>1</v>
      </c>
      <c r="BM90">
        <f>IF('7. Pause minimal'!$C$3="Score",1,1)</f>
        <v>1</v>
      </c>
      <c r="BN90">
        <f>IF('7. Pause minimal'!$C$3="Score",1,1)</f>
        <v>1</v>
      </c>
      <c r="BO90">
        <f>IF('7. Pause minimal'!$C$3="Score",1,1)</f>
        <v>1</v>
      </c>
      <c r="BP90">
        <f>IF('7. Pause minimal'!$C$3="Score",1,1)</f>
        <v>1</v>
      </c>
      <c r="BQ90">
        <f>IF('7. Pause minimal'!$C$3="Score",0,0)</f>
        <v>0</v>
      </c>
      <c r="BR90">
        <f>IF('7. Pause minimal'!$C$3="Score",1,1)</f>
        <v>1</v>
      </c>
      <c r="BS90">
        <f>IF('7. Pause minimal'!$C$3="Score",1,1)</f>
        <v>1</v>
      </c>
      <c r="BT90">
        <f>IF('7. Pause minimal'!$C$3="Score",1,1)</f>
        <v>1</v>
      </c>
      <c r="BU90">
        <f>IF('7. Pause minimal'!$C$3="Score",1,1)</f>
        <v>1</v>
      </c>
      <c r="BV90">
        <f>IF('7. Pause minimal'!$C$3="Score",1,1)</f>
        <v>1</v>
      </c>
      <c r="BW90">
        <f>IF('7. Pause minimal'!$C$3="Score",2,2)</f>
        <v>2</v>
      </c>
      <c r="BX90">
        <f>IF('7. Pause minimal'!$C$3="Score",2,2)</f>
        <v>2</v>
      </c>
      <c r="BY90">
        <f>IF('7. Pause minimal'!$C$3="Score",1,1)</f>
        <v>1</v>
      </c>
      <c r="BZ90">
        <f>IF('7. Pause minimal'!$C$3="Score",1,1)</f>
        <v>1</v>
      </c>
      <c r="CA90">
        <f>IF('7. Pause minimal'!$C$3="Score",1,1)</f>
        <v>1</v>
      </c>
      <c r="CB90">
        <f>IF('7. Pause minimal'!$C$3="Score",2,2)</f>
        <v>2</v>
      </c>
      <c r="CC90">
        <f>IF('7. Pause minimal'!$C$3="Score",2,2)</f>
        <v>2</v>
      </c>
      <c r="CD90">
        <f>IF('7. Pause minimal'!$C$3="Score",1,1)</f>
        <v>1</v>
      </c>
      <c r="CE90">
        <f>IF('7. Pause minimal'!$C$3="Score",1,1)</f>
        <v>1</v>
      </c>
      <c r="CF90">
        <f>IF('7. Pause minimal'!$C$3="Score",1,1)</f>
        <v>1</v>
      </c>
      <c r="CG90">
        <f>IF('7. Pause minimal'!$C$3="Score",1,1)</f>
        <v>1</v>
      </c>
      <c r="CH90">
        <f>IF('7. Pause minimal'!$C$3="Score",1,1)</f>
        <v>1</v>
      </c>
      <c r="CI90">
        <f>IF('7. Pause minimal'!$C$3="Score",1,1)</f>
        <v>1</v>
      </c>
      <c r="CJ90">
        <f>IF('7. Pause minimal'!$C$3="Score",1,1)</f>
        <v>1</v>
      </c>
      <c r="CK90">
        <f>IF('7. Pause minimal'!$C$3="Score",1,1)</f>
        <v>1</v>
      </c>
      <c r="CL90">
        <f>IF('7. Pause minimal'!$C$3="Score",1,1)</f>
        <v>1</v>
      </c>
      <c r="CM90">
        <f>IF('7. Pause minimal'!$C$3="Score",1,1)</f>
        <v>1</v>
      </c>
      <c r="CN90">
        <f>IF('7. Pause minimal'!$C$3="Score",2,2)</f>
        <v>2</v>
      </c>
      <c r="CO90">
        <f>IF('7. Pause minimal'!$C$3="Score",2,2)</f>
        <v>2</v>
      </c>
      <c r="CP90">
        <f>IF('7. Pause minimal'!$C$3="Score",1,1)</f>
        <v>1</v>
      </c>
      <c r="CQ90">
        <f>IF('7. Pause minimal'!$C$3="Score",1,1)</f>
        <v>1</v>
      </c>
      <c r="CR90">
        <f>IF('7. Pause minimal'!$C$3="Score",1,1)</f>
        <v>1</v>
      </c>
      <c r="CS90">
        <f>IF('7. Pause minimal'!$C$3="Score",2,2)</f>
        <v>2</v>
      </c>
      <c r="CT90">
        <f>IF('7. Pause minimal'!$C$3="Score",2,2)</f>
        <v>2</v>
      </c>
      <c r="CU90">
        <f>IF('7. Pause minimal'!$C$3="Score",1,1)</f>
        <v>1</v>
      </c>
      <c r="CV90">
        <f>IF('7. Pause minimal'!$C$3="Score",1,1)</f>
        <v>1</v>
      </c>
      <c r="CW90">
        <f>IF('7. Pause minimal'!$C$3="Score",1,1)</f>
        <v>1</v>
      </c>
      <c r="CX90">
        <f>IF('7. Pause minimal'!$C$3="Score",1,1)</f>
        <v>1</v>
      </c>
      <c r="CY90">
        <f>IF('7. Pause minimal'!$C$3="Score",1,1)</f>
        <v>1</v>
      </c>
      <c r="CZ90">
        <f>IF('7. Pause minimal'!$C$3="Score",0,0)</f>
        <v>0</v>
      </c>
      <c r="DA90">
        <f>IF('7. Pause minimal'!$C$3="Score",0,0)</f>
        <v>0</v>
      </c>
    </row>
    <row r="91" spans="2:105" x14ac:dyDescent="0.35">
      <c r="B91" s="186" t="s">
        <v>1186</v>
      </c>
      <c r="D91" s="478">
        <f t="shared" si="4"/>
        <v>0</v>
      </c>
      <c r="U91">
        <f>IF('7. Pause minimal'!$C$3="Score",0,0)</f>
        <v>0</v>
      </c>
      <c r="V91">
        <f>IF('7. Pause minimal'!$C$3="Score",0,0)</f>
        <v>0</v>
      </c>
      <c r="W91">
        <f>IF('7. Pause minimal'!$C$3="Score",0,0)</f>
        <v>0</v>
      </c>
      <c r="X91">
        <f>IF('7. Pause minimal'!$C$3="Score",0,0)</f>
        <v>0</v>
      </c>
      <c r="Y91">
        <f>IF('7. Pause minimal'!$C$3="Score",0,0)</f>
        <v>0</v>
      </c>
      <c r="Z91">
        <f>IF('7. Pause minimal'!$C$3="Score",0,0)</f>
        <v>0</v>
      </c>
      <c r="AA91">
        <f>IF('7. Pause minimal'!$C$3="Score",0,0)</f>
        <v>0</v>
      </c>
      <c r="AB91">
        <f>IF('7. Pause minimal'!$C$3="Score",0,0)</f>
        <v>0</v>
      </c>
      <c r="AC91">
        <f>IF('7. Pause minimal'!$C$3="Score",0,0)</f>
        <v>0</v>
      </c>
      <c r="AD91">
        <f>IF('7. Pause minimal'!$C$3="Score",0,0)</f>
        <v>0</v>
      </c>
      <c r="AE91">
        <f>IF('7. Pause minimal'!$C$3="Score",0,0)</f>
        <v>0</v>
      </c>
      <c r="AF91">
        <f>IF('7. Pause minimal'!$C$3="Score",0,0)</f>
        <v>0</v>
      </c>
      <c r="AG91">
        <f>IF('7. Pause minimal'!$C$3="Score",0,0)</f>
        <v>0</v>
      </c>
      <c r="AH91">
        <f>IF('7. Pause minimal'!$C$3="Score",0,0)</f>
        <v>0</v>
      </c>
      <c r="AI91">
        <f>IF('7. Pause minimal'!$C$3="Score",0,0)</f>
        <v>0</v>
      </c>
      <c r="AJ91">
        <f>IF('7. Pause minimal'!$C$3="Score",0,0)</f>
        <v>0</v>
      </c>
      <c r="AK91">
        <f>IF('7. Pause minimal'!$C$3="Score",0,0)</f>
        <v>0</v>
      </c>
      <c r="AL91">
        <f>IF('7. Pause minimal'!$C$3="Score",0,0)</f>
        <v>0</v>
      </c>
      <c r="AM91">
        <f>IF('7. Pause minimal'!$C$3="Score",0,0)</f>
        <v>0</v>
      </c>
      <c r="AN91">
        <f>IF('7. Pause minimal'!$C$3="Score",0,0)</f>
        <v>0</v>
      </c>
      <c r="AO91">
        <f>IF('7. Pause minimal'!$C$3="Score",0,0)</f>
        <v>0</v>
      </c>
      <c r="AP91">
        <f>IF('7. Pause minimal'!$C$3="Score",0,0)</f>
        <v>0</v>
      </c>
      <c r="AQ91">
        <f>IF('7. Pause minimal'!$C$3="Score",0,0)</f>
        <v>0</v>
      </c>
      <c r="AR91">
        <f>IF('7. Pause minimal'!$C$3="Score",0,0)</f>
        <v>0</v>
      </c>
      <c r="AS91">
        <f>IF('7. Pause minimal'!$C$3="Score",0,0)</f>
        <v>0</v>
      </c>
      <c r="AT91">
        <f>IF('7. Pause minimal'!$C$3="Score",0,0)</f>
        <v>0</v>
      </c>
      <c r="AU91">
        <f>IF('7. Pause minimal'!$C$3="Score",0,0)</f>
        <v>0</v>
      </c>
      <c r="AV91">
        <f>IF('7. Pause minimal'!$C$3="Score",0,0)</f>
        <v>0</v>
      </c>
      <c r="AW91">
        <f>IF('7. Pause minimal'!$C$3="Score",0,0)</f>
        <v>0</v>
      </c>
      <c r="AX91">
        <f>IF('7. Pause minimal'!$C$3="Score",0,0)</f>
        <v>0</v>
      </c>
      <c r="AY91">
        <f>IF('7. Pause minimal'!$C$3="Score",0,0)</f>
        <v>0</v>
      </c>
      <c r="AZ91">
        <f>IF('7. Pause minimal'!$C$3="Score",0,0)</f>
        <v>0</v>
      </c>
      <c r="BA91">
        <f>IF('7. Pause minimal'!$C$3="Score",0,0)</f>
        <v>0</v>
      </c>
      <c r="BB91">
        <f>IF('7. Pause minimal'!$C$3="Score",0,0)</f>
        <v>0</v>
      </c>
      <c r="BC91">
        <f>IF('7. Pause minimal'!$C$3="Score",0,0)</f>
        <v>0</v>
      </c>
      <c r="BD91">
        <f>IF('7. Pause minimal'!$C$3="Score",0,0)</f>
        <v>0</v>
      </c>
      <c r="BE91">
        <f>IF('7. Pause minimal'!$C$3="Score",0,0)</f>
        <v>0</v>
      </c>
      <c r="BF91">
        <f>IF('7. Pause minimal'!$C$3="Score",0,0)</f>
        <v>0</v>
      </c>
      <c r="BG91">
        <f>IF('7. Pause minimal'!$C$3="Score",0,0)</f>
        <v>0</v>
      </c>
      <c r="BH91">
        <f>IF('7. Pause minimal'!$C$3="Score",0,0)</f>
        <v>0</v>
      </c>
      <c r="BI91">
        <f>IF('7. Pause minimal'!$C$3="Score",0,0)</f>
        <v>0</v>
      </c>
      <c r="BJ91">
        <f>IF('7. Pause minimal'!$C$3="Score",0,0)</f>
        <v>0</v>
      </c>
      <c r="BK91">
        <f>IF('7. Pause minimal'!$C$3="Score",0,0)</f>
        <v>0</v>
      </c>
      <c r="BL91">
        <f>IF('7. Pause minimal'!$C$3="Score",0,0)</f>
        <v>0</v>
      </c>
      <c r="BM91">
        <f>IF('7. Pause minimal'!$C$3="Score",0,0)</f>
        <v>0</v>
      </c>
      <c r="BN91">
        <f>IF('7. Pause minimal'!$C$3="Score",0,0)</f>
        <v>0</v>
      </c>
      <c r="BO91">
        <f>IF('7. Pause minimal'!$C$3="Score",0,0)</f>
        <v>0</v>
      </c>
      <c r="BP91">
        <f>IF('7. Pause minimal'!$C$3="Score",0,0)</f>
        <v>0</v>
      </c>
      <c r="BQ91">
        <f>IF('7. Pause minimal'!$C$3="Score",0,0)</f>
        <v>0</v>
      </c>
      <c r="BR91">
        <f>IF('7. Pause minimal'!$C$3="Score",0,0)</f>
        <v>0</v>
      </c>
      <c r="BS91">
        <f>IF('7. Pause minimal'!$C$3="Score",0,0)</f>
        <v>0</v>
      </c>
      <c r="BT91">
        <f>IF('7. Pause minimal'!$C$3="Score",0,0)</f>
        <v>0</v>
      </c>
      <c r="BU91">
        <f>IF('7. Pause minimal'!$C$3="Score",0,0)</f>
        <v>0</v>
      </c>
      <c r="BV91">
        <f>IF('7. Pause minimal'!$C$3="Score",0,0)</f>
        <v>0</v>
      </c>
      <c r="BW91">
        <f>IF('7. Pause minimal'!$C$3="Score",0,0)</f>
        <v>0</v>
      </c>
      <c r="BX91">
        <f>IF('7. Pause minimal'!$C$3="Score",0,0)</f>
        <v>0</v>
      </c>
      <c r="BY91">
        <f>IF('7. Pause minimal'!$C$3="Score",0,0)</f>
        <v>0</v>
      </c>
      <c r="BZ91">
        <f>IF('7. Pause minimal'!$C$3="Score",0,0)</f>
        <v>0</v>
      </c>
      <c r="CA91">
        <f>IF('7. Pause minimal'!$C$3="Score",0,0)</f>
        <v>0</v>
      </c>
      <c r="CB91">
        <f>IF('7. Pause minimal'!$C$3="Score",0,0)</f>
        <v>0</v>
      </c>
      <c r="CC91">
        <f>IF('7. Pause minimal'!$C$3="Score",0,0)</f>
        <v>0</v>
      </c>
      <c r="CD91">
        <f>IF('7. Pause minimal'!$C$3="Score",0,0)</f>
        <v>0</v>
      </c>
      <c r="CE91">
        <f>IF('7. Pause minimal'!$C$3="Score",0,0)</f>
        <v>0</v>
      </c>
      <c r="CF91">
        <f>IF('7. Pause minimal'!$C$3="Score",0,0)</f>
        <v>0</v>
      </c>
      <c r="CG91">
        <f>IF('7. Pause minimal'!$C$3="Score",0,0)</f>
        <v>0</v>
      </c>
      <c r="CH91">
        <f>IF('7. Pause minimal'!$C$3="Score",0,0)</f>
        <v>0</v>
      </c>
      <c r="CI91">
        <f>IF('7. Pause minimal'!$C$3="Score",0,0)</f>
        <v>0</v>
      </c>
      <c r="CJ91">
        <f>IF('7. Pause minimal'!$C$3="Score",0,0)</f>
        <v>0</v>
      </c>
      <c r="CK91">
        <f>IF('7. Pause minimal'!$C$3="Score",0,0)</f>
        <v>0</v>
      </c>
      <c r="CL91">
        <f>IF('7. Pause minimal'!$C$3="Score",0,0)</f>
        <v>0</v>
      </c>
      <c r="CM91">
        <f>IF('7. Pause minimal'!$C$3="Score",0,0)</f>
        <v>0</v>
      </c>
      <c r="CN91">
        <f>IF('7. Pause minimal'!$C$3="Score",0,0)</f>
        <v>0</v>
      </c>
      <c r="CO91">
        <f>IF('7. Pause minimal'!$C$3="Score",0,0)</f>
        <v>0</v>
      </c>
      <c r="CP91">
        <f>IF('7. Pause minimal'!$C$3="Score",0,0)</f>
        <v>0</v>
      </c>
      <c r="CQ91">
        <f>IF('7. Pause minimal'!$C$3="Score",0,0)</f>
        <v>0</v>
      </c>
      <c r="CR91">
        <f>IF('7. Pause minimal'!$C$3="Score",0,0)</f>
        <v>0</v>
      </c>
      <c r="CS91">
        <f>IF('7. Pause minimal'!$C$3="Score",0,0)</f>
        <v>0</v>
      </c>
      <c r="CT91">
        <f>IF('7. Pause minimal'!$C$3="Score",0,0)</f>
        <v>0</v>
      </c>
      <c r="CU91">
        <f>IF('7. Pause minimal'!$C$3="Score",0,0)</f>
        <v>0</v>
      </c>
      <c r="CV91">
        <f>IF('7. Pause minimal'!$C$3="Score",0,0)</f>
        <v>0</v>
      </c>
      <c r="CW91">
        <f>IF('7. Pause minimal'!$C$3="Score",0,0)</f>
        <v>0</v>
      </c>
      <c r="CX91">
        <f>IF('7. Pause minimal'!$C$3="Score",0,0)</f>
        <v>0</v>
      </c>
      <c r="CY91">
        <f>IF('7. Pause minimal'!$C$3="Score",0,0)</f>
        <v>0</v>
      </c>
      <c r="CZ91">
        <f>IF('7. Pause minimal'!$C$3="Score",0,0)</f>
        <v>0</v>
      </c>
      <c r="DA91">
        <f>IF('7. Pause minimal'!$C$3="Score",0,0)</f>
        <v>0</v>
      </c>
    </row>
    <row r="92" spans="2:105" x14ac:dyDescent="0.35">
      <c r="B92" s="186" t="s">
        <v>1187</v>
      </c>
      <c r="D92" s="478">
        <f t="shared" si="4"/>
        <v>1.2823529411764707</v>
      </c>
      <c r="U92">
        <f>IF('7. Pause minimal'!$C$3="Score",1,1)</f>
        <v>1</v>
      </c>
      <c r="V92">
        <f>IF('7. Pause minimal'!$C$3="Score",1,1)</f>
        <v>1</v>
      </c>
      <c r="W92">
        <f>IF('7. Pause minimal'!$C$3="Score",1,1)</f>
        <v>1</v>
      </c>
      <c r="X92">
        <f>IF('7. Pause minimal'!$C$3="Score",1,1)</f>
        <v>1</v>
      </c>
      <c r="Y92">
        <f>IF('7. Pause minimal'!$C$3="Score",1,1)</f>
        <v>1</v>
      </c>
      <c r="Z92">
        <f>IF('7. Pause minimal'!$C$3="Score",1,1)</f>
        <v>1</v>
      </c>
      <c r="AA92">
        <f>IF('7. Pause minimal'!$C$3="Score",0,0)</f>
        <v>0</v>
      </c>
      <c r="AB92">
        <f>IF('7. Pause minimal'!$C$3="Score",0,0)</f>
        <v>0</v>
      </c>
      <c r="AC92">
        <f>IF('7. Pause minimal'!$C$3="Score",0,0)</f>
        <v>0</v>
      </c>
      <c r="AD92">
        <f>IF('7. Pause minimal'!$C$3="Score",0,0)</f>
        <v>0</v>
      </c>
      <c r="AE92">
        <f>IF('7. Pause minimal'!$C$3="Score",0,0)</f>
        <v>0</v>
      </c>
      <c r="AF92">
        <f>IF('7. Pause minimal'!$C$3="Score",1,1)</f>
        <v>1</v>
      </c>
      <c r="AG92">
        <f>IF('7. Pause minimal'!$C$3="Score",1,1)</f>
        <v>1</v>
      </c>
      <c r="AH92">
        <f>IF('7. Pause minimal'!$C$3="Score",1,1)</f>
        <v>1</v>
      </c>
      <c r="AI92">
        <f>IF('7. Pause minimal'!$C$3="Score",1,1)</f>
        <v>1</v>
      </c>
      <c r="AJ92">
        <f>IF('7. Pause minimal'!$C$3="Score",2,2)</f>
        <v>2</v>
      </c>
      <c r="AK92">
        <f>IF('7. Pause minimal'!$C$3="Score",2,3)</f>
        <v>3</v>
      </c>
      <c r="AL92">
        <f>IF('7. Pause minimal'!$C$3="Score",2,3)</f>
        <v>3</v>
      </c>
      <c r="AM92">
        <f>IF('7. Pause minimal'!$C$3="Score",2,2)</f>
        <v>2</v>
      </c>
      <c r="AN92">
        <f>IF('7. Pause minimal'!$C$3="Score",2,2)</f>
        <v>2</v>
      </c>
      <c r="AO92">
        <f>IF('7. Pause minimal'!$C$3="Score",2,2)</f>
        <v>2</v>
      </c>
      <c r="AP92">
        <f>IF('7. Pause minimal'!$C$3="Score",2,2)</f>
        <v>2</v>
      </c>
      <c r="AQ92">
        <f>IF('7. Pause minimal'!$C$3="Score",2,2)</f>
        <v>2</v>
      </c>
      <c r="AR92">
        <f>IF('7. Pause minimal'!$C$3="Score",1,1)</f>
        <v>1</v>
      </c>
      <c r="AS92">
        <f>IF('7. Pause minimal'!$C$3="Score",1,1)</f>
        <v>1</v>
      </c>
      <c r="AT92">
        <f>IF('7. Pause minimal'!$C$3="Score",1,1)</f>
        <v>1</v>
      </c>
      <c r="AU92">
        <f>IF('7. Pause minimal'!$C$3="Score",1,1)</f>
        <v>1</v>
      </c>
      <c r="AV92">
        <f>IF('7. Pause minimal'!$C$3="Score",2,2)</f>
        <v>2</v>
      </c>
      <c r="AW92">
        <f>IF('7. Pause minimal'!$C$3="Score",2,3)</f>
        <v>3</v>
      </c>
      <c r="AX92">
        <f>IF('7. Pause minimal'!$C$3="Score",2,2)</f>
        <v>2</v>
      </c>
      <c r="AY92">
        <f>IF('7. Pause minimal'!$C$3="Score",2,2)</f>
        <v>2</v>
      </c>
      <c r="AZ92">
        <f>IF('7. Pause minimal'!$C$3="Score",2,2)</f>
        <v>2</v>
      </c>
      <c r="BA92">
        <f>IF('7. Pause minimal'!$C$3="Score",2,2)</f>
        <v>2</v>
      </c>
      <c r="BB92">
        <f>IF('7. Pause minimal'!$C$3="Score",2,2)</f>
        <v>2</v>
      </c>
      <c r="BC92">
        <f>IF('7. Pause minimal'!$C$3="Score",1,1)</f>
        <v>1</v>
      </c>
      <c r="BD92">
        <f>IF('7. Pause minimal'!$C$3="Score",0,0)</f>
        <v>0</v>
      </c>
      <c r="BE92">
        <f>IF('7. Pause minimal'!$C$3="Score",0,0)</f>
        <v>0</v>
      </c>
      <c r="BF92">
        <f>IF('7. Pause minimal'!$C$3="Score",1,1)</f>
        <v>1</v>
      </c>
      <c r="BG92">
        <f>IF('7. Pause minimal'!$C$3="Score",2,2)</f>
        <v>2</v>
      </c>
      <c r="BH92">
        <f>IF('7. Pause minimal'!$C$3="Score",2,2)</f>
        <v>2</v>
      </c>
      <c r="BI92">
        <f>IF('7. Pause minimal'!$C$3="Score",2,2)</f>
        <v>2</v>
      </c>
      <c r="BJ92">
        <f>IF('7. Pause minimal'!$C$3="Score",2,2)</f>
        <v>2</v>
      </c>
      <c r="BK92">
        <f>IF('7. Pause minimal'!$C$3="Score",2,2)</f>
        <v>2</v>
      </c>
      <c r="BL92">
        <f>IF('7. Pause minimal'!$C$3="Score",2,3)</f>
        <v>3</v>
      </c>
      <c r="BM92">
        <f>IF('7. Pause minimal'!$C$3="Score",2,2)</f>
        <v>2</v>
      </c>
      <c r="BN92">
        <f>IF('7. Pause minimal'!$C$3="Score",1,1)</f>
        <v>1</v>
      </c>
      <c r="BO92">
        <f>IF('7. Pause minimal'!$C$3="Score",1,1)</f>
        <v>1</v>
      </c>
      <c r="BP92">
        <f>IF('7. Pause minimal'!$C$3="Score",1,1)</f>
        <v>1</v>
      </c>
      <c r="BQ92">
        <f>IF('7. Pause minimal'!$C$3="Score",1,1)</f>
        <v>1</v>
      </c>
      <c r="BR92">
        <f>IF('7. Pause minimal'!$C$3="Score",1,1)</f>
        <v>1</v>
      </c>
      <c r="BS92">
        <f>IF('7. Pause minimal'!$C$3="Score",0,0)</f>
        <v>0</v>
      </c>
      <c r="BT92">
        <f>IF('7. Pause minimal'!$C$3="Score",0,0)</f>
        <v>0</v>
      </c>
      <c r="BU92">
        <f>IF('7. Pause minimal'!$C$3="Score",0,0)</f>
        <v>0</v>
      </c>
      <c r="BV92">
        <f>IF('7. Pause minimal'!$C$3="Score",0,0)</f>
        <v>0</v>
      </c>
      <c r="BW92">
        <f>IF('7. Pause minimal'!$C$3="Score",1,1)</f>
        <v>1</v>
      </c>
      <c r="BX92">
        <f>IF('7. Pause minimal'!$C$3="Score",2,2)</f>
        <v>2</v>
      </c>
      <c r="BY92">
        <f>IF('7. Pause minimal'!$C$3="Score",2,2)</f>
        <v>2</v>
      </c>
      <c r="BZ92">
        <f>IF('7. Pause minimal'!$C$3="Score",2,2)</f>
        <v>2</v>
      </c>
      <c r="CA92">
        <f>IF('7. Pause minimal'!$C$3="Score",2,2)</f>
        <v>2</v>
      </c>
      <c r="CB92">
        <f>IF('7. Pause minimal'!$C$3="Score",2,2)</f>
        <v>2</v>
      </c>
      <c r="CC92">
        <f>IF('7. Pause minimal'!$C$3="Score",2,2)</f>
        <v>2</v>
      </c>
      <c r="CD92">
        <f>IF('7. Pause minimal'!$C$3="Score",2,2)</f>
        <v>2</v>
      </c>
      <c r="CE92">
        <f>IF('7. Pause minimal'!$C$3="Score",1,1)</f>
        <v>1</v>
      </c>
      <c r="CF92">
        <f>IF('7. Pause minimal'!$C$3="Score",1,1)</f>
        <v>1</v>
      </c>
      <c r="CG92">
        <f>IF('7. Pause minimal'!$C$3="Score",1,1)</f>
        <v>1</v>
      </c>
      <c r="CH92">
        <f>IF('7. Pause minimal'!$C$3="Score",1,1)</f>
        <v>1</v>
      </c>
      <c r="CI92">
        <f>IF('7. Pause minimal'!$C$3="Score",2,2)</f>
        <v>2</v>
      </c>
      <c r="CJ92">
        <f>IF('7. Pause minimal'!$C$3="Score",2,2)</f>
        <v>2</v>
      </c>
      <c r="CK92">
        <f>IF('7. Pause minimal'!$C$3="Score",1,1)</f>
        <v>1</v>
      </c>
      <c r="CL92">
        <f>IF('7. Pause minimal'!$C$3="Score",1,1)</f>
        <v>1</v>
      </c>
      <c r="CM92">
        <f>IF('7. Pause minimal'!$C$3="Score",1,1)</f>
        <v>1</v>
      </c>
      <c r="CN92">
        <f>IF('7. Pause minimal'!$C$3="Score",1,1)</f>
        <v>1</v>
      </c>
      <c r="CO92">
        <f>IF('7. Pause minimal'!$C$3="Score",1,1)</f>
        <v>1</v>
      </c>
      <c r="CP92">
        <f>IF('7. Pause minimal'!$C$3="Score",0,0)</f>
        <v>0</v>
      </c>
      <c r="CQ92">
        <f>IF('7. Pause minimal'!$C$3="Score",1,1)</f>
        <v>1</v>
      </c>
      <c r="CR92">
        <f>IF('7. Pause minimal'!$C$3="Score",1,1)</f>
        <v>1</v>
      </c>
      <c r="CS92">
        <f>IF('7. Pause minimal'!$C$3="Score",1,1)</f>
        <v>1</v>
      </c>
      <c r="CT92">
        <f>IF('7. Pause minimal'!$C$3="Score",1,1)</f>
        <v>1</v>
      </c>
      <c r="CU92">
        <f>IF('7. Pause minimal'!$C$3="Score",2,2)</f>
        <v>2</v>
      </c>
      <c r="CV92">
        <f>IF('7. Pause minimal'!$C$3="Score",2,2)</f>
        <v>2</v>
      </c>
      <c r="CW92">
        <f>IF('7. Pause minimal'!$C$3="Score",2,2)</f>
        <v>2</v>
      </c>
      <c r="CX92">
        <f>IF('7. Pause minimal'!$C$3="Score",1,1)</f>
        <v>1</v>
      </c>
      <c r="CY92">
        <f>IF('7. Pause minimal'!$C$3="Score",1,1)</f>
        <v>1</v>
      </c>
      <c r="CZ92">
        <f>IF('7. Pause minimal'!$C$3="Score",0,0)</f>
        <v>0</v>
      </c>
      <c r="DA92">
        <f>IF('7. Pause minimal'!$C$3="Score",0,0)</f>
        <v>0</v>
      </c>
    </row>
    <row r="93" spans="2:105" x14ac:dyDescent="0.35">
      <c r="B93" s="186" t="s">
        <v>1188</v>
      </c>
      <c r="D93" s="478">
        <f t="shared" si="4"/>
        <v>0.8</v>
      </c>
      <c r="U93">
        <f>IF('7. Pause minimal'!$C$3="Score",1,1)</f>
        <v>1</v>
      </c>
      <c r="V93">
        <f>IF('7. Pause minimal'!$C$3="Score",1,1)</f>
        <v>1</v>
      </c>
      <c r="W93">
        <f>IF('7. Pause minimal'!$C$3="Score",1,1)</f>
        <v>1</v>
      </c>
      <c r="X93">
        <f>IF('7. Pause minimal'!$C$3="Score",1,1)</f>
        <v>1</v>
      </c>
      <c r="Y93">
        <f>IF('7. Pause minimal'!$C$3="Score",1,1)</f>
        <v>1</v>
      </c>
      <c r="Z93">
        <f>IF('7. Pause minimal'!$C$3="Score",0,0)</f>
        <v>0</v>
      </c>
      <c r="AA93">
        <f>IF('7. Pause minimal'!$C$3="Score",0,0)</f>
        <v>0</v>
      </c>
      <c r="AB93">
        <f>IF('7. Pause minimal'!$C$3="Score",0,0)</f>
        <v>0</v>
      </c>
      <c r="AC93">
        <f>IF('7. Pause minimal'!$C$3="Score",0,0)</f>
        <v>0</v>
      </c>
      <c r="AD93">
        <f>IF('7. Pause minimal'!$C$3="Score",0,0)</f>
        <v>0</v>
      </c>
      <c r="AE93">
        <f>IF('7. Pause minimal'!$C$3="Score",0,0)</f>
        <v>0</v>
      </c>
      <c r="AF93">
        <f>IF('7. Pause minimal'!$C$3="Score",0,0)</f>
        <v>0</v>
      </c>
      <c r="AG93">
        <f>IF('7. Pause minimal'!$C$3="Score",0,0)</f>
        <v>0</v>
      </c>
      <c r="AH93">
        <f>IF('7. Pause minimal'!$C$3="Score",0,0)</f>
        <v>0</v>
      </c>
      <c r="AI93">
        <f>IF('7. Pause minimal'!$C$3="Score",0,0)</f>
        <v>0</v>
      </c>
      <c r="AJ93">
        <f>IF('7. Pause minimal'!$C$3="Score",0,0)</f>
        <v>0</v>
      </c>
      <c r="AK93">
        <f>IF('7. Pause minimal'!$C$3="Score",0,0)</f>
        <v>0</v>
      </c>
      <c r="AL93">
        <f>IF('7. Pause minimal'!$C$3="Score",0,0)</f>
        <v>0</v>
      </c>
      <c r="AM93">
        <f>IF('7. Pause minimal'!$C$3="Score",0,0)</f>
        <v>0</v>
      </c>
      <c r="AN93">
        <f>IF('7. Pause minimal'!$C$3="Score",0,0)</f>
        <v>0</v>
      </c>
      <c r="AO93">
        <f>IF('7. Pause minimal'!$C$3="Score",1,1)</f>
        <v>1</v>
      </c>
      <c r="AP93">
        <f>IF('7. Pause minimal'!$C$3="Score",2,2)</f>
        <v>2</v>
      </c>
      <c r="AQ93">
        <f>IF('7. Pause minimal'!$C$3="Score",2,2)</f>
        <v>2</v>
      </c>
      <c r="AR93">
        <f>IF('7. Pause minimal'!$C$3="Score",2,2)</f>
        <v>2</v>
      </c>
      <c r="AS93">
        <f>IF('7. Pause minimal'!$C$3="Score",2,2)</f>
        <v>2</v>
      </c>
      <c r="AT93">
        <f>IF('7. Pause minimal'!$C$3="Score",2,2)</f>
        <v>2</v>
      </c>
      <c r="AU93">
        <f>IF('7. Pause minimal'!$C$3="Score",2,2)</f>
        <v>2</v>
      </c>
      <c r="AV93">
        <f>IF('7. Pause minimal'!$C$3="Score",1,1)</f>
        <v>1</v>
      </c>
      <c r="AW93">
        <f>IF('7. Pause minimal'!$C$3="Score",0,0)</f>
        <v>0</v>
      </c>
      <c r="AX93">
        <f>IF('7. Pause minimal'!$C$3="Score",0,0)</f>
        <v>0</v>
      </c>
      <c r="AY93">
        <f>IF('7. Pause minimal'!$C$3="Score",0,0)</f>
        <v>0</v>
      </c>
      <c r="AZ93">
        <f>IF('7. Pause minimal'!$C$3="Score",0,0)</f>
        <v>0</v>
      </c>
      <c r="BA93">
        <f>IF('7. Pause minimal'!$C$3="Score",0,0)</f>
        <v>0</v>
      </c>
      <c r="BB93">
        <f>IF('7. Pause minimal'!$C$3="Score",1,1)</f>
        <v>1</v>
      </c>
      <c r="BC93">
        <f>IF('7. Pause minimal'!$C$3="Score",1,1)</f>
        <v>1</v>
      </c>
      <c r="BD93">
        <f>IF('7. Pause minimal'!$C$3="Score",1,1)</f>
        <v>1</v>
      </c>
      <c r="BE93">
        <f>IF('7. Pause minimal'!$C$3="Score",1,1)</f>
        <v>1</v>
      </c>
      <c r="BF93">
        <f>IF('7. Pause minimal'!$C$3="Score",1,1)</f>
        <v>1</v>
      </c>
      <c r="BG93">
        <f>IF('7. Pause minimal'!$C$3="Score",1,1)</f>
        <v>1</v>
      </c>
      <c r="BH93">
        <f>IF('7. Pause minimal'!$C$3="Score",1,1)</f>
        <v>1</v>
      </c>
      <c r="BI93">
        <f>IF('7. Pause minimal'!$C$3="Score",0,0)</f>
        <v>0</v>
      </c>
      <c r="BJ93">
        <f>IF('7. Pause minimal'!$C$3="Score",0,0)</f>
        <v>0</v>
      </c>
      <c r="BK93">
        <f>IF('7. Pause minimal'!$C$3="Score",0,0)</f>
        <v>0</v>
      </c>
      <c r="BL93">
        <f>IF('7. Pause minimal'!$C$3="Score",1,1)</f>
        <v>1</v>
      </c>
      <c r="BM93">
        <f>IF('7. Pause minimal'!$C$3="Score",1,1)</f>
        <v>1</v>
      </c>
      <c r="BN93">
        <f>IF('7. Pause minimal'!$C$3="Score",1,1)</f>
        <v>1</v>
      </c>
      <c r="BO93">
        <f>IF('7. Pause minimal'!$C$3="Score",1,1)</f>
        <v>1</v>
      </c>
      <c r="BP93">
        <f>IF('7. Pause minimal'!$C$3="Score",1,1)</f>
        <v>1</v>
      </c>
      <c r="BQ93">
        <f>IF('7. Pause minimal'!$C$3="Score",1,1)</f>
        <v>1</v>
      </c>
      <c r="BR93">
        <f>IF('7. Pause minimal'!$C$3="Score",1,1)</f>
        <v>1</v>
      </c>
      <c r="BS93">
        <f>IF('7. Pause minimal'!$C$3="Score",1,1)</f>
        <v>1</v>
      </c>
      <c r="BT93">
        <f>IF('7. Pause minimal'!$C$3="Score",1,1)</f>
        <v>1</v>
      </c>
      <c r="BU93">
        <f>IF('7. Pause minimal'!$C$3="Score",1,1)</f>
        <v>1</v>
      </c>
      <c r="BV93">
        <f>IF('7. Pause minimal'!$C$3="Score",1,1)</f>
        <v>1</v>
      </c>
      <c r="BW93">
        <f>IF('7. Pause minimal'!$C$3="Score",1,1)</f>
        <v>1</v>
      </c>
      <c r="BX93">
        <f>IF('7. Pause minimal'!$C$3="Score",2,2)</f>
        <v>2</v>
      </c>
      <c r="BY93">
        <f>IF('7. Pause minimal'!$C$3="Score",2,2)</f>
        <v>2</v>
      </c>
      <c r="BZ93">
        <f>IF('7. Pause minimal'!$C$3="Score",1,1)</f>
        <v>1</v>
      </c>
      <c r="CA93">
        <f>IF('7. Pause minimal'!$C$3="Score",1,1)</f>
        <v>1</v>
      </c>
      <c r="CB93">
        <f>IF('7. Pause minimal'!$C$3="Score",1,1)</f>
        <v>1</v>
      </c>
      <c r="CC93">
        <f>IF('7. Pause minimal'!$C$3="Score",1,1)</f>
        <v>1</v>
      </c>
      <c r="CD93">
        <f>IF('7. Pause minimal'!$C$3="Score",1,1)</f>
        <v>1</v>
      </c>
      <c r="CE93">
        <f>IF('7. Pause minimal'!$C$3="Score",0,0)</f>
        <v>0</v>
      </c>
      <c r="CF93">
        <f>IF('7. Pause minimal'!$C$3="Score",0,0)</f>
        <v>0</v>
      </c>
      <c r="CG93">
        <f>IF('7. Pause minimal'!$C$3="Score",0,0)</f>
        <v>0</v>
      </c>
      <c r="CH93">
        <f>IF('7. Pause minimal'!$C$3="Score",1,1)</f>
        <v>1</v>
      </c>
      <c r="CI93">
        <f>IF('7. Pause minimal'!$C$3="Score",2,2)</f>
        <v>2</v>
      </c>
      <c r="CJ93">
        <f>IF('7. Pause minimal'!$C$3="Score",2,2)</f>
        <v>2</v>
      </c>
      <c r="CK93">
        <f>IF('7. Pause minimal'!$C$3="Score",2,2)</f>
        <v>2</v>
      </c>
      <c r="CL93">
        <f>IF('7. Pause minimal'!$C$3="Score",2,2)</f>
        <v>2</v>
      </c>
      <c r="CM93">
        <f>IF('7. Pause minimal'!$C$3="Score",2,2)</f>
        <v>2</v>
      </c>
      <c r="CN93">
        <f>IF('7. Pause minimal'!$C$3="Score",2,3)</f>
        <v>3</v>
      </c>
      <c r="CO93">
        <f>IF('7. Pause minimal'!$C$3="Score",2,2)</f>
        <v>2</v>
      </c>
      <c r="CP93">
        <f>IF('7. Pause minimal'!$C$3="Score",1,1)</f>
        <v>1</v>
      </c>
      <c r="CQ93">
        <f>IF('7. Pause minimal'!$C$3="Score",1,1)</f>
        <v>1</v>
      </c>
      <c r="CR93">
        <f>IF('7. Pause minimal'!$C$3="Score",1,1)</f>
        <v>1</v>
      </c>
      <c r="CS93">
        <f>IF('7. Pause minimal'!$C$3="Score",1,1)</f>
        <v>1</v>
      </c>
      <c r="CT93">
        <f>IF('7. Pause minimal'!$C$3="Score",1,1)</f>
        <v>1</v>
      </c>
      <c r="CU93">
        <f>IF('7. Pause minimal'!$C$3="Score",0,0)</f>
        <v>0</v>
      </c>
      <c r="CV93">
        <f>IF('7. Pause minimal'!$C$3="Score",0,0)</f>
        <v>0</v>
      </c>
      <c r="CW93">
        <f>IF('7. Pause minimal'!$C$3="Score",0,0)</f>
        <v>0</v>
      </c>
      <c r="CX93">
        <f>IF('7. Pause minimal'!$C$3="Score",0,0)</f>
        <v>0</v>
      </c>
      <c r="CY93">
        <f>IF('7. Pause minimal'!$C$3="Score",0,0)</f>
        <v>0</v>
      </c>
      <c r="CZ93">
        <f>IF('7. Pause minimal'!$C$3="Score",0,0)</f>
        <v>0</v>
      </c>
      <c r="DA93">
        <f>IF('7. Pause minimal'!$C$3="Score",0,0)</f>
        <v>0</v>
      </c>
    </row>
    <row r="94" spans="2:105" x14ac:dyDescent="0.35">
      <c r="B94" s="186" t="s">
        <v>1189</v>
      </c>
      <c r="D94" s="478">
        <f t="shared" si="4"/>
        <v>0.81176470588235294</v>
      </c>
      <c r="U94">
        <f>IF('7. Pause minimal'!$C$3="Score",0,0)</f>
        <v>0</v>
      </c>
      <c r="V94">
        <f>IF('7. Pause minimal'!$C$3="Score",0,0)</f>
        <v>0</v>
      </c>
      <c r="W94">
        <f>IF('7. Pause minimal'!$C$3="Score",0,0)</f>
        <v>0</v>
      </c>
      <c r="X94">
        <f>IF('7. Pause minimal'!$C$3="Score",0,0)</f>
        <v>0</v>
      </c>
      <c r="Y94">
        <f>IF('7. Pause minimal'!$C$3="Score",0,0)</f>
        <v>0</v>
      </c>
      <c r="Z94">
        <f>IF('7. Pause minimal'!$C$3="Score",0,0)</f>
        <v>0</v>
      </c>
      <c r="AA94">
        <f>IF('7. Pause minimal'!$C$3="Score",0,0)</f>
        <v>0</v>
      </c>
      <c r="AB94">
        <f>IF('7. Pause minimal'!$C$3="Score",0,0)</f>
        <v>0</v>
      </c>
      <c r="AC94">
        <f>IF('7. Pause minimal'!$C$3="Score",0,0)</f>
        <v>0</v>
      </c>
      <c r="AD94">
        <f>IF('7. Pause minimal'!$C$3="Score",0,0)</f>
        <v>0</v>
      </c>
      <c r="AE94">
        <f>IF('7. Pause minimal'!$C$3="Score",0,0)</f>
        <v>0</v>
      </c>
      <c r="AF94">
        <f>IF('7. Pause minimal'!$C$3="Score",0,0)</f>
        <v>0</v>
      </c>
      <c r="AG94">
        <f>IF('7. Pause minimal'!$C$3="Score",0,0)</f>
        <v>0</v>
      </c>
      <c r="AH94">
        <f>IF('7. Pause minimal'!$C$3="Score",0,0)</f>
        <v>0</v>
      </c>
      <c r="AI94">
        <f>IF('7. Pause minimal'!$C$3="Score",1,1)</f>
        <v>1</v>
      </c>
      <c r="AJ94">
        <f>IF('7. Pause minimal'!$C$3="Score",1,1)</f>
        <v>1</v>
      </c>
      <c r="AK94">
        <f>IF('7. Pause minimal'!$C$3="Score",1,1)</f>
        <v>1</v>
      </c>
      <c r="AL94">
        <f>IF('7. Pause minimal'!$C$3="Score",1,1)</f>
        <v>1</v>
      </c>
      <c r="AM94">
        <f>IF('7. Pause minimal'!$C$3="Score",2,2)</f>
        <v>2</v>
      </c>
      <c r="AN94">
        <f>IF('7. Pause minimal'!$C$3="Score",2,2)</f>
        <v>2</v>
      </c>
      <c r="AO94">
        <f>IF('7. Pause minimal'!$C$3="Score",2,2)</f>
        <v>2</v>
      </c>
      <c r="AP94">
        <f>IF('7. Pause minimal'!$C$3="Score",1,1)</f>
        <v>1</v>
      </c>
      <c r="AQ94">
        <f>IF('7. Pause minimal'!$C$3="Score",1,1)</f>
        <v>1</v>
      </c>
      <c r="AR94">
        <f>IF('7. Pause minimal'!$C$3="Score",1,1)</f>
        <v>1</v>
      </c>
      <c r="AS94">
        <f>IF('7. Pause minimal'!$C$3="Score",1,1)</f>
        <v>1</v>
      </c>
      <c r="AT94">
        <f>IF('7. Pause minimal'!$C$3="Score",1,1)</f>
        <v>1</v>
      </c>
      <c r="AU94">
        <f>IF('7. Pause minimal'!$C$3="Score",1,1)</f>
        <v>1</v>
      </c>
      <c r="AV94">
        <f>IF('7. Pause minimal'!$C$3="Score",1,1)</f>
        <v>1</v>
      </c>
      <c r="AW94">
        <f>IF('7. Pause minimal'!$C$3="Score",1,1)</f>
        <v>1</v>
      </c>
      <c r="AX94">
        <f>IF('7. Pause minimal'!$C$3="Score",1,1)</f>
        <v>1</v>
      </c>
      <c r="AY94">
        <f>IF('7. Pause minimal'!$C$3="Score",1,1)</f>
        <v>1</v>
      </c>
      <c r="AZ94">
        <f>IF('7. Pause minimal'!$C$3="Score",1,1)</f>
        <v>1</v>
      </c>
      <c r="BA94">
        <f>IF('7. Pause minimal'!$C$3="Score",0,0)</f>
        <v>0</v>
      </c>
      <c r="BB94">
        <f>IF('7. Pause minimal'!$C$3="Score",1,1)</f>
        <v>1</v>
      </c>
      <c r="BC94">
        <f>IF('7. Pause minimal'!$C$3="Score",2,2)</f>
        <v>2</v>
      </c>
      <c r="BD94">
        <f>IF('7. Pause minimal'!$C$3="Score",2,2)</f>
        <v>2</v>
      </c>
      <c r="BE94">
        <f>IF('7. Pause minimal'!$C$3="Score",2,2)</f>
        <v>2</v>
      </c>
      <c r="BF94">
        <f>IF('7. Pause minimal'!$C$3="Score",2,2)</f>
        <v>2</v>
      </c>
      <c r="BG94">
        <f>IF('7. Pause minimal'!$C$3="Score",2,2)</f>
        <v>2</v>
      </c>
      <c r="BH94">
        <f>IF('7. Pause minimal'!$C$3="Score",2,2)</f>
        <v>2</v>
      </c>
      <c r="BI94">
        <f>IF('7. Pause minimal'!$C$3="Score",1,1)</f>
        <v>1</v>
      </c>
      <c r="BJ94">
        <f>IF('7. Pause minimal'!$C$3="Score",0,0)</f>
        <v>0</v>
      </c>
      <c r="BK94">
        <f>IF('7. Pause minimal'!$C$3="Score",1,1)</f>
        <v>1</v>
      </c>
      <c r="BL94">
        <f>IF('7. Pause minimal'!$C$3="Score",1,1)</f>
        <v>1</v>
      </c>
      <c r="BM94">
        <f>IF('7. Pause minimal'!$C$3="Score",1,1)</f>
        <v>1</v>
      </c>
      <c r="BN94">
        <f>IF('7. Pause minimal'!$C$3="Score",1,1)</f>
        <v>1</v>
      </c>
      <c r="BO94">
        <f>IF('7. Pause minimal'!$C$3="Score",2,2)</f>
        <v>2</v>
      </c>
      <c r="BP94">
        <f>IF('7. Pause minimal'!$C$3="Score",2,2)</f>
        <v>2</v>
      </c>
      <c r="BQ94">
        <f>IF('7. Pause minimal'!$C$3="Score",2,2)</f>
        <v>2</v>
      </c>
      <c r="BR94">
        <f>IF('7. Pause minimal'!$C$3="Score",1,1)</f>
        <v>1</v>
      </c>
      <c r="BS94">
        <f>IF('7. Pause minimal'!$C$3="Score",1,1)</f>
        <v>1</v>
      </c>
      <c r="BT94">
        <f>IF('7. Pause minimal'!$C$3="Score",1,1)</f>
        <v>1</v>
      </c>
      <c r="BU94">
        <f>IF('7. Pause minimal'!$C$3="Score",1,1)</f>
        <v>1</v>
      </c>
      <c r="BV94">
        <f>IF('7. Pause minimal'!$C$3="Score",0,0)</f>
        <v>0</v>
      </c>
      <c r="BW94">
        <f>IF('7. Pause minimal'!$C$3="Score",0,0)</f>
        <v>0</v>
      </c>
      <c r="BX94">
        <f>IF('7. Pause minimal'!$C$3="Score",0,0)</f>
        <v>0</v>
      </c>
      <c r="BY94">
        <f>IF('7. Pause minimal'!$C$3="Score",0,0)</f>
        <v>0</v>
      </c>
      <c r="BZ94">
        <f>IF('7. Pause minimal'!$C$3="Score",0,0)</f>
        <v>0</v>
      </c>
      <c r="CA94">
        <f>IF('7. Pause minimal'!$C$3="Score",0,0)</f>
        <v>0</v>
      </c>
      <c r="CB94">
        <f>IF('7. Pause minimal'!$C$3="Score",1,1)</f>
        <v>1</v>
      </c>
      <c r="CC94">
        <f>IF('7. Pause minimal'!$C$3="Score",1,1)</f>
        <v>1</v>
      </c>
      <c r="CD94">
        <f>IF('7. Pause minimal'!$C$3="Score",1,1)</f>
        <v>1</v>
      </c>
      <c r="CE94">
        <f>IF('7. Pause minimal'!$C$3="Score",1,1)</f>
        <v>1</v>
      </c>
      <c r="CF94">
        <f>IF('7. Pause minimal'!$C$3="Score",1,1)</f>
        <v>1</v>
      </c>
      <c r="CG94">
        <f>IF('7. Pause minimal'!$C$3="Score",1,1)</f>
        <v>1</v>
      </c>
      <c r="CH94">
        <f>IF('7. Pause minimal'!$C$3="Score",1,1)</f>
        <v>1</v>
      </c>
      <c r="CI94">
        <f>IF('7. Pause minimal'!$C$3="Score",0,0)</f>
        <v>0</v>
      </c>
      <c r="CJ94">
        <f>IF('7. Pause minimal'!$C$3="Score",0,0)</f>
        <v>0</v>
      </c>
      <c r="CK94">
        <f>IF('7. Pause minimal'!$C$3="Score",0,0)</f>
        <v>0</v>
      </c>
      <c r="CL94">
        <f>IF('7. Pause minimal'!$C$3="Score",1,1)</f>
        <v>1</v>
      </c>
      <c r="CM94">
        <f>IF('7. Pause minimal'!$C$3="Score",1,1)</f>
        <v>1</v>
      </c>
      <c r="CN94">
        <f>IF('7. Pause minimal'!$C$3="Score",1,1)</f>
        <v>1</v>
      </c>
      <c r="CO94">
        <f>IF('7. Pause minimal'!$C$3="Score",1,1)</f>
        <v>1</v>
      </c>
      <c r="CP94">
        <f>IF('7. Pause minimal'!$C$3="Score",1,1)</f>
        <v>1</v>
      </c>
      <c r="CQ94">
        <f>IF('7. Pause minimal'!$C$3="Score",1,1)</f>
        <v>1</v>
      </c>
      <c r="CR94">
        <f>IF('7. Pause minimal'!$C$3="Score",1,1)</f>
        <v>1</v>
      </c>
      <c r="CS94">
        <f>IF('7. Pause minimal'!$C$3="Score",0,0)</f>
        <v>0</v>
      </c>
      <c r="CT94">
        <f>IF('7. Pause minimal'!$C$3="Score",1,1)</f>
        <v>1</v>
      </c>
      <c r="CU94">
        <f>IF('7. Pause minimal'!$C$3="Score",1,1)</f>
        <v>1</v>
      </c>
      <c r="CV94">
        <f>IF('7. Pause minimal'!$C$3="Score",1,1)</f>
        <v>1</v>
      </c>
      <c r="CW94">
        <f>IF('7. Pause minimal'!$C$3="Score",1,1)</f>
        <v>1</v>
      </c>
      <c r="CX94">
        <f>IF('7. Pause minimal'!$C$3="Score",1,1)</f>
        <v>1</v>
      </c>
      <c r="CY94">
        <f>IF('7. Pause minimal'!$C$3="Score",1,1)</f>
        <v>1</v>
      </c>
      <c r="CZ94">
        <f>IF('7. Pause minimal'!$C$3="Score",0,0)</f>
        <v>0</v>
      </c>
      <c r="DA94">
        <f>IF('7. Pause minimal'!$C$3="Score",0,0)</f>
        <v>0</v>
      </c>
    </row>
    <row r="95" spans="2:105" x14ac:dyDescent="0.35">
      <c r="B95" s="186" t="s">
        <v>1190</v>
      </c>
      <c r="D95" s="478">
        <f t="shared" si="4"/>
        <v>0</v>
      </c>
      <c r="U95">
        <f>IF('7. Pause minimal'!$C$3="Score",0,0)</f>
        <v>0</v>
      </c>
      <c r="V95">
        <f>IF('7. Pause minimal'!$C$3="Score",0,0)</f>
        <v>0</v>
      </c>
      <c r="W95">
        <f>IF('7. Pause minimal'!$C$3="Score",0,0)</f>
        <v>0</v>
      </c>
      <c r="X95">
        <f>IF('7. Pause minimal'!$C$3="Score",0,0)</f>
        <v>0</v>
      </c>
      <c r="Y95">
        <f>IF('7. Pause minimal'!$C$3="Score",0,0)</f>
        <v>0</v>
      </c>
      <c r="Z95">
        <f>IF('7. Pause minimal'!$C$3="Score",0,0)</f>
        <v>0</v>
      </c>
      <c r="AA95">
        <f>IF('7. Pause minimal'!$C$3="Score",0,0)</f>
        <v>0</v>
      </c>
      <c r="AB95">
        <f>IF('7. Pause minimal'!$C$3="Score",0,0)</f>
        <v>0</v>
      </c>
      <c r="AC95">
        <f>IF('7. Pause minimal'!$C$3="Score",0,0)</f>
        <v>0</v>
      </c>
      <c r="AD95">
        <f>IF('7. Pause minimal'!$C$3="Score",0,0)</f>
        <v>0</v>
      </c>
      <c r="AE95">
        <f>IF('7. Pause minimal'!$C$3="Score",0,0)</f>
        <v>0</v>
      </c>
      <c r="AF95">
        <f>IF('7. Pause minimal'!$C$3="Score",0,0)</f>
        <v>0</v>
      </c>
      <c r="AG95">
        <f>IF('7. Pause minimal'!$C$3="Score",0,0)</f>
        <v>0</v>
      </c>
      <c r="AH95">
        <f>IF('7. Pause minimal'!$C$3="Score",0,0)</f>
        <v>0</v>
      </c>
      <c r="AI95">
        <f>IF('7. Pause minimal'!$C$3="Score",0,0)</f>
        <v>0</v>
      </c>
      <c r="AJ95">
        <f>IF('7. Pause minimal'!$C$3="Score",0,0)</f>
        <v>0</v>
      </c>
      <c r="AK95">
        <f>IF('7. Pause minimal'!$C$3="Score",0,0)</f>
        <v>0</v>
      </c>
      <c r="AL95">
        <f>IF('7. Pause minimal'!$C$3="Score",0,0)</f>
        <v>0</v>
      </c>
      <c r="AM95">
        <f>IF('7. Pause minimal'!$C$3="Score",0,0)</f>
        <v>0</v>
      </c>
      <c r="AN95">
        <f>IF('7. Pause minimal'!$C$3="Score",0,0)</f>
        <v>0</v>
      </c>
      <c r="AO95">
        <f>IF('7. Pause minimal'!$C$3="Score",0,0)</f>
        <v>0</v>
      </c>
      <c r="AP95">
        <f>IF('7. Pause minimal'!$C$3="Score",0,0)</f>
        <v>0</v>
      </c>
      <c r="AQ95">
        <f>IF('7. Pause minimal'!$C$3="Score",0,0)</f>
        <v>0</v>
      </c>
      <c r="AR95">
        <f>IF('7. Pause minimal'!$C$3="Score",0,0)</f>
        <v>0</v>
      </c>
      <c r="AS95">
        <f>IF('7. Pause minimal'!$C$3="Score",0,0)</f>
        <v>0</v>
      </c>
      <c r="AT95">
        <f>IF('7. Pause minimal'!$C$3="Score",0,0)</f>
        <v>0</v>
      </c>
      <c r="AU95">
        <f>IF('7. Pause minimal'!$C$3="Score",0,0)</f>
        <v>0</v>
      </c>
      <c r="AV95">
        <f>IF('7. Pause minimal'!$C$3="Score",0,0)</f>
        <v>0</v>
      </c>
      <c r="AW95">
        <f>IF('7. Pause minimal'!$C$3="Score",0,0)</f>
        <v>0</v>
      </c>
      <c r="AX95">
        <f>IF('7. Pause minimal'!$C$3="Score",0,0)</f>
        <v>0</v>
      </c>
      <c r="AY95">
        <f>IF('7. Pause minimal'!$C$3="Score",0,0)</f>
        <v>0</v>
      </c>
      <c r="AZ95">
        <f>IF('7. Pause minimal'!$C$3="Score",0,0)</f>
        <v>0</v>
      </c>
      <c r="BA95">
        <f>IF('7. Pause minimal'!$C$3="Score",0,0)</f>
        <v>0</v>
      </c>
      <c r="BB95">
        <f>IF('7. Pause minimal'!$C$3="Score",0,0)</f>
        <v>0</v>
      </c>
      <c r="BC95">
        <f>IF('7. Pause minimal'!$C$3="Score",0,0)</f>
        <v>0</v>
      </c>
      <c r="BD95">
        <f>IF('7. Pause minimal'!$C$3="Score",0,0)</f>
        <v>0</v>
      </c>
      <c r="BE95">
        <f>IF('7. Pause minimal'!$C$3="Score",0,0)</f>
        <v>0</v>
      </c>
      <c r="BF95">
        <f>IF('7. Pause minimal'!$C$3="Score",0,0)</f>
        <v>0</v>
      </c>
      <c r="BG95">
        <f>IF('7. Pause minimal'!$C$3="Score",0,0)</f>
        <v>0</v>
      </c>
      <c r="BH95">
        <f>IF('7. Pause minimal'!$C$3="Score",0,0)</f>
        <v>0</v>
      </c>
      <c r="BI95">
        <f>IF('7. Pause minimal'!$C$3="Score",0,0)</f>
        <v>0</v>
      </c>
      <c r="BJ95">
        <f>IF('7. Pause minimal'!$C$3="Score",0,0)</f>
        <v>0</v>
      </c>
      <c r="BK95">
        <f>IF('7. Pause minimal'!$C$3="Score",0,0)</f>
        <v>0</v>
      </c>
      <c r="BL95">
        <f>IF('7. Pause minimal'!$C$3="Score",0,0)</f>
        <v>0</v>
      </c>
      <c r="BM95">
        <f>IF('7. Pause minimal'!$C$3="Score",0,0)</f>
        <v>0</v>
      </c>
      <c r="BN95">
        <f>IF('7. Pause minimal'!$C$3="Score",0,0)</f>
        <v>0</v>
      </c>
      <c r="BO95">
        <f>IF('7. Pause minimal'!$C$3="Score",0,0)</f>
        <v>0</v>
      </c>
      <c r="BP95">
        <f>IF('7. Pause minimal'!$C$3="Score",0,0)</f>
        <v>0</v>
      </c>
      <c r="BQ95">
        <f>IF('7. Pause minimal'!$C$3="Score",0,0)</f>
        <v>0</v>
      </c>
      <c r="BR95">
        <f>IF('7. Pause minimal'!$C$3="Score",0,0)</f>
        <v>0</v>
      </c>
      <c r="BS95">
        <f>IF('7. Pause minimal'!$C$3="Score",0,0)</f>
        <v>0</v>
      </c>
      <c r="BT95">
        <f>IF('7. Pause minimal'!$C$3="Score",0,0)</f>
        <v>0</v>
      </c>
      <c r="BU95">
        <f>IF('7. Pause minimal'!$C$3="Score",0,0)</f>
        <v>0</v>
      </c>
      <c r="BV95">
        <f>IF('7. Pause minimal'!$C$3="Score",0,0)</f>
        <v>0</v>
      </c>
      <c r="BW95">
        <f>IF('7. Pause minimal'!$C$3="Score",0,0)</f>
        <v>0</v>
      </c>
      <c r="BX95">
        <f>IF('7. Pause minimal'!$C$3="Score",0,0)</f>
        <v>0</v>
      </c>
      <c r="BY95">
        <f>IF('7. Pause minimal'!$C$3="Score",0,0)</f>
        <v>0</v>
      </c>
      <c r="BZ95">
        <f>IF('7. Pause minimal'!$C$3="Score",0,0)</f>
        <v>0</v>
      </c>
      <c r="CA95">
        <f>IF('7. Pause minimal'!$C$3="Score",0,0)</f>
        <v>0</v>
      </c>
      <c r="CB95">
        <f>IF('7. Pause minimal'!$C$3="Score",0,0)</f>
        <v>0</v>
      </c>
      <c r="CC95">
        <f>IF('7. Pause minimal'!$C$3="Score",0,0)</f>
        <v>0</v>
      </c>
      <c r="CD95">
        <f>IF('7. Pause minimal'!$C$3="Score",0,0)</f>
        <v>0</v>
      </c>
      <c r="CE95">
        <f>IF('7. Pause minimal'!$C$3="Score",0,0)</f>
        <v>0</v>
      </c>
      <c r="CF95">
        <f>IF('7. Pause minimal'!$C$3="Score",0,0)</f>
        <v>0</v>
      </c>
      <c r="CG95">
        <f>IF('7. Pause minimal'!$C$3="Score",0,0)</f>
        <v>0</v>
      </c>
      <c r="CH95">
        <f>IF('7. Pause minimal'!$C$3="Score",0,0)</f>
        <v>0</v>
      </c>
      <c r="CI95">
        <f>IF('7. Pause minimal'!$C$3="Score",0,0)</f>
        <v>0</v>
      </c>
      <c r="CJ95">
        <f>IF('7. Pause minimal'!$C$3="Score",0,0)</f>
        <v>0</v>
      </c>
      <c r="CK95">
        <f>IF('7. Pause minimal'!$C$3="Score",0,0)</f>
        <v>0</v>
      </c>
      <c r="CL95">
        <f>IF('7. Pause minimal'!$C$3="Score",0,0)</f>
        <v>0</v>
      </c>
      <c r="CM95">
        <f>IF('7. Pause minimal'!$C$3="Score",0,0)</f>
        <v>0</v>
      </c>
      <c r="CN95">
        <f>IF('7. Pause minimal'!$C$3="Score",0,0)</f>
        <v>0</v>
      </c>
      <c r="CO95">
        <f>IF('7. Pause minimal'!$C$3="Score",0,0)</f>
        <v>0</v>
      </c>
      <c r="CP95">
        <f>IF('7. Pause minimal'!$C$3="Score",0,0)</f>
        <v>0</v>
      </c>
      <c r="CQ95">
        <f>IF('7. Pause minimal'!$C$3="Score",0,0)</f>
        <v>0</v>
      </c>
      <c r="CR95">
        <f>IF('7. Pause minimal'!$C$3="Score",0,0)</f>
        <v>0</v>
      </c>
      <c r="CS95">
        <f>IF('7. Pause minimal'!$C$3="Score",0,0)</f>
        <v>0</v>
      </c>
      <c r="CT95">
        <f>IF('7. Pause minimal'!$C$3="Score",0,0)</f>
        <v>0</v>
      </c>
      <c r="CU95">
        <f>IF('7. Pause minimal'!$C$3="Score",0,0)</f>
        <v>0</v>
      </c>
      <c r="CV95">
        <f>IF('7. Pause minimal'!$C$3="Score",0,0)</f>
        <v>0</v>
      </c>
      <c r="CW95">
        <f>IF('7. Pause minimal'!$C$3="Score",0,0)</f>
        <v>0</v>
      </c>
      <c r="CX95">
        <f>IF('7. Pause minimal'!$C$3="Score",0,0)</f>
        <v>0</v>
      </c>
      <c r="CY95">
        <f>IF('7. Pause minimal'!$C$3="Score",0,0)</f>
        <v>0</v>
      </c>
      <c r="CZ95">
        <f>IF('7. Pause minimal'!$C$3="Score",0,0)</f>
        <v>0</v>
      </c>
      <c r="DA95">
        <f>IF('7. Pause minimal'!$C$3="Score",0,0)</f>
        <v>0</v>
      </c>
    </row>
    <row r="96" spans="2:105" x14ac:dyDescent="0.35">
      <c r="B96" s="186" t="s">
        <v>1191</v>
      </c>
      <c r="D96" s="478">
        <f t="shared" si="4"/>
        <v>1.0470588235294118</v>
      </c>
      <c r="U96">
        <f>IF('7. Pause minimal'!$C$3="Score",1,1)</f>
        <v>1</v>
      </c>
      <c r="V96">
        <f>IF('7. Pause minimal'!$C$3="Score",2,2)</f>
        <v>2</v>
      </c>
      <c r="W96">
        <f>IF('7. Pause minimal'!$C$3="Score",2,2)</f>
        <v>2</v>
      </c>
      <c r="X96">
        <f>IF('7. Pause minimal'!$C$3="Score",1,1)</f>
        <v>1</v>
      </c>
      <c r="Y96">
        <f>IF('7. Pause minimal'!$C$3="Score",1,1)</f>
        <v>1</v>
      </c>
      <c r="Z96">
        <f>IF('7. Pause minimal'!$C$3="Score",1,1)</f>
        <v>1</v>
      </c>
      <c r="AA96">
        <f>IF('7. Pause minimal'!$C$3="Score",2,2)</f>
        <v>2</v>
      </c>
      <c r="AB96">
        <f>IF('7. Pause minimal'!$C$3="Score",2,2)</f>
        <v>2</v>
      </c>
      <c r="AC96">
        <f>IF('7. Pause minimal'!$C$3="Score",1,1)</f>
        <v>1</v>
      </c>
      <c r="AD96">
        <f>IF('7. Pause minimal'!$C$3="Score",1,1)</f>
        <v>1</v>
      </c>
      <c r="AE96">
        <f>IF('7. Pause minimal'!$C$3="Score",1,1)</f>
        <v>1</v>
      </c>
      <c r="AF96">
        <f>IF('7. Pause minimal'!$C$3="Score",1,1)</f>
        <v>1</v>
      </c>
      <c r="AG96">
        <f>IF('7. Pause minimal'!$C$3="Score",1,1)</f>
        <v>1</v>
      </c>
      <c r="AH96">
        <f>IF('7. Pause minimal'!$C$3="Score",0,0)</f>
        <v>0</v>
      </c>
      <c r="AI96">
        <f>IF('7. Pause minimal'!$C$3="Score",1,1)</f>
        <v>1</v>
      </c>
      <c r="AJ96">
        <f>IF('7. Pause minimal'!$C$3="Score",1,1)</f>
        <v>1</v>
      </c>
      <c r="AK96">
        <f>IF('7. Pause minimal'!$C$3="Score",1,1)</f>
        <v>1</v>
      </c>
      <c r="AL96">
        <f>IF('7. Pause minimal'!$C$3="Score",1,1)</f>
        <v>1</v>
      </c>
      <c r="AM96">
        <f>IF('7. Pause minimal'!$C$3="Score",1,1)</f>
        <v>1</v>
      </c>
      <c r="AN96">
        <f>IF('7. Pause minimal'!$C$3="Score",2,2)</f>
        <v>2</v>
      </c>
      <c r="AO96">
        <f>IF('7. Pause minimal'!$C$3="Score",2,2)</f>
        <v>2</v>
      </c>
      <c r="AP96">
        <f>IF('7. Pause minimal'!$C$3="Score",1,1)</f>
        <v>1</v>
      </c>
      <c r="AQ96">
        <f>IF('7. Pause minimal'!$C$3="Score",1,1)</f>
        <v>1</v>
      </c>
      <c r="AR96">
        <f>IF('7. Pause minimal'!$C$3="Score",1,1)</f>
        <v>1</v>
      </c>
      <c r="AS96">
        <f>IF('7. Pause minimal'!$C$3="Score",2,2)</f>
        <v>2</v>
      </c>
      <c r="AT96">
        <f>IF('7. Pause minimal'!$C$3="Score",2,2)</f>
        <v>2</v>
      </c>
      <c r="AU96">
        <f>IF('7. Pause minimal'!$C$3="Score",1,1)</f>
        <v>1</v>
      </c>
      <c r="AV96">
        <f>IF('7. Pause minimal'!$C$3="Score",1,1)</f>
        <v>1</v>
      </c>
      <c r="AW96">
        <f>IF('7. Pause minimal'!$C$3="Score",1,1)</f>
        <v>1</v>
      </c>
      <c r="AX96">
        <f>IF('7. Pause minimal'!$C$3="Score",1,1)</f>
        <v>1</v>
      </c>
      <c r="AY96">
        <f>IF('7. Pause minimal'!$C$3="Score",1,1)</f>
        <v>1</v>
      </c>
      <c r="AZ96">
        <f>IF('7. Pause minimal'!$C$3="Score",1,1)</f>
        <v>1</v>
      </c>
      <c r="BA96">
        <f>IF('7. Pause minimal'!$C$3="Score",1,1)</f>
        <v>1</v>
      </c>
      <c r="BB96">
        <f>IF('7. Pause minimal'!$C$3="Score",1,1)</f>
        <v>1</v>
      </c>
      <c r="BC96">
        <f>IF('7. Pause minimal'!$C$3="Score",1,1)</f>
        <v>1</v>
      </c>
      <c r="BD96">
        <f>IF('7. Pause minimal'!$C$3="Score",1,1)</f>
        <v>1</v>
      </c>
      <c r="BE96">
        <f>IF('7. Pause minimal'!$C$3="Score",1,1)</f>
        <v>1</v>
      </c>
      <c r="BF96">
        <f>IF('7. Pause minimal'!$C$3="Score",1,1)</f>
        <v>1</v>
      </c>
      <c r="BG96">
        <f>IF('7. Pause minimal'!$C$3="Score",0,0)</f>
        <v>0</v>
      </c>
      <c r="BH96">
        <f>IF('7. Pause minimal'!$C$3="Score",0,0)</f>
        <v>0</v>
      </c>
      <c r="BI96">
        <f>IF('7. Pause minimal'!$C$3="Score",0,0)</f>
        <v>0</v>
      </c>
      <c r="BJ96">
        <f>IF('7. Pause minimal'!$C$3="Score",0,0)</f>
        <v>0</v>
      </c>
      <c r="BK96">
        <f>IF('7. Pause minimal'!$C$3="Score",0,0)</f>
        <v>0</v>
      </c>
      <c r="BL96">
        <f>IF('7. Pause minimal'!$C$3="Score",0,0)</f>
        <v>0</v>
      </c>
      <c r="BM96">
        <f>IF('7. Pause minimal'!$C$3="Score",0,0)</f>
        <v>0</v>
      </c>
      <c r="BN96">
        <f>IF('7. Pause minimal'!$C$3="Score",1,1)</f>
        <v>1</v>
      </c>
      <c r="BO96">
        <f>IF('7. Pause minimal'!$C$3="Score",1,1)</f>
        <v>1</v>
      </c>
      <c r="BP96">
        <f>IF('7. Pause minimal'!$C$3="Score",1,1)</f>
        <v>1</v>
      </c>
      <c r="BQ96">
        <f>IF('7. Pause minimal'!$C$3="Score",2,2)</f>
        <v>2</v>
      </c>
      <c r="BR96">
        <f>IF('7. Pause minimal'!$C$3="Score",2,2)</f>
        <v>2</v>
      </c>
      <c r="BS96">
        <f>IF('7. Pause minimal'!$C$3="Score",2,2)</f>
        <v>2</v>
      </c>
      <c r="BT96">
        <f>IF('7. Pause minimal'!$C$3="Score",2,3)</f>
        <v>3</v>
      </c>
      <c r="BU96">
        <f>IF('7. Pause minimal'!$C$3="Score",2,2)</f>
        <v>2</v>
      </c>
      <c r="BV96">
        <f>IF('7. Pause minimal'!$C$3="Score",2,2)</f>
        <v>2</v>
      </c>
      <c r="BW96">
        <f>IF('7. Pause minimal'!$C$3="Score",2,2)</f>
        <v>2</v>
      </c>
      <c r="BX96">
        <f>IF('7. Pause minimal'!$C$3="Score",1,1)</f>
        <v>1</v>
      </c>
      <c r="BY96">
        <f>IF('7. Pause minimal'!$C$3="Score",1,1)</f>
        <v>1</v>
      </c>
      <c r="BZ96">
        <f>IF('7. Pause minimal'!$C$3="Score",1,1)</f>
        <v>1</v>
      </c>
      <c r="CA96">
        <f>IF('7. Pause minimal'!$C$3="Score",0,0)</f>
        <v>0</v>
      </c>
      <c r="CB96">
        <f>IF('7. Pause minimal'!$C$3="Score",0,0)</f>
        <v>0</v>
      </c>
      <c r="CC96">
        <f>IF('7. Pause minimal'!$C$3="Score",0,0)</f>
        <v>0</v>
      </c>
      <c r="CD96">
        <f>IF('7. Pause minimal'!$C$3="Score",0,0)</f>
        <v>0</v>
      </c>
      <c r="CE96">
        <f>IF('7. Pause minimal'!$C$3="Score",1,1)</f>
        <v>1</v>
      </c>
      <c r="CF96">
        <f>IF('7. Pause minimal'!$C$3="Score",1,1)</f>
        <v>1</v>
      </c>
      <c r="CG96">
        <f>IF('7. Pause minimal'!$C$3="Score",1,1)</f>
        <v>1</v>
      </c>
      <c r="CH96">
        <f>IF('7. Pause minimal'!$C$3="Score",1,1)</f>
        <v>1</v>
      </c>
      <c r="CI96">
        <f>IF('7. Pause minimal'!$C$3="Score",1,1)</f>
        <v>1</v>
      </c>
      <c r="CJ96">
        <f>IF('7. Pause minimal'!$C$3="Score",1,1)</f>
        <v>1</v>
      </c>
      <c r="CK96">
        <f>IF('7. Pause minimal'!$C$3="Score",1,1)</f>
        <v>1</v>
      </c>
      <c r="CL96">
        <f>IF('7. Pause minimal'!$C$3="Score",0,0)</f>
        <v>0</v>
      </c>
      <c r="CM96">
        <f>IF('7. Pause minimal'!$C$3="Score",1,1)</f>
        <v>1</v>
      </c>
      <c r="CN96">
        <f>IF('7. Pause minimal'!$C$3="Score",1,1)</f>
        <v>1</v>
      </c>
      <c r="CO96">
        <f>IF('7. Pause minimal'!$C$3="Score",1,1)</f>
        <v>1</v>
      </c>
      <c r="CP96">
        <f>IF('7. Pause minimal'!$C$3="Score",1,1)</f>
        <v>1</v>
      </c>
      <c r="CQ96">
        <f>IF('7. Pause minimal'!$C$3="Score",1,1)</f>
        <v>1</v>
      </c>
      <c r="CR96">
        <f>IF('7. Pause minimal'!$C$3="Score",2,2)</f>
        <v>2</v>
      </c>
      <c r="CS96">
        <f>IF('7. Pause minimal'!$C$3="Score",2,2)</f>
        <v>2</v>
      </c>
      <c r="CT96">
        <f>IF('7. Pause minimal'!$C$3="Score",1,1)</f>
        <v>1</v>
      </c>
      <c r="CU96">
        <f>IF('7. Pause minimal'!$C$3="Score",1,1)</f>
        <v>1</v>
      </c>
      <c r="CV96">
        <f>IF('7. Pause minimal'!$C$3="Score",1,1)</f>
        <v>1</v>
      </c>
      <c r="CW96">
        <f>IF('7. Pause minimal'!$C$3="Score",1,1)</f>
        <v>1</v>
      </c>
      <c r="CX96">
        <f>IF('7. Pause minimal'!$C$3="Score",2,2)</f>
        <v>2</v>
      </c>
      <c r="CY96">
        <f>IF('7. Pause minimal'!$C$3="Score",1,1)</f>
        <v>1</v>
      </c>
      <c r="CZ96">
        <f>IF('7. Pause minimal'!$C$3="Score",0,0)</f>
        <v>0</v>
      </c>
      <c r="DA96">
        <f>IF('7. Pause minimal'!$C$3="Score",0,0)</f>
        <v>0</v>
      </c>
    </row>
    <row r="97" spans="2:105" x14ac:dyDescent="0.35">
      <c r="B97" s="186" t="s">
        <v>1192</v>
      </c>
      <c r="D97" s="478">
        <f t="shared" si="4"/>
        <v>0.87058823529411766</v>
      </c>
      <c r="U97">
        <f>IF('7. Pause minimal'!$C$3="Score",1,1)</f>
        <v>1</v>
      </c>
      <c r="V97">
        <f>IF('7. Pause minimal'!$C$3="Score",1,1)</f>
        <v>1</v>
      </c>
      <c r="W97">
        <f>IF('7. Pause minimal'!$C$3="Score",1,1)</f>
        <v>1</v>
      </c>
      <c r="X97">
        <f>IF('7. Pause minimal'!$C$3="Score",1,1)</f>
        <v>1</v>
      </c>
      <c r="Y97">
        <f>IF('7. Pause minimal'!$C$3="Score",1,1)</f>
        <v>1</v>
      </c>
      <c r="Z97">
        <f>IF('7. Pause minimal'!$C$3="Score",1,1)</f>
        <v>1</v>
      </c>
      <c r="AA97">
        <f>IF('7. Pause minimal'!$C$3="Score",1,1)</f>
        <v>1</v>
      </c>
      <c r="AB97">
        <f>IF('7. Pause minimal'!$C$3="Score",0,0)</f>
        <v>0</v>
      </c>
      <c r="AC97">
        <f>IF('7. Pause minimal'!$C$3="Score",0,0)</f>
        <v>0</v>
      </c>
      <c r="AD97">
        <f>IF('7. Pause minimal'!$C$3="Score",0,0)</f>
        <v>0</v>
      </c>
      <c r="AE97">
        <f>IF('7. Pause minimal'!$C$3="Score",0,0)</f>
        <v>0</v>
      </c>
      <c r="AF97">
        <f>IF('7. Pause minimal'!$C$3="Score",0,0)</f>
        <v>0</v>
      </c>
      <c r="AG97">
        <f>IF('7. Pause minimal'!$C$3="Score",1,1)</f>
        <v>1</v>
      </c>
      <c r="AH97">
        <f>IF('7. Pause minimal'!$C$3="Score",1,1)</f>
        <v>1</v>
      </c>
      <c r="AI97">
        <f>IF('7. Pause minimal'!$C$3="Score",1,1)</f>
        <v>1</v>
      </c>
      <c r="AJ97">
        <f>IF('7. Pause minimal'!$C$3="Score",1,1)</f>
        <v>1</v>
      </c>
      <c r="AK97">
        <f>IF('7. Pause minimal'!$C$3="Score",1,1)</f>
        <v>1</v>
      </c>
      <c r="AL97">
        <f>IF('7. Pause minimal'!$C$3="Score",1,1)</f>
        <v>1</v>
      </c>
      <c r="AM97">
        <f>IF('7. Pause minimal'!$C$3="Score",1,1)</f>
        <v>1</v>
      </c>
      <c r="AN97">
        <f>IF('7. Pause minimal'!$C$3="Score",0,0)</f>
        <v>0</v>
      </c>
      <c r="AO97">
        <f>IF('7. Pause minimal'!$C$3="Score",0,0)</f>
        <v>0</v>
      </c>
      <c r="AP97">
        <f>IF('7. Pause minimal'!$C$3="Score",0,0)</f>
        <v>0</v>
      </c>
      <c r="AQ97">
        <f>IF('7. Pause minimal'!$C$3="Score",1,1)</f>
        <v>1</v>
      </c>
      <c r="AR97">
        <f>IF('7. Pause minimal'!$C$3="Score",1,1)</f>
        <v>1</v>
      </c>
      <c r="AS97">
        <f>IF('7. Pause minimal'!$C$3="Score",1,1)</f>
        <v>1</v>
      </c>
      <c r="AT97">
        <f>IF('7. Pause minimal'!$C$3="Score",1,1)</f>
        <v>1</v>
      </c>
      <c r="AU97">
        <f>IF('7. Pause minimal'!$C$3="Score",1,1)</f>
        <v>1</v>
      </c>
      <c r="AV97">
        <f>IF('7. Pause minimal'!$C$3="Score",2,2)</f>
        <v>2</v>
      </c>
      <c r="AW97">
        <f>IF('7. Pause minimal'!$C$3="Score",2,2)</f>
        <v>2</v>
      </c>
      <c r="AX97">
        <f>IF('7. Pause minimal'!$C$3="Score",1,1)</f>
        <v>1</v>
      </c>
      <c r="AY97">
        <f>IF('7. Pause minimal'!$C$3="Score",1,1)</f>
        <v>1</v>
      </c>
      <c r="AZ97">
        <f>IF('7. Pause minimal'!$C$3="Score",1,1)</f>
        <v>1</v>
      </c>
      <c r="BA97">
        <f>IF('7. Pause minimal'!$C$3="Score",1,1)</f>
        <v>1</v>
      </c>
      <c r="BB97">
        <f>IF('7. Pause minimal'!$C$3="Score",1,1)</f>
        <v>1</v>
      </c>
      <c r="BC97">
        <f>IF('7. Pause minimal'!$C$3="Score",0,0)</f>
        <v>0</v>
      </c>
      <c r="BD97">
        <f>IF('7. Pause minimal'!$C$3="Score",1,1)</f>
        <v>1</v>
      </c>
      <c r="BE97">
        <f>IF('7. Pause minimal'!$C$3="Score",1,1)</f>
        <v>1</v>
      </c>
      <c r="BF97">
        <f>IF('7. Pause minimal'!$C$3="Score",1,1)</f>
        <v>1</v>
      </c>
      <c r="BG97">
        <f>IF('7. Pause minimal'!$C$3="Score",1,1)</f>
        <v>1</v>
      </c>
      <c r="BH97">
        <f>IF('7. Pause minimal'!$C$3="Score",1,1)</f>
        <v>1</v>
      </c>
      <c r="BI97">
        <f>IF('7. Pause minimal'!$C$3="Score",1,1)</f>
        <v>1</v>
      </c>
      <c r="BJ97">
        <f>IF('7. Pause minimal'!$C$3="Score",1,1)</f>
        <v>1</v>
      </c>
      <c r="BK97">
        <f>IF('7. Pause minimal'!$C$3="Score",0,0)</f>
        <v>0</v>
      </c>
      <c r="BL97">
        <f>IF('7. Pause minimal'!$C$3="Score",0,0)</f>
        <v>0</v>
      </c>
      <c r="BM97">
        <f>IF('7. Pause minimal'!$C$3="Score",1,1)</f>
        <v>1</v>
      </c>
      <c r="BN97">
        <f>IF('7. Pause minimal'!$C$3="Score",1,1)</f>
        <v>1</v>
      </c>
      <c r="BO97">
        <f>IF('7. Pause minimal'!$C$3="Score",1,1)</f>
        <v>1</v>
      </c>
      <c r="BP97">
        <f>IF('7. Pause minimal'!$C$3="Score",1,1)</f>
        <v>1</v>
      </c>
      <c r="BQ97">
        <f>IF('7. Pause minimal'!$C$3="Score",1,1)</f>
        <v>1</v>
      </c>
      <c r="BR97">
        <f>IF('7. Pause minimal'!$C$3="Score",1,1)</f>
        <v>1</v>
      </c>
      <c r="BS97">
        <f>IF('7. Pause minimal'!$C$3="Score",1,1)</f>
        <v>1</v>
      </c>
      <c r="BT97">
        <f>IF('7. Pause minimal'!$C$3="Score",0,0)</f>
        <v>0</v>
      </c>
      <c r="BU97">
        <f>IF('7. Pause minimal'!$C$3="Score",1,1)</f>
        <v>1</v>
      </c>
      <c r="BV97">
        <f>IF('7. Pause minimal'!$C$3="Score",1,1)</f>
        <v>1</v>
      </c>
      <c r="BW97">
        <f>IF('7. Pause minimal'!$C$3="Score",1,1)</f>
        <v>1</v>
      </c>
      <c r="BX97">
        <f>IF('7. Pause minimal'!$C$3="Score",1,1)</f>
        <v>1</v>
      </c>
      <c r="BY97">
        <f>IF('7. Pause minimal'!$C$3="Score",1,1)</f>
        <v>1</v>
      </c>
      <c r="BZ97">
        <f>IF('7. Pause minimal'!$C$3="Score",1,1)</f>
        <v>1</v>
      </c>
      <c r="CA97">
        <f>IF('7. Pause minimal'!$C$3="Score",2,2)</f>
        <v>2</v>
      </c>
      <c r="CB97">
        <f>IF('7. Pause minimal'!$C$3="Score",1,1)</f>
        <v>1</v>
      </c>
      <c r="CC97">
        <f>IF('7. Pause minimal'!$C$3="Score",1,1)</f>
        <v>1</v>
      </c>
      <c r="CD97">
        <f>IF('7. Pause minimal'!$C$3="Score",1,1)</f>
        <v>1</v>
      </c>
      <c r="CE97">
        <f>IF('7. Pause minimal'!$C$3="Score",2,2)</f>
        <v>2</v>
      </c>
      <c r="CF97">
        <f>IF('7. Pause minimal'!$C$3="Score",2,2)</f>
        <v>2</v>
      </c>
      <c r="CG97">
        <f>IF('7. Pause minimal'!$C$3="Score",2,2)</f>
        <v>2</v>
      </c>
      <c r="CH97">
        <f>IF('7. Pause minimal'!$C$3="Score",1,1)</f>
        <v>1</v>
      </c>
      <c r="CI97">
        <f>IF('7. Pause minimal'!$C$3="Score",1,1)</f>
        <v>1</v>
      </c>
      <c r="CJ97">
        <f>IF('7. Pause minimal'!$C$3="Score",1,1)</f>
        <v>1</v>
      </c>
      <c r="CK97">
        <f>IF('7. Pause minimal'!$C$3="Score",1,1)</f>
        <v>1</v>
      </c>
      <c r="CL97">
        <f>IF('7. Pause minimal'!$C$3="Score",0,0)</f>
        <v>0</v>
      </c>
      <c r="CM97">
        <f>IF('7. Pause minimal'!$C$3="Score",1,1)</f>
        <v>1</v>
      </c>
      <c r="CN97">
        <f>IF('7. Pause minimal'!$C$3="Score",1,1)</f>
        <v>1</v>
      </c>
      <c r="CO97">
        <f>IF('7. Pause minimal'!$C$3="Score",1,1)</f>
        <v>1</v>
      </c>
      <c r="CP97">
        <f>IF('7. Pause minimal'!$C$3="Score",1,1)</f>
        <v>1</v>
      </c>
      <c r="CQ97">
        <f>IF('7. Pause minimal'!$C$3="Score",1,1)</f>
        <v>1</v>
      </c>
      <c r="CR97">
        <f>IF('7. Pause minimal'!$C$3="Score",1,1)</f>
        <v>1</v>
      </c>
      <c r="CS97">
        <f>IF('7. Pause minimal'!$C$3="Score",1,1)</f>
        <v>1</v>
      </c>
      <c r="CT97">
        <f>IF('7. Pause minimal'!$C$3="Score",0,0)</f>
        <v>0</v>
      </c>
      <c r="CU97">
        <f>IF('7. Pause minimal'!$C$3="Score",0,0)</f>
        <v>0</v>
      </c>
      <c r="CV97">
        <f>IF('7. Pause minimal'!$C$3="Score",1,1)</f>
        <v>1</v>
      </c>
      <c r="CW97">
        <f>IF('7. Pause minimal'!$C$3="Score",1,1)</f>
        <v>1</v>
      </c>
      <c r="CX97">
        <f>IF('7. Pause minimal'!$C$3="Score",1,1)</f>
        <v>1</v>
      </c>
      <c r="CY97">
        <f>IF('7. Pause minimal'!$C$3="Score",1,1)</f>
        <v>1</v>
      </c>
      <c r="CZ97">
        <f>IF('7. Pause minimal'!$C$3="Score",0,0)</f>
        <v>0</v>
      </c>
      <c r="DA97">
        <f>IF('7. Pause minimal'!$C$3="Score",0,0)</f>
        <v>0</v>
      </c>
    </row>
    <row r="98" spans="2:105" x14ac:dyDescent="0.35">
      <c r="B98" s="186" t="s">
        <v>1193</v>
      </c>
      <c r="D98" s="478">
        <f t="shared" si="4"/>
        <v>1.0588235294117647</v>
      </c>
      <c r="U98">
        <f>IF('7. Pause minimal'!$C$3="Score",0,0)</f>
        <v>0</v>
      </c>
      <c r="V98">
        <f>IF('7. Pause minimal'!$C$3="Score",0,0)</f>
        <v>0</v>
      </c>
      <c r="W98">
        <f>IF('7. Pause minimal'!$C$3="Score",0,0)</f>
        <v>0</v>
      </c>
      <c r="X98">
        <f>IF('7. Pause minimal'!$C$3="Score",0,0)</f>
        <v>0</v>
      </c>
      <c r="Y98">
        <f>IF('7. Pause minimal'!$C$3="Score",0,0)</f>
        <v>0</v>
      </c>
      <c r="Z98">
        <f>IF('7. Pause minimal'!$C$3="Score",1,1)</f>
        <v>1</v>
      </c>
      <c r="AA98">
        <f>IF('7. Pause minimal'!$C$3="Score",2,2)</f>
        <v>2</v>
      </c>
      <c r="AB98">
        <f>IF('7. Pause minimal'!$C$3="Score",2,2)</f>
        <v>2</v>
      </c>
      <c r="AC98">
        <f>IF('7. Pause minimal'!$C$3="Score",2,2)</f>
        <v>2</v>
      </c>
      <c r="AD98">
        <f>IF('7. Pause minimal'!$C$3="Score",2,2)</f>
        <v>2</v>
      </c>
      <c r="AE98">
        <f>IF('7. Pause minimal'!$C$3="Score",2,2)</f>
        <v>2</v>
      </c>
      <c r="AF98">
        <f>IF('7. Pause minimal'!$C$3="Score",2,2)</f>
        <v>2</v>
      </c>
      <c r="AG98">
        <f>IF('7. Pause minimal'!$C$3="Score",1,1)</f>
        <v>1</v>
      </c>
      <c r="AH98">
        <f>IF('7. Pause minimal'!$C$3="Score",0,0)</f>
        <v>0</v>
      </c>
      <c r="AI98">
        <f>IF('7. Pause minimal'!$C$3="Score",1,1)</f>
        <v>1</v>
      </c>
      <c r="AJ98">
        <f>IF('7. Pause minimal'!$C$3="Score",1,1)</f>
        <v>1</v>
      </c>
      <c r="AK98">
        <f>IF('7. Pause minimal'!$C$3="Score",1,1)</f>
        <v>1</v>
      </c>
      <c r="AL98">
        <f>IF('7. Pause minimal'!$C$3="Score",1,1)</f>
        <v>1</v>
      </c>
      <c r="AM98">
        <f>IF('7. Pause minimal'!$C$3="Score",2,2)</f>
        <v>2</v>
      </c>
      <c r="AN98">
        <f>IF('7. Pause minimal'!$C$3="Score",2,2)</f>
        <v>2</v>
      </c>
      <c r="AO98">
        <f>IF('7. Pause minimal'!$C$3="Score",2,2)</f>
        <v>2</v>
      </c>
      <c r="AP98">
        <f>IF('7. Pause minimal'!$C$3="Score",1,1)</f>
        <v>1</v>
      </c>
      <c r="AQ98">
        <f>IF('7. Pause minimal'!$C$3="Score",1,1)</f>
        <v>1</v>
      </c>
      <c r="AR98">
        <f>IF('7. Pause minimal'!$C$3="Score",1,1)</f>
        <v>1</v>
      </c>
      <c r="AS98">
        <f>IF('7. Pause minimal'!$C$3="Score",1,1)</f>
        <v>1</v>
      </c>
      <c r="AT98">
        <f>IF('7. Pause minimal'!$C$3="Score",0,0)</f>
        <v>0</v>
      </c>
      <c r="AU98">
        <f>IF('7. Pause minimal'!$C$3="Score",1,1)</f>
        <v>1</v>
      </c>
      <c r="AV98">
        <f>IF('7. Pause minimal'!$C$3="Score",1,1)</f>
        <v>1</v>
      </c>
      <c r="AW98">
        <f>IF('7. Pause minimal'!$C$3="Score",1,1)</f>
        <v>1</v>
      </c>
      <c r="AX98">
        <f>IF('7. Pause minimal'!$C$3="Score",1,1)</f>
        <v>1</v>
      </c>
      <c r="AY98">
        <f>IF('7. Pause minimal'!$C$3="Score",1,1)</f>
        <v>1</v>
      </c>
      <c r="AZ98">
        <f>IF('7. Pause minimal'!$C$3="Score",2,2)</f>
        <v>2</v>
      </c>
      <c r="BA98">
        <f>IF('7. Pause minimal'!$C$3="Score",2,2)</f>
        <v>2</v>
      </c>
      <c r="BB98">
        <f>IF('7. Pause minimal'!$C$3="Score",1,1)</f>
        <v>1</v>
      </c>
      <c r="BC98">
        <f>IF('7. Pause minimal'!$C$3="Score",1,1)</f>
        <v>1</v>
      </c>
      <c r="BD98">
        <f>IF('7. Pause minimal'!$C$3="Score",1,1)</f>
        <v>1</v>
      </c>
      <c r="BE98">
        <f>IF('7. Pause minimal'!$C$3="Score",2,2)</f>
        <v>2</v>
      </c>
      <c r="BF98">
        <f>IF('7. Pause minimal'!$C$3="Score",2,2)</f>
        <v>2</v>
      </c>
      <c r="BG98">
        <f>IF('7. Pause minimal'!$C$3="Score",1,1)</f>
        <v>1</v>
      </c>
      <c r="BH98">
        <f>IF('7. Pause minimal'!$C$3="Score",1,1)</f>
        <v>1</v>
      </c>
      <c r="BI98">
        <f>IF('7. Pause minimal'!$C$3="Score",1,1)</f>
        <v>1</v>
      </c>
      <c r="BJ98">
        <f>IF('7. Pause minimal'!$C$3="Score",2,2)</f>
        <v>2</v>
      </c>
      <c r="BK98">
        <f>IF('7. Pause minimal'!$C$3="Score",2,2)</f>
        <v>2</v>
      </c>
      <c r="BL98">
        <f>IF('7. Pause minimal'!$C$3="Score",1,1)</f>
        <v>1</v>
      </c>
      <c r="BM98">
        <f>IF('7. Pause minimal'!$C$3="Score",1,1)</f>
        <v>1</v>
      </c>
      <c r="BN98">
        <f>IF('7. Pause minimal'!$C$3="Score",1,1)</f>
        <v>1</v>
      </c>
      <c r="BO98">
        <f>IF('7. Pause minimal'!$C$3="Score",1,1)</f>
        <v>1</v>
      </c>
      <c r="BP98">
        <f>IF('7. Pause minimal'!$C$3="Score",1,1)</f>
        <v>1</v>
      </c>
      <c r="BQ98">
        <f>IF('7. Pause minimal'!$C$3="Score",1,1)</f>
        <v>1</v>
      </c>
      <c r="BR98">
        <f>IF('7. Pause minimal'!$C$3="Score",1,1)</f>
        <v>1</v>
      </c>
      <c r="BS98">
        <f>IF('7. Pause minimal'!$C$3="Score",1,1)</f>
        <v>1</v>
      </c>
      <c r="BT98">
        <f>IF('7. Pause minimal'!$C$3="Score",1,1)</f>
        <v>1</v>
      </c>
      <c r="BU98">
        <f>IF('7. Pause minimal'!$C$3="Score",1,1)</f>
        <v>1</v>
      </c>
      <c r="BV98">
        <f>IF('7. Pause minimal'!$C$3="Score",1,1)</f>
        <v>1</v>
      </c>
      <c r="BW98">
        <f>IF('7. Pause minimal'!$C$3="Score",1,1)</f>
        <v>1</v>
      </c>
      <c r="BX98">
        <f>IF('7. Pause minimal'!$C$3="Score",0,0)</f>
        <v>0</v>
      </c>
      <c r="BY98">
        <f>IF('7. Pause minimal'!$C$3="Score",0,0)</f>
        <v>0</v>
      </c>
      <c r="BZ98">
        <f>IF('7. Pause minimal'!$C$3="Score",0,0)</f>
        <v>0</v>
      </c>
      <c r="CA98">
        <f>IF('7. Pause minimal'!$C$3="Score",1,1)</f>
        <v>1</v>
      </c>
      <c r="CB98">
        <f>IF('7. Pause minimal'!$C$3="Score",1,1)</f>
        <v>1</v>
      </c>
      <c r="CC98">
        <f>IF('7. Pause minimal'!$C$3="Score",1,1)</f>
        <v>1</v>
      </c>
      <c r="CD98">
        <f>IF('7. Pause minimal'!$C$3="Score",1,1)</f>
        <v>1</v>
      </c>
      <c r="CE98">
        <f>IF('7. Pause minimal'!$C$3="Score",1,1)</f>
        <v>1</v>
      </c>
      <c r="CF98">
        <f>IF('7. Pause minimal'!$C$3="Score",1,1)</f>
        <v>1</v>
      </c>
      <c r="CG98">
        <f>IF('7. Pause minimal'!$C$3="Score",1,1)</f>
        <v>1</v>
      </c>
      <c r="CH98">
        <f>IF('7. Pause minimal'!$C$3="Score",0,0)</f>
        <v>0</v>
      </c>
      <c r="CI98">
        <f>IF('7. Pause minimal'!$C$3="Score",1,1)</f>
        <v>1</v>
      </c>
      <c r="CJ98">
        <f>IF('7. Pause minimal'!$C$3="Score",1,1)</f>
        <v>1</v>
      </c>
      <c r="CK98">
        <f>IF('7. Pause minimal'!$C$3="Score",1,1)</f>
        <v>1</v>
      </c>
      <c r="CL98">
        <f>IF('7. Pause minimal'!$C$3="Score",1,1)</f>
        <v>1</v>
      </c>
      <c r="CM98">
        <f>IF('7. Pause minimal'!$C$3="Score",1,1)</f>
        <v>1</v>
      </c>
      <c r="CN98">
        <f>IF('7. Pause minimal'!$C$3="Score",1,1)</f>
        <v>1</v>
      </c>
      <c r="CO98">
        <f>IF('7. Pause minimal'!$C$3="Score",1,1)</f>
        <v>1</v>
      </c>
      <c r="CP98">
        <f>IF('7. Pause minimal'!$C$3="Score",0,0)</f>
        <v>0</v>
      </c>
      <c r="CQ98">
        <f>IF('7. Pause minimal'!$C$3="Score",0,0)</f>
        <v>0</v>
      </c>
      <c r="CR98">
        <f>IF('7. Pause minimal'!$C$3="Score",0,0)</f>
        <v>0</v>
      </c>
      <c r="CS98">
        <f>IF('7. Pause minimal'!$C$3="Score",1,1)</f>
        <v>1</v>
      </c>
      <c r="CT98">
        <f>IF('7. Pause minimal'!$C$3="Score",2,2)</f>
        <v>2</v>
      </c>
      <c r="CU98">
        <f>IF('7. Pause minimal'!$C$3="Score",2,2)</f>
        <v>2</v>
      </c>
      <c r="CV98">
        <f>IF('7. Pause minimal'!$C$3="Score",2,2)</f>
        <v>2</v>
      </c>
      <c r="CW98">
        <f>IF('7. Pause minimal'!$C$3="Score",2,2)</f>
        <v>2</v>
      </c>
      <c r="CX98">
        <f>IF('7. Pause minimal'!$C$3="Score",2,2)</f>
        <v>2</v>
      </c>
      <c r="CY98">
        <f>IF('7. Pause minimal'!$C$3="Score",2,2)</f>
        <v>2</v>
      </c>
      <c r="CZ98">
        <f>IF('7. Pause minimal'!$C$3="Score",0,0)</f>
        <v>0</v>
      </c>
      <c r="DA98">
        <f>IF('7. Pause minimal'!$C$3="Score",0,0)</f>
        <v>0</v>
      </c>
    </row>
    <row r="99" spans="2:105" x14ac:dyDescent="0.35">
      <c r="B99" s="186" t="s">
        <v>1194</v>
      </c>
      <c r="D99" s="478">
        <f t="shared" si="4"/>
        <v>1.223529411764706</v>
      </c>
      <c r="U99">
        <f>IF('7. Pause minimal'!$C$3="Score",2,2)</f>
        <v>2</v>
      </c>
      <c r="V99">
        <f>IF('7. Pause minimal'!$C$3="Score",1,1)</f>
        <v>1</v>
      </c>
      <c r="W99">
        <f>IF('7. Pause minimal'!$C$3="Score",1,1)</f>
        <v>1</v>
      </c>
      <c r="X99">
        <f>IF('7. Pause minimal'!$C$3="Score",1,1)</f>
        <v>1</v>
      </c>
      <c r="Y99">
        <f>IF('7. Pause minimal'!$C$3="Score",1,1)</f>
        <v>1</v>
      </c>
      <c r="Z99">
        <f>IF('7. Pause minimal'!$C$3="Score",1,1)</f>
        <v>1</v>
      </c>
      <c r="AA99">
        <f>IF('7. Pause minimal'!$C$3="Score",0,0)</f>
        <v>0</v>
      </c>
      <c r="AB99">
        <f>IF('7. Pause minimal'!$C$3="Score",1,1)</f>
        <v>1</v>
      </c>
      <c r="AC99">
        <f>IF('7. Pause minimal'!$C$3="Score",1,1)</f>
        <v>1</v>
      </c>
      <c r="AD99">
        <f>IF('7. Pause minimal'!$C$3="Score",1,1)</f>
        <v>1</v>
      </c>
      <c r="AE99">
        <f>IF('7. Pause minimal'!$C$3="Score",1,1)</f>
        <v>1</v>
      </c>
      <c r="AF99">
        <f>IF('7. Pause minimal'!$C$3="Score",2,2)</f>
        <v>2</v>
      </c>
      <c r="AG99">
        <f>IF('7. Pause minimal'!$C$3="Score",2,2)</f>
        <v>2</v>
      </c>
      <c r="AH99">
        <f>IF('7. Pause minimal'!$C$3="Score",2,2)</f>
        <v>2</v>
      </c>
      <c r="AI99">
        <f>IF('7. Pause minimal'!$C$3="Score",1,1)</f>
        <v>1</v>
      </c>
      <c r="AJ99">
        <f>IF('7. Pause minimal'!$C$3="Score",1,1)</f>
        <v>1</v>
      </c>
      <c r="AK99">
        <f>IF('7. Pause minimal'!$C$3="Score",1,1)</f>
        <v>1</v>
      </c>
      <c r="AL99">
        <f>IF('7. Pause minimal'!$C$3="Score",2,2)</f>
        <v>2</v>
      </c>
      <c r="AM99">
        <f>IF('7. Pause minimal'!$C$3="Score",1,1)</f>
        <v>1</v>
      </c>
      <c r="AN99">
        <f>IF('7. Pause minimal'!$C$3="Score",1,1)</f>
        <v>1</v>
      </c>
      <c r="AO99">
        <f>IF('7. Pause minimal'!$C$3="Score",1,1)</f>
        <v>1</v>
      </c>
      <c r="AP99">
        <f>IF('7. Pause minimal'!$C$3="Score",1,1)</f>
        <v>1</v>
      </c>
      <c r="AQ99">
        <f>IF('7. Pause minimal'!$C$3="Score",1,1)</f>
        <v>1</v>
      </c>
      <c r="AR99">
        <f>IF('7. Pause minimal'!$C$3="Score",1,1)</f>
        <v>1</v>
      </c>
      <c r="AS99">
        <f>IF('7. Pause minimal'!$C$3="Score",0,0)</f>
        <v>0</v>
      </c>
      <c r="AT99">
        <f>IF('7. Pause minimal'!$C$3="Score",0,0)</f>
        <v>0</v>
      </c>
      <c r="AU99">
        <f>IF('7. Pause minimal'!$C$3="Score",0,0)</f>
        <v>0</v>
      </c>
      <c r="AV99">
        <f>IF('7. Pause minimal'!$C$3="Score",0,0)</f>
        <v>0</v>
      </c>
      <c r="AW99">
        <f>IF('7. Pause minimal'!$C$3="Score",1,1)</f>
        <v>1</v>
      </c>
      <c r="AX99">
        <f>IF('7. Pause minimal'!$C$3="Score",2,2)</f>
        <v>2</v>
      </c>
      <c r="AY99">
        <f>IF('7. Pause minimal'!$C$3="Score",2,2)</f>
        <v>2</v>
      </c>
      <c r="AZ99">
        <f>IF('7. Pause minimal'!$C$3="Score",2,2)</f>
        <v>2</v>
      </c>
      <c r="BA99">
        <f>IF('7. Pause minimal'!$C$3="Score",2,2)</f>
        <v>2</v>
      </c>
      <c r="BB99">
        <f>IF('7. Pause minimal'!$C$3="Score",2,2)</f>
        <v>2</v>
      </c>
      <c r="BC99">
        <f>IF('7. Pause minimal'!$C$3="Score",2,3)</f>
        <v>3</v>
      </c>
      <c r="BD99">
        <f>IF('7. Pause minimal'!$C$3="Score",2,3)</f>
        <v>3</v>
      </c>
      <c r="BE99">
        <f>IF('7. Pause minimal'!$C$3="Score",2,2)</f>
        <v>2</v>
      </c>
      <c r="BF99">
        <f>IF('7. Pause minimal'!$C$3="Score",2,2)</f>
        <v>2</v>
      </c>
      <c r="BG99">
        <f>IF('7. Pause minimal'!$C$3="Score",2,2)</f>
        <v>2</v>
      </c>
      <c r="BH99">
        <f>IF('7. Pause minimal'!$C$3="Score",2,2)</f>
        <v>2</v>
      </c>
      <c r="BI99">
        <f>IF('7. Pause minimal'!$C$3="Score",2,2)</f>
        <v>2</v>
      </c>
      <c r="BJ99">
        <f>IF('7. Pause minimal'!$C$3="Score",1,1)</f>
        <v>1</v>
      </c>
      <c r="BK99">
        <f>IF('7. Pause minimal'!$C$3="Score",1,1)</f>
        <v>1</v>
      </c>
      <c r="BL99">
        <f>IF('7. Pause minimal'!$C$3="Score",1,1)</f>
        <v>1</v>
      </c>
      <c r="BM99">
        <f>IF('7. Pause minimal'!$C$3="Score",1,1)</f>
        <v>1</v>
      </c>
      <c r="BN99">
        <f>IF('7. Pause minimal'!$C$3="Score",1,1)</f>
        <v>1</v>
      </c>
      <c r="BO99">
        <f>IF('7. Pause minimal'!$C$3="Score",2,2)</f>
        <v>2</v>
      </c>
      <c r="BP99">
        <f>IF('7. Pause minimal'!$C$3="Score",2,2)</f>
        <v>2</v>
      </c>
      <c r="BQ99">
        <f>IF('7. Pause minimal'!$C$3="Score",2,2)</f>
        <v>2</v>
      </c>
      <c r="BR99">
        <f>IF('7. Pause minimal'!$C$3="Score",1,1)</f>
        <v>1</v>
      </c>
      <c r="BS99">
        <f>IF('7. Pause minimal'!$C$3="Score",1,1)</f>
        <v>1</v>
      </c>
      <c r="BT99">
        <f>IF('7. Pause minimal'!$C$3="Score",1,1)</f>
        <v>1</v>
      </c>
      <c r="BU99">
        <f>IF('7. Pause minimal'!$C$3="Score",2,2)</f>
        <v>2</v>
      </c>
      <c r="BV99">
        <f>IF('7. Pause minimal'!$C$3="Score",1,1)</f>
        <v>1</v>
      </c>
      <c r="BW99">
        <f>IF('7. Pause minimal'!$C$3="Score",1,1)</f>
        <v>1</v>
      </c>
      <c r="BX99">
        <f>IF('7. Pause minimal'!$C$3="Score",1,1)</f>
        <v>1</v>
      </c>
      <c r="BY99">
        <f>IF('7. Pause minimal'!$C$3="Score",1,1)</f>
        <v>1</v>
      </c>
      <c r="BZ99">
        <f>IF('7. Pause minimal'!$C$3="Score",2,2)</f>
        <v>2</v>
      </c>
      <c r="CA99">
        <f>IF('7. Pause minimal'!$C$3="Score",2,2)</f>
        <v>2</v>
      </c>
      <c r="CB99">
        <f>IF('7. Pause minimal'!$C$3="Score",1,1)</f>
        <v>1</v>
      </c>
      <c r="CC99">
        <f>IF('7. Pause minimal'!$C$3="Score",1,1)</f>
        <v>1</v>
      </c>
      <c r="CD99">
        <f>IF('7. Pause minimal'!$C$3="Score",1,1)</f>
        <v>1</v>
      </c>
      <c r="CE99">
        <f>IF('7. Pause minimal'!$C$3="Score",1,1)</f>
        <v>1</v>
      </c>
      <c r="CF99">
        <f>IF('7. Pause minimal'!$C$3="Score",1,1)</f>
        <v>1</v>
      </c>
      <c r="CG99">
        <f>IF('7. Pause minimal'!$C$3="Score",0,0)</f>
        <v>0</v>
      </c>
      <c r="CH99">
        <f>IF('7. Pause minimal'!$C$3="Score",1,1)</f>
        <v>1</v>
      </c>
      <c r="CI99">
        <f>IF('7. Pause minimal'!$C$3="Score",1,1)</f>
        <v>1</v>
      </c>
      <c r="CJ99">
        <f>IF('7. Pause minimal'!$C$3="Score",1,1)</f>
        <v>1</v>
      </c>
      <c r="CK99">
        <f>IF('7. Pause minimal'!$C$3="Score",1,1)</f>
        <v>1</v>
      </c>
      <c r="CL99">
        <f>IF('7. Pause minimal'!$C$3="Score",2,2)</f>
        <v>2</v>
      </c>
      <c r="CM99">
        <f>IF('7. Pause minimal'!$C$3="Score",2,2)</f>
        <v>2</v>
      </c>
      <c r="CN99">
        <f>IF('7. Pause minimal'!$C$3="Score",2,2)</f>
        <v>2</v>
      </c>
      <c r="CO99">
        <f>IF('7. Pause minimal'!$C$3="Score",1,1)</f>
        <v>1</v>
      </c>
      <c r="CP99">
        <f>IF('7. Pause minimal'!$C$3="Score",1,1)</f>
        <v>1</v>
      </c>
      <c r="CQ99">
        <f>IF('7. Pause minimal'!$C$3="Score",1,1)</f>
        <v>1</v>
      </c>
      <c r="CR99">
        <f>IF('7. Pause minimal'!$C$3="Score",1,1)</f>
        <v>1</v>
      </c>
      <c r="CS99">
        <f>IF('7. Pause minimal'!$C$3="Score",0,0)</f>
        <v>0</v>
      </c>
      <c r="CT99">
        <f>IF('7. Pause minimal'!$C$3="Score",1,1)</f>
        <v>1</v>
      </c>
      <c r="CU99">
        <f>IF('7. Pause minimal'!$C$3="Score",1,1)</f>
        <v>1</v>
      </c>
      <c r="CV99">
        <f>IF('7. Pause minimal'!$C$3="Score",1,1)</f>
        <v>1</v>
      </c>
      <c r="CW99">
        <f>IF('7. Pause minimal'!$C$3="Score",1,1)</f>
        <v>1</v>
      </c>
      <c r="CX99">
        <f>IF('7. Pause minimal'!$C$3="Score",1,1)</f>
        <v>1</v>
      </c>
      <c r="CY99">
        <f>IF('7. Pause minimal'!$C$3="Score",1,1)</f>
        <v>1</v>
      </c>
      <c r="CZ99">
        <f>IF('7. Pause minimal'!$C$3="Score",0,0)</f>
        <v>0</v>
      </c>
      <c r="DA99">
        <f>IF('7. Pause minimal'!$C$3="Score",0,0)</f>
        <v>0</v>
      </c>
    </row>
    <row r="100" spans="2:105" x14ac:dyDescent="0.35">
      <c r="B100" s="186" t="s">
        <v>1195</v>
      </c>
      <c r="D100" s="478">
        <f t="shared" si="4"/>
        <v>0.90588235294117647</v>
      </c>
      <c r="U100">
        <f>IF('7. Pause minimal'!$C$3="Score",0,0)</f>
        <v>0</v>
      </c>
      <c r="V100">
        <f>IF('7. Pause minimal'!$C$3="Score",0,0)</f>
        <v>0</v>
      </c>
      <c r="W100">
        <f>IF('7. Pause minimal'!$C$3="Score",1,1)</f>
        <v>1</v>
      </c>
      <c r="X100">
        <f>IF('7. Pause minimal'!$C$3="Score",1,1)</f>
        <v>1</v>
      </c>
      <c r="Y100">
        <f>IF('7. Pause minimal'!$C$3="Score",1,1)</f>
        <v>1</v>
      </c>
      <c r="Z100">
        <f>IF('7. Pause minimal'!$C$3="Score",1,1)</f>
        <v>1</v>
      </c>
      <c r="AA100">
        <f>IF('7. Pause minimal'!$C$3="Score",1,1)</f>
        <v>1</v>
      </c>
      <c r="AB100">
        <f>IF('7. Pause minimal'!$C$3="Score",1,1)</f>
        <v>1</v>
      </c>
      <c r="AC100">
        <f>IF('7. Pause minimal'!$C$3="Score",1,1)</f>
        <v>1</v>
      </c>
      <c r="AD100">
        <f>IF('7. Pause minimal'!$C$3="Score",0,0)</f>
        <v>0</v>
      </c>
      <c r="AE100">
        <f>IF('7. Pause minimal'!$C$3="Score",0,0)</f>
        <v>0</v>
      </c>
      <c r="AF100">
        <f>IF('7. Pause minimal'!$C$3="Score",0,0)</f>
        <v>0</v>
      </c>
      <c r="AG100">
        <f>IF('7. Pause minimal'!$C$3="Score",0,0)</f>
        <v>0</v>
      </c>
      <c r="AH100">
        <f>IF('7. Pause minimal'!$C$3="Score",0,0)</f>
        <v>0</v>
      </c>
      <c r="AI100">
        <f>IF('7. Pause minimal'!$C$3="Score",0,0)</f>
        <v>0</v>
      </c>
      <c r="AJ100">
        <f>IF('7. Pause minimal'!$C$3="Score",0,0)</f>
        <v>0</v>
      </c>
      <c r="AK100">
        <f>IF('7. Pause minimal'!$C$3="Score",1,1)</f>
        <v>1</v>
      </c>
      <c r="AL100">
        <f>IF('7. Pause minimal'!$C$3="Score",1,1)</f>
        <v>1</v>
      </c>
      <c r="AM100">
        <f>IF('7. Pause minimal'!$C$3="Score",1,1)</f>
        <v>1</v>
      </c>
      <c r="AN100">
        <f>IF('7. Pause minimal'!$C$3="Score",1,1)</f>
        <v>1</v>
      </c>
      <c r="AO100">
        <f>IF('7. Pause minimal'!$C$3="Score",2,2)</f>
        <v>2</v>
      </c>
      <c r="AP100">
        <f>IF('7. Pause minimal'!$C$3="Score",2,2)</f>
        <v>2</v>
      </c>
      <c r="AQ100">
        <f>IF('7. Pause minimal'!$C$3="Score",2,2)</f>
        <v>2</v>
      </c>
      <c r="AR100">
        <f>IF('7. Pause minimal'!$C$3="Score",1,1)</f>
        <v>1</v>
      </c>
      <c r="AS100">
        <f>IF('7. Pause minimal'!$C$3="Score",1,1)</f>
        <v>1</v>
      </c>
      <c r="AT100">
        <f>IF('7. Pause minimal'!$C$3="Score",1,1)</f>
        <v>1</v>
      </c>
      <c r="AU100">
        <f>IF('7. Pause minimal'!$C$3="Score",1,1)</f>
        <v>1</v>
      </c>
      <c r="AV100">
        <f>IF('7. Pause minimal'!$C$3="Score",0,0)</f>
        <v>0</v>
      </c>
      <c r="AW100">
        <f>IF('7. Pause minimal'!$C$3="Score",1,1)</f>
        <v>1</v>
      </c>
      <c r="AX100">
        <f>IF('7. Pause minimal'!$C$3="Score",1,1)</f>
        <v>1</v>
      </c>
      <c r="AY100">
        <f>IF('7. Pause minimal'!$C$3="Score",1,1)</f>
        <v>1</v>
      </c>
      <c r="AZ100">
        <f>IF('7. Pause minimal'!$C$3="Score",1,1)</f>
        <v>1</v>
      </c>
      <c r="BA100">
        <f>IF('7. Pause minimal'!$C$3="Score",1,1)</f>
        <v>1</v>
      </c>
      <c r="BB100">
        <f>IF('7. Pause minimal'!$C$3="Score",1,1)</f>
        <v>1</v>
      </c>
      <c r="BC100">
        <f>IF('7. Pause minimal'!$C$3="Score",1,1)</f>
        <v>1</v>
      </c>
      <c r="BD100">
        <f>IF('7. Pause minimal'!$C$3="Score",0,0)</f>
        <v>0</v>
      </c>
      <c r="BE100">
        <f>IF('7. Pause minimal'!$C$3="Score",0,0)</f>
        <v>0</v>
      </c>
      <c r="BF100">
        <f>IF('7. Pause minimal'!$C$3="Score",0,0)</f>
        <v>0</v>
      </c>
      <c r="BG100">
        <f>IF('7. Pause minimal'!$C$3="Score",0,0)</f>
        <v>0</v>
      </c>
      <c r="BH100">
        <f>IF('7. Pause minimal'!$C$3="Score",0,0)</f>
        <v>0</v>
      </c>
      <c r="BI100">
        <f>IF('7. Pause minimal'!$C$3="Score",0,0)</f>
        <v>0</v>
      </c>
      <c r="BJ100">
        <f>IF('7. Pause minimal'!$C$3="Score",0,0)</f>
        <v>0</v>
      </c>
      <c r="BK100">
        <f>IF('7. Pause minimal'!$C$3="Score",0,0)</f>
        <v>0</v>
      </c>
      <c r="BL100">
        <f>IF('7. Pause minimal'!$C$3="Score",0,0)</f>
        <v>0</v>
      </c>
      <c r="BM100">
        <f>IF('7. Pause minimal'!$C$3="Score",0,0)</f>
        <v>0</v>
      </c>
      <c r="BN100">
        <f>IF('7. Pause minimal'!$C$3="Score",0,0)</f>
        <v>0</v>
      </c>
      <c r="BO100">
        <f>IF('7. Pause minimal'!$C$3="Score",0,0)</f>
        <v>0</v>
      </c>
      <c r="BP100">
        <f>IF('7. Pause minimal'!$C$3="Score",1,1)</f>
        <v>1</v>
      </c>
      <c r="BQ100">
        <f>IF('7. Pause minimal'!$C$3="Score",2,2)</f>
        <v>2</v>
      </c>
      <c r="BR100">
        <f>IF('7. Pause minimal'!$C$3="Score",2,2)</f>
        <v>2</v>
      </c>
      <c r="BS100">
        <f>IF('7. Pause minimal'!$C$3="Score",2,2)</f>
        <v>2</v>
      </c>
      <c r="BT100">
        <f>IF('7. Pause minimal'!$C$3="Score",2,2)</f>
        <v>2</v>
      </c>
      <c r="BU100">
        <f>IF('7. Pause minimal'!$C$3="Score",2,2)</f>
        <v>2</v>
      </c>
      <c r="BV100">
        <f>IF('7. Pause minimal'!$C$3="Score",2,2)</f>
        <v>2</v>
      </c>
      <c r="BW100">
        <f>IF('7. Pause minimal'!$C$3="Score",2,2)</f>
        <v>2</v>
      </c>
      <c r="BX100">
        <f>IF('7. Pause minimal'!$C$3="Score",1,1)</f>
        <v>1</v>
      </c>
      <c r="BY100">
        <f>IF('7. Pause minimal'!$C$3="Score",1,1)</f>
        <v>1</v>
      </c>
      <c r="BZ100">
        <f>IF('7. Pause minimal'!$C$3="Score",1,1)</f>
        <v>1</v>
      </c>
      <c r="CA100">
        <f>IF('7. Pause minimal'!$C$3="Score",1,1)</f>
        <v>1</v>
      </c>
      <c r="CB100">
        <f>IF('7. Pause minimal'!$C$3="Score",2,2)</f>
        <v>2</v>
      </c>
      <c r="CC100">
        <f>IF('7. Pause minimal'!$C$3="Score",2,3)</f>
        <v>3</v>
      </c>
      <c r="CD100">
        <f>IF('7. Pause minimal'!$C$3="Score",2,2)</f>
        <v>2</v>
      </c>
      <c r="CE100">
        <f>IF('7. Pause minimal'!$C$3="Score",2,2)</f>
        <v>2</v>
      </c>
      <c r="CF100">
        <f>IF('7. Pause minimal'!$C$3="Score",2,2)</f>
        <v>2</v>
      </c>
      <c r="CG100">
        <f>IF('7. Pause minimal'!$C$3="Score",2,2)</f>
        <v>2</v>
      </c>
      <c r="CH100">
        <f>IF('7. Pause minimal'!$C$3="Score",2,3)</f>
        <v>3</v>
      </c>
      <c r="CI100">
        <f>IF('7. Pause minimal'!$C$3="Score",2,2)</f>
        <v>2</v>
      </c>
      <c r="CJ100">
        <f>IF('7. Pause minimal'!$C$3="Score",1,1)</f>
        <v>1</v>
      </c>
      <c r="CK100">
        <f>IF('7. Pause minimal'!$C$3="Score",1,1)</f>
        <v>1</v>
      </c>
      <c r="CL100">
        <f>IF('7. Pause minimal'!$C$3="Score",1,1)</f>
        <v>1</v>
      </c>
      <c r="CM100">
        <f>IF('7. Pause minimal'!$C$3="Score",1,1)</f>
        <v>1</v>
      </c>
      <c r="CN100">
        <f>IF('7. Pause minimal'!$C$3="Score",1,1)</f>
        <v>1</v>
      </c>
      <c r="CO100">
        <f>IF('7. Pause minimal'!$C$3="Score",0,0)</f>
        <v>0</v>
      </c>
      <c r="CP100">
        <f>IF('7. Pause minimal'!$C$3="Score",0,0)</f>
        <v>0</v>
      </c>
      <c r="CQ100">
        <f>IF('7. Pause minimal'!$C$3="Score",0,0)</f>
        <v>0</v>
      </c>
      <c r="CR100">
        <f>IF('7. Pause minimal'!$C$3="Score",0,0)</f>
        <v>0</v>
      </c>
      <c r="CS100">
        <f>IF('7. Pause minimal'!$C$3="Score",1,1)</f>
        <v>1</v>
      </c>
      <c r="CT100">
        <f>IF('7. Pause minimal'!$C$3="Score",1,1)</f>
        <v>1</v>
      </c>
      <c r="CU100">
        <f>IF('7. Pause minimal'!$C$3="Score",1,1)</f>
        <v>1</v>
      </c>
      <c r="CV100">
        <f>IF('7. Pause minimal'!$C$3="Score",1,1)</f>
        <v>1</v>
      </c>
      <c r="CW100">
        <f>IF('7. Pause minimal'!$C$3="Score",1,1)</f>
        <v>1</v>
      </c>
      <c r="CX100">
        <f>IF('7. Pause minimal'!$C$3="Score",1,1)</f>
        <v>1</v>
      </c>
      <c r="CY100">
        <f>IF('7. Pause minimal'!$C$3="Score",1,1)</f>
        <v>1</v>
      </c>
      <c r="CZ100">
        <f>IF('7. Pause minimal'!$C$3="Score",0,0)</f>
        <v>0</v>
      </c>
      <c r="DA100">
        <f>IF('7. Pause minimal'!$C$3="Score",0,0)</f>
        <v>0</v>
      </c>
    </row>
    <row r="101" spans="2:105" ht="15" thickBot="1" x14ac:dyDescent="0.4">
      <c r="B101" s="190" t="s">
        <v>1196</v>
      </c>
      <c r="D101" s="478">
        <f t="shared" si="4"/>
        <v>0</v>
      </c>
      <c r="E101">
        <f>IF('7. Pause minimal'!$C$3="Score",,)</f>
        <v>0</v>
      </c>
      <c r="P101">
        <f>IF('7. Pause minimal'!$C$3="Score",,)</f>
        <v>0</v>
      </c>
      <c r="Q101">
        <f>IF('7. Pause minimal'!$C$3="Score",,)</f>
        <v>0</v>
      </c>
      <c r="R101">
        <f>IF('7. Pause minimal'!$C$3="Score",,)</f>
        <v>0</v>
      </c>
      <c r="S101">
        <f>IF('7. Pause minimal'!$C$3="Score",,)</f>
        <v>0</v>
      </c>
      <c r="T101">
        <f>IF('7. Pause minimal'!$C$3="Score",,)</f>
        <v>0</v>
      </c>
      <c r="U101">
        <f>IF('7. Pause minimal'!$C$3="Score",0,0)</f>
        <v>0</v>
      </c>
      <c r="V101">
        <f>IF('7. Pause minimal'!$C$3="Score",0,0)</f>
        <v>0</v>
      </c>
      <c r="W101">
        <f>IF('7. Pause minimal'!$C$3="Score",0,0)</f>
        <v>0</v>
      </c>
      <c r="X101">
        <f>IF('7. Pause minimal'!$C$3="Score",0,0)</f>
        <v>0</v>
      </c>
      <c r="Y101">
        <f>IF('7. Pause minimal'!$C$3="Score",0,0)</f>
        <v>0</v>
      </c>
      <c r="Z101">
        <f>IF('7. Pause minimal'!$C$3="Score",0,0)</f>
        <v>0</v>
      </c>
      <c r="AA101">
        <f>IF('7. Pause minimal'!$C$3="Score",0,0)</f>
        <v>0</v>
      </c>
      <c r="AB101">
        <f>IF('7. Pause minimal'!$C$3="Score",0,0)</f>
        <v>0</v>
      </c>
      <c r="AC101">
        <f>IF('7. Pause minimal'!$C$3="Score",0,0)</f>
        <v>0</v>
      </c>
      <c r="AD101">
        <f>IF('7. Pause minimal'!$C$3="Score",0,0)</f>
        <v>0</v>
      </c>
      <c r="AE101">
        <f>IF('7. Pause minimal'!$C$3="Score",0,0)</f>
        <v>0</v>
      </c>
      <c r="AF101">
        <f>IF('7. Pause minimal'!$C$3="Score",0,0)</f>
        <v>0</v>
      </c>
      <c r="AG101">
        <f>IF('7. Pause minimal'!$C$3="Score",0,0)</f>
        <v>0</v>
      </c>
      <c r="AH101">
        <f>IF('7. Pause minimal'!$C$3="Score",0,0)</f>
        <v>0</v>
      </c>
      <c r="AI101">
        <f>IF('7. Pause minimal'!$C$3="Score",0,0)</f>
        <v>0</v>
      </c>
      <c r="AJ101">
        <f>IF('7. Pause minimal'!$C$3="Score",0,0)</f>
        <v>0</v>
      </c>
      <c r="AK101">
        <f>IF('7. Pause minimal'!$C$3="Score",0,0)</f>
        <v>0</v>
      </c>
      <c r="AL101">
        <f>IF('7. Pause minimal'!$C$3="Score",0,0)</f>
        <v>0</v>
      </c>
      <c r="AM101">
        <f>IF('7. Pause minimal'!$C$3="Score",0,0)</f>
        <v>0</v>
      </c>
      <c r="AN101">
        <f>IF('7. Pause minimal'!$C$3="Score",0,0)</f>
        <v>0</v>
      </c>
      <c r="AO101">
        <f>IF('7. Pause minimal'!$C$3="Score",0,0)</f>
        <v>0</v>
      </c>
      <c r="AP101">
        <f>IF('7. Pause minimal'!$C$3="Score",0,0)</f>
        <v>0</v>
      </c>
      <c r="AQ101">
        <f>IF('7. Pause minimal'!$C$3="Score",0,0)</f>
        <v>0</v>
      </c>
      <c r="AR101">
        <f>IF('7. Pause minimal'!$C$3="Score",0,0)</f>
        <v>0</v>
      </c>
      <c r="AS101">
        <f>IF('7. Pause minimal'!$C$3="Score",0,0)</f>
        <v>0</v>
      </c>
      <c r="AT101">
        <f>IF('7. Pause minimal'!$C$3="Score",0,0)</f>
        <v>0</v>
      </c>
      <c r="AU101">
        <f>IF('7. Pause minimal'!$C$3="Score",0,0)</f>
        <v>0</v>
      </c>
      <c r="AV101">
        <f>IF('7. Pause minimal'!$C$3="Score",0,0)</f>
        <v>0</v>
      </c>
      <c r="AW101">
        <f>IF('7. Pause minimal'!$C$3="Score",0,0)</f>
        <v>0</v>
      </c>
      <c r="AX101">
        <f>IF('7. Pause minimal'!$C$3="Score",0,0)</f>
        <v>0</v>
      </c>
      <c r="AY101">
        <f>IF('7. Pause minimal'!$C$3="Score",0,0)</f>
        <v>0</v>
      </c>
      <c r="AZ101">
        <f>IF('7. Pause minimal'!$C$3="Score",0,0)</f>
        <v>0</v>
      </c>
      <c r="BA101">
        <f>IF('7. Pause minimal'!$C$3="Score",0,0)</f>
        <v>0</v>
      </c>
      <c r="BB101">
        <f>IF('7. Pause minimal'!$C$3="Score",0,0)</f>
        <v>0</v>
      </c>
      <c r="BC101">
        <f>IF('7. Pause minimal'!$C$3="Score",0,0)</f>
        <v>0</v>
      </c>
      <c r="BD101">
        <f>IF('7. Pause minimal'!$C$3="Score",0,0)</f>
        <v>0</v>
      </c>
      <c r="BE101">
        <f>IF('7. Pause minimal'!$C$3="Score",0,0)</f>
        <v>0</v>
      </c>
      <c r="BF101">
        <f>IF('7. Pause minimal'!$C$3="Score",0,0)</f>
        <v>0</v>
      </c>
      <c r="BG101">
        <f>IF('7. Pause minimal'!$C$3="Score",0,0)</f>
        <v>0</v>
      </c>
      <c r="BH101">
        <f>IF('7. Pause minimal'!$C$3="Score",0,0)</f>
        <v>0</v>
      </c>
      <c r="BI101">
        <f>IF('7. Pause minimal'!$C$3="Score",0,0)</f>
        <v>0</v>
      </c>
      <c r="BJ101">
        <f>IF('7. Pause minimal'!$C$3="Score",0,0)</f>
        <v>0</v>
      </c>
      <c r="BK101">
        <f>IF('7. Pause minimal'!$C$3="Score",0,0)</f>
        <v>0</v>
      </c>
      <c r="BL101">
        <f>IF('7. Pause minimal'!$C$3="Score",0,0)</f>
        <v>0</v>
      </c>
      <c r="BM101">
        <f>IF('7. Pause minimal'!$C$3="Score",0,0)</f>
        <v>0</v>
      </c>
      <c r="BN101">
        <f>IF('7. Pause minimal'!$C$3="Score",0,0)</f>
        <v>0</v>
      </c>
      <c r="BO101">
        <f>IF('7. Pause minimal'!$C$3="Score",0,0)</f>
        <v>0</v>
      </c>
      <c r="BP101">
        <f>IF('7. Pause minimal'!$C$3="Score",0,0)</f>
        <v>0</v>
      </c>
      <c r="BQ101">
        <f>IF('7. Pause minimal'!$C$3="Score",0,0)</f>
        <v>0</v>
      </c>
      <c r="BR101">
        <f>IF('7. Pause minimal'!$C$3="Score",0,0)</f>
        <v>0</v>
      </c>
      <c r="BS101">
        <f>IF('7. Pause minimal'!$C$3="Score",0,0)</f>
        <v>0</v>
      </c>
      <c r="BT101">
        <f>IF('7. Pause minimal'!$C$3="Score",0,0)</f>
        <v>0</v>
      </c>
      <c r="BU101">
        <f>IF('7. Pause minimal'!$C$3="Score",0,0)</f>
        <v>0</v>
      </c>
      <c r="BV101">
        <f>IF('7. Pause minimal'!$C$3="Score",0,0)</f>
        <v>0</v>
      </c>
      <c r="BW101">
        <f>IF('7. Pause minimal'!$C$3="Score",0,0)</f>
        <v>0</v>
      </c>
      <c r="BX101">
        <f>IF('7. Pause minimal'!$C$3="Score",0,0)</f>
        <v>0</v>
      </c>
      <c r="BY101">
        <f>IF('7. Pause minimal'!$C$3="Score",0,0)</f>
        <v>0</v>
      </c>
      <c r="BZ101">
        <f>IF('7. Pause minimal'!$C$3="Score",0,0)</f>
        <v>0</v>
      </c>
      <c r="CA101">
        <f>IF('7. Pause minimal'!$C$3="Score",0,0)</f>
        <v>0</v>
      </c>
      <c r="CB101">
        <f>IF('7. Pause minimal'!$C$3="Score",0,0)</f>
        <v>0</v>
      </c>
      <c r="CC101">
        <f>IF('7. Pause minimal'!$C$3="Score",0,0)</f>
        <v>0</v>
      </c>
      <c r="CD101">
        <f>IF('7. Pause minimal'!$C$3="Score",0,0)</f>
        <v>0</v>
      </c>
      <c r="CE101">
        <f>IF('7. Pause minimal'!$C$3="Score",0,0)</f>
        <v>0</v>
      </c>
      <c r="CF101">
        <f>IF('7. Pause minimal'!$C$3="Score",0,0)</f>
        <v>0</v>
      </c>
      <c r="CG101">
        <f>IF('7. Pause minimal'!$C$3="Score",0,0)</f>
        <v>0</v>
      </c>
      <c r="CH101">
        <f>IF('7. Pause minimal'!$C$3="Score",0,0)</f>
        <v>0</v>
      </c>
      <c r="CI101">
        <f>IF('7. Pause minimal'!$C$3="Score",0,0)</f>
        <v>0</v>
      </c>
      <c r="CJ101">
        <f>IF('7. Pause minimal'!$C$3="Score",0,0)</f>
        <v>0</v>
      </c>
      <c r="CK101">
        <f>IF('7. Pause minimal'!$C$3="Score",0,0)</f>
        <v>0</v>
      </c>
      <c r="CL101">
        <f>IF('7. Pause minimal'!$C$3="Score",0,0)</f>
        <v>0</v>
      </c>
      <c r="CM101">
        <f>IF('7. Pause minimal'!$C$3="Score",0,0)</f>
        <v>0</v>
      </c>
      <c r="CN101">
        <f>IF('7. Pause minimal'!$C$3="Score",0,0)</f>
        <v>0</v>
      </c>
      <c r="CO101">
        <f>IF('7. Pause minimal'!$C$3="Score",0,0)</f>
        <v>0</v>
      </c>
      <c r="CP101">
        <f>IF('7. Pause minimal'!$C$3="Score",0,0)</f>
        <v>0</v>
      </c>
      <c r="CQ101">
        <f>IF('7. Pause minimal'!$C$3="Score",0,0)</f>
        <v>0</v>
      </c>
      <c r="CR101">
        <f>IF('7. Pause minimal'!$C$3="Score",0,0)</f>
        <v>0</v>
      </c>
      <c r="CS101">
        <f>IF('7. Pause minimal'!$C$3="Score",0,0)</f>
        <v>0</v>
      </c>
      <c r="CT101">
        <f>IF('7. Pause minimal'!$C$3="Score",0,0)</f>
        <v>0</v>
      </c>
      <c r="CU101">
        <f>IF('7. Pause minimal'!$C$3="Score",0,0)</f>
        <v>0</v>
      </c>
      <c r="CV101">
        <f>IF('7. Pause minimal'!$C$3="Score",0,0)</f>
        <v>0</v>
      </c>
      <c r="CW101">
        <f>IF('7. Pause minimal'!$C$3="Score",0,0)</f>
        <v>0</v>
      </c>
      <c r="CX101">
        <f>IF('7. Pause minimal'!$C$3="Score",0,0)</f>
        <v>0</v>
      </c>
      <c r="CY101">
        <f>IF('7. Pause minimal'!$C$3="Score",0,0)</f>
        <v>0</v>
      </c>
      <c r="CZ101">
        <f>IF('7. Pause minimal'!$C$3="Score",0,0)</f>
        <v>0</v>
      </c>
      <c r="DA101">
        <f>IF('7. Pause minimal'!$C$3="Score",0,0)</f>
        <v>0</v>
      </c>
    </row>
    <row r="102" spans="2:105" ht="15" thickBot="1" x14ac:dyDescent="0.4">
      <c r="B102" s="477" t="s">
        <v>734</v>
      </c>
      <c r="D102" s="478">
        <f t="shared" si="4"/>
        <v>0</v>
      </c>
      <c r="U102">
        <f>IF('7. Pause minimal'!$C$3="Score",0,0)</f>
        <v>0</v>
      </c>
      <c r="V102">
        <f>IF('7. Pause minimal'!$C$3="Score",0,0)</f>
        <v>0</v>
      </c>
      <c r="W102">
        <f>IF('7. Pause minimal'!$C$3="Score",0,0)</f>
        <v>0</v>
      </c>
      <c r="X102">
        <f>IF('7. Pause minimal'!$C$3="Score",0,0)</f>
        <v>0</v>
      </c>
      <c r="Y102">
        <f>IF('7. Pause minimal'!$C$3="Score",0,0)</f>
        <v>0</v>
      </c>
      <c r="Z102">
        <f>IF('7. Pause minimal'!$C$3="Score",0,0)</f>
        <v>0</v>
      </c>
      <c r="AA102">
        <f>IF('7. Pause minimal'!$C$3="Score",0,0)</f>
        <v>0</v>
      </c>
      <c r="AB102">
        <f>IF('7. Pause minimal'!$C$3="Score",0,0)</f>
        <v>0</v>
      </c>
      <c r="AC102">
        <f>IF('7. Pause minimal'!$C$3="Score",0,0)</f>
        <v>0</v>
      </c>
      <c r="AD102">
        <f>IF('7. Pause minimal'!$C$3="Score",0,0)</f>
        <v>0</v>
      </c>
      <c r="AE102">
        <f>IF('7. Pause minimal'!$C$3="Score",0,0)</f>
        <v>0</v>
      </c>
      <c r="AF102">
        <f>IF('7. Pause minimal'!$C$3="Score",0,0)</f>
        <v>0</v>
      </c>
      <c r="AG102">
        <f>IF('7. Pause minimal'!$C$3="Score",0,0)</f>
        <v>0</v>
      </c>
      <c r="AH102">
        <f>IF('7. Pause minimal'!$C$3="Score",0,0)</f>
        <v>0</v>
      </c>
      <c r="AI102">
        <f>IF('7. Pause minimal'!$C$3="Score",0,0)</f>
        <v>0</v>
      </c>
      <c r="AJ102">
        <f>IF('7. Pause minimal'!$C$3="Score",0,0)</f>
        <v>0</v>
      </c>
      <c r="AK102">
        <f>IF('7. Pause minimal'!$C$3="Score",0,0)</f>
        <v>0</v>
      </c>
      <c r="AL102">
        <f>IF('7. Pause minimal'!$C$3="Score",0,0)</f>
        <v>0</v>
      </c>
      <c r="AM102">
        <f>IF('7. Pause minimal'!$C$3="Score",0,0)</f>
        <v>0</v>
      </c>
      <c r="AN102">
        <f>IF('7. Pause minimal'!$C$3="Score",0,0)</f>
        <v>0</v>
      </c>
      <c r="AO102">
        <f>IF('7. Pause minimal'!$C$3="Score",0,0)</f>
        <v>0</v>
      </c>
      <c r="AP102">
        <f>IF('7. Pause minimal'!$C$3="Score",0,0)</f>
        <v>0</v>
      </c>
      <c r="AQ102">
        <f>IF('7. Pause minimal'!$C$3="Score",0,0)</f>
        <v>0</v>
      </c>
      <c r="AR102">
        <f>IF('7. Pause minimal'!$C$3="Score",0,0)</f>
        <v>0</v>
      </c>
      <c r="AS102">
        <f>IF('7. Pause minimal'!$C$3="Score",0,0)</f>
        <v>0</v>
      </c>
      <c r="AT102">
        <f>IF('7. Pause minimal'!$C$3="Score",0,0)</f>
        <v>0</v>
      </c>
      <c r="AU102">
        <f>IF('7. Pause minimal'!$C$3="Score",0,0)</f>
        <v>0</v>
      </c>
      <c r="AV102">
        <f>IF('7. Pause minimal'!$C$3="Score",0,0)</f>
        <v>0</v>
      </c>
      <c r="AW102">
        <f>IF('7. Pause minimal'!$C$3="Score",0,0)</f>
        <v>0</v>
      </c>
      <c r="AX102">
        <f>IF('7. Pause minimal'!$C$3="Score",0,0)</f>
        <v>0</v>
      </c>
      <c r="AY102">
        <f>IF('7. Pause minimal'!$C$3="Score",0,0)</f>
        <v>0</v>
      </c>
      <c r="AZ102">
        <f>IF('7. Pause minimal'!$C$3="Score",0,0)</f>
        <v>0</v>
      </c>
      <c r="BA102">
        <f>IF('7. Pause minimal'!$C$3="Score",0,0)</f>
        <v>0</v>
      </c>
      <c r="BB102">
        <f>IF('7. Pause minimal'!$C$3="Score",0,0)</f>
        <v>0</v>
      </c>
      <c r="BC102">
        <f>IF('7. Pause minimal'!$C$3="Score",0,0)</f>
        <v>0</v>
      </c>
      <c r="BD102">
        <f>IF('7. Pause minimal'!$C$3="Score",0,0)</f>
        <v>0</v>
      </c>
      <c r="BE102">
        <f>IF('7. Pause minimal'!$C$3="Score",0,0)</f>
        <v>0</v>
      </c>
      <c r="BF102">
        <f>IF('7. Pause minimal'!$C$3="Score",0,0)</f>
        <v>0</v>
      </c>
      <c r="BG102">
        <f>IF('7. Pause minimal'!$C$3="Score",0,0)</f>
        <v>0</v>
      </c>
      <c r="BH102">
        <f>IF('7. Pause minimal'!$C$3="Score",0,0)</f>
        <v>0</v>
      </c>
      <c r="BI102">
        <f>IF('7. Pause minimal'!$C$3="Score",0,0)</f>
        <v>0</v>
      </c>
      <c r="BJ102">
        <f>IF('7. Pause minimal'!$C$3="Score",0,0)</f>
        <v>0</v>
      </c>
      <c r="BK102">
        <f>IF('7. Pause minimal'!$C$3="Score",0,0)</f>
        <v>0</v>
      </c>
      <c r="BL102">
        <f>IF('7. Pause minimal'!$C$3="Score",0,0)</f>
        <v>0</v>
      </c>
      <c r="BM102">
        <f>IF('7. Pause minimal'!$C$3="Score",0,0)</f>
        <v>0</v>
      </c>
      <c r="BN102">
        <f>IF('7. Pause minimal'!$C$3="Score",0,0)</f>
        <v>0</v>
      </c>
      <c r="BO102">
        <f>IF('7. Pause minimal'!$C$3="Score",0,0)</f>
        <v>0</v>
      </c>
      <c r="BP102">
        <f>IF('7. Pause minimal'!$C$3="Score",0,0)</f>
        <v>0</v>
      </c>
      <c r="BQ102">
        <f>IF('7. Pause minimal'!$C$3="Score",0,0)</f>
        <v>0</v>
      </c>
      <c r="BR102">
        <f>IF('7. Pause minimal'!$C$3="Score",0,0)</f>
        <v>0</v>
      </c>
      <c r="BS102">
        <f>IF('7. Pause minimal'!$C$3="Score",0,0)</f>
        <v>0</v>
      </c>
      <c r="BT102">
        <f>IF('7. Pause minimal'!$C$3="Score",0,0)</f>
        <v>0</v>
      </c>
      <c r="BU102">
        <f>IF('7. Pause minimal'!$C$3="Score",0,0)</f>
        <v>0</v>
      </c>
      <c r="BV102">
        <f>IF('7. Pause minimal'!$C$3="Score",0,0)</f>
        <v>0</v>
      </c>
      <c r="BW102">
        <f>IF('7. Pause minimal'!$C$3="Score",0,0)</f>
        <v>0</v>
      </c>
      <c r="BX102">
        <f>IF('7. Pause minimal'!$C$3="Score",0,0)</f>
        <v>0</v>
      </c>
      <c r="BY102">
        <f>IF('7. Pause minimal'!$C$3="Score",0,0)</f>
        <v>0</v>
      </c>
      <c r="BZ102">
        <f>IF('7. Pause minimal'!$C$3="Score",0,0)</f>
        <v>0</v>
      </c>
      <c r="CA102">
        <f>IF('7. Pause minimal'!$C$3="Score",0,0)</f>
        <v>0</v>
      </c>
      <c r="CB102">
        <f>IF('7. Pause minimal'!$C$3="Score",0,0)</f>
        <v>0</v>
      </c>
      <c r="CC102">
        <f>IF('7. Pause minimal'!$C$3="Score",0,0)</f>
        <v>0</v>
      </c>
      <c r="CD102">
        <f>IF('7. Pause minimal'!$C$3="Score",0,0)</f>
        <v>0</v>
      </c>
      <c r="CE102">
        <f>IF('7. Pause minimal'!$C$3="Score",0,0)</f>
        <v>0</v>
      </c>
      <c r="CF102">
        <f>IF('7. Pause minimal'!$C$3="Score",0,0)</f>
        <v>0</v>
      </c>
      <c r="CG102">
        <f>IF('7. Pause minimal'!$C$3="Score",0,0)</f>
        <v>0</v>
      </c>
      <c r="CH102">
        <f>IF('7. Pause minimal'!$C$3="Score",0,0)</f>
        <v>0</v>
      </c>
      <c r="CI102">
        <f>IF('7. Pause minimal'!$C$3="Score",0,0)</f>
        <v>0</v>
      </c>
      <c r="CJ102">
        <f>IF('7. Pause minimal'!$C$3="Score",0,0)</f>
        <v>0</v>
      </c>
      <c r="CK102">
        <f>IF('7. Pause minimal'!$C$3="Score",0,0)</f>
        <v>0</v>
      </c>
      <c r="CL102">
        <f>IF('7. Pause minimal'!$C$3="Score",0,0)</f>
        <v>0</v>
      </c>
      <c r="CM102">
        <f>IF('7. Pause minimal'!$C$3="Score",0,0)</f>
        <v>0</v>
      </c>
      <c r="CN102">
        <f>IF('7. Pause minimal'!$C$3="Score",0,0)</f>
        <v>0</v>
      </c>
      <c r="CO102">
        <f>IF('7. Pause minimal'!$C$3="Score",0,0)</f>
        <v>0</v>
      </c>
      <c r="CP102">
        <f>IF('7. Pause minimal'!$C$3="Score",0,0)</f>
        <v>0</v>
      </c>
      <c r="CQ102">
        <f>IF('7. Pause minimal'!$C$3="Score",0,0)</f>
        <v>0</v>
      </c>
      <c r="CR102">
        <f>IF('7. Pause minimal'!$C$3="Score",0,0)</f>
        <v>0</v>
      </c>
      <c r="CS102">
        <f>IF('7. Pause minimal'!$C$3="Score",0,0)</f>
        <v>0</v>
      </c>
      <c r="CT102">
        <f>IF('7. Pause minimal'!$C$3="Score",0,0)</f>
        <v>0</v>
      </c>
      <c r="CU102">
        <f>IF('7. Pause minimal'!$C$3="Score",0,0)</f>
        <v>0</v>
      </c>
      <c r="CV102">
        <f>IF('7. Pause minimal'!$C$3="Score",0,0)</f>
        <v>0</v>
      </c>
      <c r="CW102">
        <f>IF('7. Pause minimal'!$C$3="Score",0,0)</f>
        <v>0</v>
      </c>
      <c r="CX102">
        <f>IF('7. Pause minimal'!$C$3="Score",0,0)</f>
        <v>0</v>
      </c>
      <c r="CY102">
        <f>IF('7. Pause minimal'!$C$3="Score",0,0)</f>
        <v>0</v>
      </c>
    </row>
    <row r="103" spans="2:105" x14ac:dyDescent="0.35">
      <c r="B103" s="478"/>
    </row>
    <row r="109" spans="2:105" x14ac:dyDescent="0.35">
      <c r="T109">
        <f>IF('7. Pause minimal'!$C$3="Score",,)</f>
        <v>0</v>
      </c>
      <c r="U109">
        <f>IF('7. Pause minimal'!$C$3="Score",0,0)</f>
        <v>0</v>
      </c>
      <c r="V109">
        <f>IF('7. Pause minimal'!$C$3="Score",0,0)</f>
        <v>0</v>
      </c>
      <c r="W109">
        <f>IF('7. Pause minimal'!$C$3="Score",0,0)</f>
        <v>0</v>
      </c>
      <c r="X109">
        <f>IF('7. Pause minimal'!$C$3="Score",0,0)</f>
        <v>0</v>
      </c>
      <c r="Y109">
        <f>IF('7. Pause minimal'!$C$3="Score",0,0)</f>
        <v>0</v>
      </c>
    </row>
    <row r="122" spans="21:105" x14ac:dyDescent="0.35">
      <c r="U122">
        <f>IF('7. Pause minimal'!$C$3="Score",0,0)</f>
        <v>0</v>
      </c>
      <c r="V122">
        <f>IF('7. Pause minimal'!$C$3="Score",0,0)</f>
        <v>0</v>
      </c>
      <c r="W122">
        <f>IF('7. Pause minimal'!$C$3="Score",0,0)</f>
        <v>0</v>
      </c>
      <c r="X122">
        <f>IF('7. Pause minimal'!$C$3="Score",0,0)</f>
        <v>0</v>
      </c>
      <c r="Y122">
        <f>IF('7. Pause minimal'!$C$3="Score",0,0)</f>
        <v>0</v>
      </c>
      <c r="Z122">
        <f>IF('7. Pause minimal'!$C$3="Score",0,0)</f>
        <v>0</v>
      </c>
      <c r="AA122">
        <f>IF('7. Pause minimal'!$C$3="Score",0,0)</f>
        <v>0</v>
      </c>
      <c r="AB122">
        <f>IF('7. Pause minimal'!$C$3="Score",0,0)</f>
        <v>0</v>
      </c>
      <c r="AC122">
        <f>IF('7. Pause minimal'!$C$3="Score",0,0)</f>
        <v>0</v>
      </c>
      <c r="AD122">
        <f>IF('7. Pause minimal'!$C$3="Score",0,0)</f>
        <v>0</v>
      </c>
      <c r="AE122">
        <f>IF('7. Pause minimal'!$C$3="Score",0,0)</f>
        <v>0</v>
      </c>
      <c r="AF122">
        <f>IF('7. Pause minimal'!$C$3="Score",0,0)</f>
        <v>0</v>
      </c>
      <c r="AG122">
        <f>IF('7. Pause minimal'!$C$3="Score",0,0)</f>
        <v>0</v>
      </c>
      <c r="AH122">
        <f>IF('7. Pause minimal'!$C$3="Score",0,0)</f>
        <v>0</v>
      </c>
      <c r="AI122">
        <f>IF('7. Pause minimal'!$C$3="Score",0,0)</f>
        <v>0</v>
      </c>
      <c r="AJ122">
        <f>IF('7. Pause minimal'!$C$3="Score",0,0)</f>
        <v>0</v>
      </c>
      <c r="AK122">
        <f>IF('7. Pause minimal'!$C$3="Score",0,0)</f>
        <v>0</v>
      </c>
      <c r="AL122">
        <f>IF('7. Pause minimal'!$C$3="Score",0,0)</f>
        <v>0</v>
      </c>
      <c r="AM122">
        <f>IF('7. Pause minimal'!$C$3="Score",0,0)</f>
        <v>0</v>
      </c>
      <c r="AN122">
        <f>IF('7. Pause minimal'!$C$3="Score",0,0)</f>
        <v>0</v>
      </c>
      <c r="AO122">
        <f>IF('7. Pause minimal'!$C$3="Score",0,0)</f>
        <v>0</v>
      </c>
      <c r="AP122">
        <f>IF('7. Pause minimal'!$C$3="Score",0,0)</f>
        <v>0</v>
      </c>
      <c r="AQ122">
        <f>IF('7. Pause minimal'!$C$3="Score",0,0)</f>
        <v>0</v>
      </c>
      <c r="AR122">
        <f>IF('7. Pause minimal'!$C$3="Score",0,0)</f>
        <v>0</v>
      </c>
      <c r="AS122">
        <f>IF('7. Pause minimal'!$C$3="Score",0,0)</f>
        <v>0</v>
      </c>
      <c r="AT122">
        <f>IF('7. Pause minimal'!$C$3="Score",0,0)</f>
        <v>0</v>
      </c>
      <c r="AU122">
        <f>IF('7. Pause minimal'!$C$3="Score",0,0)</f>
        <v>0</v>
      </c>
      <c r="AV122">
        <f>IF('7. Pause minimal'!$C$3="Score",0,0)</f>
        <v>0</v>
      </c>
      <c r="AW122">
        <f>IF('7. Pause minimal'!$C$3="Score",0,0)</f>
        <v>0</v>
      </c>
      <c r="AX122">
        <f>IF('7. Pause minimal'!$C$3="Score",0,0)</f>
        <v>0</v>
      </c>
      <c r="AY122">
        <f>IF('7. Pause minimal'!$C$3="Score",0,0)</f>
        <v>0</v>
      </c>
      <c r="AZ122">
        <f>IF('7. Pause minimal'!$C$3="Score",0,0)</f>
        <v>0</v>
      </c>
      <c r="BA122">
        <f>IF('7. Pause minimal'!$C$3="Score",0,0)</f>
        <v>0</v>
      </c>
      <c r="BB122">
        <f>IF('7. Pause minimal'!$C$3="Score",0,0)</f>
        <v>0</v>
      </c>
      <c r="BC122">
        <f>IF('7. Pause minimal'!$C$3="Score",0,0)</f>
        <v>0</v>
      </c>
      <c r="BD122">
        <f>IF('7. Pause minimal'!$C$3="Score",0,0)</f>
        <v>0</v>
      </c>
      <c r="BE122">
        <f>IF('7. Pause minimal'!$C$3="Score",0,0)</f>
        <v>0</v>
      </c>
      <c r="BF122">
        <f>IF('7. Pause minimal'!$C$3="Score",0,0)</f>
        <v>0</v>
      </c>
      <c r="BG122">
        <f>IF('7. Pause minimal'!$C$3="Score",0,0)</f>
        <v>0</v>
      </c>
      <c r="BH122">
        <f>IF('7. Pause minimal'!$C$3="Score",0,0)</f>
        <v>0</v>
      </c>
      <c r="BI122">
        <f>IF('7. Pause minimal'!$C$3="Score",0,0)</f>
        <v>0</v>
      </c>
      <c r="BJ122">
        <f>IF('7. Pause minimal'!$C$3="Score",0,0)</f>
        <v>0</v>
      </c>
      <c r="BK122">
        <f>IF('7. Pause minimal'!$C$3="Score",0,0)</f>
        <v>0</v>
      </c>
      <c r="BL122">
        <f>IF('7. Pause minimal'!$C$3="Score",0,0)</f>
        <v>0</v>
      </c>
      <c r="BM122">
        <f>IF('7. Pause minimal'!$C$3="Score",0,0)</f>
        <v>0</v>
      </c>
      <c r="BN122">
        <f>IF('7. Pause minimal'!$C$3="Score",0,0)</f>
        <v>0</v>
      </c>
      <c r="BO122">
        <f>IF('7. Pause minimal'!$C$3="Score",0,0)</f>
        <v>0</v>
      </c>
      <c r="BP122">
        <f>IF('7. Pause minimal'!$C$3="Score",0,0)</f>
        <v>0</v>
      </c>
      <c r="BQ122">
        <f>IF('7. Pause minimal'!$C$3="Score",0,0)</f>
        <v>0</v>
      </c>
      <c r="BR122">
        <f>IF('7. Pause minimal'!$C$3="Score",0,0)</f>
        <v>0</v>
      </c>
      <c r="BS122">
        <f>IF('7. Pause minimal'!$C$3="Score",0,0)</f>
        <v>0</v>
      </c>
      <c r="BT122">
        <f>IF('7. Pause minimal'!$C$3="Score",0,0)</f>
        <v>0</v>
      </c>
      <c r="BU122">
        <f>IF('7. Pause minimal'!$C$3="Score",0,0)</f>
        <v>0</v>
      </c>
      <c r="BV122">
        <f>IF('7. Pause minimal'!$C$3="Score",0,0)</f>
        <v>0</v>
      </c>
      <c r="BW122">
        <f>IF('7. Pause minimal'!$C$3="Score",0,0)</f>
        <v>0</v>
      </c>
      <c r="BX122">
        <f>IF('7. Pause minimal'!$C$3="Score",0,0)</f>
        <v>0</v>
      </c>
      <c r="BY122">
        <f>IF('7. Pause minimal'!$C$3="Score",0,0)</f>
        <v>0</v>
      </c>
      <c r="BZ122">
        <f>IF('7. Pause minimal'!$C$3="Score",0,0)</f>
        <v>0</v>
      </c>
      <c r="CA122">
        <f>IF('7. Pause minimal'!$C$3="Score",0,0)</f>
        <v>0</v>
      </c>
      <c r="CB122">
        <f>IF('7. Pause minimal'!$C$3="Score",0,0)</f>
        <v>0</v>
      </c>
      <c r="CC122">
        <f>IF('7. Pause minimal'!$C$3="Score",0,0)</f>
        <v>0</v>
      </c>
      <c r="CD122">
        <f>IF('7. Pause minimal'!$C$3="Score",0,0)</f>
        <v>0</v>
      </c>
      <c r="CE122">
        <f>IF('7. Pause minimal'!$C$3="Score",0,0)</f>
        <v>0</v>
      </c>
      <c r="CF122">
        <f>IF('7. Pause minimal'!$C$3="Score",0,0)</f>
        <v>0</v>
      </c>
      <c r="CG122">
        <f>IF('7. Pause minimal'!$C$3="Score",0,0)</f>
        <v>0</v>
      </c>
      <c r="CH122">
        <f>IF('7. Pause minimal'!$C$3="Score",0,0)</f>
        <v>0</v>
      </c>
      <c r="CI122">
        <f>IF('7. Pause minimal'!$C$3="Score",0,0)</f>
        <v>0</v>
      </c>
      <c r="CJ122">
        <f>IF('7. Pause minimal'!$C$3="Score",0,0)</f>
        <v>0</v>
      </c>
      <c r="CK122">
        <f>IF('7. Pause minimal'!$C$3="Score",0,0)</f>
        <v>0</v>
      </c>
      <c r="CL122">
        <f>IF('7. Pause minimal'!$C$3="Score",0,0)</f>
        <v>0</v>
      </c>
      <c r="CM122">
        <f>IF('7. Pause minimal'!$C$3="Score",0,0)</f>
        <v>0</v>
      </c>
      <c r="CN122">
        <f>IF('7. Pause minimal'!$C$3="Score",0,0)</f>
        <v>0</v>
      </c>
      <c r="CO122">
        <f>IF('7. Pause minimal'!$C$3="Score",0,0)</f>
        <v>0</v>
      </c>
      <c r="CP122">
        <f>IF('7. Pause minimal'!$C$3="Score",0,0)</f>
        <v>0</v>
      </c>
      <c r="CQ122">
        <f>IF('7. Pause minimal'!$C$3="Score",0,0)</f>
        <v>0</v>
      </c>
      <c r="CR122">
        <f>IF('7. Pause minimal'!$C$3="Score",0,0)</f>
        <v>0</v>
      </c>
      <c r="CS122">
        <f>IF('7. Pause minimal'!$C$3="Score",0,0)</f>
        <v>0</v>
      </c>
      <c r="CT122">
        <f>IF('7. Pause minimal'!$C$3="Score",0,0)</f>
        <v>0</v>
      </c>
      <c r="CU122">
        <f>IF('7. Pause minimal'!$C$3="Score",0,0)</f>
        <v>0</v>
      </c>
      <c r="CV122">
        <f>IF('7. Pause minimal'!$C$3="Score",0,0)</f>
        <v>0</v>
      </c>
      <c r="CW122">
        <f>IF('7. Pause minimal'!$C$3="Score",0,0)</f>
        <v>0</v>
      </c>
      <c r="CX122">
        <f>IF('7. Pause minimal'!$C$3="Score",0,0)</f>
        <v>0</v>
      </c>
      <c r="CY122">
        <f>IF('7. Pause minimal'!$C$3="Score",0,0)</f>
        <v>0</v>
      </c>
      <c r="CZ122">
        <f>IF('7. Pause minimal'!$C$3="Score",0,0)</f>
        <v>0</v>
      </c>
      <c r="DA122">
        <f>IF('7. Pause minimal'!$C$3="Score",0,0)</f>
        <v>0</v>
      </c>
    </row>
    <row r="151" spans="25:94" x14ac:dyDescent="0.35">
      <c r="Y151">
        <f>IF('7. Pause minimal'!$C$3="Score",0,0)</f>
        <v>0</v>
      </c>
      <c r="AL151">
        <f>IF('7. Pause minimal'!$C$3="Score",0,0)</f>
        <v>0</v>
      </c>
      <c r="AM151">
        <f>IF('7. Pause minimal'!$C$3="Score",0,0)</f>
        <v>0</v>
      </c>
      <c r="AN151">
        <f>IF('7. Pause minimal'!$C$3="Score",0,0)</f>
        <v>0</v>
      </c>
      <c r="AO151">
        <f>IF('7. Pause minimal'!$C$3="Score",0,0)</f>
        <v>0</v>
      </c>
      <c r="AP151">
        <f>IF('7. Pause minimal'!$C$3="Score",0,0)</f>
        <v>0</v>
      </c>
      <c r="AQ151">
        <f>IF('7. Pause minimal'!$C$3="Score",0,0)</f>
        <v>0</v>
      </c>
      <c r="AR151">
        <f>IF('7. Pause minimal'!$C$3="Score",0,0)</f>
        <v>0</v>
      </c>
      <c r="AS151">
        <f>IF('7. Pause minimal'!$C$3="Score",0,0)</f>
        <v>0</v>
      </c>
      <c r="AT151">
        <f>IF('7. Pause minimal'!$C$3="Score",0,0)</f>
        <v>0</v>
      </c>
      <c r="AU151">
        <f>IF('7. Pause minimal'!$C$3="Score",0,0)</f>
        <v>0</v>
      </c>
      <c r="BA151">
        <f>IF('7. Pause minimal'!$C$3="Score",1,1)</f>
        <v>1</v>
      </c>
      <c r="BB151">
        <f>IF('7. Pause minimal'!$C$3="Score",1,1)</f>
        <v>1</v>
      </c>
      <c r="BF151">
        <f>IF('7. Pause minimal'!$C$3="Score",0,0)</f>
        <v>0</v>
      </c>
      <c r="BG151">
        <f>IF('7. Pause minimal'!$C$3="Score",0,0)</f>
        <v>0</v>
      </c>
      <c r="BV151">
        <f>IF('7. Pause minimal'!$C$3="Score",0,0)</f>
        <v>0</v>
      </c>
      <c r="BW151">
        <f>IF('7. Pause minimal'!$C$3="Score",0,0)</f>
        <v>0</v>
      </c>
      <c r="CM151">
        <f>IF('7. Pause minimal'!$C$3="Score",0,0)</f>
        <v>0</v>
      </c>
      <c r="CN151">
        <f>IF('7. Pause minimal'!$C$3="Score",0,0)</f>
        <v>0</v>
      </c>
      <c r="CO151">
        <f>IF('7. Pause minimal'!$C$3="Score",0,0)</f>
        <v>0</v>
      </c>
      <c r="CP151">
        <f>IF('7. Pause minimal'!$C$3="Score",0,0)</f>
        <v>0</v>
      </c>
    </row>
    <row r="163" spans="21:44" x14ac:dyDescent="0.35">
      <c r="U163">
        <f>IF('7. Pause minimal'!$C$3="Score",1,1)</f>
        <v>1</v>
      </c>
      <c r="V163">
        <f>IF('7. Pause minimal'!$C$3="Score",1,1)</f>
        <v>1</v>
      </c>
      <c r="W163">
        <f>IF('7. Pause minimal'!$C$3="Score",1,1)</f>
        <v>1</v>
      </c>
      <c r="X163">
        <f>IF('7. Pause minimal'!$C$3="Score",1,1)</f>
        <v>1</v>
      </c>
      <c r="Y163">
        <f>IF('7. Pause minimal'!$C$3="Score",1,1)</f>
        <v>1</v>
      </c>
      <c r="Z163">
        <f>IF('7. Pause minimal'!$C$3="Score",0,0)</f>
        <v>0</v>
      </c>
      <c r="AA163">
        <f>IF('7. Pause minimal'!$C$3="Score",0,0)</f>
        <v>0</v>
      </c>
      <c r="AB163">
        <f>IF('7. Pause minimal'!$C$3="Score",0,0)</f>
        <v>0</v>
      </c>
      <c r="AC163">
        <f>IF('7. Pause minimal'!$C$3="Score",0,0)</f>
        <v>0</v>
      </c>
      <c r="AD163">
        <f>IF('7. Pause minimal'!$C$3="Score",0,0)</f>
        <v>0</v>
      </c>
      <c r="AE163">
        <f>IF('7. Pause minimal'!$C$3="Score",0,0)</f>
        <v>0</v>
      </c>
      <c r="AF163">
        <f>IF('7. Pause minimal'!$C$3="Score",0,0)</f>
        <v>0</v>
      </c>
      <c r="AG163">
        <f>IF('7. Pause minimal'!$C$3="Score",0,0)</f>
        <v>0</v>
      </c>
      <c r="AH163">
        <f>IF('7. Pause minimal'!$C$3="Score",0,0)</f>
        <v>0</v>
      </c>
      <c r="AI163">
        <f>IF('7. Pause minimal'!$C$3="Score",0,0)</f>
        <v>0</v>
      </c>
      <c r="AJ163">
        <f>IF('7. Pause minimal'!$C$3="Score",0,0)</f>
        <v>0</v>
      </c>
      <c r="AK163">
        <f>IF('7. Pause minimal'!$C$3="Score",0,0)</f>
        <v>0</v>
      </c>
      <c r="AL163">
        <f>IF('7. Pause minimal'!$C$3="Score",0,0)</f>
        <v>0</v>
      </c>
      <c r="AM163">
        <f>IF('7. Pause minimal'!$C$3="Score",0,0)</f>
        <v>0</v>
      </c>
      <c r="AN163">
        <f>IF('7. Pause minimal'!$C$3="Score",0,0)</f>
        <v>0</v>
      </c>
      <c r="AO163">
        <f>IF('7. Pause minimal'!$C$3="Score",0,0)</f>
        <v>0</v>
      </c>
      <c r="AP163">
        <f>IF('7. Pause minimal'!$C$3="Score",0,0)</f>
        <v>0</v>
      </c>
      <c r="AQ163">
        <f>IF('7. Pause minimal'!$C$3="Score",0,0)</f>
        <v>0</v>
      </c>
      <c r="AR163">
        <f>IF('7. Pause minimal'!$C$3="Score",0,0)</f>
        <v>0</v>
      </c>
    </row>
  </sheetData>
  <mergeCells count="1">
    <mergeCell ref="C3:D3"/>
  </mergeCells>
  <conditionalFormatting sqref="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6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25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258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2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2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BBB4B672-A811-F542-9B1A-9EB16B34BE29}">
      <formula1>"Score,Brut"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F9F8-463E-0C4D-BA67-890B13B348ED}">
  <sheetPr codeName="Feuil19"/>
  <dimension ref="A3:KO163"/>
  <sheetViews>
    <sheetView topLeftCell="A78" workbookViewId="0">
      <selection activeCell="E96" sqref="E96"/>
    </sheetView>
  </sheetViews>
  <sheetFormatPr baseColWidth="10" defaultRowHeight="14.5" outlineLevelCol="1" x14ac:dyDescent="0.35"/>
  <cols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1:164" ht="18.5" x14ac:dyDescent="0.35">
      <c r="B3" s="204" t="s">
        <v>708</v>
      </c>
      <c r="C3" s="829" t="s">
        <v>735</v>
      </c>
      <c r="D3" s="829"/>
    </row>
    <row r="7" spans="1:164" x14ac:dyDescent="0.35">
      <c r="D7" t="s">
        <v>1085</v>
      </c>
      <c r="U7" t="s">
        <v>1086</v>
      </c>
      <c r="V7" t="s">
        <v>1087</v>
      </c>
      <c r="W7" t="s">
        <v>1088</v>
      </c>
      <c r="AA7" s="180">
        <f>AVERAGE(D11:D21)</f>
        <v>7.2390374331550795</v>
      </c>
    </row>
    <row r="8" spans="1:164" x14ac:dyDescent="0.35">
      <c r="C8" t="s">
        <v>686</v>
      </c>
      <c r="D8" s="180">
        <f>AVERAGE(D11:D21)</f>
        <v>7.2390374331550795</v>
      </c>
      <c r="U8" s="180">
        <f>AVERAGE(D22:D27)</f>
        <v>9.1715686274509807</v>
      </c>
      <c r="V8" s="180">
        <f>AVERAGE(D28:D36)</f>
        <v>10.448366013071896</v>
      </c>
      <c r="W8" s="180">
        <f>AVERAGE(D37:D47)</f>
        <v>12.381283422459893</v>
      </c>
      <c r="Y8" t="e" cm="1">
        <f t="array" ref="Y8">MEDIAN(IF((LEFT(B11:B35,6)="MEDSUD")*(A11:A35="Oui"),U11:DA35))</f>
        <v>#REF!</v>
      </c>
    </row>
    <row r="10" spans="1:164" ht="15" thickBot="1" x14ac:dyDescent="0.4">
      <c r="B10" t="s">
        <v>735</v>
      </c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1:164" x14ac:dyDescent="0.35">
      <c r="A11" t="s">
        <v>1265</v>
      </c>
      <c r="B11" s="182" t="e">
        <f>Planning_medecin_LS!#REF!</f>
        <v>#REF!</v>
      </c>
      <c r="C11" s="183"/>
      <c r="D11" s="206">
        <f t="shared" ref="D11:D74" si="3">AVERAGE($U11:$DA11)</f>
        <v>11.876470588235295</v>
      </c>
      <c r="E11" s="184">
        <f>IF('8. Heures sociales'!$C$3="Score",,)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IF('8. Heures sociales'!$C$3="Score",,)</f>
        <v>0</v>
      </c>
      <c r="Q11" s="184">
        <f>IF('8. Heures sociales'!$C$3="Score",,)</f>
        <v>0</v>
      </c>
      <c r="R11" s="184">
        <f>IF('8. Heures sociales'!$C$3="Score",,)</f>
        <v>0</v>
      </c>
      <c r="S11" s="184">
        <f>IF('8. Heures sociales'!$C$3="Score",,)</f>
        <v>0</v>
      </c>
      <c r="T11" s="183">
        <f>IF('8. Heures sociales'!$C$3="Score",,)</f>
        <v>0</v>
      </c>
      <c r="U11" s="185">
        <f>IF('8. Heures sociales'!$C$3="Score",0,5.5)</f>
        <v>5.5</v>
      </c>
      <c r="V11" s="185">
        <f>IF('8. Heures sociales'!$C$3="Score",0,4)</f>
        <v>4</v>
      </c>
      <c r="W11" s="185">
        <f>IF('8. Heures sociales'!$C$3="Score",0,0)</f>
        <v>0</v>
      </c>
      <c r="X11" s="185">
        <f>IF('8. Heures sociales'!$C$3="Score",0,0)</f>
        <v>0</v>
      </c>
      <c r="Y11" s="185">
        <f>IF('8. Heures sociales'!$C$3="Score",0,0)</f>
        <v>0</v>
      </c>
      <c r="Z11" s="185">
        <f>IF('8. Heures sociales'!$C$3="Score",0,0)</f>
        <v>0</v>
      </c>
      <c r="AA11" s="185">
        <f>IF('8. Heures sociales'!$C$3="Score",0,0)</f>
        <v>0</v>
      </c>
      <c r="AB11" s="185">
        <f>IF('8. Heures sociales'!$C$3="Score",0,4)</f>
        <v>4</v>
      </c>
      <c r="AC11" s="185">
        <f>IF('8. Heures sociales'!$C$3="Score",0,4)</f>
        <v>4</v>
      </c>
      <c r="AD11" s="185">
        <f>IF('8. Heures sociales'!$C$3="Score",0,5.5)</f>
        <v>5.5</v>
      </c>
      <c r="AE11" s="185">
        <f>IF('8. Heures sociales'!$C$3="Score",1,7)</f>
        <v>7</v>
      </c>
      <c r="AF11" s="185">
        <f>IF('8. Heures sociales'!$C$3="Score",2,17.5)</f>
        <v>17.5</v>
      </c>
      <c r="AG11" s="185">
        <f>IF('8. Heures sociales'!$C$3="Score",2,17.5)</f>
        <v>17.5</v>
      </c>
      <c r="AH11" s="185">
        <f>IF('8. Heures sociales'!$C$3="Score",2,17.5)</f>
        <v>17.5</v>
      </c>
      <c r="AI11" s="185">
        <f>IF('8. Heures sociales'!$C$3="Score",2,15)</f>
        <v>15</v>
      </c>
      <c r="AJ11" s="185">
        <f>IF('8. Heures sociales'!$C$3="Score",2,19)</f>
        <v>19</v>
      </c>
      <c r="AK11" s="185">
        <f>IF('8. Heures sociales'!$C$3="Score",2,17.5)</f>
        <v>17.5</v>
      </c>
      <c r="AL11" s="185">
        <f>IF('8. Heures sociales'!$C$3="Score",2,17.5)</f>
        <v>17.5</v>
      </c>
      <c r="AM11" s="185">
        <f>IF('8. Heures sociales'!$C$3="Score",1,7)</f>
        <v>7</v>
      </c>
      <c r="AN11" s="185">
        <f>IF('8. Heures sociales'!$C$3="Score",2,17.5)</f>
        <v>17.5</v>
      </c>
      <c r="AO11" s="185">
        <f>IF('8. Heures sociales'!$C$3="Score",2,17.5)</f>
        <v>17.5</v>
      </c>
      <c r="AP11" s="185">
        <f>IF('8. Heures sociales'!$C$3="Score",2,17.5)</f>
        <v>17.5</v>
      </c>
      <c r="AQ11" s="185">
        <f>IF('8. Heures sociales'!$C$3="Score",2,15)</f>
        <v>15</v>
      </c>
      <c r="AR11" s="185">
        <f>IF('8. Heures sociales'!$C$3="Score",2,19)</f>
        <v>19</v>
      </c>
      <c r="AS11" s="194">
        <f>IF('8. Heures sociales'!$C$3="Score",1,9.5)</f>
        <v>9.5</v>
      </c>
      <c r="AT11" s="4">
        <f>IF('8. Heures sociales'!$C$3="Score",0,5.5)</f>
        <v>5.5</v>
      </c>
      <c r="AU11" s="4">
        <f>IF('8. Heures sociales'!$C$3="Score",0,5.5)</f>
        <v>5.5</v>
      </c>
      <c r="AV11" s="4">
        <f>IF('8. Heures sociales'!$C$3="Score",0,5.5)</f>
        <v>5.5</v>
      </c>
      <c r="AW11" s="4">
        <f>IF('8. Heures sociales'!$C$3="Score",0,5.5)</f>
        <v>5.5</v>
      </c>
      <c r="AX11" s="4">
        <f>IF('8. Heures sociales'!$C$3="Score",1,8)</f>
        <v>8</v>
      </c>
      <c r="AY11" s="4">
        <f>IF('8. Heures sociales'!$C$3="Score",0,4)</f>
        <v>4</v>
      </c>
      <c r="AZ11" s="4">
        <f>IF('8. Heures sociales'!$C$3="Score",0,4)</f>
        <v>4</v>
      </c>
      <c r="BA11" s="4">
        <f>IF('8. Heures sociales'!$C$3="Score",0,4)</f>
        <v>4</v>
      </c>
      <c r="BB11" s="4">
        <f>IF('8. Heures sociales'!$C$3="Score",0,4)</f>
        <v>4</v>
      </c>
      <c r="BC11" s="4">
        <f>IF('8. Heures sociales'!$C$3="Score",2,14.5)</f>
        <v>14.5</v>
      </c>
      <c r="BD11" s="4">
        <f>IF('8. Heures sociales'!$C$3="Score",2,25)</f>
        <v>25</v>
      </c>
      <c r="BE11" s="4">
        <f>IF('8. Heures sociales'!$C$3="Score",2,21)</f>
        <v>21</v>
      </c>
      <c r="BF11" s="4">
        <f>IF('8. Heures sociales'!$C$3="Score",2,21)</f>
        <v>21</v>
      </c>
      <c r="BG11" s="4">
        <f>IF('8. Heures sociales'!$C$3="Score",2,22.5)</f>
        <v>22.5</v>
      </c>
      <c r="BH11" s="4">
        <f>IF('8. Heures sociales'!$C$3="Score",2,26.5)</f>
        <v>26.5</v>
      </c>
      <c r="BI11" s="4">
        <f>IF('8. Heures sociales'!$C$3="Score",2,26.5)</f>
        <v>26.5</v>
      </c>
      <c r="BJ11" s="4">
        <f>IF('8. Heures sociales'!$C$3="Score",2,16)</f>
        <v>16</v>
      </c>
      <c r="BK11" s="4">
        <f>IF('8. Heures sociales'!$C$3="Score",0,5.5)</f>
        <v>5.5</v>
      </c>
      <c r="BL11" s="4">
        <f>IF('8. Heures sociales'!$C$3="Score",0,5.5)</f>
        <v>5.5</v>
      </c>
      <c r="BM11" s="4">
        <f>IF('8. Heures sociales'!$C$3="Score",0,5.5)</f>
        <v>5.5</v>
      </c>
      <c r="BN11" s="4">
        <f>IF('8. Heures sociales'!$C$3="Score",0,4)</f>
        <v>4</v>
      </c>
      <c r="BO11" s="4">
        <f>IF('8. Heures sociales'!$C$3="Score",0,0)</f>
        <v>0</v>
      </c>
      <c r="BP11" s="4">
        <f>IF('8. Heures sociales'!$C$3="Score",0,0)</f>
        <v>0</v>
      </c>
      <c r="BQ11" s="4">
        <f>IF('8. Heures sociales'!$C$3="Score",0,0)</f>
        <v>0</v>
      </c>
      <c r="BR11" s="4">
        <f>IF('8. Heures sociales'!$C$3="Score",0,0)</f>
        <v>0</v>
      </c>
      <c r="BS11" s="4">
        <f>IF('8. Heures sociales'!$C$3="Score",0,0)</f>
        <v>0</v>
      </c>
      <c r="BT11" s="4">
        <f>IF('8. Heures sociales'!$C$3="Score",0,4)</f>
        <v>4</v>
      </c>
      <c r="BU11" s="4">
        <f>IF('8. Heures sociales'!$C$3="Score",0,4)</f>
        <v>4</v>
      </c>
      <c r="BV11" s="4">
        <f>IF('8. Heures sociales'!$C$3="Score",0,5.5)</f>
        <v>5.5</v>
      </c>
      <c r="BW11" s="4">
        <f>IF('8. Heures sociales'!$C$3="Score",1,7)</f>
        <v>7</v>
      </c>
      <c r="BX11" s="4">
        <f>IF('8. Heures sociales'!$C$3="Score",2,17.5)</f>
        <v>17.5</v>
      </c>
      <c r="BY11">
        <f>IF('8. Heures sociales'!$C$3="Score",2,17.5)</f>
        <v>17.5</v>
      </c>
      <c r="BZ11">
        <f>IF('8. Heures sociales'!$C$3="Score",2,17.5)</f>
        <v>17.5</v>
      </c>
      <c r="CA11">
        <f>IF('8. Heures sociales'!$C$3="Score",2,15)</f>
        <v>15</v>
      </c>
      <c r="CB11">
        <f>IF('8. Heures sociales'!$C$3="Score",2,19)</f>
        <v>19</v>
      </c>
      <c r="CC11">
        <f>IF('8. Heures sociales'!$C$3="Score",2,17.5)</f>
        <v>17.5</v>
      </c>
      <c r="CD11">
        <f>IF('8. Heures sociales'!$C$3="Score",2,17.5)</f>
        <v>17.5</v>
      </c>
      <c r="CE11">
        <f>IF('8. Heures sociales'!$C$3="Score",1,7)</f>
        <v>7</v>
      </c>
      <c r="CF11">
        <f>IF('8. Heures sociales'!$C$3="Score",2,17.5)</f>
        <v>17.5</v>
      </c>
      <c r="CG11">
        <f>IF('8. Heures sociales'!$C$3="Score",2,17.5)</f>
        <v>17.5</v>
      </c>
      <c r="CH11">
        <f>IF('8. Heures sociales'!$C$3="Score",2,17.5)</f>
        <v>17.5</v>
      </c>
      <c r="CI11">
        <f>IF('8. Heures sociales'!$C$3="Score",2,15)</f>
        <v>15</v>
      </c>
      <c r="CJ11">
        <f>IF('8. Heures sociales'!$C$3="Score",2,19)</f>
        <v>19</v>
      </c>
      <c r="CK11">
        <f>IF('8. Heures sociales'!$C$3="Score",2,17.5)</f>
        <v>17.5</v>
      </c>
      <c r="CL11">
        <f>IF('8. Heures sociales'!$C$3="Score",2,17.5)</f>
        <v>17.5</v>
      </c>
      <c r="CM11">
        <f>IF('8. Heures sociales'!$C$3="Score",1,7)</f>
        <v>7</v>
      </c>
      <c r="CN11">
        <f>IF('8. Heures sociales'!$C$3="Score",1,7)</f>
        <v>7</v>
      </c>
      <c r="CO11">
        <f>IF('8. Heures sociales'!$C$3="Score",1,7)</f>
        <v>7</v>
      </c>
      <c r="CP11">
        <f>IF('8. Heures sociales'!$C$3="Score",1,7)</f>
        <v>7</v>
      </c>
      <c r="CQ11">
        <f>IF('8. Heures sociales'!$C$3="Score",0,4.5)</f>
        <v>4.5</v>
      </c>
      <c r="CR11">
        <f>IF('8. Heures sociales'!$C$3="Score",0,4.5)</f>
        <v>4.5</v>
      </c>
      <c r="CS11">
        <f>IF('8. Heures sociales'!$C$3="Score",2,15)</f>
        <v>15</v>
      </c>
      <c r="CT11">
        <f>IF('8. Heures sociales'!$C$3="Score",2,25.5)</f>
        <v>25.5</v>
      </c>
      <c r="CU11">
        <f>IF('8. Heures sociales'!$C$3="Score",2,25.5)</f>
        <v>25.5</v>
      </c>
      <c r="CV11">
        <f>IF('8. Heures sociales'!$C$3="Score",2,28)</f>
        <v>28</v>
      </c>
      <c r="CW11">
        <f>IF('8. Heures sociales'!$C$3="Score",2,26.5)</f>
        <v>26.5</v>
      </c>
      <c r="CX11">
        <f>IF('8. Heures sociales'!$C$3="Score",2,26.5)</f>
        <v>26.5</v>
      </c>
      <c r="CY11">
        <f>IF('8. Heures sociales'!$C$3="Score",2,30.5)</f>
        <v>30.5</v>
      </c>
      <c r="CZ11">
        <f>IF('8. Heures sociales'!$C$3="Score",2,20.5)</f>
        <v>20.5</v>
      </c>
      <c r="DA11">
        <f>IF('8. Heures sociales'!$C$3="Score",1,10)</f>
        <v>10</v>
      </c>
    </row>
    <row r="12" spans="1:164" x14ac:dyDescent="0.35">
      <c r="A12" t="s">
        <v>1265</v>
      </c>
      <c r="B12" s="186" t="e">
        <f>Planning_medecin_LS!#REF!</f>
        <v>#REF!</v>
      </c>
      <c r="C12" s="187"/>
      <c r="D12" s="207">
        <f t="shared" si="3"/>
        <v>3.4117647058823528</v>
      </c>
      <c r="E12" s="188">
        <f>IF('8. Heures sociales'!$C$3="Score",,)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IF('8. Heures sociales'!$C$3="Score",,)</f>
        <v>0</v>
      </c>
      <c r="Q12" s="188">
        <f>IF('8. Heures sociales'!$C$3="Score",,)</f>
        <v>0</v>
      </c>
      <c r="R12" s="188">
        <f>IF('8. Heures sociales'!$C$3="Score",,)</f>
        <v>0</v>
      </c>
      <c r="S12" s="188">
        <f>IF('8. Heures sociales'!$C$3="Score",,)</f>
        <v>0</v>
      </c>
      <c r="T12" s="187">
        <f>IF('8. Heures sociales'!$C$3="Score",,)</f>
        <v>0</v>
      </c>
      <c r="U12" s="172">
        <f>IF('8. Heures sociales'!$C$3="Score",1,6)</f>
        <v>6</v>
      </c>
      <c r="V12" s="172">
        <f>IF('8. Heures sociales'!$C$3="Score",1,6)</f>
        <v>6</v>
      </c>
      <c r="W12" s="172">
        <f>IF('8. Heures sociales'!$C$3="Score",0,2)</f>
        <v>2</v>
      </c>
      <c r="X12" s="172">
        <f>IF('8. Heures sociales'!$C$3="Score",1,6)</f>
        <v>6</v>
      </c>
      <c r="Y12" s="172">
        <f>IF('8. Heures sociales'!$C$3="Score",1,6)</f>
        <v>6</v>
      </c>
      <c r="Z12" s="172">
        <f>IF('8. Heures sociales'!$C$3="Score",1,8)</f>
        <v>8</v>
      </c>
      <c r="AA12" s="172">
        <f>IF('8. Heures sociales'!$C$3="Score",1,8)</f>
        <v>8</v>
      </c>
      <c r="AB12" s="172">
        <f>IF('8. Heures sociales'!$C$3="Score",1,8)</f>
        <v>8</v>
      </c>
      <c r="AC12" s="172">
        <f>IF('8. Heures sociales'!$C$3="Score",1,6)</f>
        <v>6</v>
      </c>
      <c r="AD12" s="172">
        <f>IF('8. Heures sociales'!$C$3="Score",1,6)</f>
        <v>6</v>
      </c>
      <c r="AE12" s="172">
        <f>IF('8. Heures sociales'!$C$3="Score",0,2)</f>
        <v>2</v>
      </c>
      <c r="AF12" s="172">
        <f>IF('8. Heures sociales'!$C$3="Score",0,4)</f>
        <v>4</v>
      </c>
      <c r="AG12" s="172">
        <f>IF('8. Heures sociales'!$C$3="Score",0,4)</f>
        <v>4</v>
      </c>
      <c r="AH12" s="172">
        <f>IF('8. Heures sociales'!$C$3="Score",0,4)</f>
        <v>4</v>
      </c>
      <c r="AI12" s="172">
        <f>IF('8. Heures sociales'!$C$3="Score",0,4)</f>
        <v>4</v>
      </c>
      <c r="AJ12" s="172">
        <f>IF('8. Heures sociales'!$C$3="Score",0,4)</f>
        <v>4</v>
      </c>
      <c r="AK12" s="172">
        <f>IF('8. Heures sociales'!$C$3="Score",0,4)</f>
        <v>4</v>
      </c>
      <c r="AL12" s="172">
        <f>IF('8. Heures sociales'!$C$3="Score",0,4)</f>
        <v>4</v>
      </c>
      <c r="AM12" s="172">
        <f>IF('8. Heures sociales'!$C$3="Score",0,2)</f>
        <v>2</v>
      </c>
      <c r="AN12" s="172">
        <f>IF('8. Heures sociales'!$C$3="Score",0,0)</f>
        <v>0</v>
      </c>
      <c r="AO12" s="172">
        <f>IF('8. Heures sociales'!$C$3="Score",0,0)</f>
        <v>0</v>
      </c>
      <c r="AP12" s="172">
        <f>IF('8. Heures sociales'!$C$3="Score",0,0)</f>
        <v>0</v>
      </c>
      <c r="AQ12" s="172">
        <f>IF('8. Heures sociales'!$C$3="Score",0,0)</f>
        <v>0</v>
      </c>
      <c r="AR12" s="172">
        <f>IF('8. Heures sociales'!$C$3="Score",0,0)</f>
        <v>0</v>
      </c>
      <c r="AS12" s="189">
        <f>IF('8. Heures sociales'!$C$3="Score",0,0)</f>
        <v>0</v>
      </c>
      <c r="AT12" s="4">
        <f>IF('8. Heures sociales'!$C$3="Score",0,0)</f>
        <v>0</v>
      </c>
      <c r="AU12" s="4">
        <f>IF('8. Heures sociales'!$C$3="Score",0,0)</f>
        <v>0</v>
      </c>
      <c r="AV12" s="4">
        <f>IF('8. Heures sociales'!$C$3="Score",0,0)</f>
        <v>0</v>
      </c>
      <c r="AW12" s="4">
        <f>IF('8. Heures sociales'!$C$3="Score",0,0)</f>
        <v>0</v>
      </c>
      <c r="AX12" s="4">
        <f>IF('8. Heures sociales'!$C$3="Score",0,0)</f>
        <v>0</v>
      </c>
      <c r="AY12" s="4">
        <f>IF('8. Heures sociales'!$C$3="Score",0,2)</f>
        <v>2</v>
      </c>
      <c r="AZ12" s="4">
        <f>IF('8. Heures sociales'!$C$3="Score",0,2)</f>
        <v>2</v>
      </c>
      <c r="BA12" s="4">
        <f>IF('8. Heures sociales'!$C$3="Score",0,4)</f>
        <v>4</v>
      </c>
      <c r="BB12" s="4">
        <f>IF('8. Heures sociales'!$C$3="Score",1,6)</f>
        <v>6</v>
      </c>
      <c r="BC12" s="4">
        <f>IF('8. Heures sociales'!$C$3="Score",1,6)</f>
        <v>6</v>
      </c>
      <c r="BD12" s="4">
        <f>IF('8. Heures sociales'!$C$3="Score",1,6)</f>
        <v>6</v>
      </c>
      <c r="BE12" s="4">
        <f>IF('8. Heures sociales'!$C$3="Score",1,6)</f>
        <v>6</v>
      </c>
      <c r="BF12" s="4">
        <f>IF('8. Heures sociales'!$C$3="Score",0,4)</f>
        <v>4</v>
      </c>
      <c r="BG12" s="4">
        <f>IF('8. Heures sociales'!$C$3="Score",0,4)</f>
        <v>4</v>
      </c>
      <c r="BH12" s="4">
        <f>IF('8. Heures sociales'!$C$3="Score",0,2)</f>
        <v>2</v>
      </c>
      <c r="BI12" s="4">
        <f>IF('8. Heures sociales'!$C$3="Score",0,0)</f>
        <v>0</v>
      </c>
      <c r="BJ12" s="4">
        <f>IF('8. Heures sociales'!$C$3="Score",1,11)</f>
        <v>11</v>
      </c>
      <c r="BK12" s="4">
        <f>IF('8. Heures sociales'!$C$3="Score",2,22)</f>
        <v>22</v>
      </c>
      <c r="BL12" s="4">
        <f>IF('8. Heures sociales'!$C$3="Score",2,22)</f>
        <v>22</v>
      </c>
      <c r="BM12" s="4">
        <f>IF('8. Heures sociales'!$C$3="Score",2,22)</f>
        <v>22</v>
      </c>
      <c r="BN12" s="4">
        <f>IF('8. Heures sociales'!$C$3="Score",2,22)</f>
        <v>22</v>
      </c>
      <c r="BO12" s="4">
        <f>IF('8. Heures sociales'!$C$3="Score",2,22)</f>
        <v>22</v>
      </c>
      <c r="BP12" s="4">
        <f>IF('8. Heures sociales'!$C$3="Score",2,22)</f>
        <v>22</v>
      </c>
      <c r="BQ12" s="4">
        <f>IF('8. Heures sociales'!$C$3="Score",1,11)</f>
        <v>11</v>
      </c>
      <c r="BR12" s="4">
        <f>IF('8. Heures sociales'!$C$3="Score",0,0)</f>
        <v>0</v>
      </c>
      <c r="BS12" s="4">
        <f>IF('8. Heures sociales'!$C$3="Score",0,0)</f>
        <v>0</v>
      </c>
      <c r="BT12" s="4">
        <f>IF('8. Heures sociales'!$C$3="Score",0,0)</f>
        <v>0</v>
      </c>
      <c r="BU12" s="4">
        <f>IF('8. Heures sociales'!$C$3="Score",0,0)</f>
        <v>0</v>
      </c>
      <c r="BV12" s="4">
        <f>IF('8. Heures sociales'!$C$3="Score",0,0)</f>
        <v>0</v>
      </c>
      <c r="BW12" s="4">
        <f>IF('8. Heures sociales'!$C$3="Score",0,0)</f>
        <v>0</v>
      </c>
      <c r="BX12" s="4">
        <f>IF('8. Heures sociales'!$C$3="Score",0,0)</f>
        <v>0</v>
      </c>
      <c r="BY12">
        <f>IF('8. Heures sociales'!$C$3="Score",0,0)</f>
        <v>0</v>
      </c>
      <c r="BZ12">
        <f>IF('8. Heures sociales'!$C$3="Score",0,0)</f>
        <v>0</v>
      </c>
      <c r="CA12">
        <f>IF('8. Heures sociales'!$C$3="Score",0,0)</f>
        <v>0</v>
      </c>
      <c r="CB12">
        <f>IF('8. Heures sociales'!$C$3="Score",0,0)</f>
        <v>0</v>
      </c>
      <c r="CC12">
        <f>IF('8. Heures sociales'!$C$3="Score",0,0)</f>
        <v>0</v>
      </c>
      <c r="CD12">
        <f>IF('8. Heures sociales'!$C$3="Score",0,0)</f>
        <v>0</v>
      </c>
      <c r="CE12">
        <f>IF('8. Heures sociales'!$C$3="Score",0,0)</f>
        <v>0</v>
      </c>
      <c r="CF12">
        <f>IF('8. Heures sociales'!$C$3="Score",0,0)</f>
        <v>0</v>
      </c>
      <c r="CG12">
        <f>IF('8. Heures sociales'!$C$3="Score",0,0)</f>
        <v>0</v>
      </c>
      <c r="CH12">
        <f>IF('8. Heures sociales'!$C$3="Score",0,0)</f>
        <v>0</v>
      </c>
      <c r="CI12">
        <f>IF('8. Heures sociales'!$C$3="Score",0,0)</f>
        <v>0</v>
      </c>
      <c r="CJ12">
        <f>IF('8. Heures sociales'!$C$3="Score",0,0)</f>
        <v>0</v>
      </c>
      <c r="CK12">
        <f>IF('8. Heures sociales'!$C$3="Score",0,0)</f>
        <v>0</v>
      </c>
      <c r="CL12">
        <f>IF('8. Heures sociales'!$C$3="Score",0,0)</f>
        <v>0</v>
      </c>
      <c r="CM12">
        <f>IF('8. Heures sociales'!$C$3="Score",0,0)</f>
        <v>0</v>
      </c>
      <c r="CN12">
        <f>IF('8. Heures sociales'!$C$3="Score",0,0)</f>
        <v>0</v>
      </c>
      <c r="CO12">
        <f>IF('8. Heures sociales'!$C$3="Score",0,0)</f>
        <v>0</v>
      </c>
      <c r="CP12">
        <f>IF('8. Heures sociales'!$C$3="Score",0,0)</f>
        <v>0</v>
      </c>
      <c r="CQ12">
        <f>IF('8. Heures sociales'!$C$3="Score",0,0)</f>
        <v>0</v>
      </c>
      <c r="CR12">
        <f>IF('8. Heures sociales'!$C$3="Score",0,0)</f>
        <v>0</v>
      </c>
      <c r="CS12">
        <f>IF('8. Heures sociales'!$C$3="Score",0,0)</f>
        <v>0</v>
      </c>
      <c r="CT12">
        <f>IF('8. Heures sociales'!$C$3="Score",0,0)</f>
        <v>0</v>
      </c>
      <c r="CU12">
        <f>IF('8. Heures sociales'!$C$3="Score",0,0)</f>
        <v>0</v>
      </c>
      <c r="CV12">
        <f>IF('8. Heures sociales'!$C$3="Score",0,0)</f>
        <v>0</v>
      </c>
      <c r="CW12">
        <f>IF('8. Heures sociales'!$C$3="Score",0,0)</f>
        <v>0</v>
      </c>
      <c r="CX12">
        <f>IF('8. Heures sociales'!$C$3="Score",0,0)</f>
        <v>0</v>
      </c>
      <c r="CY12">
        <f>IF('8. Heures sociales'!$C$3="Score",0,0)</f>
        <v>0</v>
      </c>
      <c r="CZ12">
        <f>IF('8. Heures sociales'!$C$3="Score",0,0)</f>
        <v>0</v>
      </c>
      <c r="DA12">
        <f>IF('8. Heures sociales'!$C$3="Score",0,0)</f>
        <v>0</v>
      </c>
    </row>
    <row r="13" spans="1:164" x14ac:dyDescent="0.35">
      <c r="A13" t="s">
        <v>1265</v>
      </c>
      <c r="B13" s="186" t="e">
        <f>Planning_medecin_LS!#REF!</f>
        <v>#REF!</v>
      </c>
      <c r="C13" s="187"/>
      <c r="D13" s="207">
        <f t="shared" si="3"/>
        <v>5.7411764705882353</v>
      </c>
      <c r="E13" s="187">
        <f>IF('8. Heures sociales'!$C$3="Score",,)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IF('8. Heures sociales'!$C$3="Score",,)</f>
        <v>0</v>
      </c>
      <c r="Q13" s="187">
        <f>IF('8. Heures sociales'!$C$3="Score",,)</f>
        <v>0</v>
      </c>
      <c r="R13" s="187">
        <f>IF('8. Heures sociales'!$C$3="Score",,)</f>
        <v>0</v>
      </c>
      <c r="S13" s="187">
        <f>IF('8. Heures sociales'!$C$3="Score",,)</f>
        <v>0</v>
      </c>
      <c r="T13" s="187">
        <f>IF('8. Heures sociales'!$C$3="Score",,)</f>
        <v>0</v>
      </c>
      <c r="U13" s="172">
        <f>IF('8. Heures sociales'!$C$3="Score",2,15)</f>
        <v>15</v>
      </c>
      <c r="V13" s="172">
        <f>IF('8. Heures sociales'!$C$3="Score",1,13)</f>
        <v>13</v>
      </c>
      <c r="W13" s="172">
        <f>IF('8. Heures sociales'!$C$3="Score",1,13)</f>
        <v>13</v>
      </c>
      <c r="X13" s="172">
        <f>IF('8. Heures sociales'!$C$3="Score",1,13)</f>
        <v>13</v>
      </c>
      <c r="Y13" s="172">
        <f>IF('8. Heures sociales'!$C$3="Score",1,11)</f>
        <v>11</v>
      </c>
      <c r="Z13" s="172">
        <f>IF('8. Heures sociales'!$C$3="Score",1,13)</f>
        <v>13</v>
      </c>
      <c r="AA13" s="172">
        <f>IF('8. Heures sociales'!$C$3="Score",0,2)</f>
        <v>2</v>
      </c>
      <c r="AB13" s="172">
        <f>IF('8. Heures sociales'!$C$3="Score",0,2)</f>
        <v>2</v>
      </c>
      <c r="AC13" s="172">
        <f>IF('8. Heures sociales'!$C$3="Score",0,2)</f>
        <v>2</v>
      </c>
      <c r="AD13" s="172">
        <f>IF('8. Heures sociales'!$C$3="Score",0,2)</f>
        <v>2</v>
      </c>
      <c r="AE13" s="172">
        <f>IF('8. Heures sociales'!$C$3="Score",0,2)</f>
        <v>2</v>
      </c>
      <c r="AF13" s="172">
        <f>IF('8. Heures sociales'!$C$3="Score",0,2)</f>
        <v>2</v>
      </c>
      <c r="AG13" s="172">
        <f>IF('8. Heures sociales'!$C$3="Score",0,0)</f>
        <v>0</v>
      </c>
      <c r="AH13" s="172">
        <f>IF('8. Heures sociales'!$C$3="Score",0,0)</f>
        <v>0</v>
      </c>
      <c r="AI13" s="172">
        <f>IF('8. Heures sociales'!$C$3="Score",0,0)</f>
        <v>0</v>
      </c>
      <c r="AJ13" s="172">
        <f>IF('8. Heures sociales'!$C$3="Score",0,0)</f>
        <v>0</v>
      </c>
      <c r="AK13" s="172">
        <f>IF('8. Heures sociales'!$C$3="Score",0,0)</f>
        <v>0</v>
      </c>
      <c r="AL13" s="172">
        <f>IF('8. Heures sociales'!$C$3="Score",0,0)</f>
        <v>0</v>
      </c>
      <c r="AM13" s="172">
        <f>IF('8. Heures sociales'!$C$3="Score",0,0)</f>
        <v>0</v>
      </c>
      <c r="AN13" s="172">
        <f>IF('8. Heures sociales'!$C$3="Score",0,2)</f>
        <v>2</v>
      </c>
      <c r="AO13" s="172">
        <f>IF('8. Heures sociales'!$C$3="Score",1,13)</f>
        <v>13</v>
      </c>
      <c r="AP13" s="172">
        <f>IF('8. Heures sociales'!$C$3="Score",1,13)</f>
        <v>13</v>
      </c>
      <c r="AQ13" s="172">
        <f>IF('8. Heures sociales'!$C$3="Score",1,13)</f>
        <v>13</v>
      </c>
      <c r="AR13" s="172">
        <f>IF('8. Heures sociales'!$C$3="Score",1,13)</f>
        <v>13</v>
      </c>
      <c r="AS13" s="189">
        <f>IF('8. Heures sociales'!$C$3="Score",1,13)</f>
        <v>13</v>
      </c>
      <c r="AT13" s="4">
        <f>IF('8. Heures sociales'!$C$3="Score",1,13)</f>
        <v>13</v>
      </c>
      <c r="AU13" s="4">
        <f>IF('8. Heures sociales'!$C$3="Score",1,13)</f>
        <v>13</v>
      </c>
      <c r="AV13" s="4">
        <f>IF('8. Heures sociales'!$C$3="Score",0,2)</f>
        <v>2</v>
      </c>
      <c r="AW13" s="4">
        <f>IF('8. Heures sociales'!$C$3="Score",0,2)</f>
        <v>2</v>
      </c>
      <c r="AX13" s="4">
        <f>IF('8. Heures sociales'!$C$3="Score",0,2)</f>
        <v>2</v>
      </c>
      <c r="AY13" s="4">
        <f>IF('8. Heures sociales'!$C$3="Score",0,2)</f>
        <v>2</v>
      </c>
      <c r="AZ13" s="4">
        <f>IF('8. Heures sociales'!$C$3="Score",0,2)</f>
        <v>2</v>
      </c>
      <c r="BA13" s="4">
        <f>IF('8. Heures sociales'!$C$3="Score",0,2)</f>
        <v>2</v>
      </c>
      <c r="BB13" s="4">
        <f>IF('8. Heures sociales'!$C$3="Score",0,0)</f>
        <v>0</v>
      </c>
      <c r="BC13" s="4">
        <f>IF('8. Heures sociales'!$C$3="Score",0,0)</f>
        <v>0</v>
      </c>
      <c r="BD13" s="4">
        <f>IF('8. Heures sociales'!$C$3="Score",1,11)</f>
        <v>11</v>
      </c>
      <c r="BE13" s="4">
        <f>IF('8. Heures sociales'!$C$3="Score",1,11)</f>
        <v>11</v>
      </c>
      <c r="BF13" s="4">
        <f>IF('8. Heures sociales'!$C$3="Score",1,11)</f>
        <v>11</v>
      </c>
      <c r="BG13" s="4">
        <f>IF('8. Heures sociales'!$C$3="Score",1,11)</f>
        <v>11</v>
      </c>
      <c r="BH13" s="4">
        <f>IF('8. Heures sociales'!$C$3="Score",1,11)</f>
        <v>11</v>
      </c>
      <c r="BI13" s="4">
        <f>IF('8. Heures sociales'!$C$3="Score",1,13)</f>
        <v>13</v>
      </c>
      <c r="BJ13" s="4">
        <f>IF('8. Heures sociales'!$C$3="Score",1,13)</f>
        <v>13</v>
      </c>
      <c r="BK13" s="4">
        <f>IF('8. Heures sociales'!$C$3="Score",0,2)</f>
        <v>2</v>
      </c>
      <c r="BL13" s="4">
        <f>IF('8. Heures sociales'!$C$3="Score",0,2)</f>
        <v>2</v>
      </c>
      <c r="BM13" s="4">
        <f>IF('8. Heures sociales'!$C$3="Score",0,2)</f>
        <v>2</v>
      </c>
      <c r="BN13" s="4">
        <f>IF('8. Heures sociales'!$C$3="Score",0,2)</f>
        <v>2</v>
      </c>
      <c r="BO13" s="4">
        <f>IF('8. Heures sociales'!$C$3="Score",0,2)</f>
        <v>2</v>
      </c>
      <c r="BP13" s="4">
        <f>IF('8. Heures sociales'!$C$3="Score",0,0)</f>
        <v>0</v>
      </c>
      <c r="BQ13" s="4">
        <f>IF('8. Heures sociales'!$C$3="Score",0,0)</f>
        <v>0</v>
      </c>
      <c r="BR13" s="4">
        <f>IF('8. Heures sociales'!$C$3="Score",0,0)</f>
        <v>0</v>
      </c>
      <c r="BS13" s="4">
        <f>IF('8. Heures sociales'!$C$3="Score",0,0)</f>
        <v>0</v>
      </c>
      <c r="BT13" s="4">
        <f>IF('8. Heures sociales'!$C$3="Score",0,0)</f>
        <v>0</v>
      </c>
      <c r="BU13" s="4">
        <f>IF('8. Heures sociales'!$C$3="Score",0,0)</f>
        <v>0</v>
      </c>
      <c r="BV13" s="4">
        <f>IF('8. Heures sociales'!$C$3="Score",0,0)</f>
        <v>0</v>
      </c>
      <c r="BW13" s="4">
        <f>IF('8. Heures sociales'!$C$3="Score",0,0)</f>
        <v>0</v>
      </c>
      <c r="BX13" s="4">
        <f>IF('8. Heures sociales'!$C$3="Score",0,0)</f>
        <v>0</v>
      </c>
      <c r="BY13">
        <f>IF('8. Heures sociales'!$C$3="Score",0,0)</f>
        <v>0</v>
      </c>
      <c r="BZ13">
        <f>IF('8. Heures sociales'!$C$3="Score",0,0)</f>
        <v>0</v>
      </c>
      <c r="CA13">
        <f>IF('8. Heures sociales'!$C$3="Score",0,0)</f>
        <v>0</v>
      </c>
      <c r="CB13">
        <f>IF('8. Heures sociales'!$C$3="Score",0,0)</f>
        <v>0</v>
      </c>
      <c r="CC13">
        <f>IF('8. Heures sociales'!$C$3="Score",0,0)</f>
        <v>0</v>
      </c>
      <c r="CD13">
        <f>IF('8. Heures sociales'!$C$3="Score",0,2)</f>
        <v>2</v>
      </c>
      <c r="CE13">
        <f>IF('8. Heures sociales'!$C$3="Score",0,2)</f>
        <v>2</v>
      </c>
      <c r="CF13">
        <f>IF('8. Heures sociales'!$C$3="Score",0,2)</f>
        <v>2</v>
      </c>
      <c r="CG13">
        <f>IF('8. Heures sociales'!$C$3="Score",0,2)</f>
        <v>2</v>
      </c>
      <c r="CH13">
        <f>IF('8. Heures sociales'!$C$3="Score",0,2)</f>
        <v>2</v>
      </c>
      <c r="CI13">
        <f>IF('8. Heures sociales'!$C$3="Score",0,2)</f>
        <v>2</v>
      </c>
      <c r="CJ13">
        <f>IF('8. Heures sociales'!$C$3="Score",0,2)</f>
        <v>2</v>
      </c>
      <c r="CK13">
        <f>IF('8. Heures sociales'!$C$3="Score",0,2)</f>
        <v>2</v>
      </c>
      <c r="CL13">
        <f>IF('8. Heures sociales'!$C$3="Score",1,13)</f>
        <v>13</v>
      </c>
      <c r="CM13">
        <f>IF('8. Heures sociales'!$C$3="Score",2,24)</f>
        <v>24</v>
      </c>
      <c r="CN13">
        <f>IF('8. Heures sociales'!$C$3="Score",2,24)</f>
        <v>24</v>
      </c>
      <c r="CO13">
        <f>IF('8. Heures sociales'!$C$3="Score",2,24)</f>
        <v>24</v>
      </c>
      <c r="CP13">
        <f>IF('8. Heures sociales'!$C$3="Score",2,24)</f>
        <v>24</v>
      </c>
      <c r="CQ13">
        <f>IF('8. Heures sociales'!$C$3="Score",2,24)</f>
        <v>24</v>
      </c>
      <c r="CR13">
        <f>IF('8. Heures sociales'!$C$3="Score",2,24)</f>
        <v>24</v>
      </c>
      <c r="CS13">
        <f>IF('8. Heures sociales'!$C$3="Score",1,13)</f>
        <v>13</v>
      </c>
      <c r="CT13">
        <f>IF('8. Heures sociales'!$C$3="Score",0,2)</f>
        <v>2</v>
      </c>
      <c r="CU13">
        <f>IF('8. Heures sociales'!$C$3="Score",0,2)</f>
        <v>2</v>
      </c>
      <c r="CV13">
        <f>IF('8. Heures sociales'!$C$3="Score",0,2)</f>
        <v>2</v>
      </c>
      <c r="CW13">
        <f>IF('8. Heures sociales'!$C$3="Score",0,2)</f>
        <v>2</v>
      </c>
      <c r="CX13">
        <f>IF('8. Heures sociales'!$C$3="Score",0,2)</f>
        <v>2</v>
      </c>
      <c r="CY13">
        <f>IF('8. Heures sociales'!$C$3="Score",0,2)</f>
        <v>2</v>
      </c>
      <c r="CZ13">
        <f>IF('8. Heures sociales'!$C$3="Score",0,2)</f>
        <v>2</v>
      </c>
      <c r="DA13">
        <f>IF('8. Heures sociales'!$C$3="Score",0,2)</f>
        <v>2</v>
      </c>
    </row>
    <row r="14" spans="1:164" x14ac:dyDescent="0.35">
      <c r="A14" s="478" t="s">
        <v>1265</v>
      </c>
      <c r="B14" s="186" t="e">
        <f>Planning_medecin_LS!#REF!</f>
        <v>#REF!</v>
      </c>
      <c r="C14" s="172"/>
      <c r="D14" s="207">
        <f t="shared" si="3"/>
        <v>11.641176470588235</v>
      </c>
      <c r="E14" s="188">
        <f>IF('8. Heures sociales'!$C$3="Score",,)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IF('8. Heures sociales'!$C$3="Score",,)</f>
        <v>0</v>
      </c>
      <c r="Q14" s="188">
        <f>IF('8. Heures sociales'!$C$3="Score",,)</f>
        <v>0</v>
      </c>
      <c r="R14" s="187">
        <f>IF('8. Heures sociales'!$C$3="Score",,)</f>
        <v>0</v>
      </c>
      <c r="S14" s="188">
        <f>IF('8. Heures sociales'!$C$3="Score",,)</f>
        <v>0</v>
      </c>
      <c r="T14" s="187">
        <f>IF('8. Heures sociales'!$C$3="Score",,)</f>
        <v>0</v>
      </c>
      <c r="U14" s="172">
        <f>IF('8. Heures sociales'!$C$3="Score",2,17)</f>
        <v>17</v>
      </c>
      <c r="V14" s="172">
        <f>IF('8. Heures sociales'!$C$3="Score",2,15)</f>
        <v>15</v>
      </c>
      <c r="W14" s="172">
        <f>IF('8. Heures sociales'!$C$3="Score",2,17)</f>
        <v>17</v>
      </c>
      <c r="X14" s="172">
        <f>IF('8. Heures sociales'!$C$3="Score",2,17)</f>
        <v>17</v>
      </c>
      <c r="Y14" s="172">
        <f>IF('8. Heures sociales'!$C$3="Score",2,19)</f>
        <v>19</v>
      </c>
      <c r="Z14" s="172">
        <f>IF('8. Heures sociales'!$C$3="Score",2,17)</f>
        <v>17</v>
      </c>
      <c r="AA14" s="172">
        <f>IF('8. Heures sociales'!$C$3="Score",2,17)</f>
        <v>17</v>
      </c>
      <c r="AB14" s="172">
        <f>IF('8. Heures sociales'!$C$3="Score",1,6)</f>
        <v>6</v>
      </c>
      <c r="AC14" s="172">
        <f>IF('8. Heures sociales'!$C$3="Score",1,6)</f>
        <v>6</v>
      </c>
      <c r="AD14" s="172">
        <f>IF('8. Heures sociales'!$C$3="Score",0,4)</f>
        <v>4</v>
      </c>
      <c r="AE14" s="172">
        <f>IF('8. Heures sociales'!$C$3="Score",0,4)</f>
        <v>4</v>
      </c>
      <c r="AF14" s="172">
        <f>IF('8. Heures sociales'!$C$3="Score",0,0)</f>
        <v>0</v>
      </c>
      <c r="AG14" s="172">
        <f>IF('8. Heures sociales'!$C$3="Score",0,0)</f>
        <v>0</v>
      </c>
      <c r="AH14" s="172">
        <f>IF('8. Heures sociales'!$C$3="Score",1,11)</f>
        <v>11</v>
      </c>
      <c r="AI14" s="172">
        <f>IF('8. Heures sociales'!$C$3="Score",1,11)</f>
        <v>11</v>
      </c>
      <c r="AJ14" s="172">
        <f>IF('8. Heures sociales'!$C$3="Score",2,15)</f>
        <v>15</v>
      </c>
      <c r="AK14" s="172">
        <f>IF('8. Heures sociales'!$C$3="Score",2,15)</f>
        <v>15</v>
      </c>
      <c r="AL14" s="172">
        <f>IF('8. Heures sociales'!$C$3="Score",2,15)</f>
        <v>15</v>
      </c>
      <c r="AM14" s="172">
        <f>IF('8. Heures sociales'!$C$3="Score",2,17)</f>
        <v>17</v>
      </c>
      <c r="AN14" s="172">
        <f>IF('8. Heures sociales'!$C$3="Score",2,19)</f>
        <v>19</v>
      </c>
      <c r="AO14" s="172">
        <f>IF('8. Heures sociales'!$C$3="Score",1,8)</f>
        <v>8</v>
      </c>
      <c r="AP14" s="172">
        <f>IF('8. Heures sociales'!$C$3="Score",1,8)</f>
        <v>8</v>
      </c>
      <c r="AQ14" s="172">
        <f>IF('8. Heures sociales'!$C$3="Score",1,6)</f>
        <v>6</v>
      </c>
      <c r="AR14" s="172">
        <f>IF('8. Heures sociales'!$C$3="Score",1,8)</f>
        <v>8</v>
      </c>
      <c r="AS14" s="189">
        <f>IF('8. Heures sociales'!$C$3="Score",1,8)</f>
        <v>8</v>
      </c>
      <c r="AT14" s="4">
        <f>IF('8. Heures sociales'!$C$3="Score",1,8)</f>
        <v>8</v>
      </c>
      <c r="AU14" s="4">
        <f>IF('8. Heures sociales'!$C$3="Score",1,6)</f>
        <v>6</v>
      </c>
      <c r="AV14" s="4">
        <f>IF('8. Heures sociales'!$C$3="Score",1,6)</f>
        <v>6</v>
      </c>
      <c r="AW14" s="4">
        <f>IF('8. Heures sociales'!$C$3="Score",2,17)</f>
        <v>17</v>
      </c>
      <c r="AX14" s="4">
        <f>IF('8. Heures sociales'!$C$3="Score",2,17)</f>
        <v>17</v>
      </c>
      <c r="AY14" s="4">
        <f>IF('8. Heures sociales'!$C$3="Score",2,17)</f>
        <v>17</v>
      </c>
      <c r="AZ14" s="4">
        <f>IF('8. Heures sociales'!$C$3="Score",2,17)</f>
        <v>17</v>
      </c>
      <c r="BA14" s="4">
        <f>IF('8. Heures sociales'!$C$3="Score",2,15)</f>
        <v>15</v>
      </c>
      <c r="BB14" s="4">
        <f>IF('8. Heures sociales'!$C$3="Score",2,17)</f>
        <v>17</v>
      </c>
      <c r="BC14" s="4">
        <f>IF('8. Heures sociales'!$C$3="Score",2,28)</f>
        <v>28</v>
      </c>
      <c r="BD14" s="4">
        <f>IF('8. Heures sociales'!$C$3="Score",2,17)</f>
        <v>17</v>
      </c>
      <c r="BE14" s="4">
        <f>IF('8. Heures sociales'!$C$3="Score",2,17)</f>
        <v>17</v>
      </c>
      <c r="BF14" s="4">
        <f>IF('8. Heures sociales'!$C$3="Score",2,15)</f>
        <v>15</v>
      </c>
      <c r="BG14" s="4">
        <f>IF('8. Heures sociales'!$C$3="Score",2,19)</f>
        <v>19</v>
      </c>
      <c r="BH14" s="4">
        <f>IF('8. Heures sociales'!$C$3="Score",2,19)</f>
        <v>19</v>
      </c>
      <c r="BI14" s="4">
        <f>IF('8. Heures sociales'!$C$3="Score",2,19)</f>
        <v>19</v>
      </c>
      <c r="BJ14" s="4">
        <f>IF('8. Heures sociales'!$C$3="Score",1,8)</f>
        <v>8</v>
      </c>
      <c r="BK14" s="4">
        <f>IF('8. Heures sociales'!$C$3="Score",1,8)</f>
        <v>8</v>
      </c>
      <c r="BL14" s="4">
        <f>IF('8. Heures sociales'!$C$3="Score",1,8)</f>
        <v>8</v>
      </c>
      <c r="BM14" s="4">
        <f>IF('8. Heures sociales'!$C$3="Score",1,8)</f>
        <v>8</v>
      </c>
      <c r="BN14" s="4">
        <f>IF('8. Heures sociales'!$C$3="Score",0,4)</f>
        <v>4</v>
      </c>
      <c r="BO14" s="4">
        <f>IF('8. Heures sociales'!$C$3="Score",1,6)</f>
        <v>6</v>
      </c>
      <c r="BP14" s="4">
        <f>IF('8. Heures sociales'!$C$3="Score",1,6)</f>
        <v>6</v>
      </c>
      <c r="BQ14" s="4">
        <f>IF('8. Heures sociales'!$C$3="Score",2,17)</f>
        <v>17</v>
      </c>
      <c r="BR14" s="4">
        <f>IF('8. Heures sociales'!$C$3="Score",2,17)</f>
        <v>17</v>
      </c>
      <c r="BS14" s="4">
        <f>IF('8. Heures sociales'!$C$3="Score",2,17)</f>
        <v>17</v>
      </c>
      <c r="BT14" s="4">
        <f>IF('8. Heures sociales'!$C$3="Score",2,19)</f>
        <v>19</v>
      </c>
      <c r="BU14" s="4">
        <f>IF('8. Heures sociales'!$C$3="Score",2,19)</f>
        <v>19</v>
      </c>
      <c r="BV14" s="4">
        <f>IF('8. Heures sociales'!$C$3="Score",2,17)</f>
        <v>17</v>
      </c>
      <c r="BW14" s="4">
        <f>IF('8. Heures sociales'!$C$3="Score",2,17)</f>
        <v>17</v>
      </c>
      <c r="BX14" s="4">
        <f>IF('8. Heures sociales'!$C$3="Score",2,17)</f>
        <v>17</v>
      </c>
      <c r="BY14">
        <f>IF('8. Heures sociales'!$C$3="Score",2,21.5)</f>
        <v>21.5</v>
      </c>
      <c r="BZ14">
        <f>IF('8. Heures sociales'!$C$3="Score",2,19.5)</f>
        <v>19.5</v>
      </c>
      <c r="CA14">
        <f>IF('8. Heures sociales'!$C$3="Score",2,19.5)</f>
        <v>19.5</v>
      </c>
      <c r="CB14">
        <f>IF('8. Heures sociales'!$C$3="Score",2,19.5)</f>
        <v>19.5</v>
      </c>
      <c r="CC14">
        <f>IF('8. Heures sociales'!$C$3="Score",2,21.5)</f>
        <v>21.5</v>
      </c>
      <c r="CD14">
        <f>IF('8. Heures sociales'!$C$3="Score",2,21.5)</f>
        <v>21.5</v>
      </c>
      <c r="CE14">
        <f>IF('8. Heures sociales'!$C$3="Score",1,10.5)</f>
        <v>10.5</v>
      </c>
      <c r="CF14">
        <f>IF('8. Heures sociales'!$C$3="Score",1,6)</f>
        <v>6</v>
      </c>
      <c r="CG14">
        <f>IF('8. Heures sociales'!$C$3="Score",1,10)</f>
        <v>10</v>
      </c>
      <c r="CH14">
        <f>IF('8. Heures sociales'!$C$3="Score",1,8)</f>
        <v>8</v>
      </c>
      <c r="CI14">
        <f>IF('8. Heures sociales'!$C$3="Score",1,8)</f>
        <v>8</v>
      </c>
      <c r="CJ14">
        <f>IF('8. Heures sociales'!$C$3="Score",1,8)</f>
        <v>8</v>
      </c>
      <c r="CK14">
        <f>IF('8. Heures sociales'!$C$3="Score",1,8)</f>
        <v>8</v>
      </c>
      <c r="CL14">
        <f>IF('8. Heures sociales'!$C$3="Score",1,8)</f>
        <v>8</v>
      </c>
      <c r="CM14">
        <f>IF('8. Heures sociales'!$C$3="Score",1,8)</f>
        <v>8</v>
      </c>
      <c r="CN14">
        <f>IF('8. Heures sociales'!$C$3="Score",1,8)</f>
        <v>8</v>
      </c>
      <c r="CO14">
        <f>IF('8. Heures sociales'!$C$3="Score",1,8)</f>
        <v>8</v>
      </c>
      <c r="CP14">
        <f>IF('8. Heures sociales'!$C$3="Score",1,8)</f>
        <v>8</v>
      </c>
      <c r="CQ14">
        <f>IF('8. Heures sociales'!$C$3="Score",1,8)</f>
        <v>8</v>
      </c>
      <c r="CR14">
        <f>IF('8. Heures sociales'!$C$3="Score",1,8)</f>
        <v>8</v>
      </c>
      <c r="CS14">
        <f>IF('8. Heures sociales'!$C$3="Score",1,8)</f>
        <v>8</v>
      </c>
      <c r="CT14">
        <f>IF('8. Heures sociales'!$C$3="Score",1,8)</f>
        <v>8</v>
      </c>
      <c r="CU14">
        <f>IF('8. Heures sociales'!$C$3="Score",0,4)</f>
        <v>4</v>
      </c>
      <c r="CV14">
        <f>IF('8. Heures sociales'!$C$3="Score",0,4)</f>
        <v>4</v>
      </c>
      <c r="CW14">
        <f>IF('8. Heures sociales'!$C$3="Score",0,4)</f>
        <v>4</v>
      </c>
      <c r="CX14">
        <f>IF('8. Heures sociales'!$C$3="Score",0,2)</f>
        <v>2</v>
      </c>
      <c r="CY14">
        <f>IF('8. Heures sociales'!$C$3="Score",0,0)</f>
        <v>0</v>
      </c>
      <c r="CZ14">
        <f>IF('8. Heures sociales'!$C$3="Score",0,0)</f>
        <v>0</v>
      </c>
      <c r="DA14">
        <f>IF('8. Heures sociales'!$C$3="Score",0,0)</f>
        <v>0</v>
      </c>
    </row>
    <row r="15" spans="1:164" x14ac:dyDescent="0.35">
      <c r="A15" s="478" t="s">
        <v>1265</v>
      </c>
      <c r="B15" s="186" t="e">
        <f>Planning_medecin_LS!#REF!</f>
        <v>#REF!</v>
      </c>
      <c r="C15" s="172"/>
      <c r="D15" s="207">
        <f t="shared" si="3"/>
        <v>13.376470588235295</v>
      </c>
      <c r="E15" s="188">
        <f>IF('8. Heures sociales'!$C$3="Score",,)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IF('8. Heures sociales'!$C$3="Score",,)</f>
        <v>0</v>
      </c>
      <c r="Q15" s="188">
        <f>IF('8. Heures sociales'!$C$3="Score",,)</f>
        <v>0</v>
      </c>
      <c r="R15" s="188">
        <f>IF('8. Heures sociales'!$C$3="Score",,)</f>
        <v>0</v>
      </c>
      <c r="S15" s="187">
        <f>IF('8. Heures sociales'!$C$3="Score",,)</f>
        <v>0</v>
      </c>
      <c r="T15" s="187">
        <f>IF('8. Heures sociales'!$C$3="Score",,)</f>
        <v>0</v>
      </c>
      <c r="U15" s="172">
        <f>IF('8. Heures sociales'!$C$3="Score",2,21.5)</f>
        <v>21.5</v>
      </c>
      <c r="V15" s="172">
        <f>IF('8. Heures sociales'!$C$3="Score",2,19.5)</f>
        <v>19.5</v>
      </c>
      <c r="W15" s="172">
        <f>IF('8. Heures sociales'!$C$3="Score",2,17.5)</f>
        <v>17.5</v>
      </c>
      <c r="X15" s="172">
        <f>IF('8. Heures sociales'!$C$3="Score",2,17.5)</f>
        <v>17.5</v>
      </c>
      <c r="Y15" s="172">
        <f>IF('8. Heures sociales'!$C$3="Score",2,17.5)</f>
        <v>17.5</v>
      </c>
      <c r="Z15" s="172">
        <f>IF('8. Heures sociales'!$C$3="Score",2,13.5)</f>
        <v>13.5</v>
      </c>
      <c r="AA15" s="172">
        <f>IF('8. Heures sociales'!$C$3="Score",2,24)</f>
        <v>24</v>
      </c>
      <c r="AB15" s="172">
        <f>IF('8. Heures sociales'!$C$3="Score",2,17.5)</f>
        <v>17.5</v>
      </c>
      <c r="AC15" s="172">
        <f>IF('8. Heures sociales'!$C$3="Score",2,17.5)</f>
        <v>17.5</v>
      </c>
      <c r="AD15" s="172">
        <f>IF('8. Heures sociales'!$C$3="Score",2,17.5)</f>
        <v>17.5</v>
      </c>
      <c r="AE15" s="172">
        <f>IF('8. Heures sociales'!$C$3="Score",2,17.5)</f>
        <v>17.5</v>
      </c>
      <c r="AF15" s="172">
        <f>IF('8. Heures sociales'!$C$3="Score",2,19.5)</f>
        <v>19.5</v>
      </c>
      <c r="AG15" s="172">
        <f>IF('8. Heures sociales'!$C$3="Score",2,21.5)</f>
        <v>21.5</v>
      </c>
      <c r="AH15" s="172">
        <f>IF('8. Heures sociales'!$C$3="Score",1,10.5)</f>
        <v>10.5</v>
      </c>
      <c r="AI15" s="172">
        <f>IF('8. Heures sociales'!$C$3="Score",1,6)</f>
        <v>6</v>
      </c>
      <c r="AJ15" s="172">
        <f>IF('8. Heures sociales'!$C$3="Score",1,10)</f>
        <v>10</v>
      </c>
      <c r="AK15" s="172">
        <f>IF('8. Heures sociales'!$C$3="Score",1,8)</f>
        <v>8</v>
      </c>
      <c r="AL15" s="172">
        <f>IF('8. Heures sociales'!$C$3="Score",1,8)</f>
        <v>8</v>
      </c>
      <c r="AM15" s="172">
        <f>IF('8. Heures sociales'!$C$3="Score",1,8)</f>
        <v>8</v>
      </c>
      <c r="AN15" s="172">
        <f>IF('8. Heures sociales'!$C$3="Score",1,8)</f>
        <v>8</v>
      </c>
      <c r="AO15" s="172">
        <f>IF('8. Heures sociales'!$C$3="Score",1,12.5)</f>
        <v>12.5</v>
      </c>
      <c r="AP15" s="172">
        <f>IF('8. Heures sociales'!$C$3="Score",1,13)</f>
        <v>13</v>
      </c>
      <c r="AQ15" s="172">
        <f>IF('8. Heures sociales'!$C$3="Score",1,9)</f>
        <v>9</v>
      </c>
      <c r="AR15" s="172">
        <f>IF('8. Heures sociales'!$C$3="Score",1,11)</f>
        <v>11</v>
      </c>
      <c r="AS15" s="189">
        <f>IF('8. Heures sociales'!$C$3="Score",1,13)</f>
        <v>13</v>
      </c>
      <c r="AT15" s="4">
        <f>IF('8. Heures sociales'!$C$3="Score",2,15)</f>
        <v>15</v>
      </c>
      <c r="AU15" s="4">
        <f>IF('8. Heures sociales'!$C$3="Score",1,13)</f>
        <v>13</v>
      </c>
      <c r="AV15" s="4">
        <f>IF('8. Heures sociales'!$C$3="Score",1,8.5)</f>
        <v>8.5</v>
      </c>
      <c r="AW15" s="4">
        <f>IF('8. Heures sociales'!$C$3="Score",1,8)</f>
        <v>8</v>
      </c>
      <c r="AX15" s="4">
        <f>IF('8. Heures sociales'!$C$3="Score",1,10)</f>
        <v>10</v>
      </c>
      <c r="AY15" s="4">
        <f>IF('8. Heures sociales'!$C$3="Score",1,8)</f>
        <v>8</v>
      </c>
      <c r="AZ15" s="4">
        <f>IF('8. Heures sociales'!$C$3="Score",1,6)</f>
        <v>6</v>
      </c>
      <c r="BA15" s="4">
        <f>IF('8. Heures sociales'!$C$3="Score",0,2)</f>
        <v>2</v>
      </c>
      <c r="BB15" s="4">
        <f>IF('8. Heures sociales'!$C$3="Score",0,4)</f>
        <v>4</v>
      </c>
      <c r="BC15" s="4">
        <f>IF('8. Heures sociales'!$C$3="Score",2,15)</f>
        <v>15</v>
      </c>
      <c r="BD15" s="4">
        <f>IF('8. Heures sociales'!$C$3="Score",2,26)</f>
        <v>26</v>
      </c>
      <c r="BE15" s="4">
        <f>IF('8. Heures sociales'!$C$3="Score",2,24)</f>
        <v>24</v>
      </c>
      <c r="BF15" s="4">
        <f>IF('8. Heures sociales'!$C$3="Score",2,24)</f>
        <v>24</v>
      </c>
      <c r="BG15" s="4">
        <f>IF('8. Heures sociales'!$C$3="Score",2,24)</f>
        <v>24</v>
      </c>
      <c r="BH15" s="4">
        <f>IF('8. Heures sociales'!$C$3="Score",2,24)</f>
        <v>24</v>
      </c>
      <c r="BI15" s="4">
        <f>IF('8. Heures sociales'!$C$3="Score",2,22)</f>
        <v>22</v>
      </c>
      <c r="BJ15" s="4">
        <f>IF('8. Heures sociales'!$C$3="Score",1,11)</f>
        <v>11</v>
      </c>
      <c r="BK15" s="4">
        <f>IF('8. Heures sociales'!$C$3="Score",0,0)</f>
        <v>0</v>
      </c>
      <c r="BL15" s="4">
        <f>IF('8. Heures sociales'!$C$3="Score",0,0)</f>
        <v>0</v>
      </c>
      <c r="BM15" s="4">
        <f>IF('8. Heures sociales'!$C$3="Score",0,0)</f>
        <v>0</v>
      </c>
      <c r="BN15" s="4">
        <f>IF('8. Heures sociales'!$C$3="Score",0,0)</f>
        <v>0</v>
      </c>
      <c r="BO15" s="4">
        <f>IF('8. Heures sociales'!$C$3="Score",0,0)</f>
        <v>0</v>
      </c>
      <c r="BP15" s="4">
        <f>IF('8. Heures sociales'!$C$3="Score",0,0)</f>
        <v>0</v>
      </c>
      <c r="BQ15" s="4">
        <f>IF('8. Heures sociales'!$C$3="Score",0,0)</f>
        <v>0</v>
      </c>
      <c r="BR15" s="4">
        <f>IF('8. Heures sociales'!$C$3="Score",0,0)</f>
        <v>0</v>
      </c>
      <c r="BS15" s="4">
        <f>IF('8. Heures sociales'!$C$3="Score",0,0)</f>
        <v>0</v>
      </c>
      <c r="BT15" s="4">
        <f>IF('8. Heures sociales'!$C$3="Score",0,2)</f>
        <v>2</v>
      </c>
      <c r="BU15" s="4">
        <f>IF('8. Heures sociales'!$C$3="Score",0,4)</f>
        <v>4</v>
      </c>
      <c r="BV15" s="4">
        <f>IF('8. Heures sociales'!$C$3="Score",1,8)</f>
        <v>8</v>
      </c>
      <c r="BW15" s="4">
        <f>IF('8. Heures sociales'!$C$3="Score",1,8)</f>
        <v>8</v>
      </c>
      <c r="BX15" s="4">
        <f>IF('8. Heures sociales'!$C$3="Score",1,8)</f>
        <v>8</v>
      </c>
      <c r="BY15">
        <f>IF('8. Heures sociales'!$C$3="Score",2,19)</f>
        <v>19</v>
      </c>
      <c r="BZ15">
        <f>IF('8. Heures sociales'!$C$3="Score",2,23)</f>
        <v>23</v>
      </c>
      <c r="CA15">
        <f>IF('8. Heures sociales'!$C$3="Score",2,21)</f>
        <v>21</v>
      </c>
      <c r="CB15">
        <f>IF('8. Heures sociales'!$C$3="Score",2,23)</f>
        <v>23</v>
      </c>
      <c r="CC15">
        <f>IF('8. Heures sociales'!$C$3="Score",2,19)</f>
        <v>19</v>
      </c>
      <c r="CD15">
        <f>IF('8. Heures sociales'!$C$3="Score",2,19)</f>
        <v>19</v>
      </c>
      <c r="CE15">
        <f>IF('8. Heures sociales'!$C$3="Score",2,19)</f>
        <v>19</v>
      </c>
      <c r="CF15">
        <f>IF('8. Heures sociales'!$C$3="Score",1,8)</f>
        <v>8</v>
      </c>
      <c r="CG15">
        <f>IF('8. Heures sociales'!$C$3="Score",1,6)</f>
        <v>6</v>
      </c>
      <c r="CH15">
        <f>IF('8. Heures sociales'!$C$3="Score",1,6)</f>
        <v>6</v>
      </c>
      <c r="CI15">
        <f>IF('8. Heures sociales'!$C$3="Score",0,2)</f>
        <v>2</v>
      </c>
      <c r="CJ15">
        <f>IF('8. Heures sociales'!$C$3="Score",0,2)</f>
        <v>2</v>
      </c>
      <c r="CK15">
        <f>IF('8. Heures sociales'!$C$3="Score",0,4)</f>
        <v>4</v>
      </c>
      <c r="CL15">
        <f>IF('8. Heures sociales'!$C$3="Score",2,15)</f>
        <v>15</v>
      </c>
      <c r="CM15">
        <f>IF('8. Heures sociales'!$C$3="Score",2,26)</f>
        <v>26</v>
      </c>
      <c r="CN15">
        <f>IF('8. Heures sociales'!$C$3="Score",2,26)</f>
        <v>26</v>
      </c>
      <c r="CO15">
        <f>IF('8. Heures sociales'!$C$3="Score",2,26)</f>
        <v>26</v>
      </c>
      <c r="CP15">
        <f>IF('8. Heures sociales'!$C$3="Score",2,28)</f>
        <v>28</v>
      </c>
      <c r="CQ15">
        <f>IF('8. Heures sociales'!$C$3="Score",2,28)</f>
        <v>28</v>
      </c>
      <c r="CR15">
        <f>IF('8. Heures sociales'!$C$3="Score",2,26)</f>
        <v>26</v>
      </c>
      <c r="CS15">
        <f>IF('8. Heures sociales'!$C$3="Score",2,26)</f>
        <v>26</v>
      </c>
      <c r="CT15">
        <f>IF('8. Heures sociales'!$C$3="Score",2,19.5)</f>
        <v>19.5</v>
      </c>
      <c r="CU15">
        <f>IF('8. Heures sociales'!$C$3="Score",2,17.5)</f>
        <v>17.5</v>
      </c>
      <c r="CV15">
        <f>IF('8. Heures sociales'!$C$3="Score",2,19.5)</f>
        <v>19.5</v>
      </c>
      <c r="CW15">
        <f>IF('8. Heures sociales'!$C$3="Score",2,17.5)</f>
        <v>17.5</v>
      </c>
      <c r="CX15">
        <f>IF('8. Heures sociales'!$C$3="Score",2,19.5)</f>
        <v>19.5</v>
      </c>
      <c r="CY15">
        <f>IF('8. Heures sociales'!$C$3="Score",2,21.5)</f>
        <v>21.5</v>
      </c>
      <c r="CZ15">
        <f>IF('8. Heures sociales'!$C$3="Score",1,10.5)</f>
        <v>10.5</v>
      </c>
      <c r="DA15">
        <f>IF('8. Heures sociales'!$C$3="Score",1,6)</f>
        <v>6</v>
      </c>
    </row>
    <row r="16" spans="1:164" x14ac:dyDescent="0.35">
      <c r="A16" s="478" t="s">
        <v>1265</v>
      </c>
      <c r="B16" s="186" t="e">
        <f>Planning_medecin_LS!#REF!</f>
        <v>#REF!</v>
      </c>
      <c r="C16" s="172"/>
      <c r="D16" s="207">
        <f t="shared" si="3"/>
        <v>8.1764705882352935</v>
      </c>
      <c r="E16" s="188">
        <f>IF('8. Heures sociales'!$C$3="Score",,)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IF('8. Heures sociales'!$C$3="Score",,)</f>
        <v>0</v>
      </c>
      <c r="Q16" s="188">
        <f>IF('8. Heures sociales'!$C$3="Score",,)</f>
        <v>0</v>
      </c>
      <c r="R16" s="187">
        <f>IF('8. Heures sociales'!$C$3="Score",,)</f>
        <v>0</v>
      </c>
      <c r="S16" s="188">
        <f>IF('8. Heures sociales'!$C$3="Score",,)</f>
        <v>0</v>
      </c>
      <c r="T16" s="187">
        <f>IF('8. Heures sociales'!$C$3="Score",,)</f>
        <v>0</v>
      </c>
      <c r="U16" s="172">
        <f>IF('8. Heures sociales'!$C$3="Score",0,2)</f>
        <v>2</v>
      </c>
      <c r="V16" s="172">
        <f>IF('8. Heures sociales'!$C$3="Score",0,2)</f>
        <v>2</v>
      </c>
      <c r="W16" s="172">
        <f>IF('8. Heures sociales'!$C$3="Score",0,4)</f>
        <v>4</v>
      </c>
      <c r="X16" s="172">
        <f>IF('8. Heures sociales'!$C$3="Score",0,4)</f>
        <v>4</v>
      </c>
      <c r="Y16" s="172">
        <f>IF('8. Heures sociales'!$C$3="Score",0,4)</f>
        <v>4</v>
      </c>
      <c r="Z16" s="172">
        <f>IF('8. Heures sociales'!$C$3="Score",0,4)</f>
        <v>4</v>
      </c>
      <c r="AA16" s="172">
        <f>IF('8. Heures sociales'!$C$3="Score",0,4)</f>
        <v>4</v>
      </c>
      <c r="AB16" s="172">
        <f>IF('8. Heures sociales'!$C$3="Score",0,4)</f>
        <v>4</v>
      </c>
      <c r="AC16" s="172">
        <f>IF('8. Heures sociales'!$C$3="Score",0,4)</f>
        <v>4</v>
      </c>
      <c r="AD16" s="172">
        <f>IF('8. Heures sociales'!$C$3="Score",0,2)</f>
        <v>2</v>
      </c>
      <c r="AE16" s="172">
        <f>IF('8. Heures sociales'!$C$3="Score",0,2)</f>
        <v>2</v>
      </c>
      <c r="AF16" s="172">
        <f>IF('8. Heures sociales'!$C$3="Score",0,2)</f>
        <v>2</v>
      </c>
      <c r="AG16" s="172">
        <f>IF('8. Heures sociales'!$C$3="Score",1,6)</f>
        <v>6</v>
      </c>
      <c r="AH16" s="172">
        <f>IF('8. Heures sociales'!$C$3="Score",1,6.5)</f>
        <v>6.5</v>
      </c>
      <c r="AI16" s="172">
        <f>IF('8. Heures sociales'!$C$3="Score",2,17.5)</f>
        <v>17.5</v>
      </c>
      <c r="AJ16" s="172">
        <f>IF('8. Heures sociales'!$C$3="Score",2,15.5)</f>
        <v>15.5</v>
      </c>
      <c r="AK16" s="172">
        <f>IF('8. Heures sociales'!$C$3="Score",2,15.5)</f>
        <v>15.5</v>
      </c>
      <c r="AL16" s="172">
        <f>IF('8. Heures sociales'!$C$3="Score",2,15.5)</f>
        <v>15.5</v>
      </c>
      <c r="AM16" s="172">
        <f>IF('8. Heures sociales'!$C$3="Score",2,15.5)</f>
        <v>15.5</v>
      </c>
      <c r="AN16" s="172">
        <f>IF('8. Heures sociales'!$C$3="Score",1,11.5)</f>
        <v>11.5</v>
      </c>
      <c r="AO16" s="172">
        <f>IF('8. Heures sociales'!$C$3="Score",1,11)</f>
        <v>11</v>
      </c>
      <c r="AP16" s="172">
        <f>IF('8. Heures sociales'!$C$3="Score",0,0)</f>
        <v>0</v>
      </c>
      <c r="AQ16" s="172">
        <f>IF('8. Heures sociales'!$C$3="Score",0,2)</f>
        <v>2</v>
      </c>
      <c r="AR16" s="172">
        <f>IF('8. Heures sociales'!$C$3="Score",0,2)</f>
        <v>2</v>
      </c>
      <c r="AS16" s="189">
        <f>IF('8. Heures sociales'!$C$3="Score",0,2)</f>
        <v>2</v>
      </c>
      <c r="AT16" s="4">
        <f>IF('8. Heures sociales'!$C$3="Score",0,2)</f>
        <v>2</v>
      </c>
      <c r="AU16" s="4">
        <f>IF('8. Heures sociales'!$C$3="Score",0,2)</f>
        <v>2</v>
      </c>
      <c r="AV16" s="4">
        <f>IF('8. Heures sociales'!$C$3="Score",0,2)</f>
        <v>2</v>
      </c>
      <c r="AW16" s="4">
        <f>IF('8. Heures sociales'!$C$3="Score",0,2)</f>
        <v>2</v>
      </c>
      <c r="AX16" s="4">
        <f>IF('8. Heures sociales'!$C$3="Score",0,0)</f>
        <v>0</v>
      </c>
      <c r="AY16" s="4">
        <f>IF('8. Heures sociales'!$C$3="Score",0,0)</f>
        <v>0</v>
      </c>
      <c r="AZ16" s="4">
        <f>IF('8. Heures sociales'!$C$3="Score",0,0)</f>
        <v>0</v>
      </c>
      <c r="BA16" s="4">
        <f>IF('8. Heures sociales'!$C$3="Score",0,0)</f>
        <v>0</v>
      </c>
      <c r="BB16" s="4">
        <f>IF('8. Heures sociales'!$C$3="Score",0,0)</f>
        <v>0</v>
      </c>
      <c r="BC16" s="4">
        <f>IF('8. Heures sociales'!$C$3="Score",0,4.5)</f>
        <v>4.5</v>
      </c>
      <c r="BD16" s="4">
        <f>IF('8. Heures sociales'!$C$3="Score",0,5)</f>
        <v>5</v>
      </c>
      <c r="BE16" s="4">
        <f>IF('8. Heures sociales'!$C$3="Score",1,7)</f>
        <v>7</v>
      </c>
      <c r="BF16" s="4">
        <f>IF('8. Heures sociales'!$C$3="Score",1,9)</f>
        <v>9</v>
      </c>
      <c r="BG16" s="4">
        <f>IF('8. Heures sociales'!$C$3="Score",1,9)</f>
        <v>9</v>
      </c>
      <c r="BH16" s="4">
        <f>IF('8. Heures sociales'!$C$3="Score",1,9)</f>
        <v>9</v>
      </c>
      <c r="BI16" s="4">
        <f>IF('8. Heures sociales'!$C$3="Score",1,9)</f>
        <v>9</v>
      </c>
      <c r="BJ16" s="4">
        <f>IF('8. Heures sociales'!$C$3="Score",0,4.5)</f>
        <v>4.5</v>
      </c>
      <c r="BK16" s="4">
        <f>IF('8. Heures sociales'!$C$3="Score",0,4)</f>
        <v>4</v>
      </c>
      <c r="BL16" s="4">
        <f>IF('8. Heures sociales'!$C$3="Score",1,6)</f>
        <v>6</v>
      </c>
      <c r="BM16" s="4">
        <f>IF('8. Heures sociales'!$C$3="Score",0,4)</f>
        <v>4</v>
      </c>
      <c r="BN16" s="4">
        <f>IF('8. Heures sociales'!$C$3="Score",0,4)</f>
        <v>4</v>
      </c>
      <c r="BO16" s="4">
        <f>IF('8. Heures sociales'!$C$3="Score",0,4)</f>
        <v>4</v>
      </c>
      <c r="BP16" s="4">
        <f>IF('8. Heures sociales'!$C$3="Score",1,8)</f>
        <v>8</v>
      </c>
      <c r="BQ16" s="4">
        <f>IF('8. Heures sociales'!$C$3="Score",1,8.5)</f>
        <v>8.5</v>
      </c>
      <c r="BR16" s="4">
        <f>IF('8. Heures sociales'!$C$3="Score",2,19.5)</f>
        <v>19.5</v>
      </c>
      <c r="BS16" s="4">
        <f>IF('8. Heures sociales'!$C$3="Score",2,17.5)</f>
        <v>17.5</v>
      </c>
      <c r="BT16" s="4">
        <f>IF('8. Heures sociales'!$C$3="Score",2,19.5)</f>
        <v>19.5</v>
      </c>
      <c r="BU16" s="4">
        <f>IF('8. Heures sociales'!$C$3="Score",2,19.5)</f>
        <v>19.5</v>
      </c>
      <c r="BV16" s="4">
        <f>IF('8. Heures sociales'!$C$3="Score",2,19.5)</f>
        <v>19.5</v>
      </c>
      <c r="BW16" s="4">
        <f>IF('8. Heures sociales'!$C$3="Score",2,15.5)</f>
        <v>15.5</v>
      </c>
      <c r="BX16" s="4">
        <f>IF('8. Heures sociales'!$C$3="Score",2,15)</f>
        <v>15</v>
      </c>
      <c r="BY16">
        <f>IF('8. Heures sociales'!$C$3="Score",0,4)</f>
        <v>4</v>
      </c>
      <c r="BZ16">
        <f>IF('8. Heures sociales'!$C$3="Score",0,4)</f>
        <v>4</v>
      </c>
      <c r="CA16">
        <f>IF('8. Heures sociales'!$C$3="Score",0,2)</f>
        <v>2</v>
      </c>
      <c r="CB16">
        <f>IF('8. Heures sociales'!$C$3="Score",0,2)</f>
        <v>2</v>
      </c>
      <c r="CC16">
        <f>IF('8. Heures sociales'!$C$3="Score",0,2)</f>
        <v>2</v>
      </c>
      <c r="CD16">
        <f>IF('8. Heures sociales'!$C$3="Score",0,2)</f>
        <v>2</v>
      </c>
      <c r="CE16">
        <f>IF('8. Heures sociales'!$C$3="Score",1,13)</f>
        <v>13</v>
      </c>
      <c r="CF16">
        <f>IF('8. Heures sociales'!$C$3="Score",1,13)</f>
        <v>13</v>
      </c>
      <c r="CG16">
        <f>IF('8. Heures sociales'!$C$3="Score",1,13)</f>
        <v>13</v>
      </c>
      <c r="CH16">
        <f>IF('8. Heures sociales'!$C$3="Score",2,15)</f>
        <v>15</v>
      </c>
      <c r="CI16">
        <f>IF('8. Heures sociales'!$C$3="Score",2,15)</f>
        <v>15</v>
      </c>
      <c r="CJ16">
        <f>IF('8. Heures sociales'!$C$3="Score",2,15)</f>
        <v>15</v>
      </c>
      <c r="CK16">
        <f>IF('8. Heures sociales'!$C$3="Score",2,15)</f>
        <v>15</v>
      </c>
      <c r="CL16">
        <f>IF('8. Heures sociales'!$C$3="Score",0,4)</f>
        <v>4</v>
      </c>
      <c r="CM16">
        <f>IF('8. Heures sociales'!$C$3="Score",0,4)</f>
        <v>4</v>
      </c>
      <c r="CN16">
        <f>IF('8. Heures sociales'!$C$3="Score",0,2)</f>
        <v>2</v>
      </c>
      <c r="CO16">
        <f>IF('8. Heures sociales'!$C$3="Score",0,4)</f>
        <v>4</v>
      </c>
      <c r="CP16">
        <f>IF('8. Heures sociales'!$C$3="Score",0,4)</f>
        <v>4</v>
      </c>
      <c r="CQ16">
        <f>IF('8. Heures sociales'!$C$3="Score",0,4)</f>
        <v>4</v>
      </c>
      <c r="CR16">
        <f>IF('8. Heures sociales'!$C$3="Score",0,4)</f>
        <v>4</v>
      </c>
      <c r="CS16">
        <f>IF('8. Heures sociales'!$C$3="Score",2,15)</f>
        <v>15</v>
      </c>
      <c r="CT16">
        <f>IF('8. Heures sociales'!$C$3="Score",2,26)</f>
        <v>26</v>
      </c>
      <c r="CU16">
        <f>IF('8. Heures sociales'!$C$3="Score",2,26)</f>
        <v>26</v>
      </c>
      <c r="CV16">
        <f>IF('8. Heures sociales'!$C$3="Score",2,22)</f>
        <v>22</v>
      </c>
      <c r="CW16">
        <f>IF('8. Heures sociales'!$C$3="Score",2,22)</f>
        <v>22</v>
      </c>
      <c r="CX16">
        <f>IF('8. Heures sociales'!$C$3="Score",2,22)</f>
        <v>22</v>
      </c>
      <c r="CY16">
        <f>IF('8. Heures sociales'!$C$3="Score",2,22)</f>
        <v>22</v>
      </c>
      <c r="CZ16">
        <f>IF('8. Heures sociales'!$C$3="Score",1,11)</f>
        <v>11</v>
      </c>
      <c r="DA16">
        <f>IF('8. Heures sociales'!$C$3="Score",0,0)</f>
        <v>0</v>
      </c>
    </row>
    <row r="17" spans="1:105" x14ac:dyDescent="0.35">
      <c r="A17" s="478" t="s">
        <v>1265</v>
      </c>
      <c r="B17" s="186" t="e">
        <f>Planning_medecin_LS!#REF!</f>
        <v>#REF!</v>
      </c>
      <c r="C17" s="172"/>
      <c r="D17" s="207">
        <f t="shared" si="3"/>
        <v>5.7941176470588234</v>
      </c>
      <c r="E17" s="188">
        <f>IF('8. Heures sociales'!$C$3="Score",,)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IF('8. Heures sociales'!$C$3="Score",,)</f>
        <v>0</v>
      </c>
      <c r="Q17" s="187">
        <f>IF('8. Heures sociales'!$C$3="Score",,)</f>
        <v>0</v>
      </c>
      <c r="R17" s="188">
        <f>IF('8. Heures sociales'!$C$3="Score",,)</f>
        <v>0</v>
      </c>
      <c r="S17" s="188">
        <f>IF('8. Heures sociales'!$C$3="Score",,)</f>
        <v>0</v>
      </c>
      <c r="T17" s="188">
        <f>IF('8. Heures sociales'!$C$3="Score",,)</f>
        <v>0</v>
      </c>
      <c r="U17" s="172">
        <f>IF('8. Heures sociales'!$C$3="Score",2,17)</f>
        <v>17</v>
      </c>
      <c r="V17" s="172">
        <f>IF('8. Heures sociales'!$C$3="Score",2,16)</f>
        <v>16</v>
      </c>
      <c r="W17" s="172">
        <f>IF('8. Heures sociales'!$C$3="Score",2,16)</f>
        <v>16</v>
      </c>
      <c r="X17" s="172">
        <f>IF('8. Heures sociales'!$C$3="Score",2,16)</f>
        <v>16</v>
      </c>
      <c r="Y17" s="172">
        <f>IF('8. Heures sociales'!$C$3="Score",2,17.5)</f>
        <v>17.5</v>
      </c>
      <c r="Z17" s="172">
        <f>IF('8. Heures sociales'!$C$3="Score",2,16.5)</f>
        <v>16.5</v>
      </c>
      <c r="AA17" s="172">
        <f>IF('8. Heures sociales'!$C$3="Score",1,6)</f>
        <v>6</v>
      </c>
      <c r="AB17" s="172">
        <f>IF('8. Heures sociales'!$C$3="Score",0,1.5)</f>
        <v>1.5</v>
      </c>
      <c r="AC17" s="172">
        <f>IF('8. Heures sociales'!$C$3="Score",0,3)</f>
        <v>3</v>
      </c>
      <c r="AD17" s="172">
        <f>IF('8. Heures sociales'!$C$3="Score",0,3)</f>
        <v>3</v>
      </c>
      <c r="AE17" s="172">
        <f>IF('8. Heures sociales'!$C$3="Score",0,4.5)</f>
        <v>4.5</v>
      </c>
      <c r="AF17" s="172">
        <f>IF('8. Heures sociales'!$C$3="Score",0,4.5)</f>
        <v>4.5</v>
      </c>
      <c r="AG17" s="172">
        <f>IF('8. Heures sociales'!$C$3="Score",0,5.5)</f>
        <v>5.5</v>
      </c>
      <c r="AH17" s="172">
        <f>IF('8. Heures sociales'!$C$3="Score",0,5.5)</f>
        <v>5.5</v>
      </c>
      <c r="AI17" s="172">
        <f>IF('8. Heures sociales'!$C$3="Score",0,5.5)</f>
        <v>5.5</v>
      </c>
      <c r="AJ17" s="172">
        <f>IF('8. Heures sociales'!$C$3="Score",0,4)</f>
        <v>4</v>
      </c>
      <c r="AK17" s="172">
        <f>IF('8. Heures sociales'!$C$3="Score",0,4)</f>
        <v>4</v>
      </c>
      <c r="AL17" s="172">
        <f>IF('8. Heures sociales'!$C$3="Score",0,2.5)</f>
        <v>2.5</v>
      </c>
      <c r="AM17" s="172">
        <f>IF('8. Heures sociales'!$C$3="Score",0,1)</f>
        <v>1</v>
      </c>
      <c r="AN17" s="172">
        <f>IF('8. Heures sociales'!$C$3="Score",0,0)</f>
        <v>0</v>
      </c>
      <c r="AO17" s="172">
        <f>IF('8. Heures sociales'!$C$3="Score",0,0)</f>
        <v>0</v>
      </c>
      <c r="AP17" s="172">
        <f>IF('8. Heures sociales'!$C$3="Score",0,0)</f>
        <v>0</v>
      </c>
      <c r="AQ17" s="172">
        <f>IF('8. Heures sociales'!$C$3="Score",0,1)</f>
        <v>1</v>
      </c>
      <c r="AR17" s="172">
        <f>IF('8. Heures sociales'!$C$3="Score",0,5)</f>
        <v>5</v>
      </c>
      <c r="AS17" s="189">
        <f>IF('8. Heures sociales'!$C$3="Score",0,5)</f>
        <v>5</v>
      </c>
      <c r="AT17" s="4">
        <f>IF('8. Heures sociales'!$C$3="Score",0,5)</f>
        <v>5</v>
      </c>
      <c r="AU17" s="4">
        <f>IF('8. Heures sociales'!$C$3="Score",1,6.5)</f>
        <v>6.5</v>
      </c>
      <c r="AV17" s="4">
        <f>IF('8. Heures sociales'!$C$3="Score",1,6.5)</f>
        <v>6.5</v>
      </c>
      <c r="AW17" s="4">
        <f>IF('8. Heures sociales'!$C$3="Score",1,6.5)</f>
        <v>6.5</v>
      </c>
      <c r="AX17" s="4">
        <f>IF('8. Heures sociales'!$C$3="Score",0,5.5)</f>
        <v>5.5</v>
      </c>
      <c r="AY17" s="4">
        <f>IF('8. Heures sociales'!$C$3="Score",0,1.5)</f>
        <v>1.5</v>
      </c>
      <c r="AZ17" s="4">
        <f>IF('8. Heures sociales'!$C$3="Score",0,1.5)</f>
        <v>1.5</v>
      </c>
      <c r="BA17" s="4">
        <f>IF('8. Heures sociales'!$C$3="Score",0,5.5)</f>
        <v>5.5</v>
      </c>
      <c r="BB17" s="4">
        <f>IF('8. Heures sociales'!$C$3="Score",0,4)</f>
        <v>4</v>
      </c>
      <c r="BC17" s="4">
        <f>IF('8. Heures sociales'!$C$3="Score",0,4)</f>
        <v>4</v>
      </c>
      <c r="BD17" s="4">
        <f>IF('8. Heures sociales'!$C$3="Score",0,4)</f>
        <v>4</v>
      </c>
      <c r="BE17" s="4">
        <f>IF('8. Heures sociales'!$C$3="Score",0,5)</f>
        <v>5</v>
      </c>
      <c r="BF17" s="4">
        <f>IF('8. Heures sociales'!$C$3="Score",0,5)</f>
        <v>5</v>
      </c>
      <c r="BG17" s="4">
        <f>IF('8. Heures sociales'!$C$3="Score",0,5)</f>
        <v>5</v>
      </c>
      <c r="BH17" s="4">
        <f>IF('8. Heures sociales'!$C$3="Score",0,1)</f>
        <v>1</v>
      </c>
      <c r="BI17" s="4">
        <f>IF('8. Heures sociales'!$C$3="Score",0,2)</f>
        <v>2</v>
      </c>
      <c r="BJ17" s="4">
        <f>IF('8. Heures sociales'!$C$3="Score",0,2)</f>
        <v>2</v>
      </c>
      <c r="BK17" s="4">
        <f>IF('8. Heures sociales'!$C$3="Score",0,2)</f>
        <v>2</v>
      </c>
      <c r="BL17" s="4">
        <f>IF('8. Heures sociales'!$C$3="Score",0,1)</f>
        <v>1</v>
      </c>
      <c r="BM17" s="4">
        <f>IF('8. Heures sociales'!$C$3="Score",0,5)</f>
        <v>5</v>
      </c>
      <c r="BN17" s="4">
        <f>IF('8. Heures sociales'!$C$3="Score",0,5)</f>
        <v>5</v>
      </c>
      <c r="BO17" s="4">
        <f>IF('8. Heures sociales'!$C$3="Score",0,5)</f>
        <v>5</v>
      </c>
      <c r="BP17" s="4">
        <f>IF('8. Heures sociales'!$C$3="Score",0,5.5)</f>
        <v>5.5</v>
      </c>
      <c r="BQ17" s="4">
        <f>IF('8. Heures sociales'!$C$3="Score",1,10)</f>
        <v>10</v>
      </c>
      <c r="BR17" s="4">
        <f>IF('8. Heures sociales'!$C$3="Score",1,10.5)</f>
        <v>10.5</v>
      </c>
      <c r="BS17" s="4">
        <f>IF('8. Heures sociales'!$C$3="Score",1,11.5)</f>
        <v>11.5</v>
      </c>
      <c r="BT17" s="4">
        <f>IF('8. Heures sociales'!$C$3="Score",1,7.5)</f>
        <v>7.5</v>
      </c>
      <c r="BU17" s="4">
        <f>IF('8. Heures sociales'!$C$3="Score",1,11.5)</f>
        <v>11.5</v>
      </c>
      <c r="BV17" s="4">
        <f>IF('8. Heures sociales'!$C$3="Score",1,11.5)</f>
        <v>11.5</v>
      </c>
      <c r="BW17" s="4">
        <f>IF('8. Heures sociales'!$C$3="Score",1,11.5)</f>
        <v>11.5</v>
      </c>
      <c r="BX17" s="4">
        <f>IF('8. Heures sociales'!$C$3="Score",1,7)</f>
        <v>7</v>
      </c>
      <c r="BY17">
        <f>IF('8. Heures sociales'!$C$3="Score",1,6.5)</f>
        <v>6.5</v>
      </c>
      <c r="BZ17">
        <f>IF('8. Heures sociales'!$C$3="Score",0,5.5)</f>
        <v>5.5</v>
      </c>
      <c r="CA17">
        <f>IF('8. Heures sociales'!$C$3="Score",0,5.5)</f>
        <v>5.5</v>
      </c>
      <c r="CB17">
        <f>IF('8. Heures sociales'!$C$3="Score",0,1.5)</f>
        <v>1.5</v>
      </c>
      <c r="CC17">
        <f>IF('8. Heures sociales'!$C$3="Score",0,5.5)</f>
        <v>5.5</v>
      </c>
      <c r="CD17">
        <f>IF('8. Heures sociales'!$C$3="Score",0,4)</f>
        <v>4</v>
      </c>
      <c r="CE17">
        <f>IF('8. Heures sociales'!$C$3="Score",2,14.5)</f>
        <v>14.5</v>
      </c>
      <c r="CF17">
        <f>IF('8. Heures sociales'!$C$3="Score",2,14.5)</f>
        <v>14.5</v>
      </c>
      <c r="CG17">
        <f>IF('8. Heures sociales'!$C$3="Score",2,14.5)</f>
        <v>14.5</v>
      </c>
      <c r="CH17">
        <f>IF('8. Heures sociales'!$C$3="Score",2,14.5)</f>
        <v>14.5</v>
      </c>
      <c r="CI17">
        <f>IF('8. Heures sociales'!$C$3="Score",2,14.5)</f>
        <v>14.5</v>
      </c>
      <c r="CJ17">
        <f>IF('8. Heures sociales'!$C$3="Score",1,10.5)</f>
        <v>10.5</v>
      </c>
      <c r="CK17">
        <f>IF('8. Heures sociales'!$C$3="Score",1,10.5)</f>
        <v>10.5</v>
      </c>
      <c r="CL17">
        <f>IF('8. Heures sociales'!$C$3="Score",0,0)</f>
        <v>0</v>
      </c>
      <c r="CM17">
        <f>IF('8. Heures sociales'!$C$3="Score",0,0)</f>
        <v>0</v>
      </c>
      <c r="CN17">
        <f>IF('8. Heures sociales'!$C$3="Score",0,0)</f>
        <v>0</v>
      </c>
      <c r="CO17">
        <f>IF('8. Heures sociales'!$C$3="Score",0,0)</f>
        <v>0</v>
      </c>
      <c r="CP17">
        <f>IF('8. Heures sociales'!$C$3="Score",0,4)</f>
        <v>4</v>
      </c>
      <c r="CQ17">
        <f>IF('8. Heures sociales'!$C$3="Score",0,4)</f>
        <v>4</v>
      </c>
      <c r="CR17">
        <f>IF('8. Heures sociales'!$C$3="Score",0,5)</f>
        <v>5</v>
      </c>
      <c r="CS17">
        <f>IF('8. Heures sociales'!$C$3="Score",0,5)</f>
        <v>5</v>
      </c>
      <c r="CT17">
        <f>IF('8. Heures sociales'!$C$3="Score",0,5)</f>
        <v>5</v>
      </c>
      <c r="CU17">
        <f>IF('8. Heures sociales'!$C$3="Score",0,5)</f>
        <v>5</v>
      </c>
      <c r="CV17">
        <f>IF('8. Heures sociales'!$C$3="Score",0,5)</f>
        <v>5</v>
      </c>
      <c r="CW17">
        <f>IF('8. Heures sociales'!$C$3="Score",0,1)</f>
        <v>1</v>
      </c>
      <c r="CX17">
        <f>IF('8. Heures sociales'!$C$3="Score",0,1)</f>
        <v>1</v>
      </c>
      <c r="CY17">
        <f>IF('8. Heures sociales'!$C$3="Score",0,0)</f>
        <v>0</v>
      </c>
      <c r="CZ17">
        <f>IF('8. Heures sociales'!$C$3="Score",0,0)</f>
        <v>0</v>
      </c>
      <c r="DA17">
        <f>IF('8. Heures sociales'!$C$3="Score",0,0)</f>
        <v>0</v>
      </c>
    </row>
    <row r="18" spans="1:105" x14ac:dyDescent="0.35">
      <c r="A18" s="478" t="s">
        <v>1265</v>
      </c>
      <c r="B18" s="186" t="e">
        <f>Planning_medecin_LS!#REF!</f>
        <v>#REF!</v>
      </c>
      <c r="C18" s="172"/>
      <c r="D18" s="207">
        <f t="shared" si="3"/>
        <v>3.9</v>
      </c>
      <c r="E18" s="188">
        <f>IF('8. Heures sociales'!$C$3="Score",,)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IF('8. Heures sociales'!$C$3="Score",,)</f>
        <v>0</v>
      </c>
      <c r="Q18" s="187">
        <f>IF('8. Heures sociales'!$C$3="Score",,)</f>
        <v>0</v>
      </c>
      <c r="R18" s="188">
        <f>IF('8. Heures sociales'!$C$3="Score",,)</f>
        <v>0</v>
      </c>
      <c r="S18" s="188">
        <f>IF('8. Heures sociales'!$C$3="Score",,)</f>
        <v>0</v>
      </c>
      <c r="T18" s="188">
        <f>IF('8. Heures sociales'!$C$3="Score",,)</f>
        <v>0</v>
      </c>
      <c r="U18" s="172">
        <f>IF('8. Heures sociales'!$C$3="Score",0,4)</f>
        <v>4</v>
      </c>
      <c r="V18" s="172">
        <f>IF('8. Heures sociales'!$C$3="Score",0,4)</f>
        <v>4</v>
      </c>
      <c r="W18" s="172">
        <f>IF('8. Heures sociales'!$C$3="Score",0,4)</f>
        <v>4</v>
      </c>
      <c r="X18" s="172">
        <f>IF('8. Heures sociales'!$C$3="Score",0,4)</f>
        <v>4</v>
      </c>
      <c r="Y18" s="172">
        <f>IF('8. Heures sociales'!$C$3="Score",0,4)</f>
        <v>4</v>
      </c>
      <c r="Z18" s="172">
        <f>IF('8. Heures sociales'!$C$3="Score",0,5.5)</f>
        <v>5.5</v>
      </c>
      <c r="AA18" s="172">
        <f>IF('8. Heures sociales'!$C$3="Score",1,10)</f>
        <v>10</v>
      </c>
      <c r="AB18" s="172">
        <f>IF('8. Heures sociales'!$C$3="Score",1,10.5)</f>
        <v>10.5</v>
      </c>
      <c r="AC18" s="172">
        <f>IF('8. Heures sociales'!$C$3="Score",1,6.5)</f>
        <v>6.5</v>
      </c>
      <c r="AD18" s="172">
        <f>IF('8. Heures sociales'!$C$3="Score",1,6.5)</f>
        <v>6.5</v>
      </c>
      <c r="AE18" s="172">
        <f>IF('8. Heures sociales'!$C$3="Score",1,6.5)</f>
        <v>6.5</v>
      </c>
      <c r="AF18" s="172">
        <f>IF('8. Heures sociales'!$C$3="Score",1,6.5)</f>
        <v>6.5</v>
      </c>
      <c r="AG18" s="172">
        <f>IF('8. Heures sociales'!$C$3="Score",0,5)</f>
        <v>5</v>
      </c>
      <c r="AH18" s="172">
        <f>IF('8. Heures sociales'!$C$3="Score",0,0.5)</f>
        <v>0.5</v>
      </c>
      <c r="AI18" s="172">
        <f>IF('8. Heures sociales'!$C$3="Score",0,0)</f>
        <v>0</v>
      </c>
      <c r="AJ18" s="172">
        <f>IF('8. Heures sociales'!$C$3="Score",0,0)</f>
        <v>0</v>
      </c>
      <c r="AK18" s="172">
        <f>IF('8. Heures sociales'!$C$3="Score",0,0)</f>
        <v>0</v>
      </c>
      <c r="AL18" s="172">
        <f>IF('8. Heures sociales'!$C$3="Score",0,0)</f>
        <v>0</v>
      </c>
      <c r="AM18" s="172">
        <f>IF('8. Heures sociales'!$C$3="Score",0,0)</f>
        <v>0</v>
      </c>
      <c r="AN18" s="172">
        <f>IF('8. Heures sociales'!$C$3="Score",0,0)</f>
        <v>0</v>
      </c>
      <c r="AO18" s="172">
        <f>IF('8. Heures sociales'!$C$3="Score",0,0)</f>
        <v>0</v>
      </c>
      <c r="AP18" s="172">
        <f>IF('8. Heures sociales'!$C$3="Score",0,0)</f>
        <v>0</v>
      </c>
      <c r="AQ18" s="172">
        <f>IF('8. Heures sociales'!$C$3="Score",0,0)</f>
        <v>0</v>
      </c>
      <c r="AR18" s="172">
        <f>IF('8. Heures sociales'!$C$3="Score",0,0)</f>
        <v>0</v>
      </c>
      <c r="AS18" s="189">
        <f>IF('8. Heures sociales'!$C$3="Score",0,0)</f>
        <v>0</v>
      </c>
      <c r="AT18" s="4">
        <f>IF('8. Heures sociales'!$C$3="Score",0,0)</f>
        <v>0</v>
      </c>
      <c r="AU18" s="4">
        <f>IF('8. Heures sociales'!$C$3="Score",0,1.5)</f>
        <v>1.5</v>
      </c>
      <c r="AV18" s="4">
        <f>IF('8. Heures sociales'!$C$3="Score",1,6)</f>
        <v>6</v>
      </c>
      <c r="AW18" s="4">
        <f>IF('8. Heures sociales'!$C$3="Score",1,6.5)</f>
        <v>6.5</v>
      </c>
      <c r="AX18" s="4">
        <f>IF('8. Heures sociales'!$C$3="Score",1,6.5)</f>
        <v>6.5</v>
      </c>
      <c r="AY18" s="4">
        <f>IF('8. Heures sociales'!$C$3="Score",1,10.5)</f>
        <v>10.5</v>
      </c>
      <c r="AZ18" s="4">
        <f>IF('8. Heures sociales'!$C$3="Score",1,10.5)</f>
        <v>10.5</v>
      </c>
      <c r="BA18" s="4">
        <f>IF('8. Heures sociales'!$C$3="Score",1,10.5)</f>
        <v>10.5</v>
      </c>
      <c r="BB18" s="4">
        <f>IF('8. Heures sociales'!$C$3="Score",1,9)</f>
        <v>9</v>
      </c>
      <c r="BC18" s="4">
        <f>IF('8. Heures sociales'!$C$3="Score",0,4.5)</f>
        <v>4.5</v>
      </c>
      <c r="BD18" s="4">
        <f>IF('8. Heures sociales'!$C$3="Score",0,4)</f>
        <v>4</v>
      </c>
      <c r="BE18" s="4">
        <f>IF('8. Heures sociales'!$C$3="Score",0,4)</f>
        <v>4</v>
      </c>
      <c r="BF18" s="4">
        <f>IF('8. Heures sociales'!$C$3="Score",0,4)</f>
        <v>4</v>
      </c>
      <c r="BG18" s="4">
        <f>IF('8. Heures sociales'!$C$3="Score",0,4)</f>
        <v>4</v>
      </c>
      <c r="BH18" s="4">
        <f>IF('8. Heures sociales'!$C$3="Score",0,4)</f>
        <v>4</v>
      </c>
      <c r="BI18" s="4">
        <f>IF('8. Heures sociales'!$C$3="Score",0,4)</f>
        <v>4</v>
      </c>
      <c r="BJ18" s="4">
        <f>IF('8. Heures sociales'!$C$3="Score",0,4)</f>
        <v>4</v>
      </c>
      <c r="BK18" s="4">
        <f>IF('8. Heures sociales'!$C$3="Score",0,4)</f>
        <v>4</v>
      </c>
      <c r="BL18" s="4">
        <f>IF('8. Heures sociales'!$C$3="Score",0,4)</f>
        <v>4</v>
      </c>
      <c r="BM18" s="4">
        <f>IF('8. Heures sociales'!$C$3="Score",0,1.5)</f>
        <v>1.5</v>
      </c>
      <c r="BN18" s="4">
        <f>IF('8. Heures sociales'!$C$3="Score",0,3)</f>
        <v>3</v>
      </c>
      <c r="BO18" s="4">
        <f>IF('8. Heures sociales'!$C$3="Score",0,4.5)</f>
        <v>4.5</v>
      </c>
      <c r="BP18" s="4">
        <f>IF('8. Heures sociales'!$C$3="Score",0,4.5)</f>
        <v>4.5</v>
      </c>
      <c r="BQ18" s="4">
        <f>IF('8. Heures sociales'!$C$3="Score",0,4.5)</f>
        <v>4.5</v>
      </c>
      <c r="BR18" s="4">
        <f>IF('8. Heures sociales'!$C$3="Score",0,4.5)</f>
        <v>4.5</v>
      </c>
      <c r="BS18" s="4">
        <f>IF('8. Heures sociales'!$C$3="Score",0,4.5)</f>
        <v>4.5</v>
      </c>
      <c r="BT18" s="4">
        <f>IF('8. Heures sociales'!$C$3="Score",0,3)</f>
        <v>3</v>
      </c>
      <c r="BU18" s="4">
        <f>IF('8. Heures sociales'!$C$3="Score",0,1.5)</f>
        <v>1.5</v>
      </c>
      <c r="BV18" s="4">
        <f>IF('8. Heures sociales'!$C$3="Score",0,1.5)</f>
        <v>1.5</v>
      </c>
      <c r="BW18" s="4">
        <f>IF('8. Heures sociales'!$C$3="Score",0,1.5)</f>
        <v>1.5</v>
      </c>
      <c r="BX18" s="4">
        <f>IF('8. Heures sociales'!$C$3="Score",0,1.5)</f>
        <v>1.5</v>
      </c>
      <c r="BY18">
        <f>IF('8. Heures sociales'!$C$3="Score",0,1.5)</f>
        <v>1.5</v>
      </c>
      <c r="BZ18">
        <f>IF('8. Heures sociales'!$C$3="Score",0,3)</f>
        <v>3</v>
      </c>
      <c r="CA18">
        <f>IF('8. Heures sociales'!$C$3="Score",0,3)</f>
        <v>3</v>
      </c>
      <c r="CB18">
        <f>IF('8. Heures sociales'!$C$3="Score",0,3)</f>
        <v>3</v>
      </c>
      <c r="CC18">
        <f>IF('8. Heures sociales'!$C$3="Score",0,3)</f>
        <v>3</v>
      </c>
      <c r="CD18">
        <f>IF('8. Heures sociales'!$C$3="Score",0,4.5)</f>
        <v>4.5</v>
      </c>
      <c r="CE18">
        <f>IF('8. Heures sociales'!$C$3="Score",1,9)</f>
        <v>9</v>
      </c>
      <c r="CF18">
        <f>IF('8. Heures sociales'!$C$3="Score",1,9.5)</f>
        <v>9.5</v>
      </c>
      <c r="CG18">
        <f>IF('8. Heures sociales'!$C$3="Score",1,8)</f>
        <v>8</v>
      </c>
      <c r="CH18">
        <f>IF('8. Heures sociales'!$C$3="Score",1,8)</f>
        <v>8</v>
      </c>
      <c r="CI18">
        <f>IF('8. Heures sociales'!$C$3="Score",1,8)</f>
        <v>8</v>
      </c>
      <c r="CJ18">
        <f>IF('8. Heures sociales'!$C$3="Score",1,10.5)</f>
        <v>10.5</v>
      </c>
      <c r="CK18">
        <f>IF('8. Heures sociales'!$C$3="Score",1,9)</f>
        <v>9</v>
      </c>
      <c r="CL18">
        <f>IF('8. Heures sociales'!$C$3="Score",0,4.5)</f>
        <v>4.5</v>
      </c>
      <c r="CM18">
        <f>IF('8. Heures sociales'!$C$3="Score",0,4)</f>
        <v>4</v>
      </c>
      <c r="CN18">
        <f>IF('8. Heures sociales'!$C$3="Score",0,4)</f>
        <v>4</v>
      </c>
      <c r="CO18">
        <f>IF('8. Heures sociales'!$C$3="Score",0,4)</f>
        <v>4</v>
      </c>
      <c r="CP18">
        <f>IF('8. Heures sociales'!$C$3="Score",0,4)</f>
        <v>4</v>
      </c>
      <c r="CQ18">
        <f>IF('8. Heures sociales'!$C$3="Score",0,0)</f>
        <v>0</v>
      </c>
      <c r="CR18">
        <f>IF('8. Heures sociales'!$C$3="Score",0,0)</f>
        <v>0</v>
      </c>
      <c r="CS18">
        <f>IF('8. Heures sociales'!$C$3="Score",0,0)</f>
        <v>0</v>
      </c>
      <c r="CT18">
        <f>IF('8. Heures sociales'!$C$3="Score",0,0)</f>
        <v>0</v>
      </c>
      <c r="CU18">
        <f>IF('8. Heures sociales'!$C$3="Score",0,0)</f>
        <v>0</v>
      </c>
      <c r="CV18">
        <f>IF('8. Heures sociales'!$C$3="Score",0,0)</f>
        <v>0</v>
      </c>
      <c r="CW18">
        <f>IF('8. Heures sociales'!$C$3="Score",0,0)</f>
        <v>0</v>
      </c>
      <c r="CX18">
        <f>IF('8. Heures sociales'!$C$3="Score",0,4)</f>
        <v>4</v>
      </c>
      <c r="CY18">
        <f>IF('8. Heures sociales'!$C$3="Score",0,4)</f>
        <v>4</v>
      </c>
      <c r="CZ18">
        <f>IF('8. Heures sociales'!$C$3="Score",0,4)</f>
        <v>4</v>
      </c>
      <c r="DA18">
        <f>IF('8. Heures sociales'!$C$3="Score",0,4)</f>
        <v>4</v>
      </c>
    </row>
    <row r="19" spans="1:105" x14ac:dyDescent="0.35">
      <c r="A19" s="478" t="s">
        <v>1265</v>
      </c>
      <c r="B19" s="186" t="e">
        <f>Planning_medecin_LS!#REF!</f>
        <v>#REF!</v>
      </c>
      <c r="C19" s="172"/>
      <c r="D19" s="207">
        <f t="shared" si="3"/>
        <v>0.62352941176470589</v>
      </c>
      <c r="E19" s="188">
        <f>IF('8. Heures sociales'!$C$3="Score",,)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IF('8. Heures sociales'!$C$3="Score",,)</f>
        <v>0</v>
      </c>
      <c r="Q19" s="187">
        <f>IF('8. Heures sociales'!$C$3="Score",,)</f>
        <v>0</v>
      </c>
      <c r="R19" s="188">
        <f>IF('8. Heures sociales'!$C$3="Score",,)</f>
        <v>0</v>
      </c>
      <c r="S19" s="188">
        <f>IF('8. Heures sociales'!$C$3="Score",,)</f>
        <v>0</v>
      </c>
      <c r="T19" s="188">
        <f>IF('8. Heures sociales'!$C$3="Score",,)</f>
        <v>0</v>
      </c>
      <c r="U19" s="172">
        <f>IF('8. Heures sociales'!$C$3="Score",0,4)</f>
        <v>4</v>
      </c>
      <c r="V19" s="172">
        <f>IF('8. Heures sociales'!$C$3="Score",0,0)</f>
        <v>0</v>
      </c>
      <c r="W19" s="172">
        <f>IF('8. Heures sociales'!$C$3="Score",0,4)</f>
        <v>4</v>
      </c>
      <c r="X19" s="172">
        <f>IF('8. Heures sociales'!$C$3="Score",0,4)</f>
        <v>4</v>
      </c>
      <c r="Y19" s="172">
        <f>IF('8. Heures sociales'!$C$3="Score",0,4)</f>
        <v>4</v>
      </c>
      <c r="Z19" s="172">
        <f>IF('8. Heures sociales'!$C$3="Score",0,4)</f>
        <v>4</v>
      </c>
      <c r="AA19" s="172">
        <f>IF('8. Heures sociales'!$C$3="Score",0,4)</f>
        <v>4</v>
      </c>
      <c r="AB19" s="172">
        <f>IF('8. Heures sociales'!$C$3="Score",0,4)</f>
        <v>4</v>
      </c>
      <c r="AC19" s="172">
        <f>IF('8. Heures sociales'!$C$3="Score",0,4)</f>
        <v>4</v>
      </c>
      <c r="AD19" s="172">
        <f>IF('8. Heures sociales'!$C$3="Score",0,0)</f>
        <v>0</v>
      </c>
      <c r="AE19" s="172">
        <f>IF('8. Heures sociales'!$C$3="Score",0,0)</f>
        <v>0</v>
      </c>
      <c r="AF19" s="172">
        <f>IF('8. Heures sociales'!$C$3="Score",0,0)</f>
        <v>0</v>
      </c>
      <c r="AG19" s="172">
        <f>IF('8. Heures sociales'!$C$3="Score",0,0)</f>
        <v>0</v>
      </c>
      <c r="AH19" s="172">
        <f>IF('8. Heures sociales'!$C$3="Score",0,0)</f>
        <v>0</v>
      </c>
      <c r="AI19" s="172">
        <f>IF('8. Heures sociales'!$C$3="Score",0,0)</f>
        <v>0</v>
      </c>
      <c r="AJ19" s="172">
        <f>IF('8. Heures sociales'!$C$3="Score",0,0)</f>
        <v>0</v>
      </c>
      <c r="AK19" s="172">
        <f>IF('8. Heures sociales'!$C$3="Score",0,0)</f>
        <v>0</v>
      </c>
      <c r="AL19" s="172">
        <f>IF('8. Heures sociales'!$C$3="Score",0,0)</f>
        <v>0</v>
      </c>
      <c r="AM19" s="172">
        <f>IF('8. Heures sociales'!$C$3="Score",0,0)</f>
        <v>0</v>
      </c>
      <c r="AN19" s="172">
        <f>IF('8. Heures sociales'!$C$3="Score",0,0)</f>
        <v>0</v>
      </c>
      <c r="AO19" s="172">
        <f>IF('8. Heures sociales'!$C$3="Score",0,0)</f>
        <v>0</v>
      </c>
      <c r="AP19" s="172">
        <f>IF('8. Heures sociales'!$C$3="Score",0,0)</f>
        <v>0</v>
      </c>
      <c r="AQ19" s="172">
        <f>IF('8. Heures sociales'!$C$3="Score",0,0)</f>
        <v>0</v>
      </c>
      <c r="AR19" s="172">
        <f>IF('8. Heures sociales'!$C$3="Score",0,0)</f>
        <v>0</v>
      </c>
      <c r="AS19" s="189">
        <f>IF('8. Heures sociales'!$C$3="Score",0,0)</f>
        <v>0</v>
      </c>
      <c r="AT19" s="4">
        <f>IF('8. Heures sociales'!$C$3="Score",0,0)</f>
        <v>0</v>
      </c>
      <c r="AU19" s="4">
        <f>IF('8. Heures sociales'!$C$3="Score",0,0)</f>
        <v>0</v>
      </c>
      <c r="AV19" s="4">
        <f>IF('8. Heures sociales'!$C$3="Score",0,0)</f>
        <v>0</v>
      </c>
      <c r="AW19" s="4">
        <f>IF('8. Heures sociales'!$C$3="Score",0,0)</f>
        <v>0</v>
      </c>
      <c r="AX19" s="4">
        <f>IF('8. Heures sociales'!$C$3="Score",0,0)</f>
        <v>0</v>
      </c>
      <c r="AY19" s="4">
        <f>IF('8. Heures sociales'!$C$3="Score",0,0)</f>
        <v>0</v>
      </c>
      <c r="AZ19" s="4">
        <f>IF('8. Heures sociales'!$C$3="Score",0,0)</f>
        <v>0</v>
      </c>
      <c r="BA19" s="4">
        <f>IF('8. Heures sociales'!$C$3="Score",0,0)</f>
        <v>0</v>
      </c>
      <c r="BB19" s="4">
        <f>IF('8. Heures sociales'!$C$3="Score",0,0)</f>
        <v>0</v>
      </c>
      <c r="BC19" s="4">
        <f>IF('8. Heures sociales'!$C$3="Score",0,0)</f>
        <v>0</v>
      </c>
      <c r="BD19" s="4">
        <f>IF('8. Heures sociales'!$C$3="Score",0,0)</f>
        <v>0</v>
      </c>
      <c r="BE19" s="4">
        <f>IF('8. Heures sociales'!$C$3="Score",0,0)</f>
        <v>0</v>
      </c>
      <c r="BF19" s="4">
        <f>IF('8. Heures sociales'!$C$3="Score",0,0)</f>
        <v>0</v>
      </c>
      <c r="BG19" s="4">
        <f>IF('8. Heures sociales'!$C$3="Score",0,0)</f>
        <v>0</v>
      </c>
      <c r="BH19" s="4">
        <f>IF('8. Heures sociales'!$C$3="Score",0,0)</f>
        <v>0</v>
      </c>
      <c r="BI19" s="4">
        <f>IF('8. Heures sociales'!$C$3="Score",0,0)</f>
        <v>0</v>
      </c>
      <c r="BJ19" s="4">
        <f>IF('8. Heures sociales'!$C$3="Score",0,2.5)</f>
        <v>2.5</v>
      </c>
      <c r="BK19" s="4">
        <f>IF('8. Heures sociales'!$C$3="Score",0,3)</f>
        <v>3</v>
      </c>
      <c r="BL19" s="4">
        <f>IF('8. Heures sociales'!$C$3="Score",0,3)</f>
        <v>3</v>
      </c>
      <c r="BM19" s="4">
        <f>IF('8. Heures sociales'!$C$3="Score",0,3)</f>
        <v>3</v>
      </c>
      <c r="BN19" s="4">
        <f>IF('8. Heures sociales'!$C$3="Score",0,3)</f>
        <v>3</v>
      </c>
      <c r="BO19" s="4">
        <f>IF('8. Heures sociales'!$C$3="Score",0,3)</f>
        <v>3</v>
      </c>
      <c r="BP19" s="4">
        <f>IF('8. Heures sociales'!$C$3="Score",0,3)</f>
        <v>3</v>
      </c>
      <c r="BQ19" s="4">
        <f>IF('8. Heures sociales'!$C$3="Score",0,0.5)</f>
        <v>0.5</v>
      </c>
      <c r="BR19" s="4">
        <f>IF('8. Heures sociales'!$C$3="Score",0,0)</f>
        <v>0</v>
      </c>
      <c r="BS19" s="4">
        <f>IF('8. Heures sociales'!$C$3="Score",0,0)</f>
        <v>0</v>
      </c>
      <c r="BT19" s="4">
        <f>IF('8. Heures sociales'!$C$3="Score",0,0)</f>
        <v>0</v>
      </c>
      <c r="BU19" s="4">
        <f>IF('8. Heures sociales'!$C$3="Score",0,0)</f>
        <v>0</v>
      </c>
      <c r="BV19" s="4">
        <f>IF('8. Heures sociales'!$C$3="Score",0,0)</f>
        <v>0</v>
      </c>
      <c r="BW19" s="4">
        <f>IF('8. Heures sociales'!$C$3="Score",0,0)</f>
        <v>0</v>
      </c>
      <c r="BX19" s="4">
        <f>IF('8. Heures sociales'!$C$3="Score",0,0)</f>
        <v>0</v>
      </c>
      <c r="BY19">
        <f>IF('8. Heures sociales'!$C$3="Score",0,0)</f>
        <v>0</v>
      </c>
      <c r="BZ19">
        <f>IF('8. Heures sociales'!$C$3="Score",0,0)</f>
        <v>0</v>
      </c>
      <c r="CA19">
        <f>IF('8. Heures sociales'!$C$3="Score",0,0)</f>
        <v>0</v>
      </c>
      <c r="CB19">
        <f>IF('8. Heures sociales'!$C$3="Score",0,0)</f>
        <v>0</v>
      </c>
      <c r="CC19">
        <f>IF('8. Heures sociales'!$C$3="Score",0,0)</f>
        <v>0</v>
      </c>
      <c r="CD19">
        <f>IF('8. Heures sociales'!$C$3="Score",0,0)</f>
        <v>0</v>
      </c>
      <c r="CE19">
        <f>IF('8. Heures sociales'!$C$3="Score",0,0)</f>
        <v>0</v>
      </c>
      <c r="CF19">
        <f>IF('8. Heures sociales'!$C$3="Score",0,0)</f>
        <v>0</v>
      </c>
      <c r="CG19">
        <f>IF('8. Heures sociales'!$C$3="Score",0,0)</f>
        <v>0</v>
      </c>
      <c r="CH19">
        <f>IF('8. Heures sociales'!$C$3="Score",0,0)</f>
        <v>0</v>
      </c>
      <c r="CI19">
        <f>IF('8. Heures sociales'!$C$3="Score",0,0)</f>
        <v>0</v>
      </c>
      <c r="CJ19">
        <f>IF('8. Heures sociales'!$C$3="Score",0,0)</f>
        <v>0</v>
      </c>
      <c r="CK19">
        <f>IF('8. Heures sociales'!$C$3="Score",0,0)</f>
        <v>0</v>
      </c>
      <c r="CL19">
        <f>IF('8. Heures sociales'!$C$3="Score",0,0)</f>
        <v>0</v>
      </c>
      <c r="CM19">
        <f>IF('8. Heures sociales'!$C$3="Score",0,0)</f>
        <v>0</v>
      </c>
      <c r="CN19">
        <f>IF('8. Heures sociales'!$C$3="Score",0,0)</f>
        <v>0</v>
      </c>
      <c r="CO19">
        <f>IF('8. Heures sociales'!$C$3="Score",0,0)</f>
        <v>0</v>
      </c>
      <c r="CP19">
        <f>IF('8. Heures sociales'!$C$3="Score",0,0)</f>
        <v>0</v>
      </c>
      <c r="CQ19">
        <f>IF('8. Heures sociales'!$C$3="Score",0,0)</f>
        <v>0</v>
      </c>
      <c r="CR19">
        <f>IF('8. Heures sociales'!$C$3="Score",0,0)</f>
        <v>0</v>
      </c>
      <c r="CS19">
        <f>IF('8. Heures sociales'!$C$3="Score",0,0)</f>
        <v>0</v>
      </c>
      <c r="CT19">
        <f>IF('8. Heures sociales'!$C$3="Score",0,0)</f>
        <v>0</v>
      </c>
      <c r="CU19">
        <f>IF('8. Heures sociales'!$C$3="Score",0,0)</f>
        <v>0</v>
      </c>
      <c r="CV19">
        <f>IF('8. Heures sociales'!$C$3="Score",0,0)</f>
        <v>0</v>
      </c>
      <c r="CW19">
        <f>IF('8. Heures sociales'!$C$3="Score",0,0)</f>
        <v>0</v>
      </c>
      <c r="CX19">
        <f>IF('8. Heures sociales'!$C$3="Score",0,0)</f>
        <v>0</v>
      </c>
      <c r="CY19">
        <f>IF('8. Heures sociales'!$C$3="Score",0,0)</f>
        <v>0</v>
      </c>
      <c r="CZ19">
        <f>IF('8. Heures sociales'!$C$3="Score",0,0)</f>
        <v>0</v>
      </c>
      <c r="DA19">
        <f>IF('8. Heures sociales'!$C$3="Score",0,0)</f>
        <v>0</v>
      </c>
    </row>
    <row r="20" spans="1:105" x14ac:dyDescent="0.35">
      <c r="A20" s="478" t="s">
        <v>1265</v>
      </c>
      <c r="B20" s="186" t="e">
        <f>Planning_medecin_LS!#REF!</f>
        <v>#REF!</v>
      </c>
      <c r="C20" s="172"/>
      <c r="D20" s="207">
        <f t="shared" si="3"/>
        <v>4.7941176470588234</v>
      </c>
      <c r="E20" s="188">
        <f>IF('8. Heures sociales'!$C$3="Score",,)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IF('8. Heures sociales'!$C$3="Score",,)</f>
        <v>0</v>
      </c>
      <c r="Q20" s="187">
        <f>IF('8. Heures sociales'!$C$3="Score",,)</f>
        <v>0</v>
      </c>
      <c r="R20" s="188">
        <f>IF('8. Heures sociales'!$C$3="Score",,)</f>
        <v>0</v>
      </c>
      <c r="S20" s="188">
        <f>IF('8. Heures sociales'!$C$3="Score",,)</f>
        <v>0</v>
      </c>
      <c r="T20" s="188">
        <f>IF('8. Heures sociales'!$C$3="Score",,)</f>
        <v>0</v>
      </c>
      <c r="U20" s="172">
        <f>IF('8. Heures sociales'!$C$3="Score",1,6)</f>
        <v>6</v>
      </c>
      <c r="V20" s="172">
        <f>IF('8. Heures sociales'!$C$3="Score",0,4)</f>
        <v>4</v>
      </c>
      <c r="W20" s="172">
        <f>IF('8. Heures sociales'!$C$3="Score",0,4)</f>
        <v>4</v>
      </c>
      <c r="X20" s="172">
        <f>IF('8. Heures sociales'!$C$3="Score",0,4)</f>
        <v>4</v>
      </c>
      <c r="Y20" s="172">
        <f>IF('8. Heures sociales'!$C$3="Score",0,2)</f>
        <v>2</v>
      </c>
      <c r="Z20" s="172">
        <f>IF('8. Heures sociales'!$C$3="Score",0,2)</f>
        <v>2</v>
      </c>
      <c r="AA20" s="172">
        <f>IF('8. Heures sociales'!$C$3="Score",0,2)</f>
        <v>2</v>
      </c>
      <c r="AB20" s="172">
        <f>IF('8. Heures sociales'!$C$3="Score",0,2)</f>
        <v>2</v>
      </c>
      <c r="AC20" s="172">
        <f>IF('8. Heures sociales'!$C$3="Score",0,0)</f>
        <v>0</v>
      </c>
      <c r="AD20" s="172">
        <f>IF('8. Heures sociales'!$C$3="Score",0,0)</f>
        <v>0</v>
      </c>
      <c r="AE20" s="172">
        <f>IF('8. Heures sociales'!$C$3="Score",0,0)</f>
        <v>0</v>
      </c>
      <c r="AF20" s="172">
        <f>IF('8. Heures sociales'!$C$3="Score",0,0)</f>
        <v>0</v>
      </c>
      <c r="AG20" s="172">
        <f>IF('8. Heures sociales'!$C$3="Score",0,0)</f>
        <v>0</v>
      </c>
      <c r="AH20" s="172">
        <f>IF('8. Heures sociales'!$C$3="Score",0,0)</f>
        <v>0</v>
      </c>
      <c r="AI20" s="172">
        <f>IF('8. Heures sociales'!$C$3="Score",0,0)</f>
        <v>0</v>
      </c>
      <c r="AJ20" s="172">
        <f>IF('8. Heures sociales'!$C$3="Score",0,0)</f>
        <v>0</v>
      </c>
      <c r="AK20" s="172">
        <f>IF('8. Heures sociales'!$C$3="Score",0,2)</f>
        <v>2</v>
      </c>
      <c r="AL20" s="172">
        <f>IF('8. Heures sociales'!$C$3="Score",0,2)</f>
        <v>2</v>
      </c>
      <c r="AM20" s="172">
        <f>IF('8. Heures sociales'!$C$3="Score",0,4)</f>
        <v>4</v>
      </c>
      <c r="AN20" s="172">
        <f>IF('8. Heures sociales'!$C$3="Score",0,4)</f>
        <v>4</v>
      </c>
      <c r="AO20" s="172">
        <f>IF('8. Heures sociales'!$C$3="Score",0,4)</f>
        <v>4</v>
      </c>
      <c r="AP20" s="172">
        <f>IF('8. Heures sociales'!$C$3="Score",1,8.5)</f>
        <v>8.5</v>
      </c>
      <c r="AQ20" s="172">
        <f>IF('8. Heures sociales'!$C$3="Score",1,8.5)</f>
        <v>8.5</v>
      </c>
      <c r="AR20" s="172">
        <f>IF('8. Heures sociales'!$C$3="Score",1,6.5)</f>
        <v>6.5</v>
      </c>
      <c r="AS20" s="189">
        <f>IF('8. Heures sociales'!$C$3="Score",1,6.5)</f>
        <v>6.5</v>
      </c>
      <c r="AT20" s="4">
        <f>IF('8. Heures sociales'!$C$3="Score",1,6.5)</f>
        <v>6.5</v>
      </c>
      <c r="AU20" s="4">
        <f>IF('8. Heures sociales'!$C$3="Score",1,6.5)</f>
        <v>6.5</v>
      </c>
      <c r="AV20" s="4">
        <f>IF('8. Heures sociales'!$C$3="Score",1,6.5)</f>
        <v>6.5</v>
      </c>
      <c r="AW20" s="4">
        <f>IF('8. Heures sociales'!$C$3="Score",0,2)</f>
        <v>2</v>
      </c>
      <c r="AX20" s="4">
        <f>IF('8. Heures sociales'!$C$3="Score",0,4)</f>
        <v>4</v>
      </c>
      <c r="AY20" s="4">
        <f>IF('8. Heures sociales'!$C$3="Score",0,4)</f>
        <v>4</v>
      </c>
      <c r="AZ20" s="4">
        <f>IF('8. Heures sociales'!$C$3="Score",0,4)</f>
        <v>4</v>
      </c>
      <c r="BA20" s="4">
        <f>IF('8. Heures sociales'!$C$3="Score",0,2)</f>
        <v>2</v>
      </c>
      <c r="BB20" s="4">
        <f>IF('8. Heures sociales'!$C$3="Score",0,2)</f>
        <v>2</v>
      </c>
      <c r="BC20" s="4">
        <f>IF('8. Heures sociales'!$C$3="Score",0,2)</f>
        <v>2</v>
      </c>
      <c r="BD20" s="4">
        <f>IF('8. Heures sociales'!$C$3="Score",1,13)</f>
        <v>13</v>
      </c>
      <c r="BE20" s="4">
        <f>IF('8. Heures sociales'!$C$3="Score",1,11)</f>
        <v>11</v>
      </c>
      <c r="BF20" s="4">
        <f>IF('8. Heures sociales'!$C$3="Score",1,11)</f>
        <v>11</v>
      </c>
      <c r="BG20" s="4">
        <f>IF('8. Heures sociales'!$C$3="Score",1,11)</f>
        <v>11</v>
      </c>
      <c r="BH20" s="4">
        <f>IF('8. Heures sociales'!$C$3="Score",1,13)</f>
        <v>13</v>
      </c>
      <c r="BI20" s="4">
        <f>IF('8. Heures sociales'!$C$3="Score",1,13)</f>
        <v>13</v>
      </c>
      <c r="BJ20" s="4">
        <f>IF('8. Heures sociales'!$C$3="Score",1,13)</f>
        <v>13</v>
      </c>
      <c r="BK20" s="4">
        <f>IF('8. Heures sociales'!$C$3="Score",0,2)</f>
        <v>2</v>
      </c>
      <c r="BL20" s="4">
        <f>IF('8. Heures sociales'!$C$3="Score",0,4)</f>
        <v>4</v>
      </c>
      <c r="BM20" s="4">
        <f>IF('8. Heures sociales'!$C$3="Score",0,4)</f>
        <v>4</v>
      </c>
      <c r="BN20" s="4">
        <f>IF('8. Heures sociales'!$C$3="Score",0,4)</f>
        <v>4</v>
      </c>
      <c r="BO20" s="4">
        <f>IF('8. Heures sociales'!$C$3="Score",0,4)</f>
        <v>4</v>
      </c>
      <c r="BP20" s="4">
        <f>IF('8. Heures sociales'!$C$3="Score",0,4)</f>
        <v>4</v>
      </c>
      <c r="BQ20" s="4">
        <f>IF('8. Heures sociales'!$C$3="Score",0,4)</f>
        <v>4</v>
      </c>
      <c r="BR20" s="4">
        <f>IF('8. Heures sociales'!$C$3="Score",1,8.5)</f>
        <v>8.5</v>
      </c>
      <c r="BS20" s="4">
        <f>IF('8. Heures sociales'!$C$3="Score",1,6.5)</f>
        <v>6.5</v>
      </c>
      <c r="BT20" s="4">
        <f>IF('8. Heures sociales'!$C$3="Score",1,6.5)</f>
        <v>6.5</v>
      </c>
      <c r="BU20" s="4">
        <f>IF('8. Heures sociales'!$C$3="Score",1,6.5)</f>
        <v>6.5</v>
      </c>
      <c r="BV20" s="4">
        <f>IF('8. Heures sociales'!$C$3="Score",1,6.5)</f>
        <v>6.5</v>
      </c>
      <c r="BW20" s="4">
        <f>IF('8. Heures sociales'!$C$3="Score",1,6.5)</f>
        <v>6.5</v>
      </c>
      <c r="BX20" s="4">
        <f>IF('8. Heures sociales'!$C$3="Score",1,6.5)</f>
        <v>6.5</v>
      </c>
      <c r="BY20">
        <f>IF('8. Heures sociales'!$C$3="Score",0,2)</f>
        <v>2</v>
      </c>
      <c r="BZ20">
        <f>IF('8. Heures sociales'!$C$3="Score",0,4)</f>
        <v>4</v>
      </c>
      <c r="CA20">
        <f>IF('8. Heures sociales'!$C$3="Score",0,4)</f>
        <v>4</v>
      </c>
      <c r="CB20">
        <f>IF('8. Heures sociales'!$C$3="Score",0,4)</f>
        <v>4</v>
      </c>
      <c r="CC20">
        <f>IF('8. Heures sociales'!$C$3="Score",0,2)</f>
        <v>2</v>
      </c>
      <c r="CD20">
        <f>IF('8. Heures sociales'!$C$3="Score",0,2)</f>
        <v>2</v>
      </c>
      <c r="CE20">
        <f>IF('8. Heures sociales'!$C$3="Score",0,2)</f>
        <v>2</v>
      </c>
      <c r="CF20">
        <f>IF('8. Heures sociales'!$C$3="Score",1,13)</f>
        <v>13</v>
      </c>
      <c r="CG20">
        <f>IF('8. Heures sociales'!$C$3="Score",1,13)</f>
        <v>13</v>
      </c>
      <c r="CH20">
        <f>IF('8. Heures sociales'!$C$3="Score",1,13)</f>
        <v>13</v>
      </c>
      <c r="CI20">
        <f>IF('8. Heures sociales'!$C$3="Score",1,13)</f>
        <v>13</v>
      </c>
      <c r="CJ20">
        <f>IF('8. Heures sociales'!$C$3="Score",1,13)</f>
        <v>13</v>
      </c>
      <c r="CK20">
        <f>IF('8. Heures sociales'!$C$3="Score",1,13)</f>
        <v>13</v>
      </c>
      <c r="CL20">
        <f>IF('8. Heures sociales'!$C$3="Score",1,13)</f>
        <v>13</v>
      </c>
      <c r="CM20">
        <f>IF('8. Heures sociales'!$C$3="Score",0,2)</f>
        <v>2</v>
      </c>
      <c r="CN20">
        <f>IF('8. Heures sociales'!$C$3="Score",0,0)</f>
        <v>0</v>
      </c>
      <c r="CO20">
        <f>IF('8. Heures sociales'!$C$3="Score",0,0)</f>
        <v>0</v>
      </c>
      <c r="CP20">
        <f>IF('8. Heures sociales'!$C$3="Score",0,0)</f>
        <v>0</v>
      </c>
      <c r="CQ20">
        <f>IF('8. Heures sociales'!$C$3="Score",0,0)</f>
        <v>0</v>
      </c>
      <c r="CR20">
        <f>IF('8. Heures sociales'!$C$3="Score",0,0)</f>
        <v>0</v>
      </c>
      <c r="CS20">
        <f>IF('8. Heures sociales'!$C$3="Score",0,0)</f>
        <v>0</v>
      </c>
      <c r="CT20">
        <f>IF('8. Heures sociales'!$C$3="Score",0,0)</f>
        <v>0</v>
      </c>
      <c r="CU20">
        <f>IF('8. Heures sociales'!$C$3="Score",0,0)</f>
        <v>0</v>
      </c>
      <c r="CV20">
        <f>IF('8. Heures sociales'!$C$3="Score",0,2)</f>
        <v>2</v>
      </c>
      <c r="CW20">
        <f>IF('8. Heures sociales'!$C$3="Score",0,2)</f>
        <v>2</v>
      </c>
      <c r="CX20">
        <f>IF('8. Heures sociales'!$C$3="Score",0,4)</f>
        <v>4</v>
      </c>
      <c r="CY20">
        <f>IF('8. Heures sociales'!$C$3="Score",0,4)</f>
        <v>4</v>
      </c>
      <c r="CZ20">
        <f>IF('8. Heures sociales'!$C$3="Score",0,4)</f>
        <v>4</v>
      </c>
      <c r="DA20">
        <f>IF('8. Heures sociales'!$C$3="Score",1,8.5)</f>
        <v>8.5</v>
      </c>
    </row>
    <row r="21" spans="1:105" ht="15" thickBot="1" x14ac:dyDescent="0.4">
      <c r="A21" s="478" t="s">
        <v>1265</v>
      </c>
      <c r="B21" s="190" t="e">
        <f>Planning_medecin_LS!#REF!</f>
        <v>#REF!</v>
      </c>
      <c r="C21" s="172"/>
      <c r="D21" s="207">
        <f t="shared" si="3"/>
        <v>10.294117647058824</v>
      </c>
      <c r="E21" s="188">
        <f>IF('8. Heures sociales'!$C$3="Score",,)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IF('8. Heures sociales'!$C$3="Score",,)</f>
        <v>0</v>
      </c>
      <c r="Q21" s="187">
        <f>IF('8. Heures sociales'!$C$3="Score",,)</f>
        <v>0</v>
      </c>
      <c r="R21" s="188">
        <f>IF('8. Heures sociales'!$C$3="Score",,)</f>
        <v>0</v>
      </c>
      <c r="S21" s="188">
        <f>IF('8. Heures sociales'!$C$3="Score",,)</f>
        <v>0</v>
      </c>
      <c r="T21" s="188">
        <f>IF('8. Heures sociales'!$C$3="Score",,)</f>
        <v>0</v>
      </c>
      <c r="U21" s="172">
        <f>IF('8. Heures sociales'!$C$3="Score",1,6)</f>
        <v>6</v>
      </c>
      <c r="V21" s="172">
        <f>IF('8. Heures sociales'!$C$3="Score",1,8)</f>
        <v>8</v>
      </c>
      <c r="W21" s="172">
        <f>IF('8. Heures sociales'!$C$3="Score",1,6)</f>
        <v>6</v>
      </c>
      <c r="X21" s="172">
        <f>IF('8. Heures sociales'!$C$3="Score",1,6)</f>
        <v>6</v>
      </c>
      <c r="Y21" s="172">
        <f>IF('8. Heures sociales'!$C$3="Score",1,8)</f>
        <v>8</v>
      </c>
      <c r="Z21" s="172">
        <f>IF('8. Heures sociales'!$C$3="Score",1,10)</f>
        <v>10</v>
      </c>
      <c r="AA21" s="172">
        <f>IF('8. Heures sociales'!$C$3="Score",1,10.5)</f>
        <v>10.5</v>
      </c>
      <c r="AB21" s="172">
        <f>IF('8. Heures sociales'!$C$3="Score",1,10.5)</f>
        <v>10.5</v>
      </c>
      <c r="AC21" s="172">
        <f>IF('8. Heures sociales'!$C$3="Score",1,8.5)</f>
        <v>8.5</v>
      </c>
      <c r="AD21" s="172">
        <f>IF('8. Heures sociales'!$C$3="Score",1,8.5)</f>
        <v>8.5</v>
      </c>
      <c r="AE21" s="172">
        <f>IF('8. Heures sociales'!$C$3="Score",1,6.5)</f>
        <v>6.5</v>
      </c>
      <c r="AF21" s="172">
        <f>IF('8. Heures sociales'!$C$3="Score",0,4.5)</f>
        <v>4.5</v>
      </c>
      <c r="AG21" s="172">
        <f>IF('8. Heures sociales'!$C$3="Score",0,0.5)</f>
        <v>0.5</v>
      </c>
      <c r="AH21" s="172">
        <f>IF('8. Heures sociales'!$C$3="Score",0,0)</f>
        <v>0</v>
      </c>
      <c r="AI21" s="172">
        <f>IF('8. Heures sociales'!$C$3="Score",0,0)</f>
        <v>0</v>
      </c>
      <c r="AJ21" s="172">
        <f>IF('8. Heures sociales'!$C$3="Score",0,2)</f>
        <v>2</v>
      </c>
      <c r="AK21" s="172">
        <f>IF('8. Heures sociales'!$C$3="Score",0,4)</f>
        <v>4</v>
      </c>
      <c r="AL21" s="172">
        <f>IF('8. Heures sociales'!$C$3="Score",1,8)</f>
        <v>8</v>
      </c>
      <c r="AM21" s="172">
        <f>IF('8. Heures sociales'!$C$3="Score",1,8)</f>
        <v>8</v>
      </c>
      <c r="AN21" s="172">
        <f>IF('8. Heures sociales'!$C$3="Score",1,8)</f>
        <v>8</v>
      </c>
      <c r="AO21" s="172">
        <f>IF('8. Heures sociales'!$C$3="Score",1,8)</f>
        <v>8</v>
      </c>
      <c r="AP21" s="172">
        <f>IF('8. Heures sociales'!$C$3="Score",1,8)</f>
        <v>8</v>
      </c>
      <c r="AQ21" s="172">
        <f>IF('8. Heures sociales'!$C$3="Score",1,8)</f>
        <v>8</v>
      </c>
      <c r="AR21" s="172">
        <f>IF('8. Heures sociales'!$C$3="Score",1,8)</f>
        <v>8</v>
      </c>
      <c r="AS21" s="189">
        <f>IF('8. Heures sociales'!$C$3="Score",0,4)</f>
        <v>4</v>
      </c>
      <c r="AT21" s="4">
        <f>IF('8. Heures sociales'!$C$3="Score",0,4)</f>
        <v>4</v>
      </c>
      <c r="AU21" s="4">
        <f>IF('8. Heures sociales'!$C$3="Score",0,4)</f>
        <v>4</v>
      </c>
      <c r="AV21" s="4">
        <f>IF('8. Heures sociales'!$C$3="Score",2,15)</f>
        <v>15</v>
      </c>
      <c r="AW21" s="4">
        <f>IF('8. Heures sociales'!$C$3="Score",2,15)</f>
        <v>15</v>
      </c>
      <c r="AX21" s="4">
        <f>IF('8. Heures sociales'!$C$3="Score",2,15)</f>
        <v>15</v>
      </c>
      <c r="AY21" s="4">
        <f>IF('8. Heures sociales'!$C$3="Score",2,15)</f>
        <v>15</v>
      </c>
      <c r="AZ21" s="4">
        <f>IF('8. Heures sociales'!$C$3="Score",2,19)</f>
        <v>19</v>
      </c>
      <c r="BA21" s="4">
        <f>IF('8. Heures sociales'!$C$3="Score",2,19)</f>
        <v>19</v>
      </c>
      <c r="BB21" s="4">
        <f>IF('8. Heures sociales'!$C$3="Score",2,19)</f>
        <v>19</v>
      </c>
      <c r="BC21" s="4">
        <f>IF('8. Heures sociales'!$C$3="Score",2,19)</f>
        <v>19</v>
      </c>
      <c r="BD21" s="4">
        <f>IF('8. Heures sociales'!$C$3="Score",2,19)</f>
        <v>19</v>
      </c>
      <c r="BE21" s="4">
        <f>IF('8. Heures sociales'!$C$3="Score",2,21)</f>
        <v>21</v>
      </c>
      <c r="BF21" s="4">
        <f>IF('8. Heures sociales'!$C$3="Score",2,19)</f>
        <v>19</v>
      </c>
      <c r="BG21" s="4">
        <f>IF('8. Heures sociales'!$C$3="Score",2,15)</f>
        <v>15</v>
      </c>
      <c r="BH21" s="4">
        <f>IF('8. Heures sociales'!$C$3="Score",2,17)</f>
        <v>17</v>
      </c>
      <c r="BI21" s="4">
        <f>IF('8. Heures sociales'!$C$3="Score",2,19)</f>
        <v>19</v>
      </c>
      <c r="BJ21" s="4">
        <f>IF('8. Heures sociales'!$C$3="Score",1,8)</f>
        <v>8</v>
      </c>
      <c r="BK21" s="4">
        <f>IF('8. Heures sociales'!$C$3="Score",1,8)</f>
        <v>8</v>
      </c>
      <c r="BL21" s="4">
        <f>IF('8. Heures sociales'!$C$3="Score",1,6)</f>
        <v>6</v>
      </c>
      <c r="BM21" s="4">
        <f>IF('8. Heures sociales'!$C$3="Score",1,8)</f>
        <v>8</v>
      </c>
      <c r="BN21" s="4">
        <f>IF('8. Heures sociales'!$C$3="Score",1,8)</f>
        <v>8</v>
      </c>
      <c r="BO21" s="4">
        <f>IF('8. Heures sociales'!$C$3="Score",1,6)</f>
        <v>6</v>
      </c>
      <c r="BP21" s="4">
        <f>IF('8. Heures sociales'!$C$3="Score",1,6)</f>
        <v>6</v>
      </c>
      <c r="BQ21" s="4">
        <f>IF('8. Heures sociales'!$C$3="Score",1,6)</f>
        <v>6</v>
      </c>
      <c r="BR21" s="4">
        <f>IF('8. Heures sociales'!$C$3="Score",1,6)</f>
        <v>6</v>
      </c>
      <c r="BS21" s="4">
        <f>IF('8. Heures sociales'!$C$3="Score",1,6)</f>
        <v>6</v>
      </c>
      <c r="BT21" s="4">
        <f>IF('8. Heures sociales'!$C$3="Score",1,8)</f>
        <v>8</v>
      </c>
      <c r="BU21" s="4">
        <f>IF('8. Heures sociales'!$C$3="Score",1,8)</f>
        <v>8</v>
      </c>
      <c r="BV21" s="4">
        <f>IF('8. Heures sociales'!$C$3="Score",1,8)</f>
        <v>8</v>
      </c>
      <c r="BW21" s="4">
        <f>IF('8. Heures sociales'!$C$3="Score",1,8)</f>
        <v>8</v>
      </c>
      <c r="BX21" s="4">
        <f>IF('8. Heures sociales'!$C$3="Score",2,19)</f>
        <v>19</v>
      </c>
      <c r="BY21">
        <f>IF('8. Heures sociales'!$C$3="Score",2,30)</f>
        <v>30</v>
      </c>
      <c r="BZ21">
        <f>IF('8. Heures sociales'!$C$3="Score",2,28)</f>
        <v>28</v>
      </c>
      <c r="CA21">
        <f>IF('8. Heures sociales'!$C$3="Score",2,24)</f>
        <v>24</v>
      </c>
      <c r="CB21">
        <f>IF('8. Heures sociales'!$C$3="Score",2,26)</f>
        <v>26</v>
      </c>
      <c r="CC21">
        <f>IF('8. Heures sociales'!$C$3="Score",2,28)</f>
        <v>28</v>
      </c>
      <c r="CD21">
        <f>IF('8. Heures sociales'!$C$3="Score",2,30)</f>
        <v>30</v>
      </c>
      <c r="CE21">
        <f>IF('8. Heures sociales'!$C$3="Score",2,19.5)</f>
        <v>19.5</v>
      </c>
      <c r="CF21">
        <f>IF('8. Heures sociales'!$C$3="Score",1,8.5)</f>
        <v>8.5</v>
      </c>
      <c r="CG21">
        <f>IF('8. Heures sociales'!$C$3="Score",1,10.5)</f>
        <v>10.5</v>
      </c>
      <c r="CH21">
        <f>IF('8. Heures sociales'!$C$3="Score",1,12.5)</f>
        <v>12.5</v>
      </c>
      <c r="CI21">
        <f>IF('8. Heures sociales'!$C$3="Score",1,12.5)</f>
        <v>12.5</v>
      </c>
      <c r="CJ21">
        <f>IF('8. Heures sociales'!$C$3="Score",1,10.5)</f>
        <v>10.5</v>
      </c>
      <c r="CK21">
        <f>IF('8. Heures sociales'!$C$3="Score",1,6.5)</f>
        <v>6.5</v>
      </c>
      <c r="CL21">
        <f>IF('8. Heures sociales'!$C$3="Score",1,6)</f>
        <v>6</v>
      </c>
      <c r="CM21">
        <f>IF('8. Heures sociales'!$C$3="Score",1,6)</f>
        <v>6</v>
      </c>
      <c r="CN21">
        <f>IF('8. Heures sociales'!$C$3="Score",1,8)</f>
        <v>8</v>
      </c>
      <c r="CO21">
        <f>IF('8. Heures sociales'!$C$3="Score",1,6)</f>
        <v>6</v>
      </c>
      <c r="CP21">
        <f>IF('8. Heures sociales'!$C$3="Score",0,4)</f>
        <v>4</v>
      </c>
      <c r="CQ21">
        <f>IF('8. Heures sociales'!$C$3="Score",1,8)</f>
        <v>8</v>
      </c>
      <c r="CR21">
        <f>IF('8. Heures sociales'!$C$3="Score",1,8)</f>
        <v>8</v>
      </c>
      <c r="CS21">
        <f>IF('8. Heures sociales'!$C$3="Score",1,8)</f>
        <v>8</v>
      </c>
      <c r="CT21">
        <f>IF('8. Heures sociales'!$C$3="Score",1,8)</f>
        <v>8</v>
      </c>
      <c r="CU21">
        <f>IF('8. Heures sociales'!$C$3="Score",0,4)</f>
        <v>4</v>
      </c>
      <c r="CV21">
        <f>IF('8. Heures sociales'!$C$3="Score",0,4)</f>
        <v>4</v>
      </c>
      <c r="CW21">
        <f>IF('8. Heures sociales'!$C$3="Score",0,4)</f>
        <v>4</v>
      </c>
      <c r="CX21">
        <f>IF('8. Heures sociales'!$C$3="Score",0,0)</f>
        <v>0</v>
      </c>
      <c r="CY21">
        <f>IF('8. Heures sociales'!$C$3="Score",0,0)</f>
        <v>0</v>
      </c>
      <c r="CZ21">
        <f>IF('8. Heures sociales'!$C$3="Score",1,11)</f>
        <v>11</v>
      </c>
      <c r="DA21">
        <f>IF('8. Heures sociales'!$C$3="Score",1,11)</f>
        <v>11</v>
      </c>
    </row>
    <row r="22" spans="1:105" x14ac:dyDescent="0.35">
      <c r="B22" s="186" t="e">
        <f>#REF!</f>
        <v>#REF!</v>
      </c>
      <c r="C22" s="183">
        <v>1</v>
      </c>
      <c r="D22" s="206">
        <f t="shared" si="3"/>
        <v>8.0588235294117645</v>
      </c>
      <c r="E22" s="184">
        <f>IF('8. Heures sociales'!$C$3="Score",,)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IF('8. Heures sociales'!$C$3="Score",,)</f>
        <v>0</v>
      </c>
      <c r="Q22" s="184">
        <f>IF('8. Heures sociales'!$C$3="Score",,)</f>
        <v>0</v>
      </c>
      <c r="R22" s="183">
        <f>IF('8. Heures sociales'!$C$3="Score",,)</f>
        <v>0</v>
      </c>
      <c r="S22" s="183">
        <f>IF('8. Heures sociales'!$C$3="Score",,)</f>
        <v>0</v>
      </c>
      <c r="T22" s="183">
        <f>IF('8. Heures sociales'!$C$3="Score",,)</f>
        <v>0</v>
      </c>
      <c r="U22" s="185">
        <f>IF('8. Heures sociales'!$C$3="Score",1,9.5)</f>
        <v>9.5</v>
      </c>
      <c r="V22" s="185">
        <f>IF('8. Heures sociales'!$C$3="Score",1,9.5)</f>
        <v>9.5</v>
      </c>
      <c r="W22" s="185">
        <f>IF('8. Heures sociales'!$C$3="Score",1,8)</f>
        <v>8</v>
      </c>
      <c r="X22" s="185">
        <f>IF('8. Heures sociales'!$C$3="Score",0,5.5)</f>
        <v>5.5</v>
      </c>
      <c r="Y22" s="185">
        <f>IF('8. Heures sociales'!$C$3="Score",0,3)</f>
        <v>3</v>
      </c>
      <c r="Z22" s="185">
        <f>IF('8. Heures sociales'!$C$3="Score",1,7)</f>
        <v>7</v>
      </c>
      <c r="AA22" s="185">
        <f>IF('8. Heures sociales'!$C$3="Score",1,7)</f>
        <v>7</v>
      </c>
      <c r="AB22" s="185">
        <f>IF('8. Heures sociales'!$C$3="Score",2,17.5)</f>
        <v>17.5</v>
      </c>
      <c r="AC22" s="185">
        <f>IF('8. Heures sociales'!$C$3="Score",2,19)</f>
        <v>19</v>
      </c>
      <c r="AD22" s="185">
        <f>IF('8. Heures sociales'!$C$3="Score",2,23)</f>
        <v>23</v>
      </c>
      <c r="AE22" s="185">
        <f>IF('8. Heures sociales'!$C$3="Score",2,21.5)</f>
        <v>21.5</v>
      </c>
      <c r="AF22" s="185">
        <f>IF('8. Heures sociales'!$C$3="Score",2,20)</f>
        <v>20</v>
      </c>
      <c r="AG22" s="185">
        <f>IF('8. Heures sociales'!$C$3="Score",2,16)</f>
        <v>16</v>
      </c>
      <c r="AH22" s="185">
        <f>IF('8. Heures sociales'!$C$3="Score",2,16)</f>
        <v>16</v>
      </c>
      <c r="AI22" s="185">
        <f>IF('8. Heures sociales'!$C$3="Score",0,5.5)</f>
        <v>5.5</v>
      </c>
      <c r="AJ22" s="185">
        <f>IF('8. Heures sociales'!$C$3="Score",0,5.5)</f>
        <v>5.5</v>
      </c>
      <c r="AK22" s="185">
        <f>IF('8. Heures sociales'!$C$3="Score",0,3)</f>
        <v>3</v>
      </c>
      <c r="AL22" s="185">
        <f>IF('8. Heures sociales'!$C$3="Score",0,3)</f>
        <v>3</v>
      </c>
      <c r="AM22" s="185">
        <f>IF('8. Heures sociales'!$C$3="Score",1,7)</f>
        <v>7</v>
      </c>
      <c r="AN22" s="185">
        <f>IF('8. Heures sociales'!$C$3="Score",1,7)</f>
        <v>7</v>
      </c>
      <c r="AO22" s="185">
        <f>IF('8. Heures sociales'!$C$3="Score",1,7)</f>
        <v>7</v>
      </c>
      <c r="AP22" s="185">
        <f>IF('8. Heures sociales'!$C$3="Score",1,7)</f>
        <v>7</v>
      </c>
      <c r="AQ22" s="185">
        <f>IF('8. Heures sociales'!$C$3="Score",1,9.5)</f>
        <v>9.5</v>
      </c>
      <c r="AR22" s="185">
        <f>IF('8. Heures sociales'!$C$3="Score",1,8)</f>
        <v>8</v>
      </c>
      <c r="AS22" s="194">
        <f>IF('8. Heures sociales'!$C$3="Score",1,8)</f>
        <v>8</v>
      </c>
      <c r="AT22" s="4">
        <f>IF('8. Heures sociales'!$C$3="Score",0,5.5)</f>
        <v>5.5</v>
      </c>
      <c r="AU22" s="4">
        <f>IF('8. Heures sociales'!$C$3="Score",0,5.5)</f>
        <v>5.5</v>
      </c>
      <c r="AV22" s="4">
        <f>IF('8. Heures sociales'!$C$3="Score",0,5.5)</f>
        <v>5.5</v>
      </c>
      <c r="AW22" s="4">
        <f>IF('8. Heures sociales'!$C$3="Score",1,10)</f>
        <v>10</v>
      </c>
      <c r="AX22" s="4">
        <f>IF('8. Heures sociales'!$C$3="Score",1,6)</f>
        <v>6</v>
      </c>
      <c r="AY22" s="4">
        <f>IF('8. Heures sociales'!$C$3="Score",1,6)</f>
        <v>6</v>
      </c>
      <c r="AZ22" s="4">
        <f>IF('8. Heures sociales'!$C$3="Score",1,6)</f>
        <v>6</v>
      </c>
      <c r="BA22" s="4">
        <f>IF('8. Heures sociales'!$C$3="Score",1,6)</f>
        <v>6</v>
      </c>
      <c r="BB22" s="4">
        <f>IF('8. Heures sociales'!$C$3="Score",1,6)</f>
        <v>6</v>
      </c>
      <c r="BC22" s="4">
        <f>IF('8. Heures sociales'!$C$3="Score",1,6)</f>
        <v>6</v>
      </c>
      <c r="BD22" s="4">
        <f>IF('8. Heures sociales'!$C$3="Score",0,1.5)</f>
        <v>1.5</v>
      </c>
      <c r="BE22" s="4">
        <f>IF('8. Heures sociales'!$C$3="Score",0,1.5)</f>
        <v>1.5</v>
      </c>
      <c r="BF22" s="4">
        <f>IF('8. Heures sociales'!$C$3="Score",0,1.5)</f>
        <v>1.5</v>
      </c>
      <c r="BG22" s="4">
        <f>IF('8. Heures sociales'!$C$3="Score",0,1.5)</f>
        <v>1.5</v>
      </c>
      <c r="BH22" s="4">
        <f>IF('8. Heures sociales'!$C$3="Score",0,0)</f>
        <v>0</v>
      </c>
      <c r="BI22" s="4">
        <f>IF('8. Heures sociales'!$C$3="Score",0,0)</f>
        <v>0</v>
      </c>
      <c r="BJ22" s="4">
        <f>IF('8. Heures sociales'!$C$3="Score",1,10.5)</f>
        <v>10.5</v>
      </c>
      <c r="BK22" s="4">
        <f>IF('8. Heures sociales'!$C$3="Score",2,15)</f>
        <v>15</v>
      </c>
      <c r="BL22" s="4">
        <f>IF('8. Heures sociales'!$C$3="Score",2,15)</f>
        <v>15</v>
      </c>
      <c r="BM22" s="4">
        <f>IF('8. Heures sociales'!$C$3="Score",2,15)</f>
        <v>15</v>
      </c>
      <c r="BN22" s="4">
        <f>IF('8. Heures sociales'!$C$3="Score",2,15)</f>
        <v>15</v>
      </c>
      <c r="BO22" s="4">
        <f>IF('8. Heures sociales'!$C$3="Score",2,15)</f>
        <v>15</v>
      </c>
      <c r="BP22" s="4">
        <f>IF('8. Heures sociales'!$C$3="Score",2,16.5)</f>
        <v>16.5</v>
      </c>
      <c r="BQ22" s="4">
        <f>IF('8. Heures sociales'!$C$3="Score",2,16.5)</f>
        <v>16.5</v>
      </c>
      <c r="BR22" s="4">
        <f>IF('8. Heures sociales'!$C$3="Score",1,12)</f>
        <v>12</v>
      </c>
      <c r="BS22" s="4">
        <f>IF('8. Heures sociales'!$C$3="Score",1,12)</f>
        <v>12</v>
      </c>
      <c r="BT22" s="4">
        <f>IF('8. Heures sociales'!$C$3="Score",1,12)</f>
        <v>12</v>
      </c>
      <c r="BU22" s="4">
        <f>IF('8. Heures sociales'!$C$3="Score",1,12)</f>
        <v>12</v>
      </c>
      <c r="BV22" s="4">
        <f>IF('8. Heures sociales'!$C$3="Score",1,12)</f>
        <v>12</v>
      </c>
      <c r="BW22" s="4">
        <f>IF('8. Heures sociales'!$C$3="Score",1,10.5)</f>
        <v>10.5</v>
      </c>
      <c r="BX22" s="4">
        <f>IF('8. Heures sociales'!$C$3="Score",0,0)</f>
        <v>0</v>
      </c>
      <c r="BY22">
        <f>IF('8. Heures sociales'!$C$3="Score",0,0)</f>
        <v>0</v>
      </c>
      <c r="BZ22">
        <f>IF('8. Heures sociales'!$C$3="Score",0,1.5)</f>
        <v>1.5</v>
      </c>
      <c r="CA22">
        <f>IF('8. Heures sociales'!$C$3="Score",0,5.5)</f>
        <v>5.5</v>
      </c>
      <c r="CB22">
        <f>IF('8. Heures sociales'!$C$3="Score",0,5.5)</f>
        <v>5.5</v>
      </c>
      <c r="CC22">
        <f>IF('8. Heures sociales'!$C$3="Score",1,7)</f>
        <v>7</v>
      </c>
      <c r="CD22">
        <f>IF('8. Heures sociales'!$C$3="Score",1,7)</f>
        <v>7</v>
      </c>
      <c r="CE22">
        <f>IF('8. Heures sociales'!$C$3="Score",1,7)</f>
        <v>7</v>
      </c>
      <c r="CF22">
        <f>IF('8. Heures sociales'!$C$3="Score",1,7)</f>
        <v>7</v>
      </c>
      <c r="CG22">
        <f>IF('8. Heures sociales'!$C$3="Score",0,5.5)</f>
        <v>5.5</v>
      </c>
      <c r="CH22">
        <f>IF('8. Heures sociales'!$C$3="Score",0,1.5)</f>
        <v>1.5</v>
      </c>
      <c r="CI22">
        <f>IF('8. Heures sociales'!$C$3="Score",0,3)</f>
        <v>3</v>
      </c>
      <c r="CJ22">
        <f>IF('8. Heures sociales'!$C$3="Score",0,1.5)</f>
        <v>1.5</v>
      </c>
      <c r="CK22">
        <f>IF('8. Heures sociales'!$C$3="Score",0,5.5)</f>
        <v>5.5</v>
      </c>
      <c r="CL22">
        <f>IF('8. Heures sociales'!$C$3="Score",1,6)</f>
        <v>6</v>
      </c>
      <c r="CM22">
        <f>IF('8. Heures sociales'!$C$3="Score",1,10.5)</f>
        <v>10.5</v>
      </c>
      <c r="CN22">
        <f>IF('8. Heures sociales'!$C$3="Score",1,10.5)</f>
        <v>10.5</v>
      </c>
      <c r="CO22">
        <f>IF('8. Heures sociales'!$C$3="Score",1,10.5)</f>
        <v>10.5</v>
      </c>
      <c r="CP22">
        <f>IF('8. Heures sociales'!$C$3="Score",1,10.5)</f>
        <v>10.5</v>
      </c>
      <c r="CQ22">
        <f>IF('8. Heures sociales'!$C$3="Score",1,10.5)</f>
        <v>10.5</v>
      </c>
      <c r="CR22">
        <f>IF('8. Heures sociales'!$C$3="Score",1,8)</f>
        <v>8</v>
      </c>
      <c r="CS22">
        <f>IF('8. Heures sociales'!$C$3="Score",1,7.5)</f>
        <v>7.5</v>
      </c>
      <c r="CT22">
        <f>IF('8. Heures sociales'!$C$3="Score",0,3)</f>
        <v>3</v>
      </c>
      <c r="CU22">
        <f>IF('8. Heures sociales'!$C$3="Score",0,4.5)</f>
        <v>4.5</v>
      </c>
      <c r="CV22">
        <f>IF('8. Heures sociales'!$C$3="Score",0,4.5)</f>
        <v>4.5</v>
      </c>
      <c r="CW22">
        <f>IF('8. Heures sociales'!$C$3="Score",0,4.5)</f>
        <v>4.5</v>
      </c>
      <c r="CX22">
        <f>IF('8. Heures sociales'!$C$3="Score",0,4.5)</f>
        <v>4.5</v>
      </c>
      <c r="CY22">
        <f>IF('8. Heures sociales'!$C$3="Score",1,7)</f>
        <v>7</v>
      </c>
      <c r="CZ22">
        <f>IF('8. Heures sociales'!$C$3="Score",1,7.5)</f>
        <v>7.5</v>
      </c>
      <c r="DA22">
        <f>IF('8. Heures sociales'!$C$3="Score",1,7.5)</f>
        <v>7.5</v>
      </c>
    </row>
    <row r="23" spans="1:105" x14ac:dyDescent="0.35">
      <c r="B23" s="186" t="e">
        <f>#REF!</f>
        <v>#REF!</v>
      </c>
      <c r="C23" s="172">
        <v>1</v>
      </c>
      <c r="D23" s="207">
        <f t="shared" si="3"/>
        <v>10.1</v>
      </c>
      <c r="E23" s="187">
        <f>IF('8. Heures sociales'!$C$3="Score",,)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IF('8. Heures sociales'!$C$3="Score",,)</f>
        <v>0</v>
      </c>
      <c r="Q23" s="188">
        <f>IF('8. Heures sociales'!$C$3="Score",,)</f>
        <v>0</v>
      </c>
      <c r="R23" s="188">
        <f>IF('8. Heures sociales'!$C$3="Score",,)</f>
        <v>0</v>
      </c>
      <c r="S23" s="187">
        <f>IF('8. Heures sociales'!$C$3="Score",,)</f>
        <v>0</v>
      </c>
      <c r="T23" s="187">
        <f>IF('8. Heures sociales'!$C$3="Score",,)</f>
        <v>0</v>
      </c>
      <c r="U23" s="172">
        <f>IF('8. Heures sociales'!$C$3="Score",0,4)</f>
        <v>4</v>
      </c>
      <c r="V23" s="172">
        <f>IF('8. Heures sociales'!$C$3="Score",0,4)</f>
        <v>4</v>
      </c>
      <c r="W23" s="172">
        <f>IF('8. Heures sociales'!$C$3="Score",0,2)</f>
        <v>2</v>
      </c>
      <c r="X23" s="172">
        <f>IF('8. Heures sociales'!$C$3="Score",0,4)</f>
        <v>4</v>
      </c>
      <c r="Y23" s="172">
        <f>IF('8. Heures sociales'!$C$3="Score",0,4)</f>
        <v>4</v>
      </c>
      <c r="Z23" s="172">
        <f>IF('8. Heures sociales'!$C$3="Score",1,6)</f>
        <v>6</v>
      </c>
      <c r="AA23" s="172">
        <f>IF('8. Heures sociales'!$C$3="Score",1,6)</f>
        <v>6</v>
      </c>
      <c r="AB23" s="172">
        <f>IF('8. Heures sociales'!$C$3="Score",1,6)</f>
        <v>6</v>
      </c>
      <c r="AC23" s="172">
        <f>IF('8. Heures sociales'!$C$3="Score",1,6)</f>
        <v>6</v>
      </c>
      <c r="AD23" s="172">
        <f>IF('8. Heures sociales'!$C$3="Score",1,8)</f>
        <v>8</v>
      </c>
      <c r="AE23" s="172">
        <f>IF('8. Heures sociales'!$C$3="Score",1,8)</f>
        <v>8</v>
      </c>
      <c r="AF23" s="172">
        <f>IF('8. Heures sociales'!$C$3="Score",1,8)</f>
        <v>8</v>
      </c>
      <c r="AG23" s="172">
        <f>IF('8. Heures sociales'!$C$3="Score",1,8)</f>
        <v>8</v>
      </c>
      <c r="AH23" s="172">
        <f>IF('8. Heures sociales'!$C$3="Score",1,8)</f>
        <v>8</v>
      </c>
      <c r="AI23" s="172">
        <f>IF('8. Heures sociales'!$C$3="Score",2,19)</f>
        <v>19</v>
      </c>
      <c r="AJ23" s="172">
        <f>IF('8. Heures sociales'!$C$3="Score",2,19)</f>
        <v>19</v>
      </c>
      <c r="AK23" s="172">
        <f>IF('8. Heures sociales'!$C$3="Score",2,21)</f>
        <v>21</v>
      </c>
      <c r="AL23" s="172">
        <f>IF('8. Heures sociales'!$C$3="Score",2,17)</f>
        <v>17</v>
      </c>
      <c r="AM23" s="172">
        <f>IF('8. Heures sociales'!$C$3="Score",2,19)</f>
        <v>19</v>
      </c>
      <c r="AN23" s="172">
        <f>IF('8. Heures sociales'!$C$3="Score",2,19)</f>
        <v>19</v>
      </c>
      <c r="AO23" s="172">
        <f>IF('8. Heures sociales'!$C$3="Score",2,30)</f>
        <v>30</v>
      </c>
      <c r="AP23" s="172">
        <f>IF('8. Heures sociales'!$C$3="Score",2,19)</f>
        <v>19</v>
      </c>
      <c r="AQ23" s="172">
        <f>IF('8. Heures sociales'!$C$3="Score",2,21)</f>
        <v>21</v>
      </c>
      <c r="AR23" s="172">
        <f>IF('8. Heures sociales'!$C$3="Score",2,17)</f>
        <v>17</v>
      </c>
      <c r="AS23" s="189">
        <f>IF('8. Heures sociales'!$C$3="Score",2,17)</f>
        <v>17</v>
      </c>
      <c r="AT23" s="4">
        <f>IF('8. Heures sociales'!$C$3="Score",2,19)</f>
        <v>19</v>
      </c>
      <c r="AU23" s="4">
        <f>IF('8. Heures sociales'!$C$3="Score",2,17)</f>
        <v>17</v>
      </c>
      <c r="AV23" s="4">
        <f>IF('8. Heures sociales'!$C$3="Score",1,6)</f>
        <v>6</v>
      </c>
      <c r="AW23" s="4">
        <f>IF('8. Heures sociales'!$C$3="Score",1,6)</f>
        <v>6</v>
      </c>
      <c r="AX23" s="4">
        <f>IF('8. Heures sociales'!$C$3="Score",0,4)</f>
        <v>4</v>
      </c>
      <c r="AY23" s="4">
        <f>IF('8. Heures sociales'!$C$3="Score",0,4)</f>
        <v>4</v>
      </c>
      <c r="AZ23" s="4">
        <f>IF('8. Heures sociales'!$C$3="Score",0,4)</f>
        <v>4</v>
      </c>
      <c r="BA23" s="4">
        <f>IF('8. Heures sociales'!$C$3="Score",0,2)</f>
        <v>2</v>
      </c>
      <c r="BB23" s="4">
        <f>IF('8. Heures sociales'!$C$3="Score",0,4)</f>
        <v>4</v>
      </c>
      <c r="BC23" s="4">
        <f>IF('8. Heures sociales'!$C$3="Score",0,4)</f>
        <v>4</v>
      </c>
      <c r="BD23" s="4">
        <f>IF('8. Heures sociales'!$C$3="Score",0,4)</f>
        <v>4</v>
      </c>
      <c r="BE23" s="4">
        <f>IF('8. Heures sociales'!$C$3="Score",0,4)</f>
        <v>4</v>
      </c>
      <c r="BF23" s="4">
        <f>IF('8. Heures sociales'!$C$3="Score",0,4)</f>
        <v>4</v>
      </c>
      <c r="BG23" s="4">
        <f>IF('8. Heures sociales'!$C$3="Score",0,4)</f>
        <v>4</v>
      </c>
      <c r="BH23" s="4">
        <f>IF('8. Heures sociales'!$C$3="Score",0,2)</f>
        <v>2</v>
      </c>
      <c r="BI23" s="4">
        <f>IF('8. Heures sociales'!$C$3="Score",0,0)</f>
        <v>0</v>
      </c>
      <c r="BJ23" s="4">
        <f>IF('8. Heures sociales'!$C$3="Score",0,0)</f>
        <v>0</v>
      </c>
      <c r="BK23" s="4">
        <f>IF('8. Heures sociales'!$C$3="Score",0,0)</f>
        <v>0</v>
      </c>
      <c r="BL23" s="4">
        <f>IF('8. Heures sociales'!$C$3="Score",0,4)</f>
        <v>4</v>
      </c>
      <c r="BM23" s="4">
        <f>IF('8. Heures sociales'!$C$3="Score",0,4)</f>
        <v>4</v>
      </c>
      <c r="BN23" s="4">
        <f>IF('8. Heures sociales'!$C$3="Score",1,6)</f>
        <v>6</v>
      </c>
      <c r="BO23" s="4">
        <f>IF('8. Heures sociales'!$C$3="Score",1,6)</f>
        <v>6</v>
      </c>
      <c r="BP23" s="4">
        <f>IF('8. Heures sociales'!$C$3="Score",1,6)</f>
        <v>6</v>
      </c>
      <c r="BQ23" s="4">
        <f>IF('8. Heures sociales'!$C$3="Score",1,6)</f>
        <v>6</v>
      </c>
      <c r="BR23" s="4">
        <f>IF('8. Heures sociales'!$C$3="Score",1,10.5)</f>
        <v>10.5</v>
      </c>
      <c r="BS23" s="4">
        <f>IF('8. Heures sociales'!$C$3="Score",1,6.5)</f>
        <v>6.5</v>
      </c>
      <c r="BT23" s="4">
        <f>IF('8. Heures sociales'!$C$3="Score",1,8.5)</f>
        <v>8.5</v>
      </c>
      <c r="BU23" s="4">
        <f>IF('8. Heures sociales'!$C$3="Score",1,8.5)</f>
        <v>8.5</v>
      </c>
      <c r="BV23" s="4">
        <f>IF('8. Heures sociales'!$C$3="Score",1,10.5)</f>
        <v>10.5</v>
      </c>
      <c r="BW23" s="4">
        <f>IF('8. Heures sociales'!$C$3="Score",2,14.5)</f>
        <v>14.5</v>
      </c>
      <c r="BX23" s="4">
        <f>IF('8. Heures sociales'!$C$3="Score",2,15)</f>
        <v>15</v>
      </c>
      <c r="BY23">
        <f>IF('8. Heures sociales'!$C$3="Score",1,10.5)</f>
        <v>10.5</v>
      </c>
      <c r="BZ23">
        <f>IF('8. Heures sociales'!$C$3="Score",1,10.5)</f>
        <v>10.5</v>
      </c>
      <c r="CA23">
        <f>IF('8. Heures sociales'!$C$3="Score",1,8.5)</f>
        <v>8.5</v>
      </c>
      <c r="CB23">
        <f>IF('8. Heures sociales'!$C$3="Score",1,8.5)</f>
        <v>8.5</v>
      </c>
      <c r="CC23">
        <f>IF('8. Heures sociales'!$C$3="Score",1,6.5)</f>
        <v>6.5</v>
      </c>
      <c r="CD23">
        <f>IF('8. Heures sociales'!$C$3="Score",0,2.5)</f>
        <v>2.5</v>
      </c>
      <c r="CE23">
        <f>IF('8. Heures sociales'!$C$3="Score",1,13)</f>
        <v>13</v>
      </c>
      <c r="CF23">
        <f>IF('8. Heures sociales'!$C$3="Score",2,17.5)</f>
        <v>17.5</v>
      </c>
      <c r="CG23">
        <f>IF('8. Heures sociales'!$C$3="Score",2,17.5)</f>
        <v>17.5</v>
      </c>
      <c r="CH23">
        <f>IF('8. Heures sociales'!$C$3="Score",2,21.5)</f>
        <v>21.5</v>
      </c>
      <c r="CI23">
        <f>IF('8. Heures sociales'!$C$3="Score",2,19.5)</f>
        <v>19.5</v>
      </c>
      <c r="CJ23">
        <f>IF('8. Heures sociales'!$C$3="Score",2,21.5)</f>
        <v>21.5</v>
      </c>
      <c r="CK23">
        <f>IF('8. Heures sociales'!$C$3="Score",2,23.5)</f>
        <v>23.5</v>
      </c>
      <c r="CL23">
        <f>IF('8. Heures sociales'!$C$3="Score",2,23.5)</f>
        <v>23.5</v>
      </c>
      <c r="CM23">
        <f>IF('8. Heures sociales'!$C$3="Score",2,19)</f>
        <v>19</v>
      </c>
      <c r="CN23">
        <f>IF('8. Heures sociales'!$C$3="Score",2,19)</f>
        <v>19</v>
      </c>
      <c r="CO23">
        <f>IF('8. Heures sociales'!$C$3="Score",2,17)</f>
        <v>17</v>
      </c>
      <c r="CP23">
        <f>IF('8. Heures sociales'!$C$3="Score",2,17)</f>
        <v>17</v>
      </c>
      <c r="CQ23">
        <f>IF('8. Heures sociales'!$C$3="Score",2,19)</f>
        <v>19</v>
      </c>
      <c r="CR23">
        <f>IF('8. Heures sociales'!$C$3="Score",2,17)</f>
        <v>17</v>
      </c>
      <c r="CS23">
        <f>IF('8. Heures sociales'!$C$3="Score",1,6)</f>
        <v>6</v>
      </c>
      <c r="CT23">
        <f>IF('8. Heures sociales'!$C$3="Score",1,6)</f>
        <v>6</v>
      </c>
      <c r="CU23">
        <f>IF('8. Heures sociales'!$C$3="Score",1,6)</f>
        <v>6</v>
      </c>
      <c r="CV23">
        <f>IF('8. Heures sociales'!$C$3="Score",0,4)</f>
        <v>4</v>
      </c>
      <c r="CW23">
        <f>IF('8. Heures sociales'!$C$3="Score",1,6)</f>
        <v>6</v>
      </c>
      <c r="CX23">
        <f>IF('8. Heures sociales'!$C$3="Score",1,6)</f>
        <v>6</v>
      </c>
      <c r="CY23">
        <f>IF('8. Heures sociales'!$C$3="Score",1,6)</f>
        <v>6</v>
      </c>
      <c r="CZ23">
        <f>IF('8. Heures sociales'!$C$3="Score",1,6)</f>
        <v>6</v>
      </c>
      <c r="DA23">
        <f>IF('8. Heures sociales'!$C$3="Score",1,6)</f>
        <v>6</v>
      </c>
    </row>
    <row r="24" spans="1:105" x14ac:dyDescent="0.35">
      <c r="B24" s="186" t="e">
        <f>#REF!</f>
        <v>#REF!</v>
      </c>
      <c r="C24" s="172">
        <v>1</v>
      </c>
      <c r="D24" s="207">
        <f t="shared" si="3"/>
        <v>3.5294117647058822</v>
      </c>
      <c r="E24" s="187">
        <f>IF('8. Heures sociales'!$C$3="Score",,)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IF('8. Heures sociales'!$C$3="Score",,)</f>
        <v>0</v>
      </c>
      <c r="Q24" s="187">
        <f>IF('8. Heures sociales'!$C$3="Score",,)</f>
        <v>0</v>
      </c>
      <c r="R24" s="188">
        <f>IF('8. Heures sociales'!$C$3="Score",,)</f>
        <v>0</v>
      </c>
      <c r="S24" s="188">
        <f>IF('8. Heures sociales'!$C$3="Score",,)</f>
        <v>0</v>
      </c>
      <c r="T24" s="187">
        <f>IF('8. Heures sociales'!$C$3="Score",,)</f>
        <v>0</v>
      </c>
      <c r="U24" s="172">
        <f>IF('8. Heures sociales'!$C$3="Score",2,13.5)</f>
        <v>13.5</v>
      </c>
      <c r="V24" s="172">
        <f>IF('8. Heures sociales'!$C$3="Score",2,15)</f>
        <v>15</v>
      </c>
      <c r="W24" s="172">
        <f>IF('8. Heures sociales'!$C$3="Score",2,13.5)</f>
        <v>13.5</v>
      </c>
      <c r="X24" s="172">
        <f>IF('8. Heures sociales'!$C$3="Score",1,12)</f>
        <v>12</v>
      </c>
      <c r="Y24" s="172">
        <f>IF('8. Heures sociales'!$C$3="Score",2,16)</f>
        <v>16</v>
      </c>
      <c r="Z24" s="172">
        <f>IF('8. Heures sociales'!$C$3="Score",2,16)</f>
        <v>16</v>
      </c>
      <c r="AA24" s="172">
        <f>IF('8. Heures sociales'!$C$3="Score",0,5.5)</f>
        <v>5.5</v>
      </c>
      <c r="AB24" s="172">
        <f>IF('8. Heures sociales'!$C$3="Score",0,5.5)</f>
        <v>5.5</v>
      </c>
      <c r="AC24" s="172">
        <f>IF('8. Heures sociales'!$C$3="Score",0,4)</f>
        <v>4</v>
      </c>
      <c r="AD24" s="172">
        <f>IF('8. Heures sociales'!$C$3="Score",0,4)</f>
        <v>4</v>
      </c>
      <c r="AE24" s="172">
        <f>IF('8. Heures sociales'!$C$3="Score",0,4)</f>
        <v>4</v>
      </c>
      <c r="AF24" s="172">
        <f>IF('8. Heures sociales'!$C$3="Score",0,0)</f>
        <v>0</v>
      </c>
      <c r="AG24" s="172">
        <f>IF('8. Heures sociales'!$C$3="Score",0,0)</f>
        <v>0</v>
      </c>
      <c r="AH24" s="172">
        <f>IF('8. Heures sociales'!$C$3="Score",0,0)</f>
        <v>0</v>
      </c>
      <c r="AI24" s="172">
        <f>IF('8. Heures sociales'!$C$3="Score",0,0)</f>
        <v>0</v>
      </c>
      <c r="AJ24" s="172">
        <f>IF('8. Heures sociales'!$C$3="Score",0,0)</f>
        <v>0</v>
      </c>
      <c r="AK24" s="172">
        <f>IF('8. Heures sociales'!$C$3="Score",0,1.5)</f>
        <v>1.5</v>
      </c>
      <c r="AL24" s="172">
        <f>IF('8. Heures sociales'!$C$3="Score",0,3)</f>
        <v>3</v>
      </c>
      <c r="AM24" s="172">
        <f>IF('8. Heures sociales'!$C$3="Score",0,3)</f>
        <v>3</v>
      </c>
      <c r="AN24" s="172">
        <f>IF('8. Heures sociales'!$C$3="Score",0,3)</f>
        <v>3</v>
      </c>
      <c r="AO24" s="172">
        <f>IF('8. Heures sociales'!$C$3="Score",0,3)</f>
        <v>3</v>
      </c>
      <c r="AP24" s="172">
        <f>IF('8. Heures sociales'!$C$3="Score",0,3)</f>
        <v>3</v>
      </c>
      <c r="AQ24" s="172">
        <f>IF('8. Heures sociales'!$C$3="Score",0,3)</f>
        <v>3</v>
      </c>
      <c r="AR24" s="172">
        <f>IF('8. Heures sociales'!$C$3="Score",0,1.5)</f>
        <v>1.5</v>
      </c>
      <c r="AS24" s="189">
        <f>IF('8. Heures sociales'!$C$3="Score",0,1.5)</f>
        <v>1.5</v>
      </c>
      <c r="AT24" s="4">
        <f>IF('8. Heures sociales'!$C$3="Score",0,3)</f>
        <v>3</v>
      </c>
      <c r="AU24" s="4">
        <f>IF('8. Heures sociales'!$C$3="Score",0,3)</f>
        <v>3</v>
      </c>
      <c r="AV24" s="4">
        <f>IF('8. Heures sociales'!$C$3="Score",0,3)</f>
        <v>3</v>
      </c>
      <c r="AW24" s="4">
        <f>IF('8. Heures sociales'!$C$3="Score",0,3)</f>
        <v>3</v>
      </c>
      <c r="AX24" s="4">
        <f>IF('8. Heures sociales'!$C$3="Score",0,3)</f>
        <v>3</v>
      </c>
      <c r="AY24" s="4">
        <f>IF('8. Heures sociales'!$C$3="Score",0,4.5)</f>
        <v>4.5</v>
      </c>
      <c r="AZ24" s="4">
        <f>IF('8. Heures sociales'!$C$3="Score",0,3)</f>
        <v>3</v>
      </c>
      <c r="BA24" s="4">
        <f>IF('8. Heures sociales'!$C$3="Score",0,1.5)</f>
        <v>1.5</v>
      </c>
      <c r="BB24" s="4">
        <f>IF('8. Heures sociales'!$C$3="Score",0,5.5)</f>
        <v>5.5</v>
      </c>
      <c r="BC24" s="4">
        <f>IF('8. Heures sociales'!$C$3="Score",1,6)</f>
        <v>6</v>
      </c>
      <c r="BD24" s="4">
        <f>IF('8. Heures sociales'!$C$3="Score",1,6)</f>
        <v>6</v>
      </c>
      <c r="BE24" s="4">
        <f>IF('8. Heures sociales'!$C$3="Score",1,6)</f>
        <v>6</v>
      </c>
      <c r="BF24" s="4">
        <f>IF('8. Heures sociales'!$C$3="Score",1,6)</f>
        <v>6</v>
      </c>
      <c r="BG24" s="4">
        <f>IF('8. Heures sociales'!$C$3="Score",1,7.5)</f>
        <v>7.5</v>
      </c>
      <c r="BH24" s="4">
        <f>IF('8. Heures sociales'!$C$3="Score",1,7.5)</f>
        <v>7.5</v>
      </c>
      <c r="BI24" s="4">
        <f>IF('8. Heures sociales'!$C$3="Score",0,3.5)</f>
        <v>3.5</v>
      </c>
      <c r="BJ24" s="4">
        <f>IF('8. Heures sociales'!$C$3="Score",0,3)</f>
        <v>3</v>
      </c>
      <c r="BK24" s="4">
        <f>IF('8. Heures sociales'!$C$3="Score",0,3)</f>
        <v>3</v>
      </c>
      <c r="BL24" s="4">
        <f>IF('8. Heures sociales'!$C$3="Score",0,3)</f>
        <v>3</v>
      </c>
      <c r="BM24" s="4">
        <f>IF('8. Heures sociales'!$C$3="Score",0,1.5)</f>
        <v>1.5</v>
      </c>
      <c r="BN24" s="4">
        <f>IF('8. Heures sociales'!$C$3="Score",0,0)</f>
        <v>0</v>
      </c>
      <c r="BO24" s="4">
        <f>IF('8. Heures sociales'!$C$3="Score",0,0)</f>
        <v>0</v>
      </c>
      <c r="BP24" s="4">
        <f>IF('8. Heures sociales'!$C$3="Score",0,0)</f>
        <v>0</v>
      </c>
      <c r="BQ24" s="4">
        <f>IF('8. Heures sociales'!$C$3="Score",0,0)</f>
        <v>0</v>
      </c>
      <c r="BR24" s="4">
        <f>IF('8. Heures sociales'!$C$3="Score",0,0)</f>
        <v>0</v>
      </c>
      <c r="BS24" s="4">
        <f>IF('8. Heures sociales'!$C$3="Score",0,0)</f>
        <v>0</v>
      </c>
      <c r="BT24" s="4">
        <f>IF('8. Heures sociales'!$C$3="Score",0,0)</f>
        <v>0</v>
      </c>
      <c r="BU24" s="4">
        <f>IF('8. Heures sociales'!$C$3="Score",0,0)</f>
        <v>0</v>
      </c>
      <c r="BV24" s="4">
        <f>IF('8. Heures sociales'!$C$3="Score",0,0)</f>
        <v>0</v>
      </c>
      <c r="BW24" s="4">
        <f>IF('8. Heures sociales'!$C$3="Score",0,0)</f>
        <v>0</v>
      </c>
      <c r="BX24" s="4">
        <f>IF('8. Heures sociales'!$C$3="Score",0,4.5)</f>
        <v>4.5</v>
      </c>
      <c r="BY24">
        <f>IF('8. Heures sociales'!$C$3="Score",0,5)</f>
        <v>5</v>
      </c>
      <c r="BZ24">
        <f>IF('8. Heures sociales'!$C$3="Score",0,5)</f>
        <v>5</v>
      </c>
      <c r="CA24">
        <f>IF('8. Heures sociales'!$C$3="Score",1,6.5)</f>
        <v>6.5</v>
      </c>
      <c r="CB24">
        <f>IF('8. Heures sociales'!$C$3="Score",1,6.5)</f>
        <v>6.5</v>
      </c>
      <c r="CC24">
        <f>IF('8. Heures sociales'!$C$3="Score",1,8)</f>
        <v>8</v>
      </c>
      <c r="CD24">
        <f>IF('8. Heures sociales'!$C$3="Score",1,8)</f>
        <v>8</v>
      </c>
      <c r="CE24">
        <f>IF('8. Heures sociales'!$C$3="Score",0,3.5)</f>
        <v>3.5</v>
      </c>
      <c r="CF24">
        <f>IF('8. Heures sociales'!$C$3="Score",0,3)</f>
        <v>3</v>
      </c>
      <c r="CG24">
        <f>IF('8. Heures sociales'!$C$3="Score",0,4.5)</f>
        <v>4.5</v>
      </c>
      <c r="CH24">
        <f>IF('8. Heures sociales'!$C$3="Score",0,3)</f>
        <v>3</v>
      </c>
      <c r="CI24">
        <f>IF('8. Heures sociales'!$C$3="Score",0,3)</f>
        <v>3</v>
      </c>
      <c r="CJ24">
        <f>IF('8. Heures sociales'!$C$3="Score",0,1.5)</f>
        <v>1.5</v>
      </c>
      <c r="CK24">
        <f>IF('8. Heures sociales'!$C$3="Score",0,1.5)</f>
        <v>1.5</v>
      </c>
      <c r="CL24">
        <f>IF('8. Heures sociales'!$C$3="Score",0,1.5)</f>
        <v>1.5</v>
      </c>
      <c r="CM24">
        <f>IF('8. Heures sociales'!$C$3="Score",0,1.5)</f>
        <v>1.5</v>
      </c>
      <c r="CN24">
        <f>IF('8. Heures sociales'!$C$3="Score",0,0)</f>
        <v>0</v>
      </c>
      <c r="CO24">
        <f>IF('8. Heures sociales'!$C$3="Score",0,0)</f>
        <v>0</v>
      </c>
      <c r="CP24">
        <f>IF('8. Heures sociales'!$C$3="Score",0,0)</f>
        <v>0</v>
      </c>
      <c r="CQ24">
        <f>IF('8. Heures sociales'!$C$3="Score",0,0)</f>
        <v>0</v>
      </c>
      <c r="CR24">
        <f>IF('8. Heures sociales'!$C$3="Score",0,0)</f>
        <v>0</v>
      </c>
      <c r="CS24">
        <f>IF('8. Heures sociales'!$C$3="Score",0,0)</f>
        <v>0</v>
      </c>
      <c r="CT24">
        <f>IF('8. Heures sociales'!$C$3="Score",0,0)</f>
        <v>0</v>
      </c>
      <c r="CU24">
        <f>IF('8. Heures sociales'!$C$3="Score",0,1.5)</f>
        <v>1.5</v>
      </c>
      <c r="CV24">
        <f>IF('8. Heures sociales'!$C$3="Score",0,3)</f>
        <v>3</v>
      </c>
      <c r="CW24">
        <f>IF('8. Heures sociales'!$C$3="Score",0,3)</f>
        <v>3</v>
      </c>
      <c r="CX24">
        <f>IF('8. Heures sociales'!$C$3="Score",0,3)</f>
        <v>3</v>
      </c>
      <c r="CY24">
        <f>IF('8. Heures sociales'!$C$3="Score",0,3)</f>
        <v>3</v>
      </c>
      <c r="CZ24">
        <f>IF('8. Heures sociales'!$C$3="Score",0,3)</f>
        <v>3</v>
      </c>
      <c r="DA24">
        <f>IF('8. Heures sociales'!$C$3="Score",0,3)</f>
        <v>3</v>
      </c>
    </row>
    <row r="25" spans="1:105" x14ac:dyDescent="0.35">
      <c r="B25" s="186" t="e">
        <f>#REF!</f>
        <v>#REF!</v>
      </c>
      <c r="C25" s="172">
        <v>1</v>
      </c>
      <c r="D25" s="207">
        <f t="shared" si="3"/>
        <v>7.552941176470588</v>
      </c>
      <c r="E25" s="188">
        <f>IF('8. Heures sociales'!$C$3="Score",,)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IF('8. Heures sociales'!$C$3="Score",,)</f>
        <v>0</v>
      </c>
      <c r="Q25" s="187">
        <f>IF('8. Heures sociales'!$C$3="Score",,)</f>
        <v>0</v>
      </c>
      <c r="R25" s="188">
        <f>IF('8. Heures sociales'!$C$3="Score",,)</f>
        <v>0</v>
      </c>
      <c r="S25" s="188">
        <f>IF('8. Heures sociales'!$C$3="Score",,)</f>
        <v>0</v>
      </c>
      <c r="T25" s="187">
        <f>IF('8. Heures sociales'!$C$3="Score",,)</f>
        <v>0</v>
      </c>
      <c r="U25" s="172">
        <f>IF('8. Heures sociales'!$C$3="Score",2,13.5)</f>
        <v>13.5</v>
      </c>
      <c r="V25" s="172">
        <f>IF('8. Heures sociales'!$C$3="Score",2,17.5)</f>
        <v>17.5</v>
      </c>
      <c r="W25" s="172">
        <f>IF('8. Heures sociales'!$C$3="Score",2,20)</f>
        <v>20</v>
      </c>
      <c r="X25" s="172">
        <f>IF('8. Heures sociales'!$C$3="Score",2,18.5)</f>
        <v>18.5</v>
      </c>
      <c r="Y25" s="172">
        <f>IF('8. Heures sociales'!$C$3="Score",2,18.5)</f>
        <v>18.5</v>
      </c>
      <c r="Z25" s="172">
        <f>IF('8. Heures sociales'!$C$3="Score",2,18.5)</f>
        <v>18.5</v>
      </c>
      <c r="AA25" s="172">
        <f>IF('8. Heures sociales'!$C$3="Score",2,18.5)</f>
        <v>18.5</v>
      </c>
      <c r="AB25" s="172">
        <f>IF('8. Heures sociales'!$C$3="Score",1,8)</f>
        <v>8</v>
      </c>
      <c r="AC25" s="172">
        <f>IF('8. Heures sociales'!$C$3="Score",0,5.5)</f>
        <v>5.5</v>
      </c>
      <c r="AD25" s="172">
        <f>IF('8. Heures sociales'!$C$3="Score",0,3)</f>
        <v>3</v>
      </c>
      <c r="AE25" s="172">
        <f>IF('8. Heures sociales'!$C$3="Score",0,3)</f>
        <v>3</v>
      </c>
      <c r="AF25" s="172">
        <f>IF('8. Heures sociales'!$C$3="Score",0,3)</f>
        <v>3</v>
      </c>
      <c r="AG25" s="172">
        <f>IF('8. Heures sociales'!$C$3="Score",0,4.5)</f>
        <v>4.5</v>
      </c>
      <c r="AH25" s="172">
        <f>IF('8. Heures sociales'!$C$3="Score",2,15)</f>
        <v>15</v>
      </c>
      <c r="AI25" s="172">
        <f>IF('8. Heures sociales'!$C$3="Score",2,25.5)</f>
        <v>25.5</v>
      </c>
      <c r="AJ25" s="172">
        <f>IF('8. Heures sociales'!$C$3="Score",2,24)</f>
        <v>24</v>
      </c>
      <c r="AK25" s="172">
        <f>IF('8. Heures sociales'!$C$3="Score",2,22.5)</f>
        <v>22.5</v>
      </c>
      <c r="AL25" s="172">
        <f>IF('8. Heures sociales'!$C$3="Score",2,24)</f>
        <v>24</v>
      </c>
      <c r="AM25" s="172">
        <f>IF('8. Heures sociales'!$C$3="Score",2,24)</f>
        <v>24</v>
      </c>
      <c r="AN25" s="172">
        <f>IF('8. Heures sociales'!$C$3="Score",2,24)</f>
        <v>24</v>
      </c>
      <c r="AO25" s="172">
        <f>IF('8. Heures sociales'!$C$3="Score",2,13.5)</f>
        <v>13.5</v>
      </c>
      <c r="AP25" s="172">
        <f>IF('8. Heures sociales'!$C$3="Score",0,3)</f>
        <v>3</v>
      </c>
      <c r="AQ25" s="172">
        <f>IF('8. Heures sociales'!$C$3="Score",0,3)</f>
        <v>3</v>
      </c>
      <c r="AR25" s="172">
        <f>IF('8. Heures sociales'!$C$3="Score",0,3)</f>
        <v>3</v>
      </c>
      <c r="AS25" s="189">
        <f>IF('8. Heures sociales'!$C$3="Score",0,1.5)</f>
        <v>1.5</v>
      </c>
      <c r="AT25" s="4">
        <f>IF('8. Heures sociales'!$C$3="Score",0,1.5)</f>
        <v>1.5</v>
      </c>
      <c r="AU25" s="4">
        <f>IF('8. Heures sociales'!$C$3="Score",0,1.5)</f>
        <v>1.5</v>
      </c>
      <c r="AV25" s="4">
        <f>IF('8. Heures sociales'!$C$3="Score",1,12)</f>
        <v>12</v>
      </c>
      <c r="AW25" s="4">
        <f>IF('8. Heures sociales'!$C$3="Score",2,22.5)</f>
        <v>22.5</v>
      </c>
      <c r="AX25" s="4">
        <f>IF('8. Heures sociales'!$C$3="Score",2,22.5)</f>
        <v>22.5</v>
      </c>
      <c r="AY25" s="4">
        <f>IF('8. Heures sociales'!$C$3="Score",2,26.5)</f>
        <v>26.5</v>
      </c>
      <c r="AZ25" s="4">
        <f>IF('8. Heures sociales'!$C$3="Score",2,26.5)</f>
        <v>26.5</v>
      </c>
      <c r="BA25" s="4">
        <f>IF('8. Heures sociales'!$C$3="Score",2,26.5)</f>
        <v>26.5</v>
      </c>
      <c r="BB25" s="4">
        <f>IF('8. Heures sociales'!$C$3="Score",2,25)</f>
        <v>25</v>
      </c>
      <c r="BC25" s="4">
        <f>IF('8. Heures sociales'!$C$3="Score",2,14.5)</f>
        <v>14.5</v>
      </c>
      <c r="BD25" s="4">
        <f>IF('8. Heures sociales'!$C$3="Score",1,8.5)</f>
        <v>8.5</v>
      </c>
      <c r="BE25" s="4">
        <f>IF('8. Heures sociales'!$C$3="Score",1,8.5)</f>
        <v>8.5</v>
      </c>
      <c r="BF25" s="4">
        <f>IF('8. Heures sociales'!$C$3="Score",0,4.5)</f>
        <v>4.5</v>
      </c>
      <c r="BG25" s="4">
        <f>IF('8. Heures sociales'!$C$3="Score",0,4.5)</f>
        <v>4.5</v>
      </c>
      <c r="BH25" s="4">
        <f>IF('8. Heures sociales'!$C$3="Score",1,6)</f>
        <v>6</v>
      </c>
      <c r="BI25" s="4">
        <f>IF('8. Heures sociales'!$C$3="Score",1,7.5)</f>
        <v>7.5</v>
      </c>
      <c r="BJ25" s="4">
        <f>IF('8. Heures sociales'!$C$3="Score",1,7.5)</f>
        <v>7.5</v>
      </c>
      <c r="BK25" s="4">
        <f>IF('8. Heures sociales'!$C$3="Score",0,3)</f>
        <v>3</v>
      </c>
      <c r="BL25" s="4">
        <f>IF('8. Heures sociales'!$C$3="Score",0,3)</f>
        <v>3</v>
      </c>
      <c r="BM25" s="4">
        <f>IF('8. Heures sociales'!$C$3="Score",0,3)</f>
        <v>3</v>
      </c>
      <c r="BN25" s="4">
        <f>IF('8. Heures sociales'!$C$3="Score",0,3)</f>
        <v>3</v>
      </c>
      <c r="BO25" s="4">
        <f>IF('8. Heures sociales'!$C$3="Score",0,1.5)</f>
        <v>1.5</v>
      </c>
      <c r="BP25" s="4">
        <f>IF('8. Heures sociales'!$C$3="Score",0,0)</f>
        <v>0</v>
      </c>
      <c r="BQ25" s="4">
        <f>IF('8. Heures sociales'!$C$3="Score",0,0)</f>
        <v>0</v>
      </c>
      <c r="BR25" s="4">
        <f>IF('8. Heures sociales'!$C$3="Score",0,0)</f>
        <v>0</v>
      </c>
      <c r="BS25" s="4">
        <f>IF('8. Heures sociales'!$C$3="Score",0,0)</f>
        <v>0</v>
      </c>
      <c r="BT25" s="4">
        <f>IF('8. Heures sociales'!$C$3="Score",0,0)</f>
        <v>0</v>
      </c>
      <c r="BU25" s="4">
        <f>IF('8. Heures sociales'!$C$3="Score",0,1.5)</f>
        <v>1.5</v>
      </c>
      <c r="BV25" s="4">
        <f>IF('8. Heures sociales'!$C$3="Score",0,1.5)</f>
        <v>1.5</v>
      </c>
      <c r="BW25" s="4">
        <f>IF('8. Heures sociales'!$C$3="Score",0,1.5)</f>
        <v>1.5</v>
      </c>
      <c r="BX25" s="4">
        <f>IF('8. Heures sociales'!$C$3="Score",0,1.5)</f>
        <v>1.5</v>
      </c>
      <c r="BY25">
        <f>IF('8. Heures sociales'!$C$3="Score",0,1.5)</f>
        <v>1.5</v>
      </c>
      <c r="BZ25">
        <f>IF('8. Heures sociales'!$C$3="Score",0,1.5)</f>
        <v>1.5</v>
      </c>
      <c r="CA25">
        <f>IF('8. Heures sociales'!$C$3="Score",0,3)</f>
        <v>3</v>
      </c>
      <c r="CB25">
        <f>IF('8. Heures sociales'!$C$3="Score",0,1.5)</f>
        <v>1.5</v>
      </c>
      <c r="CC25">
        <f>IF('8. Heures sociales'!$C$3="Score",0,1.5)</f>
        <v>1.5</v>
      </c>
      <c r="CD25">
        <f>IF('8. Heures sociales'!$C$3="Score",0,1.5)</f>
        <v>1.5</v>
      </c>
      <c r="CE25">
        <f>IF('8. Heures sociales'!$C$3="Score",0,1.5)</f>
        <v>1.5</v>
      </c>
      <c r="CF25">
        <f>IF('8. Heures sociales'!$C$3="Score",0,1.5)</f>
        <v>1.5</v>
      </c>
      <c r="CG25">
        <f>IF('8. Heures sociales'!$C$3="Score",0,1.5)</f>
        <v>1.5</v>
      </c>
      <c r="CH25">
        <f>IF('8. Heures sociales'!$C$3="Score",0,0)</f>
        <v>0</v>
      </c>
      <c r="CI25">
        <f>IF('8. Heures sociales'!$C$3="Score",0,0)</f>
        <v>0</v>
      </c>
      <c r="CJ25">
        <f>IF('8. Heures sociales'!$C$3="Score",0,0)</f>
        <v>0</v>
      </c>
      <c r="CK25">
        <f>IF('8. Heures sociales'!$C$3="Score",0,0)</f>
        <v>0</v>
      </c>
      <c r="CL25">
        <f>IF('8. Heures sociales'!$C$3="Score",0,0)</f>
        <v>0</v>
      </c>
      <c r="CM25">
        <f>IF('8. Heures sociales'!$C$3="Score",0,0)</f>
        <v>0</v>
      </c>
      <c r="CN25">
        <f>IF('8. Heures sociales'!$C$3="Score",0,0)</f>
        <v>0</v>
      </c>
      <c r="CO25">
        <f>IF('8. Heures sociales'!$C$3="Score",0,0)</f>
        <v>0</v>
      </c>
      <c r="CP25">
        <f>IF('8. Heures sociales'!$C$3="Score",0,0)</f>
        <v>0</v>
      </c>
      <c r="CQ25">
        <f>IF('8. Heures sociales'!$C$3="Score",0,0)</f>
        <v>0</v>
      </c>
      <c r="CR25">
        <f>IF('8. Heures sociales'!$C$3="Score",0,1.5)</f>
        <v>1.5</v>
      </c>
      <c r="CS25">
        <f>IF('8. Heures sociales'!$C$3="Score",0,1.5)</f>
        <v>1.5</v>
      </c>
      <c r="CT25">
        <f>IF('8. Heures sociales'!$C$3="Score",0,1.5)</f>
        <v>1.5</v>
      </c>
      <c r="CU25">
        <f>IF('8. Heures sociales'!$C$3="Score",0,1.5)</f>
        <v>1.5</v>
      </c>
      <c r="CV25">
        <f>IF('8. Heures sociales'!$C$3="Score",0,1.5)</f>
        <v>1.5</v>
      </c>
      <c r="CW25">
        <f>IF('8. Heures sociales'!$C$3="Score",0,1.5)</f>
        <v>1.5</v>
      </c>
      <c r="CX25">
        <f>IF('8. Heures sociales'!$C$3="Score",0,1.5)</f>
        <v>1.5</v>
      </c>
      <c r="CY25">
        <f>IF('8. Heures sociales'!$C$3="Score",0,1.5)</f>
        <v>1.5</v>
      </c>
      <c r="CZ25">
        <f>IF('8. Heures sociales'!$C$3="Score",1,12)</f>
        <v>12</v>
      </c>
      <c r="DA25">
        <f>IF('8. Heures sociales'!$C$3="Score",2,22.5)</f>
        <v>22.5</v>
      </c>
    </row>
    <row r="26" spans="1:105" x14ac:dyDescent="0.35">
      <c r="B26" s="186" t="e">
        <f>#REF!</f>
        <v>#REF!</v>
      </c>
      <c r="C26" s="172">
        <v>1</v>
      </c>
      <c r="D26" s="207">
        <f t="shared" si="3"/>
        <v>9.3882352941176475</v>
      </c>
      <c r="E26" s="188">
        <f>IF('8. Heures sociales'!$C$3="Score",,)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IF('8. Heures sociales'!$C$3="Score",,)</f>
        <v>0</v>
      </c>
      <c r="Q26" s="187">
        <f>IF('8. Heures sociales'!$C$3="Score",,)</f>
        <v>0</v>
      </c>
      <c r="R26" s="187">
        <f>IF('8. Heures sociales'!$C$3="Score",,)</f>
        <v>0</v>
      </c>
      <c r="S26" s="188">
        <f>IF('8. Heures sociales'!$C$3="Score",,)</f>
        <v>0</v>
      </c>
      <c r="T26" s="188">
        <f>IF('8. Heures sociales'!$C$3="Score",,)</f>
        <v>0</v>
      </c>
      <c r="U26" s="172">
        <f>IF('8. Heures sociales'!$C$3="Score",1,9.5)</f>
        <v>9.5</v>
      </c>
      <c r="V26" s="172">
        <f>IF('8. Heures sociales'!$C$3="Score",1,11)</f>
        <v>11</v>
      </c>
      <c r="W26" s="172">
        <f>IF('8. Heures sociales'!$C$3="Score",1,11)</f>
        <v>11</v>
      </c>
      <c r="X26" s="172">
        <f>IF('8. Heures sociales'!$C$3="Score",1,11)</f>
        <v>11</v>
      </c>
      <c r="Y26" s="172">
        <f>IF('8. Heures sociales'!$C$3="Score",1,11)</f>
        <v>11</v>
      </c>
      <c r="Z26" s="172">
        <f>IF('8. Heures sociales'!$C$3="Score",1,11)</f>
        <v>11</v>
      </c>
      <c r="AA26" s="172">
        <f>IF('8. Heures sociales'!$C$3="Score",1,6.5)</f>
        <v>6.5</v>
      </c>
      <c r="AB26" s="172">
        <f>IF('8. Heures sociales'!$C$3="Score",1,6)</f>
        <v>6</v>
      </c>
      <c r="AC26" s="172">
        <f>IF('8. Heures sociales'!$C$3="Score",0,4.5)</f>
        <v>4.5</v>
      </c>
      <c r="AD26" s="172">
        <f>IF('8. Heures sociales'!$C$3="Score",0,4.5)</f>
        <v>4.5</v>
      </c>
      <c r="AE26" s="172">
        <f>IF('8. Heures sociales'!$C$3="Score",0,4.5)</f>
        <v>4.5</v>
      </c>
      <c r="AF26" s="172">
        <f>IF('8. Heures sociales'!$C$3="Score",1,7)</f>
        <v>7</v>
      </c>
      <c r="AG26" s="172">
        <f>IF('8. Heures sociales'!$C$3="Score",1,7)</f>
        <v>7</v>
      </c>
      <c r="AH26" s="172">
        <f>IF('8. Heures sociales'!$C$3="Score",1,7)</f>
        <v>7</v>
      </c>
      <c r="AI26" s="172">
        <f>IF('8. Heures sociales'!$C$3="Score",1,7)</f>
        <v>7</v>
      </c>
      <c r="AJ26" s="172">
        <f>IF('8. Heures sociales'!$C$3="Score",1,8.5)</f>
        <v>8.5</v>
      </c>
      <c r="AK26" s="172">
        <f>IF('8. Heures sociales'!$C$3="Score",1,7)</f>
        <v>7</v>
      </c>
      <c r="AL26" s="172">
        <f>IF('8. Heures sociales'!$C$3="Score",1,7)</f>
        <v>7</v>
      </c>
      <c r="AM26" s="172">
        <f>IF('8. Heures sociales'!$C$3="Score",0,4.5)</f>
        <v>4.5</v>
      </c>
      <c r="AN26" s="172">
        <f>IF('8. Heures sociales'!$C$3="Score",1,8.5)</f>
        <v>8.5</v>
      </c>
      <c r="AO26" s="172">
        <f>IF('8. Heures sociales'!$C$3="Score",1,9)</f>
        <v>9</v>
      </c>
      <c r="AP26" s="172">
        <f>IF('8. Heures sociales'!$C$3="Score",1,9)</f>
        <v>9</v>
      </c>
      <c r="AQ26" s="172">
        <f>IF('8. Heures sociales'!$C$3="Score",1,7.5)</f>
        <v>7.5</v>
      </c>
      <c r="AR26" s="172">
        <f>IF('8. Heures sociales'!$C$3="Score",1,7.5)</f>
        <v>7.5</v>
      </c>
      <c r="AS26" s="189">
        <f>IF('8. Heures sociales'!$C$3="Score",1,6)</f>
        <v>6</v>
      </c>
      <c r="AT26" s="4">
        <f>IF('8. Heures sociales'!$C$3="Score",0,4.5)</f>
        <v>4.5</v>
      </c>
      <c r="AU26" s="4">
        <f>IF('8. Heures sociales'!$C$3="Score",0,0.5)</f>
        <v>0.5</v>
      </c>
      <c r="AV26" s="4">
        <f>IF('8. Heures sociales'!$C$3="Score",0,0)</f>
        <v>0</v>
      </c>
      <c r="AW26" s="4">
        <f>IF('8. Heures sociales'!$C$3="Score",0,0)</f>
        <v>0</v>
      </c>
      <c r="AX26" s="4">
        <f>IF('8. Heures sociales'!$C$3="Score",0,0)</f>
        <v>0</v>
      </c>
      <c r="AY26" s="4">
        <f>IF('8. Heures sociales'!$C$3="Score",0,1.5)</f>
        <v>1.5</v>
      </c>
      <c r="AZ26" s="4">
        <f>IF('8. Heures sociales'!$C$3="Score",0,3)</f>
        <v>3</v>
      </c>
      <c r="BA26" s="4">
        <f>IF('8. Heures sociales'!$C$3="Score",0,3)</f>
        <v>3</v>
      </c>
      <c r="BB26" s="4">
        <f>IF('8. Heures sociales'!$C$3="Score",0,4)</f>
        <v>4</v>
      </c>
      <c r="BC26" s="4">
        <f>IF('8. Heures sociales'!$C$3="Score",0,4)</f>
        <v>4</v>
      </c>
      <c r="BD26" s="4">
        <f>IF('8. Heures sociales'!$C$3="Score",1,8.5)</f>
        <v>8.5</v>
      </c>
      <c r="BE26" s="4">
        <f>IF('8. Heures sociales'!$C$3="Score",1,8.5)</f>
        <v>8.5</v>
      </c>
      <c r="BF26" s="4">
        <f>IF('8. Heures sociales'!$C$3="Score",1,8.5)</f>
        <v>8.5</v>
      </c>
      <c r="BG26" s="4">
        <f>IF('8. Heures sociales'!$C$3="Score",1,8.5)</f>
        <v>8.5</v>
      </c>
      <c r="BH26" s="4">
        <f>IF('8. Heures sociales'!$C$3="Score",1,10)</f>
        <v>10</v>
      </c>
      <c r="BI26" s="4">
        <f>IF('8. Heures sociales'!$C$3="Score",1,9)</f>
        <v>9</v>
      </c>
      <c r="BJ26" s="4">
        <f>IF('8. Heures sociales'!$C$3="Score",1,9)</f>
        <v>9</v>
      </c>
      <c r="BK26" s="4">
        <f>IF('8. Heures sociales'!$C$3="Score",0,4.5)</f>
        <v>4.5</v>
      </c>
      <c r="BL26" s="4">
        <f>IF('8. Heures sociales'!$C$3="Score",0,4.5)</f>
        <v>4.5</v>
      </c>
      <c r="BM26" s="4">
        <f>IF('8. Heures sociales'!$C$3="Score",0,4.5)</f>
        <v>4.5</v>
      </c>
      <c r="BN26" s="4">
        <f>IF('8. Heures sociales'!$C$3="Score",0,4.5)</f>
        <v>4.5</v>
      </c>
      <c r="BO26" s="4">
        <f>IF('8. Heures sociales'!$C$3="Score",0,3)</f>
        <v>3</v>
      </c>
      <c r="BP26" s="4">
        <f>IF('8. Heures sociales'!$C$3="Score",0,3)</f>
        <v>3</v>
      </c>
      <c r="BQ26" s="4">
        <f>IF('8. Heures sociales'!$C$3="Score",2,13.5)</f>
        <v>13.5</v>
      </c>
      <c r="BR26" s="4">
        <f>IF('8. Heures sociales'!$C$3="Score",2,24)</f>
        <v>24</v>
      </c>
      <c r="BS26" s="4">
        <f>IF('8. Heures sociales'!$C$3="Score",2,25.5)</f>
        <v>25.5</v>
      </c>
      <c r="BT26" s="4">
        <f>IF('8. Heures sociales'!$C$3="Score",2,24)</f>
        <v>24</v>
      </c>
      <c r="BU26" s="4">
        <f>IF('8. Heures sociales'!$C$3="Score",2,24)</f>
        <v>24</v>
      </c>
      <c r="BV26" s="4">
        <f>IF('8. Heures sociales'!$C$3="Score",2,25.5)</f>
        <v>25.5</v>
      </c>
      <c r="BW26" s="4">
        <f>IF('8. Heures sociales'!$C$3="Score",2,29.5)</f>
        <v>29.5</v>
      </c>
      <c r="BX26" s="4">
        <f>IF('8. Heures sociales'!$C$3="Score",2,19.5)</f>
        <v>19.5</v>
      </c>
      <c r="BY26">
        <f>IF('8. Heures sociales'!$C$3="Score",1,9)</f>
        <v>9</v>
      </c>
      <c r="BZ26">
        <f>IF('8. Heures sociales'!$C$3="Score",1,7.5)</f>
        <v>7.5</v>
      </c>
      <c r="CA26">
        <f>IF('8. Heures sociales'!$C$3="Score",1,7.5)</f>
        <v>7.5</v>
      </c>
      <c r="CB26">
        <f>IF('8. Heures sociales'!$C$3="Score",1,6)</f>
        <v>6</v>
      </c>
      <c r="CC26">
        <f>IF('8. Heures sociales'!$C$3="Score",0,4.5)</f>
        <v>4.5</v>
      </c>
      <c r="CD26">
        <f>IF('8. Heures sociales'!$C$3="Score",0,0.5)</f>
        <v>0.5</v>
      </c>
      <c r="CE26">
        <f>IF('8. Heures sociales'!$C$3="Score",0,0)</f>
        <v>0</v>
      </c>
      <c r="CF26">
        <f>IF('8. Heures sociales'!$C$3="Score",0,0)</f>
        <v>0</v>
      </c>
      <c r="CG26">
        <f>IF('8. Heures sociales'!$C$3="Score",0,0)</f>
        <v>0</v>
      </c>
      <c r="CH26">
        <f>IF('8. Heures sociales'!$C$3="Score",0,1.5)</f>
        <v>1.5</v>
      </c>
      <c r="CI26">
        <f>IF('8. Heures sociales'!$C$3="Score",0,3)</f>
        <v>3</v>
      </c>
      <c r="CJ26">
        <f>IF('8. Heures sociales'!$C$3="Score",0,4.5)</f>
        <v>4.5</v>
      </c>
      <c r="CK26">
        <f>IF('8. Heures sociales'!$C$3="Score",0,4.5)</f>
        <v>4.5</v>
      </c>
      <c r="CL26">
        <f>IF('8. Heures sociales'!$C$3="Score",2,15)</f>
        <v>15</v>
      </c>
      <c r="CM26">
        <f>IF('8. Heures sociales'!$C$3="Score",2,25.5)</f>
        <v>25.5</v>
      </c>
      <c r="CN26">
        <f>IF('8. Heures sociales'!$C$3="Score",2,25.5)</f>
        <v>25.5</v>
      </c>
      <c r="CO26">
        <f>IF('8. Heures sociales'!$C$3="Score",2,25.5)</f>
        <v>25.5</v>
      </c>
      <c r="CP26">
        <f>IF('8. Heures sociales'!$C$3="Score",2,25.5)</f>
        <v>25.5</v>
      </c>
      <c r="CQ26">
        <f>IF('8. Heures sociales'!$C$3="Score",2,25.5)</f>
        <v>25.5</v>
      </c>
      <c r="CR26">
        <f>IF('8. Heures sociales'!$C$3="Score",2,25.5)</f>
        <v>25.5</v>
      </c>
      <c r="CS26">
        <f>IF('8. Heures sociales'!$C$3="Score",2,19.5)</f>
        <v>19.5</v>
      </c>
      <c r="CT26">
        <f>IF('8. Heures sociales'!$C$3="Score",1,9.5)</f>
        <v>9.5</v>
      </c>
      <c r="CU26">
        <f>IF('8. Heures sociales'!$C$3="Score",1,11)</f>
        <v>11</v>
      </c>
      <c r="CV26">
        <f>IF('8. Heures sociales'!$C$3="Score",1,11)</f>
        <v>11</v>
      </c>
      <c r="CW26">
        <f>IF('8. Heures sociales'!$C$3="Score",1,11)</f>
        <v>11</v>
      </c>
      <c r="CX26">
        <f>IF('8. Heures sociales'!$C$3="Score",1,11)</f>
        <v>11</v>
      </c>
      <c r="CY26">
        <f>IF('8. Heures sociales'!$C$3="Score",1,11)</f>
        <v>11</v>
      </c>
      <c r="CZ26">
        <f>IF('8. Heures sociales'!$C$3="Score",1,6.5)</f>
        <v>6.5</v>
      </c>
      <c r="DA26">
        <f>IF('8. Heures sociales'!$C$3="Score",1,6)</f>
        <v>6</v>
      </c>
    </row>
    <row r="27" spans="1:105" ht="15" thickBot="1" x14ac:dyDescent="0.4">
      <c r="B27" s="186" t="e">
        <f>#REF!</f>
        <v>#REF!</v>
      </c>
      <c r="C27" s="191">
        <v>1</v>
      </c>
      <c r="D27" s="208">
        <f t="shared" si="3"/>
        <v>16.399999999999999</v>
      </c>
      <c r="E27" s="191">
        <f>IF('8. Heures sociales'!$C$3="Score",,)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IF('8. Heures sociales'!$C$3="Score",,)</f>
        <v>0</v>
      </c>
      <c r="Q27" s="191">
        <f>IF('8. Heures sociales'!$C$3="Score",,)</f>
        <v>0</v>
      </c>
      <c r="R27" s="191">
        <f>IF('8. Heures sociales'!$C$3="Score",,)</f>
        <v>0</v>
      </c>
      <c r="S27" s="191">
        <f>IF('8. Heures sociales'!$C$3="Score",,)</f>
        <v>0</v>
      </c>
      <c r="T27" s="192">
        <f>IF('8. Heures sociales'!$C$3="Score",,)</f>
        <v>0</v>
      </c>
      <c r="U27" s="193">
        <f>IF('8. Heures sociales'!$C$3="Score",2,19)</f>
        <v>19</v>
      </c>
      <c r="V27" s="193">
        <f>IF('8. Heures sociales'!$C$3="Score",2,21)</f>
        <v>21</v>
      </c>
      <c r="W27" s="193">
        <f>IF('8. Heures sociales'!$C$3="Score",2,23)</f>
        <v>23</v>
      </c>
      <c r="X27" s="193">
        <f>IF('8. Heures sociales'!$C$3="Score",2,21)</f>
        <v>21</v>
      </c>
      <c r="Y27" s="193">
        <f>IF('8. Heures sociales'!$C$3="Score",2,17)</f>
        <v>17</v>
      </c>
      <c r="Z27" s="193">
        <f>IF('8. Heures sociales'!$C$3="Score",2,19)</f>
        <v>19</v>
      </c>
      <c r="AA27" s="193">
        <f>IF('8. Heures sociales'!$C$3="Score",2,30)</f>
        <v>30</v>
      </c>
      <c r="AB27" s="193">
        <f>IF('8. Heures sociales'!$C$3="Score",2,23.5)</f>
        <v>23.5</v>
      </c>
      <c r="AC27" s="193">
        <f>IF('8. Heures sociales'!$C$3="Score",2,21.5)</f>
        <v>21.5</v>
      </c>
      <c r="AD27" s="193">
        <f>IF('8. Heures sociales'!$C$3="Score",2,17.5)</f>
        <v>17.5</v>
      </c>
      <c r="AE27" s="193">
        <f>IF('8. Heures sociales'!$C$3="Score",2,17.5)</f>
        <v>17.5</v>
      </c>
      <c r="AF27" s="193">
        <f>IF('8. Heures sociales'!$C$3="Score",2,17.5)</f>
        <v>17.5</v>
      </c>
      <c r="AG27" s="193">
        <f>IF('8. Heures sociales'!$C$3="Score",2,15.5)</f>
        <v>15.5</v>
      </c>
      <c r="AH27" s="193">
        <f>IF('8. Heures sociales'!$C$3="Score",0,4.5)</f>
        <v>4.5</v>
      </c>
      <c r="AI27" s="193">
        <f>IF('8. Heures sociales'!$C$3="Score",0,0)</f>
        <v>0</v>
      </c>
      <c r="AJ27" s="193">
        <f>IF('8. Heures sociales'!$C$3="Score",0,0)</f>
        <v>0</v>
      </c>
      <c r="AK27" s="193">
        <f>IF('8. Heures sociales'!$C$3="Score",0,2)</f>
        <v>2</v>
      </c>
      <c r="AL27" s="193">
        <f>IF('8. Heures sociales'!$C$3="Score",0,4)</f>
        <v>4</v>
      </c>
      <c r="AM27" s="193">
        <f>IF('8. Heures sociales'!$C$3="Score",1,8)</f>
        <v>8</v>
      </c>
      <c r="AN27" s="193">
        <f>IF('8. Heures sociales'!$C$3="Score",1,8)</f>
        <v>8</v>
      </c>
      <c r="AO27" s="193">
        <f>IF('8. Heures sociales'!$C$3="Score",1,8)</f>
        <v>8</v>
      </c>
      <c r="AP27" s="193">
        <f>IF('8. Heures sociales'!$C$3="Score",2,19)</f>
        <v>19</v>
      </c>
      <c r="AQ27" s="193">
        <f>IF('8. Heures sociales'!$C$3="Score",2,21)</f>
        <v>21</v>
      </c>
      <c r="AR27" s="193">
        <f>IF('8. Heures sociales'!$C$3="Score",2,23)</f>
        <v>23</v>
      </c>
      <c r="AS27" s="195">
        <f>IF('8. Heures sociales'!$C$3="Score",2,21)</f>
        <v>21</v>
      </c>
      <c r="AT27" s="4">
        <f>IF('8. Heures sociales'!$C$3="Score",2,17)</f>
        <v>17</v>
      </c>
      <c r="AU27" s="4">
        <f>IF('8. Heures sociales'!$C$3="Score",2,19)</f>
        <v>19</v>
      </c>
      <c r="AV27" s="4">
        <f>IF('8. Heures sociales'!$C$3="Score",2,30)</f>
        <v>30</v>
      </c>
      <c r="AW27" s="4">
        <f>IF('8. Heures sociales'!$C$3="Score",2,23.5)</f>
        <v>23.5</v>
      </c>
      <c r="AX27" s="4">
        <f>IF('8. Heures sociales'!$C$3="Score",2,21.5)</f>
        <v>21.5</v>
      </c>
      <c r="AY27" s="4">
        <f>IF('8. Heures sociales'!$C$3="Score",2,17.5)</f>
        <v>17.5</v>
      </c>
      <c r="AZ27" s="4">
        <f>IF('8. Heures sociales'!$C$3="Score",2,19.5)</f>
        <v>19.5</v>
      </c>
      <c r="BA27" s="4">
        <f>IF('8. Heures sociales'!$C$3="Score",2,21.5)</f>
        <v>21.5</v>
      </c>
      <c r="BB27" s="4">
        <f>IF('8. Heures sociales'!$C$3="Score",2,23.5)</f>
        <v>23.5</v>
      </c>
      <c r="BC27" s="4">
        <f>IF('8. Heures sociales'!$C$3="Score",1,13)</f>
        <v>13</v>
      </c>
      <c r="BD27" s="4">
        <f>IF('8. Heures sociales'!$C$3="Score",1,8.5)</f>
        <v>8.5</v>
      </c>
      <c r="BE27" s="4">
        <f>IF('8. Heures sociales'!$C$3="Score",1,10.5)</f>
        <v>10.5</v>
      </c>
      <c r="BF27" s="4">
        <f>IF('8. Heures sociales'!$C$3="Score",1,12.5)</f>
        <v>12.5</v>
      </c>
      <c r="BG27" s="4">
        <f>IF('8. Heures sociales'!$C$3="Score",2,14.5)</f>
        <v>14.5</v>
      </c>
      <c r="BH27" s="4">
        <f>IF('8. Heures sociales'!$C$3="Score",1,12.5)</f>
        <v>12.5</v>
      </c>
      <c r="BI27" s="4">
        <f>IF('8. Heures sociales'!$C$3="Score",1,8.5)</f>
        <v>8.5</v>
      </c>
      <c r="BJ27" s="4">
        <f>IF('8. Heures sociales'!$C$3="Score",2,19)</f>
        <v>19</v>
      </c>
      <c r="BK27" s="4">
        <f>IF('8. Heures sociales'!$C$3="Score",2,30)</f>
        <v>30</v>
      </c>
      <c r="BL27" s="4">
        <f>IF('8. Heures sociales'!$C$3="Score",2,32)</f>
        <v>32</v>
      </c>
      <c r="BM27" s="4">
        <f>IF('8. Heures sociales'!$C$3="Score",2,30)</f>
        <v>30</v>
      </c>
      <c r="BN27" s="4">
        <f>IF('8. Heures sociales'!$C$3="Score",2,26)</f>
        <v>26</v>
      </c>
      <c r="BO27" s="4">
        <f>IF('8. Heures sociales'!$C$3="Score",2,26)</f>
        <v>26</v>
      </c>
      <c r="BP27" s="4">
        <f>IF('8. Heures sociales'!$C$3="Score",2,26)</f>
        <v>26</v>
      </c>
      <c r="BQ27" s="4">
        <f>IF('8. Heures sociales'!$C$3="Score",2,15)</f>
        <v>15</v>
      </c>
      <c r="BR27" s="4">
        <f>IF('8. Heures sociales'!$C$3="Score",0,4)</f>
        <v>4</v>
      </c>
      <c r="BS27" s="4">
        <f>IF('8. Heures sociales'!$C$3="Score",0,0)</f>
        <v>0</v>
      </c>
      <c r="BT27" s="4">
        <f>IF('8. Heures sociales'!$C$3="Score",0,0)</f>
        <v>0</v>
      </c>
      <c r="BU27" s="4">
        <f>IF('8. Heures sociales'!$C$3="Score",0,2)</f>
        <v>2</v>
      </c>
      <c r="BV27" s="4">
        <f>IF('8. Heures sociales'!$C$3="Score",0,4)</f>
        <v>4</v>
      </c>
      <c r="BW27" s="4">
        <f>IF('8. Heures sociales'!$C$3="Score",1,8)</f>
        <v>8</v>
      </c>
      <c r="BX27" s="4">
        <f>IF('8. Heures sociales'!$C$3="Score",1,8.5)</f>
        <v>8.5</v>
      </c>
      <c r="BY27">
        <f>IF('8. Heures sociales'!$C$3="Score",1,8.5)</f>
        <v>8.5</v>
      </c>
      <c r="BZ27">
        <f>IF('8. Heures sociales'!$C$3="Score",1,10.5)</f>
        <v>10.5</v>
      </c>
      <c r="CA27">
        <f>IF('8. Heures sociales'!$C$3="Score",1,12.5)</f>
        <v>12.5</v>
      </c>
      <c r="CB27">
        <f>IF('8. Heures sociales'!$C$3="Score",2,14.5)</f>
        <v>14.5</v>
      </c>
      <c r="CC27">
        <f>IF('8. Heures sociales'!$C$3="Score",1,12.5)</f>
        <v>12.5</v>
      </c>
      <c r="CD27">
        <f>IF('8. Heures sociales'!$C$3="Score",1,8.5)</f>
        <v>8.5</v>
      </c>
      <c r="CE27">
        <f>IF('8. Heures sociales'!$C$3="Score",2,19)</f>
        <v>19</v>
      </c>
      <c r="CF27">
        <f>IF('8. Heures sociales'!$C$3="Score",2,30)</f>
        <v>30</v>
      </c>
      <c r="CG27">
        <f>IF('8. Heures sociales'!$C$3="Score",2,32)</f>
        <v>32</v>
      </c>
      <c r="CH27">
        <f>IF('8. Heures sociales'!$C$3="Score",2,30)</f>
        <v>30</v>
      </c>
      <c r="CI27">
        <f>IF('8. Heures sociales'!$C$3="Score",2,26)</f>
        <v>26</v>
      </c>
      <c r="CJ27">
        <f>IF('8. Heures sociales'!$C$3="Score",2,28)</f>
        <v>28</v>
      </c>
      <c r="CK27">
        <f>IF('8. Heures sociales'!$C$3="Score",2,30)</f>
        <v>30</v>
      </c>
      <c r="CL27">
        <f>IF('8. Heures sociales'!$C$3="Score",2,23.5)</f>
        <v>23.5</v>
      </c>
      <c r="CM27">
        <f>IF('8. Heures sociales'!$C$3="Score",1,13)</f>
        <v>13</v>
      </c>
      <c r="CN27">
        <f>IF('8. Heures sociales'!$C$3="Score",1,9)</f>
        <v>9</v>
      </c>
      <c r="CO27">
        <f>IF('8. Heures sociales'!$C$3="Score",1,11)</f>
        <v>11</v>
      </c>
      <c r="CP27">
        <f>IF('8. Heures sociales'!$C$3="Score",1,13)</f>
        <v>13</v>
      </c>
      <c r="CQ27">
        <f>IF('8. Heures sociales'!$C$3="Score",2,15)</f>
        <v>15</v>
      </c>
      <c r="CR27">
        <f>IF('8. Heures sociales'!$C$3="Score",1,13)</f>
        <v>13</v>
      </c>
      <c r="CS27">
        <f>IF('8. Heures sociales'!$C$3="Score",1,8.5)</f>
        <v>8.5</v>
      </c>
      <c r="CT27">
        <f>IF('8. Heures sociales'!$C$3="Score",2,19)</f>
        <v>19</v>
      </c>
      <c r="CU27">
        <f>IF('8. Heures sociales'!$C$3="Score",2,21)</f>
        <v>21</v>
      </c>
      <c r="CV27">
        <f>IF('8. Heures sociales'!$C$3="Score",2,23)</f>
        <v>23</v>
      </c>
      <c r="CW27">
        <f>IF('8. Heures sociales'!$C$3="Score",2,21)</f>
        <v>21</v>
      </c>
      <c r="CX27">
        <f>IF('8. Heures sociales'!$C$3="Score",2,17)</f>
        <v>17</v>
      </c>
      <c r="CY27">
        <f>IF('8. Heures sociales'!$C$3="Score",2,17)</f>
        <v>17</v>
      </c>
      <c r="CZ27">
        <f>IF('8. Heures sociales'!$C$3="Score",2,17)</f>
        <v>17</v>
      </c>
      <c r="DA27">
        <f>IF('8. Heures sociales'!$C$3="Score",1,6)</f>
        <v>6</v>
      </c>
    </row>
    <row r="28" spans="1:105" x14ac:dyDescent="0.35">
      <c r="B28" s="182" t="s">
        <v>690</v>
      </c>
      <c r="C28" s="183">
        <v>1</v>
      </c>
      <c r="D28" s="206">
        <f t="shared" si="3"/>
        <v>11.835294117647059</v>
      </c>
      <c r="E28" s="183">
        <f>IF('8. Heures sociales'!$C$3="Score",,)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IF('8. Heures sociales'!$C$3="Score",,)</f>
        <v>0</v>
      </c>
      <c r="Q28" s="184">
        <f>IF('8. Heures sociales'!$C$3="Score",,)</f>
        <v>0</v>
      </c>
      <c r="R28" s="183">
        <f>IF('8. Heures sociales'!$C$3="Score",,)</f>
        <v>0</v>
      </c>
      <c r="S28" s="184">
        <f>IF('8. Heures sociales'!$C$3="Score",,)</f>
        <v>0</v>
      </c>
      <c r="T28" s="183">
        <f>IF('8. Heures sociales'!$C$3="Score",,)</f>
        <v>0</v>
      </c>
      <c r="U28" s="185">
        <f>IF('8. Heures sociales'!$C$3="Score",1,7)</f>
        <v>7</v>
      </c>
      <c r="V28" s="185">
        <f>IF('8. Heures sociales'!$C$3="Score",0,4.5)</f>
        <v>4.5</v>
      </c>
      <c r="W28" s="185">
        <f>IF('8. Heures sociales'!$C$3="Score",1,6)</f>
        <v>6</v>
      </c>
      <c r="X28" s="185">
        <f>IF('8. Heures sociales'!$C$3="Score",1,6)</f>
        <v>6</v>
      </c>
      <c r="Y28" s="185">
        <f>IF('8. Heures sociales'!$C$3="Score",0,4.5)</f>
        <v>4.5</v>
      </c>
      <c r="Z28" s="185">
        <f>IF('8. Heures sociales'!$C$3="Score",1,7.5)</f>
        <v>7.5</v>
      </c>
      <c r="AA28" s="185">
        <f>IF('8. Heures sociales'!$C$3="Score",2,20.5)</f>
        <v>20.5</v>
      </c>
      <c r="AB28" s="185">
        <f>IF('8. Heures sociales'!$C$3="Score",2,20.5)</f>
        <v>20.5</v>
      </c>
      <c r="AC28" s="185">
        <f>IF('8. Heures sociales'!$C$3="Score",2,19)</f>
        <v>19</v>
      </c>
      <c r="AD28" s="185">
        <f>IF('8. Heures sociales'!$C$3="Score",2,21.5)</f>
        <v>21.5</v>
      </c>
      <c r="AE28" s="185">
        <f>IF('8. Heures sociales'!$C$3="Score",2,20)</f>
        <v>20</v>
      </c>
      <c r="AF28" s="185">
        <f>IF('8. Heures sociales'!$C$3="Score",2,21.5)</f>
        <v>21.5</v>
      </c>
      <c r="AG28" s="185">
        <f>IF('8. Heures sociales'!$C$3="Score",2,18.5)</f>
        <v>18.5</v>
      </c>
      <c r="AH28" s="185">
        <f>IF('8. Heures sociales'!$C$3="Score",0,5.5)</f>
        <v>5.5</v>
      </c>
      <c r="AI28" s="185">
        <f>IF('8. Heures sociales'!$C$3="Score",0,5.5)</f>
        <v>5.5</v>
      </c>
      <c r="AJ28" s="185">
        <f>IF('8. Heures sociales'!$C$3="Score",0,5.5)</f>
        <v>5.5</v>
      </c>
      <c r="AK28" s="185">
        <f>IF('8. Heures sociales'!$C$3="Score",0,1.5)</f>
        <v>1.5</v>
      </c>
      <c r="AL28" s="185">
        <f>IF('8. Heures sociales'!$C$3="Score",0,1.5)</f>
        <v>1.5</v>
      </c>
      <c r="AM28" s="185">
        <f>IF('8. Heures sociales'!$C$3="Score",0,1.5)</f>
        <v>1.5</v>
      </c>
      <c r="AN28" s="185">
        <f>IF('8. Heures sociales'!$C$3="Score",0,3)</f>
        <v>3</v>
      </c>
      <c r="AO28" s="185">
        <f>IF('8. Heures sociales'!$C$3="Score",2,15)</f>
        <v>15</v>
      </c>
      <c r="AP28" s="185">
        <f>IF('8. Heures sociales'!$C$3="Score",2,27)</f>
        <v>27</v>
      </c>
      <c r="AQ28" s="185">
        <f>IF('8. Heures sociales'!$C$3="Score",2,30)</f>
        <v>30</v>
      </c>
      <c r="AR28" s="185">
        <f>IF('8. Heures sociales'!$C$3="Score",2,30)</f>
        <v>30</v>
      </c>
      <c r="AS28" s="194">
        <f>IF('8. Heures sociales'!$C$3="Score",2,30)</f>
        <v>30</v>
      </c>
      <c r="AT28" s="4">
        <f>IF('8. Heures sociales'!$C$3="Score",2,31.5)</f>
        <v>31.5</v>
      </c>
      <c r="AU28" s="4">
        <f>IF('8. Heures sociales'!$C$3="Score",2,30)</f>
        <v>30</v>
      </c>
      <c r="AV28" s="4">
        <f>IF('8. Heures sociales'!$C$3="Score",2,23.5)</f>
        <v>23.5</v>
      </c>
      <c r="AW28" s="4">
        <f>IF('8. Heures sociales'!$C$3="Score",1,11.5)</f>
        <v>11.5</v>
      </c>
      <c r="AX28" s="4">
        <f>IF('8. Heures sociales'!$C$3="Score",1,10)</f>
        <v>10</v>
      </c>
      <c r="AY28" s="4">
        <f>IF('8. Heures sociales'!$C$3="Score",1,11.5)</f>
        <v>11.5</v>
      </c>
      <c r="AZ28" s="4">
        <f>IF('8. Heures sociales'!$C$3="Score",2,14.5)</f>
        <v>14.5</v>
      </c>
      <c r="BA28" s="4">
        <f>IF('8. Heures sociales'!$C$3="Score",1,11.5)</f>
        <v>11.5</v>
      </c>
      <c r="BB28" s="4">
        <f>IF('8. Heures sociales'!$C$3="Score",1,11.5)</f>
        <v>11.5</v>
      </c>
      <c r="BC28" s="4">
        <f>IF('8. Heures sociales'!$C$3="Score",1,6)</f>
        <v>6</v>
      </c>
      <c r="BD28" s="4">
        <f>IF('8. Heures sociales'!$C$3="Score",1,6)</f>
        <v>6</v>
      </c>
      <c r="BE28" s="4">
        <f>IF('8. Heures sociales'!$C$3="Score",1,8.5)</f>
        <v>8.5</v>
      </c>
      <c r="BF28" s="4">
        <f>IF('8. Heures sociales'!$C$3="Score",1,7)</f>
        <v>7</v>
      </c>
      <c r="BG28" s="4">
        <f>IF('8. Heures sociales'!$C$3="Score",1,7)</f>
        <v>7</v>
      </c>
      <c r="BH28" s="4">
        <f>IF('8. Heures sociales'!$C$3="Score",1,10)</f>
        <v>10</v>
      </c>
      <c r="BI28" s="4">
        <f>IF('8. Heures sociales'!$C$3="Score",1,10)</f>
        <v>10</v>
      </c>
      <c r="BJ28" s="4">
        <f>IF('8. Heures sociales'!$C$3="Score",2,20.5)</f>
        <v>20.5</v>
      </c>
      <c r="BK28" s="4">
        <f>IF('8. Heures sociales'!$C$3="Score",2,25)</f>
        <v>25</v>
      </c>
      <c r="BL28" s="4">
        <f>IF('8. Heures sociales'!$C$3="Score",2,21)</f>
        <v>21</v>
      </c>
      <c r="BM28" s="4">
        <f>IF('8. Heures sociales'!$C$3="Score",2,21)</f>
        <v>21</v>
      </c>
      <c r="BN28" s="4">
        <f>IF('8. Heures sociales'!$C$3="Score",2,19.5)</f>
        <v>19.5</v>
      </c>
      <c r="BO28" s="4">
        <f>IF('8. Heures sociales'!$C$3="Score",2,18)</f>
        <v>18</v>
      </c>
      <c r="BP28" s="4">
        <f>IF('8. Heures sociales'!$C$3="Score",2,19.5)</f>
        <v>19.5</v>
      </c>
      <c r="BQ28" s="4">
        <f>IF('8. Heures sociales'!$C$3="Score",2,13.5)</f>
        <v>13.5</v>
      </c>
      <c r="BR28" s="4">
        <f>IF('8. Heures sociales'!$C$3="Score",1,9.5)</f>
        <v>9.5</v>
      </c>
      <c r="BS28" s="4">
        <f>IF('8. Heures sociales'!$C$3="Score",1,9.5)</f>
        <v>9.5</v>
      </c>
      <c r="BT28" s="4">
        <f>IF('8. Heures sociales'!$C$3="Score",1,11)</f>
        <v>11</v>
      </c>
      <c r="BU28" s="4">
        <f>IF('8. Heures sociales'!$C$3="Score",2,13.5)</f>
        <v>13.5</v>
      </c>
      <c r="BV28" s="4">
        <f>IF('8. Heures sociales'!$C$3="Score",1,12)</f>
        <v>12</v>
      </c>
      <c r="BW28" s="4">
        <f>IF('8. Heures sociales'!$C$3="Score",1,10.5)</f>
        <v>10.5</v>
      </c>
      <c r="BX28" s="4">
        <f>IF('8. Heures sociales'!$C$3="Score",1,6)</f>
        <v>6</v>
      </c>
      <c r="BY28" s="4">
        <f>IF('8. Heures sociales'!$C$3="Score",0,5.5)</f>
        <v>5.5</v>
      </c>
      <c r="BZ28" s="4">
        <f>IF('8. Heures sociales'!$C$3="Score",0,5.5)</f>
        <v>5.5</v>
      </c>
      <c r="CA28" s="4">
        <f>IF('8. Heures sociales'!$C$3="Score",0,5.5)</f>
        <v>5.5</v>
      </c>
      <c r="CB28" s="4">
        <f>IF('8. Heures sociales'!$C$3="Score",0,3)</f>
        <v>3</v>
      </c>
      <c r="CC28" s="4">
        <f>IF('8. Heures sociales'!$C$3="Score",1,6)</f>
        <v>6</v>
      </c>
      <c r="CD28" s="4">
        <f>IF('8. Heures sociales'!$C$3="Score",1,6)</f>
        <v>6</v>
      </c>
      <c r="CE28" s="4">
        <f>IF('8. Heures sociales'!$C$3="Score",1,6)</f>
        <v>6</v>
      </c>
      <c r="CF28" s="4">
        <f>IF('8. Heures sociales'!$C$3="Score",1,6)</f>
        <v>6</v>
      </c>
      <c r="CG28" s="4">
        <f>IF('8. Heures sociales'!$C$3="Score",1,6)</f>
        <v>6</v>
      </c>
      <c r="CH28" s="4">
        <f>IF('8. Heures sociales'!$C$3="Score",0,4.5)</f>
        <v>4.5</v>
      </c>
      <c r="CI28" s="4">
        <f>IF('8. Heures sociales'!$C$3="Score",0,3)</f>
        <v>3</v>
      </c>
      <c r="CJ28" s="4">
        <f>IF('8. Heures sociales'!$C$3="Score",0,0)</f>
        <v>0</v>
      </c>
      <c r="CK28" s="4">
        <f>IF('8. Heures sociales'!$C$3="Score",0,0)</f>
        <v>0</v>
      </c>
      <c r="CL28" s="4">
        <f>IF('8. Heures sociales'!$C$3="Score",0,0)</f>
        <v>0</v>
      </c>
      <c r="CM28" s="4">
        <f>IF('8. Heures sociales'!$C$3="Score",0,0)</f>
        <v>0</v>
      </c>
      <c r="CN28" s="4">
        <f>IF('8. Heures sociales'!$C$3="Score",0,1.5)</f>
        <v>1.5</v>
      </c>
      <c r="CO28" s="4">
        <f>IF('8. Heures sociales'!$C$3="Score",0,3)</f>
        <v>3</v>
      </c>
      <c r="CP28" s="4">
        <f>IF('8. Heures sociales'!$C$3="Score",0,4.5)</f>
        <v>4.5</v>
      </c>
      <c r="CQ28" s="4">
        <f>IF('8. Heures sociales'!$C$3="Score",1,6)</f>
        <v>6</v>
      </c>
      <c r="CR28" s="4">
        <f>IF('8. Heures sociales'!$C$3="Score",1,9)</f>
        <v>9</v>
      </c>
      <c r="CS28" s="4">
        <f>IF('8. Heures sociales'!$C$3="Score",1,9)</f>
        <v>9</v>
      </c>
      <c r="CT28" s="4">
        <f>IF('8. Heures sociales'!$C$3="Score",2,21)</f>
        <v>21</v>
      </c>
      <c r="CU28" s="4">
        <f>IF('8. Heures sociales'!$C$3="Score",2,21)</f>
        <v>21</v>
      </c>
      <c r="CV28" s="4">
        <f>IF('8. Heures sociales'!$C$3="Score",2,21)</f>
        <v>21</v>
      </c>
      <c r="CW28" s="4">
        <f>IF('8. Heures sociales'!$C$3="Score",2,21)</f>
        <v>21</v>
      </c>
      <c r="CX28" s="4">
        <f>IF('8. Heures sociales'!$C$3="Score",2,19.5)</f>
        <v>19.5</v>
      </c>
      <c r="CY28" s="4">
        <f>IF('8. Heures sociales'!$C$3="Score",2,16.5)</f>
        <v>16.5</v>
      </c>
      <c r="CZ28" s="4">
        <f>IF('8. Heures sociales'!$C$3="Score",2,17.5)</f>
        <v>17.5</v>
      </c>
      <c r="DA28">
        <f>IF('8. Heures sociales'!$C$3="Score",0,5.5)</f>
        <v>5.5</v>
      </c>
    </row>
    <row r="29" spans="1:105" x14ac:dyDescent="0.35">
      <c r="B29" s="186" t="s">
        <v>691</v>
      </c>
      <c r="C29" s="187">
        <v>1</v>
      </c>
      <c r="D29" s="207">
        <f t="shared" si="3"/>
        <v>10.635294117647058</v>
      </c>
      <c r="E29" s="187">
        <f>IF('8. Heures sociales'!$C$3="Score",,)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IF('8. Heures sociales'!$C$3="Score",,)</f>
        <v>0</v>
      </c>
      <c r="Q29" s="187">
        <f>IF('8. Heures sociales'!$C$3="Score",,)</f>
        <v>0</v>
      </c>
      <c r="R29" s="187">
        <f>IF('8. Heures sociales'!$C$3="Score",,)</f>
        <v>0</v>
      </c>
      <c r="S29" s="188">
        <f>IF('8. Heures sociales'!$C$3="Score",,)</f>
        <v>0</v>
      </c>
      <c r="T29" s="188">
        <f>IF('8. Heures sociales'!$C$3="Score",,)</f>
        <v>0</v>
      </c>
      <c r="U29" s="172">
        <f>IF('8. Heures sociales'!$C$3="Score",2,21.5)</f>
        <v>21.5</v>
      </c>
      <c r="V29" s="172">
        <f>IF('8. Heures sociales'!$C$3="Score",2,21.5)</f>
        <v>21.5</v>
      </c>
      <c r="W29" s="172">
        <f>IF('8. Heures sociales'!$C$3="Score",2,19)</f>
        <v>19</v>
      </c>
      <c r="X29" s="172">
        <f>IF('8. Heures sociales'!$C$3="Score",2,19)</f>
        <v>19</v>
      </c>
      <c r="Y29" s="172">
        <f>IF('8. Heures sociales'!$C$3="Score",2,20.5)</f>
        <v>20.5</v>
      </c>
      <c r="Z29" s="172">
        <f>IF('8. Heures sociales'!$C$3="Score",2,17.5)</f>
        <v>17.5</v>
      </c>
      <c r="AA29" s="172">
        <f>IF('8. Heures sociales'!$C$3="Score",2,17.5)</f>
        <v>17.5</v>
      </c>
      <c r="AB29" s="172">
        <f>IF('8. Heures sociales'!$C$3="Score",0,4.5)</f>
        <v>4.5</v>
      </c>
      <c r="AC29" s="172">
        <f>IF('8. Heures sociales'!$C$3="Score",1,7.5)</f>
        <v>7.5</v>
      </c>
      <c r="AD29" s="172">
        <f>IF('8. Heures sociales'!$C$3="Score",1,6)</f>
        <v>6</v>
      </c>
      <c r="AE29" s="172">
        <f>IF('8. Heures sociales'!$C$3="Score",1,9)</f>
        <v>9</v>
      </c>
      <c r="AF29" s="172">
        <f>IF('8. Heures sociales'!$C$3="Score",1,6)</f>
        <v>6</v>
      </c>
      <c r="AG29" s="172">
        <f>IF('8. Heures sociales'!$C$3="Score",1,9)</f>
        <v>9</v>
      </c>
      <c r="AH29" s="172">
        <f>IF('8. Heures sociales'!$C$3="Score",1,9)</f>
        <v>9</v>
      </c>
      <c r="AI29" s="172">
        <f>IF('8. Heures sociales'!$C$3="Score",1,9)</f>
        <v>9</v>
      </c>
      <c r="AJ29" s="172">
        <f>IF('8. Heures sociales'!$C$3="Score",1,6)</f>
        <v>6</v>
      </c>
      <c r="AK29" s="172">
        <f>IF('8. Heures sociales'!$C$3="Score",1,6)</f>
        <v>6</v>
      </c>
      <c r="AL29" s="172">
        <f>IF('8. Heures sociales'!$C$3="Score",0,3)</f>
        <v>3</v>
      </c>
      <c r="AM29" s="172">
        <f>IF('8. Heures sociales'!$C$3="Score",0,3)</f>
        <v>3</v>
      </c>
      <c r="AN29" s="172">
        <f>IF('8. Heures sociales'!$C$3="Score",0,1.5)</f>
        <v>1.5</v>
      </c>
      <c r="AO29" s="172">
        <f>IF('8. Heures sociales'!$C$3="Score",0,1.5)</f>
        <v>1.5</v>
      </c>
      <c r="AP29" s="172">
        <f>IF('8. Heures sociales'!$C$3="Score",0,1.5)</f>
        <v>1.5</v>
      </c>
      <c r="AQ29" s="172">
        <f>IF('8. Heures sociales'!$C$3="Score",0,1.5)</f>
        <v>1.5</v>
      </c>
      <c r="AR29" s="172">
        <f>IF('8. Heures sociales'!$C$3="Score",0,4.5)</f>
        <v>4.5</v>
      </c>
      <c r="AS29" s="189">
        <f>IF('8. Heures sociales'!$C$3="Score",1,6)</f>
        <v>6</v>
      </c>
      <c r="AT29" s="4">
        <f>IF('8. Heures sociales'!$C$3="Score",1,6)</f>
        <v>6</v>
      </c>
      <c r="AU29" s="4">
        <f>IF('8. Heures sociales'!$C$3="Score",0,4.5)</f>
        <v>4.5</v>
      </c>
      <c r="AV29" s="4">
        <f>IF('8. Heures sociales'!$C$3="Score",2,17.5)</f>
        <v>17.5</v>
      </c>
      <c r="AW29" s="4">
        <f>IF('8. Heures sociales'!$C$3="Score",2,17.5)</f>
        <v>17.5</v>
      </c>
      <c r="AX29" s="4">
        <f>IF('8. Heures sociales'!$C$3="Score",2,21.5)</f>
        <v>21.5</v>
      </c>
      <c r="AY29" s="4">
        <f>IF('8. Heures sociales'!$C$3="Score",2,18.5)</f>
        <v>18.5</v>
      </c>
      <c r="AZ29" s="4">
        <f>IF('8. Heures sociales'!$C$3="Score",2,17)</f>
        <v>17</v>
      </c>
      <c r="BA29" s="4">
        <f>IF('8. Heures sociales'!$C$3="Score",2,17)</f>
        <v>17</v>
      </c>
      <c r="BB29" s="4">
        <f>IF('8. Heures sociales'!$C$3="Score",2,21)</f>
        <v>21</v>
      </c>
      <c r="BC29" s="4">
        <f>IF('8. Heures sociales'!$C$3="Score",1,8)</f>
        <v>8</v>
      </c>
      <c r="BD29" s="4">
        <f>IF('8. Heures sociales'!$C$3="Score",2,21)</f>
        <v>21</v>
      </c>
      <c r="BE29" s="4">
        <f>IF('8. Heures sociales'!$C$3="Score",2,17)</f>
        <v>17</v>
      </c>
      <c r="BF29" s="4">
        <f>IF('8. Heures sociales'!$C$3="Score",2,20)</f>
        <v>20</v>
      </c>
      <c r="BG29" s="4">
        <f>IF('8. Heures sociales'!$C$3="Score",2,20)</f>
        <v>20</v>
      </c>
      <c r="BH29" s="4">
        <f>IF('8. Heures sociales'!$C$3="Score",2,20)</f>
        <v>20</v>
      </c>
      <c r="BI29" s="4">
        <f>IF('8. Heures sociales'!$C$3="Score",2,16)</f>
        <v>16</v>
      </c>
      <c r="BJ29" s="4">
        <f>IF('8. Heures sociales'!$C$3="Score",2,16)</f>
        <v>16</v>
      </c>
      <c r="BK29" s="4">
        <f>IF('8. Heures sociales'!$C$3="Score",0,3)</f>
        <v>3</v>
      </c>
      <c r="BL29" s="4">
        <f>IF('8. Heures sociales'!$C$3="Score",0,3)</f>
        <v>3</v>
      </c>
      <c r="BM29" s="4">
        <f>IF('8. Heures sociales'!$C$3="Score",0,0)</f>
        <v>0</v>
      </c>
      <c r="BN29" s="4">
        <f>IF('8. Heures sociales'!$C$3="Score",0,3)</f>
        <v>3</v>
      </c>
      <c r="BO29" s="4">
        <f>IF('8. Heures sociales'!$C$3="Score",0,4.5)</f>
        <v>4.5</v>
      </c>
      <c r="BP29" s="4">
        <f>IF('8. Heures sociales'!$C$3="Score",0,4.5)</f>
        <v>4.5</v>
      </c>
      <c r="BQ29" s="4">
        <f>IF('8. Heures sociales'!$C$3="Score",0,4.5)</f>
        <v>4.5</v>
      </c>
      <c r="BR29" s="4">
        <f>IF('8. Heures sociales'!$C$3="Score",0,4.5)</f>
        <v>4.5</v>
      </c>
      <c r="BS29" s="4">
        <f>IF('8. Heures sociales'!$C$3="Score",1,7.5)</f>
        <v>7.5</v>
      </c>
      <c r="BT29" s="4">
        <f>IF('8. Heures sociales'!$C$3="Score",1,7.5)</f>
        <v>7.5</v>
      </c>
      <c r="BU29" s="4">
        <f>IF('8. Heures sociales'!$C$3="Score",0,4.5)</f>
        <v>4.5</v>
      </c>
      <c r="BV29" s="4">
        <f>IF('8. Heures sociales'!$C$3="Score",0,4.5)</f>
        <v>4.5</v>
      </c>
      <c r="BW29" s="4">
        <f>IF('8. Heures sociales'!$C$3="Score",0,4.5)</f>
        <v>4.5</v>
      </c>
      <c r="BX29" s="4">
        <f>IF('8. Heures sociales'!$C$3="Score",2,16.5)</f>
        <v>16.5</v>
      </c>
      <c r="BY29" s="4">
        <f>IF('8. Heures sociales'!$C$3="Score",2,29.5)</f>
        <v>29.5</v>
      </c>
      <c r="BZ29" s="4">
        <f>IF('8. Heures sociales'!$C$3="Score",2,26.5)</f>
        <v>26.5</v>
      </c>
      <c r="CA29" s="4">
        <f>IF('8. Heures sociales'!$C$3="Score",2,26.5)</f>
        <v>26.5</v>
      </c>
      <c r="CB29" s="4">
        <f>IF('8. Heures sociales'!$C$3="Score",2,29.5)</f>
        <v>29.5</v>
      </c>
      <c r="CC29" s="4">
        <f>IF('8. Heures sociales'!$C$3="Score",2,28)</f>
        <v>28</v>
      </c>
      <c r="CD29" s="4">
        <f>IF('8. Heures sociales'!$C$3="Score",2,28)</f>
        <v>28</v>
      </c>
      <c r="CE29" s="4">
        <f>IF('8. Heures sociales'!$C$3="Score",2,20.5)</f>
        <v>20.5</v>
      </c>
      <c r="CF29" s="4">
        <f>IF('8. Heures sociales'!$C$3="Score",1,8)</f>
        <v>8</v>
      </c>
      <c r="CG29" s="4">
        <f>IF('8. Heures sociales'!$C$3="Score",1,8)</f>
        <v>8</v>
      </c>
      <c r="CH29" s="4">
        <f>IF('8. Heures sociales'!$C$3="Score",1,8)</f>
        <v>8</v>
      </c>
      <c r="CI29" s="4">
        <f>IF('8. Heures sociales'!$C$3="Score",0,5)</f>
        <v>5</v>
      </c>
      <c r="CJ29" s="4">
        <f>IF('8. Heures sociales'!$C$3="Score",0,5)</f>
        <v>5</v>
      </c>
      <c r="CK29" s="4">
        <f>IF('8. Heures sociales'!$C$3="Score",0,5)</f>
        <v>5</v>
      </c>
      <c r="CL29" s="4">
        <f>IF('8. Heures sociales'!$C$3="Score",0,0.5)</f>
        <v>0.5</v>
      </c>
      <c r="CM29" s="4">
        <f>IF('8. Heures sociales'!$C$3="Score",0,0)</f>
        <v>0</v>
      </c>
      <c r="CN29" s="4">
        <f>IF('8. Heures sociales'!$C$3="Score",0,4)</f>
        <v>4</v>
      </c>
      <c r="CO29" s="4">
        <f>IF('8. Heures sociales'!$C$3="Score",0,4)</f>
        <v>4</v>
      </c>
      <c r="CP29" s="4">
        <f>IF('8. Heures sociales'!$C$3="Score",0,4)</f>
        <v>4</v>
      </c>
      <c r="CQ29" s="4">
        <f>IF('8. Heures sociales'!$C$3="Score",1,8)</f>
        <v>8</v>
      </c>
      <c r="CR29" s="4">
        <f>IF('8. Heures sociales'!$C$3="Score",1,8)</f>
        <v>8</v>
      </c>
      <c r="CS29" s="4">
        <f>IF('8. Heures sociales'!$C$3="Score",1,8)</f>
        <v>8</v>
      </c>
      <c r="CT29" s="4">
        <f>IF('8. Heures sociales'!$C$3="Score",1,8)</f>
        <v>8</v>
      </c>
      <c r="CU29" s="4">
        <f>IF('8. Heures sociales'!$C$3="Score",0,5.5)</f>
        <v>5.5</v>
      </c>
      <c r="CV29" s="4">
        <f>IF('8. Heures sociales'!$C$3="Score",1,8.5)</f>
        <v>8.5</v>
      </c>
      <c r="CW29" s="4">
        <f>IF('8. Heures sociales'!$C$3="Score",1,8.5)</f>
        <v>8.5</v>
      </c>
      <c r="CX29" s="4">
        <f>IF('8. Heures sociales'!$C$3="Score",0,4.5)</f>
        <v>4.5</v>
      </c>
      <c r="CY29" s="4">
        <f>IF('8. Heures sociales'!$C$3="Score",1,7.5)</f>
        <v>7.5</v>
      </c>
      <c r="CZ29" s="4">
        <f>IF('8. Heures sociales'!$C$3="Score",1,8)</f>
        <v>8</v>
      </c>
      <c r="DA29">
        <f>IF('8. Heures sociales'!$C$3="Score",1,8)</f>
        <v>8</v>
      </c>
    </row>
    <row r="30" spans="1:105" x14ac:dyDescent="0.35">
      <c r="B30" s="186" t="s">
        <v>692</v>
      </c>
      <c r="C30" s="187">
        <v>1</v>
      </c>
      <c r="D30" s="207">
        <f t="shared" si="3"/>
        <v>11.2</v>
      </c>
      <c r="E30" s="188">
        <f>IF('8. Heures sociales'!$C$3="Score",,)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IF('8. Heures sociales'!$C$3="Score",,)</f>
        <v>0</v>
      </c>
      <c r="Q30" s="187">
        <f>IF('8. Heures sociales'!$C$3="Score",,)</f>
        <v>0</v>
      </c>
      <c r="R30" s="187">
        <f>IF('8. Heures sociales'!$C$3="Score",,)</f>
        <v>0</v>
      </c>
      <c r="S30" s="187">
        <f>IF('8. Heures sociales'!$C$3="Score",,)</f>
        <v>0</v>
      </c>
      <c r="T30" s="187">
        <f>IF('8. Heures sociales'!$C$3="Score",,)</f>
        <v>0</v>
      </c>
      <c r="U30" s="172">
        <f>IF('8. Heures sociales'!$C$3="Score",1,7.5)</f>
        <v>7.5</v>
      </c>
      <c r="V30" s="172">
        <f>IF('8. Heures sociales'!$C$3="Score",1,6)</f>
        <v>6</v>
      </c>
      <c r="W30" s="172">
        <f>IF('8. Heures sociales'!$C$3="Score",0,4.5)</f>
        <v>4.5</v>
      </c>
      <c r="X30" s="172">
        <f>IF('8. Heures sociales'!$C$3="Score",0,1.5)</f>
        <v>1.5</v>
      </c>
      <c r="Y30" s="172">
        <f>IF('8. Heures sociales'!$C$3="Score",0,1.5)</f>
        <v>1.5</v>
      </c>
      <c r="Z30" s="172">
        <f>IF('8. Heures sociales'!$C$3="Score",0,0)</f>
        <v>0</v>
      </c>
      <c r="AA30" s="172">
        <f>IF('8. Heures sociales'!$C$3="Score",0,0)</f>
        <v>0</v>
      </c>
      <c r="AB30" s="172">
        <f>IF('8. Heures sociales'!$C$3="Score",0,0)</f>
        <v>0</v>
      </c>
      <c r="AC30" s="172">
        <f>IF('8. Heures sociales'!$C$3="Score",0,1.5)</f>
        <v>1.5</v>
      </c>
      <c r="AD30" s="172">
        <f>IF('8. Heures sociales'!$C$3="Score",0,3)</f>
        <v>3</v>
      </c>
      <c r="AE30" s="172">
        <f>IF('8. Heures sociales'!$C$3="Score",1,6)</f>
        <v>6</v>
      </c>
      <c r="AF30" s="172">
        <f>IF('8. Heures sociales'!$C$3="Score",1,6)</f>
        <v>6</v>
      </c>
      <c r="AG30" s="172">
        <f>IF('8. Heures sociales'!$C$3="Score",1,7.5)</f>
        <v>7.5</v>
      </c>
      <c r="AH30" s="172">
        <f>IF('8. Heures sociales'!$C$3="Score",2,20.5)</f>
        <v>20.5</v>
      </c>
      <c r="AI30" s="172">
        <f>IF('8. Heures sociales'!$C$3="Score",2,20.5)</f>
        <v>20.5</v>
      </c>
      <c r="AJ30" s="172">
        <f>IF('8. Heures sociales'!$C$3="Score",2,20.5)</f>
        <v>20.5</v>
      </c>
      <c r="AK30" s="172">
        <f>IF('8. Heures sociales'!$C$3="Score",2,22)</f>
        <v>22</v>
      </c>
      <c r="AL30" s="172">
        <f>IF('8. Heures sociales'!$C$3="Score",2,19)</f>
        <v>19</v>
      </c>
      <c r="AM30" s="172">
        <f>IF('8. Heures sociales'!$C$3="Score",2,23)</f>
        <v>23</v>
      </c>
      <c r="AN30" s="172">
        <f>IF('8. Heures sociales'!$C$3="Score",2,21.5)</f>
        <v>21.5</v>
      </c>
      <c r="AO30" s="172">
        <f>IF('8. Heures sociales'!$C$3="Score",2,19)</f>
        <v>19</v>
      </c>
      <c r="AP30" s="172">
        <f>IF('8. Heures sociales'!$C$3="Score",2,23.5)</f>
        <v>23.5</v>
      </c>
      <c r="AQ30" s="172">
        <f>IF('8. Heures sociales'!$C$3="Score",2,22)</f>
        <v>22</v>
      </c>
      <c r="AR30" s="172">
        <f>IF('8. Heures sociales'!$C$3="Score",2,20.5)</f>
        <v>20.5</v>
      </c>
      <c r="AS30" s="189">
        <f>IF('8. Heures sociales'!$C$3="Score",2,20.5)</f>
        <v>20.5</v>
      </c>
      <c r="AT30" s="4">
        <f>IF('8. Heures sociales'!$C$3="Score",2,16.5)</f>
        <v>16.5</v>
      </c>
      <c r="AU30" s="4">
        <f>IF('8. Heures sociales'!$C$3="Score",2,18)</f>
        <v>18</v>
      </c>
      <c r="AV30" s="4">
        <f>IF('8. Heures sociales'!$C$3="Score",2,18)</f>
        <v>18</v>
      </c>
      <c r="AW30" s="4">
        <f>IF('8. Heures sociales'!$C$3="Score",2,13.5)</f>
        <v>13.5</v>
      </c>
      <c r="AX30" s="4">
        <f>IF('8. Heures sociales'!$C$3="Score",2,16.5)</f>
        <v>16.5</v>
      </c>
      <c r="AY30" s="4">
        <f>IF('8. Heures sociales'!$C$3="Score",2,18)</f>
        <v>18</v>
      </c>
      <c r="AZ30" s="4">
        <f>IF('8. Heures sociales'!$C$3="Score",2,18)</f>
        <v>18</v>
      </c>
      <c r="BA30" s="4">
        <f>IF('8. Heures sociales'!$C$3="Score",2,22)</f>
        <v>22</v>
      </c>
      <c r="BB30" s="4">
        <f>IF('8. Heures sociales'!$C$3="Score",2,20.5)</f>
        <v>20.5</v>
      </c>
      <c r="BC30" s="4">
        <f>IF('8. Heures sociales'!$C$3="Score",1,10)</f>
        <v>10</v>
      </c>
      <c r="BD30" s="4">
        <f>IF('8. Heures sociales'!$C$3="Score",1,10)</f>
        <v>10</v>
      </c>
      <c r="BE30" s="4">
        <f>IF('8. Heures sociales'!$C$3="Score",1,7)</f>
        <v>7</v>
      </c>
      <c r="BF30" s="4">
        <f>IF('8. Heures sociales'!$C$3="Score",0,5.5)</f>
        <v>5.5</v>
      </c>
      <c r="BG30" s="4">
        <f>IF('8. Heures sociales'!$C$3="Score",0,5.5)</f>
        <v>5.5</v>
      </c>
      <c r="BH30" s="4">
        <f>IF('8. Heures sociales'!$C$3="Score",0,3)</f>
        <v>3</v>
      </c>
      <c r="BI30" s="4">
        <f>IF('8. Heures sociales'!$C$3="Score",0,4.5)</f>
        <v>4.5</v>
      </c>
      <c r="BJ30" s="4">
        <f>IF('8. Heures sociales'!$C$3="Score",1,10)</f>
        <v>10</v>
      </c>
      <c r="BK30" s="4">
        <f>IF('8. Heures sociales'!$C$3="Score",1,10)</f>
        <v>10</v>
      </c>
      <c r="BL30" s="4">
        <f>IF('8. Heures sociales'!$C$3="Score",2,14)</f>
        <v>14</v>
      </c>
      <c r="BM30" s="4">
        <f>IF('8. Heures sociales'!$C$3="Score",1,12.5)</f>
        <v>12.5</v>
      </c>
      <c r="BN30" s="4">
        <f>IF('8. Heures sociales'!$C$3="Score",1,12.5)</f>
        <v>12.5</v>
      </c>
      <c r="BO30" s="4">
        <f>IF('8. Heures sociales'!$C$3="Score",1,11)</f>
        <v>11</v>
      </c>
      <c r="BP30" s="4">
        <f>IF('8. Heures sociales'!$C$3="Score",1,12.5)</f>
        <v>12.5</v>
      </c>
      <c r="BQ30" s="4">
        <f>IF('8. Heures sociales'!$C$3="Score",1,7)</f>
        <v>7</v>
      </c>
      <c r="BR30" s="4">
        <f>IF('8. Heures sociales'!$C$3="Score",2,20)</f>
        <v>20</v>
      </c>
      <c r="BS30" s="4">
        <f>IF('8. Heures sociales'!$C$3="Score",2,16)</f>
        <v>16</v>
      </c>
      <c r="BT30" s="4">
        <f>IF('8. Heures sociales'!$C$3="Score",2,17.5)</f>
        <v>17.5</v>
      </c>
      <c r="BU30" s="4">
        <f>IF('8. Heures sociales'!$C$3="Score",2,17.5)</f>
        <v>17.5</v>
      </c>
      <c r="BV30" s="4">
        <f>IF('8. Heures sociales'!$C$3="Score",2,17.5)</f>
        <v>17.5</v>
      </c>
      <c r="BW30" s="4">
        <f>IF('8. Heures sociales'!$C$3="Score",2,14.5)</f>
        <v>14.5</v>
      </c>
      <c r="BX30" s="4">
        <f>IF('8. Heures sociales'!$C$3="Score",2,14.5)</f>
        <v>14.5</v>
      </c>
      <c r="BY30" s="4">
        <f>IF('8. Heures sociales'!$C$3="Score",0,1.5)</f>
        <v>1.5</v>
      </c>
      <c r="BZ30" s="4">
        <f>IF('8. Heures sociales'!$C$3="Score",0,3)</f>
        <v>3</v>
      </c>
      <c r="CA30" s="4">
        <f>IF('8. Heures sociales'!$C$3="Score",0,1.5)</f>
        <v>1.5</v>
      </c>
      <c r="CB30" s="4">
        <f>IF('8. Heures sociales'!$C$3="Score",0,1.5)</f>
        <v>1.5</v>
      </c>
      <c r="CC30" s="4">
        <f>IF('8. Heures sociales'!$C$3="Score",0,3)</f>
        <v>3</v>
      </c>
      <c r="CD30" s="4">
        <f>IF('8. Heures sociales'!$C$3="Score",0,4.5)</f>
        <v>4.5</v>
      </c>
      <c r="CE30" s="4">
        <f>IF('8. Heures sociales'!$C$3="Score",0,4.5)</f>
        <v>4.5</v>
      </c>
      <c r="CF30" s="4">
        <f>IF('8. Heures sociales'!$C$3="Score",1,9)</f>
        <v>9</v>
      </c>
      <c r="CG30" s="4">
        <f>IF('8. Heures sociales'!$C$3="Score",1,7.5)</f>
        <v>7.5</v>
      </c>
      <c r="CH30" s="4">
        <f>IF('8. Heures sociales'!$C$3="Score",1,9)</f>
        <v>9</v>
      </c>
      <c r="CI30" s="4">
        <f>IF('8. Heures sociales'!$C$3="Score",1,9)</f>
        <v>9</v>
      </c>
      <c r="CJ30" s="4">
        <f>IF('8. Heures sociales'!$C$3="Score",1,10.5)</f>
        <v>10.5</v>
      </c>
      <c r="CK30" s="4">
        <f>IF('8. Heures sociales'!$C$3="Score",1,12)</f>
        <v>12</v>
      </c>
      <c r="CL30" s="4">
        <f>IF('8. Heures sociales'!$C$3="Score",1,12)</f>
        <v>12</v>
      </c>
      <c r="CM30" s="4">
        <f>IF('8. Heures sociales'!$C$3="Score",2,20.5)</f>
        <v>20.5</v>
      </c>
      <c r="CN30" s="4">
        <f>IF('8. Heures sociales'!$C$3="Score",2,20.5)</f>
        <v>20.5</v>
      </c>
      <c r="CO30" s="4">
        <f>IF('8. Heures sociales'!$C$3="Score",2,19)</f>
        <v>19</v>
      </c>
      <c r="CP30" s="4">
        <f>IF('8. Heures sociales'!$C$3="Score",2,19)</f>
        <v>19</v>
      </c>
      <c r="CQ30" s="4">
        <f>IF('8. Heures sociales'!$C$3="Score",2,16)</f>
        <v>16</v>
      </c>
      <c r="CR30" s="4">
        <f>IF('8. Heures sociales'!$C$3="Score",1,13)</f>
        <v>13</v>
      </c>
      <c r="CS30" s="4">
        <f>IF('8. Heures sociales'!$C$3="Score",1,13)</f>
        <v>13</v>
      </c>
      <c r="CT30" s="4">
        <f>IF('8. Heures sociales'!$C$3="Score",0,0)</f>
        <v>0</v>
      </c>
      <c r="CU30" s="4">
        <f>IF('8. Heures sociales'!$C$3="Score",0,3)</f>
        <v>3</v>
      </c>
      <c r="CV30" s="4">
        <f>IF('8. Heures sociales'!$C$3="Score",0,3)</f>
        <v>3</v>
      </c>
      <c r="CW30" s="4">
        <f>IF('8. Heures sociales'!$C$3="Score",0,3)</f>
        <v>3</v>
      </c>
      <c r="CX30" s="4">
        <f>IF('8. Heures sociales'!$C$3="Score",0,4.5)</f>
        <v>4.5</v>
      </c>
      <c r="CY30" s="4">
        <f>IF('8. Heures sociales'!$C$3="Score",1,6)</f>
        <v>6</v>
      </c>
      <c r="CZ30" s="4">
        <f>IF('8. Heures sociales'!$C$3="Score",1,6)</f>
        <v>6</v>
      </c>
      <c r="DA30">
        <f>IF('8. Heures sociales'!$C$3="Score",1,6)</f>
        <v>6</v>
      </c>
    </row>
    <row r="31" spans="1:105" x14ac:dyDescent="0.35">
      <c r="B31" s="186" t="s">
        <v>693</v>
      </c>
      <c r="C31" s="172">
        <v>1</v>
      </c>
      <c r="D31" s="207">
        <f t="shared" si="3"/>
        <v>9.1647058823529406</v>
      </c>
      <c r="E31" s="188">
        <f>IF('8. Heures sociales'!$C$3="Score",,)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IF('8. Heures sociales'!$C$3="Score",,)</f>
        <v>0</v>
      </c>
      <c r="Q31" s="187">
        <f>IF('8. Heures sociales'!$C$3="Score",,)</f>
        <v>0</v>
      </c>
      <c r="R31" s="187">
        <f>IF('8. Heures sociales'!$C$3="Score",,)</f>
        <v>0</v>
      </c>
      <c r="S31" s="188">
        <f>IF('8. Heures sociales'!$C$3="Score",,)</f>
        <v>0</v>
      </c>
      <c r="T31" s="188">
        <f>IF('8. Heures sociales'!$C$3="Score",,)</f>
        <v>0</v>
      </c>
      <c r="U31" s="172">
        <f>IF('8. Heures sociales'!$C$3="Score",0,4.5)</f>
        <v>4.5</v>
      </c>
      <c r="V31" s="172">
        <f>IF('8. Heures sociales'!$C$3="Score",0,1.5)</f>
        <v>1.5</v>
      </c>
      <c r="W31" s="172">
        <f>IF('8. Heures sociales'!$C$3="Score",0,5.5)</f>
        <v>5.5</v>
      </c>
      <c r="X31" s="172">
        <f>IF('8. Heures sociales'!$C$3="Score",0,5.5)</f>
        <v>5.5</v>
      </c>
      <c r="Y31" s="172">
        <f>IF('8. Heures sociales'!$C$3="Score",0,5.5)</f>
        <v>5.5</v>
      </c>
      <c r="Z31" s="172">
        <f>IF('8. Heures sociales'!$C$3="Score",0,4)</f>
        <v>4</v>
      </c>
      <c r="AA31" s="172">
        <f>IF('8. Heures sociales'!$C$3="Score",2,16)</f>
        <v>16</v>
      </c>
      <c r="AB31" s="172">
        <f>IF('8. Heures sociales'!$C$3="Score",2,16)</f>
        <v>16</v>
      </c>
      <c r="AC31" s="172">
        <f>IF('8. Heures sociales'!$C$3="Score",2,20)</f>
        <v>20</v>
      </c>
      <c r="AD31" s="172">
        <f>IF('8. Heures sociales'!$C$3="Score",2,16)</f>
        <v>16</v>
      </c>
      <c r="AE31" s="172">
        <f>IF('8. Heures sociales'!$C$3="Score",2,16)</f>
        <v>16</v>
      </c>
      <c r="AF31" s="172">
        <f>IF('8. Heures sociales'!$C$3="Score",2,17.5)</f>
        <v>17.5</v>
      </c>
      <c r="AG31" s="172">
        <f>IF('8. Heures sociales'!$C$3="Score",2,17.5)</f>
        <v>17.5</v>
      </c>
      <c r="AH31" s="172">
        <f>IF('8. Heures sociales'!$C$3="Score",0,5.5)</f>
        <v>5.5</v>
      </c>
      <c r="AI31" s="172">
        <f>IF('8. Heures sociales'!$C$3="Score",1,10)</f>
        <v>10</v>
      </c>
      <c r="AJ31" s="172">
        <f>IF('8. Heures sociales'!$C$3="Score",1,6)</f>
        <v>6</v>
      </c>
      <c r="AK31" s="172">
        <f>IF('8. Heures sociales'!$C$3="Score",1,7.5)</f>
        <v>7.5</v>
      </c>
      <c r="AL31" s="172">
        <f>IF('8. Heures sociales'!$C$3="Score",1,7.5)</f>
        <v>7.5</v>
      </c>
      <c r="AM31" s="172">
        <f>IF('8. Heures sociales'!$C$3="Score",1,6)</f>
        <v>6</v>
      </c>
      <c r="AN31" s="172">
        <f>IF('8. Heures sociales'!$C$3="Score",1,10)</f>
        <v>10</v>
      </c>
      <c r="AO31" s="172">
        <f>IF('8. Heures sociales'!$C$3="Score",1,10)</f>
        <v>10</v>
      </c>
      <c r="AP31" s="172">
        <f>IF('8. Heures sociales'!$C$3="Score",0,5.5)</f>
        <v>5.5</v>
      </c>
      <c r="AQ31" s="172">
        <f>IF('8. Heures sociales'!$C$3="Score",0,5.5)</f>
        <v>5.5</v>
      </c>
      <c r="AR31" s="172">
        <f>IF('8. Heures sociales'!$C$3="Score",0,5.5)</f>
        <v>5.5</v>
      </c>
      <c r="AS31" s="189">
        <f>IF('8. Heures sociales'!$C$3="Score",0,5.5)</f>
        <v>5.5</v>
      </c>
      <c r="AT31" s="4">
        <f>IF('8. Heures sociales'!$C$3="Score",1,9.5)</f>
        <v>9.5</v>
      </c>
      <c r="AU31" s="4">
        <f>IF('8. Heures sociales'!$C$3="Score",0,5.5)</f>
        <v>5.5</v>
      </c>
      <c r="AV31" s="4">
        <f>IF('8. Heures sociales'!$C$3="Score",0,5.5)</f>
        <v>5.5</v>
      </c>
      <c r="AW31" s="4">
        <f>IF('8. Heures sociales'!$C$3="Score",0,5.5)</f>
        <v>5.5</v>
      </c>
      <c r="AX31" s="4">
        <f>IF('8. Heures sociales'!$C$3="Score",0,5.5)</f>
        <v>5.5</v>
      </c>
      <c r="AY31" s="4">
        <f>IF('8. Heures sociales'!$C$3="Score",0,4)</f>
        <v>4</v>
      </c>
      <c r="AZ31" s="4">
        <f>IF('8. Heures sociales'!$C$3="Score",1,7)</f>
        <v>7</v>
      </c>
      <c r="BA31" s="4">
        <f>IF('8. Heures sociales'!$C$3="Score",0,3)</f>
        <v>3</v>
      </c>
      <c r="BB31" s="4">
        <f>IF('8. Heures sociales'!$C$3="Score",1,6)</f>
        <v>6</v>
      </c>
      <c r="BC31" s="4">
        <f>IF('8. Heures sociales'!$C$3="Score",2,19)</f>
        <v>19</v>
      </c>
      <c r="BD31" s="4">
        <f>IF('8. Heures sociales'!$C$3="Score",2,19)</f>
        <v>19</v>
      </c>
      <c r="BE31" s="4">
        <f>IF('8. Heures sociales'!$C$3="Score",2,19)</f>
        <v>19</v>
      </c>
      <c r="BF31" s="4">
        <f>IF('8. Heures sociales'!$C$3="Score",2,20.5)</f>
        <v>20.5</v>
      </c>
      <c r="BG31" s="4">
        <f>IF('8. Heures sociales'!$C$3="Score",2,17.5)</f>
        <v>17.5</v>
      </c>
      <c r="BH31" s="4">
        <f>IF('8. Heures sociales'!$C$3="Score",2,21.5)</f>
        <v>21.5</v>
      </c>
      <c r="BI31" s="4">
        <f>IF('8. Heures sociales'!$C$3="Score",2,18.5)</f>
        <v>18.5</v>
      </c>
      <c r="BJ31" s="4">
        <f>IF('8. Heures sociales'!$C$3="Score",0,5.5)</f>
        <v>5.5</v>
      </c>
      <c r="BK31" s="4">
        <f>IF('8. Heures sociales'!$C$3="Score",0,5.5)</f>
        <v>5.5</v>
      </c>
      <c r="BL31" s="4">
        <f>IF('8. Heures sociales'!$C$3="Score",0,5.5)</f>
        <v>5.5</v>
      </c>
      <c r="BM31" s="4">
        <f>IF('8. Heures sociales'!$C$3="Score",0,4)</f>
        <v>4</v>
      </c>
      <c r="BN31" s="4">
        <f>IF('8. Heures sociales'!$C$3="Score",0,4)</f>
        <v>4</v>
      </c>
      <c r="BO31" s="4">
        <f>IF('8. Heures sociales'!$C$3="Score",0,0)</f>
        <v>0</v>
      </c>
      <c r="BP31" s="4">
        <f>IF('8. Heures sociales'!$C$3="Score",0,0)</f>
        <v>0</v>
      </c>
      <c r="BQ31" s="4">
        <f>IF('8. Heures sociales'!$C$3="Score",0,0)</f>
        <v>0</v>
      </c>
      <c r="BR31" s="4">
        <f>IF('8. Heures sociales'!$C$3="Score",0,4.5)</f>
        <v>4.5</v>
      </c>
      <c r="BS31" s="4">
        <f>IF('8. Heures sociales'!$C$3="Score",0,4.5)</f>
        <v>4.5</v>
      </c>
      <c r="BT31" s="4">
        <f>IF('8. Heures sociales'!$C$3="Score",0,4.5)</f>
        <v>4.5</v>
      </c>
      <c r="BU31" s="4">
        <f>IF('8. Heures sociales'!$C$3="Score",1,8.5)</f>
        <v>8.5</v>
      </c>
      <c r="BV31" s="4">
        <f>IF('8. Heures sociales'!$C$3="Score",1,8.5)</f>
        <v>8.5</v>
      </c>
      <c r="BW31" s="4">
        <f>IF('8. Heures sociales'!$C$3="Score",1,8.5)</f>
        <v>8.5</v>
      </c>
      <c r="BX31" s="4">
        <f>IF('8. Heures sociales'!$C$3="Score",1,8.5)</f>
        <v>8.5</v>
      </c>
      <c r="BY31" s="4">
        <f>IF('8. Heures sociales'!$C$3="Score",0,4)</f>
        <v>4</v>
      </c>
      <c r="BZ31" s="4">
        <f>IF('8. Heures sociales'!$C$3="Score",0,4)</f>
        <v>4</v>
      </c>
      <c r="CA31" s="4">
        <f>IF('8. Heures sociales'!$C$3="Score",0,4)</f>
        <v>4</v>
      </c>
      <c r="CB31" s="4">
        <f>IF('8. Heures sociales'!$C$3="Score",0,0)</f>
        <v>0</v>
      </c>
      <c r="CC31" s="4">
        <f>IF('8. Heures sociales'!$C$3="Score",0,0)</f>
        <v>0</v>
      </c>
      <c r="CD31" s="4">
        <f>IF('8. Heures sociales'!$C$3="Score",0,4)</f>
        <v>4</v>
      </c>
      <c r="CE31" s="4">
        <f>IF('8. Heures sociales'!$C$3="Score",0,4)</f>
        <v>4</v>
      </c>
      <c r="CF31" s="4">
        <f>IF('8. Heures sociales'!$C$3="Score",2,17)</f>
        <v>17</v>
      </c>
      <c r="CG31" s="4">
        <f>IF('8. Heures sociales'!$C$3="Score",2,17)</f>
        <v>17</v>
      </c>
      <c r="CH31" s="4">
        <f>IF('8. Heures sociales'!$C$3="Score",2,20)</f>
        <v>20</v>
      </c>
      <c r="CI31" s="4">
        <f>IF('8. Heures sociales'!$C$3="Score",2,20)</f>
        <v>20</v>
      </c>
      <c r="CJ31" s="4">
        <f>IF('8. Heures sociales'!$C$3="Score",2,24)</f>
        <v>24</v>
      </c>
      <c r="CK31" s="4">
        <f>IF('8. Heures sociales'!$C$3="Score",2,20)</f>
        <v>20</v>
      </c>
      <c r="CL31" s="4">
        <f>IF('8. Heures sociales'!$C$3="Score",2,20)</f>
        <v>20</v>
      </c>
      <c r="CM31" s="4">
        <f>IF('8. Heures sociales'!$C$3="Score",1,7)</f>
        <v>7</v>
      </c>
      <c r="CN31" s="4">
        <f>IF('8. Heures sociales'!$C$3="Score",1,7)</f>
        <v>7</v>
      </c>
      <c r="CO31" s="4">
        <f>IF('8. Heures sociales'!$C$3="Score",1,8)</f>
        <v>8</v>
      </c>
      <c r="CP31" s="4">
        <f>IF('8. Heures sociales'!$C$3="Score",1,8)</f>
        <v>8</v>
      </c>
      <c r="CQ31" s="4">
        <f>IF('8. Heures sociales'!$C$3="Score",0,4)</f>
        <v>4</v>
      </c>
      <c r="CR31" s="4">
        <f>IF('8. Heures sociales'!$C$3="Score",1,7)</f>
        <v>7</v>
      </c>
      <c r="CS31" s="4">
        <f>IF('8. Heures sociales'!$C$3="Score",1,11.5)</f>
        <v>11.5</v>
      </c>
      <c r="CT31" s="4">
        <f>IF('8. Heures sociales'!$C$3="Score",1,12)</f>
        <v>12</v>
      </c>
      <c r="CU31" s="4">
        <f>IF('8. Heures sociales'!$C$3="Score",2,15)</f>
        <v>15</v>
      </c>
      <c r="CV31" s="4">
        <f>IF('8. Heures sociales'!$C$3="Score",1,11)</f>
        <v>11</v>
      </c>
      <c r="CW31" s="4">
        <f>IF('8. Heures sociales'!$C$3="Score",1,11)</f>
        <v>11</v>
      </c>
      <c r="CX31" s="4">
        <f>IF('8. Heures sociales'!$C$3="Score",1,11)</f>
        <v>11</v>
      </c>
      <c r="CY31" s="4">
        <f>IF('8. Heures sociales'!$C$3="Score",1,9.5)</f>
        <v>9.5</v>
      </c>
      <c r="CZ31" s="4">
        <f>IF('8. Heures sociales'!$C$3="Score",0,5.5)</f>
        <v>5.5</v>
      </c>
      <c r="DA31">
        <f>IF('8. Heures sociales'!$C$3="Score",0,5)</f>
        <v>5</v>
      </c>
    </row>
    <row r="32" spans="1:105" x14ac:dyDescent="0.35">
      <c r="B32" s="186" t="s">
        <v>694</v>
      </c>
      <c r="C32" s="172">
        <v>1</v>
      </c>
      <c r="D32" s="207">
        <f t="shared" si="3"/>
        <v>3.8823529411764706</v>
      </c>
      <c r="E32" s="187">
        <f>IF('8. Heures sociales'!$C$3="Score",,)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IF('8. Heures sociales'!$C$3="Score",,)</f>
        <v>0</v>
      </c>
      <c r="Q32" s="187">
        <f>IF('8. Heures sociales'!$C$3="Score",,)</f>
        <v>0</v>
      </c>
      <c r="R32" s="188">
        <f>IF('8. Heures sociales'!$C$3="Score",,)</f>
        <v>0</v>
      </c>
      <c r="S32" s="187">
        <f>IF('8. Heures sociales'!$C$3="Score",,)</f>
        <v>0</v>
      </c>
      <c r="T32" s="188">
        <f>IF('8. Heures sociales'!$C$3="Score",,)</f>
        <v>0</v>
      </c>
      <c r="U32" s="172">
        <f>IF('8. Heures sociales'!$C$3="Score",0,4)</f>
        <v>4</v>
      </c>
      <c r="V32" s="172">
        <f>IF('8. Heures sociales'!$C$3="Score",0,4)</f>
        <v>4</v>
      </c>
      <c r="W32" s="172">
        <f>IF('8. Heures sociales'!$C$3="Score",0,4)</f>
        <v>4</v>
      </c>
      <c r="X32" s="172">
        <f>IF('8. Heures sociales'!$C$3="Score",0,4)</f>
        <v>4</v>
      </c>
      <c r="Y32" s="172">
        <f>IF('8. Heures sociales'!$C$3="Score",0,0)</f>
        <v>0</v>
      </c>
      <c r="Z32" s="172">
        <f>IF('8. Heures sociales'!$C$3="Score",0,0)</f>
        <v>0</v>
      </c>
      <c r="AA32" s="172">
        <f>IF('8. Heures sociales'!$C$3="Score",0,0)</f>
        <v>0</v>
      </c>
      <c r="AB32" s="172">
        <f>IF('8. Heures sociales'!$C$3="Score",0,4.5)</f>
        <v>4.5</v>
      </c>
      <c r="AC32" s="172">
        <f>IF('8. Heures sociales'!$C$3="Score",0,4.5)</f>
        <v>4.5</v>
      </c>
      <c r="AD32" s="172">
        <f>IF('8. Heures sociales'!$C$3="Score",0,4.5)</f>
        <v>4.5</v>
      </c>
      <c r="AE32" s="172">
        <f>IF('8. Heures sociales'!$C$3="Score",0,4.5)</f>
        <v>4.5</v>
      </c>
      <c r="AF32" s="172">
        <f>IF('8. Heures sociales'!$C$3="Score",0,4.5)</f>
        <v>4.5</v>
      </c>
      <c r="AG32" s="172">
        <f>IF('8. Heures sociales'!$C$3="Score",0,4.5)</f>
        <v>4.5</v>
      </c>
      <c r="AH32" s="172">
        <f>IF('8. Heures sociales'!$C$3="Score",0,4.5)</f>
        <v>4.5</v>
      </c>
      <c r="AI32" s="172">
        <f>IF('8. Heures sociales'!$C$3="Score",0,0)</f>
        <v>0</v>
      </c>
      <c r="AJ32" s="172">
        <f>IF('8. Heures sociales'!$C$3="Score",0,0)</f>
        <v>0</v>
      </c>
      <c r="AK32" s="172">
        <f>IF('8. Heures sociales'!$C$3="Score",0,0)</f>
        <v>0</v>
      </c>
      <c r="AL32" s="172">
        <f>IF('8. Heures sociales'!$C$3="Score",0,4)</f>
        <v>4</v>
      </c>
      <c r="AM32" s="172">
        <f>IF('8. Heures sociales'!$C$3="Score",0,4)</f>
        <v>4</v>
      </c>
      <c r="AN32" s="172">
        <f>IF('8. Heures sociales'!$C$3="Score",0,4)</f>
        <v>4</v>
      </c>
      <c r="AO32" s="172">
        <f>IF('8. Heures sociales'!$C$3="Score",0,4)</f>
        <v>4</v>
      </c>
      <c r="AP32" s="172">
        <f>IF('8. Heures sociales'!$C$3="Score",0,4)</f>
        <v>4</v>
      </c>
      <c r="AQ32" s="172">
        <f>IF('8. Heures sociales'!$C$3="Score",0,4)</f>
        <v>4</v>
      </c>
      <c r="AR32" s="172">
        <f>IF('8. Heures sociales'!$C$3="Score",0,4)</f>
        <v>4</v>
      </c>
      <c r="AS32" s="189">
        <f>IF('8. Heures sociales'!$C$3="Score",0,0)</f>
        <v>0</v>
      </c>
      <c r="AT32" s="4">
        <f>IF('8. Heures sociales'!$C$3="Score",0,0)</f>
        <v>0</v>
      </c>
      <c r="AU32" s="4">
        <f>IF('8. Heures sociales'!$C$3="Score",0,0)</f>
        <v>0</v>
      </c>
      <c r="AV32" s="4">
        <f>IF('8. Heures sociales'!$C$3="Score",0,0)</f>
        <v>0</v>
      </c>
      <c r="AW32" s="4">
        <f>IF('8. Heures sociales'!$C$3="Score",0,4.5)</f>
        <v>4.5</v>
      </c>
      <c r="AX32" s="4">
        <f>IF('8. Heures sociales'!$C$3="Score",0,4.5)</f>
        <v>4.5</v>
      </c>
      <c r="AY32" s="4">
        <f>IF('8. Heures sociales'!$C$3="Score",0,4.5)</f>
        <v>4.5</v>
      </c>
      <c r="AZ32" s="4">
        <f>IF('8. Heures sociales'!$C$3="Score",0,4.5)</f>
        <v>4.5</v>
      </c>
      <c r="BA32" s="4">
        <f>IF('8. Heures sociales'!$C$3="Score",1,8.5)</f>
        <v>8.5</v>
      </c>
      <c r="BB32" s="4">
        <f>IF('8. Heures sociales'!$C$3="Score",1,8.5)</f>
        <v>8.5</v>
      </c>
      <c r="BC32" s="4">
        <f>IF('8. Heures sociales'!$C$3="Score",1,8.5)</f>
        <v>8.5</v>
      </c>
      <c r="BD32" s="4">
        <f>IF('8. Heures sociales'!$C$3="Score",0,4)</f>
        <v>4</v>
      </c>
      <c r="BE32" s="4">
        <f>IF('8. Heures sociales'!$C$3="Score",0,4)</f>
        <v>4</v>
      </c>
      <c r="BF32" s="4">
        <f>IF('8. Heures sociales'!$C$3="Score",0,4)</f>
        <v>4</v>
      </c>
      <c r="BG32" s="4">
        <f>IF('8. Heures sociales'!$C$3="Score",0,4)</f>
        <v>4</v>
      </c>
      <c r="BH32" s="4">
        <f>IF('8. Heures sociales'!$C$3="Score",0,0)</f>
        <v>0</v>
      </c>
      <c r="BI32" s="4">
        <f>IF('8. Heures sociales'!$C$3="Score",0,0)</f>
        <v>0</v>
      </c>
      <c r="BJ32" s="4">
        <f>IF('8. Heures sociales'!$C$3="Score",0,0)</f>
        <v>0</v>
      </c>
      <c r="BK32" s="4">
        <f>IF('8. Heures sociales'!$C$3="Score",0,4.5)</f>
        <v>4.5</v>
      </c>
      <c r="BL32" s="4">
        <f>IF('8. Heures sociales'!$C$3="Score",0,4.5)</f>
        <v>4.5</v>
      </c>
      <c r="BM32" s="4">
        <f>IF('8. Heures sociales'!$C$3="Score",0,4.5)</f>
        <v>4.5</v>
      </c>
      <c r="BN32" s="4">
        <f>IF('8. Heures sociales'!$C$3="Score",1,8.5)</f>
        <v>8.5</v>
      </c>
      <c r="BO32" s="4">
        <f>IF('8. Heures sociales'!$C$3="Score",1,8.5)</f>
        <v>8.5</v>
      </c>
      <c r="BP32" s="4">
        <f>IF('8. Heures sociales'!$C$3="Score",1,8.5)</f>
        <v>8.5</v>
      </c>
      <c r="BQ32" s="4">
        <f>IF('8. Heures sociales'!$C$3="Score",1,8.5)</f>
        <v>8.5</v>
      </c>
      <c r="BR32" s="4">
        <f>IF('8. Heures sociales'!$C$3="Score",0,4)</f>
        <v>4</v>
      </c>
      <c r="BS32" s="4">
        <f>IF('8. Heures sociales'!$C$3="Score",0,4)</f>
        <v>4</v>
      </c>
      <c r="BT32" s="4">
        <f>IF('8. Heures sociales'!$C$3="Score",0,4)</f>
        <v>4</v>
      </c>
      <c r="BU32" s="4">
        <f>IF('8. Heures sociales'!$C$3="Score",0,4)</f>
        <v>4</v>
      </c>
      <c r="BV32" s="4">
        <f>IF('8. Heures sociales'!$C$3="Score",0,4)</f>
        <v>4</v>
      </c>
      <c r="BW32" s="4">
        <f>IF('8. Heures sociales'!$C$3="Score",0,4)</f>
        <v>4</v>
      </c>
      <c r="BX32" s="4">
        <f>IF('8. Heures sociales'!$C$3="Score",0,4)</f>
        <v>4</v>
      </c>
      <c r="BY32" s="4">
        <f>IF('8. Heures sociales'!$C$3="Score",0,4)</f>
        <v>4</v>
      </c>
      <c r="BZ32" s="4">
        <f>IF('8. Heures sociales'!$C$3="Score",0,4)</f>
        <v>4</v>
      </c>
      <c r="CA32" s="4">
        <f>IF('8. Heures sociales'!$C$3="Score",0,4)</f>
        <v>4</v>
      </c>
      <c r="CB32" s="4">
        <f>IF('8. Heures sociales'!$C$3="Score",0,0)</f>
        <v>0</v>
      </c>
      <c r="CC32" s="4">
        <f>IF('8. Heures sociales'!$C$3="Score",0,4)</f>
        <v>4</v>
      </c>
      <c r="CD32" s="4">
        <f>IF('8. Heures sociales'!$C$3="Score",0,4)</f>
        <v>4</v>
      </c>
      <c r="CE32" s="4">
        <f>IF('8. Heures sociales'!$C$3="Score",0,4)</f>
        <v>4</v>
      </c>
      <c r="CF32" s="4">
        <f>IF('8. Heures sociales'!$C$3="Score",0,4)</f>
        <v>4</v>
      </c>
      <c r="CG32" s="4">
        <f>IF('8. Heures sociales'!$C$3="Score",0,4)</f>
        <v>4</v>
      </c>
      <c r="CH32" s="4">
        <f>IF('8. Heures sociales'!$C$3="Score",0,4)</f>
        <v>4</v>
      </c>
      <c r="CI32" s="4">
        <f>IF('8. Heures sociales'!$C$3="Score",0,4)</f>
        <v>4</v>
      </c>
      <c r="CJ32" s="4">
        <f>IF('8. Heures sociales'!$C$3="Score",0,0)</f>
        <v>0</v>
      </c>
      <c r="CK32" s="4">
        <f>IF('8. Heures sociales'!$C$3="Score",0,0)</f>
        <v>0</v>
      </c>
      <c r="CL32" s="4">
        <f>IF('8. Heures sociales'!$C$3="Score",0,0)</f>
        <v>0</v>
      </c>
      <c r="CM32" s="4">
        <f>IF('8. Heures sociales'!$C$3="Score",0,4.5)</f>
        <v>4.5</v>
      </c>
      <c r="CN32" s="4">
        <f>IF('8. Heures sociales'!$C$3="Score",0,4.5)</f>
        <v>4.5</v>
      </c>
      <c r="CO32" s="4">
        <f>IF('8. Heures sociales'!$C$3="Score",0,4.5)</f>
        <v>4.5</v>
      </c>
      <c r="CP32" s="4">
        <f>IF('8. Heures sociales'!$C$3="Score",1,8.5)</f>
        <v>8.5</v>
      </c>
      <c r="CQ32" s="4">
        <f>IF('8. Heures sociales'!$C$3="Score",1,8.5)</f>
        <v>8.5</v>
      </c>
      <c r="CR32" s="4">
        <f>IF('8. Heures sociales'!$C$3="Score",1,8.5)</f>
        <v>8.5</v>
      </c>
      <c r="CS32" s="4">
        <f>IF('8. Heures sociales'!$C$3="Score",1,8.5)</f>
        <v>8.5</v>
      </c>
      <c r="CT32" s="4">
        <f>IF('8. Heures sociales'!$C$3="Score",0,4)</f>
        <v>4</v>
      </c>
      <c r="CU32" s="4">
        <f>IF('8. Heures sociales'!$C$3="Score",0,4)</f>
        <v>4</v>
      </c>
      <c r="CV32" s="4">
        <f>IF('8. Heures sociales'!$C$3="Score",0,4)</f>
        <v>4</v>
      </c>
      <c r="CW32" s="4">
        <f>IF('8. Heures sociales'!$C$3="Score",0,4)</f>
        <v>4</v>
      </c>
      <c r="CX32" s="4">
        <f>IF('8. Heures sociales'!$C$3="Score",0,4)</f>
        <v>4</v>
      </c>
      <c r="CY32" s="4">
        <f>IF('8. Heures sociales'!$C$3="Score",0,4)</f>
        <v>4</v>
      </c>
      <c r="CZ32" s="4">
        <f>IF('8. Heures sociales'!$C$3="Score",0,4)</f>
        <v>4</v>
      </c>
      <c r="DA32">
        <f>IF('8. Heures sociales'!$C$3="Score",0,4)</f>
        <v>4</v>
      </c>
    </row>
    <row r="33" spans="2:105" x14ac:dyDescent="0.35">
      <c r="B33" s="186" t="s">
        <v>695</v>
      </c>
      <c r="C33" s="172">
        <v>1</v>
      </c>
      <c r="D33" s="207">
        <f t="shared" si="3"/>
        <v>10.252941176470589</v>
      </c>
      <c r="E33" s="187">
        <f>IF('8. Heures sociales'!$C$3="Score",,)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IF('8. Heures sociales'!$C$3="Score",,)</f>
        <v>0</v>
      </c>
      <c r="Q33" s="188">
        <f>IF('8. Heures sociales'!$C$3="Score",,)</f>
        <v>0</v>
      </c>
      <c r="R33" s="188">
        <f>IF('8. Heures sociales'!$C$3="Score",,)</f>
        <v>0</v>
      </c>
      <c r="S33" s="188">
        <f>IF('8. Heures sociales'!$C$3="Score",,)</f>
        <v>0</v>
      </c>
      <c r="T33" s="188">
        <f>IF('8. Heures sociales'!$C$3="Score",,)</f>
        <v>0</v>
      </c>
      <c r="U33" s="172">
        <f>IF('8. Heures sociales'!$C$3="Score",2,15)</f>
        <v>15</v>
      </c>
      <c r="V33" s="172">
        <f>IF('8. Heures sociales'!$C$3="Score",2,19)</f>
        <v>19</v>
      </c>
      <c r="W33" s="172">
        <f>IF('8. Heures sociales'!$C$3="Score",2,19)</f>
        <v>19</v>
      </c>
      <c r="X33" s="172">
        <f>IF('8. Heures sociales'!$C$3="Score",2,22)</f>
        <v>22</v>
      </c>
      <c r="Y33" s="172">
        <f>IF('8. Heures sociales'!$C$3="Score",2,26)</f>
        <v>26</v>
      </c>
      <c r="Z33" s="172">
        <f>IF('8. Heures sociales'!$C$3="Score",2,23)</f>
        <v>23</v>
      </c>
      <c r="AA33" s="172">
        <f>IF('8. Heures sociales'!$C$3="Score",2,23)</f>
        <v>23</v>
      </c>
      <c r="AB33" s="172">
        <f>IF('8. Heures sociales'!$C$3="Score",1,11)</f>
        <v>11</v>
      </c>
      <c r="AC33" s="172">
        <f>IF('8. Heures sociales'!$C$3="Score",1,7)</f>
        <v>7</v>
      </c>
      <c r="AD33" s="172">
        <f>IF('8. Heures sociales'!$C$3="Score",1,7)</f>
        <v>7</v>
      </c>
      <c r="AE33" s="172">
        <f>IF('8. Heures sociales'!$C$3="Score",0,4)</f>
        <v>4</v>
      </c>
      <c r="AF33" s="172">
        <f>IF('8. Heures sociales'!$C$3="Score",0,0)</f>
        <v>0</v>
      </c>
      <c r="AG33" s="172">
        <f>IF('8. Heures sociales'!$C$3="Score",0,0)</f>
        <v>0</v>
      </c>
      <c r="AH33" s="172">
        <f>IF('8. Heures sociales'!$C$3="Score",0,0)</f>
        <v>0</v>
      </c>
      <c r="AI33" s="172">
        <f>IF('8. Heures sociales'!$C$3="Score",0,0)</f>
        <v>0</v>
      </c>
      <c r="AJ33" s="172">
        <f>IF('8. Heures sociales'!$C$3="Score",0,4)</f>
        <v>4</v>
      </c>
      <c r="AK33" s="172">
        <f>IF('8. Heures sociales'!$C$3="Score",0,4)</f>
        <v>4</v>
      </c>
      <c r="AL33" s="172">
        <f>IF('8. Heures sociales'!$C$3="Score",0,4)</f>
        <v>4</v>
      </c>
      <c r="AM33" s="172">
        <f>IF('8. Heures sociales'!$C$3="Score",1,7)</f>
        <v>7</v>
      </c>
      <c r="AN33" s="172">
        <f>IF('8. Heures sociales'!$C$3="Score",1,10)</f>
        <v>10</v>
      </c>
      <c r="AO33" s="172">
        <f>IF('8. Heures sociales'!$C$3="Score",1,10)</f>
        <v>10</v>
      </c>
      <c r="AP33" s="172">
        <f>IF('8. Heures sociales'!$C$3="Score",1,13)</f>
        <v>13</v>
      </c>
      <c r="AQ33" s="172">
        <f>IF('8. Heures sociales'!$C$3="Score",1,9)</f>
        <v>9</v>
      </c>
      <c r="AR33" s="172">
        <f>IF('8. Heures sociales'!$C$3="Score",1,10.5)</f>
        <v>10.5</v>
      </c>
      <c r="AS33" s="189">
        <f>IF('8. Heures sociales'!$C$3="Score",1,10.5)</f>
        <v>10.5</v>
      </c>
      <c r="AT33" s="4">
        <f>IF('8. Heures sociales'!$C$3="Score",1,7.5)</f>
        <v>7.5</v>
      </c>
      <c r="AU33" s="4">
        <f>IF('8. Heures sociales'!$C$3="Score",1,7.5)</f>
        <v>7.5</v>
      </c>
      <c r="AV33" s="4">
        <f>IF('8. Heures sociales'!$C$3="Score",1,7.5)</f>
        <v>7.5</v>
      </c>
      <c r="AW33" s="4">
        <f>IF('8. Heures sociales'!$C$3="Score",1,7.5)</f>
        <v>7.5</v>
      </c>
      <c r="AX33" s="4">
        <f>IF('8. Heures sociales'!$C$3="Score",1,7.5)</f>
        <v>7.5</v>
      </c>
      <c r="AY33" s="4">
        <f>IF('8. Heures sociales'!$C$3="Score",1,6)</f>
        <v>6</v>
      </c>
      <c r="AZ33" s="4">
        <f>IF('8. Heures sociales'!$C$3="Score",1,6)</f>
        <v>6</v>
      </c>
      <c r="BA33" s="4">
        <f>IF('8. Heures sociales'!$C$3="Score",1,6)</f>
        <v>6</v>
      </c>
      <c r="BB33" s="4">
        <f>IF('8. Heures sociales'!$C$3="Score",1,6)</f>
        <v>6</v>
      </c>
      <c r="BC33" s="4">
        <f>IF('8. Heures sociales'!$C$3="Score",1,6)</f>
        <v>6</v>
      </c>
      <c r="BD33" s="4">
        <f>IF('8. Heures sociales'!$C$3="Score",0,3)</f>
        <v>3</v>
      </c>
      <c r="BE33" s="4">
        <f>IF('8. Heures sociales'!$C$3="Score",1,7)</f>
        <v>7</v>
      </c>
      <c r="BF33" s="4">
        <f>IF('8. Heures sociales'!$C$3="Score",1,7)</f>
        <v>7</v>
      </c>
      <c r="BG33" s="4">
        <f>IF('8. Heures sociales'!$C$3="Score",1,10)</f>
        <v>10</v>
      </c>
      <c r="BH33" s="4">
        <f>IF('8. Heures sociales'!$C$3="Score",1,10)</f>
        <v>10</v>
      </c>
      <c r="BI33" s="4">
        <f>IF('8. Heures sociales'!$C$3="Score",1,10)</f>
        <v>10</v>
      </c>
      <c r="BJ33" s="4">
        <f>IF('8. Heures sociales'!$C$3="Score",1,13)</f>
        <v>13</v>
      </c>
      <c r="BK33" s="4">
        <f>IF('8. Heures sociales'!$C$3="Score",1,13)</f>
        <v>13</v>
      </c>
      <c r="BL33" s="4">
        <f>IF('8. Heures sociales'!$C$3="Score",1,13)</f>
        <v>13</v>
      </c>
      <c r="BM33" s="4">
        <f>IF('8. Heures sociales'!$C$3="Score",1,13)</f>
        <v>13</v>
      </c>
      <c r="BN33" s="4">
        <f>IF('8. Heures sociales'!$C$3="Score",1,10)</f>
        <v>10</v>
      </c>
      <c r="BO33" s="4">
        <f>IF('8. Heures sociales'!$C$3="Score",1,13)</f>
        <v>13</v>
      </c>
      <c r="BP33" s="4">
        <f>IF('8. Heures sociales'!$C$3="Score",1,10)</f>
        <v>10</v>
      </c>
      <c r="BQ33" s="4">
        <f>IF('8. Heures sociales'!$C$3="Score",1,7)</f>
        <v>7</v>
      </c>
      <c r="BR33" s="4">
        <f>IF('8. Heures sociales'!$C$3="Score",1,7)</f>
        <v>7</v>
      </c>
      <c r="BS33" s="4">
        <f>IF('8. Heures sociales'!$C$3="Score",1,6)</f>
        <v>6</v>
      </c>
      <c r="BT33" s="4">
        <f>IF('8. Heures sociales'!$C$3="Score",1,6)</f>
        <v>6</v>
      </c>
      <c r="BU33" s="4">
        <f>IF('8. Heures sociales'!$C$3="Score",1,9)</f>
        <v>9</v>
      </c>
      <c r="BV33" s="4">
        <f>IF('8. Heures sociales'!$C$3="Score",1,9)</f>
        <v>9</v>
      </c>
      <c r="BW33" s="4">
        <f>IF('8. Heures sociales'!$C$3="Score",1,9)</f>
        <v>9</v>
      </c>
      <c r="BX33" s="4">
        <f>IF('8. Heures sociales'!$C$3="Score",1,9)</f>
        <v>9</v>
      </c>
      <c r="BY33" s="4">
        <f>IF('8. Heures sociales'!$C$3="Score",1,9)</f>
        <v>9</v>
      </c>
      <c r="BZ33" s="4">
        <f>IF('8. Heures sociales'!$C$3="Score",1,6)</f>
        <v>6</v>
      </c>
      <c r="CA33" s="4">
        <f>IF('8. Heures sociales'!$C$3="Score",1,6)</f>
        <v>6</v>
      </c>
      <c r="CB33" s="4">
        <f>IF('8. Heures sociales'!$C$3="Score",0,3)</f>
        <v>3</v>
      </c>
      <c r="CC33" s="4">
        <f>IF('8. Heures sociales'!$C$3="Score",0,0)</f>
        <v>0</v>
      </c>
      <c r="CD33" s="4">
        <f>IF('8. Heures sociales'!$C$3="Score",0,0)</f>
        <v>0</v>
      </c>
      <c r="CE33" s="4">
        <f>IF('8. Heures sociales'!$C$3="Score",1,13)</f>
        <v>13</v>
      </c>
      <c r="CF33" s="4">
        <f>IF('8. Heures sociales'!$C$3="Score",1,13)</f>
        <v>13</v>
      </c>
      <c r="CG33" s="4">
        <f>IF('8. Heures sociales'!$C$3="Score",2,16)</f>
        <v>16</v>
      </c>
      <c r="CH33" s="4">
        <f>IF('8. Heures sociales'!$C$3="Score",2,20)</f>
        <v>20</v>
      </c>
      <c r="CI33" s="4">
        <f>IF('8. Heures sociales'!$C$3="Score",2,20)</f>
        <v>20</v>
      </c>
      <c r="CJ33" s="4">
        <f>IF('8. Heures sociales'!$C$3="Score",2,20)</f>
        <v>20</v>
      </c>
      <c r="CK33" s="4">
        <f>IF('8. Heures sociales'!$C$3="Score",2,20)</f>
        <v>20</v>
      </c>
      <c r="CL33" s="4">
        <f>IF('8. Heures sociales'!$C$3="Score",1,7)</f>
        <v>7</v>
      </c>
      <c r="CM33" s="4">
        <f>IF('8. Heures sociales'!$C$3="Score",1,7)</f>
        <v>7</v>
      </c>
      <c r="CN33" s="4">
        <f>IF('8. Heures sociales'!$C$3="Score",0,4)</f>
        <v>4</v>
      </c>
      <c r="CO33" s="4">
        <f>IF('8. Heures sociales'!$C$3="Score",0,3)</f>
        <v>3</v>
      </c>
      <c r="CP33" s="4">
        <f>IF('8. Heures sociales'!$C$3="Score",1,7)</f>
        <v>7</v>
      </c>
      <c r="CQ33" s="4">
        <f>IF('8. Heures sociales'!$C$3="Score",1,7)</f>
        <v>7</v>
      </c>
      <c r="CR33" s="4">
        <f>IF('8. Heures sociales'!$C$3="Score",1,10)</f>
        <v>10</v>
      </c>
      <c r="CS33" s="4">
        <f>IF('8. Heures sociales'!$C$3="Score",1,10)</f>
        <v>10</v>
      </c>
      <c r="CT33" s="4">
        <f>IF('8. Heures sociales'!$C$3="Score",2,22)</f>
        <v>22</v>
      </c>
      <c r="CU33" s="4">
        <f>IF('8. Heures sociales'!$C$3="Score",2,22)</f>
        <v>22</v>
      </c>
      <c r="CV33" s="4">
        <f>IF('8. Heures sociales'!$C$3="Score",2,22)</f>
        <v>22</v>
      </c>
      <c r="CW33" s="4">
        <f>IF('8. Heures sociales'!$C$3="Score",2,18)</f>
        <v>18</v>
      </c>
      <c r="CX33" s="4">
        <f>IF('8. Heures sociales'!$C$3="Score",2,22)</f>
        <v>22</v>
      </c>
      <c r="CY33" s="4">
        <f>IF('8. Heures sociales'!$C$3="Score",2,19)</f>
        <v>19</v>
      </c>
      <c r="CZ33" s="4">
        <f>IF('8. Heures sociales'!$C$3="Score",2,19)</f>
        <v>19</v>
      </c>
      <c r="DA33">
        <f>IF('8. Heures sociales'!$C$3="Score",1,7)</f>
        <v>7</v>
      </c>
    </row>
    <row r="34" spans="2:105" x14ac:dyDescent="0.35">
      <c r="B34" s="186" t="s">
        <v>696</v>
      </c>
      <c r="C34" s="172">
        <v>1</v>
      </c>
      <c r="D34" s="207">
        <f t="shared" si="3"/>
        <v>10.982352941176471</v>
      </c>
      <c r="E34" s="188">
        <f>IF('8. Heures sociales'!$C$3="Score",,)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IF('8. Heures sociales'!$C$3="Score",,)</f>
        <v>0</v>
      </c>
      <c r="Q34" s="187">
        <f>IF('8. Heures sociales'!$C$3="Score",,)</f>
        <v>0</v>
      </c>
      <c r="R34" s="187">
        <f>IF('8. Heures sociales'!$C$3="Score",,)</f>
        <v>0</v>
      </c>
      <c r="S34" s="188">
        <f>IF('8. Heures sociales'!$C$3="Score",,)</f>
        <v>0</v>
      </c>
      <c r="T34" s="188">
        <f>IF('8. Heures sociales'!$C$3="Score",,)</f>
        <v>0</v>
      </c>
      <c r="U34" s="172">
        <f>IF('8. Heures sociales'!$C$3="Score",2,16)</f>
        <v>16</v>
      </c>
      <c r="V34" s="172">
        <f>IF('8. Heures sociales'!$C$3="Score",2,16)</f>
        <v>16</v>
      </c>
      <c r="W34" s="172">
        <f>IF('8. Heures sociales'!$C$3="Score",2,17.5)</f>
        <v>17.5</v>
      </c>
      <c r="X34" s="172">
        <f>IF('8. Heures sociales'!$C$3="Score",2,20.5)</f>
        <v>20.5</v>
      </c>
      <c r="Y34" s="172">
        <f>IF('8. Heures sociales'!$C$3="Score",2,20.5)</f>
        <v>20.5</v>
      </c>
      <c r="Z34" s="172">
        <f>IF('8. Heures sociales'!$C$3="Score",2,20.5)</f>
        <v>20.5</v>
      </c>
      <c r="AA34" s="172">
        <f>IF('8. Heures sociales'!$C$3="Score",2,20.5)</f>
        <v>20.5</v>
      </c>
      <c r="AB34" s="172">
        <f>IF('8. Heures sociales'!$C$3="Score",2,18)</f>
        <v>18</v>
      </c>
      <c r="AC34" s="172">
        <f>IF('8. Heures sociales'!$C$3="Score",2,18)</f>
        <v>18</v>
      </c>
      <c r="AD34" s="172">
        <f>IF('8. Heures sociales'!$C$3="Score",2,18)</f>
        <v>18</v>
      </c>
      <c r="AE34" s="172">
        <f>IF('8. Heures sociales'!$C$3="Score",2,19)</f>
        <v>19</v>
      </c>
      <c r="AF34" s="172">
        <f>IF('8. Heures sociales'!$C$3="Score",2,19)</f>
        <v>19</v>
      </c>
      <c r="AG34" s="172">
        <f>IF('8. Heures sociales'!$C$3="Score",2,20)</f>
        <v>20</v>
      </c>
      <c r="AH34" s="172">
        <f>IF('8. Heures sociales'!$C$3="Score",2,20.5)</f>
        <v>20.5</v>
      </c>
      <c r="AI34" s="172">
        <f>IF('8. Heures sociales'!$C$3="Score",1,10)</f>
        <v>10</v>
      </c>
      <c r="AJ34" s="172">
        <f>IF('8. Heures sociales'!$C$3="Score",1,10)</f>
        <v>10</v>
      </c>
      <c r="AK34" s="172">
        <f>IF('8. Heures sociales'!$C$3="Score",1,8.5)</f>
        <v>8.5</v>
      </c>
      <c r="AL34" s="172">
        <f>IF('8. Heures sociales'!$C$3="Score",0,4.5)</f>
        <v>4.5</v>
      </c>
      <c r="AM34" s="172">
        <f>IF('8. Heures sociales'!$C$3="Score",0,4.5)</f>
        <v>4.5</v>
      </c>
      <c r="AN34" s="172">
        <f>IF('8. Heures sociales'!$C$3="Score",0,0.5)</f>
        <v>0.5</v>
      </c>
      <c r="AO34" s="172">
        <f>IF('8. Heures sociales'!$C$3="Score",0,0)</f>
        <v>0</v>
      </c>
      <c r="AP34" s="172">
        <f>IF('8. Heures sociales'!$C$3="Score",0,0)</f>
        <v>0</v>
      </c>
      <c r="AQ34" s="172">
        <f>IF('8. Heures sociales'!$C$3="Score",0,1.5)</f>
        <v>1.5</v>
      </c>
      <c r="AR34" s="172">
        <f>IF('8. Heures sociales'!$C$3="Score",0,3)</f>
        <v>3</v>
      </c>
      <c r="AS34" s="189">
        <f>IF('8. Heures sociales'!$C$3="Score",1,7)</f>
        <v>7</v>
      </c>
      <c r="AT34" s="4">
        <f>IF('8. Heures sociales'!$C$3="Score",1,7)</f>
        <v>7</v>
      </c>
      <c r="AU34" s="4">
        <f>IF('8. Heures sociales'!$C$3="Score",1,7)</f>
        <v>7</v>
      </c>
      <c r="AV34" s="4">
        <f>IF('8. Heures sociales'!$C$3="Score",1,11.5)</f>
        <v>11.5</v>
      </c>
      <c r="AW34" s="4">
        <f>IF('8. Heures sociales'!$C$3="Score",1,12)</f>
        <v>12</v>
      </c>
      <c r="AX34" s="4">
        <f>IF('8. Heures sociales'!$C$3="Score",1,12)</f>
        <v>12</v>
      </c>
      <c r="AY34" s="4">
        <f>IF('8. Heures sociales'!$C$3="Score",2,14.5)</f>
        <v>14.5</v>
      </c>
      <c r="AZ34" s="4">
        <f>IF('8. Heures sociales'!$C$3="Score",1,10.5)</f>
        <v>10.5</v>
      </c>
      <c r="BA34" s="4">
        <f>IF('8. Heures sociales'!$C$3="Score",1,12)</f>
        <v>12</v>
      </c>
      <c r="BB34" s="4">
        <f>IF('8. Heures sociales'!$C$3="Score",2,16)</f>
        <v>16</v>
      </c>
      <c r="BC34" s="4">
        <f>IF('8. Heures sociales'!$C$3="Score",1,12)</f>
        <v>12</v>
      </c>
      <c r="BD34" s="4">
        <f>IF('8. Heures sociales'!$C$3="Score",1,11.5)</f>
        <v>11.5</v>
      </c>
      <c r="BE34" s="4">
        <f>IF('8. Heures sociales'!$C$3="Score",1,11.5)</f>
        <v>11.5</v>
      </c>
      <c r="BF34" s="4">
        <f>IF('8. Heures sociales'!$C$3="Score",1,7.5)</f>
        <v>7.5</v>
      </c>
      <c r="BG34" s="4">
        <f>IF('8. Heures sociales'!$C$3="Score",1,10.5)</f>
        <v>10.5</v>
      </c>
      <c r="BH34" s="4">
        <f>IF('8. Heures sociales'!$C$3="Score",1,13)</f>
        <v>13</v>
      </c>
      <c r="BI34" s="4">
        <f>IF('8. Heures sociales'!$C$3="Score",1,9)</f>
        <v>9</v>
      </c>
      <c r="BJ34" s="4">
        <f>IF('8. Heures sociales'!$C$3="Score",1,8.5)</f>
        <v>8.5</v>
      </c>
      <c r="BK34" s="4">
        <f>IF('8. Heures sociales'!$C$3="Score",1,8.5)</f>
        <v>8.5</v>
      </c>
      <c r="BL34" s="4">
        <f>IF('8. Heures sociales'!$C$3="Score",1,7)</f>
        <v>7</v>
      </c>
      <c r="BM34" s="4">
        <f>IF('8. Heures sociales'!$C$3="Score",1,8.5)</f>
        <v>8.5</v>
      </c>
      <c r="BN34" s="4">
        <f>IF('8. Heures sociales'!$C$3="Score",0,5.5)</f>
        <v>5.5</v>
      </c>
      <c r="BO34" s="4">
        <f>IF('8. Heures sociales'!$C$3="Score",0,1.5)</f>
        <v>1.5</v>
      </c>
      <c r="BP34" s="4">
        <f>IF('8. Heures sociales'!$C$3="Score",0,1.5)</f>
        <v>1.5</v>
      </c>
      <c r="BQ34" s="4">
        <f>IF('8. Heures sociales'!$C$3="Score",2,13.5)</f>
        <v>13.5</v>
      </c>
      <c r="BR34" s="4">
        <f>IF('8. Heures sociales'!$C$3="Score",2,13.5)</f>
        <v>13.5</v>
      </c>
      <c r="BS34" s="4">
        <f>IF('8. Heures sociales'!$C$3="Score",2,17.5)</f>
        <v>17.5</v>
      </c>
      <c r="BT34" s="4">
        <f>IF('8. Heures sociales'!$C$3="Score",2,16)</f>
        <v>16</v>
      </c>
      <c r="BU34" s="4">
        <f>IF('8. Heures sociales'!$C$3="Score",2,16)</f>
        <v>16</v>
      </c>
      <c r="BV34" s="4">
        <f>IF('8. Heures sociales'!$C$3="Score",2,16)</f>
        <v>16</v>
      </c>
      <c r="BW34" s="4">
        <f>IF('8. Heures sociales'!$C$3="Score",2,20)</f>
        <v>20</v>
      </c>
      <c r="BX34" s="4">
        <f>IF('8. Heures sociales'!$C$3="Score",1,12.5)</f>
        <v>12.5</v>
      </c>
      <c r="BY34" s="4">
        <f>IF('8. Heures sociales'!$C$3="Score",1,13)</f>
        <v>13</v>
      </c>
      <c r="BZ34" s="4">
        <f>IF('8. Heures sociales'!$C$3="Score",1,10.5)</f>
        <v>10.5</v>
      </c>
      <c r="CA34" s="4">
        <f>IF('8. Heures sociales'!$C$3="Score",1,10.5)</f>
        <v>10.5</v>
      </c>
      <c r="CB34" s="4">
        <f>IF('8. Heures sociales'!$C$3="Score",1,10.5)</f>
        <v>10.5</v>
      </c>
      <c r="CC34" s="4">
        <f>IF('8. Heures sociales'!$C$3="Score",1,10.5)</f>
        <v>10.5</v>
      </c>
      <c r="CD34" s="4">
        <f>IF('8. Heures sociales'!$C$3="Score",1,6.5)</f>
        <v>6.5</v>
      </c>
      <c r="CE34" s="4">
        <f>IF('8. Heures sociales'!$C$3="Score",0,2)</f>
        <v>2</v>
      </c>
      <c r="CF34" s="4">
        <f>IF('8. Heures sociales'!$C$3="Score",0,1.5)</f>
        <v>1.5</v>
      </c>
      <c r="CG34" s="4">
        <f>IF('8. Heures sociales'!$C$3="Score",0,0)</f>
        <v>0</v>
      </c>
      <c r="CH34" s="4">
        <f>IF('8. Heures sociales'!$C$3="Score",0,1.5)</f>
        <v>1.5</v>
      </c>
      <c r="CI34" s="4">
        <f>IF('8. Heures sociales'!$C$3="Score",0,4.5)</f>
        <v>4.5</v>
      </c>
      <c r="CJ34" s="4">
        <f>IF('8. Heures sociales'!$C$3="Score",0,4.5)</f>
        <v>4.5</v>
      </c>
      <c r="CK34" s="4">
        <f>IF('8. Heures sociales'!$C$3="Score",1,6)</f>
        <v>6</v>
      </c>
      <c r="CL34" s="4">
        <f>IF('8. Heures sociales'!$C$3="Score",2,19)</f>
        <v>19</v>
      </c>
      <c r="CM34" s="4">
        <f>IF('8. Heures sociales'!$C$3="Score",2,19)</f>
        <v>19</v>
      </c>
      <c r="CN34" s="4">
        <f>IF('8. Heures sociales'!$C$3="Score",2,20.5)</f>
        <v>20.5</v>
      </c>
      <c r="CO34" s="4">
        <f>IF('8. Heures sociales'!$C$3="Score",2,19)</f>
        <v>19</v>
      </c>
      <c r="CP34" s="4">
        <f>IF('8. Heures sociales'!$C$3="Score",2,20)</f>
        <v>20</v>
      </c>
      <c r="CQ34" s="4">
        <f>IF('8. Heures sociales'!$C$3="Score",2,20)</f>
        <v>20</v>
      </c>
      <c r="CR34" s="4">
        <f>IF('8. Heures sociales'!$C$3="Score",2,22.5)</f>
        <v>22.5</v>
      </c>
      <c r="CS34" s="4">
        <f>IF('8. Heures sociales'!$C$3="Score",1,9.5)</f>
        <v>9.5</v>
      </c>
      <c r="CT34" s="4">
        <f>IF('8. Heures sociales'!$C$3="Score",1,9.5)</f>
        <v>9.5</v>
      </c>
      <c r="CU34" s="4">
        <f>IF('8. Heures sociales'!$C$3="Score",1,8)</f>
        <v>8</v>
      </c>
      <c r="CV34" s="4">
        <f>IF('8. Heures sociales'!$C$3="Score",1,8)</f>
        <v>8</v>
      </c>
      <c r="CW34" s="4">
        <f>IF('8. Heures sociales'!$C$3="Score",0,4)</f>
        <v>4</v>
      </c>
      <c r="CX34" s="4">
        <f>IF('8. Heures sociales'!$C$3="Score",0,4)</f>
        <v>4</v>
      </c>
      <c r="CY34" s="4">
        <f>IF('8. Heures sociales'!$C$3="Score",0,4)</f>
        <v>4</v>
      </c>
      <c r="CZ34" s="4">
        <f>IF('8. Heures sociales'!$C$3="Score",0,4)</f>
        <v>4</v>
      </c>
      <c r="DA34">
        <f>IF('8. Heures sociales'!$C$3="Score",0,4)</f>
        <v>4</v>
      </c>
    </row>
    <row r="35" spans="2:105" x14ac:dyDescent="0.35">
      <c r="B35" s="186" t="s">
        <v>697</v>
      </c>
      <c r="C35" s="172">
        <v>1</v>
      </c>
      <c r="D35" s="207">
        <f t="shared" si="3"/>
        <v>14.6</v>
      </c>
      <c r="E35" s="188">
        <f>IF('8. Heures sociales'!$C$3="Score",,)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IF('8. Heures sociales'!$C$3="Score",,)</f>
        <v>0</v>
      </c>
      <c r="Q35" s="188">
        <f>IF('8. Heures sociales'!$C$3="Score",,)</f>
        <v>0</v>
      </c>
      <c r="R35" s="188">
        <f>IF('8. Heures sociales'!$C$3="Score",,)</f>
        <v>0</v>
      </c>
      <c r="S35" s="187">
        <f>IF('8. Heures sociales'!$C$3="Score",,)</f>
        <v>0</v>
      </c>
      <c r="T35" s="187">
        <f>IF('8. Heures sociales'!$C$3="Score",,)</f>
        <v>0</v>
      </c>
      <c r="U35" s="172">
        <f>IF('8. Heures sociales'!$C$3="Score",1,10)</f>
        <v>10</v>
      </c>
      <c r="V35" s="172">
        <f>IF('8. Heures sociales'!$C$3="Score",2,14)</f>
        <v>14</v>
      </c>
      <c r="W35" s="172">
        <f>IF('8. Heures sociales'!$C$3="Score",1,11)</f>
        <v>11</v>
      </c>
      <c r="X35" s="172">
        <f>IF('8. Heures sociales'!$C$3="Score",1,8.5)</f>
        <v>8.5</v>
      </c>
      <c r="Y35" s="172">
        <f>IF('8. Heures sociales'!$C$3="Score",0,5.5)</f>
        <v>5.5</v>
      </c>
      <c r="Z35" s="172">
        <f>IF('8. Heures sociales'!$C$3="Score",1,9.5)</f>
        <v>9.5</v>
      </c>
      <c r="AA35" s="172">
        <f>IF('8. Heures sociales'!$C$3="Score",1,9.5)</f>
        <v>9.5</v>
      </c>
      <c r="AB35" s="172">
        <f>IF('8. Heures sociales'!$C$3="Score",2,22.5)</f>
        <v>22.5</v>
      </c>
      <c r="AC35" s="172">
        <f>IF('8. Heures sociales'!$C$3="Score",2,18.5)</f>
        <v>18.5</v>
      </c>
      <c r="AD35" s="172">
        <f>IF('8. Heures sociales'!$C$3="Score",2,20)</f>
        <v>20</v>
      </c>
      <c r="AE35" s="172">
        <f>IF('8. Heures sociales'!$C$3="Score",2,18.5)</f>
        <v>18.5</v>
      </c>
      <c r="AF35" s="172">
        <f>IF('8. Heures sociales'!$C$3="Score",2,22.5)</f>
        <v>22.5</v>
      </c>
      <c r="AG35" s="172">
        <f>IF('8. Heures sociales'!$C$3="Score",2,18.5)</f>
        <v>18.5</v>
      </c>
      <c r="AH35" s="172">
        <f>IF('8. Heures sociales'!$C$3="Score",2,23)</f>
        <v>23</v>
      </c>
      <c r="AI35" s="172">
        <f>IF('8. Heures sociales'!$C$3="Score",1,10.5)</f>
        <v>10.5</v>
      </c>
      <c r="AJ35" s="172">
        <f>IF('8. Heures sociales'!$C$3="Score",1,10.5)</f>
        <v>10.5</v>
      </c>
      <c r="AK35" s="172">
        <f>IF('8. Heures sociales'!$C$3="Score",1,9)</f>
        <v>9</v>
      </c>
      <c r="AL35" s="172">
        <f>IF('8. Heures sociales'!$C$3="Score",1,13)</f>
        <v>13</v>
      </c>
      <c r="AM35" s="172">
        <f>IF('8. Heures sociales'!$C$3="Score",1,9)</f>
        <v>9</v>
      </c>
      <c r="AN35" s="172">
        <f>IF('8. Heures sociales'!$C$3="Score",1,9)</f>
        <v>9</v>
      </c>
      <c r="AO35" s="172">
        <f>IF('8. Heures sociales'!$C$3="Score",0,4.5)</f>
        <v>4.5</v>
      </c>
      <c r="AP35" s="172">
        <f>IF('8. Heures sociales'!$C$3="Score",0,4)</f>
        <v>4</v>
      </c>
      <c r="AQ35" s="172">
        <f>IF('8. Heures sociales'!$C$3="Score",0,4)</f>
        <v>4</v>
      </c>
      <c r="AR35" s="172">
        <f>IF('8. Heures sociales'!$C$3="Score",0,4)</f>
        <v>4</v>
      </c>
      <c r="AS35" s="189">
        <f>IF('8. Heures sociales'!$C$3="Score",0,0)</f>
        <v>0</v>
      </c>
      <c r="AT35" s="4">
        <f>IF('8. Heures sociales'!$C$3="Score",0,0)</f>
        <v>0</v>
      </c>
      <c r="AU35" s="4">
        <f>IF('8. Heures sociales'!$C$3="Score",0,0)</f>
        <v>0</v>
      </c>
      <c r="AV35" s="4">
        <f>IF('8. Heures sociales'!$C$3="Score",0,0)</f>
        <v>0</v>
      </c>
      <c r="AW35" s="4">
        <f>IF('8. Heures sociales'!$C$3="Score",0,0)</f>
        <v>0</v>
      </c>
      <c r="AX35" s="4">
        <f>IF('8. Heures sociales'!$C$3="Score",0,0)</f>
        <v>0</v>
      </c>
      <c r="AY35" s="4">
        <f>IF('8. Heures sociales'!$C$3="Score",0,4)</f>
        <v>4</v>
      </c>
      <c r="AZ35" s="4">
        <f>IF('8. Heures sociales'!$C$3="Score",0,4)</f>
        <v>4</v>
      </c>
      <c r="BA35" s="4">
        <f>IF('8. Heures sociales'!$C$3="Score",1,8)</f>
        <v>8</v>
      </c>
      <c r="BB35" s="4">
        <f>IF('8. Heures sociales'!$C$3="Score",1,8)</f>
        <v>8</v>
      </c>
      <c r="BC35" s="4">
        <f>IF('8. Heures sociales'!$C$3="Score",1,8)</f>
        <v>8</v>
      </c>
      <c r="BD35" s="4">
        <f>IF('8. Heures sociales'!$C$3="Score",2,21)</f>
        <v>21</v>
      </c>
      <c r="BE35" s="4">
        <f>IF('8. Heures sociales'!$C$3="Score",2,21)</f>
        <v>21</v>
      </c>
      <c r="BF35" s="4">
        <f>IF('8. Heures sociales'!$C$3="Score",2,21)</f>
        <v>21</v>
      </c>
      <c r="BG35" s="4">
        <f>IF('8. Heures sociales'!$C$3="Score",2,21)</f>
        <v>21</v>
      </c>
      <c r="BH35" s="4">
        <f>IF('8. Heures sociales'!$C$3="Score",2,17)</f>
        <v>17</v>
      </c>
      <c r="BI35" s="4">
        <f>IF('8. Heures sociales'!$C$3="Score",2,17)</f>
        <v>17</v>
      </c>
      <c r="BJ35" s="4">
        <f>IF('8. Heures sociales'!$C$3="Score",2,17)</f>
        <v>17</v>
      </c>
      <c r="BK35" s="4">
        <f>IF('8. Heures sociales'!$C$3="Score",0,4)</f>
        <v>4</v>
      </c>
      <c r="BL35" s="4">
        <f>IF('8. Heures sociales'!$C$3="Score",1,8)</f>
        <v>8</v>
      </c>
      <c r="BM35" s="4">
        <f>IF('8. Heures sociales'!$C$3="Score",0,4)</f>
        <v>4</v>
      </c>
      <c r="BN35" s="4">
        <f>IF('8. Heures sociales'!$C$3="Score",1,8)</f>
        <v>8</v>
      </c>
      <c r="BO35" s="4">
        <f>IF('8. Heures sociales'!$C$3="Score",1,8)</f>
        <v>8</v>
      </c>
      <c r="BP35" s="4">
        <f>IF('8. Heures sociales'!$C$3="Score",1,9.5)</f>
        <v>9.5</v>
      </c>
      <c r="BQ35" s="4">
        <f>IF('8. Heures sociales'!$C$3="Score",2,20)</f>
        <v>20</v>
      </c>
      <c r="BR35" s="4">
        <f>IF('8. Heures sociales'!$C$3="Score",2,32.5)</f>
        <v>32.5</v>
      </c>
      <c r="BS35" s="4">
        <f>IF('8. Heures sociales'!$C$3="Score",2,32.5)</f>
        <v>32.5</v>
      </c>
      <c r="BT35" s="4">
        <f>IF('8. Heures sociales'!$C$3="Score",2,32.5)</f>
        <v>32.5</v>
      </c>
      <c r="BU35" s="4">
        <f>IF('8. Heures sociales'!$C$3="Score",2,30)</f>
        <v>30</v>
      </c>
      <c r="BV35" s="4">
        <f>IF('8. Heures sociales'!$C$3="Score",2,33)</f>
        <v>33</v>
      </c>
      <c r="BW35" s="4">
        <f>IF('8. Heures sociales'!$C$3="Score",2,31.5)</f>
        <v>31.5</v>
      </c>
      <c r="BX35" s="4">
        <f>IF('8. Heures sociales'!$C$3="Score",2,21)</f>
        <v>21</v>
      </c>
      <c r="BY35" s="4">
        <f>IF('8. Heures sociales'!$C$3="Score",1,8.5)</f>
        <v>8.5</v>
      </c>
      <c r="BZ35" s="4">
        <f>IF('8. Heures sociales'!$C$3="Score",0,4.5)</f>
        <v>4.5</v>
      </c>
      <c r="CA35" s="4">
        <f>IF('8. Heures sociales'!$C$3="Score",0,4.5)</f>
        <v>4.5</v>
      </c>
      <c r="CB35" s="4">
        <f>IF('8. Heures sociales'!$C$3="Score",0,4.5)</f>
        <v>4.5</v>
      </c>
      <c r="CC35" s="4">
        <f>IF('8. Heures sociales'!$C$3="Score",0,3)</f>
        <v>3</v>
      </c>
      <c r="CD35" s="4">
        <f>IF('8. Heures sociales'!$C$3="Score",1,7)</f>
        <v>7</v>
      </c>
      <c r="CE35" s="4">
        <f>IF('8. Heures sociales'!$C$3="Score",1,7)</f>
        <v>7</v>
      </c>
      <c r="CF35" s="4">
        <f>IF('8. Heures sociales'!$C$3="Score",2,19.5)</f>
        <v>19.5</v>
      </c>
      <c r="CG35" s="4">
        <f>IF('8. Heures sociales'!$C$3="Score",2,19.5)</f>
        <v>19.5</v>
      </c>
      <c r="CH35" s="4">
        <f>IF('8. Heures sociales'!$C$3="Score",2,22.5)</f>
        <v>22.5</v>
      </c>
      <c r="CI35" s="4">
        <f>IF('8. Heures sociales'!$C$3="Score",2,21)</f>
        <v>21</v>
      </c>
      <c r="CJ35" s="4">
        <f>IF('8. Heures sociales'!$C$3="Score",2,22.5)</f>
        <v>22.5</v>
      </c>
      <c r="CK35" s="4">
        <f>IF('8. Heures sociales'!$C$3="Score",2,18.5)</f>
        <v>18.5</v>
      </c>
      <c r="CL35" s="4">
        <f>IF('8. Heures sociales'!$C$3="Score",2,29)</f>
        <v>29</v>
      </c>
      <c r="CM35" s="4">
        <f>IF('8. Heures sociales'!$C$3="Score",2,29)</f>
        <v>29</v>
      </c>
      <c r="CN35" s="4">
        <f>IF('8. Heures sociales'!$C$3="Score",2,32)</f>
        <v>32</v>
      </c>
      <c r="CO35" s="4">
        <f>IF('8. Heures sociales'!$C$3="Score",2,29)</f>
        <v>29</v>
      </c>
      <c r="CP35" s="4">
        <f>IF('8. Heures sociales'!$C$3="Score",2,30.5)</f>
        <v>30.5</v>
      </c>
      <c r="CQ35" s="4">
        <f>IF('8. Heures sociales'!$C$3="Score",2,27.5)</f>
        <v>27.5</v>
      </c>
      <c r="CR35" s="4">
        <f>IF('8. Heures sociales'!$C$3="Score",2,31.5)</f>
        <v>31.5</v>
      </c>
      <c r="CS35" s="4">
        <f>IF('8. Heures sociales'!$C$3="Score",2,21)</f>
        <v>21</v>
      </c>
      <c r="CT35" s="4">
        <f>IF('8. Heures sociales'!$C$3="Score",2,21.5)</f>
        <v>21.5</v>
      </c>
      <c r="CU35" s="4">
        <f>IF('8. Heures sociales'!$C$3="Score",2,18.5)</f>
        <v>18.5</v>
      </c>
      <c r="CV35" s="4">
        <f>IF('8. Heures sociales'!$C$3="Score",2,18.5)</f>
        <v>18.5</v>
      </c>
      <c r="CW35" s="4">
        <f>IF('8. Heures sociales'!$C$3="Score",2,17)</f>
        <v>17</v>
      </c>
      <c r="CX35" s="4">
        <f>IF('8. Heures sociales'!$C$3="Score",2,17)</f>
        <v>17</v>
      </c>
      <c r="CY35" s="4">
        <f>IF('8. Heures sociales'!$C$3="Score",1,13)</f>
        <v>13</v>
      </c>
      <c r="CZ35" s="4">
        <f>IF('8. Heures sociales'!$C$3="Score",1,13)</f>
        <v>13</v>
      </c>
      <c r="DA35">
        <f>IF('8. Heures sociales'!$C$3="Score",0,0)</f>
        <v>0</v>
      </c>
    </row>
    <row r="36" spans="2:105" ht="15" thickBot="1" x14ac:dyDescent="0.4">
      <c r="B36" s="186" t="s">
        <v>698</v>
      </c>
      <c r="C36" s="172">
        <v>1</v>
      </c>
      <c r="D36" s="207">
        <f t="shared" si="3"/>
        <v>11.482352941176471</v>
      </c>
      <c r="E36" s="187">
        <f>IF('8. Heures sociales'!$C$3="Score",,)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IF('8. Heures sociales'!$C$3="Score",,)</f>
        <v>0</v>
      </c>
      <c r="Q36" s="187">
        <f>IF('8. Heures sociales'!$C$3="Score",,)</f>
        <v>0</v>
      </c>
      <c r="R36" s="187">
        <f>IF('8. Heures sociales'!$C$3="Score",,)</f>
        <v>0</v>
      </c>
      <c r="S36" s="188">
        <f>IF('8. Heures sociales'!$C$3="Score",,)</f>
        <v>0</v>
      </c>
      <c r="T36" s="187">
        <f>IF('8. Heures sociales'!$C$3="Score",,)</f>
        <v>0</v>
      </c>
      <c r="U36" s="172">
        <f>IF('8. Heures sociales'!$C$3="Score",0,0)</f>
        <v>0</v>
      </c>
      <c r="V36" s="172">
        <f>IF('8. Heures sociales'!$C$3="Score",0,1.5)</f>
        <v>1.5</v>
      </c>
      <c r="W36" s="172">
        <f>IF('8. Heures sociales'!$C$3="Score",0,4.5)</f>
        <v>4.5</v>
      </c>
      <c r="X36" s="172">
        <f>IF('8. Heures sociales'!$C$3="Score",0,4.5)</f>
        <v>4.5</v>
      </c>
      <c r="Y36" s="172">
        <f>IF('8. Heures sociales'!$C$3="Score",1,7.5)</f>
        <v>7.5</v>
      </c>
      <c r="Z36" s="172">
        <f>IF('8. Heures sociales'!$C$3="Score",1,10.5)</f>
        <v>10.5</v>
      </c>
      <c r="AA36" s="172">
        <f>IF('8. Heures sociales'!$C$3="Score",2,13.5)</f>
        <v>13.5</v>
      </c>
      <c r="AB36" s="172">
        <f>IF('8. Heures sociales'!$C$3="Score",2,13.5)</f>
        <v>13.5</v>
      </c>
      <c r="AC36" s="172">
        <f>IF('8. Heures sociales'!$C$3="Score",2,16)</f>
        <v>16</v>
      </c>
      <c r="AD36" s="172">
        <f>IF('8. Heures sociales'!$C$3="Score",2,16)</f>
        <v>16</v>
      </c>
      <c r="AE36" s="172">
        <f>IF('8. Heures sociales'!$C$3="Score",2,17.5)</f>
        <v>17.5</v>
      </c>
      <c r="AF36" s="172">
        <f>IF('8. Heures sociales'!$C$3="Score",2,17.5)</f>
        <v>17.5</v>
      </c>
      <c r="AG36" s="172">
        <f>IF('8. Heures sociales'!$C$3="Score",2,14.5)</f>
        <v>14.5</v>
      </c>
      <c r="AH36" s="172">
        <f>IF('8. Heures sociales'!$C$3="Score",1,11.5)</f>
        <v>11.5</v>
      </c>
      <c r="AI36" s="172">
        <f>IF('8. Heures sociales'!$C$3="Score",1,11.5)</f>
        <v>11.5</v>
      </c>
      <c r="AJ36" s="172">
        <f>IF('8. Heures sociales'!$C$3="Score",1,11.5)</f>
        <v>11.5</v>
      </c>
      <c r="AK36" s="172">
        <f>IF('8. Heures sociales'!$C$3="Score",1,8.5)</f>
        <v>8.5</v>
      </c>
      <c r="AL36" s="172">
        <f>IF('8. Heures sociales'!$C$3="Score",1,10)</f>
        <v>10</v>
      </c>
      <c r="AM36" s="172">
        <f>IF('8. Heures sociales'!$C$3="Score",1,7)</f>
        <v>7</v>
      </c>
      <c r="AN36" s="172">
        <f>IF('8. Heures sociales'!$C$3="Score",1,7)</f>
        <v>7</v>
      </c>
      <c r="AO36" s="172">
        <f>IF('8. Heures sociales'!$C$3="Score",2,20)</f>
        <v>20</v>
      </c>
      <c r="AP36" s="172">
        <f>IF('8. Heures sociales'!$C$3="Score",2,22.5)</f>
        <v>22.5</v>
      </c>
      <c r="AQ36" s="172">
        <f>IF('8. Heures sociales'!$C$3="Score",2,18.5)</f>
        <v>18.5</v>
      </c>
      <c r="AR36" s="172">
        <f>IF('8. Heures sociales'!$C$3="Score",2,22.5)</f>
        <v>22.5</v>
      </c>
      <c r="AS36" s="189">
        <f>IF('8. Heures sociales'!$C$3="Score",2,19.5)</f>
        <v>19.5</v>
      </c>
      <c r="AT36" s="4">
        <f>IF('8. Heures sociales'!$C$3="Score",2,22.5)</f>
        <v>22.5</v>
      </c>
      <c r="AU36" s="4">
        <f>IF('8. Heures sociales'!$C$3="Score",2,25.5)</f>
        <v>25.5</v>
      </c>
      <c r="AV36" s="4">
        <f>IF('8. Heures sociales'!$C$3="Score",1,12.5)</f>
        <v>12.5</v>
      </c>
      <c r="AW36" s="4">
        <f>IF('8. Heures sociales'!$C$3="Score",2,23)</f>
        <v>23</v>
      </c>
      <c r="AX36" s="4">
        <f>IF('8. Heures sociales'!$C$3="Score",2,23)</f>
        <v>23</v>
      </c>
      <c r="AY36" s="4">
        <f>IF('8. Heures sociales'!$C$3="Score",2,19)</f>
        <v>19</v>
      </c>
      <c r="AZ36" s="4">
        <f>IF('8. Heures sociales'!$C$3="Score",2,19)</f>
        <v>19</v>
      </c>
      <c r="BA36" s="4">
        <f>IF('8. Heures sociales'!$C$3="Score",2,20)</f>
        <v>20</v>
      </c>
      <c r="BB36" s="4">
        <f>IF('8. Heures sociales'!$C$3="Score",2,17)</f>
        <v>17</v>
      </c>
      <c r="BC36" s="4">
        <f>IF('8. Heures sociales'!$C$3="Score",2,17)</f>
        <v>17</v>
      </c>
      <c r="BD36" s="4">
        <f>IF('8. Heures sociales'!$C$3="Score",0,4)</f>
        <v>4</v>
      </c>
      <c r="BE36" s="4">
        <f>IF('8. Heures sociales'!$C$3="Score",1,7)</f>
        <v>7</v>
      </c>
      <c r="BF36" s="4">
        <f>IF('8. Heures sociales'!$C$3="Score",1,7)</f>
        <v>7</v>
      </c>
      <c r="BG36" s="4">
        <f>IF('8. Heures sociales'!$C$3="Score",1,7)</f>
        <v>7</v>
      </c>
      <c r="BH36" s="4">
        <f>IF('8. Heures sociales'!$C$3="Score",0,3)</f>
        <v>3</v>
      </c>
      <c r="BI36" s="4">
        <f>IF('8. Heures sociales'!$C$3="Score",0,3)</f>
        <v>3</v>
      </c>
      <c r="BJ36" s="4">
        <f>IF('8. Heures sociales'!$C$3="Score",1,7.5)</f>
        <v>7.5</v>
      </c>
      <c r="BK36" s="4">
        <f>IF('8. Heures sociales'!$C$3="Score",1,8)</f>
        <v>8</v>
      </c>
      <c r="BL36" s="4">
        <f>IF('8. Heures sociales'!$C$3="Score",0,5)</f>
        <v>5</v>
      </c>
      <c r="BM36" s="4">
        <f>IF('8. Heures sociales'!$C$3="Score",0,5)</f>
        <v>5</v>
      </c>
      <c r="BN36" s="4">
        <f>IF('8. Heures sociales'!$C$3="Score",1,8)</f>
        <v>8</v>
      </c>
      <c r="BO36" s="4">
        <f>IF('8. Heures sociales'!$C$3="Score",1,12)</f>
        <v>12</v>
      </c>
      <c r="BP36" s="4">
        <f>IF('8. Heures sociales'!$C$3="Score",1,12)</f>
        <v>12</v>
      </c>
      <c r="BQ36" s="4">
        <f>IF('8. Heures sociales'!$C$3="Score",1,7.5)</f>
        <v>7.5</v>
      </c>
      <c r="BR36" s="4">
        <f>IF('8. Heures sociales'!$C$3="Score",1,7)</f>
        <v>7</v>
      </c>
      <c r="BS36" s="4">
        <f>IF('8. Heures sociales'!$C$3="Score",1,11)</f>
        <v>11</v>
      </c>
      <c r="BT36" s="4">
        <f>IF('8. Heures sociales'!$C$3="Score",1,11)</f>
        <v>11</v>
      </c>
      <c r="BU36" s="4">
        <f>IF('8. Heures sociales'!$C$3="Score",1,12)</f>
        <v>12</v>
      </c>
      <c r="BV36" s="4">
        <f>IF('8. Heures sociales'!$C$3="Score",1,8)</f>
        <v>8</v>
      </c>
      <c r="BW36" s="4">
        <f>IF('8. Heures sociales'!$C$3="Score",1,8)</f>
        <v>8</v>
      </c>
      <c r="BX36" s="4">
        <f>IF('8. Heures sociales'!$C$3="Score",1,11)</f>
        <v>11</v>
      </c>
      <c r="BY36" s="4">
        <f>IF('8. Heures sociales'!$C$3="Score",1,11)</f>
        <v>11</v>
      </c>
      <c r="BZ36" s="4">
        <f>IF('8. Heures sociales'!$C$3="Score",1,10)</f>
        <v>10</v>
      </c>
      <c r="CA36" s="4">
        <f>IF('8. Heures sociales'!$C$3="Score",1,10)</f>
        <v>10</v>
      </c>
      <c r="CB36" s="4">
        <f>IF('8. Heures sociales'!$C$3="Score",1,6)</f>
        <v>6</v>
      </c>
      <c r="CC36" s="4">
        <f>IF('8. Heures sociales'!$C$3="Score",1,6)</f>
        <v>6</v>
      </c>
      <c r="CD36" s="4">
        <f>IF('8. Heures sociales'!$C$3="Score",1,6)</f>
        <v>6</v>
      </c>
      <c r="CE36" s="4">
        <f>IF('8. Heures sociales'!$C$3="Score",0,3)</f>
        <v>3</v>
      </c>
      <c r="CF36" s="4">
        <f>IF('8. Heures sociales'!$C$3="Score",0,3)</f>
        <v>3</v>
      </c>
      <c r="CG36" s="4">
        <f>IF('8. Heures sociales'!$C$3="Score",0,0)</f>
        <v>0</v>
      </c>
      <c r="CH36" s="4">
        <f>IF('8. Heures sociales'!$C$3="Score",0,4)</f>
        <v>4</v>
      </c>
      <c r="CI36" s="4">
        <f>IF('8. Heures sociales'!$C$3="Score",0,4)</f>
        <v>4</v>
      </c>
      <c r="CJ36" s="4">
        <f>IF('8. Heures sociales'!$C$3="Score",1,7)</f>
        <v>7</v>
      </c>
      <c r="CK36" s="4">
        <f>IF('8. Heures sociales'!$C$3="Score",1,7)</f>
        <v>7</v>
      </c>
      <c r="CL36" s="4">
        <f>IF('8. Heures sociales'!$C$3="Score",1,7)</f>
        <v>7</v>
      </c>
      <c r="CM36" s="4">
        <f>IF('8. Heures sociales'!$C$3="Score",1,7)</f>
        <v>7</v>
      </c>
      <c r="CN36" s="4">
        <f>IF('8. Heures sociales'!$C$3="Score",1,8.5)</f>
        <v>8.5</v>
      </c>
      <c r="CO36" s="4">
        <f>IF('8. Heures sociales'!$C$3="Score",1,7.5)</f>
        <v>7.5</v>
      </c>
      <c r="CP36" s="4">
        <f>IF('8. Heures sociales'!$C$3="Score",1,11.5)</f>
        <v>11.5</v>
      </c>
      <c r="CQ36" s="4">
        <f>IF('8. Heures sociales'!$C$3="Score",1,8.5)</f>
        <v>8.5</v>
      </c>
      <c r="CR36" s="4">
        <f>IF('8. Heures sociales'!$C$3="Score",1,11.5)</f>
        <v>11.5</v>
      </c>
      <c r="CS36" s="4">
        <f>IF('8. Heures sociales'!$C$3="Score",1,11.5)</f>
        <v>11.5</v>
      </c>
      <c r="CT36" s="4">
        <f>IF('8. Heures sociales'!$C$3="Score",2,23.5)</f>
        <v>23.5</v>
      </c>
      <c r="CU36" s="4">
        <f>IF('8. Heures sociales'!$C$3="Score",2,23.5)</f>
        <v>23.5</v>
      </c>
      <c r="CV36" s="4">
        <f>IF('8. Heures sociales'!$C$3="Score",2,20.5)</f>
        <v>20.5</v>
      </c>
      <c r="CW36" s="4">
        <f>IF('8. Heures sociales'!$C$3="Score",2,19.5)</f>
        <v>19.5</v>
      </c>
      <c r="CX36" s="4">
        <f>IF('8. Heures sociales'!$C$3="Score",2,19.5)</f>
        <v>19.5</v>
      </c>
      <c r="CY36" s="4">
        <f>IF('8. Heures sociales'!$C$3="Score",2,18)</f>
        <v>18</v>
      </c>
      <c r="CZ36" s="4">
        <f>IF('8. Heures sociales'!$C$3="Score",2,22)</f>
        <v>22</v>
      </c>
      <c r="DA36">
        <f>IF('8. Heures sociales'!$C$3="Score",1,10)</f>
        <v>10</v>
      </c>
    </row>
    <row r="37" spans="2:105" x14ac:dyDescent="0.35">
      <c r="B37" s="186" t="s">
        <v>699</v>
      </c>
      <c r="C37" s="183"/>
      <c r="D37" s="206">
        <f t="shared" si="3"/>
        <v>10.141176470588235</v>
      </c>
      <c r="E37" s="183">
        <f>IF('8. Heures sociales'!$C$3="Score",,)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IF('8. Heures sociales'!$C$3="Score",,)</f>
        <v>0</v>
      </c>
      <c r="Q37" s="183">
        <f>IF('8. Heures sociales'!$C$3="Score",,)</f>
        <v>0</v>
      </c>
      <c r="R37" s="184">
        <f>IF('8. Heures sociales'!$C$3="Score",,)</f>
        <v>0</v>
      </c>
      <c r="S37" s="183">
        <f>IF('8. Heures sociales'!$C$3="Score",,)</f>
        <v>0</v>
      </c>
      <c r="T37" s="183">
        <f>IF('8. Heures sociales'!$C$3="Score",,)</f>
        <v>0</v>
      </c>
      <c r="U37" s="185">
        <f>IF('8. Heures sociales'!$C$3="Score",1,6)</f>
        <v>6</v>
      </c>
      <c r="V37" s="185">
        <f>IF('8. Heures sociales'!$C$3="Score",1,6)</f>
        <v>6</v>
      </c>
      <c r="W37" s="185">
        <f>IF('8. Heures sociales'!$C$3="Score",1,9)</f>
        <v>9</v>
      </c>
      <c r="X37" s="185">
        <f>IF('8. Heures sociales'!$C$3="Score",1,9)</f>
        <v>9</v>
      </c>
      <c r="Y37" s="185">
        <f>IF('8. Heures sociales'!$C$3="Score",1,6)</f>
        <v>6</v>
      </c>
      <c r="Z37" s="185">
        <f>IF('8. Heures sociales'!$C$3="Score",1,9)</f>
        <v>9</v>
      </c>
      <c r="AA37" s="185">
        <f>IF('8. Heures sociales'!$C$3="Score",1,9)</f>
        <v>9</v>
      </c>
      <c r="AB37" s="185">
        <f>IF('8. Heures sociales'!$C$3="Score",2,22)</f>
        <v>22</v>
      </c>
      <c r="AC37" s="185">
        <f>IF('8. Heures sociales'!$C$3="Score",2,22)</f>
        <v>22</v>
      </c>
      <c r="AD37" s="185">
        <f>IF('8. Heures sociales'!$C$3="Score",2,22)</f>
        <v>22</v>
      </c>
      <c r="AE37" s="185">
        <f>IF('8. Heures sociales'!$C$3="Score",2,19)</f>
        <v>19</v>
      </c>
      <c r="AF37" s="185">
        <f>IF('8. Heures sociales'!$C$3="Score",2,19)</f>
        <v>19</v>
      </c>
      <c r="AG37" s="185">
        <f>IF('8. Heures sociales'!$C$3="Score",2,16)</f>
        <v>16</v>
      </c>
      <c r="AH37" s="185">
        <f>IF('8. Heures sociales'!$C$3="Score",2,16)</f>
        <v>16</v>
      </c>
      <c r="AI37" s="185">
        <f>IF('8. Heures sociales'!$C$3="Score",0,3)</f>
        <v>3</v>
      </c>
      <c r="AJ37" s="185">
        <f>IF('8. Heures sociales'!$C$3="Score",0,3)</f>
        <v>3</v>
      </c>
      <c r="AK37" s="185">
        <f>IF('8. Heures sociales'!$C$3="Score",0,0)</f>
        <v>0</v>
      </c>
      <c r="AL37" s="185">
        <f>IF('8. Heures sociales'!$C$3="Score",0,3)</f>
        <v>3</v>
      </c>
      <c r="AM37" s="185">
        <f>IF('8. Heures sociales'!$C$3="Score",0,3)</f>
        <v>3</v>
      </c>
      <c r="AN37" s="185">
        <f>IF('8. Heures sociales'!$C$3="Score",1,6)</f>
        <v>6</v>
      </c>
      <c r="AO37" s="185">
        <f>IF('8. Heures sociales'!$C$3="Score",1,6)</f>
        <v>6</v>
      </c>
      <c r="AP37" s="185">
        <f>IF('8. Heures sociales'!$C$3="Score",1,6)</f>
        <v>6</v>
      </c>
      <c r="AQ37" s="185">
        <f>IF('8. Heures sociales'!$C$3="Score",1,6)</f>
        <v>6</v>
      </c>
      <c r="AR37" s="185">
        <f>IF('8. Heures sociales'!$C$3="Score",1,6)</f>
        <v>6</v>
      </c>
      <c r="AS37" s="194">
        <f>IF('8. Heures sociales'!$C$3="Score",0,3)</f>
        <v>3</v>
      </c>
      <c r="AT37" s="4">
        <f>IF('8. Heures sociales'!$C$3="Score",0,3)</f>
        <v>3</v>
      </c>
      <c r="AU37" s="4">
        <f>IF('8. Heures sociales'!$C$3="Score",0,0)</f>
        <v>0</v>
      </c>
      <c r="AV37" s="4">
        <f>IF('8. Heures sociales'!$C$3="Score",0,0)</f>
        <v>0</v>
      </c>
      <c r="AW37" s="4">
        <f>IF('8. Heures sociales'!$C$3="Score",0,0)</f>
        <v>0</v>
      </c>
      <c r="AX37" s="4">
        <f>IF('8. Heures sociales'!$C$3="Score",0,0)</f>
        <v>0</v>
      </c>
      <c r="AY37" s="4">
        <f>IF('8. Heures sociales'!$C$3="Score",0,0)</f>
        <v>0</v>
      </c>
      <c r="AZ37" s="4">
        <f>IF('8. Heures sociales'!$C$3="Score",0,0)</f>
        <v>0</v>
      </c>
      <c r="BA37" s="4">
        <f>IF('8. Heures sociales'!$C$3="Score",0,3)</f>
        <v>3</v>
      </c>
      <c r="BB37" s="4">
        <f>IF('8. Heures sociales'!$C$3="Score",0,3)</f>
        <v>3</v>
      </c>
      <c r="BC37" s="4">
        <f>IF('8. Heures sociales'!$C$3="Score",0,3)</f>
        <v>3</v>
      </c>
      <c r="BD37" s="4">
        <f>IF('8. Heures sociales'!$C$3="Score",0,3)</f>
        <v>3</v>
      </c>
      <c r="BE37" s="4">
        <f>IF('8. Heures sociales'!$C$3="Score",1,6)</f>
        <v>6</v>
      </c>
      <c r="BF37" s="4">
        <f>IF('8. Heures sociales'!$C$3="Score",1,6)</f>
        <v>6</v>
      </c>
      <c r="BG37" s="4">
        <f>IF('8. Heures sociales'!$C$3="Score",1,6)</f>
        <v>6</v>
      </c>
      <c r="BH37" s="4">
        <f>IF('8. Heures sociales'!$C$3="Score",0,3)</f>
        <v>3</v>
      </c>
      <c r="BI37" s="4">
        <f>IF('8. Heures sociales'!$C$3="Score",0,3)</f>
        <v>3</v>
      </c>
      <c r="BJ37" s="4">
        <f>IF('8. Heures sociales'!$C$3="Score",2,15)</f>
        <v>15</v>
      </c>
      <c r="BK37" s="4">
        <f>IF('8. Heures sociales'!$C$3="Score",2,28)</f>
        <v>28</v>
      </c>
      <c r="BL37" s="4">
        <f>IF('8. Heures sociales'!$C$3="Score",2,25)</f>
        <v>25</v>
      </c>
      <c r="BM37" s="4">
        <f>IF('8. Heures sociales'!$C$3="Score",2,29)</f>
        <v>29</v>
      </c>
      <c r="BN37" s="4">
        <f>IF('8. Heures sociales'!$C$3="Score",2,29)</f>
        <v>29</v>
      </c>
      <c r="BO37" s="4">
        <f>IF('8. Heures sociales'!$C$3="Score",2,29)</f>
        <v>29</v>
      </c>
      <c r="BP37" s="4">
        <f>IF('8. Heures sociales'!$C$3="Score",2,32)</f>
        <v>32</v>
      </c>
      <c r="BQ37" s="4">
        <f>IF('8. Heures sociales'!$C$3="Score",2,20)</f>
        <v>20</v>
      </c>
      <c r="BR37" s="4">
        <f>IF('8. Heures sociales'!$C$3="Score",1,7)</f>
        <v>7</v>
      </c>
      <c r="BS37" s="4">
        <f>IF('8. Heures sociales'!$C$3="Score",1,7)</f>
        <v>7</v>
      </c>
      <c r="BT37" s="4">
        <f>IF('8. Heures sociales'!$C$3="Score",0,3)</f>
        <v>3</v>
      </c>
      <c r="BU37" s="4">
        <f>IF('8. Heures sociales'!$C$3="Score",0,3)</f>
        <v>3</v>
      </c>
      <c r="BV37" s="4">
        <f>IF('8. Heures sociales'!$C$3="Score",0,3)</f>
        <v>3</v>
      </c>
      <c r="BW37" s="4">
        <f>IF('8. Heures sociales'!$C$3="Score",0,0)</f>
        <v>0</v>
      </c>
      <c r="BX37" s="4">
        <f>IF('8. Heures sociales'!$C$3="Score",1,13)</f>
        <v>13</v>
      </c>
      <c r="BY37" s="4">
        <f>IF('8. Heures sociales'!$C$3="Score",1,13)</f>
        <v>13</v>
      </c>
      <c r="BZ37" s="4">
        <f>IF('8. Heures sociales'!$C$3="Score",2,17)</f>
        <v>17</v>
      </c>
      <c r="CA37" s="4">
        <f>IF('8. Heures sociales'!$C$3="Score",2,17)</f>
        <v>17</v>
      </c>
      <c r="CB37" s="4">
        <f>IF('8. Heures sociales'!$C$3="Score",2,20)</f>
        <v>20</v>
      </c>
      <c r="CC37" s="4">
        <f>IF('8. Heures sociales'!$C$3="Score",2,24)</f>
        <v>24</v>
      </c>
      <c r="CD37" s="4">
        <f>IF('8. Heures sociales'!$C$3="Score",2,24)</f>
        <v>24</v>
      </c>
      <c r="CE37" s="4">
        <f>IF('8. Heures sociales'!$C$3="Score",1,11)</f>
        <v>11</v>
      </c>
      <c r="CF37" s="4">
        <f>IF('8. Heures sociales'!$C$3="Score",1,11)</f>
        <v>11</v>
      </c>
      <c r="CG37" s="4">
        <f>IF('8. Heures sociales'!$C$3="Score",1,7)</f>
        <v>7</v>
      </c>
      <c r="CH37" s="4">
        <f>IF('8. Heures sociales'!$C$3="Score",1,7)</f>
        <v>7</v>
      </c>
      <c r="CI37" s="4">
        <f>IF('8. Heures sociales'!$C$3="Score",0,4)</f>
        <v>4</v>
      </c>
      <c r="CJ37" s="4">
        <f>IF('8. Heures sociales'!$C$3="Score",0,0)</f>
        <v>0</v>
      </c>
      <c r="CK37" s="4">
        <f>IF('8. Heures sociales'!$C$3="Score",0,0)</f>
        <v>0</v>
      </c>
      <c r="CL37" s="4">
        <f>IF('8. Heures sociales'!$C$3="Score",0,0)</f>
        <v>0</v>
      </c>
      <c r="CM37" s="4">
        <f>IF('8. Heures sociales'!$C$3="Score",0,0)</f>
        <v>0</v>
      </c>
      <c r="CN37" s="4">
        <f>IF('8. Heures sociales'!$C$3="Score",0,4)</f>
        <v>4</v>
      </c>
      <c r="CO37" s="4">
        <f>IF('8. Heures sociales'!$C$3="Score",0,4)</f>
        <v>4</v>
      </c>
      <c r="CP37" s="4">
        <f>IF('8. Heures sociales'!$C$3="Score",1,8)</f>
        <v>8</v>
      </c>
      <c r="CQ37" s="4">
        <f>IF('8. Heures sociales'!$C$3="Score",1,8)</f>
        <v>8</v>
      </c>
      <c r="CR37" s="4">
        <f>IF('8. Heures sociales'!$C$3="Score",1,8)</f>
        <v>8</v>
      </c>
      <c r="CS37" s="4">
        <f>IF('8. Heures sociales'!$C$3="Score",2,21)</f>
        <v>21</v>
      </c>
      <c r="CT37" s="4">
        <f>IF('8. Heures sociales'!$C$3="Score",2,21)</f>
        <v>21</v>
      </c>
      <c r="CU37" s="4">
        <f>IF('8. Heures sociales'!$C$3="Score",2,21)</f>
        <v>21</v>
      </c>
      <c r="CV37" s="4">
        <f>IF('8. Heures sociales'!$C$3="Score",2,21)</f>
        <v>21</v>
      </c>
      <c r="CW37" s="4">
        <f>IF('8. Heures sociales'!$C$3="Score",2,20)</f>
        <v>20</v>
      </c>
      <c r="CX37" s="4">
        <f>IF('8. Heures sociales'!$C$3="Score",2,20)</f>
        <v>20</v>
      </c>
      <c r="CY37" s="4">
        <f>IF('8. Heures sociales'!$C$3="Score",2,20)</f>
        <v>20</v>
      </c>
      <c r="CZ37" s="4">
        <f>IF('8. Heures sociales'!$C$3="Score",1,7)</f>
        <v>7</v>
      </c>
      <c r="DA37" s="4">
        <f>IF('8. Heures sociales'!$C$3="Score",1,7)</f>
        <v>7</v>
      </c>
    </row>
    <row r="38" spans="2:105" x14ac:dyDescent="0.35">
      <c r="B38" s="186" t="s">
        <v>700</v>
      </c>
      <c r="C38" s="187"/>
      <c r="D38" s="207">
        <f t="shared" si="3"/>
        <v>13.376470588235295</v>
      </c>
      <c r="E38" s="187">
        <f>IF('8. Heures sociales'!$C$3="Score",,)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IF('8. Heures sociales'!$C$3="Score",,)</f>
        <v>0</v>
      </c>
      <c r="Q38" s="187">
        <f>IF('8. Heures sociales'!$C$3="Score",,)</f>
        <v>0</v>
      </c>
      <c r="R38" s="187">
        <f>IF('8. Heures sociales'!$C$3="Score",,)</f>
        <v>0</v>
      </c>
      <c r="S38" s="188">
        <f>IF('8. Heures sociales'!$C$3="Score",,)</f>
        <v>0</v>
      </c>
      <c r="T38" s="187">
        <f>IF('8. Heures sociales'!$C$3="Score",,)</f>
        <v>0</v>
      </c>
      <c r="U38" s="172">
        <f>IF('8. Heures sociales'!$C$3="Score",2,30)</f>
        <v>30</v>
      </c>
      <c r="V38" s="172">
        <f>IF('8. Heures sociales'!$C$3="Score",2,33)</f>
        <v>33</v>
      </c>
      <c r="W38" s="172">
        <f>IF('8. Heures sociales'!$C$3="Score",2,30)</f>
        <v>30</v>
      </c>
      <c r="X38" s="172">
        <f>IF('8. Heures sociales'!$C$3="Score",2,27)</f>
        <v>27</v>
      </c>
      <c r="Y38" s="172">
        <f>IF('8. Heures sociales'!$C$3="Score",2,27)</f>
        <v>27</v>
      </c>
      <c r="Z38" s="172">
        <f>IF('8. Heures sociales'!$C$3="Score",2,27)</f>
        <v>27</v>
      </c>
      <c r="AA38" s="172">
        <f>IF('8. Heures sociales'!$C$3="Score",2,15)</f>
        <v>15</v>
      </c>
      <c r="AB38" s="172">
        <f>IF('8. Heures sociales'!$C$3="Score",0,3)</f>
        <v>3</v>
      </c>
      <c r="AC38" s="172">
        <f>IF('8. Heures sociales'!$C$3="Score",0,3)</f>
        <v>3</v>
      </c>
      <c r="AD38" s="172">
        <f>IF('8. Heures sociales'!$C$3="Score",1,6)</f>
        <v>6</v>
      </c>
      <c r="AE38" s="172">
        <f>IF('8. Heures sociales'!$C$3="Score",1,9)</f>
        <v>9</v>
      </c>
      <c r="AF38" s="172">
        <f>IF('8. Heures sociales'!$C$3="Score",1,12)</f>
        <v>12</v>
      </c>
      <c r="AG38" s="172">
        <f>IF('8. Heures sociales'!$C$3="Score",1,12)</f>
        <v>12</v>
      </c>
      <c r="AH38" s="172">
        <f>IF('8. Heures sociales'!$C$3="Score",1,12)</f>
        <v>12</v>
      </c>
      <c r="AI38" s="172">
        <f>IF('8. Heures sociales'!$C$3="Score",1,12)</f>
        <v>12</v>
      </c>
      <c r="AJ38" s="172">
        <f>IF('8. Heures sociales'!$C$3="Score",1,12)</f>
        <v>12</v>
      </c>
      <c r="AK38" s="172">
        <f>IF('8. Heures sociales'!$C$3="Score",1,9)</f>
        <v>9</v>
      </c>
      <c r="AL38" s="172">
        <f>IF('8. Heures sociales'!$C$3="Score",1,9)</f>
        <v>9</v>
      </c>
      <c r="AM38" s="172">
        <f>IF('8. Heures sociales'!$C$3="Score",1,9)</f>
        <v>9</v>
      </c>
      <c r="AN38" s="172">
        <f>IF('8. Heures sociales'!$C$3="Score",1,12)</f>
        <v>12</v>
      </c>
      <c r="AO38" s="172">
        <f>IF('8. Heures sociales'!$C$3="Score",1,12)</f>
        <v>12</v>
      </c>
      <c r="AP38" s="172">
        <f>IF('8. Heures sociales'!$C$3="Score",2,24)</f>
        <v>24</v>
      </c>
      <c r="AQ38" s="172">
        <f>IF('8. Heures sociales'!$C$3="Score",2,24)</f>
        <v>24</v>
      </c>
      <c r="AR38" s="172">
        <f>IF('8. Heures sociales'!$C$3="Score",2,24)</f>
        <v>24</v>
      </c>
      <c r="AS38" s="189">
        <f>IF('8. Heures sociales'!$C$3="Score",2,24)</f>
        <v>24</v>
      </c>
      <c r="AT38" s="4">
        <f>IF('8. Heures sociales'!$C$3="Score",2,21)</f>
        <v>21</v>
      </c>
      <c r="AU38" s="4">
        <f>IF('8. Heures sociales'!$C$3="Score",2,18)</f>
        <v>18</v>
      </c>
      <c r="AV38" s="4">
        <f>IF('8. Heures sociales'!$C$3="Score",2,18)</f>
        <v>18</v>
      </c>
      <c r="AW38" s="4">
        <f>IF('8. Heures sociales'!$C$3="Score",1,6)</f>
        <v>6</v>
      </c>
      <c r="AX38" s="4">
        <f>IF('8. Heures sociales'!$C$3="Score",1,6)</f>
        <v>6</v>
      </c>
      <c r="AY38" s="4">
        <f>IF('8. Heures sociales'!$C$3="Score",1,6)</f>
        <v>6</v>
      </c>
      <c r="AZ38" s="4">
        <f>IF('8. Heures sociales'!$C$3="Score",1,6)</f>
        <v>6</v>
      </c>
      <c r="BA38" s="4">
        <f>IF('8. Heures sociales'!$C$3="Score",1,9)</f>
        <v>9</v>
      </c>
      <c r="BB38" s="4">
        <f>IF('8. Heures sociales'!$C$3="Score",1,9)</f>
        <v>9</v>
      </c>
      <c r="BC38" s="4">
        <f>IF('8. Heures sociales'!$C$3="Score",1,9)</f>
        <v>9</v>
      </c>
      <c r="BD38" s="4">
        <f>IF('8. Heures sociales'!$C$3="Score",1,9)</f>
        <v>9</v>
      </c>
      <c r="BE38" s="4">
        <f>IF('8. Heures sociales'!$C$3="Score",1,9)</f>
        <v>9</v>
      </c>
      <c r="BF38" s="4">
        <f>IF('8. Heures sociales'!$C$3="Score",1,9)</f>
        <v>9</v>
      </c>
      <c r="BG38" s="4">
        <f>IF('8. Heures sociales'!$C$3="Score",1,9)</f>
        <v>9</v>
      </c>
      <c r="BH38" s="4">
        <f>IF('8. Heures sociales'!$C$3="Score",1,9)</f>
        <v>9</v>
      </c>
      <c r="BI38" s="4">
        <f>IF('8. Heures sociales'!$C$3="Score",1,9)</f>
        <v>9</v>
      </c>
      <c r="BJ38" s="4">
        <f>IF('8. Heures sociales'!$C$3="Score",2,21)</f>
        <v>21</v>
      </c>
      <c r="BK38" s="4">
        <f>IF('8. Heures sociales'!$C$3="Score",2,33)</f>
        <v>33</v>
      </c>
      <c r="BL38" s="4">
        <f>IF('8. Heures sociales'!$C$3="Score",2,30)</f>
        <v>30</v>
      </c>
      <c r="BM38" s="4">
        <f>IF('8. Heures sociales'!$C$3="Score",2,30)</f>
        <v>30</v>
      </c>
      <c r="BN38" s="4">
        <f>IF('8. Heures sociales'!$C$3="Score",2,30)</f>
        <v>30</v>
      </c>
      <c r="BO38" s="4">
        <f>IF('8. Heures sociales'!$C$3="Score",2,27)</f>
        <v>27</v>
      </c>
      <c r="BP38" s="4">
        <f>IF('8. Heures sociales'!$C$3="Score",2,27)</f>
        <v>27</v>
      </c>
      <c r="BQ38" s="4">
        <f>IF('8. Heures sociales'!$C$3="Score",2,15)</f>
        <v>15</v>
      </c>
      <c r="BR38" s="4">
        <f>IF('8. Heures sociales'!$C$3="Score",0,3)</f>
        <v>3</v>
      </c>
      <c r="BS38" s="4">
        <f>IF('8. Heures sociales'!$C$3="Score",0,3)</f>
        <v>3</v>
      </c>
      <c r="BT38" s="4">
        <f>IF('8. Heures sociales'!$C$3="Score",1,6)</f>
        <v>6</v>
      </c>
      <c r="BU38" s="4">
        <f>IF('8. Heures sociales'!$C$3="Score",1,6)</f>
        <v>6</v>
      </c>
      <c r="BV38" s="4">
        <f>IF('8. Heures sociales'!$C$3="Score",1,6)</f>
        <v>6</v>
      </c>
      <c r="BW38" s="4">
        <f>IF('8. Heures sociales'!$C$3="Score",1,9)</f>
        <v>9</v>
      </c>
      <c r="BX38" s="4">
        <f>IF('8. Heures sociales'!$C$3="Score",1,12)</f>
        <v>12</v>
      </c>
      <c r="BY38" s="4">
        <f>IF('8. Heures sociales'!$C$3="Score",1,12)</f>
        <v>12</v>
      </c>
      <c r="BZ38" s="4">
        <f>IF('8. Heures sociales'!$C$3="Score",2,15)</f>
        <v>15</v>
      </c>
      <c r="CA38" s="4">
        <f>IF('8. Heures sociales'!$C$3="Score",1,12)</f>
        <v>12</v>
      </c>
      <c r="CB38" s="4">
        <f>IF('8. Heures sociales'!$C$3="Score",1,12)</f>
        <v>12</v>
      </c>
      <c r="CC38" s="4">
        <f>IF('8. Heures sociales'!$C$3="Score",1,12)</f>
        <v>12</v>
      </c>
      <c r="CD38" s="4">
        <f>IF('8. Heures sociales'!$C$3="Score",1,9)</f>
        <v>9</v>
      </c>
      <c r="CE38" s="4">
        <f>IF('8. Heures sociales'!$C$3="Score",1,6)</f>
        <v>6</v>
      </c>
      <c r="CF38" s="4">
        <f>IF('8. Heures sociales'!$C$3="Score",1,6)</f>
        <v>6</v>
      </c>
      <c r="CG38" s="4">
        <f>IF('8. Heures sociales'!$C$3="Score",1,6)</f>
        <v>6</v>
      </c>
      <c r="CH38" s="4">
        <f>IF('8. Heures sociales'!$C$3="Score",1,6)</f>
        <v>6</v>
      </c>
      <c r="CI38" s="4">
        <f>IF('8. Heures sociales'!$C$3="Score",0,3)</f>
        <v>3</v>
      </c>
      <c r="CJ38" s="4">
        <f>IF('8. Heures sociales'!$C$3="Score",1,6)</f>
        <v>6</v>
      </c>
      <c r="CK38" s="4">
        <f>IF('8. Heures sociales'!$C$3="Score",1,6)</f>
        <v>6</v>
      </c>
      <c r="CL38" s="4">
        <f>IF('8. Heures sociales'!$C$3="Score",1,9)</f>
        <v>9</v>
      </c>
      <c r="CM38" s="4">
        <f>IF('8. Heures sociales'!$C$3="Score",1,9)</f>
        <v>9</v>
      </c>
      <c r="CN38" s="4">
        <f>IF('8. Heures sociales'!$C$3="Score",1,9)</f>
        <v>9</v>
      </c>
      <c r="CO38" s="4">
        <f>IF('8. Heures sociales'!$C$3="Score",1,12)</f>
        <v>12</v>
      </c>
      <c r="CP38" s="4">
        <f>IF('8. Heures sociales'!$C$3="Score",2,15)</f>
        <v>15</v>
      </c>
      <c r="CQ38" s="4">
        <f>IF('8. Heures sociales'!$C$3="Score",1,12)</f>
        <v>12</v>
      </c>
      <c r="CR38" s="4">
        <f>IF('8. Heures sociales'!$C$3="Score",2,15)</f>
        <v>15</v>
      </c>
      <c r="CS38" s="4">
        <f>IF('8. Heures sociales'!$C$3="Score",1,12)</f>
        <v>12</v>
      </c>
      <c r="CT38" s="4">
        <f>IF('8. Heures sociales'!$C$3="Score",1,12)</f>
        <v>12</v>
      </c>
      <c r="CU38" s="4">
        <f>IF('8. Heures sociales'!$C$3="Score",1,12)</f>
        <v>12</v>
      </c>
      <c r="CV38" s="4">
        <f>IF('8. Heures sociales'!$C$3="Score",1,12)</f>
        <v>12</v>
      </c>
      <c r="CW38" s="4">
        <f>IF('8. Heures sociales'!$C$3="Score",1,12)</f>
        <v>12</v>
      </c>
      <c r="CX38" s="4">
        <f>IF('8. Heures sociales'!$C$3="Score",1,12)</f>
        <v>12</v>
      </c>
      <c r="CY38" s="4">
        <f>IF('8. Heures sociales'!$C$3="Score",1,12)</f>
        <v>12</v>
      </c>
      <c r="CZ38" s="4">
        <f>IF('8. Heures sociales'!$C$3="Score",1,12)</f>
        <v>12</v>
      </c>
      <c r="DA38" s="4">
        <f>IF('8. Heures sociales'!$C$3="Score",1,12)</f>
        <v>12</v>
      </c>
    </row>
    <row r="39" spans="2:105" x14ac:dyDescent="0.35">
      <c r="B39" s="186" t="s">
        <v>701</v>
      </c>
      <c r="C39" s="187"/>
      <c r="D39" s="207">
        <f t="shared" si="3"/>
        <v>11.4</v>
      </c>
      <c r="E39" s="188">
        <f>IF('8. Heures sociales'!$C$3="Score",,)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IF('8. Heures sociales'!$C$3="Score",,)</f>
        <v>0</v>
      </c>
      <c r="Q39" s="188">
        <f>IF('8. Heures sociales'!$C$3="Score",,)</f>
        <v>0</v>
      </c>
      <c r="R39" s="187">
        <f>IF('8. Heures sociales'!$C$3="Score",,)</f>
        <v>0</v>
      </c>
      <c r="S39" s="187">
        <f>IF('8. Heures sociales'!$C$3="Score",,)</f>
        <v>0</v>
      </c>
      <c r="T39" s="188">
        <f>IF('8. Heures sociales'!$C$3="Score",,)</f>
        <v>0</v>
      </c>
      <c r="U39" s="172">
        <f>IF('8. Heures sociales'!$C$3="Score",1,7)</f>
        <v>7</v>
      </c>
      <c r="V39" s="172">
        <f>IF('8. Heures sociales'!$C$3="Score",1,6)</f>
        <v>6</v>
      </c>
      <c r="W39" s="172">
        <f>IF('8. Heures sociales'!$C$3="Score",1,6)</f>
        <v>6</v>
      </c>
      <c r="X39" s="172">
        <f>IF('8. Heures sociales'!$C$3="Score",0,4.5)</f>
        <v>4.5</v>
      </c>
      <c r="Y39" s="172">
        <f>IF('8. Heures sociales'!$C$3="Score",0,4.5)</f>
        <v>4.5</v>
      </c>
      <c r="Z39" s="172">
        <f>IF('8. Heures sociales'!$C$3="Score",1,8.5)</f>
        <v>8.5</v>
      </c>
      <c r="AA39" s="172">
        <f>IF('8. Heures sociales'!$C$3="Score",1,8.5)</f>
        <v>8.5</v>
      </c>
      <c r="AB39" s="172">
        <f>IF('8. Heures sociales'!$C$3="Score",2,21.5)</f>
        <v>21.5</v>
      </c>
      <c r="AC39" s="172">
        <f>IF('8. Heures sociales'!$C$3="Score",2,18.5)</f>
        <v>18.5</v>
      </c>
      <c r="AD39" s="172">
        <f>IF('8. Heures sociales'!$C$3="Score",2,20)</f>
        <v>20</v>
      </c>
      <c r="AE39" s="172">
        <f>IF('8. Heures sociales'!$C$3="Score",2,20)</f>
        <v>20</v>
      </c>
      <c r="AF39" s="172">
        <f>IF('8. Heures sociales'!$C$3="Score",2,23)</f>
        <v>23</v>
      </c>
      <c r="AG39" s="172">
        <f>IF('8. Heures sociales'!$C$3="Score",2,19)</f>
        <v>19</v>
      </c>
      <c r="AH39" s="172">
        <f>IF('8. Heures sociales'!$C$3="Score",2,19)</f>
        <v>19</v>
      </c>
      <c r="AI39" s="172">
        <f>IF('8. Heures sociales'!$C$3="Score",2,18)</f>
        <v>18</v>
      </c>
      <c r="AJ39" s="172">
        <f>IF('8. Heures sociales'!$C$3="Score",2,21)</f>
        <v>21</v>
      </c>
      <c r="AK39" s="172">
        <f>IF('8. Heures sociales'!$C$3="Score",2,19.5)</f>
        <v>19.5</v>
      </c>
      <c r="AL39" s="172">
        <f>IF('8. Heures sociales'!$C$3="Score",2,18)</f>
        <v>18</v>
      </c>
      <c r="AM39" s="172">
        <f>IF('8. Heures sociales'!$C$3="Score",2,15)</f>
        <v>15</v>
      </c>
      <c r="AN39" s="172">
        <f>IF('8. Heures sociales'!$C$3="Score",2,15)</f>
        <v>15</v>
      </c>
      <c r="AO39" s="172">
        <f>IF('8. Heures sociales'!$C$3="Score",2,15)</f>
        <v>15</v>
      </c>
      <c r="AP39" s="172">
        <f>IF('8. Heures sociales'!$C$3="Score",0,3)</f>
        <v>3</v>
      </c>
      <c r="AQ39" s="172">
        <f>IF('8. Heures sociales'!$C$3="Score",0,0)</f>
        <v>0</v>
      </c>
      <c r="AR39" s="172">
        <f>IF('8. Heures sociales'!$C$3="Score",0,0)</f>
        <v>0</v>
      </c>
      <c r="AS39" s="189">
        <f>IF('8. Heures sociales'!$C$3="Score",0,0)</f>
        <v>0</v>
      </c>
      <c r="AT39" s="4">
        <f>IF('8. Heures sociales'!$C$3="Score",0,0)</f>
        <v>0</v>
      </c>
      <c r="AU39" s="4">
        <f>IF('8. Heures sociales'!$C$3="Score",0,0)</f>
        <v>0</v>
      </c>
      <c r="AV39" s="4">
        <f>IF('8. Heures sociales'!$C$3="Score",0,0)</f>
        <v>0</v>
      </c>
      <c r="AW39" s="4">
        <f>IF('8. Heures sociales'!$C$3="Score",0,0)</f>
        <v>0</v>
      </c>
      <c r="AX39" s="4">
        <f>IF('8. Heures sociales'!$C$3="Score",0,0)</f>
        <v>0</v>
      </c>
      <c r="AY39" s="4">
        <f>IF('8. Heures sociales'!$C$3="Score",0,0)</f>
        <v>0</v>
      </c>
      <c r="AZ39" s="4">
        <f>IF('8. Heures sociales'!$C$3="Score",0,0)</f>
        <v>0</v>
      </c>
      <c r="BA39" s="4">
        <f>IF('8. Heures sociales'!$C$3="Score",0,0)</f>
        <v>0</v>
      </c>
      <c r="BB39" s="4">
        <f>IF('8. Heures sociales'!$C$3="Score",0,0)</f>
        <v>0</v>
      </c>
      <c r="BC39" s="4">
        <f>IF('8. Heures sociales'!$C$3="Score",0,0)</f>
        <v>0</v>
      </c>
      <c r="BD39" s="4">
        <f>IF('8. Heures sociales'!$C$3="Score",1,12)</f>
        <v>12</v>
      </c>
      <c r="BE39" s="4">
        <f>IF('8. Heures sociales'!$C$3="Score",2,15)</f>
        <v>15</v>
      </c>
      <c r="BF39" s="4">
        <f>IF('8. Heures sociales'!$C$3="Score",2,15)</f>
        <v>15</v>
      </c>
      <c r="BG39" s="4">
        <f>IF('8. Heures sociales'!$C$3="Score",2,19)</f>
        <v>19</v>
      </c>
      <c r="BH39" s="4">
        <f>IF('8. Heures sociales'!$C$3="Score",2,19)</f>
        <v>19</v>
      </c>
      <c r="BI39" s="4">
        <f>IF('8. Heures sociales'!$C$3="Score",2,20.5)</f>
        <v>20.5</v>
      </c>
      <c r="BJ39" s="4">
        <f>IF('8. Heures sociales'!$C$3="Score",2,20.5)</f>
        <v>20.5</v>
      </c>
      <c r="BK39" s="4">
        <f>IF('8. Heures sociales'!$C$3="Score",1,8.5)</f>
        <v>8.5</v>
      </c>
      <c r="BL39" s="4">
        <f>IF('8. Heures sociales'!$C$3="Score",1,8.5)</f>
        <v>8.5</v>
      </c>
      <c r="BM39" s="4">
        <f>IF('8. Heures sociales'!$C$3="Score",1,10)</f>
        <v>10</v>
      </c>
      <c r="BN39" s="4">
        <f>IF('8. Heures sociales'!$C$3="Score",1,6)</f>
        <v>6</v>
      </c>
      <c r="BO39" s="4">
        <f>IF('8. Heures sociales'!$C$3="Score",1,6)</f>
        <v>6</v>
      </c>
      <c r="BP39" s="4">
        <f>IF('8. Heures sociales'!$C$3="Score",0,4.5)</f>
        <v>4.5</v>
      </c>
      <c r="BQ39" s="4">
        <f>IF('8. Heures sociales'!$C$3="Score",2,17.5)</f>
        <v>17.5</v>
      </c>
      <c r="BR39" s="4">
        <f>IF('8. Heures sociales'!$C$3="Score",2,17.5)</f>
        <v>17.5</v>
      </c>
      <c r="BS39" s="4">
        <f>IF('8. Heures sociales'!$C$3="Score",2,17.5)</f>
        <v>17.5</v>
      </c>
      <c r="BT39" s="4">
        <f>IF('8. Heures sociales'!$C$3="Score",2,16)</f>
        <v>16</v>
      </c>
      <c r="BU39" s="4">
        <f>IF('8. Heures sociales'!$C$3="Score",2,16)</f>
        <v>16</v>
      </c>
      <c r="BV39" s="4">
        <f>IF('8. Heures sociales'!$C$3="Score",2,19)</f>
        <v>19</v>
      </c>
      <c r="BW39" s="4">
        <f>IF('8. Heures sociales'!$C$3="Score",2,19)</f>
        <v>19</v>
      </c>
      <c r="BX39" s="4">
        <f>IF('8. Heures sociales'!$C$3="Score",1,6)</f>
        <v>6</v>
      </c>
      <c r="BY39" s="4">
        <f>IF('8. Heures sociales'!$C$3="Score",1,6)</f>
        <v>6</v>
      </c>
      <c r="BZ39" s="4">
        <f>IF('8. Heures sociales'!$C$3="Score",0,3)</f>
        <v>3</v>
      </c>
      <c r="CA39" s="4">
        <f>IF('8. Heures sociales'!$C$3="Score",0,3)</f>
        <v>3</v>
      </c>
      <c r="CB39" s="4">
        <f>IF('8. Heures sociales'!$C$3="Score",0,3)</f>
        <v>3</v>
      </c>
      <c r="CC39" s="4">
        <f>IF('8. Heures sociales'!$C$3="Score",0,4)</f>
        <v>4</v>
      </c>
      <c r="CD39" s="4">
        <f>IF('8. Heures sociales'!$C$3="Score",0,4)</f>
        <v>4</v>
      </c>
      <c r="CE39" s="4">
        <f>IF('8. Heures sociales'!$C$3="Score",2,17)</f>
        <v>17</v>
      </c>
      <c r="CF39" s="4">
        <f>IF('8. Heures sociales'!$C$3="Score",2,17)</f>
        <v>17</v>
      </c>
      <c r="CG39" s="4">
        <f>IF('8. Heures sociales'!$C$3="Score",2,20)</f>
        <v>20</v>
      </c>
      <c r="CH39" s="4">
        <f>IF('8. Heures sociales'!$C$3="Score",2,20)</f>
        <v>20</v>
      </c>
      <c r="CI39" s="4">
        <f>IF('8. Heures sociales'!$C$3="Score",2,20)</f>
        <v>20</v>
      </c>
      <c r="CJ39" s="4">
        <f>IF('8. Heures sociales'!$C$3="Score",2,17.5)</f>
        <v>17.5</v>
      </c>
      <c r="CK39" s="4">
        <f>IF('8. Heures sociales'!$C$3="Score",2,17.5)</f>
        <v>17.5</v>
      </c>
      <c r="CL39" s="4">
        <f>IF('8. Heures sociales'!$C$3="Score",2,16.5)</f>
        <v>16.5</v>
      </c>
      <c r="CM39" s="4">
        <f>IF('8. Heures sociales'!$C$3="Score",2,28.5)</f>
        <v>28.5</v>
      </c>
      <c r="CN39" s="4">
        <f>IF('8. Heures sociales'!$C$3="Score",2,25.5)</f>
        <v>25.5</v>
      </c>
      <c r="CO39" s="4">
        <f>IF('8. Heures sociales'!$C$3="Score",2,25.5)</f>
        <v>25.5</v>
      </c>
      <c r="CP39" s="4">
        <f>IF('8. Heures sociales'!$C$3="Score",2,25.5)</f>
        <v>25.5</v>
      </c>
      <c r="CQ39" s="4">
        <f>IF('8. Heures sociales'!$C$3="Score",2,24)</f>
        <v>24</v>
      </c>
      <c r="CR39" s="4">
        <f>IF('8. Heures sociales'!$C$3="Score",2,24)</f>
        <v>24</v>
      </c>
      <c r="CS39" s="4">
        <f>IF('8. Heures sociales'!$C$3="Score",1,12)</f>
        <v>12</v>
      </c>
      <c r="CT39" s="4">
        <f>IF('8. Heures sociales'!$C$3="Score",0,0)</f>
        <v>0</v>
      </c>
      <c r="CU39" s="4">
        <f>IF('8. Heures sociales'!$C$3="Score",0,4)</f>
        <v>4</v>
      </c>
      <c r="CV39" s="4">
        <f>IF('8. Heures sociales'!$C$3="Score",0,4)</f>
        <v>4</v>
      </c>
      <c r="CW39" s="4">
        <f>IF('8. Heures sociales'!$C$3="Score",1,7)</f>
        <v>7</v>
      </c>
      <c r="CX39" s="4">
        <f>IF('8. Heures sociales'!$C$3="Score",1,7)</f>
        <v>7</v>
      </c>
      <c r="CY39" s="4">
        <f>IF('8. Heures sociales'!$C$3="Score",1,10)</f>
        <v>10</v>
      </c>
      <c r="CZ39" s="4">
        <f>IF('8. Heures sociales'!$C$3="Score",0,0)</f>
        <v>0</v>
      </c>
      <c r="DA39" s="4">
        <f>IF('8. Heures sociales'!$C$3="Score",0,0)</f>
        <v>0</v>
      </c>
    </row>
    <row r="40" spans="2:105" x14ac:dyDescent="0.35">
      <c r="B40" s="186" t="s">
        <v>1197</v>
      </c>
      <c r="C40" s="187"/>
      <c r="D40" s="207">
        <f t="shared" si="3"/>
        <v>11.788235294117648</v>
      </c>
      <c r="E40" s="187">
        <f>IF('8. Heures sociales'!$C$3="Score",,)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IF('8. Heures sociales'!$C$3="Score",,)</f>
        <v>0</v>
      </c>
      <c r="Q40" s="187">
        <f>IF('8. Heures sociales'!$C$3="Score",,)</f>
        <v>0</v>
      </c>
      <c r="R40" s="188">
        <f>IF('8. Heures sociales'!$C$3="Score",,)</f>
        <v>0</v>
      </c>
      <c r="S40" s="187">
        <f>IF('8. Heures sociales'!$C$3="Score",,)</f>
        <v>0</v>
      </c>
      <c r="T40" s="187">
        <f>IF('8. Heures sociales'!$C$3="Score",,)</f>
        <v>0</v>
      </c>
      <c r="U40" s="172">
        <f>IF('8. Heures sociales'!$C$3="Score",2,18)</f>
        <v>18</v>
      </c>
      <c r="V40" s="172">
        <f>IF('8. Heures sociales'!$C$3="Score",2,18)</f>
        <v>18</v>
      </c>
      <c r="W40" s="172">
        <f>IF('8. Heures sociales'!$C$3="Score",2,18)</f>
        <v>18</v>
      </c>
      <c r="X40" s="172">
        <f>IF('8. Heures sociales'!$C$3="Score",2,18)</f>
        <v>18</v>
      </c>
      <c r="Y40" s="172">
        <f>IF('8. Heures sociales'!$C$3="Score",2,15)</f>
        <v>15</v>
      </c>
      <c r="Z40" s="172">
        <f>IF('8. Heures sociales'!$C$3="Score",2,18)</f>
        <v>18</v>
      </c>
      <c r="AA40" s="172">
        <f>IF('8. Heures sociales'!$C$3="Score",2,21)</f>
        <v>21</v>
      </c>
      <c r="AB40" s="172">
        <f>IF('8. Heures sociales'!$C$3="Score",1,9)</f>
        <v>9</v>
      </c>
      <c r="AC40" s="172">
        <f>IF('8. Heures sociales'!$C$3="Score",1,6)</f>
        <v>6</v>
      </c>
      <c r="AD40" s="172">
        <f>IF('8. Heures sociales'!$C$3="Score",1,9)</f>
        <v>9</v>
      </c>
      <c r="AE40" s="172">
        <f>IF('8. Heures sociales'!$C$3="Score",1,12)</f>
        <v>12</v>
      </c>
      <c r="AF40" s="172">
        <f>IF('8. Heures sociales'!$C$3="Score",2,15)</f>
        <v>15</v>
      </c>
      <c r="AG40" s="172">
        <f>IF('8. Heures sociales'!$C$3="Score",1,12)</f>
        <v>12</v>
      </c>
      <c r="AH40" s="172">
        <f>IF('8. Heures sociales'!$C$3="Score",1,9)</f>
        <v>9</v>
      </c>
      <c r="AI40" s="172">
        <f>IF('8. Heures sociales'!$C$3="Score",1,9)</f>
        <v>9</v>
      </c>
      <c r="AJ40" s="172">
        <f>IF('8. Heures sociales'!$C$3="Score",1,12)</f>
        <v>12</v>
      </c>
      <c r="AK40" s="172">
        <f>IF('8. Heures sociales'!$C$3="Score",1,10.5)</f>
        <v>10.5</v>
      </c>
      <c r="AL40" s="172">
        <f>IF('8. Heures sociales'!$C$3="Score",1,7.5)</f>
        <v>7.5</v>
      </c>
      <c r="AM40" s="172">
        <f>IF('8. Heures sociales'!$C$3="Score",1,7.5)</f>
        <v>7.5</v>
      </c>
      <c r="AN40" s="172">
        <f>IF('8. Heures sociales'!$C$3="Score",1,7.5)</f>
        <v>7.5</v>
      </c>
      <c r="AO40" s="172">
        <f>IF('8. Heures sociales'!$C$3="Score",1,7.5)</f>
        <v>7.5</v>
      </c>
      <c r="AP40" s="172">
        <f>IF('8. Heures sociales'!$C$3="Score",1,7.5)</f>
        <v>7.5</v>
      </c>
      <c r="AQ40" s="172">
        <f>IF('8. Heures sociales'!$C$3="Score",1,7.5)</f>
        <v>7.5</v>
      </c>
      <c r="AR40" s="172">
        <f>IF('8. Heures sociales'!$C$3="Score",1,9)</f>
        <v>9</v>
      </c>
      <c r="AS40" s="189">
        <f>IF('8. Heures sociales'!$C$3="Score",1,9)</f>
        <v>9</v>
      </c>
      <c r="AT40" s="4">
        <f>IF('8. Heures sociales'!$C$3="Score",1,6)</f>
        <v>6</v>
      </c>
      <c r="AU40" s="4">
        <f>IF('8. Heures sociales'!$C$3="Score",1,7.5)</f>
        <v>7.5</v>
      </c>
      <c r="AV40" s="4">
        <f>IF('8. Heures sociales'!$C$3="Score",2,19.5)</f>
        <v>19.5</v>
      </c>
      <c r="AW40" s="4">
        <f>IF('8. Heures sociales'!$C$3="Score",2,31.5)</f>
        <v>31.5</v>
      </c>
      <c r="AX40" s="4">
        <f>IF('8. Heures sociales'!$C$3="Score",2,28.5)</f>
        <v>28.5</v>
      </c>
      <c r="AY40" s="4">
        <f>IF('8. Heures sociales'!$C$3="Score",2,28.5)</f>
        <v>28.5</v>
      </c>
      <c r="AZ40" s="4">
        <f>IF('8. Heures sociales'!$C$3="Score",2,28.5)</f>
        <v>28.5</v>
      </c>
      <c r="BA40" s="4">
        <f>IF('8. Heures sociales'!$C$3="Score",2,31.5)</f>
        <v>31.5</v>
      </c>
      <c r="BB40" s="4">
        <f>IF('8. Heures sociales'!$C$3="Score",2,30)</f>
        <v>30</v>
      </c>
      <c r="BC40" s="4">
        <f>IF('8. Heures sociales'!$C$3="Score",2,18)</f>
        <v>18</v>
      </c>
      <c r="BD40" s="4">
        <f>IF('8. Heures sociales'!$C$3="Score",1,6)</f>
        <v>6</v>
      </c>
      <c r="BE40" s="4">
        <f>IF('8. Heures sociales'!$C$3="Score",1,6)</f>
        <v>6</v>
      </c>
      <c r="BF40" s="4">
        <f>IF('8. Heures sociales'!$C$3="Score",0,4.5)</f>
        <v>4.5</v>
      </c>
      <c r="BG40" s="4">
        <f>IF('8. Heures sociales'!$C$3="Score",0,4.5)</f>
        <v>4.5</v>
      </c>
      <c r="BH40" s="4">
        <f>IF('8. Heures sociales'!$C$3="Score",0,3)</f>
        <v>3</v>
      </c>
      <c r="BI40" s="4">
        <f>IF('8. Heures sociales'!$C$3="Score",1,6)</f>
        <v>6</v>
      </c>
      <c r="BJ40" s="4">
        <f>IF('8. Heures sociales'!$C$3="Score",1,6)</f>
        <v>6</v>
      </c>
      <c r="BK40" s="4">
        <f>IF('8. Heures sociales'!$C$3="Score",1,6)</f>
        <v>6</v>
      </c>
      <c r="BL40" s="4">
        <f>IF('8. Heures sociales'!$C$3="Score",1,9)</f>
        <v>9</v>
      </c>
      <c r="BM40" s="4">
        <f>IF('8. Heures sociales'!$C$3="Score",1,7.5)</f>
        <v>7.5</v>
      </c>
      <c r="BN40" s="4">
        <f>IF('8. Heures sociales'!$C$3="Score",1,7.5)</f>
        <v>7.5</v>
      </c>
      <c r="BO40" s="4">
        <f>IF('8. Heures sociales'!$C$3="Score",1,9)</f>
        <v>9</v>
      </c>
      <c r="BP40" s="4">
        <f>IF('8. Heures sociales'!$C$3="Score",1,6)</f>
        <v>6</v>
      </c>
      <c r="BQ40" s="4">
        <f>IF('8. Heures sociales'!$C$3="Score",1,6)</f>
        <v>6</v>
      </c>
      <c r="BR40" s="4">
        <f>IF('8. Heures sociales'!$C$3="Score",1,6)</f>
        <v>6</v>
      </c>
      <c r="BS40" s="4">
        <f>IF('8. Heures sociales'!$C$3="Score",1,6)</f>
        <v>6</v>
      </c>
      <c r="BT40" s="4">
        <f>IF('8. Heures sociales'!$C$3="Score",1,9)</f>
        <v>9</v>
      </c>
      <c r="BU40" s="4">
        <f>IF('8. Heures sociales'!$C$3="Score",1,9)</f>
        <v>9</v>
      </c>
      <c r="BV40" s="4">
        <f>IF('8. Heures sociales'!$C$3="Score",1,7.5)</f>
        <v>7.5</v>
      </c>
      <c r="BW40" s="4">
        <f>IF('8. Heures sociales'!$C$3="Score",1,7.5)</f>
        <v>7.5</v>
      </c>
      <c r="BX40" s="4">
        <f>IF('8. Heures sociales'!$C$3="Score",1,7.5)</f>
        <v>7.5</v>
      </c>
      <c r="BY40" s="4">
        <f>IF('8. Heures sociales'!$C$3="Score",1,7.5)</f>
        <v>7.5</v>
      </c>
      <c r="BZ40" s="4">
        <f>IF('8. Heures sociales'!$C$3="Score",0,4.5)</f>
        <v>4.5</v>
      </c>
      <c r="CA40" s="4">
        <f>IF('8. Heures sociales'!$C$3="Score",0,1.5)</f>
        <v>1.5</v>
      </c>
      <c r="CB40" s="4">
        <f>IF('8. Heures sociales'!$C$3="Score",0,1.5)</f>
        <v>1.5</v>
      </c>
      <c r="CC40" s="4">
        <f>IF('8. Heures sociales'!$C$3="Score",0,0)</f>
        <v>0</v>
      </c>
      <c r="CD40" s="4">
        <f>IF('8. Heures sociales'!$C$3="Score",0,0)</f>
        <v>0</v>
      </c>
      <c r="CE40" s="4">
        <f>IF('8. Heures sociales'!$C$3="Score",0,3)</f>
        <v>3</v>
      </c>
      <c r="CF40" s="4">
        <f>IF('8. Heures sociales'!$C$3="Score",1,6)</f>
        <v>6</v>
      </c>
      <c r="CG40" s="4">
        <f>IF('8. Heures sociales'!$C$3="Score",1,6)</f>
        <v>6</v>
      </c>
      <c r="CH40" s="4">
        <f>IF('8. Heures sociales'!$C$3="Score",1,9)</f>
        <v>9</v>
      </c>
      <c r="CI40" s="4">
        <f>IF('8. Heures sociales'!$C$3="Score",1,9)</f>
        <v>9</v>
      </c>
      <c r="CJ40" s="4">
        <f>IF('8. Heures sociales'!$C$3="Score",1,9)</f>
        <v>9</v>
      </c>
      <c r="CK40" s="4">
        <f>IF('8. Heures sociales'!$C$3="Score",1,9)</f>
        <v>9</v>
      </c>
      <c r="CL40" s="4">
        <f>IF('8. Heures sociales'!$C$3="Score",2,18)</f>
        <v>18</v>
      </c>
      <c r="CM40" s="4">
        <f>IF('8. Heures sociales'!$C$3="Score",2,27)</f>
        <v>27</v>
      </c>
      <c r="CN40" s="4">
        <f>IF('8. Heures sociales'!$C$3="Score",2,28.5)</f>
        <v>28.5</v>
      </c>
      <c r="CO40" s="4">
        <f>IF('8. Heures sociales'!$C$3="Score",2,28.5)</f>
        <v>28.5</v>
      </c>
      <c r="CP40" s="4">
        <f>IF('8. Heures sociales'!$C$3="Score",2,28.5)</f>
        <v>28.5</v>
      </c>
      <c r="CQ40" s="4">
        <f>IF('8. Heures sociales'!$C$3="Score",2,31.5)</f>
        <v>31.5</v>
      </c>
      <c r="CR40" s="4">
        <f>IF('8. Heures sociales'!$C$3="Score",2,31.5)</f>
        <v>31.5</v>
      </c>
      <c r="CS40" s="4">
        <f>IF('8. Heures sociales'!$C$3="Score",2,19.5)</f>
        <v>19.5</v>
      </c>
      <c r="CT40" s="4">
        <f>IF('8. Heures sociales'!$C$3="Score",1,7.5)</f>
        <v>7.5</v>
      </c>
      <c r="CU40" s="4">
        <f>IF('8. Heures sociales'!$C$3="Score",1,9)</f>
        <v>9</v>
      </c>
      <c r="CV40" s="4">
        <f>IF('8. Heures sociales'!$C$3="Score",1,6)</f>
        <v>6</v>
      </c>
      <c r="CW40" s="4">
        <f>IF('8. Heures sociales'!$C$3="Score",1,6)</f>
        <v>6</v>
      </c>
      <c r="CX40" s="4">
        <f>IF('8. Heures sociales'!$C$3="Score",1,6)</f>
        <v>6</v>
      </c>
      <c r="CY40" s="4">
        <f>IF('8. Heures sociales'!$C$3="Score",1,9)</f>
        <v>9</v>
      </c>
      <c r="CZ40" s="4">
        <f>IF('8. Heures sociales'!$C$3="Score",1,9)</f>
        <v>9</v>
      </c>
      <c r="DA40" s="4">
        <f>IF('8. Heures sociales'!$C$3="Score",1,9)</f>
        <v>9</v>
      </c>
    </row>
    <row r="41" spans="2:105" x14ac:dyDescent="0.35">
      <c r="B41" s="186" t="s">
        <v>1198</v>
      </c>
      <c r="C41" s="187"/>
      <c r="D41" s="207">
        <f t="shared" si="3"/>
        <v>8.3117647058823536</v>
      </c>
      <c r="E41" s="187">
        <f>IF('8. Heures sociales'!$C$3="Score",,)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IF('8. Heures sociales'!$C$3="Score",,)</f>
        <v>0</v>
      </c>
      <c r="Q41" s="187">
        <f>IF('8. Heures sociales'!$C$3="Score",,)</f>
        <v>0</v>
      </c>
      <c r="R41" s="187">
        <f>IF('8. Heures sociales'!$C$3="Score",,)</f>
        <v>0</v>
      </c>
      <c r="S41" s="187">
        <f>IF('8. Heures sociales'!$C$3="Score",,)</f>
        <v>0</v>
      </c>
      <c r="T41" s="188">
        <f>IF('8. Heures sociales'!$C$3="Score",,)</f>
        <v>0</v>
      </c>
      <c r="U41" s="172">
        <f>IF('8. Heures sociales'!$C$3="Score",1,7.5)</f>
        <v>7.5</v>
      </c>
      <c r="V41" s="172">
        <f>IF('8. Heures sociales'!$C$3="Score",1,7.5)</f>
        <v>7.5</v>
      </c>
      <c r="W41" s="172">
        <f>IF('8. Heures sociales'!$C$3="Score",0,4.5)</f>
        <v>4.5</v>
      </c>
      <c r="X41" s="172">
        <f>IF('8. Heures sociales'!$C$3="Score",0,3)</f>
        <v>3</v>
      </c>
      <c r="Y41" s="172">
        <f>IF('8. Heures sociales'!$C$3="Score",0,0)</f>
        <v>0</v>
      </c>
      <c r="Z41" s="172">
        <f>IF('8. Heures sociales'!$C$3="Score",0,0)</f>
        <v>0</v>
      </c>
      <c r="AA41" s="172">
        <f>IF('8. Heures sociales'!$C$3="Score",0,0)</f>
        <v>0</v>
      </c>
      <c r="AB41" s="172">
        <f>IF('8. Heures sociales'!$C$3="Score",0,0)</f>
        <v>0</v>
      </c>
      <c r="AC41" s="172">
        <f>IF('8. Heures sociales'!$C$3="Score",0,3)</f>
        <v>3</v>
      </c>
      <c r="AD41" s="172">
        <f>IF('8. Heures sociales'!$C$3="Score",0,3)</f>
        <v>3</v>
      </c>
      <c r="AE41" s="172">
        <f>IF('8. Heures sociales'!$C$3="Score",1,6)</f>
        <v>6</v>
      </c>
      <c r="AF41" s="172">
        <f>IF('8. Heures sociales'!$C$3="Score",1,7.5)</f>
        <v>7.5</v>
      </c>
      <c r="AG41" s="172">
        <f>IF('8. Heures sociales'!$C$3="Score",1,7.5)</f>
        <v>7.5</v>
      </c>
      <c r="AH41" s="172">
        <f>IF('8. Heures sociales'!$C$3="Score",2,19.5)</f>
        <v>19.5</v>
      </c>
      <c r="AI41" s="172">
        <f>IF('8. Heures sociales'!$C$3="Score",2,19.5)</f>
        <v>19.5</v>
      </c>
      <c r="AJ41" s="172">
        <f>IF('8. Heures sociales'!$C$3="Score",2,19.5)</f>
        <v>19.5</v>
      </c>
      <c r="AK41" s="172">
        <f>IF('8. Heures sociales'!$C$3="Score",2,19.5)</f>
        <v>19.5</v>
      </c>
      <c r="AL41" s="172">
        <f>IF('8. Heures sociales'!$C$3="Score",2,16.5)</f>
        <v>16.5</v>
      </c>
      <c r="AM41" s="172">
        <f>IF('8. Heures sociales'!$C$3="Score",2,15)</f>
        <v>15</v>
      </c>
      <c r="AN41" s="172">
        <f>IF('8. Heures sociales'!$C$3="Score",2,15)</f>
        <v>15</v>
      </c>
      <c r="AO41" s="172">
        <f>IF('8. Heures sociales'!$C$3="Score",0,3)</f>
        <v>3</v>
      </c>
      <c r="AP41" s="172">
        <f>IF('8. Heures sociales'!$C$3="Score",0,3)</f>
        <v>3</v>
      </c>
      <c r="AQ41" s="172">
        <f>IF('8. Heures sociales'!$C$3="Score",0,0)</f>
        <v>0</v>
      </c>
      <c r="AR41" s="172">
        <f>IF('8. Heures sociales'!$C$3="Score",0,0)</f>
        <v>0</v>
      </c>
      <c r="AS41" s="189">
        <f>IF('8. Heures sociales'!$C$3="Score",0,0)</f>
        <v>0</v>
      </c>
      <c r="AT41" s="4">
        <f>IF('8. Heures sociales'!$C$3="Score",0,0)</f>
        <v>0</v>
      </c>
      <c r="AU41" s="4">
        <f>IF('8. Heures sociales'!$C$3="Score",0,1.5)</f>
        <v>1.5</v>
      </c>
      <c r="AV41" s="4">
        <f>IF('8. Heures sociales'!$C$3="Score",0,1.5)</f>
        <v>1.5</v>
      </c>
      <c r="AW41" s="4">
        <f>IF('8. Heures sociales'!$C$3="Score",0,1.5)</f>
        <v>1.5</v>
      </c>
      <c r="AX41" s="4">
        <f>IF('8. Heures sociales'!$C$3="Score",0,1.5)</f>
        <v>1.5</v>
      </c>
      <c r="AY41" s="4">
        <f>IF('8. Heures sociales'!$C$3="Score",0,4.5)</f>
        <v>4.5</v>
      </c>
      <c r="AZ41" s="4">
        <f>IF('8. Heures sociales'!$C$3="Score",1,6)</f>
        <v>6</v>
      </c>
      <c r="BA41" s="4">
        <f>IF('8. Heures sociales'!$C$3="Score",1,9)</f>
        <v>9</v>
      </c>
      <c r="BB41" s="4">
        <f>IF('8. Heures sociales'!$C$3="Score",1,7.5)</f>
        <v>7.5</v>
      </c>
      <c r="BC41" s="4">
        <f>IF('8. Heures sociales'!$C$3="Score",1,7.5)</f>
        <v>7.5</v>
      </c>
      <c r="BD41" s="4">
        <f>IF('8. Heures sociales'!$C$3="Score",1,7.5)</f>
        <v>7.5</v>
      </c>
      <c r="BE41" s="4">
        <f>IF('8. Heures sociales'!$C$3="Score",1,7.5)</f>
        <v>7.5</v>
      </c>
      <c r="BF41" s="4">
        <f>IF('8. Heures sociales'!$C$3="Score",0,4.5)</f>
        <v>4.5</v>
      </c>
      <c r="BG41" s="4">
        <f>IF('8. Heures sociales'!$C$3="Score",1,6)</f>
        <v>6</v>
      </c>
      <c r="BH41" s="4">
        <f>IF('8. Heures sociales'!$C$3="Score",0,4.5)</f>
        <v>4.5</v>
      </c>
      <c r="BI41" s="4">
        <f>IF('8. Heures sociales'!$C$3="Score",1,7.5)</f>
        <v>7.5</v>
      </c>
      <c r="BJ41" s="4">
        <f>IF('8. Heures sociales'!$C$3="Score",2,18)</f>
        <v>18</v>
      </c>
      <c r="BK41" s="4">
        <f>IF('8. Heures sociales'!$C$3="Score",2,18)</f>
        <v>18</v>
      </c>
      <c r="BL41" s="4">
        <f>IF('8. Heures sociales'!$C$3="Score",2,21)</f>
        <v>21</v>
      </c>
      <c r="BM41" s="4">
        <f>IF('8. Heures sociales'!$C$3="Score",2,24)</f>
        <v>24</v>
      </c>
      <c r="BN41" s="4">
        <f>IF('8. Heures sociales'!$C$3="Score",2,21)</f>
        <v>21</v>
      </c>
      <c r="BO41" s="4">
        <f>IF('8. Heures sociales'!$C$3="Score",2,19.5)</f>
        <v>19.5</v>
      </c>
      <c r="BP41" s="4">
        <f>IF('8. Heures sociales'!$C$3="Score",2,16.5)</f>
        <v>16.5</v>
      </c>
      <c r="BQ41" s="4">
        <f>IF('8. Heures sociales'!$C$3="Score",2,19)</f>
        <v>19</v>
      </c>
      <c r="BR41" s="4">
        <f>IF('8. Heures sociales'!$C$3="Score",2,19)</f>
        <v>19</v>
      </c>
      <c r="BS41" s="4">
        <f>IF('8. Heures sociales'!$C$3="Score",2,17.5)</f>
        <v>17.5</v>
      </c>
      <c r="BT41" s="4">
        <f>IF('8. Heures sociales'!$C$3="Score",2,14.5)</f>
        <v>14.5</v>
      </c>
      <c r="BU41" s="4">
        <f>IF('8. Heures sociales'!$C$3="Score",2,14.5)</f>
        <v>14.5</v>
      </c>
      <c r="BV41" s="4">
        <f>IF('8. Heures sociales'!$C$3="Score",2,14.5)</f>
        <v>14.5</v>
      </c>
      <c r="BW41" s="4">
        <f>IF('8. Heures sociales'!$C$3="Score",2,14.5)</f>
        <v>14.5</v>
      </c>
      <c r="BX41" s="4">
        <f>IF('8. Heures sociales'!$C$3="Score",0,1.5)</f>
        <v>1.5</v>
      </c>
      <c r="BY41" s="4">
        <f>IF('8. Heures sociales'!$C$3="Score",0,1.5)</f>
        <v>1.5</v>
      </c>
      <c r="BZ41" s="4">
        <f>IF('8. Heures sociales'!$C$3="Score",0,0)</f>
        <v>0</v>
      </c>
      <c r="CA41" s="4">
        <f>IF('8. Heures sociales'!$C$3="Score",0,3)</f>
        <v>3</v>
      </c>
      <c r="CB41" s="4">
        <f>IF('8. Heures sociales'!$C$3="Score",0,4.5)</f>
        <v>4.5</v>
      </c>
      <c r="CC41" s="4">
        <f>IF('8. Heures sociales'!$C$3="Score",0,4.5)</f>
        <v>4.5</v>
      </c>
      <c r="CD41" s="4">
        <f>IF('8. Heures sociales'!$C$3="Score",1,6)</f>
        <v>6</v>
      </c>
      <c r="CE41" s="4">
        <f>IF('8. Heures sociales'!$C$3="Score",2,19)</f>
        <v>19</v>
      </c>
      <c r="CF41" s="4">
        <f>IF('8. Heures sociales'!$C$3="Score",2,19)</f>
        <v>19</v>
      </c>
      <c r="CG41" s="4">
        <f>IF('8. Heures sociales'!$C$3="Score",2,19)</f>
        <v>19</v>
      </c>
      <c r="CH41" s="4">
        <f>IF('8. Heures sociales'!$C$3="Score",2,17.5)</f>
        <v>17.5</v>
      </c>
      <c r="CI41" s="4">
        <f>IF('8. Heures sociales'!$C$3="Score",2,16)</f>
        <v>16</v>
      </c>
      <c r="CJ41" s="4">
        <f>IF('8. Heures sociales'!$C$3="Score",2,19)</f>
        <v>19</v>
      </c>
      <c r="CK41" s="4">
        <f>IF('8. Heures sociales'!$C$3="Score",2,17.5)</f>
        <v>17.5</v>
      </c>
      <c r="CL41" s="4">
        <f>IF('8. Heures sociales'!$C$3="Score",0,4.5)</f>
        <v>4.5</v>
      </c>
      <c r="CM41" s="4">
        <f>IF('8. Heures sociales'!$C$3="Score",0,4.5)</f>
        <v>4.5</v>
      </c>
      <c r="CN41" s="4">
        <f>IF('8. Heures sociales'!$C$3="Score",0,4.5)</f>
        <v>4.5</v>
      </c>
      <c r="CO41" s="4">
        <f>IF('8. Heures sociales'!$C$3="Score",0,3)</f>
        <v>3</v>
      </c>
      <c r="CP41" s="4">
        <f>IF('8. Heures sociales'!$C$3="Score",0,3)</f>
        <v>3</v>
      </c>
      <c r="CQ41" s="4">
        <f>IF('8. Heures sociales'!$C$3="Score",0,0)</f>
        <v>0</v>
      </c>
      <c r="CR41" s="4">
        <f>IF('8. Heures sociales'!$C$3="Score",0,0)</f>
        <v>0</v>
      </c>
      <c r="CS41" s="4">
        <f>IF('8. Heures sociales'!$C$3="Score",0,0)</f>
        <v>0</v>
      </c>
      <c r="CT41" s="4">
        <f>IF('8. Heures sociales'!$C$3="Score",0,0)</f>
        <v>0</v>
      </c>
      <c r="CU41" s="4">
        <f>IF('8. Heures sociales'!$C$3="Score",0,1.5)</f>
        <v>1.5</v>
      </c>
      <c r="CV41" s="4">
        <f>IF('8. Heures sociales'!$C$3="Score",0,3)</f>
        <v>3</v>
      </c>
      <c r="CW41" s="4">
        <f>IF('8. Heures sociales'!$C$3="Score",0,3)</f>
        <v>3</v>
      </c>
      <c r="CX41" s="4">
        <f>IF('8. Heures sociales'!$C$3="Score",1,7)</f>
        <v>7</v>
      </c>
      <c r="CY41" s="4">
        <f>IF('8. Heures sociales'!$C$3="Score",1,7)</f>
        <v>7</v>
      </c>
      <c r="CZ41" s="4">
        <f>IF('8. Heures sociales'!$C$3="Score",0,4)</f>
        <v>4</v>
      </c>
      <c r="DA41" s="4">
        <f>IF('8. Heures sociales'!$C$3="Score",0,4)</f>
        <v>4</v>
      </c>
    </row>
    <row r="42" spans="2:105" x14ac:dyDescent="0.35">
      <c r="B42" s="186" t="s">
        <v>1199</v>
      </c>
      <c r="C42" s="187"/>
      <c r="D42" s="207">
        <f t="shared" si="3"/>
        <v>12.482352941176471</v>
      </c>
      <c r="E42" s="188">
        <f>IF('8. Heures sociales'!$C$3="Score",,)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IF('8. Heures sociales'!$C$3="Score",,)</f>
        <v>0</v>
      </c>
      <c r="Q42" s="188">
        <f>IF('8. Heures sociales'!$C$3="Score",,)</f>
        <v>0</v>
      </c>
      <c r="R42" s="188">
        <f>IF('8. Heures sociales'!$C$3="Score",,)</f>
        <v>0</v>
      </c>
      <c r="S42" s="187">
        <f>IF('8. Heures sociales'!$C$3="Score",,)</f>
        <v>0</v>
      </c>
      <c r="T42" s="188">
        <f>IF('8. Heures sociales'!$C$3="Score",,)</f>
        <v>0</v>
      </c>
      <c r="U42" s="172">
        <f>IF('8. Heures sociales'!$C$3="Score",1,9.5)</f>
        <v>9.5</v>
      </c>
      <c r="V42" s="172">
        <f>IF('8. Heures sociales'!$C$3="Score",1,9.5)</f>
        <v>9.5</v>
      </c>
      <c r="W42" s="172">
        <f>IF('8. Heures sociales'!$C$3="Score",1,9.5)</f>
        <v>9.5</v>
      </c>
      <c r="X42" s="172">
        <f>IF('8. Heures sociales'!$C$3="Score",1,7)</f>
        <v>7</v>
      </c>
      <c r="Y42" s="172">
        <f>IF('8. Heures sociales'!$C$3="Score",0,3)</f>
        <v>3</v>
      </c>
      <c r="Z42" s="172">
        <f>IF('8. Heures sociales'!$C$3="Score",0,4.5)</f>
        <v>4.5</v>
      </c>
      <c r="AA42" s="172">
        <f>IF('8. Heures sociales'!$C$3="Score",2,15)</f>
        <v>15</v>
      </c>
      <c r="AB42" s="172">
        <f>IF('8. Heures sociales'!$C$3="Score",2,25.5)</f>
        <v>25.5</v>
      </c>
      <c r="AC42" s="172">
        <f>IF('8. Heures sociales'!$C$3="Score",2,29.5)</f>
        <v>29.5</v>
      </c>
      <c r="AD42" s="172">
        <f>IF('8. Heures sociales'!$C$3="Score",2,28)</f>
        <v>28</v>
      </c>
      <c r="AE42" s="172">
        <f>IF('8. Heures sociales'!$C$3="Score",2,26.5)</f>
        <v>26.5</v>
      </c>
      <c r="AF42" s="172">
        <f>IF('8. Heures sociales'!$C$3="Score",2,30.5)</f>
        <v>30.5</v>
      </c>
      <c r="AG42" s="172">
        <f>IF('8. Heures sociales'!$C$3="Score",2,29)</f>
        <v>29</v>
      </c>
      <c r="AH42" s="172">
        <f>IF('8. Heures sociales'!$C$3="Score",2,18.5)</f>
        <v>18.5</v>
      </c>
      <c r="AI42" s="172">
        <f>IF('8. Heures sociales'!$C$3="Score",1,8)</f>
        <v>8</v>
      </c>
      <c r="AJ42" s="172">
        <f>IF('8. Heures sociales'!$C$3="Score",1,8)</f>
        <v>8</v>
      </c>
      <c r="AK42" s="172">
        <f>IF('8. Heures sociales'!$C$3="Score",1,8)</f>
        <v>8</v>
      </c>
      <c r="AL42" s="172">
        <f>IF('8. Heures sociales'!$C$3="Score",1,12)</f>
        <v>12</v>
      </c>
      <c r="AM42" s="172">
        <f>IF('8. Heures sociales'!$C$3="Score",1,8)</f>
        <v>8</v>
      </c>
      <c r="AN42" s="172">
        <f>IF('8. Heures sociales'!$C$3="Score",1,8)</f>
        <v>8</v>
      </c>
      <c r="AO42" s="172">
        <f>IF('8. Heures sociales'!$C$3="Score",1,12.5)</f>
        <v>12.5</v>
      </c>
      <c r="AP42" s="172">
        <f>IF('8. Heures sociales'!$C$3="Score",1,13)</f>
        <v>13</v>
      </c>
      <c r="AQ42" s="172">
        <f>IF('8. Heures sociales'!$C$3="Score",1,13)</f>
        <v>13</v>
      </c>
      <c r="AR42" s="172">
        <f>IF('8. Heures sociales'!$C$3="Score",1,13)</f>
        <v>13</v>
      </c>
      <c r="AS42" s="189">
        <f>IF('8. Heures sociales'!$C$3="Score",1,10.5)</f>
        <v>10.5</v>
      </c>
      <c r="AT42" s="4">
        <f>IF('8. Heures sociales'!$C$3="Score",2,14.5)</f>
        <v>14.5</v>
      </c>
      <c r="AU42" s="4">
        <f>IF('8. Heures sociales'!$C$3="Score",2,14.5)</f>
        <v>14.5</v>
      </c>
      <c r="AV42" s="4">
        <f>IF('8. Heures sociales'!$C$3="Score",1,10)</f>
        <v>10</v>
      </c>
      <c r="AW42" s="4">
        <f>IF('8. Heures sociales'!$C$3="Score",1,9.5)</f>
        <v>9.5</v>
      </c>
      <c r="AX42" s="4">
        <f>IF('8. Heures sociales'!$C$3="Score",1,7)</f>
        <v>7</v>
      </c>
      <c r="AY42" s="4">
        <f>IF('8. Heures sociales'!$C$3="Score",1,7)</f>
        <v>7</v>
      </c>
      <c r="AZ42" s="4">
        <f>IF('8. Heures sociales'!$C$3="Score",1,7)</f>
        <v>7</v>
      </c>
      <c r="BA42" s="4">
        <f>IF('8. Heures sociales'!$C$3="Score",0,4.5)</f>
        <v>4.5</v>
      </c>
      <c r="BB42" s="4">
        <f>IF('8. Heures sociales'!$C$3="Score",1,6)</f>
        <v>6</v>
      </c>
      <c r="BC42" s="4">
        <f>IF('8. Heures sociales'!$C$3="Score",2,16.5)</f>
        <v>16.5</v>
      </c>
      <c r="BD42" s="4">
        <f>IF('8. Heures sociales'!$C$3="Score",2,21)</f>
        <v>21</v>
      </c>
      <c r="BE42" s="4">
        <f>IF('8. Heures sociales'!$C$3="Score",2,19.5)</f>
        <v>19.5</v>
      </c>
      <c r="BF42" s="4">
        <f>IF('8. Heures sociales'!$C$3="Score",2,23.5)</f>
        <v>23.5</v>
      </c>
      <c r="BG42" s="4">
        <f>IF('8. Heures sociales'!$C$3="Score",2,26)</f>
        <v>26</v>
      </c>
      <c r="BH42" s="4">
        <f>IF('8. Heures sociales'!$C$3="Score",2,28.5)</f>
        <v>28.5</v>
      </c>
      <c r="BI42" s="4">
        <f>IF('8. Heures sociales'!$C$3="Score",2,27)</f>
        <v>27</v>
      </c>
      <c r="BJ42" s="4">
        <f>IF('8. Heures sociales'!$C$3="Score",2,16.5)</f>
        <v>16.5</v>
      </c>
      <c r="BK42" s="4">
        <f>IF('8. Heures sociales'!$C$3="Score",1,12)</f>
        <v>12</v>
      </c>
      <c r="BL42" s="4">
        <f>IF('8. Heures sociales'!$C$3="Score",2,16)</f>
        <v>16</v>
      </c>
      <c r="BM42" s="4">
        <f>IF('8. Heures sociales'!$C$3="Score",2,16)</f>
        <v>16</v>
      </c>
      <c r="BN42" s="4">
        <f>IF('8. Heures sociales'!$C$3="Score",1,12)</f>
        <v>12</v>
      </c>
      <c r="BO42" s="4">
        <f>IF('8. Heures sociales'!$C$3="Score",1,8)</f>
        <v>8</v>
      </c>
      <c r="BP42" s="4">
        <f>IF('8. Heures sociales'!$C$3="Score",1,8)</f>
        <v>8</v>
      </c>
      <c r="BQ42" s="4">
        <f>IF('8. Heures sociales'!$C$3="Score",2,18.5)</f>
        <v>18.5</v>
      </c>
      <c r="BR42" s="4">
        <f>IF('8. Heures sociales'!$C$3="Score",2,23)</f>
        <v>23</v>
      </c>
      <c r="BS42" s="4">
        <f>IF('8. Heures sociales'!$C$3="Score",2,23)</f>
        <v>23</v>
      </c>
      <c r="BT42" s="4">
        <f>IF('8. Heures sociales'!$C$3="Score",2,19)</f>
        <v>19</v>
      </c>
      <c r="BU42" s="4">
        <f>IF('8. Heures sociales'!$C$3="Score",2,23)</f>
        <v>23</v>
      </c>
      <c r="BV42" s="4">
        <f>IF('8. Heures sociales'!$C$3="Score",2,27)</f>
        <v>27</v>
      </c>
      <c r="BW42" s="4">
        <f>IF('8. Heures sociales'!$C$3="Score",2,27)</f>
        <v>27</v>
      </c>
      <c r="BX42" s="4">
        <f>IF('8. Heures sociales'!$C$3="Score",2,16.5)</f>
        <v>16.5</v>
      </c>
      <c r="BY42" s="4">
        <f>IF('8. Heures sociales'!$C$3="Score",1,12)</f>
        <v>12</v>
      </c>
      <c r="BZ42" s="4">
        <f>IF('8. Heures sociales'!$C$3="Score",1,8)</f>
        <v>8</v>
      </c>
      <c r="CA42" s="4">
        <f>IF('8. Heures sociales'!$C$3="Score",1,8)</f>
        <v>8</v>
      </c>
      <c r="CB42" s="4">
        <f>IF('8. Heures sociales'!$C$3="Score",0,4)</f>
        <v>4</v>
      </c>
      <c r="CC42" s="4">
        <f>IF('8. Heures sociales'!$C$3="Score",0,0)</f>
        <v>0</v>
      </c>
      <c r="CD42" s="4">
        <f>IF('8. Heures sociales'!$C$3="Score",0,0)</f>
        <v>0</v>
      </c>
      <c r="CE42" s="4">
        <f>IF('8. Heures sociales'!$C$3="Score",0,4.5)</f>
        <v>4.5</v>
      </c>
      <c r="CF42" s="4">
        <f>IF('8. Heures sociales'!$C$3="Score",0,5)</f>
        <v>5</v>
      </c>
      <c r="CG42" s="4">
        <f>IF('8. Heures sociales'!$C$3="Score",0,5)</f>
        <v>5</v>
      </c>
      <c r="CH42" s="4">
        <f>IF('8. Heures sociales'!$C$3="Score",0,5)</f>
        <v>5</v>
      </c>
      <c r="CI42" s="4">
        <f>IF('8. Heures sociales'!$C$3="Score",1,9)</f>
        <v>9</v>
      </c>
      <c r="CJ42" s="4">
        <f>IF('8. Heures sociales'!$C$3="Score",1,9)</f>
        <v>9</v>
      </c>
      <c r="CK42" s="4">
        <f>IF('8. Heures sociales'!$C$3="Score",1,9)</f>
        <v>9</v>
      </c>
      <c r="CL42" s="4">
        <f>IF('8. Heures sociales'!$C$3="Score",0,4.5)</f>
        <v>4.5</v>
      </c>
      <c r="CM42" s="4">
        <f>IF('8. Heures sociales'!$C$3="Score",0,4)</f>
        <v>4</v>
      </c>
      <c r="CN42" s="4">
        <f>IF('8. Heures sociales'!$C$3="Score",0,4)</f>
        <v>4</v>
      </c>
      <c r="CO42" s="4">
        <f>IF('8. Heures sociales'!$C$3="Score",0,4)</f>
        <v>4</v>
      </c>
      <c r="CP42" s="4">
        <f>IF('8. Heures sociales'!$C$3="Score",0,4)</f>
        <v>4</v>
      </c>
      <c r="CQ42" s="4">
        <f>IF('8. Heures sociales'!$C$3="Score",0,4)</f>
        <v>4</v>
      </c>
      <c r="CR42" s="4">
        <f>IF('8. Heures sociales'!$C$3="Score",0,4)</f>
        <v>4</v>
      </c>
      <c r="CS42" s="4">
        <f>IF('8. Heures sociales'!$C$3="Score",1,8.5)</f>
        <v>8.5</v>
      </c>
      <c r="CT42" s="4">
        <f>IF('8. Heures sociales'!$C$3="Score",1,9)</f>
        <v>9</v>
      </c>
      <c r="CU42" s="4">
        <f>IF('8. Heures sociales'!$C$3="Score",1,9)</f>
        <v>9</v>
      </c>
      <c r="CV42" s="4">
        <f>IF('8. Heures sociales'!$C$3="Score",1,9)</f>
        <v>9</v>
      </c>
      <c r="CW42" s="4">
        <f>IF('8. Heures sociales'!$C$3="Score",1,9)</f>
        <v>9</v>
      </c>
      <c r="CX42" s="4">
        <f>IF('8. Heures sociales'!$C$3="Score",1,13)</f>
        <v>13</v>
      </c>
      <c r="CY42" s="4">
        <f>IF('8. Heures sociales'!$C$3="Score",1,13)</f>
        <v>13</v>
      </c>
      <c r="CZ42" s="4">
        <f>IF('8. Heures sociales'!$C$3="Score",1,8.5)</f>
        <v>8.5</v>
      </c>
      <c r="DA42" s="4">
        <f>IF('8. Heures sociales'!$C$3="Score",1,8)</f>
        <v>8</v>
      </c>
    </row>
    <row r="43" spans="2:105" x14ac:dyDescent="0.35">
      <c r="B43" s="186" t="s">
        <v>1200</v>
      </c>
      <c r="C43" s="187"/>
      <c r="D43" s="207">
        <f t="shared" si="3"/>
        <v>15.752941176470589</v>
      </c>
      <c r="E43" s="187">
        <f>IF('8. Heures sociales'!$C$3="Score",,)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IF('8. Heures sociales'!$C$3="Score",,)</f>
        <v>0</v>
      </c>
      <c r="Q43" s="187">
        <f>IF('8. Heures sociales'!$C$3="Score",,)</f>
        <v>0</v>
      </c>
      <c r="R43" s="187">
        <f>IF('8. Heures sociales'!$C$3="Score",,)</f>
        <v>0</v>
      </c>
      <c r="S43" s="188">
        <f>IF('8. Heures sociales'!$C$3="Score",,)</f>
        <v>0</v>
      </c>
      <c r="T43" s="187">
        <f>IF('8. Heures sociales'!$C$3="Score",,)</f>
        <v>0</v>
      </c>
      <c r="U43" s="172">
        <f>IF('8. Heures sociales'!$C$3="Score",2,26.5)</f>
        <v>26.5</v>
      </c>
      <c r="V43" s="172">
        <f>IF('8. Heures sociales'!$C$3="Score",2,26.5)</f>
        <v>26.5</v>
      </c>
      <c r="W43" s="172">
        <f>IF('8. Heures sociales'!$C$3="Score",2,26.5)</f>
        <v>26.5</v>
      </c>
      <c r="X43" s="172">
        <f>IF('8. Heures sociales'!$C$3="Score",2,30.5)</f>
        <v>30.5</v>
      </c>
      <c r="Y43" s="172">
        <f>IF('8. Heures sociales'!$C$3="Score",2,30.5)</f>
        <v>30.5</v>
      </c>
      <c r="Z43" s="172">
        <f>IF('8. Heures sociales'!$C$3="Score",2,30.5)</f>
        <v>30.5</v>
      </c>
      <c r="AA43" s="172">
        <f>IF('8. Heures sociales'!$C$3="Score",2,20)</f>
        <v>20</v>
      </c>
      <c r="AB43" s="172">
        <f>IF('8. Heures sociales'!$C$3="Score",1,7)</f>
        <v>7</v>
      </c>
      <c r="AC43" s="172">
        <f>IF('8. Heures sociales'!$C$3="Score",1,7)</f>
        <v>7</v>
      </c>
      <c r="AD43" s="172">
        <f>IF('8. Heures sociales'!$C$3="Score",0,5.5)</f>
        <v>5.5</v>
      </c>
      <c r="AE43" s="172">
        <f>IF('8. Heures sociales'!$C$3="Score",0,1.5)</f>
        <v>1.5</v>
      </c>
      <c r="AF43" s="172">
        <f>IF('8. Heures sociales'!$C$3="Score",0,1.5)</f>
        <v>1.5</v>
      </c>
      <c r="AG43" s="172">
        <f>IF('8. Heures sociales'!$C$3="Score",0,0)</f>
        <v>0</v>
      </c>
      <c r="AH43" s="172">
        <f>IF('8. Heures sociales'!$C$3="Score",1,10.5)</f>
        <v>10.5</v>
      </c>
      <c r="AI43" s="172">
        <f>IF('8. Heures sociales'!$C$3="Score",1,10.5)</f>
        <v>10.5</v>
      </c>
      <c r="AJ43" s="172">
        <f>IF('8. Heures sociales'!$C$3="Score",2,14.5)</f>
        <v>14.5</v>
      </c>
      <c r="AK43" s="172">
        <f>IF('8. Heures sociales'!$C$3="Score",2,14.5)</f>
        <v>14.5</v>
      </c>
      <c r="AL43" s="172">
        <f>IF('8. Heures sociales'!$C$3="Score",2,14.5)</f>
        <v>14.5</v>
      </c>
      <c r="AM43" s="172">
        <f>IF('8. Heures sociales'!$C$3="Score",2,16)</f>
        <v>16</v>
      </c>
      <c r="AN43" s="172">
        <f>IF('8. Heures sociales'!$C$3="Score",2,20)</f>
        <v>20</v>
      </c>
      <c r="AO43" s="172">
        <f>IF('8. Heures sociales'!$C$3="Score",1,10)</f>
        <v>10</v>
      </c>
      <c r="AP43" s="172">
        <f>IF('8. Heures sociales'!$C$3="Score",2,23)</f>
        <v>23</v>
      </c>
      <c r="AQ43" s="172">
        <f>IF('8. Heures sociales'!$C$3="Score",2,19)</f>
        <v>19</v>
      </c>
      <c r="AR43" s="172">
        <f>IF('8. Heures sociales'!$C$3="Score",2,23)</f>
        <v>23</v>
      </c>
      <c r="AS43" s="189">
        <f>IF('8. Heures sociales'!$C$3="Score",2,23)</f>
        <v>23</v>
      </c>
      <c r="AT43" s="4">
        <f>IF('8. Heures sociales'!$C$3="Score",2,21.5)</f>
        <v>21.5</v>
      </c>
      <c r="AU43" s="4">
        <f>IF('8. Heures sociales'!$C$3="Score",2,19)</f>
        <v>19</v>
      </c>
      <c r="AV43" s="4">
        <f>IF('8. Heures sociales'!$C$3="Score",2,23)</f>
        <v>23</v>
      </c>
      <c r="AW43" s="4">
        <f>IF('8. Heures sociales'!$C$3="Score",1,10.5)</f>
        <v>10.5</v>
      </c>
      <c r="AX43" s="4">
        <f>IF('8. Heures sociales'!$C$3="Score",2,14.5)</f>
        <v>14.5</v>
      </c>
      <c r="AY43" s="4">
        <f>IF('8. Heures sociales'!$C$3="Score",2,14.5)</f>
        <v>14.5</v>
      </c>
      <c r="AZ43" s="4">
        <f>IF('8. Heures sociales'!$C$3="Score",2,14.5)</f>
        <v>14.5</v>
      </c>
      <c r="BA43" s="4">
        <f>IF('8. Heures sociales'!$C$3="Score",2,14.5)</f>
        <v>14.5</v>
      </c>
      <c r="BB43" s="4">
        <f>IF('8. Heures sociales'!$C$3="Score",1,13)</f>
        <v>13</v>
      </c>
      <c r="BC43" s="4">
        <f>IF('8. Heures sociales'!$C$3="Score",1,8.5)</f>
        <v>8.5</v>
      </c>
      <c r="BD43" s="4">
        <f>IF('8. Heures sociales'!$C$3="Score",1,8)</f>
        <v>8</v>
      </c>
      <c r="BE43" s="4">
        <f>IF('8. Heures sociales'!$C$3="Score",0,4)</f>
        <v>4</v>
      </c>
      <c r="BF43" s="4">
        <f>IF('8. Heures sociales'!$C$3="Score",0,0)</f>
        <v>0</v>
      </c>
      <c r="BG43" s="4">
        <f>IF('8. Heures sociales'!$C$3="Score",0,1.5)</f>
        <v>1.5</v>
      </c>
      <c r="BH43" s="4">
        <f>IF('8. Heures sociales'!$C$3="Score",0,1.5)</f>
        <v>1.5</v>
      </c>
      <c r="BI43" s="4">
        <f>IF('8. Heures sociales'!$C$3="Score",0,3)</f>
        <v>3</v>
      </c>
      <c r="BJ43" s="4">
        <f>IF('8. Heures sociales'!$C$3="Score",2,16)</f>
        <v>16</v>
      </c>
      <c r="BK43" s="4">
        <f>IF('8. Heures sociales'!$C$3="Score",2,20.5)</f>
        <v>20.5</v>
      </c>
      <c r="BL43" s="4">
        <f>IF('8. Heures sociales'!$C$3="Score",2,20.5)</f>
        <v>20.5</v>
      </c>
      <c r="BM43" s="4">
        <f>IF('8. Heures sociales'!$C$3="Score",2,24.5)</f>
        <v>24.5</v>
      </c>
      <c r="BN43" s="4">
        <f>IF('8. Heures sociales'!$C$3="Score",2,23)</f>
        <v>23</v>
      </c>
      <c r="BO43" s="4">
        <f>IF('8. Heures sociales'!$C$3="Score",2,27)</f>
        <v>27</v>
      </c>
      <c r="BP43" s="4">
        <f>IF('8. Heures sociales'!$C$3="Score",2,25.5)</f>
        <v>25.5</v>
      </c>
      <c r="BQ43" s="4">
        <f>IF('8. Heures sociales'!$C$3="Score",2,23)</f>
        <v>23</v>
      </c>
      <c r="BR43" s="4">
        <f>IF('8. Heures sociales'!$C$3="Score",2,18.5)</f>
        <v>18.5</v>
      </c>
      <c r="BS43" s="4">
        <f>IF('8. Heures sociales'!$C$3="Score",2,22.5)</f>
        <v>22.5</v>
      </c>
      <c r="BT43" s="4">
        <f>IF('8. Heures sociales'!$C$3="Score",2,22.5)</f>
        <v>22.5</v>
      </c>
      <c r="BU43" s="4">
        <f>IF('8. Heures sociales'!$C$3="Score",2,22.5)</f>
        <v>22.5</v>
      </c>
      <c r="BV43" s="4">
        <f>IF('8. Heures sociales'!$C$3="Score",2,18.5)</f>
        <v>18.5</v>
      </c>
      <c r="BW43" s="4">
        <f>IF('8. Heures sociales'!$C$3="Score",2,20)</f>
        <v>20</v>
      </c>
      <c r="BX43" s="4">
        <f>IF('8. Heures sociales'!$C$3="Score",2,22.5)</f>
        <v>22.5</v>
      </c>
      <c r="BY43" s="4">
        <f>IF('8. Heures sociales'!$C$3="Score",2,23)</f>
        <v>23</v>
      </c>
      <c r="BZ43" s="4">
        <f>IF('8. Heures sociales'!$C$3="Score",2,23)</f>
        <v>23</v>
      </c>
      <c r="CA43" s="4">
        <f>IF('8. Heures sociales'!$C$3="Score",2,23)</f>
        <v>23</v>
      </c>
      <c r="CB43" s="4">
        <f>IF('8. Heures sociales'!$C$3="Score",2,23)</f>
        <v>23</v>
      </c>
      <c r="CC43" s="4">
        <f>IF('8. Heures sociales'!$C$3="Score",2,23)</f>
        <v>23</v>
      </c>
      <c r="CD43" s="4">
        <f>IF('8. Heures sociales'!$C$3="Score",2,21.5)</f>
        <v>21.5</v>
      </c>
      <c r="CE43" s="4">
        <f>IF('8. Heures sociales'!$C$3="Score",1,8.5)</f>
        <v>8.5</v>
      </c>
      <c r="CF43" s="4">
        <f>IF('8. Heures sociales'!$C$3="Score",1,8)</f>
        <v>8</v>
      </c>
      <c r="CG43" s="4">
        <f>IF('8. Heures sociales'!$C$3="Score",0,4)</f>
        <v>4</v>
      </c>
      <c r="CH43" s="4">
        <f>IF('8. Heures sociales'!$C$3="Score",0,0)</f>
        <v>0</v>
      </c>
      <c r="CI43" s="4">
        <f>IF('8. Heures sociales'!$C$3="Score",0,0)</f>
        <v>0</v>
      </c>
      <c r="CJ43" s="4">
        <f>IF('8. Heures sociales'!$C$3="Score",0,0)</f>
        <v>0</v>
      </c>
      <c r="CK43" s="4">
        <f>IF('8. Heures sociales'!$C$3="Score",0,0)</f>
        <v>0</v>
      </c>
      <c r="CL43" s="4">
        <f>IF('8. Heures sociales'!$C$3="Score",0,0)</f>
        <v>0</v>
      </c>
      <c r="CM43" s="4">
        <f>IF('8. Heures sociales'!$C$3="Score",0,0)</f>
        <v>0</v>
      </c>
      <c r="CN43" s="4">
        <f>IF('8. Heures sociales'!$C$3="Score",0,4)</f>
        <v>4</v>
      </c>
      <c r="CO43" s="4">
        <f>IF('8. Heures sociales'!$C$3="Score",0,4)</f>
        <v>4</v>
      </c>
      <c r="CP43" s="4">
        <f>IF('8. Heures sociales'!$C$3="Score",0,4)</f>
        <v>4</v>
      </c>
      <c r="CQ43" s="4">
        <f>IF('8. Heures sociales'!$C$3="Score",0,4)</f>
        <v>4</v>
      </c>
      <c r="CR43" s="4">
        <f>IF('8. Heures sociales'!$C$3="Score",1,8)</f>
        <v>8</v>
      </c>
      <c r="CS43" s="4">
        <f>IF('8. Heures sociales'!$C$3="Score",2,18.5)</f>
        <v>18.5</v>
      </c>
      <c r="CT43" s="4">
        <f>IF('8. Heures sociales'!$C$3="Score",2,29)</f>
        <v>29</v>
      </c>
      <c r="CU43" s="4">
        <f>IF('8. Heures sociales'!$C$3="Score",2,29)</f>
        <v>29</v>
      </c>
      <c r="CV43" s="4">
        <f>IF('8. Heures sociales'!$C$3="Score",2,33)</f>
        <v>33</v>
      </c>
      <c r="CW43" s="4">
        <f>IF('8. Heures sociales'!$C$3="Score",2,33)</f>
        <v>33</v>
      </c>
      <c r="CX43" s="4">
        <f>IF('8. Heures sociales'!$C$3="Score",2,37)</f>
        <v>37</v>
      </c>
      <c r="CY43" s="4">
        <f>IF('8. Heures sociales'!$C$3="Score",2,33)</f>
        <v>33</v>
      </c>
      <c r="CZ43" s="4">
        <f>IF('8. Heures sociales'!$C$3="Score",2,23)</f>
        <v>23</v>
      </c>
      <c r="DA43" s="4">
        <f>IF('8. Heures sociales'!$C$3="Score",1,12)</f>
        <v>12</v>
      </c>
    </row>
    <row r="44" spans="2:105" x14ac:dyDescent="0.35">
      <c r="B44" s="186" t="s">
        <v>1201</v>
      </c>
      <c r="C44" s="187"/>
      <c r="D44" s="207">
        <f t="shared" si="3"/>
        <v>15.382352941176471</v>
      </c>
      <c r="E44" s="187">
        <f>IF('8. Heures sociales'!$C$3="Score",,)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IF('8. Heures sociales'!$C$3="Score",,)</f>
        <v>0</v>
      </c>
      <c r="Q44" s="188">
        <f>IF('8. Heures sociales'!$C$3="Score",,)</f>
        <v>0</v>
      </c>
      <c r="R44" s="187">
        <f>IF('8. Heures sociales'!$C$3="Score",,)</f>
        <v>0</v>
      </c>
      <c r="S44" s="188">
        <f>IF('8. Heures sociales'!$C$3="Score",,)</f>
        <v>0</v>
      </c>
      <c r="T44" s="187">
        <f>IF('8. Heures sociales'!$C$3="Score",,)</f>
        <v>0</v>
      </c>
      <c r="U44" s="172">
        <f>IF('8. Heures sociales'!$C$3="Score",1,12.5)</f>
        <v>12.5</v>
      </c>
      <c r="V44" s="172">
        <f>IF('8. Heures sociales'!$C$3="Score",1,12.5)</f>
        <v>12.5</v>
      </c>
      <c r="W44" s="172">
        <f>IF('8. Heures sociales'!$C$3="Score",1,10)</f>
        <v>10</v>
      </c>
      <c r="X44" s="172">
        <f>IF('8. Heures sociales'!$C$3="Score",2,14)</f>
        <v>14</v>
      </c>
      <c r="Y44" s="172">
        <f>IF('8. Heures sociales'!$C$3="Score",2,14)</f>
        <v>14</v>
      </c>
      <c r="Z44" s="172">
        <f>IF('8. Heures sociales'!$C$3="Score",1,10)</f>
        <v>10</v>
      </c>
      <c r="AA44" s="172">
        <f>IF('8. Heures sociales'!$C$3="Score",2,22.5)</f>
        <v>22.5</v>
      </c>
      <c r="AB44" s="172">
        <f>IF('8. Heures sociales'!$C$3="Score",2,27)</f>
        <v>27</v>
      </c>
      <c r="AC44" s="172">
        <f>IF('8. Heures sociales'!$C$3="Score",2,27)</f>
        <v>27</v>
      </c>
      <c r="AD44" s="172">
        <f>IF('8. Heures sociales'!$C$3="Score",2,27)</f>
        <v>27</v>
      </c>
      <c r="AE44" s="172">
        <f>IF('8. Heures sociales'!$C$3="Score",2,27)</f>
        <v>27</v>
      </c>
      <c r="AF44" s="172">
        <f>IF('8. Heures sociales'!$C$3="Score",2,23)</f>
        <v>23</v>
      </c>
      <c r="AG44" s="172">
        <f>IF('8. Heures sociales'!$C$3="Score",2,27)</f>
        <v>27</v>
      </c>
      <c r="AH44" s="172">
        <f>IF('8. Heures sociales'!$C$3="Score",2,24.5)</f>
        <v>24.5</v>
      </c>
      <c r="AI44" s="172">
        <f>IF('8. Heures sociales'!$C$3="Score",2,20)</f>
        <v>20</v>
      </c>
      <c r="AJ44" s="172">
        <f>IF('8. Heures sociales'!$C$3="Score",2,20)</f>
        <v>20</v>
      </c>
      <c r="AK44" s="172">
        <f>IF('8. Heures sociales'!$C$3="Score",2,22.5)</f>
        <v>22.5</v>
      </c>
      <c r="AL44" s="172">
        <f>IF('8. Heures sociales'!$C$3="Score",2,22.5)</f>
        <v>22.5</v>
      </c>
      <c r="AM44" s="172">
        <f>IF('8. Heures sociales'!$C$3="Score",2,22.5)</f>
        <v>22.5</v>
      </c>
      <c r="AN44" s="172">
        <f>IF('8. Heures sociales'!$C$3="Score",2,18.5)</f>
        <v>18.5</v>
      </c>
      <c r="AO44" s="172">
        <f>IF('8. Heures sociales'!$C$3="Score",1,8)</f>
        <v>8</v>
      </c>
      <c r="AP44" s="172">
        <f>IF('8. Heures sociales'!$C$3="Score",1,8)</f>
        <v>8</v>
      </c>
      <c r="AQ44" s="172">
        <f>IF('8. Heures sociales'!$C$3="Score",1,9.5)</f>
        <v>9.5</v>
      </c>
      <c r="AR44" s="172">
        <f>IF('8. Heures sociales'!$C$3="Score",1,9.5)</f>
        <v>9.5</v>
      </c>
      <c r="AS44" s="189">
        <f>IF('8. Heures sociales'!$C$3="Score",1,9.5)</f>
        <v>9.5</v>
      </c>
      <c r="AT44" s="4">
        <f>IF('8. Heures sociales'!$C$3="Score",1,9.5)</f>
        <v>9.5</v>
      </c>
      <c r="AU44" s="4">
        <f>IF('8. Heures sociales'!$C$3="Score",1,9.5)</f>
        <v>9.5</v>
      </c>
      <c r="AV44" s="4">
        <f>IF('8. Heures sociales'!$C$3="Score",1,9.5)</f>
        <v>9.5</v>
      </c>
      <c r="AW44" s="4">
        <f>IF('8. Heures sociales'!$C$3="Score",1,9.5)</f>
        <v>9.5</v>
      </c>
      <c r="AX44" s="4">
        <f>IF('8. Heures sociales'!$C$3="Score",1,9.5)</f>
        <v>9.5</v>
      </c>
      <c r="AY44" s="4">
        <f>IF('8. Heures sociales'!$C$3="Score",0,5.5)</f>
        <v>5.5</v>
      </c>
      <c r="AZ44" s="4">
        <f>IF('8. Heures sociales'!$C$3="Score",0,5.5)</f>
        <v>5.5</v>
      </c>
      <c r="BA44" s="4">
        <f>IF('8. Heures sociales'!$C$3="Score",0,5.5)</f>
        <v>5.5</v>
      </c>
      <c r="BB44" s="4">
        <f>IF('8. Heures sociales'!$C$3="Score",1,9.5)</f>
        <v>9.5</v>
      </c>
      <c r="BC44" s="4">
        <f>IF('8. Heures sociales'!$C$3="Score",2,14)</f>
        <v>14</v>
      </c>
      <c r="BD44" s="4">
        <f>IF('8. Heures sociales'!$C$3="Score",2,14.5)</f>
        <v>14.5</v>
      </c>
      <c r="BE44" s="4">
        <f>IF('8. Heures sociales'!$C$3="Score",1,13)</f>
        <v>13</v>
      </c>
      <c r="BF44" s="4">
        <f>IF('8. Heures sociales'!$C$3="Score",2,17)</f>
        <v>17</v>
      </c>
      <c r="BG44" s="4">
        <f>IF('8. Heures sociales'!$C$3="Score",1,13)</f>
        <v>13</v>
      </c>
      <c r="BH44" s="4">
        <f>IF('8. Heures sociales'!$C$3="Score",1,13)</f>
        <v>13</v>
      </c>
      <c r="BI44" s="4">
        <f>IF('8. Heures sociales'!$C$3="Score",1,9)</f>
        <v>9</v>
      </c>
      <c r="BJ44" s="4">
        <f>IF('8. Heures sociales'!$C$3="Score",2,15)</f>
        <v>15</v>
      </c>
      <c r="BK44" s="4">
        <f>IF('8. Heures sociales'!$C$3="Score",2,17)</f>
        <v>17</v>
      </c>
      <c r="BL44" s="4">
        <f>IF('8. Heures sociales'!$C$3="Score",2,17)</f>
        <v>17</v>
      </c>
      <c r="BM44" s="4">
        <f>IF('8. Heures sociales'!$C$3="Score",2,14.5)</f>
        <v>14.5</v>
      </c>
      <c r="BN44" s="4">
        <f>IF('8. Heures sociales'!$C$3="Score",2,16)</f>
        <v>16</v>
      </c>
      <c r="BO44" s="4">
        <f>IF('8. Heures sociales'!$C$3="Score",2,20)</f>
        <v>20</v>
      </c>
      <c r="BP44" s="4">
        <f>IF('8. Heures sociales'!$C$3="Score",2,20)</f>
        <v>20</v>
      </c>
      <c r="BQ44" s="4">
        <f>IF('8. Heures sociales'!$C$3="Score",1,9.5)</f>
        <v>9.5</v>
      </c>
      <c r="BR44" s="4">
        <f>IF('8. Heures sociales'!$C$3="Score",1,7)</f>
        <v>7</v>
      </c>
      <c r="BS44" s="4">
        <f>IF('8. Heures sociales'!$C$3="Score",1,11)</f>
        <v>11</v>
      </c>
      <c r="BT44" s="4">
        <f>IF('8. Heures sociales'!$C$3="Score",2,13.5)</f>
        <v>13.5</v>
      </c>
      <c r="BU44" s="4">
        <f>IF('8. Heures sociales'!$C$3="Score",1,12)</f>
        <v>12</v>
      </c>
      <c r="BV44" s="4">
        <f>IF('8. Heures sociales'!$C$3="Score",1,8)</f>
        <v>8</v>
      </c>
      <c r="BW44" s="4">
        <f>IF('8. Heures sociales'!$C$3="Score",1,12)</f>
        <v>12</v>
      </c>
      <c r="BX44" s="4">
        <f>IF('8. Heures sociales'!$C$3="Score",1,12.5)</f>
        <v>12.5</v>
      </c>
      <c r="BY44" s="4">
        <f>IF('8. Heures sociales'!$C$3="Score",1,12.5)</f>
        <v>12.5</v>
      </c>
      <c r="BZ44" s="4">
        <f>IF('8. Heures sociales'!$C$3="Score",1,8.5)</f>
        <v>8.5</v>
      </c>
      <c r="CA44" s="4">
        <f>IF('8. Heures sociales'!$C$3="Score",1,8.5)</f>
        <v>8.5</v>
      </c>
      <c r="CB44" s="4">
        <f>IF('8. Heures sociales'!$C$3="Score",1,8.5)</f>
        <v>8.5</v>
      </c>
      <c r="CC44" s="4">
        <f>IF('8. Heures sociales'!$C$3="Score",1,8.5)</f>
        <v>8.5</v>
      </c>
      <c r="CD44" s="4">
        <f>IF('8. Heures sociales'!$C$3="Score",1,6)</f>
        <v>6</v>
      </c>
      <c r="CE44" s="4">
        <f>IF('8. Heures sociales'!$C$3="Score",0,5.5)</f>
        <v>5.5</v>
      </c>
      <c r="CF44" s="4">
        <f>IF('8. Heures sociales'!$C$3="Score",0,5.5)</f>
        <v>5.5</v>
      </c>
      <c r="CG44" s="4">
        <f>IF('8. Heures sociales'!$C$3="Score",1,7)</f>
        <v>7</v>
      </c>
      <c r="CH44" s="4">
        <f>IF('8. Heures sociales'!$C$3="Score",0,3)</f>
        <v>3</v>
      </c>
      <c r="CI44" s="4">
        <f>IF('8. Heures sociales'!$C$3="Score",1,7)</f>
        <v>7</v>
      </c>
      <c r="CJ44" s="4">
        <f>IF('8. Heures sociales'!$C$3="Score",1,7)</f>
        <v>7</v>
      </c>
      <c r="CK44" s="4">
        <f>IF('8. Heures sociales'!$C$3="Score",0,5.5)</f>
        <v>5.5</v>
      </c>
      <c r="CL44" s="4">
        <f>IF('8. Heures sociales'!$C$3="Score",2,16)</f>
        <v>16</v>
      </c>
      <c r="CM44" s="4">
        <f>IF('8. Heures sociales'!$C$3="Score",2,28.5)</f>
        <v>28.5</v>
      </c>
      <c r="CN44" s="4">
        <f>IF('8. Heures sociales'!$C$3="Score",2,27)</f>
        <v>27</v>
      </c>
      <c r="CO44" s="4">
        <f>IF('8. Heures sociales'!$C$3="Score",2,27)</f>
        <v>27</v>
      </c>
      <c r="CP44" s="4">
        <f>IF('8. Heures sociales'!$C$3="Score",2,24.5)</f>
        <v>24.5</v>
      </c>
      <c r="CQ44" s="4">
        <f>IF('8. Heures sociales'!$C$3="Score",2,28.5)</f>
        <v>28.5</v>
      </c>
      <c r="CR44" s="4">
        <f>IF('8. Heures sociales'!$C$3="Score",2,28.5)</f>
        <v>28.5</v>
      </c>
      <c r="CS44" s="4">
        <f>IF('8. Heures sociales'!$C$3="Score",2,31)</f>
        <v>31</v>
      </c>
      <c r="CT44" s="4">
        <f>IF('8. Heures sociales'!$C$3="Score",2,23)</f>
        <v>23</v>
      </c>
      <c r="CU44" s="4">
        <f>IF('8. Heures sociales'!$C$3="Score",2,23)</f>
        <v>23</v>
      </c>
      <c r="CV44" s="4">
        <f>IF('8. Heures sociales'!$C$3="Score",2,27)</f>
        <v>27</v>
      </c>
      <c r="CW44" s="4">
        <f>IF('8. Heures sociales'!$C$3="Score",2,25.5)</f>
        <v>25.5</v>
      </c>
      <c r="CX44" s="4">
        <f>IF('8. Heures sociales'!$C$3="Score",2,25.5)</f>
        <v>25.5</v>
      </c>
      <c r="CY44" s="4">
        <f>IF('8. Heures sociales'!$C$3="Score",2,29.5)</f>
        <v>29.5</v>
      </c>
      <c r="CZ44" s="4">
        <f>IF('8. Heures sociales'!$C$3="Score",2,17)</f>
        <v>17</v>
      </c>
      <c r="DA44" s="4">
        <f>IF('8. Heures sociales'!$C$3="Score",1,12.5)</f>
        <v>12.5</v>
      </c>
    </row>
    <row r="45" spans="2:105" x14ac:dyDescent="0.35">
      <c r="B45" s="186" t="s">
        <v>1202</v>
      </c>
      <c r="C45" s="187"/>
      <c r="D45" s="207">
        <f t="shared" si="3"/>
        <v>9.947058823529412</v>
      </c>
      <c r="E45" s="187">
        <f>IF('8. Heures sociales'!$C$3="Score",,)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IF('8. Heures sociales'!$C$3="Score",,)</f>
        <v>0</v>
      </c>
      <c r="Q45" s="187">
        <f>IF('8. Heures sociales'!$C$3="Score",,)</f>
        <v>0</v>
      </c>
      <c r="R45" s="187">
        <f>IF('8. Heures sociales'!$C$3="Score",,)</f>
        <v>0</v>
      </c>
      <c r="S45" s="187">
        <f>IF('8. Heures sociales'!$C$3="Score",,)</f>
        <v>0</v>
      </c>
      <c r="T45" s="188">
        <f>IF('8. Heures sociales'!$C$3="Score",,)</f>
        <v>0</v>
      </c>
      <c r="U45" s="172">
        <f>IF('8. Heures sociales'!$C$3="Score",0,4.5)</f>
        <v>4.5</v>
      </c>
      <c r="V45" s="172">
        <f>IF('8. Heures sociales'!$C$3="Score",0,3)</f>
        <v>3</v>
      </c>
      <c r="W45" s="172">
        <f>IF('8. Heures sociales'!$C$3="Score",0,5.5)</f>
        <v>5.5</v>
      </c>
      <c r="X45" s="172">
        <f>IF('8. Heures sociales'!$C$3="Score",0,4)</f>
        <v>4</v>
      </c>
      <c r="Y45" s="172">
        <f>IF('8. Heures sociales'!$C$3="Score",1,8)</f>
        <v>8</v>
      </c>
      <c r="Z45" s="172">
        <f>IF('8. Heures sociales'!$C$3="Score",1,8)</f>
        <v>8</v>
      </c>
      <c r="AA45" s="172">
        <f>IF('8. Heures sociales'!$C$3="Score",2,18.5)</f>
        <v>18.5</v>
      </c>
      <c r="AB45" s="172">
        <f>IF('8. Heures sociales'!$C$3="Score",2,18.5)</f>
        <v>18.5</v>
      </c>
      <c r="AC45" s="172">
        <f>IF('8. Heures sociales'!$C$3="Score",2,18.5)</f>
        <v>18.5</v>
      </c>
      <c r="AD45" s="172">
        <f>IF('8. Heures sociales'!$C$3="Score",2,16)</f>
        <v>16</v>
      </c>
      <c r="AE45" s="172">
        <f>IF('8. Heures sociales'!$C$3="Score",2,20)</f>
        <v>20</v>
      </c>
      <c r="AF45" s="172">
        <f>IF('8. Heures sociales'!$C$3="Score",2,16)</f>
        <v>16</v>
      </c>
      <c r="AG45" s="172">
        <f>IF('8. Heures sociales'!$C$3="Score",2,16)</f>
        <v>16</v>
      </c>
      <c r="AH45" s="172">
        <f>IF('8. Heures sociales'!$C$3="Score",0,5.5)</f>
        <v>5.5</v>
      </c>
      <c r="AI45" s="172">
        <f>IF('8. Heures sociales'!$C$3="Score",0,5.5)</f>
        <v>5.5</v>
      </c>
      <c r="AJ45" s="172">
        <f>IF('8. Heures sociales'!$C$3="Score",0,5.5)</f>
        <v>5.5</v>
      </c>
      <c r="AK45" s="172">
        <f>IF('8. Heures sociales'!$C$3="Score",0,5.5)</f>
        <v>5.5</v>
      </c>
      <c r="AL45" s="172">
        <f>IF('8. Heures sociales'!$C$3="Score",0,3)</f>
        <v>3</v>
      </c>
      <c r="AM45" s="172">
        <f>IF('8. Heures sociales'!$C$3="Score",0,3)</f>
        <v>3</v>
      </c>
      <c r="AN45" s="172">
        <f>IF('8. Heures sociales'!$C$3="Score",0,4.5)</f>
        <v>4.5</v>
      </c>
      <c r="AO45" s="172">
        <f>IF('8. Heures sociales'!$C$3="Score",0,4.5)</f>
        <v>4.5</v>
      </c>
      <c r="AP45" s="172">
        <f>IF('8. Heures sociales'!$C$3="Score",0,4.5)</f>
        <v>4.5</v>
      </c>
      <c r="AQ45" s="172">
        <f>IF('8. Heures sociales'!$C$3="Score",0,4.5)</f>
        <v>4.5</v>
      </c>
      <c r="AR45" s="172">
        <f>IF('8. Heures sociales'!$C$3="Score",1,7)</f>
        <v>7</v>
      </c>
      <c r="AS45" s="189">
        <f>IF('8. Heures sociales'!$C$3="Score",0,5.5)</f>
        <v>5.5</v>
      </c>
      <c r="AT45" s="4">
        <f>IF('8. Heures sociales'!$C$3="Score",0,5.5)</f>
        <v>5.5</v>
      </c>
      <c r="AU45" s="4">
        <f>IF('8. Heures sociales'!$C$3="Score",0,4)</f>
        <v>4</v>
      </c>
      <c r="AV45" s="4">
        <f>IF('8. Heures sociales'!$C$3="Score",2,14.5)</f>
        <v>14.5</v>
      </c>
      <c r="AW45" s="4">
        <f>IF('8. Heures sociales'!$C$3="Score",2,25)</f>
        <v>25</v>
      </c>
      <c r="AX45" s="4">
        <f>IF('8. Heures sociales'!$C$3="Score",2,25)</f>
        <v>25</v>
      </c>
      <c r="AY45" s="4">
        <f>IF('8. Heures sociales'!$C$3="Score",2,25)</f>
        <v>25</v>
      </c>
      <c r="AZ45" s="4">
        <f>IF('8. Heures sociales'!$C$3="Score",2,29)</f>
        <v>29</v>
      </c>
      <c r="BA45" s="4">
        <f>IF('8. Heures sociales'!$C$3="Score",2,29)</f>
        <v>29</v>
      </c>
      <c r="BB45" s="4">
        <f>IF('8. Heures sociales'!$C$3="Score",2,33)</f>
        <v>33</v>
      </c>
      <c r="BC45" s="4">
        <f>IF('8. Heures sociales'!$C$3="Score",2,22.5)</f>
        <v>22.5</v>
      </c>
      <c r="BD45" s="4">
        <f>IF('8. Heures sociales'!$C$3="Score",1,12)</f>
        <v>12</v>
      </c>
      <c r="BE45" s="4">
        <f>IF('8. Heures sociales'!$C$3="Score",2,16)</f>
        <v>16</v>
      </c>
      <c r="BF45" s="4">
        <f>IF('8. Heures sociales'!$C$3="Score",1,12)</f>
        <v>12</v>
      </c>
      <c r="BG45" s="4">
        <f>IF('8. Heures sociales'!$C$3="Score",1,9.5)</f>
        <v>9.5</v>
      </c>
      <c r="BH45" s="4">
        <f>IF('8. Heures sociales'!$C$3="Score",1,11)</f>
        <v>11</v>
      </c>
      <c r="BI45" s="4">
        <f>IF('8. Heures sociales'!$C$3="Score",1,11)</f>
        <v>11</v>
      </c>
      <c r="BJ45" s="4">
        <f>IF('8. Heures sociales'!$C$3="Score",1,11)</f>
        <v>11</v>
      </c>
      <c r="BK45" s="4">
        <f>IF('8. Heures sociales'!$C$3="Score",2,21.5)</f>
        <v>21.5</v>
      </c>
      <c r="BL45" s="4">
        <f>IF('8. Heures sociales'!$C$3="Score",2,17.5)</f>
        <v>17.5</v>
      </c>
      <c r="BM45" s="4">
        <f>IF('8. Heures sociales'!$C$3="Score",2,17.5)</f>
        <v>17.5</v>
      </c>
      <c r="BN45" s="4">
        <f>IF('8. Heures sociales'!$C$3="Score",2,17.5)</f>
        <v>17.5</v>
      </c>
      <c r="BO45" s="4">
        <f>IF('8. Heures sociales'!$C$3="Score",2,17.5)</f>
        <v>17.5</v>
      </c>
      <c r="BP45" s="4">
        <f>IF('8. Heures sociales'!$C$3="Score",2,13.5)</f>
        <v>13.5</v>
      </c>
      <c r="BQ45" s="4">
        <f>IF('8. Heures sociales'!$C$3="Score",2,13.5)</f>
        <v>13.5</v>
      </c>
      <c r="BR45" s="4">
        <f>IF('8. Heures sociales'!$C$3="Score",0,3)</f>
        <v>3</v>
      </c>
      <c r="BS45" s="4">
        <f>IF('8. Heures sociales'!$C$3="Score",0,3)</f>
        <v>3</v>
      </c>
      <c r="BT45" s="4">
        <f>IF('8. Heures sociales'!$C$3="Score",1,7)</f>
        <v>7</v>
      </c>
      <c r="BU45" s="4">
        <f>IF('8. Heures sociales'!$C$3="Score",0,5.5)</f>
        <v>5.5</v>
      </c>
      <c r="BV45" s="4">
        <f>IF('8. Heures sociales'!$C$3="Score",1,8)</f>
        <v>8</v>
      </c>
      <c r="BW45" s="4">
        <f>IF('8. Heures sociales'!$C$3="Score",1,9.5)</f>
        <v>9.5</v>
      </c>
      <c r="BX45" s="4">
        <f>IF('8. Heures sociales'!$C$3="Score",1,9.5)</f>
        <v>9.5</v>
      </c>
      <c r="BY45" s="4">
        <f>IF('8. Heures sociales'!$C$3="Score",2,22.5)</f>
        <v>22.5</v>
      </c>
      <c r="BZ45" s="4">
        <f>IF('8. Heures sociales'!$C$3="Score",2,22.5)</f>
        <v>22.5</v>
      </c>
      <c r="CA45" s="4">
        <f>IF('8. Heures sociales'!$C$3="Score",2,18.5)</f>
        <v>18.5</v>
      </c>
      <c r="CB45" s="4">
        <f>IF('8. Heures sociales'!$C$3="Score",2,18.5)</f>
        <v>18.5</v>
      </c>
      <c r="CC45" s="4">
        <f>IF('8. Heures sociales'!$C$3="Score",2,14.5)</f>
        <v>14.5</v>
      </c>
      <c r="CD45" s="4">
        <f>IF('8. Heures sociales'!$C$3="Score",1,13)</f>
        <v>13</v>
      </c>
      <c r="CE45" s="4">
        <f>IF('8. Heures sociales'!$C$3="Score",1,13)</f>
        <v>13</v>
      </c>
      <c r="CF45" s="4">
        <f>IF('8. Heures sociales'!$C$3="Score",0,0)</f>
        <v>0</v>
      </c>
      <c r="CG45" s="4">
        <f>IF('8. Heures sociales'!$C$3="Score",0,0)</f>
        <v>0</v>
      </c>
      <c r="CH45" s="4">
        <f>IF('8. Heures sociales'!$C$3="Score",0,1.5)</f>
        <v>1.5</v>
      </c>
      <c r="CI45" s="4">
        <f>IF('8. Heures sociales'!$C$3="Score",0,5.5)</f>
        <v>5.5</v>
      </c>
      <c r="CJ45" s="4">
        <f>IF('8. Heures sociales'!$C$3="Score",0,5.5)</f>
        <v>5.5</v>
      </c>
      <c r="CK45" s="4">
        <f>IF('8. Heures sociales'!$C$3="Score",0,5.5)</f>
        <v>5.5</v>
      </c>
      <c r="CL45" s="4">
        <f>IF('8. Heures sociales'!$C$3="Score",0,5.5)</f>
        <v>5.5</v>
      </c>
      <c r="CM45" s="4">
        <f>IF('8. Heures sociales'!$C$3="Score",0,5.5)</f>
        <v>5.5</v>
      </c>
      <c r="CN45" s="4">
        <f>IF('8. Heures sociales'!$C$3="Score",0,5.5)</f>
        <v>5.5</v>
      </c>
      <c r="CO45" s="4">
        <f>IF('8. Heures sociales'!$C$3="Score",0,5.5)</f>
        <v>5.5</v>
      </c>
      <c r="CP45" s="4">
        <f>IF('8. Heures sociales'!$C$3="Score",0,1.5)</f>
        <v>1.5</v>
      </c>
      <c r="CQ45" s="4">
        <f>IF('8. Heures sociales'!$C$3="Score",0,1.5)</f>
        <v>1.5</v>
      </c>
      <c r="CR45" s="4">
        <f>IF('8. Heures sociales'!$C$3="Score",0,1.5)</f>
        <v>1.5</v>
      </c>
      <c r="CS45" s="4">
        <f>IF('8. Heures sociales'!$C$3="Score",0,1.5)</f>
        <v>1.5</v>
      </c>
      <c r="CT45" s="4">
        <f>IF('8. Heures sociales'!$C$3="Score",0,1.5)</f>
        <v>1.5</v>
      </c>
      <c r="CU45" s="4">
        <f>IF('8. Heures sociales'!$C$3="Score",0,1.5)</f>
        <v>1.5</v>
      </c>
      <c r="CV45" s="4">
        <f>IF('8. Heures sociales'!$C$3="Score",0,0)</f>
        <v>0</v>
      </c>
      <c r="CW45" s="4">
        <f>IF('8. Heures sociales'!$C$3="Score",0,0)</f>
        <v>0</v>
      </c>
      <c r="CX45" s="4">
        <f>IF('8. Heures sociales'!$C$3="Score",0,0)</f>
        <v>0</v>
      </c>
      <c r="CY45" s="4">
        <f>IF('8. Heures sociales'!$C$3="Score",0,0)</f>
        <v>0</v>
      </c>
      <c r="CZ45" s="4">
        <f>IF('8. Heures sociales'!$C$3="Score",0,0)</f>
        <v>0</v>
      </c>
      <c r="DA45" s="4">
        <f>IF('8. Heures sociales'!$C$3="Score",0,0)</f>
        <v>0</v>
      </c>
    </row>
    <row r="46" spans="2:105" x14ac:dyDescent="0.35">
      <c r="B46" s="186" t="s">
        <v>1245</v>
      </c>
      <c r="C46" s="187"/>
      <c r="D46" s="207">
        <f t="shared" si="3"/>
        <v>14.294117647058824</v>
      </c>
      <c r="E46" s="188">
        <f>IF('8. Heures sociales'!$C$3="Score",,)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IF('8. Heures sociales'!$C$3="Score",,)</f>
        <v>0</v>
      </c>
      <c r="Q46" s="188">
        <f>IF('8. Heures sociales'!$C$3="Score",,)</f>
        <v>0</v>
      </c>
      <c r="R46" s="188">
        <f>IF('8. Heures sociales'!$C$3="Score",,)</f>
        <v>0</v>
      </c>
      <c r="S46" s="187">
        <f>IF('8. Heures sociales'!$C$3="Score",,)</f>
        <v>0</v>
      </c>
      <c r="T46" s="187">
        <f>IF('8. Heures sociales'!$C$3="Score",,)</f>
        <v>0</v>
      </c>
      <c r="U46" s="172">
        <f>IF('8. Heures sociales'!$C$3="Score",1,9)</f>
        <v>9</v>
      </c>
      <c r="V46" s="172">
        <f>IF('8. Heures sociales'!$C$3="Score",1,13)</f>
        <v>13</v>
      </c>
      <c r="W46" s="172">
        <f>IF('8. Heures sociales'!$C$3="Score",1,13)</f>
        <v>13</v>
      </c>
      <c r="X46" s="172">
        <f>IF('8. Heures sociales'!$C$3="Score",2,17)</f>
        <v>17</v>
      </c>
      <c r="Y46" s="172">
        <f>IF('8. Heures sociales'!$C$3="Score",2,21)</f>
        <v>21</v>
      </c>
      <c r="Z46" s="172">
        <f>IF('8. Heures sociales'!$C$3="Score",2,17)</f>
        <v>17</v>
      </c>
      <c r="AA46" s="172">
        <f>IF('8. Heures sociales'!$C$3="Score",2,17)</f>
        <v>17</v>
      </c>
      <c r="AB46" s="172">
        <f>IF('8. Heures sociales'!$C$3="Score",2,17)</f>
        <v>17</v>
      </c>
      <c r="AC46" s="172">
        <f>IF('8. Heures sociales'!$C$3="Score",2,17)</f>
        <v>17</v>
      </c>
      <c r="AD46" s="172">
        <f>IF('8. Heures sociales'!$C$3="Score",2,17)</f>
        <v>17</v>
      </c>
      <c r="AE46" s="172">
        <f>IF('8. Heures sociales'!$C$3="Score",1,13)</f>
        <v>13</v>
      </c>
      <c r="AF46" s="172">
        <f>IF('8. Heures sociales'!$C$3="Score",1,13)</f>
        <v>13</v>
      </c>
      <c r="AG46" s="172">
        <f>IF('8. Heures sociales'!$C$3="Score",1,13)</f>
        <v>13</v>
      </c>
      <c r="AH46" s="172">
        <f>IF('8. Heures sociales'!$C$3="Score",1,8.5)</f>
        <v>8.5</v>
      </c>
      <c r="AI46" s="172">
        <f>IF('8. Heures sociales'!$C$3="Score",1,8)</f>
        <v>8</v>
      </c>
      <c r="AJ46" s="172">
        <f>IF('8. Heures sociales'!$C$3="Score",0,5.5)</f>
        <v>5.5</v>
      </c>
      <c r="AK46" s="172">
        <f>IF('8. Heures sociales'!$C$3="Score",1,9.5)</f>
        <v>9.5</v>
      </c>
      <c r="AL46" s="172">
        <f>IF('8. Heures sociales'!$C$3="Score",1,9.5)</f>
        <v>9.5</v>
      </c>
      <c r="AM46" s="172">
        <f>IF('8. Heures sociales'!$C$3="Score",0,5.5)</f>
        <v>5.5</v>
      </c>
      <c r="AN46" s="172">
        <f>IF('8. Heures sociales'!$C$3="Score",0,5.5)</f>
        <v>5.5</v>
      </c>
      <c r="AO46" s="172">
        <f>IF('8. Heures sociales'!$C$3="Score",0,5.5)</f>
        <v>5.5</v>
      </c>
      <c r="AP46" s="172">
        <f>IF('8. Heures sociales'!$C$3="Score",2,18.5)</f>
        <v>18.5</v>
      </c>
      <c r="AQ46" s="172">
        <f>IF('8. Heures sociales'!$C$3="Score",2,17)</f>
        <v>17</v>
      </c>
      <c r="AR46" s="172">
        <f>IF('8. Heures sociales'!$C$3="Score",1,13)</f>
        <v>13</v>
      </c>
      <c r="AS46" s="189">
        <f>IF('8. Heures sociales'!$C$3="Score",1,13)</f>
        <v>13</v>
      </c>
      <c r="AT46" s="4">
        <f>IF('8. Heures sociales'!$C$3="Score",1,13)</f>
        <v>13</v>
      </c>
      <c r="AU46" s="4">
        <f>IF('8. Heures sociales'!$C$3="Score",2,17)</f>
        <v>17</v>
      </c>
      <c r="AV46" s="4">
        <f>IF('8. Heures sociales'!$C$3="Score",2,17.5)</f>
        <v>17.5</v>
      </c>
      <c r="AW46" s="4">
        <f>IF('8. Heures sociales'!$C$3="Score",0,4.5)</f>
        <v>4.5</v>
      </c>
      <c r="AX46" s="4">
        <f>IF('8. Heures sociales'!$C$3="Score",1,8.5)</f>
        <v>8.5</v>
      </c>
      <c r="AY46" s="4">
        <f>IF('8. Heures sociales'!$C$3="Score",1,10)</f>
        <v>10</v>
      </c>
      <c r="AZ46" s="4">
        <f>IF('8. Heures sociales'!$C$3="Score",2,14)</f>
        <v>14</v>
      </c>
      <c r="BA46" s="4">
        <f>IF('8. Heures sociales'!$C$3="Score",2,14)</f>
        <v>14</v>
      </c>
      <c r="BB46" s="4">
        <f>IF('8. Heures sociales'!$C$3="Score",1,11.5)</f>
        <v>11.5</v>
      </c>
      <c r="BC46" s="4">
        <f>IF('8. Heures sociales'!$C$3="Score",2,15.5)</f>
        <v>15.5</v>
      </c>
      <c r="BD46" s="4">
        <f>IF('8. Heures sociales'!$C$3="Score",2,16)</f>
        <v>16</v>
      </c>
      <c r="BE46" s="4">
        <f>IF('8. Heures sociales'!$C$3="Score",2,16)</f>
        <v>16</v>
      </c>
      <c r="BF46" s="4">
        <f>IF('8. Heures sociales'!$C$3="Score",2,14.5)</f>
        <v>14.5</v>
      </c>
      <c r="BG46" s="4">
        <f>IF('8. Heures sociales'!$C$3="Score",2,14.5)</f>
        <v>14.5</v>
      </c>
      <c r="BH46" s="4">
        <f>IF('8. Heures sociales'!$C$3="Score",2,14.5)</f>
        <v>14.5</v>
      </c>
      <c r="BI46" s="4">
        <f>IF('8. Heures sociales'!$C$3="Score",2,17)</f>
        <v>17</v>
      </c>
      <c r="BJ46" s="4">
        <f>IF('8. Heures sociales'!$C$3="Score",1,13)</f>
        <v>13</v>
      </c>
      <c r="BK46" s="4">
        <f>IF('8. Heures sociales'!$C$3="Score",1,12.5)</f>
        <v>12.5</v>
      </c>
      <c r="BL46" s="4">
        <f>IF('8. Heures sociales'!$C$3="Score",1,12.5)</f>
        <v>12.5</v>
      </c>
      <c r="BM46" s="4">
        <f>IF('8. Heures sociales'!$C$3="Score",1,12.5)</f>
        <v>12.5</v>
      </c>
      <c r="BN46" s="4">
        <f>IF('8. Heures sociales'!$C$3="Score",1,10)</f>
        <v>10</v>
      </c>
      <c r="BO46" s="4">
        <f>IF('8. Heures sociales'!$C$3="Score",1,10)</f>
        <v>10</v>
      </c>
      <c r="BP46" s="4">
        <f>IF('8. Heures sociales'!$C$3="Score",1,10)</f>
        <v>10</v>
      </c>
      <c r="BQ46" s="4">
        <f>IF('8. Heures sociales'!$C$3="Score",1,10)</f>
        <v>10</v>
      </c>
      <c r="BR46" s="4">
        <f>IF('8. Heures sociales'!$C$3="Score",2,20.5)</f>
        <v>20.5</v>
      </c>
      <c r="BS46" s="4">
        <f>IF('8. Heures sociales'!$C$3="Score",2,18)</f>
        <v>18</v>
      </c>
      <c r="BT46" s="4">
        <f>IF('8. Heures sociales'!$C$3="Score",2,18)</f>
        <v>18</v>
      </c>
      <c r="BU46" s="4">
        <f>IF('8. Heures sociales'!$C$3="Score",2,20.5)</f>
        <v>20.5</v>
      </c>
      <c r="BV46" s="4">
        <f>IF('8. Heures sociales'!$C$3="Score",2,20.5)</f>
        <v>20.5</v>
      </c>
      <c r="BW46" s="4">
        <f>IF('8. Heures sociales'!$C$3="Score",2,20.5)</f>
        <v>20.5</v>
      </c>
      <c r="BX46" s="4">
        <f>IF('8. Heures sociales'!$C$3="Score",2,20.5)</f>
        <v>20.5</v>
      </c>
      <c r="BY46" s="4">
        <f>IF('8. Heures sociales'!$C$3="Score",2,14.5)</f>
        <v>14.5</v>
      </c>
      <c r="BZ46" s="4">
        <f>IF('8. Heures sociales'!$C$3="Score",1,13)</f>
        <v>13</v>
      </c>
      <c r="CA46" s="4">
        <f>IF('8. Heures sociales'!$C$3="Score",1,13)</f>
        <v>13</v>
      </c>
      <c r="CB46" s="4">
        <f>IF('8. Heures sociales'!$C$3="Score",1,9)</f>
        <v>9</v>
      </c>
      <c r="CC46" s="4">
        <f>IF('8. Heures sociales'!$C$3="Score",1,10.5)</f>
        <v>10.5</v>
      </c>
      <c r="CD46" s="4">
        <f>IF('8. Heures sociales'!$C$3="Score",1,8)</f>
        <v>8</v>
      </c>
      <c r="CE46" s="4">
        <f>IF('8. Heures sociales'!$C$3="Score",1,7.5)</f>
        <v>7.5</v>
      </c>
      <c r="CF46" s="4">
        <f>IF('8. Heures sociales'!$C$3="Score",2,13.5)</f>
        <v>13.5</v>
      </c>
      <c r="CG46" s="4">
        <f>IF('8. Heures sociales'!$C$3="Score",2,15)</f>
        <v>15</v>
      </c>
      <c r="CH46" s="4">
        <f>IF('8. Heures sociales'!$C$3="Score",2,15)</f>
        <v>15</v>
      </c>
      <c r="CI46" s="4">
        <f>IF('8. Heures sociales'!$C$3="Score",2,16.5)</f>
        <v>16.5</v>
      </c>
      <c r="CJ46" s="4">
        <f>IF('8. Heures sociales'!$C$3="Score",2,19)</f>
        <v>19</v>
      </c>
      <c r="CK46" s="4">
        <f>IF('8. Heures sociales'!$C$3="Score",2,17.5)</f>
        <v>17.5</v>
      </c>
      <c r="CL46" s="4">
        <f>IF('8. Heures sociales'!$C$3="Score",2,28)</f>
        <v>28</v>
      </c>
      <c r="CM46" s="4">
        <f>IF('8. Heures sociales'!$C$3="Score",2,30.5)</f>
        <v>30.5</v>
      </c>
      <c r="CN46" s="4">
        <f>IF('8. Heures sociales'!$C$3="Score",2,29)</f>
        <v>29</v>
      </c>
      <c r="CO46" s="4">
        <f>IF('8. Heures sociales'!$C$3="Score",2,29)</f>
        <v>29</v>
      </c>
      <c r="CP46" s="4">
        <f>IF('8. Heures sociales'!$C$3="Score",2,31.5)</f>
        <v>31.5</v>
      </c>
      <c r="CQ46" s="4">
        <f>IF('8. Heures sociales'!$C$3="Score",2,27.5)</f>
        <v>27.5</v>
      </c>
      <c r="CR46" s="4">
        <f>IF('8. Heures sociales'!$C$3="Score",2,27.5)</f>
        <v>27.5</v>
      </c>
      <c r="CS46" s="4">
        <f>IF('8. Heures sociales'!$C$3="Score",2,17)</f>
        <v>17</v>
      </c>
      <c r="CT46" s="4">
        <f>IF('8. Heures sociales'!$C$3="Score",0,4)</f>
        <v>4</v>
      </c>
      <c r="CU46" s="4">
        <f>IF('8. Heures sociales'!$C$3="Score",1,8)</f>
        <v>8</v>
      </c>
      <c r="CV46" s="4">
        <f>IF('8. Heures sociales'!$C$3="Score",1,8)</f>
        <v>8</v>
      </c>
      <c r="CW46" s="4">
        <f>IF('8. Heures sociales'!$C$3="Score",1,8)</f>
        <v>8</v>
      </c>
      <c r="CX46" s="4">
        <f>IF('8. Heures sociales'!$C$3="Score",1,8)</f>
        <v>8</v>
      </c>
      <c r="CY46" s="4">
        <f>IF('8. Heures sociales'!$C$3="Score",1,8)</f>
        <v>8</v>
      </c>
      <c r="CZ46" s="4">
        <f>IF('8. Heures sociales'!$C$3="Score",1,8)</f>
        <v>8</v>
      </c>
      <c r="DA46" s="4">
        <f>IF('8. Heures sociales'!$C$3="Score",1,8)</f>
        <v>8</v>
      </c>
    </row>
    <row r="47" spans="2:105" x14ac:dyDescent="0.35">
      <c r="B47" s="186" t="s">
        <v>1246</v>
      </c>
      <c r="C47" s="187"/>
      <c r="D47" s="207">
        <f t="shared" si="3"/>
        <v>13.31764705882353</v>
      </c>
      <c r="E47" s="188">
        <f>IF('8. Heures sociales'!$C$3="Score",,)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IF('8. Heures sociales'!$C$3="Score",,)</f>
        <v>0</v>
      </c>
      <c r="Q47" s="188">
        <f>IF('8. Heures sociales'!$C$3="Score",,)</f>
        <v>0</v>
      </c>
      <c r="R47" s="187">
        <f>IF('8. Heures sociales'!$C$3="Score",,)</f>
        <v>0</v>
      </c>
      <c r="S47" s="188">
        <f>IF('8. Heures sociales'!$C$3="Score",,)</f>
        <v>0</v>
      </c>
      <c r="T47" s="188">
        <f>IF('8. Heures sociales'!$C$3="Score",,)</f>
        <v>0</v>
      </c>
      <c r="U47" s="172">
        <f>IF('8. Heures sociales'!$C$3="Score",2,28.5)</f>
        <v>28.5</v>
      </c>
      <c r="V47" s="172">
        <f>IF('8. Heures sociales'!$C$3="Score",2,28.5)</f>
        <v>28.5</v>
      </c>
      <c r="W47" s="172">
        <f>IF('8. Heures sociales'!$C$3="Score",2,28.5)</f>
        <v>28.5</v>
      </c>
      <c r="X47" s="172">
        <f>IF('8. Heures sociales'!$C$3="Score",2,28.5)</f>
        <v>28.5</v>
      </c>
      <c r="Y47" s="172">
        <f>IF('8. Heures sociales'!$C$3="Score",2,27)</f>
        <v>27</v>
      </c>
      <c r="Z47" s="172">
        <f>IF('8. Heures sociales'!$C$3="Score",2,27)</f>
        <v>27</v>
      </c>
      <c r="AA47" s="172">
        <f>IF('8. Heures sociales'!$C$3="Score",2,16.5)</f>
        <v>16.5</v>
      </c>
      <c r="AB47" s="172">
        <f>IF('8. Heures sociales'!$C$3="Score",1,6)</f>
        <v>6</v>
      </c>
      <c r="AC47" s="172">
        <f>IF('8. Heures sociales'!$C$3="Score",1,6)</f>
        <v>6</v>
      </c>
      <c r="AD47" s="172">
        <f>IF('8. Heures sociales'!$C$3="Score",1,6)</f>
        <v>6</v>
      </c>
      <c r="AE47" s="172">
        <f>IF('8. Heures sociales'!$C$3="Score",1,6)</f>
        <v>6</v>
      </c>
      <c r="AF47" s="172">
        <f>IF('8. Heures sociales'!$C$3="Score",1,6)</f>
        <v>6</v>
      </c>
      <c r="AG47" s="172">
        <f>IF('8. Heures sociales'!$C$3="Score",0,4.5)</f>
        <v>4.5</v>
      </c>
      <c r="AH47" s="172">
        <f>IF('8. Heures sociales'!$C$3="Score",0,4.5)</f>
        <v>4.5</v>
      </c>
      <c r="AI47" s="172">
        <f>IF('8. Heures sociales'!$C$3="Score",0,4.5)</f>
        <v>4.5</v>
      </c>
      <c r="AJ47" s="172">
        <f>IF('8. Heures sociales'!$C$3="Score",0,4.5)</f>
        <v>4.5</v>
      </c>
      <c r="AK47" s="172">
        <f>IF('8. Heures sociales'!$C$3="Score",0,4.5)</f>
        <v>4.5</v>
      </c>
      <c r="AL47" s="172">
        <f>IF('8. Heures sociales'!$C$3="Score",0,4.5)</f>
        <v>4.5</v>
      </c>
      <c r="AM47" s="172">
        <f>IF('8. Heures sociales'!$C$3="Score",1,6)</f>
        <v>6</v>
      </c>
      <c r="AN47" s="172">
        <f>IF('8. Heures sociales'!$C$3="Score",1,7.5)</f>
        <v>7.5</v>
      </c>
      <c r="AO47" s="172">
        <f>IF('8. Heures sociales'!$C$3="Score",2,18)</f>
        <v>18</v>
      </c>
      <c r="AP47" s="172">
        <f>IF('8. Heures sociales'!$C$3="Score",2,18)</f>
        <v>18</v>
      </c>
      <c r="AQ47" s="172">
        <f>IF('8. Heures sociales'!$C$3="Score",2,18)</f>
        <v>18</v>
      </c>
      <c r="AR47" s="172">
        <f>IF('8. Heures sociales'!$C$3="Score",2,18)</f>
        <v>18</v>
      </c>
      <c r="AS47" s="189">
        <f>IF('8. Heures sociales'!$C$3="Score",2,18)</f>
        <v>18</v>
      </c>
      <c r="AT47" s="4">
        <f>IF('8. Heures sociales'!$C$3="Score",2,18)</f>
        <v>18</v>
      </c>
      <c r="AU47" s="4">
        <f>IF('8. Heures sociales'!$C$3="Score",2,18)</f>
        <v>18</v>
      </c>
      <c r="AV47" s="4">
        <f>IF('8. Heures sociales'!$C$3="Score",2,18)</f>
        <v>18</v>
      </c>
      <c r="AW47" s="4">
        <f>IF('8. Heures sociales'!$C$3="Score",2,28.5)</f>
        <v>28.5</v>
      </c>
      <c r="AX47" s="4">
        <f>IF('8. Heures sociales'!$C$3="Score",2,28.5)</f>
        <v>28.5</v>
      </c>
      <c r="AY47" s="4">
        <f>IF('8. Heures sociales'!$C$3="Score",2,28.5)</f>
        <v>28.5</v>
      </c>
      <c r="AZ47" s="4">
        <f>IF('8. Heures sociales'!$C$3="Score",2,28.5)</f>
        <v>28.5</v>
      </c>
      <c r="BA47" s="4">
        <f>IF('8. Heures sociales'!$C$3="Score",2,28.5)</f>
        <v>28.5</v>
      </c>
      <c r="BB47" s="4">
        <f>IF('8. Heures sociales'!$C$3="Score",2,27)</f>
        <v>27</v>
      </c>
      <c r="BC47" s="4">
        <f>IF('8. Heures sociales'!$C$3="Score",2,16.5)</f>
        <v>16.5</v>
      </c>
      <c r="BD47" s="4">
        <f>IF('8. Heures sociales'!$C$3="Score",1,6)</f>
        <v>6</v>
      </c>
      <c r="BE47" s="4">
        <f>IF('8. Heures sociales'!$C$3="Score",1,6)</f>
        <v>6</v>
      </c>
      <c r="BF47" s="4">
        <f>IF('8. Heures sociales'!$C$3="Score",1,6)</f>
        <v>6</v>
      </c>
      <c r="BG47" s="4">
        <f>IF('8. Heures sociales'!$C$3="Score",1,6)</f>
        <v>6</v>
      </c>
      <c r="BH47" s="4">
        <f>IF('8. Heures sociales'!$C$3="Score",0,4.5)</f>
        <v>4.5</v>
      </c>
      <c r="BI47" s="4">
        <f>IF('8. Heures sociales'!$C$3="Score",0,4.5)</f>
        <v>4.5</v>
      </c>
      <c r="BJ47" s="4">
        <f>IF('8. Heures sociales'!$C$3="Score",2,15)</f>
        <v>15</v>
      </c>
      <c r="BK47" s="4">
        <f>IF('8. Heures sociales'!$C$3="Score",2,15)</f>
        <v>15</v>
      </c>
      <c r="BL47" s="4">
        <f>IF('8. Heures sociales'!$C$3="Score",2,15)</f>
        <v>15</v>
      </c>
      <c r="BM47" s="4">
        <f>IF('8. Heures sociales'!$C$3="Score",2,15)</f>
        <v>15</v>
      </c>
      <c r="BN47" s="4">
        <f>IF('8. Heures sociales'!$C$3="Score",2,15)</f>
        <v>15</v>
      </c>
      <c r="BO47" s="4">
        <f>IF('8. Heures sociales'!$C$3="Score",2,16.5)</f>
        <v>16.5</v>
      </c>
      <c r="BP47" s="4">
        <f>IF('8. Heures sociales'!$C$3="Score",2,16.5)</f>
        <v>16.5</v>
      </c>
      <c r="BQ47" s="4">
        <f>IF('8. Heures sociales'!$C$3="Score",1,6)</f>
        <v>6</v>
      </c>
      <c r="BR47" s="4">
        <f>IF('8. Heures sociales'!$C$3="Score",1,6)</f>
        <v>6</v>
      </c>
      <c r="BS47" s="4">
        <f>IF('8. Heures sociales'!$C$3="Score",0,4.5)</f>
        <v>4.5</v>
      </c>
      <c r="BT47" s="4">
        <f>IF('8. Heures sociales'!$C$3="Score",0,4.5)</f>
        <v>4.5</v>
      </c>
      <c r="BU47" s="4">
        <f>IF('8. Heures sociales'!$C$3="Score",0,3)</f>
        <v>3</v>
      </c>
      <c r="BV47" s="4">
        <f>IF('8. Heures sociales'!$C$3="Score",0,1.5)</f>
        <v>1.5</v>
      </c>
      <c r="BW47" s="4">
        <f>IF('8. Heures sociales'!$C$3="Score",0,3)</f>
        <v>3</v>
      </c>
      <c r="BX47" s="4">
        <f>IF('8. Heures sociales'!$C$3="Score",2,13.5)</f>
        <v>13.5</v>
      </c>
      <c r="BY47" s="4">
        <f>IF('8. Heures sociales'!$C$3="Score",2,24)</f>
        <v>24</v>
      </c>
      <c r="BZ47" s="4">
        <f>IF('8. Heures sociales'!$C$3="Score",2,25.5)</f>
        <v>25.5</v>
      </c>
      <c r="CA47" s="4">
        <f>IF('8. Heures sociales'!$C$3="Score",2,25.5)</f>
        <v>25.5</v>
      </c>
      <c r="CB47" s="4">
        <f>IF('8. Heures sociales'!$C$3="Score",2,27)</f>
        <v>27</v>
      </c>
      <c r="CC47" s="4">
        <f>IF('8. Heures sociales'!$C$3="Score",2,31)</f>
        <v>31</v>
      </c>
      <c r="CD47" s="4">
        <f>IF('8. Heures sociales'!$C$3="Score",2,29.5)</f>
        <v>29.5</v>
      </c>
      <c r="CE47" s="4">
        <f>IF('8. Heures sociales'!$C$3="Score",2,19)</f>
        <v>19</v>
      </c>
      <c r="CF47" s="4">
        <f>IF('8. Heures sociales'!$C$3="Score",1,8.5)</f>
        <v>8.5</v>
      </c>
      <c r="CG47" s="4">
        <f>IF('8. Heures sociales'!$C$3="Score",1,8.5)</f>
        <v>8.5</v>
      </c>
      <c r="CH47" s="4">
        <f>IF('8. Heures sociales'!$C$3="Score",1,8.5)</f>
        <v>8.5</v>
      </c>
      <c r="CI47" s="4">
        <f>IF('8. Heures sociales'!$C$3="Score",1,8.5)</f>
        <v>8.5</v>
      </c>
      <c r="CJ47" s="4">
        <f>IF('8. Heures sociales'!$C$3="Score",0,4.5)</f>
        <v>4.5</v>
      </c>
      <c r="CK47" s="4">
        <f>IF('8. Heures sociales'!$C$3="Score",0,4.5)</f>
        <v>4.5</v>
      </c>
      <c r="CL47" s="4">
        <f>IF('8. Heures sociales'!$C$3="Score",0,4.5)</f>
        <v>4.5</v>
      </c>
      <c r="CM47" s="4">
        <f>IF('8. Heures sociales'!$C$3="Score",0,4.5)</f>
        <v>4.5</v>
      </c>
      <c r="CN47" s="4">
        <f>IF('8. Heures sociales'!$C$3="Score",0,4.5)</f>
        <v>4.5</v>
      </c>
      <c r="CO47" s="4">
        <f>IF('8. Heures sociales'!$C$3="Score",0,4.5)</f>
        <v>4.5</v>
      </c>
      <c r="CP47" s="4">
        <f>IF('8. Heures sociales'!$C$3="Score",0,4.5)</f>
        <v>4.5</v>
      </c>
      <c r="CQ47" s="4">
        <f>IF('8. Heures sociales'!$C$3="Score",1,6)</f>
        <v>6</v>
      </c>
      <c r="CR47" s="4">
        <f>IF('8. Heures sociales'!$C$3="Score",1,7.5)</f>
        <v>7.5</v>
      </c>
      <c r="CS47" s="4">
        <f>IF('8. Heures sociales'!$C$3="Score",2,18)</f>
        <v>18</v>
      </c>
      <c r="CT47" s="4">
        <f>IF('8. Heures sociales'!$C$3="Score",2,18)</f>
        <v>18</v>
      </c>
      <c r="CU47" s="4">
        <f>IF('8. Heures sociales'!$C$3="Score",2,16.5)</f>
        <v>16.5</v>
      </c>
      <c r="CV47" s="4">
        <f>IF('8. Heures sociales'!$C$3="Score",2,15)</f>
        <v>15</v>
      </c>
      <c r="CW47" s="4">
        <f>IF('8. Heures sociales'!$C$3="Score",2,13.5)</f>
        <v>13.5</v>
      </c>
      <c r="CX47" s="4">
        <f>IF('8. Heures sociales'!$C$3="Score",1,12)</f>
        <v>12</v>
      </c>
      <c r="CY47" s="4">
        <f>IF('8. Heures sociales'!$C$3="Score",1,10.5)</f>
        <v>10.5</v>
      </c>
      <c r="CZ47" s="4">
        <f>IF('8. Heures sociales'!$C$3="Score",0,0)</f>
        <v>0</v>
      </c>
      <c r="DA47" s="4">
        <f>IF('8. Heures sociales'!$C$3="Score",0,0)</f>
        <v>0</v>
      </c>
    </row>
    <row r="48" spans="2:105" x14ac:dyDescent="0.35">
      <c r="B48" s="186" t="s">
        <v>1247</v>
      </c>
      <c r="D48">
        <f t="shared" si="3"/>
        <v>12.441176470588236</v>
      </c>
      <c r="E48">
        <f>IF('8. Heures sociales'!$C$3="Score",,)</f>
        <v>0</v>
      </c>
      <c r="P48">
        <f>IF('8. Heures sociales'!$C$3="Score",,)</f>
        <v>0</v>
      </c>
      <c r="Q48">
        <f>IF('8. Heures sociales'!$C$3="Score",,)</f>
        <v>0</v>
      </c>
      <c r="R48">
        <f>IF('8. Heures sociales'!$C$3="Score",,)</f>
        <v>0</v>
      </c>
      <c r="S48">
        <f>IF('8. Heures sociales'!$C$3="Score",,)</f>
        <v>0</v>
      </c>
      <c r="T48">
        <f>IF('8. Heures sociales'!$C$3="Score",,)</f>
        <v>0</v>
      </c>
      <c r="U48" s="4">
        <f>IF('8. Heures sociales'!$C$3="Score",0,1.5)</f>
        <v>1.5</v>
      </c>
      <c r="V48" s="4">
        <f>IF('8. Heures sociales'!$C$3="Score",0,3)</f>
        <v>3</v>
      </c>
      <c r="W48" s="4">
        <f>IF('8. Heures sociales'!$C$3="Score",0,3)</f>
        <v>3</v>
      </c>
      <c r="X48" s="4">
        <f>IF('8. Heures sociales'!$C$3="Score",0,4.5)</f>
        <v>4.5</v>
      </c>
      <c r="Y48" s="4">
        <f>IF('8. Heures sociales'!$C$3="Score",1,6)</f>
        <v>6</v>
      </c>
      <c r="Z48" s="4">
        <f>IF('8. Heures sociales'!$C$3="Score",1,7.5)</f>
        <v>7.5</v>
      </c>
      <c r="AA48" s="4">
        <f>IF('8. Heures sociales'!$C$3="Score",2,18)</f>
        <v>18</v>
      </c>
      <c r="AB48" s="4">
        <f>IF('8. Heures sociales'!$C$3="Score",2,28.5)</f>
        <v>28.5</v>
      </c>
      <c r="AC48" s="4">
        <f>IF('8. Heures sociales'!$C$3="Score",2,28.5)</f>
        <v>28.5</v>
      </c>
      <c r="AD48" s="4">
        <f>IF('8. Heures sociales'!$C$3="Score",2,27)</f>
        <v>27</v>
      </c>
      <c r="AE48" s="4">
        <f>IF('8. Heures sociales'!$C$3="Score",2,25.5)</f>
        <v>25.5</v>
      </c>
      <c r="AF48" s="4">
        <f>IF('8. Heures sociales'!$C$3="Score",2,25.5)</f>
        <v>25.5</v>
      </c>
      <c r="AG48" s="4">
        <f>IF('8. Heures sociales'!$C$3="Score",2,25.5)</f>
        <v>25.5</v>
      </c>
      <c r="AH48" s="4">
        <f>IF('8. Heures sociales'!$C$3="Score",2,19.5)</f>
        <v>19.5</v>
      </c>
      <c r="AI48" s="4">
        <f>IF('8. Heures sociales'!$C$3="Score",1,9.5)</f>
        <v>9.5</v>
      </c>
      <c r="AJ48" s="4">
        <f>IF('8. Heures sociales'!$C$3="Score",1,8)</f>
        <v>8</v>
      </c>
      <c r="AK48" s="4">
        <f>IF('8. Heures sociales'!$C$3="Score",1,8)</f>
        <v>8</v>
      </c>
      <c r="AL48" s="4">
        <f>IF('8. Heures sociales'!$C$3="Score",1,8)</f>
        <v>8</v>
      </c>
      <c r="AM48" s="4">
        <f>IF('8. Heures sociales'!$C$3="Score",1,8)</f>
        <v>8</v>
      </c>
      <c r="AN48" s="4">
        <f>IF('8. Heures sociales'!$C$3="Score",1,8)</f>
        <v>8</v>
      </c>
      <c r="AO48" s="4">
        <f>IF('8. Heures sociales'!$C$3="Score",0,3.5)</f>
        <v>3.5</v>
      </c>
      <c r="AP48" s="4">
        <f>IF('8. Heures sociales'!$C$3="Score",0,3)</f>
        <v>3</v>
      </c>
      <c r="AQ48" s="4">
        <f>IF('8. Heures sociales'!$C$3="Score",0,4.5)</f>
        <v>4.5</v>
      </c>
      <c r="AR48" s="4">
        <f>IF('8. Heures sociales'!$C$3="Score",1,6)</f>
        <v>6</v>
      </c>
      <c r="AS48" s="4">
        <f>IF('8. Heures sociales'!$C$3="Score",1,6)</f>
        <v>6</v>
      </c>
      <c r="AT48">
        <f>IF('8. Heures sociales'!$C$3="Score",0,4.5)</f>
        <v>4.5</v>
      </c>
      <c r="AU48">
        <f>IF('8. Heures sociales'!$C$3="Score",0,3)</f>
        <v>3</v>
      </c>
      <c r="AV48">
        <f>IF('8. Heures sociales'!$C$3="Score",0,3)</f>
        <v>3</v>
      </c>
      <c r="AW48">
        <f>IF('8. Heures sociales'!$C$3="Score",0,3)</f>
        <v>3</v>
      </c>
      <c r="AX48">
        <f>IF('8. Heures sociales'!$C$3="Score",0,1.5)</f>
        <v>1.5</v>
      </c>
      <c r="AY48">
        <f>IF('8. Heures sociales'!$C$3="Score",0,0)</f>
        <v>0</v>
      </c>
      <c r="AZ48">
        <f>IF('8. Heures sociales'!$C$3="Score",0,1.5)</f>
        <v>1.5</v>
      </c>
      <c r="BA48">
        <f>IF('8. Heures sociales'!$C$3="Score",0,1.5)</f>
        <v>1.5</v>
      </c>
      <c r="BB48">
        <f>IF('8. Heures sociales'!$C$3="Score",0,3)</f>
        <v>3</v>
      </c>
      <c r="BC48">
        <f>IF('8. Heures sociales'!$C$3="Score",2,13.5)</f>
        <v>13.5</v>
      </c>
      <c r="BD48">
        <f>IF('8. Heures sociales'!$C$3="Score",2,24)</f>
        <v>24</v>
      </c>
      <c r="BE48">
        <f>IF('8. Heures sociales'!$C$3="Score",2,25.5)</f>
        <v>25.5</v>
      </c>
      <c r="BF48">
        <f>IF('8. Heures sociales'!$C$3="Score",2,27)</f>
        <v>27</v>
      </c>
      <c r="BG48">
        <f>IF('8. Heures sociales'!$C$3="Score",2,27)</f>
        <v>27</v>
      </c>
      <c r="BH48">
        <f>IF('8. Heures sociales'!$C$3="Score",2,28.5)</f>
        <v>28.5</v>
      </c>
      <c r="BI48">
        <f>IF('8. Heures sociales'!$C$3="Score",2,27)</f>
        <v>27</v>
      </c>
      <c r="BJ48">
        <f>IF('8. Heures sociales'!$C$3="Score",2,16.5)</f>
        <v>16.5</v>
      </c>
      <c r="BK48">
        <f>IF('8. Heures sociales'!$C$3="Score",1,6)</f>
        <v>6</v>
      </c>
      <c r="BL48">
        <f>IF('8. Heures sociales'!$C$3="Score",1,8.5)</f>
        <v>8.5</v>
      </c>
      <c r="BM48">
        <f>IF('8. Heures sociales'!$C$3="Score",1,8.5)</f>
        <v>8.5</v>
      </c>
      <c r="BN48">
        <f>IF('8. Heures sociales'!$C$3="Score",1,8.5)</f>
        <v>8.5</v>
      </c>
      <c r="BO48">
        <f>IF('8. Heures sociales'!$C$3="Score",1,7)</f>
        <v>7</v>
      </c>
      <c r="BP48">
        <f>IF('8. Heures sociales'!$C$3="Score",1,8.5)</f>
        <v>8.5</v>
      </c>
      <c r="BQ48">
        <f>IF('8. Heures sociales'!$C$3="Score",2,19)</f>
        <v>19</v>
      </c>
      <c r="BR48">
        <f>IF('8. Heures sociales'!$C$3="Score",2,19)</f>
        <v>19</v>
      </c>
      <c r="BS48">
        <f>IF('8. Heures sociales'!$C$3="Score",2,16.5)</f>
        <v>16.5</v>
      </c>
      <c r="BT48">
        <f>IF('8. Heures sociales'!$C$3="Score",2,15)</f>
        <v>15</v>
      </c>
      <c r="BU48">
        <f>IF('8. Heures sociales'!$C$3="Score",2,15)</f>
        <v>15</v>
      </c>
      <c r="BV48">
        <f>IF('8. Heures sociales'!$C$3="Score",2,15)</f>
        <v>15</v>
      </c>
      <c r="BW48">
        <f>IF('8. Heures sociales'!$C$3="Score",2,15)</f>
        <v>15</v>
      </c>
      <c r="BX48">
        <f>IF('8. Heures sociales'!$C$3="Score",2,15)</f>
        <v>15</v>
      </c>
      <c r="BY48">
        <f>IF('8. Heures sociales'!$C$3="Score",2,25.5)</f>
        <v>25.5</v>
      </c>
      <c r="BZ48">
        <f>IF('8. Heures sociales'!$C$3="Score",2,28)</f>
        <v>28</v>
      </c>
      <c r="CA48">
        <f>IF('8. Heures sociales'!$C$3="Score",2,28)</f>
        <v>28</v>
      </c>
      <c r="CB48">
        <f>IF('8. Heures sociales'!$C$3="Score",2,26.5)</f>
        <v>26.5</v>
      </c>
      <c r="CC48">
        <f>IF('8. Heures sociales'!$C$3="Score",2,26.5)</f>
        <v>26.5</v>
      </c>
      <c r="CD48">
        <f>IF('8. Heures sociales'!$C$3="Score",2,25)</f>
        <v>25</v>
      </c>
      <c r="CE48">
        <f>IF('8. Heures sociales'!$C$3="Score",2,14.5)</f>
        <v>14.5</v>
      </c>
      <c r="CF48">
        <f>IF('8. Heures sociales'!$C$3="Score",0,4)</f>
        <v>4</v>
      </c>
      <c r="CG48">
        <f>IF('8. Heures sociales'!$C$3="Score",0,1.5)</f>
        <v>1.5</v>
      </c>
      <c r="CH48">
        <f>IF('8. Heures sociales'!$C$3="Score",0,3)</f>
        <v>3</v>
      </c>
      <c r="CI48">
        <f>IF('8. Heures sociales'!$C$3="Score",0,4.5)</f>
        <v>4.5</v>
      </c>
      <c r="CJ48">
        <f>IF('8. Heures sociales'!$C$3="Score",1,6)</f>
        <v>6</v>
      </c>
      <c r="CK48">
        <f>IF('8. Heures sociales'!$C$3="Score",1,7.5)</f>
        <v>7.5</v>
      </c>
      <c r="CL48">
        <f>IF('8. Heures sociales'!$C$3="Score",1,7.5)</f>
        <v>7.5</v>
      </c>
      <c r="CM48">
        <f>IF('8. Heures sociales'!$C$3="Score",1,7.5)</f>
        <v>7.5</v>
      </c>
      <c r="CN48">
        <f>IF('8. Heures sociales'!$C$3="Score",1,7.5)</f>
        <v>7.5</v>
      </c>
      <c r="CO48">
        <f>IF('8. Heures sociales'!$C$3="Score",1,7.5)</f>
        <v>7.5</v>
      </c>
      <c r="CP48">
        <f>IF('8. Heures sociales'!$C$3="Score",1,7.5)</f>
        <v>7.5</v>
      </c>
      <c r="CQ48">
        <f>IF('8. Heures sociales'!$C$3="Score",1,7.5)</f>
        <v>7.5</v>
      </c>
      <c r="CR48">
        <f>IF('8. Heures sociales'!$C$3="Score",1,7.5)</f>
        <v>7.5</v>
      </c>
      <c r="CS48">
        <f>IF('8. Heures sociales'!$C$3="Score",1,7.5)</f>
        <v>7.5</v>
      </c>
      <c r="CT48">
        <f>IF('8. Heures sociales'!$C$3="Score",2,20)</f>
        <v>20</v>
      </c>
      <c r="CU48">
        <f>IF('8. Heures sociales'!$C$3="Score",2,18.5)</f>
        <v>18.5</v>
      </c>
      <c r="CV48">
        <f>IF('8. Heures sociales'!$C$3="Score",2,18.5)</f>
        <v>18.5</v>
      </c>
      <c r="CW48">
        <f>IF('8. Heures sociales'!$C$3="Score",2,17)</f>
        <v>17</v>
      </c>
      <c r="CX48">
        <f>IF('8. Heures sociales'!$C$3="Score",2,15.5)</f>
        <v>15.5</v>
      </c>
      <c r="CY48">
        <f>IF('8. Heures sociales'!$C$3="Score",2,14)</f>
        <v>14</v>
      </c>
      <c r="CZ48">
        <f>IF('8. Heures sociales'!$C$3="Score",1,11)</f>
        <v>11</v>
      </c>
      <c r="DA48">
        <f>IF('8. Heures sociales'!$C$3="Score",0,0)</f>
        <v>0</v>
      </c>
    </row>
    <row r="49" spans="2:301" x14ac:dyDescent="0.35">
      <c r="B49" s="186" t="s">
        <v>1248</v>
      </c>
      <c r="D49">
        <f t="shared" si="3"/>
        <v>12.629411764705882</v>
      </c>
      <c r="E49">
        <f>IF('8. Heures sociales'!$C$3="Score",,)</f>
        <v>0</v>
      </c>
      <c r="P49">
        <f>IF('8. Heures sociales'!$C$3="Score",,)</f>
        <v>0</v>
      </c>
      <c r="Q49">
        <f>IF('8. Heures sociales'!$C$3="Score",,)</f>
        <v>0</v>
      </c>
      <c r="R49">
        <f>IF('8. Heures sociales'!$C$3="Score",,)</f>
        <v>0</v>
      </c>
      <c r="S49">
        <f>IF('8. Heures sociales'!$C$3="Score",,)</f>
        <v>0</v>
      </c>
      <c r="T49">
        <f>IF('8. Heures sociales'!$C$3="Score",,)</f>
        <v>0</v>
      </c>
      <c r="U49">
        <f>IF('8. Heures sociales'!$C$3="Score",0,4.5)</f>
        <v>4.5</v>
      </c>
      <c r="V49">
        <f>IF('8. Heures sociales'!$C$3="Score",0,3)</f>
        <v>3</v>
      </c>
      <c r="W49">
        <f>IF('8. Heures sociales'!$C$3="Score",0,1.5)</f>
        <v>1.5</v>
      </c>
      <c r="X49">
        <f>IF('8. Heures sociales'!$C$3="Score",0,0)</f>
        <v>0</v>
      </c>
      <c r="Y49">
        <f>IF('8. Heures sociales'!$C$3="Score",0,0)</f>
        <v>0</v>
      </c>
      <c r="Z49">
        <f>IF('8. Heures sociales'!$C$3="Score",0,0)</f>
        <v>0</v>
      </c>
      <c r="AA49">
        <f>IF('8. Heures sociales'!$C$3="Score",0,0)</f>
        <v>0</v>
      </c>
      <c r="AB49">
        <f>IF('8. Heures sociales'!$C$3="Score",0,0)</f>
        <v>0</v>
      </c>
      <c r="AC49">
        <f>IF('8. Heures sociales'!$C$3="Score",0,0)</f>
        <v>0</v>
      </c>
      <c r="AD49">
        <f>IF('8. Heures sociales'!$C$3="Score",0,1.5)</f>
        <v>1.5</v>
      </c>
      <c r="AE49">
        <f>IF('8. Heures sociales'!$C$3="Score",0,3)</f>
        <v>3</v>
      </c>
      <c r="AF49">
        <f>IF('8. Heures sociales'!$C$3="Score",0,4.5)</f>
        <v>4.5</v>
      </c>
      <c r="AG49">
        <f>IF('8. Heures sociales'!$C$3="Score",0,4.5)</f>
        <v>4.5</v>
      </c>
      <c r="AH49">
        <f>IF('8. Heures sociales'!$C$3="Score",0,4.5)</f>
        <v>4.5</v>
      </c>
      <c r="AI49">
        <f>IF('8. Heures sociales'!$C$3="Score",0,4.5)</f>
        <v>4.5</v>
      </c>
      <c r="AJ49">
        <f>IF('8. Heures sociales'!$C$3="Score",1,6)</f>
        <v>6</v>
      </c>
      <c r="AK49">
        <f>IF('8. Heures sociales'!$C$3="Score",1,6)</f>
        <v>6</v>
      </c>
      <c r="AL49">
        <f>IF('8. Heures sociales'!$C$3="Score",1,6)</f>
        <v>6</v>
      </c>
      <c r="AM49">
        <f>IF('8. Heures sociales'!$C$3="Score",1,6)</f>
        <v>6</v>
      </c>
      <c r="AN49">
        <f>IF('8. Heures sociales'!$C$3="Score",1,7.5)</f>
        <v>7.5</v>
      </c>
      <c r="AO49">
        <f>IF('8. Heures sociales'!$C$3="Score",2,18)</f>
        <v>18</v>
      </c>
      <c r="AP49">
        <f>IF('8. Heures sociales'!$C$3="Score",2,28.5)</f>
        <v>28.5</v>
      </c>
      <c r="AQ49">
        <f>IF('8. Heures sociales'!$C$3="Score",2,28.5)</f>
        <v>28.5</v>
      </c>
      <c r="AR49">
        <f>IF('8. Heures sociales'!$C$3="Score",2,27)</f>
        <v>27</v>
      </c>
      <c r="AS49">
        <f>IF('8. Heures sociales'!$C$3="Score",2,27)</f>
        <v>27</v>
      </c>
      <c r="AT49">
        <f>IF('8. Heures sociales'!$C$3="Score",2,25.5)</f>
        <v>25.5</v>
      </c>
      <c r="AU49">
        <f>IF('8. Heures sociales'!$C$3="Score",2,24)</f>
        <v>24</v>
      </c>
      <c r="AV49">
        <f>IF('8. Heures sociales'!$C$3="Score",2,13.5)</f>
        <v>13.5</v>
      </c>
      <c r="AW49">
        <f>IF('8. Heures sociales'!$C$3="Score",0,3)</f>
        <v>3</v>
      </c>
      <c r="AX49">
        <f>IF('8. Heures sociales'!$C$3="Score",0,3)</f>
        <v>3</v>
      </c>
      <c r="AY49">
        <f>IF('8. Heures sociales'!$C$3="Score",0,4.5)</f>
        <v>4.5</v>
      </c>
      <c r="AZ49">
        <f>IF('8. Heures sociales'!$C$3="Score",0,4.5)</f>
        <v>4.5</v>
      </c>
      <c r="BA49">
        <f>IF('8. Heures sociales'!$C$3="Score",1,6)</f>
        <v>6</v>
      </c>
      <c r="BB49">
        <f>IF('8. Heures sociales'!$C$3="Score",1,7.5)</f>
        <v>7.5</v>
      </c>
      <c r="BC49">
        <f>IF('8. Heures sociales'!$C$3="Score",2,18)</f>
        <v>18</v>
      </c>
      <c r="BD49">
        <f>IF('8. Heures sociales'!$C$3="Score",2,28.5)</f>
        <v>28.5</v>
      </c>
      <c r="BE49">
        <f>IF('8. Heures sociales'!$C$3="Score",2,28.5)</f>
        <v>28.5</v>
      </c>
      <c r="BF49">
        <f>IF('8. Heures sociales'!$C$3="Score",2,28.5)</f>
        <v>28.5</v>
      </c>
      <c r="BG49">
        <f>IF('8. Heures sociales'!$C$3="Score",2,28.5)</f>
        <v>28.5</v>
      </c>
      <c r="BH49">
        <f>IF('8. Heures sociales'!$C$3="Score",2,28.5)</f>
        <v>28.5</v>
      </c>
      <c r="BI49">
        <f>IF('8. Heures sociales'!$C$3="Score",2,28.5)</f>
        <v>28.5</v>
      </c>
      <c r="BJ49">
        <f>IF('8. Heures sociales'!$C$3="Score",2,28.5)</f>
        <v>28.5</v>
      </c>
      <c r="BK49">
        <f>IF('8. Heures sociales'!$C$3="Score",2,18)</f>
        <v>18</v>
      </c>
      <c r="BL49">
        <f>IF('8. Heures sociales'!$C$3="Score",2,16.5)</f>
        <v>16.5</v>
      </c>
      <c r="BM49">
        <f>IF('8. Heures sociales'!$C$3="Score",2,15)</f>
        <v>15</v>
      </c>
      <c r="BN49">
        <f>IF('8. Heures sociales'!$C$3="Score",2,15)</f>
        <v>15</v>
      </c>
      <c r="BO49">
        <f>IF('8. Heures sociales'!$C$3="Score",2,15)</f>
        <v>15</v>
      </c>
      <c r="BP49">
        <f>IF('8. Heures sociales'!$C$3="Score",2,15)</f>
        <v>15</v>
      </c>
      <c r="BQ49">
        <f>IF('8. Heures sociales'!$C$3="Score",0,4.5)</f>
        <v>4.5</v>
      </c>
      <c r="BR49">
        <f>IF('8. Heures sociales'!$C$3="Score",0,4.5)</f>
        <v>4.5</v>
      </c>
      <c r="BS49">
        <f>IF('8. Heures sociales'!$C$3="Score",0,4.5)</f>
        <v>4.5</v>
      </c>
      <c r="BT49">
        <f>IF('8. Heures sociales'!$C$3="Score",1,6)</f>
        <v>6</v>
      </c>
      <c r="BU49">
        <f>IF('8. Heures sociales'!$C$3="Score",1,6)</f>
        <v>6</v>
      </c>
      <c r="BV49">
        <f>IF('8. Heures sociales'!$C$3="Score",1,6)</f>
        <v>6</v>
      </c>
      <c r="BW49">
        <f>IF('8. Heures sociales'!$C$3="Score",0,4.5)</f>
        <v>4.5</v>
      </c>
      <c r="BX49">
        <f>IF('8. Heures sociales'!$C$3="Score",0,4.5)</f>
        <v>4.5</v>
      </c>
      <c r="BY49">
        <f>IF('8. Heures sociales'!$C$3="Score",0,4.5)</f>
        <v>4.5</v>
      </c>
      <c r="BZ49">
        <f>IF('8. Heures sociales'!$C$3="Score",0,4.5)</f>
        <v>4.5</v>
      </c>
      <c r="CA49">
        <f>IF('8. Heures sociales'!$C$3="Score",0,4.5)</f>
        <v>4.5</v>
      </c>
      <c r="CB49">
        <f>IF('8. Heures sociales'!$C$3="Score",0,4.5)</f>
        <v>4.5</v>
      </c>
      <c r="CC49">
        <f>IF('8. Heures sociales'!$C$3="Score",0,4.5)</f>
        <v>4.5</v>
      </c>
      <c r="CD49">
        <f>IF('8. Heures sociales'!$C$3="Score",1,6)</f>
        <v>6</v>
      </c>
      <c r="CE49">
        <f>IF('8. Heures sociales'!$C$3="Score",2,16.5)</f>
        <v>16.5</v>
      </c>
      <c r="CF49">
        <f>IF('8. Heures sociales'!$C$3="Score",2,27)</f>
        <v>27</v>
      </c>
      <c r="CG49">
        <f>IF('8. Heures sociales'!$C$3="Score",2,28.5)</f>
        <v>28.5</v>
      </c>
      <c r="CH49">
        <f>IF('8. Heures sociales'!$C$3="Score",2,27)</f>
        <v>27</v>
      </c>
      <c r="CI49">
        <f>IF('8. Heures sociales'!$C$3="Score",2,27)</f>
        <v>27</v>
      </c>
      <c r="CJ49">
        <f>IF('8. Heures sociales'!$C$3="Score",2,27)</f>
        <v>27</v>
      </c>
      <c r="CK49">
        <f>IF('8. Heures sociales'!$C$3="Score",2,27)</f>
        <v>27</v>
      </c>
      <c r="CL49">
        <f>IF('8. Heures sociales'!$C$3="Score",2,27)</f>
        <v>27</v>
      </c>
      <c r="CM49">
        <f>IF('8. Heures sociales'!$C$3="Score",2,27)</f>
        <v>27</v>
      </c>
      <c r="CN49">
        <f>IF('8. Heures sociales'!$C$3="Score",2,25.5)</f>
        <v>25.5</v>
      </c>
      <c r="CO49">
        <f>IF('8. Heures sociales'!$C$3="Score",2,25.5)</f>
        <v>25.5</v>
      </c>
      <c r="CP49">
        <f>IF('8. Heures sociales'!$C$3="Score",2,24)</f>
        <v>24</v>
      </c>
      <c r="CQ49">
        <f>IF('8. Heures sociales'!$C$3="Score",2,22.5)</f>
        <v>22.5</v>
      </c>
      <c r="CR49">
        <f>IF('8. Heures sociales'!$C$3="Score",2,21)</f>
        <v>21</v>
      </c>
      <c r="CS49">
        <f>IF('8. Heures sociales'!$C$3="Score",1,10.5)</f>
        <v>10.5</v>
      </c>
      <c r="CT49">
        <f>IF('8. Heures sociales'!$C$3="Score",0,0)</f>
        <v>0</v>
      </c>
      <c r="CU49">
        <f>IF('8. Heures sociales'!$C$3="Score",0,1.5)</f>
        <v>1.5</v>
      </c>
      <c r="CV49">
        <f>IF('8. Heures sociales'!$C$3="Score",0,3)</f>
        <v>3</v>
      </c>
      <c r="CW49">
        <f>IF('8. Heures sociales'!$C$3="Score",0,4.5)</f>
        <v>4.5</v>
      </c>
      <c r="CX49">
        <f>IF('8. Heures sociales'!$C$3="Score",1,8.5)</f>
        <v>8.5</v>
      </c>
      <c r="CY49">
        <f>IF('8. Heures sociales'!$C$3="Score",1,8.5)</f>
        <v>8.5</v>
      </c>
      <c r="CZ49">
        <f>IF('8. Heures sociales'!$C$3="Score",1,10)</f>
        <v>10</v>
      </c>
      <c r="DA49">
        <f>IF('8. Heures sociales'!$C$3="Score",1,10)</f>
        <v>10</v>
      </c>
    </row>
    <row r="50" spans="2:301" ht="15" thickBot="1" x14ac:dyDescent="0.4">
      <c r="B50" s="186" t="s">
        <v>1249</v>
      </c>
      <c r="D50">
        <f t="shared" si="3"/>
        <v>10.376470588235295</v>
      </c>
      <c r="E50">
        <f>IF('8. Heures sociales'!$C$3="Score",,)</f>
        <v>0</v>
      </c>
      <c r="P50">
        <f>IF('8. Heures sociales'!$C$3="Score",,)</f>
        <v>0</v>
      </c>
      <c r="Q50">
        <f>IF('8. Heures sociales'!$C$3="Score",,)</f>
        <v>0</v>
      </c>
      <c r="R50">
        <f>IF('8. Heures sociales'!$C$3="Score",,)</f>
        <v>0</v>
      </c>
      <c r="S50">
        <f>IF('8. Heures sociales'!$C$3="Score",,)</f>
        <v>0</v>
      </c>
      <c r="T50">
        <f>IF('8. Heures sociales'!$C$3="Score",,)</f>
        <v>0</v>
      </c>
      <c r="U50">
        <f>IF('8. Heures sociales'!$C$3="Score",0,0)</f>
        <v>0</v>
      </c>
      <c r="V50">
        <f>IF('8. Heures sociales'!$C$3="Score",0,0)</f>
        <v>0</v>
      </c>
      <c r="W50">
        <f>IF('8. Heures sociales'!$C$3="Score",0,1.5)</f>
        <v>1.5</v>
      </c>
      <c r="X50">
        <f>IF('8. Heures sociales'!$C$3="Score",0,3)</f>
        <v>3</v>
      </c>
      <c r="Y50">
        <f>IF('8. Heures sociales'!$C$3="Score",0,4.5)</f>
        <v>4.5</v>
      </c>
      <c r="Z50">
        <f>IF('8. Heures sociales'!$C$3="Score",0,4.5)</f>
        <v>4.5</v>
      </c>
      <c r="AA50">
        <f>IF('8. Heures sociales'!$C$3="Score",1,9)</f>
        <v>9</v>
      </c>
      <c r="AB50">
        <f>IF('8. Heures sociales'!$C$3="Score",1,9.5)</f>
        <v>9.5</v>
      </c>
      <c r="AC50">
        <f>IF('8. Heures sociales'!$C$3="Score",1,9.5)</f>
        <v>9.5</v>
      </c>
      <c r="AD50">
        <f>IF('8. Heures sociales'!$C$3="Score",1,9.5)</f>
        <v>9.5</v>
      </c>
      <c r="AE50">
        <f>IF('8. Heures sociales'!$C$3="Score",1,9.5)</f>
        <v>9.5</v>
      </c>
      <c r="AF50">
        <f>IF('8. Heures sociales'!$C$3="Score",1,12)</f>
        <v>12</v>
      </c>
      <c r="AG50">
        <f>IF('8. Heures sociales'!$C$3="Score",1,12)</f>
        <v>12</v>
      </c>
      <c r="AH50">
        <f>IF('8. Heures sociales'!$C$3="Score",1,7.5)</f>
        <v>7.5</v>
      </c>
      <c r="AI50">
        <f>IF('8. Heures sociales'!$C$3="Score",1,7)</f>
        <v>7</v>
      </c>
      <c r="AJ50">
        <f>IF('8. Heures sociales'!$C$3="Score",1,8.5)</f>
        <v>8.5</v>
      </c>
      <c r="AK50">
        <f>IF('8. Heures sociales'!$C$3="Score",1,7)</f>
        <v>7</v>
      </c>
      <c r="AL50">
        <f>IF('8. Heures sociales'!$C$3="Score",0,5.5)</f>
        <v>5.5</v>
      </c>
      <c r="AM50">
        <f>IF('8. Heures sociales'!$C$3="Score",0,1.5)</f>
        <v>1.5</v>
      </c>
      <c r="AN50">
        <f>IF('8. Heures sociales'!$C$3="Score",0,3)</f>
        <v>3</v>
      </c>
      <c r="AO50">
        <f>IF('8. Heures sociales'!$C$3="Score",2,13.5)</f>
        <v>13.5</v>
      </c>
      <c r="AP50">
        <f>IF('8. Heures sociales'!$C$3="Score",2,13.5)</f>
        <v>13.5</v>
      </c>
      <c r="AQ50">
        <f>IF('8. Heures sociales'!$C$3="Score",1,12)</f>
        <v>12</v>
      </c>
      <c r="AR50">
        <f>IF('8. Heures sociales'!$C$3="Score",1,12)</f>
        <v>12</v>
      </c>
      <c r="AS50">
        <f>IF('8. Heures sociales'!$C$3="Score",2,13.5)</f>
        <v>13.5</v>
      </c>
      <c r="AT50">
        <f>IF('8. Heures sociales'!$C$3="Score",2,15)</f>
        <v>15</v>
      </c>
      <c r="AU50">
        <f>IF('8. Heures sociales'!$C$3="Score",2,13.5)</f>
        <v>13.5</v>
      </c>
      <c r="AV50">
        <f>IF('8. Heures sociales'!$C$3="Score",2,13.5)</f>
        <v>13.5</v>
      </c>
      <c r="AW50">
        <f>IF('8. Heures sociales'!$C$3="Score",2,13.5)</f>
        <v>13.5</v>
      </c>
      <c r="AX50">
        <f>IF('8. Heures sociales'!$C$3="Score",2,17.5)</f>
        <v>17.5</v>
      </c>
      <c r="AY50">
        <f>IF('8. Heures sociales'!$C$3="Score",2,17.5)</f>
        <v>17.5</v>
      </c>
      <c r="AZ50">
        <f>IF('8. Heures sociales'!$C$3="Score",2,17.5)</f>
        <v>17.5</v>
      </c>
      <c r="BA50">
        <f>IF('8. Heures sociales'!$C$3="Score",2,17.5)</f>
        <v>17.5</v>
      </c>
      <c r="BB50">
        <f>IF('8. Heures sociales'!$C$3="Score",2,19)</f>
        <v>19</v>
      </c>
      <c r="BC50">
        <f>IF('8. Heures sociales'!$C$3="Score",1,8.5)</f>
        <v>8.5</v>
      </c>
      <c r="BD50">
        <f>IF('8. Heures sociales'!$C$3="Score",1,8.5)</f>
        <v>8.5</v>
      </c>
      <c r="BE50">
        <f>IF('8. Heures sociales'!$C$3="Score",1,8.5)</f>
        <v>8.5</v>
      </c>
      <c r="BF50">
        <f>IF('8. Heures sociales'!$C$3="Score",1,8.5)</f>
        <v>8.5</v>
      </c>
      <c r="BG50">
        <f>IF('8. Heures sociales'!$C$3="Score",1,8.5)</f>
        <v>8.5</v>
      </c>
      <c r="BH50">
        <f>IF('8. Heures sociales'!$C$3="Score",1,11)</f>
        <v>11</v>
      </c>
      <c r="BI50">
        <f>IF('8. Heures sociales'!$C$3="Score",2,13.5)</f>
        <v>13.5</v>
      </c>
      <c r="BJ50">
        <f>IF('8. Heures sociales'!$C$3="Score",2,14)</f>
        <v>14</v>
      </c>
      <c r="BK50">
        <f>IF('8. Heures sociales'!$C$3="Score",2,14)</f>
        <v>14</v>
      </c>
      <c r="BL50">
        <f>IF('8. Heures sociales'!$C$3="Score",1,11.5)</f>
        <v>11.5</v>
      </c>
      <c r="BM50">
        <f>IF('8. Heures sociales'!$C$3="Score",1,13)</f>
        <v>13</v>
      </c>
      <c r="BN50">
        <f>IF('8. Heures sociales'!$C$3="Score",1,11.5)</f>
        <v>11.5</v>
      </c>
      <c r="BO50">
        <f>IF('8. Heures sociales'!$C$3="Score",1,9)</f>
        <v>9</v>
      </c>
      <c r="BP50">
        <f>IF('8. Heures sociales'!$C$3="Score",0,5)</f>
        <v>5</v>
      </c>
      <c r="BQ50">
        <f>IF('8. Heures sociales'!$C$3="Score",0,4.5)</f>
        <v>4.5</v>
      </c>
      <c r="BR50">
        <f>IF('8. Heures sociales'!$C$3="Score",1,7)</f>
        <v>7</v>
      </c>
      <c r="BS50">
        <f>IF('8. Heures sociales'!$C$3="Score",0,5.5)</f>
        <v>5.5</v>
      </c>
      <c r="BT50">
        <f>IF('8. Heures sociales'!$C$3="Score",0,5.5)</f>
        <v>5.5</v>
      </c>
      <c r="BU50">
        <f>IF('8. Heures sociales'!$C$3="Score",1,9.5)</f>
        <v>9.5</v>
      </c>
      <c r="BV50">
        <f>IF('8. Heures sociales'!$C$3="Score",1,8)</f>
        <v>8</v>
      </c>
      <c r="BW50">
        <f>IF('8. Heures sociales'!$C$3="Score",1,12)</f>
        <v>12</v>
      </c>
      <c r="BX50">
        <f>IF('8. Heures sociales'!$C$3="Score",1,12.5)</f>
        <v>12.5</v>
      </c>
      <c r="BY50">
        <f>IF('8. Heures sociales'!$C$3="Score",1,10)</f>
        <v>10</v>
      </c>
      <c r="BZ50">
        <f>IF('8. Heures sociales'!$C$3="Score",1,10)</f>
        <v>10</v>
      </c>
      <c r="CA50">
        <f>IF('8. Heures sociales'!$C$3="Score",1,8.5)</f>
        <v>8.5</v>
      </c>
      <c r="CB50">
        <f>IF('8. Heures sociales'!$C$3="Score",0,4.5)</f>
        <v>4.5</v>
      </c>
      <c r="CC50">
        <f>IF('8. Heures sociales'!$C$3="Score",0,4.5)</f>
        <v>4.5</v>
      </c>
      <c r="CD50">
        <f>IF('8. Heures sociales'!$C$3="Score",0,0.5)</f>
        <v>0.5</v>
      </c>
      <c r="CE50">
        <f>IF('8. Heures sociales'!$C$3="Score",0,0)</f>
        <v>0</v>
      </c>
      <c r="CF50">
        <f>IF('8. Heures sociales'!$C$3="Score",0,0)</f>
        <v>0</v>
      </c>
      <c r="CG50">
        <f>IF('8. Heures sociales'!$C$3="Score",0,4)</f>
        <v>4</v>
      </c>
      <c r="CH50">
        <f>IF('8. Heures sociales'!$C$3="Score",0,4)</f>
        <v>4</v>
      </c>
      <c r="CI50">
        <f>IF('8. Heures sociales'!$C$3="Score",0,4)</f>
        <v>4</v>
      </c>
      <c r="CJ50">
        <f>IF('8. Heures sociales'!$C$3="Score",0,5.5)</f>
        <v>5.5</v>
      </c>
      <c r="CK50">
        <f>IF('8. Heures sociales'!$C$3="Score",1,9.5)</f>
        <v>9.5</v>
      </c>
      <c r="CL50">
        <f>IF('8. Heures sociales'!$C$3="Score",2,14)</f>
        <v>14</v>
      </c>
      <c r="CM50">
        <f>IF('8. Heures sociales'!$C$3="Score",2,14.5)</f>
        <v>14.5</v>
      </c>
      <c r="CN50">
        <f>IF('8. Heures sociales'!$C$3="Score",1,10.5)</f>
        <v>10.5</v>
      </c>
      <c r="CO50">
        <f>IF('8. Heures sociales'!$C$3="Score",1,12)</f>
        <v>12</v>
      </c>
      <c r="CP50">
        <f>IF('8. Heures sociales'!$C$3="Score",1,12)</f>
        <v>12</v>
      </c>
      <c r="CQ50">
        <f>IF('8. Heures sociales'!$C$3="Score",1,10.5)</f>
        <v>10.5</v>
      </c>
      <c r="CR50">
        <f>IF('8. Heures sociales'!$C$3="Score",1,8)</f>
        <v>8</v>
      </c>
      <c r="CS50">
        <f>IF('8. Heures sociales'!$C$3="Score",2,14)</f>
        <v>14</v>
      </c>
      <c r="CT50">
        <f>IF('8. Heures sociales'!$C$3="Score",2,24)</f>
        <v>24</v>
      </c>
      <c r="CU50">
        <f>IF('8. Heures sociales'!$C$3="Score",2,24)</f>
        <v>24</v>
      </c>
      <c r="CV50">
        <f>IF('8. Heures sociales'!$C$3="Score",2,24)</f>
        <v>24</v>
      </c>
      <c r="CW50">
        <f>IF('8. Heures sociales'!$C$3="Score",2,25.5)</f>
        <v>25.5</v>
      </c>
      <c r="CX50">
        <f>IF('8. Heures sociales'!$C$3="Score",2,27)</f>
        <v>27</v>
      </c>
      <c r="CY50">
        <f>IF('8. Heures sociales'!$C$3="Score",2,27)</f>
        <v>27</v>
      </c>
      <c r="CZ50">
        <f>IF('8. Heures sociales'!$C$3="Score",2,19)</f>
        <v>19</v>
      </c>
      <c r="DA50">
        <f>IF('8. Heures sociales'!$C$3="Score",1,8)</f>
        <v>8</v>
      </c>
    </row>
    <row r="51" spans="2:301" x14ac:dyDescent="0.35">
      <c r="B51" s="182" t="s">
        <v>653</v>
      </c>
      <c r="D51">
        <f t="shared" si="3"/>
        <v>9.1588235294117641</v>
      </c>
      <c r="E51">
        <f>IF('8. Heures sociales'!$C$3="Score",,)</f>
        <v>0</v>
      </c>
      <c r="P51">
        <f>IF('8. Heures sociales'!$C$3="Score",,)</f>
        <v>0</v>
      </c>
      <c r="Q51">
        <f>IF('8. Heures sociales'!$C$3="Score",,)</f>
        <v>0</v>
      </c>
      <c r="R51">
        <f>IF('8. Heures sociales'!$C$3="Score",,)</f>
        <v>0</v>
      </c>
      <c r="S51">
        <f>IF('8. Heures sociales'!$C$3="Score",,)</f>
        <v>0</v>
      </c>
      <c r="T51">
        <f>IF('8. Heures sociales'!$C$3="Score",,)</f>
        <v>0</v>
      </c>
      <c r="U51">
        <f>IF('8. Heures sociales'!$C$3="Score",2,15.5)</f>
        <v>15.5</v>
      </c>
      <c r="V51">
        <f>IF('8. Heures sociales'!$C$3="Score",2,14)</f>
        <v>14</v>
      </c>
      <c r="W51">
        <f>IF('8. Heures sociales'!$C$3="Score",2,15.5)</f>
        <v>15.5</v>
      </c>
      <c r="X51">
        <f>IF('8. Heures sociales'!$C$3="Score",2,18)</f>
        <v>18</v>
      </c>
      <c r="Y51">
        <f>IF('8. Heures sociales'!$C$3="Score",2,18)</f>
        <v>18</v>
      </c>
      <c r="Z51">
        <f>IF('8. Heures sociales'!$C$3="Score",2,19.5)</f>
        <v>19.5</v>
      </c>
      <c r="AA51">
        <f>IF('8. Heures sociales'!$C$3="Score",2,19.5)</f>
        <v>19.5</v>
      </c>
      <c r="AB51">
        <f>IF('8. Heures sociales'!$C$3="Score",1,7)</f>
        <v>7</v>
      </c>
      <c r="AC51">
        <f>IF('8. Heures sociales'!$C$3="Score",1,8.5)</f>
        <v>8.5</v>
      </c>
      <c r="AD51">
        <f>IF('8. Heures sociales'!$C$3="Score",1,8.5)</f>
        <v>8.5</v>
      </c>
      <c r="AE51">
        <f>IF('8. Heures sociales'!$C$3="Score",1,6)</f>
        <v>6</v>
      </c>
      <c r="AF51">
        <f>IF('8. Heures sociales'!$C$3="Score",1,10)</f>
        <v>10</v>
      </c>
      <c r="AG51">
        <f>IF('8. Heures sociales'!$C$3="Score",1,8.5)</f>
        <v>8.5</v>
      </c>
      <c r="AH51">
        <f>IF('8. Heures sociales'!$C$3="Score",1,13)</f>
        <v>13</v>
      </c>
      <c r="AI51">
        <f>IF('8. Heures sociales'!$C$3="Score",2,13.5)</f>
        <v>13.5</v>
      </c>
      <c r="AJ51">
        <f>IF('8. Heures sociales'!$C$3="Score",2,16)</f>
        <v>16</v>
      </c>
      <c r="AK51">
        <f>IF('8. Heures sociales'!$C$3="Score",2,14.5)</f>
        <v>14.5</v>
      </c>
      <c r="AL51">
        <f>IF('8. Heures sociales'!$C$3="Score",1,13)</f>
        <v>13</v>
      </c>
      <c r="AM51">
        <f>IF('8. Heures sociales'!$C$3="Score",1,9)</f>
        <v>9</v>
      </c>
      <c r="AN51">
        <f>IF('8. Heures sociales'!$C$3="Score",1,9)</f>
        <v>9</v>
      </c>
      <c r="AO51">
        <f>IF('8. Heures sociales'!$C$3="Score",1,9)</f>
        <v>9</v>
      </c>
      <c r="AP51">
        <f>IF('8. Heures sociales'!$C$3="Score",1,9)</f>
        <v>9</v>
      </c>
      <c r="AQ51">
        <f>IF('8. Heures sociales'!$C$3="Score",1,6.5)</f>
        <v>6.5</v>
      </c>
      <c r="AR51">
        <f>IF('8. Heures sociales'!$C$3="Score",1,6.5)</f>
        <v>6.5</v>
      </c>
      <c r="AS51">
        <f>IF('8. Heures sociales'!$C$3="Score",1,8)</f>
        <v>8</v>
      </c>
      <c r="AT51">
        <f>IF('8. Heures sociales'!$C$3="Score",1,8)</f>
        <v>8</v>
      </c>
      <c r="AU51">
        <f>IF('8. Heures sociales'!$C$3="Score",1,9.5)</f>
        <v>9.5</v>
      </c>
      <c r="AV51">
        <f>IF('8. Heures sociales'!$C$3="Score",0,5)</f>
        <v>5</v>
      </c>
      <c r="AW51">
        <f>IF('8. Heures sociales'!$C$3="Score",0,4.5)</f>
        <v>4.5</v>
      </c>
      <c r="AX51">
        <f>IF('8. Heures sociales'!$C$3="Score",0,3)</f>
        <v>3</v>
      </c>
      <c r="AY51">
        <f>IF('8. Heures sociales'!$C$3="Score",0,4.5)</f>
        <v>4.5</v>
      </c>
      <c r="AZ51">
        <f>IF('8. Heures sociales'!$C$3="Score",0,4.5)</f>
        <v>4.5</v>
      </c>
      <c r="BA51">
        <f>IF('8. Heures sociales'!$C$3="Score",0,4.5)</f>
        <v>4.5</v>
      </c>
      <c r="BB51">
        <f>IF('8. Heures sociales'!$C$3="Score",0,4.5)</f>
        <v>4.5</v>
      </c>
      <c r="BC51">
        <f>IF('8. Heures sociales'!$C$3="Score",0,4.5)</f>
        <v>4.5</v>
      </c>
      <c r="BD51">
        <f>IF('8. Heures sociales'!$C$3="Score",0,4.5)</f>
        <v>4.5</v>
      </c>
      <c r="BE51">
        <f>IF('8. Heures sociales'!$C$3="Score",1,8.5)</f>
        <v>8.5</v>
      </c>
      <c r="BF51">
        <f>IF('8. Heures sociales'!$C$3="Score",1,7)</f>
        <v>7</v>
      </c>
      <c r="BG51">
        <f>IF('8. Heures sociales'!$C$3="Score",0,5.5)</f>
        <v>5.5</v>
      </c>
      <c r="BH51">
        <f>IF('8. Heures sociales'!$C$3="Score",1,9.5)</f>
        <v>9.5</v>
      </c>
      <c r="BI51">
        <f>IF('8. Heures sociales'!$C$3="Score",1,8)</f>
        <v>8</v>
      </c>
      <c r="BJ51">
        <f>IF('8. Heures sociales'!$C$3="Score",2,18.5)</f>
        <v>18.5</v>
      </c>
      <c r="BK51">
        <f>IF('8. Heures sociales'!$C$3="Score",2,18.5)</f>
        <v>18.5</v>
      </c>
      <c r="BL51">
        <f>IF('8. Heures sociales'!$C$3="Score",2,16)</f>
        <v>16</v>
      </c>
      <c r="BM51">
        <f>IF('8. Heures sociales'!$C$3="Score",2,17.5)</f>
        <v>17.5</v>
      </c>
      <c r="BN51">
        <f>IF('8. Heures sociales'!$C$3="Score",2,19)</f>
        <v>19</v>
      </c>
      <c r="BO51">
        <f>IF('8. Heures sociales'!$C$3="Score",2,15)</f>
        <v>15</v>
      </c>
      <c r="BP51">
        <f>IF('8. Heures sociales'!$C$3="Score",2,15)</f>
        <v>15</v>
      </c>
      <c r="BQ51">
        <f>IF('8. Heures sociales'!$C$3="Score",0,4.5)</f>
        <v>4.5</v>
      </c>
      <c r="BR51">
        <f>IF('8. Heures sociales'!$C$3="Score",1,7)</f>
        <v>7</v>
      </c>
      <c r="BS51">
        <f>IF('8. Heures sociales'!$C$3="Score",0,5.5)</f>
        <v>5.5</v>
      </c>
      <c r="BT51">
        <f>IF('8. Heures sociales'!$C$3="Score",0,4)</f>
        <v>4</v>
      </c>
      <c r="BU51">
        <f>IF('8. Heures sociales'!$C$3="Score",0,4)</f>
        <v>4</v>
      </c>
      <c r="BV51">
        <f>IF('8. Heures sociales'!$C$3="Score",0,5.5)</f>
        <v>5.5</v>
      </c>
      <c r="BW51">
        <f>IF('8. Heures sociales'!$C$3="Score",1,9.5)</f>
        <v>9.5</v>
      </c>
      <c r="BX51">
        <f>IF('8. Heures sociales'!$C$3="Score",1,10)</f>
        <v>10</v>
      </c>
      <c r="BY51">
        <f>IF('8. Heures sociales'!$C$3="Score",1,7.5)</f>
        <v>7.5</v>
      </c>
      <c r="BZ51">
        <f>IF('8. Heures sociales'!$C$3="Score",1,7.5)</f>
        <v>7.5</v>
      </c>
      <c r="CA51">
        <f>IF('8. Heures sociales'!$C$3="Score",1,7.5)</f>
        <v>7.5</v>
      </c>
      <c r="CB51">
        <f>IF('8. Heures sociales'!$C$3="Score",1,6)</f>
        <v>6</v>
      </c>
      <c r="CC51">
        <f>IF('8. Heures sociales'!$C$3="Score",0,4.5)</f>
        <v>4.5</v>
      </c>
      <c r="CD51">
        <f>IF('8. Heures sociales'!$C$3="Score",0,0.5)</f>
        <v>0.5</v>
      </c>
      <c r="CE51">
        <f>IF('8. Heures sociales'!$C$3="Score",0,0)</f>
        <v>0</v>
      </c>
      <c r="CF51">
        <f>IF('8. Heures sociales'!$C$3="Score",0,0)</f>
        <v>0</v>
      </c>
      <c r="CG51">
        <f>IF('8. Heures sociales'!$C$3="Score",0,0)</f>
        <v>0</v>
      </c>
      <c r="CH51">
        <f>IF('8. Heures sociales'!$C$3="Score",0,4)</f>
        <v>4</v>
      </c>
      <c r="CI51">
        <f>IF('8. Heures sociales'!$C$3="Score",0,4)</f>
        <v>4</v>
      </c>
      <c r="CJ51">
        <f>IF('8. Heures sociales'!$C$3="Score",0,4)</f>
        <v>4</v>
      </c>
      <c r="CK51">
        <f>IF('8. Heures sociales'!$C$3="Score",0,5.5)</f>
        <v>5.5</v>
      </c>
      <c r="CL51">
        <f>IF('8. Heures sociales'!$C$3="Score",1,10)</f>
        <v>10</v>
      </c>
      <c r="CM51">
        <f>IF('8. Heures sociales'!$C$3="Score",1,10.5)</f>
        <v>10.5</v>
      </c>
      <c r="CN51">
        <f>IF('8. Heures sociales'!$C$3="Score",1,10.5)</f>
        <v>10.5</v>
      </c>
      <c r="CO51">
        <f>IF('8. Heures sociales'!$C$3="Score",1,10.5)</f>
        <v>10.5</v>
      </c>
      <c r="CP51">
        <f>IF('8. Heures sociales'!$C$3="Score",1,10.5)</f>
        <v>10.5</v>
      </c>
      <c r="CQ51">
        <f>IF('8. Heures sociales'!$C$3="Score",2,14.5)</f>
        <v>14.5</v>
      </c>
      <c r="CR51">
        <f>IF('8. Heures sociales'!$C$3="Score",1,13)</f>
        <v>13</v>
      </c>
      <c r="CS51">
        <f>IF('8. Heures sociales'!$C$3="Score",2,14)</f>
        <v>14</v>
      </c>
      <c r="CT51">
        <f>IF('8. Heures sociales'!$C$3="Score",2,13.5)</f>
        <v>13.5</v>
      </c>
      <c r="CU51">
        <f>IF('8. Heures sociales'!$C$3="Score",2,13.5)</f>
        <v>13.5</v>
      </c>
      <c r="CV51">
        <f>IF('8. Heures sociales'!$C$3="Score",1,9.5)</f>
        <v>9.5</v>
      </c>
      <c r="CW51">
        <f>IF('8. Heures sociales'!$C$3="Score",1,11)</f>
        <v>11</v>
      </c>
      <c r="CX51">
        <f>IF('8. Heures sociales'!$C$3="Score",1,7)</f>
        <v>7</v>
      </c>
      <c r="CY51">
        <f>IF('8. Heures sociales'!$C$3="Score",1,8.5)</f>
        <v>8.5</v>
      </c>
      <c r="CZ51">
        <f>IF('8. Heures sociales'!$C$3="Score",0,4)</f>
        <v>4</v>
      </c>
      <c r="DA51">
        <f>IF('8. Heures sociales'!$C$3="Score",1,6.5)</f>
        <v>6.5</v>
      </c>
    </row>
    <row r="52" spans="2:301" x14ac:dyDescent="0.35">
      <c r="B52" s="186" t="s">
        <v>654</v>
      </c>
      <c r="D52">
        <f t="shared" si="3"/>
        <v>11.211764705882352</v>
      </c>
      <c r="E52">
        <f>IF('8. Heures sociales'!$C$3="Score",,)</f>
        <v>0</v>
      </c>
      <c r="P52">
        <f>IF('8. Heures sociales'!$C$3="Score",,)</f>
        <v>0</v>
      </c>
      <c r="Q52">
        <f>IF('8. Heures sociales'!$C$3="Score",,)</f>
        <v>0</v>
      </c>
      <c r="R52">
        <f>IF('8. Heures sociales'!$C$3="Score",,)</f>
        <v>0</v>
      </c>
      <c r="S52">
        <f>IF('8. Heures sociales'!$C$3="Score",,)</f>
        <v>0</v>
      </c>
      <c r="T52">
        <f>IF('8. Heures sociales'!$C$3="Score",,)</f>
        <v>0</v>
      </c>
      <c r="U52">
        <f>IF('8. Heures sociales'!$C$3="Score",2,15)</f>
        <v>15</v>
      </c>
      <c r="V52">
        <f>IF('8. Heures sociales'!$C$3="Score",2,16.5)</f>
        <v>16.5</v>
      </c>
      <c r="W52">
        <f>IF('8. Heures sociales'!$C$3="Score",2,16.5)</f>
        <v>16.5</v>
      </c>
      <c r="X52">
        <f>IF('8. Heures sociales'!$C$3="Score",2,18)</f>
        <v>18</v>
      </c>
      <c r="Y52">
        <f>IF('8. Heures sociales'!$C$3="Score",2,16.5)</f>
        <v>16.5</v>
      </c>
      <c r="Z52">
        <f>IF('8. Heures sociales'!$C$3="Score",2,16.5)</f>
        <v>16.5</v>
      </c>
      <c r="AA52">
        <f>IF('8. Heures sociales'!$C$3="Score",1,6)</f>
        <v>6</v>
      </c>
      <c r="AB52">
        <f>IF('8. Heures sociales'!$C$3="Score",2,18.5)</f>
        <v>18.5</v>
      </c>
      <c r="AC52">
        <f>IF('8. Heures sociales'!$C$3="Score",2,17)</f>
        <v>17</v>
      </c>
      <c r="AD52">
        <f>IF('8. Heures sociales'!$C$3="Score",2,15.5)</f>
        <v>15.5</v>
      </c>
      <c r="AE52">
        <f>IF('8. Heures sociales'!$C$3="Score",2,15.5)</f>
        <v>15.5</v>
      </c>
      <c r="AF52">
        <f>IF('8. Heures sociales'!$C$3="Score",2,17)</f>
        <v>17</v>
      </c>
      <c r="AG52">
        <f>IF('8. Heures sociales'!$C$3="Score",2,17)</f>
        <v>17</v>
      </c>
      <c r="AH52">
        <f>IF('8. Heures sociales'!$C$3="Score",2,21.5)</f>
        <v>21.5</v>
      </c>
      <c r="AI52">
        <f>IF('8. Heures sociales'!$C$3="Score",1,9.5)</f>
        <v>9.5</v>
      </c>
      <c r="AJ52">
        <f>IF('8. Heures sociales'!$C$3="Score",1,11)</f>
        <v>11</v>
      </c>
      <c r="AK52">
        <f>IF('8. Heures sociales'!$C$3="Score",1,12.5)</f>
        <v>12.5</v>
      </c>
      <c r="AL52">
        <f>IF('8. Heures sociales'!$C$3="Score",2,15)</f>
        <v>15</v>
      </c>
      <c r="AM52">
        <f>IF('8. Heures sociales'!$C$3="Score",2,13.5)</f>
        <v>13.5</v>
      </c>
      <c r="AN52">
        <f>IF('8. Heures sociales'!$C$3="Score",2,13.5)</f>
        <v>13.5</v>
      </c>
      <c r="AO52">
        <f>IF('8. Heures sociales'!$C$3="Score",1,9)</f>
        <v>9</v>
      </c>
      <c r="AP52">
        <f>IF('8. Heures sociales'!$C$3="Score",1,11)</f>
        <v>11</v>
      </c>
      <c r="AQ52">
        <f>IF('8. Heures sociales'!$C$3="Score",1,9.5)</f>
        <v>9.5</v>
      </c>
      <c r="AR52">
        <f>IF('8. Heures sociales'!$C$3="Score",1,8)</f>
        <v>8</v>
      </c>
      <c r="AS52">
        <f>IF('8. Heures sociales'!$C$3="Score",0,4)</f>
        <v>4</v>
      </c>
      <c r="AT52">
        <f>IF('8. Heures sociales'!$C$3="Score",0,4)</f>
        <v>4</v>
      </c>
      <c r="AU52">
        <f>IF('8. Heures sociales'!$C$3="Score",0,2.5)</f>
        <v>2.5</v>
      </c>
      <c r="AV52">
        <f>IF('8. Heures sociales'!$C$3="Score",0,2.5)</f>
        <v>2.5</v>
      </c>
      <c r="AW52">
        <f>IF('8. Heures sociales'!$C$3="Score",0,0)</f>
        <v>0</v>
      </c>
      <c r="AX52">
        <f>IF('8. Heures sociales'!$C$3="Score",0,1.5)</f>
        <v>1.5</v>
      </c>
      <c r="AY52">
        <f>IF('8. Heures sociales'!$C$3="Score",0,1.5)</f>
        <v>1.5</v>
      </c>
      <c r="AZ52">
        <f>IF('8. Heures sociales'!$C$3="Score",0,3)</f>
        <v>3</v>
      </c>
      <c r="BA52">
        <f>IF('8. Heures sociales'!$C$3="Score",1,7)</f>
        <v>7</v>
      </c>
      <c r="BB52">
        <f>IF('8. Heures sociales'!$C$3="Score",1,7)</f>
        <v>7</v>
      </c>
      <c r="BC52">
        <f>IF('8. Heures sociales'!$C$3="Score",2,17.5)</f>
        <v>17.5</v>
      </c>
      <c r="BD52">
        <f>IF('8. Heures sociales'!$C$3="Score",2,17.5)</f>
        <v>17.5</v>
      </c>
      <c r="BE52">
        <f>IF('8. Heures sociales'!$C$3="Score",2,16)</f>
        <v>16</v>
      </c>
      <c r="BF52">
        <f>IF('8. Heures sociales'!$C$3="Score",2,16)</f>
        <v>16</v>
      </c>
      <c r="BG52">
        <f>IF('8. Heures sociales'!$C$3="Score",2,18.5)</f>
        <v>18.5</v>
      </c>
      <c r="BH52">
        <f>IF('8. Heures sociales'!$C$3="Score",2,14.5)</f>
        <v>14.5</v>
      </c>
      <c r="BI52">
        <f>IF('8. Heures sociales'!$C$3="Score",2,14.5)</f>
        <v>14.5</v>
      </c>
      <c r="BJ52">
        <f>IF('8. Heures sociales'!$C$3="Score",1,9.5)</f>
        <v>9.5</v>
      </c>
      <c r="BK52">
        <f>IF('8. Heures sociales'!$C$3="Score",1,9.5)</f>
        <v>9.5</v>
      </c>
      <c r="BL52">
        <f>IF('8. Heures sociales'!$C$3="Score",1,9.5)</f>
        <v>9.5</v>
      </c>
      <c r="BM52">
        <f>IF('8. Heures sociales'!$C$3="Score",1,11)</f>
        <v>11</v>
      </c>
      <c r="BN52">
        <f>IF('8. Heures sociales'!$C$3="Score",1,8.5)</f>
        <v>8.5</v>
      </c>
      <c r="BO52">
        <f>IF('8. Heures sociales'!$C$3="Score",1,8.5)</f>
        <v>8.5</v>
      </c>
      <c r="BP52">
        <f>IF('8. Heures sociales'!$C$3="Score",1,8.5)</f>
        <v>8.5</v>
      </c>
      <c r="BQ52">
        <f>IF('8. Heures sociales'!$C$3="Score",2,13.5)</f>
        <v>13.5</v>
      </c>
      <c r="BR52">
        <f>IF('8. Heures sociales'!$C$3="Score",2,13.5)</f>
        <v>13.5</v>
      </c>
      <c r="BS52">
        <f>IF('8. Heures sociales'!$C$3="Score",2,15)</f>
        <v>15</v>
      </c>
      <c r="BT52">
        <f>IF('8. Heures sociales'!$C$3="Score",2,17.5)</f>
        <v>17.5</v>
      </c>
      <c r="BU52">
        <f>IF('8. Heures sociales'!$C$3="Score",2,16)</f>
        <v>16</v>
      </c>
      <c r="BV52">
        <f>IF('8. Heures sociales'!$C$3="Score",2,16)</f>
        <v>16</v>
      </c>
      <c r="BW52">
        <f>IF('8. Heures sociales'!$C$3="Score",2,20)</f>
        <v>20</v>
      </c>
      <c r="BX52">
        <f>IF('8. Heures sociales'!$C$3="Score",1,10)</f>
        <v>10</v>
      </c>
      <c r="BY52">
        <f>IF('8. Heures sociales'!$C$3="Score",1,10)</f>
        <v>10</v>
      </c>
      <c r="BZ52">
        <f>IF('8. Heures sociales'!$C$3="Score",1,12)</f>
        <v>12</v>
      </c>
      <c r="CA52">
        <f>IF('8. Heures sociales'!$C$3="Score",1,8)</f>
        <v>8</v>
      </c>
      <c r="CB52">
        <f>IF('8. Heures sociales'!$C$3="Score",1,8)</f>
        <v>8</v>
      </c>
      <c r="CC52">
        <f>IF('8. Heures sociales'!$C$3="Score",1,9.5)</f>
        <v>9.5</v>
      </c>
      <c r="CD52">
        <f>IF('8. Heures sociales'!$C$3="Score",0,5.5)</f>
        <v>5.5</v>
      </c>
      <c r="CE52">
        <f>IF('8. Heures sociales'!$C$3="Score",1,10.5)</f>
        <v>10.5</v>
      </c>
      <c r="CF52">
        <f>IF('8. Heures sociales'!$C$3="Score",1,10.5)</f>
        <v>10.5</v>
      </c>
      <c r="CG52">
        <f>IF('8. Heures sociales'!$C$3="Score",1,7)</f>
        <v>7</v>
      </c>
      <c r="CH52">
        <f>IF('8. Heures sociales'!$C$3="Score",1,8.5)</f>
        <v>8.5</v>
      </c>
      <c r="CI52">
        <f>IF('8. Heures sociales'!$C$3="Score",1,8.5)</f>
        <v>8.5</v>
      </c>
      <c r="CJ52">
        <f>IF('8. Heures sociales'!$C$3="Score",1,7)</f>
        <v>7</v>
      </c>
      <c r="CK52">
        <f>IF('8. Heures sociales'!$C$3="Score",1,7)</f>
        <v>7</v>
      </c>
      <c r="CL52">
        <f>IF('8. Heures sociales'!$C$3="Score",1,7)</f>
        <v>7</v>
      </c>
      <c r="CM52">
        <f>IF('8. Heures sociales'!$C$3="Score",1,7)</f>
        <v>7</v>
      </c>
      <c r="CN52">
        <f>IF('8. Heures sociales'!$C$3="Score",1,11)</f>
        <v>11</v>
      </c>
      <c r="CO52">
        <f>IF('8. Heures sociales'!$C$3="Score",1,9.5)</f>
        <v>9.5</v>
      </c>
      <c r="CP52">
        <f>IF('8. Heures sociales'!$C$3="Score",1,11)</f>
        <v>11</v>
      </c>
      <c r="CQ52">
        <f>IF('8. Heures sociales'!$C$3="Score",1,12.5)</f>
        <v>12.5</v>
      </c>
      <c r="CR52">
        <f>IF('8. Heures sociales'!$C$3="Score",1,12.5)</f>
        <v>12.5</v>
      </c>
      <c r="CS52">
        <f>IF('8. Heures sociales'!$C$3="Score",1,11.5)</f>
        <v>11.5</v>
      </c>
      <c r="CT52">
        <f>IF('8. Heures sociales'!$C$3="Score",1,12)</f>
        <v>12</v>
      </c>
      <c r="CU52">
        <f>IF('8. Heures sociales'!$C$3="Score",1,12)</f>
        <v>12</v>
      </c>
      <c r="CV52">
        <f>IF('8. Heures sociales'!$C$3="Score",1,12)</f>
        <v>12</v>
      </c>
      <c r="CW52">
        <f>IF('8. Heures sociales'!$C$3="Score",1,10.5)</f>
        <v>10.5</v>
      </c>
      <c r="CX52">
        <f>IF('8. Heures sociales'!$C$3="Score",1,10.5)</f>
        <v>10.5</v>
      </c>
      <c r="CY52">
        <f>IF('8. Heures sociales'!$C$3="Score",1,10.5)</f>
        <v>10.5</v>
      </c>
      <c r="CZ52">
        <f>IF('8. Heures sociales'!$C$3="Score",1,9)</f>
        <v>9</v>
      </c>
      <c r="DA52">
        <f>IF('8. Heures sociales'!$C$3="Score",1,9)</f>
        <v>9</v>
      </c>
    </row>
    <row r="53" spans="2:301" x14ac:dyDescent="0.35">
      <c r="B53" s="186" t="s">
        <v>655</v>
      </c>
      <c r="D53">
        <f t="shared" si="3"/>
        <v>9.3529411764705888</v>
      </c>
      <c r="E53">
        <f>IF('8. Heures sociales'!$C$3="Score",,)</f>
        <v>0</v>
      </c>
      <c r="P53">
        <f>IF('8. Heures sociales'!$C$3="Score",,)</f>
        <v>0</v>
      </c>
      <c r="Q53">
        <f>IF('8. Heures sociales'!$C$3="Score",,)</f>
        <v>0</v>
      </c>
      <c r="R53">
        <f>IF('8. Heures sociales'!$C$3="Score",,)</f>
        <v>0</v>
      </c>
      <c r="S53">
        <f>IF('8. Heures sociales'!$C$3="Score",,)</f>
        <v>0</v>
      </c>
      <c r="T53">
        <f>IF('8. Heures sociales'!$C$3="Score",,)</f>
        <v>0</v>
      </c>
      <c r="U53">
        <f>IF('8. Heures sociales'!$C$3="Score",0,4.5)</f>
        <v>4.5</v>
      </c>
      <c r="V53">
        <f>IF('8. Heures sociales'!$C$3="Score",0,4.5)</f>
        <v>4.5</v>
      </c>
      <c r="W53">
        <f>IF('8. Heures sociales'!$C$3="Score",1,7)</f>
        <v>7</v>
      </c>
      <c r="X53">
        <f>IF('8. Heures sociales'!$C$3="Score",0,5.5)</f>
        <v>5.5</v>
      </c>
      <c r="Y53">
        <f>IF('8. Heures sociales'!$C$3="Score",1,7)</f>
        <v>7</v>
      </c>
      <c r="Z53">
        <f>IF('8. Heures sociales'!$C$3="Score",0,5.5)</f>
        <v>5.5</v>
      </c>
      <c r="AA53">
        <f>IF('8. Heures sociales'!$C$3="Score",0,5.5)</f>
        <v>5.5</v>
      </c>
      <c r="AB53">
        <f>IF('8. Heures sociales'!$C$3="Score",0,5.5)</f>
        <v>5.5</v>
      </c>
      <c r="AC53">
        <f>IF('8. Heures sociales'!$C$3="Score",1,7)</f>
        <v>7</v>
      </c>
      <c r="AD53">
        <f>IF('8. Heures sociales'!$C$3="Score",0,4.5)</f>
        <v>4.5</v>
      </c>
      <c r="AE53">
        <f>IF('8. Heures sociales'!$C$3="Score",1,8.5)</f>
        <v>8.5</v>
      </c>
      <c r="AF53">
        <f>IF('8. Heures sociales'!$C$3="Score",1,7)</f>
        <v>7</v>
      </c>
      <c r="AG53">
        <f>IF('8. Heures sociales'!$C$3="Score",1,8.5)</f>
        <v>8.5</v>
      </c>
      <c r="AH53">
        <f>IF('8. Heures sociales'!$C$3="Score",2,14)</f>
        <v>14</v>
      </c>
      <c r="AI53">
        <f>IF('8. Heures sociales'!$C$3="Score",2,14)</f>
        <v>14</v>
      </c>
      <c r="AJ53">
        <f>IF('8. Heures sociales'!$C$3="Score",1,12.5)</f>
        <v>12.5</v>
      </c>
      <c r="AK53">
        <f>IF('8. Heures sociales'!$C$3="Score",1,11)</f>
        <v>11</v>
      </c>
      <c r="AL53">
        <f>IF('8. Heures sociales'!$C$3="Score",1,7)</f>
        <v>7</v>
      </c>
      <c r="AM53">
        <f>IF('8. Heures sociales'!$C$3="Score",1,7)</f>
        <v>7</v>
      </c>
      <c r="AN53">
        <f>IF('8. Heures sociales'!$C$3="Score",0,5.5)</f>
        <v>5.5</v>
      </c>
      <c r="AO53">
        <f>IF('8. Heures sociales'!$C$3="Score",0,0)</f>
        <v>0</v>
      </c>
      <c r="AP53">
        <f>IF('8. Heures sociales'!$C$3="Score",0,0)</f>
        <v>0</v>
      </c>
      <c r="AQ53">
        <f>IF('8. Heures sociales'!$C$3="Score",0,4)</f>
        <v>4</v>
      </c>
      <c r="AR53">
        <f>IF('8. Heures sociales'!$C$3="Score",0,4)</f>
        <v>4</v>
      </c>
      <c r="AS53">
        <f>IF('8. Heures sociales'!$C$3="Score",0,5.5)</f>
        <v>5.5</v>
      </c>
      <c r="AT53">
        <f>IF('8. Heures sociales'!$C$3="Score",0,5.5)</f>
        <v>5.5</v>
      </c>
      <c r="AU53">
        <f>IF('8. Heures sociales'!$C$3="Score",1,7)</f>
        <v>7</v>
      </c>
      <c r="AV53">
        <f>IF('8. Heures sociales'!$C$3="Score",1,7)</f>
        <v>7</v>
      </c>
      <c r="AW53">
        <f>IF('8. Heures sociales'!$C$3="Score",1,7)</f>
        <v>7</v>
      </c>
      <c r="AX53">
        <f>IF('8. Heures sociales'!$C$3="Score",0,4.5)</f>
        <v>4.5</v>
      </c>
      <c r="AY53">
        <f>IF('8. Heures sociales'!$C$3="Score",0,4.5)</f>
        <v>4.5</v>
      </c>
      <c r="AZ53">
        <f>IF('8. Heures sociales'!$C$3="Score",0,4.5)</f>
        <v>4.5</v>
      </c>
      <c r="BA53">
        <f>IF('8. Heures sociales'!$C$3="Score",0,4.5)</f>
        <v>4.5</v>
      </c>
      <c r="BB53">
        <f>IF('8. Heures sociales'!$C$3="Score",0,4.5)</f>
        <v>4.5</v>
      </c>
      <c r="BC53">
        <f>IF('8. Heures sociales'!$C$3="Score",1,10)</f>
        <v>10</v>
      </c>
      <c r="BD53">
        <f>IF('8. Heures sociales'!$C$3="Score",2,22.5)</f>
        <v>22.5</v>
      </c>
      <c r="BE53">
        <f>IF('8. Heures sociales'!$C$3="Score",2,21)</f>
        <v>21</v>
      </c>
      <c r="BF53">
        <f>IF('8. Heures sociales'!$C$3="Score",2,22.5)</f>
        <v>22.5</v>
      </c>
      <c r="BG53">
        <f>IF('8. Heures sociales'!$C$3="Score",2,22.5)</f>
        <v>22.5</v>
      </c>
      <c r="BH53">
        <f>IF('8. Heures sociales'!$C$3="Score",2,22.5)</f>
        <v>22.5</v>
      </c>
      <c r="BI53">
        <f>IF('8. Heures sociales'!$C$3="Score",2,22.5)</f>
        <v>22.5</v>
      </c>
      <c r="BJ53">
        <f>IF('8. Heures sociales'!$C$3="Score",2,21.5)</f>
        <v>21.5</v>
      </c>
      <c r="BK53">
        <f>IF('8. Heures sociales'!$C$3="Score",1,9.5)</f>
        <v>9.5</v>
      </c>
      <c r="BL53">
        <f>IF('8. Heures sociales'!$C$3="Score",1,11)</f>
        <v>11</v>
      </c>
      <c r="BM53">
        <f>IF('8. Heures sociales'!$C$3="Score",2,13.5)</f>
        <v>13.5</v>
      </c>
      <c r="BN53">
        <f>IF('8. Heures sociales'!$C$3="Score",1,12)</f>
        <v>12</v>
      </c>
      <c r="BO53">
        <f>IF('8. Heures sociales'!$C$3="Score",1,12)</f>
        <v>12</v>
      </c>
      <c r="BP53">
        <f>IF('8. Heures sociales'!$C$3="Score",1,10.5)</f>
        <v>10.5</v>
      </c>
      <c r="BQ53">
        <f>IF('8. Heures sociales'!$C$3="Score",1,10.5)</f>
        <v>10.5</v>
      </c>
      <c r="BR53">
        <f>IF('8. Heures sociales'!$C$3="Score",1,10.5)</f>
        <v>10.5</v>
      </c>
      <c r="BS53">
        <f>IF('8. Heures sociales'!$C$3="Score",1,13)</f>
        <v>13</v>
      </c>
      <c r="BT53">
        <f>IF('8. Heures sociales'!$C$3="Score",1,9)</f>
        <v>9</v>
      </c>
      <c r="BU53">
        <f>IF('8. Heures sociales'!$C$3="Score",1,9)</f>
        <v>9</v>
      </c>
      <c r="BV53">
        <f>IF('8. Heures sociales'!$C$3="Score",1,10.5)</f>
        <v>10.5</v>
      </c>
      <c r="BW53">
        <f>IF('8. Heures sociales'!$C$3="Score",1,12)</f>
        <v>12</v>
      </c>
      <c r="BX53">
        <f>IF('8. Heures sociales'!$C$3="Score",1,7.5)</f>
        <v>7.5</v>
      </c>
      <c r="BY53">
        <f>IF('8. Heures sociales'!$C$3="Score",1,9.5)</f>
        <v>9.5</v>
      </c>
      <c r="BZ53">
        <f>IF('8. Heures sociales'!$C$3="Score",0,5.5)</f>
        <v>5.5</v>
      </c>
      <c r="CA53">
        <f>IF('8. Heures sociales'!$C$3="Score",1,7)</f>
        <v>7</v>
      </c>
      <c r="CB53">
        <f>IF('8. Heures sociales'!$C$3="Score",1,7)</f>
        <v>7</v>
      </c>
      <c r="CC53">
        <f>IF('8. Heures sociales'!$C$3="Score",1,7)</f>
        <v>7</v>
      </c>
      <c r="CD53">
        <f>IF('8. Heures sociales'!$C$3="Score",1,7)</f>
        <v>7</v>
      </c>
      <c r="CE53">
        <f>IF('8. Heures sociales'!$C$3="Score",1,7)</f>
        <v>7</v>
      </c>
      <c r="CF53">
        <f>IF('8. Heures sociales'!$C$3="Score",0,4.5)</f>
        <v>4.5</v>
      </c>
      <c r="CG53">
        <f>IF('8. Heures sociales'!$C$3="Score",1,6)</f>
        <v>6</v>
      </c>
      <c r="CH53">
        <f>IF('8. Heures sociales'!$C$3="Score",1,6)</f>
        <v>6</v>
      </c>
      <c r="CI53">
        <f>IF('8. Heures sociales'!$C$3="Score",1,6)</f>
        <v>6</v>
      </c>
      <c r="CJ53">
        <f>IF('8. Heures sociales'!$C$3="Score",1,8.5)</f>
        <v>8.5</v>
      </c>
      <c r="CK53">
        <f>IF('8. Heures sociales'!$C$3="Score",1,7)</f>
        <v>7</v>
      </c>
      <c r="CL53">
        <f>IF('8. Heures sociales'!$C$3="Score",1,12.5)</f>
        <v>12.5</v>
      </c>
      <c r="CM53">
        <f>IF('8. Heures sociales'!$C$3="Score",1,12.5)</f>
        <v>12.5</v>
      </c>
      <c r="CN53">
        <f>IF('8. Heures sociales'!$C$3="Score",2,15)</f>
        <v>15</v>
      </c>
      <c r="CO53">
        <f>IF('8. Heures sociales'!$C$3="Score",2,13.5)</f>
        <v>13.5</v>
      </c>
      <c r="CP53">
        <f>IF('8. Heures sociales'!$C$3="Score",2,13.5)</f>
        <v>13.5</v>
      </c>
      <c r="CQ53">
        <f>IF('8. Heures sociales'!$C$3="Score",1,11)</f>
        <v>11</v>
      </c>
      <c r="CR53">
        <f>IF('8. Heures sociales'!$C$3="Score",1,11)</f>
        <v>11</v>
      </c>
      <c r="CS53">
        <f>IF('8. Heures sociales'!$C$3="Score",0,5.5)</f>
        <v>5.5</v>
      </c>
      <c r="CT53">
        <f>IF('8. Heures sociales'!$C$3="Score",1,8)</f>
        <v>8</v>
      </c>
      <c r="CU53">
        <f>IF('8. Heures sociales'!$C$3="Score",0,4)</f>
        <v>4</v>
      </c>
      <c r="CV53">
        <f>IF('8. Heures sociales'!$C$3="Score",0,5.5)</f>
        <v>5.5</v>
      </c>
      <c r="CW53">
        <f>IF('8. Heures sociales'!$C$3="Score",1,9.5)</f>
        <v>9.5</v>
      </c>
      <c r="CX53">
        <f>IF('8. Heures sociales'!$C$3="Score",1,8)</f>
        <v>8</v>
      </c>
      <c r="CY53">
        <f>IF('8. Heures sociales'!$C$3="Score",1,12)</f>
        <v>12</v>
      </c>
      <c r="CZ53">
        <f>IF('8. Heures sociales'!$C$3="Score",1,13)</f>
        <v>13</v>
      </c>
      <c r="DA53">
        <f>IF('8. Heures sociales'!$C$3="Score",2,23)</f>
        <v>23</v>
      </c>
    </row>
    <row r="54" spans="2:301" x14ac:dyDescent="0.35">
      <c r="B54" s="186" t="s">
        <v>657</v>
      </c>
      <c r="D54">
        <f t="shared" si="3"/>
        <v>8.9352941176470591</v>
      </c>
      <c r="E54">
        <f>IF('8. Heures sociales'!$C$3="Score",,)</f>
        <v>0</v>
      </c>
      <c r="P54">
        <f>IF('8. Heures sociales'!$C$3="Score",,)</f>
        <v>0</v>
      </c>
      <c r="Q54">
        <f>IF('8. Heures sociales'!$C$3="Score",,)</f>
        <v>0</v>
      </c>
      <c r="R54">
        <f>IF('8. Heures sociales'!$C$3="Score",,)</f>
        <v>0</v>
      </c>
      <c r="S54">
        <f>IF('8. Heures sociales'!$C$3="Score",,)</f>
        <v>0</v>
      </c>
      <c r="T54">
        <f>IF('8. Heures sociales'!$C$3="Score",,)</f>
        <v>0</v>
      </c>
      <c r="U54">
        <f>IF('8. Heures sociales'!$C$3="Score",0,1.5)</f>
        <v>1.5</v>
      </c>
      <c r="V54">
        <f>IF('8. Heures sociales'!$C$3="Score",0,5.5)</f>
        <v>5.5</v>
      </c>
      <c r="W54">
        <f>IF('8. Heures sociales'!$C$3="Score",0,5.5)</f>
        <v>5.5</v>
      </c>
      <c r="X54">
        <f>IF('8. Heures sociales'!$C$3="Score",1,7)</f>
        <v>7</v>
      </c>
      <c r="Y54">
        <f>IF('8. Heures sociales'!$C$3="Score",1,7)</f>
        <v>7</v>
      </c>
      <c r="Z54">
        <f>IF('8. Heures sociales'!$C$3="Score",1,7)</f>
        <v>7</v>
      </c>
      <c r="AA54">
        <f>IF('8. Heures sociales'!$C$3="Score",2,17.5)</f>
        <v>17.5</v>
      </c>
      <c r="AB54">
        <f>IF('8. Heures sociales'!$C$3="Score",2,17.5)</f>
        <v>17.5</v>
      </c>
      <c r="AC54">
        <f>IF('8. Heures sociales'!$C$3="Score",2,13.5)</f>
        <v>13.5</v>
      </c>
      <c r="AD54">
        <f>IF('8. Heures sociales'!$C$3="Score",2,17.5)</f>
        <v>17.5</v>
      </c>
      <c r="AE54">
        <f>IF('8. Heures sociales'!$C$3="Score",2,16)</f>
        <v>16</v>
      </c>
      <c r="AF54">
        <f>IF('8. Heures sociales'!$C$3="Score",2,16)</f>
        <v>16</v>
      </c>
      <c r="AG54">
        <f>IF('8. Heures sociales'!$C$3="Score",2,20)</f>
        <v>20</v>
      </c>
      <c r="AH54">
        <f>IF('8. Heures sociales'!$C$3="Score",1,10)</f>
        <v>10</v>
      </c>
      <c r="AI54">
        <f>IF('8. Heures sociales'!$C$3="Score",2,22.5)</f>
        <v>22.5</v>
      </c>
      <c r="AJ54">
        <f>IF('8. Heures sociales'!$C$3="Score",2,24)</f>
        <v>24</v>
      </c>
      <c r="AK54">
        <f>IF('8. Heures sociales'!$C$3="Score",2,21.5)</f>
        <v>21.5</v>
      </c>
      <c r="AL54">
        <f>IF('8. Heures sociales'!$C$3="Score",2,23)</f>
        <v>23</v>
      </c>
      <c r="AM54">
        <f>IF('8. Heures sociales'!$C$3="Score",2,23)</f>
        <v>23</v>
      </c>
      <c r="AN54">
        <f>IF('8. Heures sociales'!$C$3="Score",2,20.5)</f>
        <v>20.5</v>
      </c>
      <c r="AO54">
        <f>IF('8. Heures sociales'!$C$3="Score",2,20)</f>
        <v>20</v>
      </c>
      <c r="AP54">
        <f>IF('8. Heures sociales'!$C$3="Score",1,7.5)</f>
        <v>7.5</v>
      </c>
      <c r="AQ54">
        <f>IF('8. Heures sociales'!$C$3="Score",1,6)</f>
        <v>6</v>
      </c>
      <c r="AR54">
        <f>IF('8. Heures sociales'!$C$3="Score",0,4.5)</f>
        <v>4.5</v>
      </c>
      <c r="AS54">
        <f>IF('8. Heures sociales'!$C$3="Score",0,3)</f>
        <v>3</v>
      </c>
      <c r="AT54">
        <f>IF('8. Heures sociales'!$C$3="Score",0,3)</f>
        <v>3</v>
      </c>
      <c r="AU54">
        <f>IF('8. Heures sociales'!$C$3="Score",0,1.5)</f>
        <v>1.5</v>
      </c>
      <c r="AV54">
        <f>IF('8. Heures sociales'!$C$3="Score",1,7)</f>
        <v>7</v>
      </c>
      <c r="AW54">
        <f>IF('8. Heures sociales'!$C$3="Score",1,7)</f>
        <v>7</v>
      </c>
      <c r="AX54">
        <f>IF('8. Heures sociales'!$C$3="Score",1,8.5)</f>
        <v>8.5</v>
      </c>
      <c r="AY54">
        <f>IF('8. Heures sociales'!$C$3="Score",1,8.5)</f>
        <v>8.5</v>
      </c>
      <c r="AZ54">
        <f>IF('8. Heures sociales'!$C$3="Score",1,8.5)</f>
        <v>8.5</v>
      </c>
      <c r="BA54">
        <f>IF('8. Heures sociales'!$C$3="Score",1,8.5)</f>
        <v>8.5</v>
      </c>
      <c r="BB54">
        <f>IF('8. Heures sociales'!$C$3="Score",1,12.5)</f>
        <v>12.5</v>
      </c>
      <c r="BC54">
        <f>IF('8. Heures sociales'!$C$3="Score",1,7.5)</f>
        <v>7.5</v>
      </c>
      <c r="BD54">
        <f>IF('8. Heures sociales'!$C$3="Score",1,10)</f>
        <v>10</v>
      </c>
      <c r="BE54">
        <f>IF('8. Heures sociales'!$C$3="Score",1,8.5)</f>
        <v>8.5</v>
      </c>
      <c r="BF54">
        <f>IF('8. Heures sociales'!$C$3="Score",1,10)</f>
        <v>10</v>
      </c>
      <c r="BG54">
        <f>IF('8. Heures sociales'!$C$3="Score",1,11.5)</f>
        <v>11.5</v>
      </c>
      <c r="BH54">
        <f>IF('8. Heures sociales'!$C$3="Score",1,10)</f>
        <v>10</v>
      </c>
      <c r="BI54">
        <f>IF('8. Heures sociales'!$C$3="Score",1,10)</f>
        <v>10</v>
      </c>
      <c r="BJ54">
        <f>IF('8. Heures sociales'!$C$3="Score",1,10)</f>
        <v>10</v>
      </c>
      <c r="BK54">
        <f>IF('8. Heures sociales'!$C$3="Score",1,10)</f>
        <v>10</v>
      </c>
      <c r="BL54">
        <f>IF('8. Heures sociales'!$C$3="Score",1,10)</f>
        <v>10</v>
      </c>
      <c r="BM54">
        <f>IF('8. Heures sociales'!$C$3="Score",1,8.5)</f>
        <v>8.5</v>
      </c>
      <c r="BN54">
        <f>IF('8. Heures sociales'!$C$3="Score",1,8.5)</f>
        <v>8.5</v>
      </c>
      <c r="BO54">
        <f>IF('8. Heures sociales'!$C$3="Score",1,10)</f>
        <v>10</v>
      </c>
      <c r="BP54">
        <f>IF('8. Heures sociales'!$C$3="Score",1,7.5)</f>
        <v>7.5</v>
      </c>
      <c r="BQ54">
        <f>IF('8. Heures sociales'!$C$3="Score",1,7)</f>
        <v>7</v>
      </c>
      <c r="BR54">
        <f>IF('8. Heures sociales'!$C$3="Score",0,4.5)</f>
        <v>4.5</v>
      </c>
      <c r="BS54">
        <f>IF('8. Heures sociales'!$C$3="Score",0,4.5)</f>
        <v>4.5</v>
      </c>
      <c r="BT54">
        <f>IF('8. Heures sociales'!$C$3="Score",0,4.5)</f>
        <v>4.5</v>
      </c>
      <c r="BU54">
        <f>IF('8. Heures sociales'!$C$3="Score",0,3)</f>
        <v>3</v>
      </c>
      <c r="BV54">
        <f>IF('8. Heures sociales'!$C$3="Score",0,5.5)</f>
        <v>5.5</v>
      </c>
      <c r="BW54">
        <f>IF('8. Heures sociales'!$C$3="Score",0,4)</f>
        <v>4</v>
      </c>
      <c r="BX54">
        <f>IF('8. Heures sociales'!$C$3="Score",2,14.5)</f>
        <v>14.5</v>
      </c>
      <c r="BY54">
        <f>IF('8. Heures sociales'!$C$3="Score",2,14.5)</f>
        <v>14.5</v>
      </c>
      <c r="BZ54">
        <f>IF('8. Heures sociales'!$C$3="Score",2,17)</f>
        <v>17</v>
      </c>
      <c r="CA54">
        <f>IF('8. Heures sociales'!$C$3="Score",2,17)</f>
        <v>17</v>
      </c>
      <c r="CB54">
        <f>IF('8. Heures sociales'!$C$3="Score",2,18.5)</f>
        <v>18.5</v>
      </c>
      <c r="CC54">
        <f>IF('8. Heures sociales'!$C$3="Score",2,14.5)</f>
        <v>14.5</v>
      </c>
      <c r="CD54">
        <f>IF('8. Heures sociales'!$C$3="Score",2,14.5)</f>
        <v>14.5</v>
      </c>
      <c r="CE54">
        <f>IF('8. Heures sociales'!$C$3="Score",1,8.5)</f>
        <v>8.5</v>
      </c>
      <c r="CF54">
        <f>IF('8. Heures sociales'!$C$3="Score",1,9)</f>
        <v>9</v>
      </c>
      <c r="CG54">
        <f>IF('8. Heures sociales'!$C$3="Score",1,6.5)</f>
        <v>6.5</v>
      </c>
      <c r="CH54">
        <f>IF('8. Heures sociales'!$C$3="Score",1,6.5)</f>
        <v>6.5</v>
      </c>
      <c r="CI54">
        <f>IF('8. Heures sociales'!$C$3="Score",0,5)</f>
        <v>5</v>
      </c>
      <c r="CJ54">
        <f>IF('8. Heures sociales'!$C$3="Score",1,6.5)</f>
        <v>6.5</v>
      </c>
      <c r="CK54">
        <f>IF('8. Heures sociales'!$C$3="Score",1,8)</f>
        <v>8</v>
      </c>
      <c r="CL54">
        <f>IF('8. Heures sociales'!$C$3="Score",0,3.5)</f>
        <v>3.5</v>
      </c>
      <c r="CM54">
        <f>IF('8. Heures sociales'!$C$3="Score",0,3)</f>
        <v>3</v>
      </c>
      <c r="CN54">
        <f>IF('8. Heures sociales'!$C$3="Score",0,3)</f>
        <v>3</v>
      </c>
      <c r="CO54">
        <f>IF('8. Heures sociales'!$C$3="Score",0,3)</f>
        <v>3</v>
      </c>
      <c r="CP54">
        <f>IF('8. Heures sociales'!$C$3="Score",0,3)</f>
        <v>3</v>
      </c>
      <c r="CQ54">
        <f>IF('8. Heures sociales'!$C$3="Score",0,1.5)</f>
        <v>1.5</v>
      </c>
      <c r="CR54">
        <f>IF('8. Heures sociales'!$C$3="Score",0,0)</f>
        <v>0</v>
      </c>
      <c r="CS54">
        <f>IF('8. Heures sociales'!$C$3="Score",0,0)</f>
        <v>0</v>
      </c>
      <c r="CT54">
        <f>IF('8. Heures sociales'!$C$3="Score",0,0)</f>
        <v>0</v>
      </c>
      <c r="CU54">
        <f>IF('8. Heures sociales'!$C$3="Score",0,1.5)</f>
        <v>1.5</v>
      </c>
      <c r="CV54">
        <f>IF('8. Heures sociales'!$C$3="Score",0,1.5)</f>
        <v>1.5</v>
      </c>
      <c r="CW54">
        <f>IF('8. Heures sociales'!$C$3="Score",0,3)</f>
        <v>3</v>
      </c>
      <c r="CX54">
        <f>IF('8. Heures sociales'!$C$3="Score",0,4.5)</f>
        <v>4.5</v>
      </c>
      <c r="CY54">
        <f>IF('8. Heures sociales'!$C$3="Score",0,4.5)</f>
        <v>4.5</v>
      </c>
      <c r="CZ54">
        <f>IF('8. Heures sociales'!$C$3="Score",0,0)</f>
        <v>0</v>
      </c>
      <c r="DA54">
        <f>IF('8. Heures sociales'!$C$3="Score",0,0)</f>
        <v>0</v>
      </c>
      <c r="DB54">
        <f>IF('8. Heures sociales'!$C$3="Score",0,0)</f>
        <v>0</v>
      </c>
      <c r="DC54">
        <f>IF('8. Heures sociales'!$C$3="Score",0,0)</f>
        <v>0</v>
      </c>
      <c r="DD54">
        <f>IF('8. Heures sociales'!$C$3="Score",0,0)</f>
        <v>0</v>
      </c>
      <c r="DE54">
        <f>IF('8. Heures sociales'!$C$3="Score",0,0)</f>
        <v>0</v>
      </c>
      <c r="DF54">
        <f>IF('8. Heures sociales'!$C$3="Score",0,0)</f>
        <v>0</v>
      </c>
      <c r="DG54">
        <f>IF('8. Heures sociales'!$C$3="Score",0,0)</f>
        <v>0</v>
      </c>
      <c r="DH54">
        <f>IF('8. Heures sociales'!$C$3="Score",0,0)</f>
        <v>0</v>
      </c>
      <c r="DI54">
        <f>IF('8. Heures sociales'!$C$3="Score",0,0)</f>
        <v>0</v>
      </c>
      <c r="DJ54">
        <f>IF('8. Heures sociales'!$C$3="Score",0,0)</f>
        <v>0</v>
      </c>
      <c r="DK54">
        <f>IF('8. Heures sociales'!$C$3="Score",0,0)</f>
        <v>0</v>
      </c>
      <c r="DL54">
        <f>IF('8. Heures sociales'!$C$3="Score",0,0)</f>
        <v>0</v>
      </c>
      <c r="DM54">
        <f>IF('8. Heures sociales'!$C$3="Score",0,0)</f>
        <v>0</v>
      </c>
      <c r="DN54">
        <f>IF('8. Heures sociales'!$C$3="Score",0,0)</f>
        <v>0</v>
      </c>
      <c r="DO54">
        <f>IF('8. Heures sociales'!$C$3="Score",0,0)</f>
        <v>0</v>
      </c>
      <c r="DP54">
        <f>IF('8. Heures sociales'!$C$3="Score",0,0)</f>
        <v>0</v>
      </c>
      <c r="DQ54">
        <f>IF('8. Heures sociales'!$C$3="Score",0,0)</f>
        <v>0</v>
      </c>
      <c r="DR54">
        <f>IF('8. Heures sociales'!$C$3="Score",0,0)</f>
        <v>0</v>
      </c>
      <c r="DS54">
        <f>IF('8. Heures sociales'!$C$3="Score",0,0)</f>
        <v>0</v>
      </c>
      <c r="DT54">
        <f>IF('8. Heures sociales'!$C$3="Score",0,0)</f>
        <v>0</v>
      </c>
      <c r="DU54">
        <f>IF('8. Heures sociales'!$C$3="Score",0,0)</f>
        <v>0</v>
      </c>
      <c r="DV54">
        <f>IF('8. Heures sociales'!$C$3="Score",0,0)</f>
        <v>0</v>
      </c>
      <c r="DW54">
        <f>IF('8. Heures sociales'!$C$3="Score",0,0)</f>
        <v>0</v>
      </c>
      <c r="DX54">
        <f>IF('8. Heures sociales'!$C$3="Score",0,0)</f>
        <v>0</v>
      </c>
      <c r="DY54">
        <f>IF('8. Heures sociales'!$C$3="Score",0,0)</f>
        <v>0</v>
      </c>
      <c r="DZ54">
        <f>IF('8. Heures sociales'!$C$3="Score",0,0)</f>
        <v>0</v>
      </c>
      <c r="EA54">
        <f>IF('8. Heures sociales'!$C$3="Score",0,0)</f>
        <v>0</v>
      </c>
      <c r="EB54">
        <f>IF('8. Heures sociales'!$C$3="Score",0,0)</f>
        <v>0</v>
      </c>
      <c r="EC54">
        <f>IF('8. Heures sociales'!$C$3="Score",0,0)</f>
        <v>0</v>
      </c>
      <c r="ED54">
        <f>IF('8. Heures sociales'!$C$3="Score",0,0)</f>
        <v>0</v>
      </c>
      <c r="EE54">
        <f>IF('8. Heures sociales'!$C$3="Score",0,0)</f>
        <v>0</v>
      </c>
      <c r="EF54">
        <f>IF('8. Heures sociales'!$C$3="Score",0,0)</f>
        <v>0</v>
      </c>
      <c r="EG54">
        <f>IF('8. Heures sociales'!$C$3="Score",0,0)</f>
        <v>0</v>
      </c>
      <c r="EH54">
        <f>IF('8. Heures sociales'!$C$3="Score",0,0)</f>
        <v>0</v>
      </c>
      <c r="EI54">
        <f>IF('8. Heures sociales'!$C$3="Score",0,0)</f>
        <v>0</v>
      </c>
      <c r="EJ54">
        <f>IF('8. Heures sociales'!$C$3="Score",0,0)</f>
        <v>0</v>
      </c>
      <c r="EK54">
        <f>IF('8. Heures sociales'!$C$3="Score",0,0)</f>
        <v>0</v>
      </c>
      <c r="EL54">
        <f>IF('8. Heures sociales'!$C$3="Score",0,0)</f>
        <v>0</v>
      </c>
      <c r="EM54">
        <f>IF('8. Heures sociales'!$C$3="Score",0,0)</f>
        <v>0</v>
      </c>
      <c r="EN54">
        <f>IF('8. Heures sociales'!$C$3="Score",0,0)</f>
        <v>0</v>
      </c>
      <c r="EO54">
        <f>IF('8. Heures sociales'!$C$3="Score",0,0)</f>
        <v>0</v>
      </c>
      <c r="EP54">
        <f>IF('8. Heures sociales'!$C$3="Score",0,0)</f>
        <v>0</v>
      </c>
      <c r="EQ54">
        <f>IF('8. Heures sociales'!$C$3="Score",0,0)</f>
        <v>0</v>
      </c>
      <c r="ER54">
        <f>IF('8. Heures sociales'!$C$3="Score",0,0)</f>
        <v>0</v>
      </c>
      <c r="ES54">
        <f>IF('8. Heures sociales'!$C$3="Score",0,0)</f>
        <v>0</v>
      </c>
      <c r="ET54">
        <f>IF('8. Heures sociales'!$C$3="Score",0,0)</f>
        <v>0</v>
      </c>
      <c r="EU54">
        <f>IF('8. Heures sociales'!$C$3="Score",0,0)</f>
        <v>0</v>
      </c>
      <c r="EV54">
        <f>IF('8. Heures sociales'!$C$3="Score",0,0)</f>
        <v>0</v>
      </c>
      <c r="EW54">
        <f>IF('8. Heures sociales'!$C$3="Score",0,0)</f>
        <v>0</v>
      </c>
      <c r="EX54">
        <f>IF('8. Heures sociales'!$C$3="Score",0,0)</f>
        <v>0</v>
      </c>
      <c r="EY54">
        <f>IF('8. Heures sociales'!$C$3="Score",0,0)</f>
        <v>0</v>
      </c>
      <c r="EZ54">
        <f>IF('8. Heures sociales'!$C$3="Score",0,0)</f>
        <v>0</v>
      </c>
      <c r="FA54">
        <f>IF('8. Heures sociales'!$C$3="Score",0,0)</f>
        <v>0</v>
      </c>
      <c r="FB54">
        <f>IF('8. Heures sociales'!$C$3="Score",0,0)</f>
        <v>0</v>
      </c>
      <c r="FC54">
        <f>IF('8. Heures sociales'!$C$3="Score",0,0)</f>
        <v>0</v>
      </c>
      <c r="FD54">
        <f>IF('8. Heures sociales'!$C$3="Score",0,0)</f>
        <v>0</v>
      </c>
      <c r="FE54">
        <f>IF('8. Heures sociales'!$C$3="Score",0,0)</f>
        <v>0</v>
      </c>
      <c r="FF54">
        <f>IF('8. Heures sociales'!$C$3="Score",0,0)</f>
        <v>0</v>
      </c>
      <c r="FG54">
        <f>IF('8. Heures sociales'!$C$3="Score",0,0)</f>
        <v>0</v>
      </c>
      <c r="FH54">
        <f>IF('8. Heures sociales'!$C$3="Score",0,0)</f>
        <v>0</v>
      </c>
      <c r="FI54">
        <f>IF('8. Heures sociales'!$C$3="Score",0,0)</f>
        <v>0</v>
      </c>
      <c r="FJ54">
        <f>IF('8. Heures sociales'!$C$3="Score",0,0)</f>
        <v>0</v>
      </c>
      <c r="FK54">
        <f>IF('8. Heures sociales'!$C$3="Score",0,0)</f>
        <v>0</v>
      </c>
      <c r="FL54">
        <f>IF('8. Heures sociales'!$C$3="Score",0,0)</f>
        <v>0</v>
      </c>
      <c r="FM54">
        <f>IF('8. Heures sociales'!$C$3="Score",0,0)</f>
        <v>0</v>
      </c>
      <c r="FN54">
        <f>IF('8. Heures sociales'!$C$3="Score",0,0)</f>
        <v>0</v>
      </c>
      <c r="FO54">
        <f>IF('8. Heures sociales'!$C$3="Score",0,0)</f>
        <v>0</v>
      </c>
      <c r="FP54">
        <f>IF('8. Heures sociales'!$C$3="Score",0,0)</f>
        <v>0</v>
      </c>
      <c r="FQ54">
        <f>IF('8. Heures sociales'!$C$3="Score",0,0)</f>
        <v>0</v>
      </c>
      <c r="FR54">
        <f>IF('8. Heures sociales'!$C$3="Score",0,0)</f>
        <v>0</v>
      </c>
      <c r="FS54">
        <f>IF('8. Heures sociales'!$C$3="Score",0,0)</f>
        <v>0</v>
      </c>
      <c r="FT54">
        <f>IF('8. Heures sociales'!$C$3="Score",0,0)</f>
        <v>0</v>
      </c>
      <c r="FU54">
        <f>IF('8. Heures sociales'!$C$3="Score",,)</f>
        <v>0</v>
      </c>
      <c r="FV54">
        <f>IF('8. Heures sociales'!$C$3="Score",,)</f>
        <v>0</v>
      </c>
      <c r="FW54">
        <f>IF('8. Heures sociales'!$C$3="Score",,)</f>
        <v>0</v>
      </c>
      <c r="FX54">
        <f>IF('8. Heures sociales'!$C$3="Score",,)</f>
        <v>0</v>
      </c>
      <c r="FY54">
        <f>IF('8. Heures sociales'!$C$3="Score",,)</f>
        <v>0</v>
      </c>
      <c r="FZ54">
        <f>IF('8. Heures sociales'!$C$3="Score",,)</f>
        <v>0</v>
      </c>
      <c r="GA54">
        <f>IF('8. Heures sociales'!$C$3="Score",,)</f>
        <v>0</v>
      </c>
      <c r="GB54">
        <f>IF('8. Heures sociales'!$C$3="Score",,)</f>
        <v>0</v>
      </c>
      <c r="GC54">
        <f>IF('8. Heures sociales'!$C$3="Score",,)</f>
        <v>0</v>
      </c>
      <c r="GD54">
        <f>IF('8. Heures sociales'!$C$3="Score",,)</f>
        <v>0</v>
      </c>
      <c r="GE54">
        <f>IF('8. Heures sociales'!$C$3="Score",,)</f>
        <v>0</v>
      </c>
      <c r="GF54">
        <f>IF('8. Heures sociales'!$C$3="Score",,)</f>
        <v>0</v>
      </c>
      <c r="GG54">
        <f>IF('8. Heures sociales'!$C$3="Score",,)</f>
        <v>0</v>
      </c>
      <c r="GH54">
        <f>IF('8. Heures sociales'!$C$3="Score",,)</f>
        <v>0</v>
      </c>
      <c r="GI54">
        <f>IF('8. Heures sociales'!$C$3="Score",,)</f>
        <v>0</v>
      </c>
      <c r="GJ54">
        <f>IF('8. Heures sociales'!$C$3="Score",,)</f>
        <v>0</v>
      </c>
      <c r="GK54">
        <f>IF('8. Heures sociales'!$C$3="Score",,)</f>
        <v>0</v>
      </c>
      <c r="GL54">
        <f>IF('8. Heures sociales'!$C$3="Score",,)</f>
        <v>0</v>
      </c>
      <c r="GM54">
        <f>IF('8. Heures sociales'!$C$3="Score",,)</f>
        <v>0</v>
      </c>
      <c r="GN54">
        <f>IF('8. Heures sociales'!$C$3="Score",,)</f>
        <v>0</v>
      </c>
      <c r="GO54">
        <f>IF('8. Heures sociales'!$C$3="Score",,)</f>
        <v>0</v>
      </c>
      <c r="GP54">
        <f>IF('8. Heures sociales'!$C$3="Score",,)</f>
        <v>0</v>
      </c>
      <c r="GQ54">
        <f>IF('8. Heures sociales'!$C$3="Score",,)</f>
        <v>0</v>
      </c>
      <c r="GR54">
        <f>IF('8. Heures sociales'!$C$3="Score",,)</f>
        <v>0</v>
      </c>
      <c r="GS54">
        <f>IF('8. Heures sociales'!$C$3="Score",,)</f>
        <v>0</v>
      </c>
      <c r="GT54">
        <f>IF('8. Heures sociales'!$C$3="Score",,)</f>
        <v>0</v>
      </c>
      <c r="GU54">
        <f>IF('8. Heures sociales'!$C$3="Score",,)</f>
        <v>0</v>
      </c>
      <c r="GV54">
        <f>IF('8. Heures sociales'!$C$3="Score",,)</f>
        <v>0</v>
      </c>
      <c r="GW54">
        <f>IF('8. Heures sociales'!$C$3="Score",,)</f>
        <v>0</v>
      </c>
      <c r="GX54">
        <f>IF('8. Heures sociales'!$C$3="Score",,)</f>
        <v>0</v>
      </c>
      <c r="GY54">
        <f>IF('8. Heures sociales'!$C$3="Score",,)</f>
        <v>0</v>
      </c>
      <c r="GZ54">
        <f>IF('8. Heures sociales'!$C$3="Score",,)</f>
        <v>0</v>
      </c>
      <c r="HA54">
        <f>IF('8. Heures sociales'!$C$3="Score",,)</f>
        <v>0</v>
      </c>
      <c r="HB54">
        <f>IF('8. Heures sociales'!$C$3="Score",,)</f>
        <v>0</v>
      </c>
      <c r="HC54">
        <f>IF('8. Heures sociales'!$C$3="Score",,)</f>
        <v>0</v>
      </c>
      <c r="HD54">
        <f>IF('8. Heures sociales'!$C$3="Score",,)</f>
        <v>0</v>
      </c>
      <c r="HE54">
        <f>IF('8. Heures sociales'!$C$3="Score",,)</f>
        <v>0</v>
      </c>
      <c r="HF54">
        <f>IF('8. Heures sociales'!$C$3="Score",,)</f>
        <v>0</v>
      </c>
      <c r="HG54">
        <f>IF('8. Heures sociales'!$C$3="Score",,)</f>
        <v>0</v>
      </c>
      <c r="HH54">
        <f>IF('8. Heures sociales'!$C$3="Score",,)</f>
        <v>0</v>
      </c>
      <c r="HI54">
        <f>IF('8. Heures sociales'!$C$3="Score",,)</f>
        <v>0</v>
      </c>
      <c r="HJ54">
        <f>IF('8. Heures sociales'!$C$3="Score",,)</f>
        <v>0</v>
      </c>
      <c r="HK54">
        <f>IF('8. Heures sociales'!$C$3="Score",,)</f>
        <v>0</v>
      </c>
      <c r="HL54">
        <f>IF('8. Heures sociales'!$C$3="Score",,)</f>
        <v>0</v>
      </c>
      <c r="HM54">
        <f>IF('8. Heures sociales'!$C$3="Score",,)</f>
        <v>0</v>
      </c>
      <c r="HN54">
        <f>IF('8. Heures sociales'!$C$3="Score",,)</f>
        <v>0</v>
      </c>
      <c r="HO54">
        <f>IF('8. Heures sociales'!$C$3="Score",,)</f>
        <v>0</v>
      </c>
      <c r="HP54">
        <f>IF('8. Heures sociales'!$C$3="Score",,)</f>
        <v>0</v>
      </c>
      <c r="HQ54">
        <f>IF('8. Heures sociales'!$C$3="Score",,)</f>
        <v>0</v>
      </c>
      <c r="HR54">
        <f>IF('8. Heures sociales'!$C$3="Score",,)</f>
        <v>0</v>
      </c>
      <c r="HS54">
        <f>IF('8. Heures sociales'!$C$3="Score",,)</f>
        <v>0</v>
      </c>
      <c r="HT54">
        <f>IF('8. Heures sociales'!$C$3="Score",,)</f>
        <v>0</v>
      </c>
      <c r="HU54">
        <f>IF('8. Heures sociales'!$C$3="Score",,)</f>
        <v>0</v>
      </c>
      <c r="HV54">
        <f>IF('8. Heures sociales'!$C$3="Score",,)</f>
        <v>0</v>
      </c>
      <c r="HW54">
        <f>IF('8. Heures sociales'!$C$3="Score",,)</f>
        <v>0</v>
      </c>
      <c r="HX54">
        <f>IF('8. Heures sociales'!$C$3="Score",,)</f>
        <v>0</v>
      </c>
      <c r="HY54">
        <f>IF('8. Heures sociales'!$C$3="Score",,)</f>
        <v>0</v>
      </c>
      <c r="HZ54">
        <f>IF('8. Heures sociales'!$C$3="Score",,)</f>
        <v>0</v>
      </c>
      <c r="IA54">
        <f>IF('8. Heures sociales'!$C$3="Score",,)</f>
        <v>0</v>
      </c>
      <c r="IB54">
        <f>IF('8. Heures sociales'!$C$3="Score",,)</f>
        <v>0</v>
      </c>
      <c r="IC54">
        <f>IF('8. Heures sociales'!$C$3="Score",,)</f>
        <v>0</v>
      </c>
      <c r="ID54">
        <f>IF('8. Heures sociales'!$C$3="Score",,)</f>
        <v>0</v>
      </c>
      <c r="IE54">
        <f>IF('8. Heures sociales'!$C$3="Score",,)</f>
        <v>0</v>
      </c>
      <c r="IF54">
        <f>IF('8. Heures sociales'!$C$3="Score",,)</f>
        <v>0</v>
      </c>
      <c r="IG54">
        <f>IF('8. Heures sociales'!$C$3="Score",,)</f>
        <v>0</v>
      </c>
      <c r="IH54">
        <f>IF('8. Heures sociales'!$C$3="Score",,)</f>
        <v>0</v>
      </c>
      <c r="II54">
        <f>IF('8. Heures sociales'!$C$3="Score",,)</f>
        <v>0</v>
      </c>
      <c r="IJ54">
        <f>IF('8. Heures sociales'!$C$3="Score",,)</f>
        <v>0</v>
      </c>
      <c r="IK54">
        <f>IF('8. Heures sociales'!$C$3="Score",,)</f>
        <v>0</v>
      </c>
      <c r="IL54">
        <f>IF('8. Heures sociales'!$C$3="Score",,)</f>
        <v>0</v>
      </c>
      <c r="IM54">
        <f>IF('8. Heures sociales'!$C$3="Score",,)</f>
        <v>0</v>
      </c>
      <c r="IN54">
        <f>IF('8. Heures sociales'!$C$3="Score",,)</f>
        <v>0</v>
      </c>
      <c r="IO54">
        <f>IF('8. Heures sociales'!$C$3="Score",,)</f>
        <v>0</v>
      </c>
      <c r="IP54">
        <f>IF('8. Heures sociales'!$C$3="Score",,)</f>
        <v>0</v>
      </c>
      <c r="IQ54">
        <f>IF('8. Heures sociales'!$C$3="Score",,)</f>
        <v>0</v>
      </c>
      <c r="IR54">
        <f>IF('8. Heures sociales'!$C$3="Score",,)</f>
        <v>0</v>
      </c>
      <c r="IS54">
        <f>IF('8. Heures sociales'!$C$3="Score",,)</f>
        <v>0</v>
      </c>
      <c r="IT54">
        <f>IF('8. Heures sociales'!$C$3="Score",,)</f>
        <v>0</v>
      </c>
      <c r="IU54">
        <f>IF('8. Heures sociales'!$C$3="Score",,)</f>
        <v>0</v>
      </c>
      <c r="IV54">
        <f>IF('8. Heures sociales'!$C$3="Score",,)</f>
        <v>0</v>
      </c>
      <c r="IW54">
        <f>IF('8. Heures sociales'!$C$3="Score",,)</f>
        <v>0</v>
      </c>
      <c r="IX54">
        <f>IF('8. Heures sociales'!$C$3="Score",,)</f>
        <v>0</v>
      </c>
      <c r="IY54">
        <f>IF('8. Heures sociales'!$C$3="Score",,)</f>
        <v>0</v>
      </c>
      <c r="IZ54">
        <f>IF('8. Heures sociales'!$C$3="Score",,)</f>
        <v>0</v>
      </c>
      <c r="JA54">
        <f>IF('8. Heures sociales'!$C$3="Score",,)</f>
        <v>0</v>
      </c>
      <c r="JB54">
        <f>IF('8. Heures sociales'!$C$3="Score",,)</f>
        <v>0</v>
      </c>
      <c r="JC54">
        <f>IF('8. Heures sociales'!$C$3="Score",,)</f>
        <v>0</v>
      </c>
      <c r="JD54">
        <f>IF('8. Heures sociales'!$C$3="Score",,)</f>
        <v>0</v>
      </c>
      <c r="JE54">
        <f>IF('8. Heures sociales'!$C$3="Score",,)</f>
        <v>0</v>
      </c>
      <c r="JF54">
        <f>IF('8. Heures sociales'!$C$3="Score",,)</f>
        <v>0</v>
      </c>
      <c r="JG54">
        <f>IF('8. Heures sociales'!$C$3="Score",,)</f>
        <v>0</v>
      </c>
      <c r="JH54">
        <f>IF('8. Heures sociales'!$C$3="Score",,)</f>
        <v>0</v>
      </c>
      <c r="JI54">
        <f>IF('8. Heures sociales'!$C$3="Score",,)</f>
        <v>0</v>
      </c>
      <c r="JJ54">
        <f>IF('8. Heures sociales'!$C$3="Score",,)</f>
        <v>0</v>
      </c>
      <c r="JK54">
        <f>IF('8. Heures sociales'!$C$3="Score",,)</f>
        <v>0</v>
      </c>
      <c r="JL54">
        <f>IF('8. Heures sociales'!$C$3="Score",,)</f>
        <v>0</v>
      </c>
      <c r="JM54">
        <f>IF('8. Heures sociales'!$C$3="Score",,)</f>
        <v>0</v>
      </c>
      <c r="JN54">
        <f>IF('8. Heures sociales'!$C$3="Score",,)</f>
        <v>0</v>
      </c>
      <c r="JO54">
        <f>IF('8. Heures sociales'!$C$3="Score",,)</f>
        <v>0</v>
      </c>
      <c r="JP54">
        <f>IF('8. Heures sociales'!$C$3="Score",,)</f>
        <v>0</v>
      </c>
      <c r="JQ54">
        <f>IF('8. Heures sociales'!$C$3="Score",,)</f>
        <v>0</v>
      </c>
      <c r="JR54">
        <f>IF('8. Heures sociales'!$C$3="Score",,)</f>
        <v>0</v>
      </c>
      <c r="JS54">
        <f>IF('8. Heures sociales'!$C$3="Score",,)</f>
        <v>0</v>
      </c>
      <c r="JT54">
        <f>IF('8. Heures sociales'!$C$3="Score",,)</f>
        <v>0</v>
      </c>
      <c r="JU54">
        <f>IF('8. Heures sociales'!$C$3="Score",,)</f>
        <v>0</v>
      </c>
      <c r="JV54">
        <f>IF('8. Heures sociales'!$C$3="Score",,)</f>
        <v>0</v>
      </c>
      <c r="JW54">
        <f>IF('8. Heures sociales'!$C$3="Score",,)</f>
        <v>0</v>
      </c>
      <c r="JX54">
        <f>IF('8. Heures sociales'!$C$3="Score",,)</f>
        <v>0</v>
      </c>
      <c r="JY54">
        <f>IF('8. Heures sociales'!$C$3="Score",,)</f>
        <v>0</v>
      </c>
      <c r="JZ54">
        <f>IF('8. Heures sociales'!$C$3="Score",,)</f>
        <v>0</v>
      </c>
      <c r="KA54">
        <f>IF('8. Heures sociales'!$C$3="Score",,)</f>
        <v>0</v>
      </c>
      <c r="KB54">
        <f>IF('8. Heures sociales'!$C$3="Score",,)</f>
        <v>0</v>
      </c>
      <c r="KC54">
        <f>IF('8. Heures sociales'!$C$3="Score",,)</f>
        <v>0</v>
      </c>
      <c r="KD54">
        <f>IF('8. Heures sociales'!$C$3="Score",,)</f>
        <v>0</v>
      </c>
      <c r="KE54">
        <f>IF('8. Heures sociales'!$C$3="Score",,)</f>
        <v>0</v>
      </c>
      <c r="KF54">
        <f>IF('8. Heures sociales'!$C$3="Score",,)</f>
        <v>0</v>
      </c>
      <c r="KG54">
        <f>IF('8. Heures sociales'!$C$3="Score",,)</f>
        <v>0</v>
      </c>
      <c r="KH54">
        <f>IF('8. Heures sociales'!$C$3="Score",,)</f>
        <v>0</v>
      </c>
      <c r="KI54">
        <f>IF('8. Heures sociales'!$C$3="Score",,)</f>
        <v>0</v>
      </c>
      <c r="KJ54">
        <f>IF('8. Heures sociales'!$C$3="Score",,)</f>
        <v>0</v>
      </c>
      <c r="KK54">
        <f>IF('8. Heures sociales'!$C$3="Score",,)</f>
        <v>0</v>
      </c>
      <c r="KL54">
        <f>IF('8. Heures sociales'!$C$3="Score",,)</f>
        <v>0</v>
      </c>
      <c r="KM54">
        <f>IF('8. Heures sociales'!$C$3="Score",,)</f>
        <v>0</v>
      </c>
      <c r="KN54">
        <f>IF('8. Heures sociales'!$C$3="Score",,)</f>
        <v>0</v>
      </c>
      <c r="KO54">
        <f>IF('8. Heures sociales'!$C$3="Score",,)</f>
        <v>0</v>
      </c>
    </row>
    <row r="55" spans="2:301" x14ac:dyDescent="0.35">
      <c r="B55" s="186" t="s">
        <v>659</v>
      </c>
      <c r="D55" s="478">
        <f t="shared" si="3"/>
        <v>10.617647058823529</v>
      </c>
      <c r="E55">
        <f>IF('8. Heures sociales'!$C$3="Score",,)</f>
        <v>0</v>
      </c>
      <c r="P55">
        <f>IF('8. Heures sociales'!$C$3="Score",,)</f>
        <v>0</v>
      </c>
      <c r="Q55">
        <f>IF('8. Heures sociales'!$C$3="Score",,)</f>
        <v>0</v>
      </c>
      <c r="R55">
        <f>IF('8. Heures sociales'!$C$3="Score",,)</f>
        <v>0</v>
      </c>
      <c r="S55">
        <f>IF('8. Heures sociales'!$C$3="Score",,)</f>
        <v>0</v>
      </c>
      <c r="T55">
        <f>IF('8. Heures sociales'!$C$3="Score",,)</f>
        <v>0</v>
      </c>
      <c r="U55">
        <f>IF('8. Heures sociales'!$C$3="Score",0,3)</f>
        <v>3</v>
      </c>
      <c r="V55">
        <f>IF('8. Heures sociales'!$C$3="Score",0,3)</f>
        <v>3</v>
      </c>
      <c r="W55">
        <f>IF('8. Heures sociales'!$C$3="Score",0,3)</f>
        <v>3</v>
      </c>
      <c r="X55">
        <f>IF('8. Heures sociales'!$C$3="Score",0,3)</f>
        <v>3</v>
      </c>
      <c r="Y55">
        <f>IF('8. Heures sociales'!$C$3="Score",0,3)</f>
        <v>3</v>
      </c>
      <c r="Z55">
        <f>IF('8. Heures sociales'!$C$3="Score",0,5.5)</f>
        <v>5.5</v>
      </c>
      <c r="AA55">
        <f>IF('8. Heures sociales'!$C$3="Score",1,6)</f>
        <v>6</v>
      </c>
      <c r="AB55">
        <f>IF('8. Heures sociales'!$C$3="Score",1,6)</f>
        <v>6</v>
      </c>
      <c r="AC55">
        <f>IF('8. Heures sociales'!$C$3="Score",1,7.5)</f>
        <v>7.5</v>
      </c>
      <c r="AD55">
        <f>IF('8. Heures sociales'!$C$3="Score",1,11.5)</f>
        <v>11.5</v>
      </c>
      <c r="AE55">
        <f>IF('8. Heures sociales'!$C$3="Score",1,11.5)</f>
        <v>11.5</v>
      </c>
      <c r="AF55">
        <f>IF('8. Heures sociales'!$C$3="Score",1,10)</f>
        <v>10</v>
      </c>
      <c r="AG55">
        <f>IF('8. Heures sociales'!$C$3="Score",1,7.5)</f>
        <v>7.5</v>
      </c>
      <c r="AH55">
        <f>IF('8. Heures sociales'!$C$3="Score",2,17.5)</f>
        <v>17.5</v>
      </c>
      <c r="AI55">
        <f>IF('8. Heures sociales'!$C$3="Score",2,17.5)</f>
        <v>17.5</v>
      </c>
      <c r="AJ55">
        <f>IF('8. Heures sociales'!$C$3="Score",2,20)</f>
        <v>20</v>
      </c>
      <c r="AK55">
        <f>IF('8. Heures sociales'!$C$3="Score",2,16)</f>
        <v>16</v>
      </c>
      <c r="AL55">
        <f>IF('8. Heures sociales'!$C$3="Score",2,17.5)</f>
        <v>17.5</v>
      </c>
      <c r="AM55">
        <f>IF('8. Heures sociales'!$C$3="Score",2,19)</f>
        <v>19</v>
      </c>
      <c r="AN55">
        <f>IF('8. Heures sociales'!$C$3="Score",2,17.5)</f>
        <v>17.5</v>
      </c>
      <c r="AO55">
        <f>IF('8. Heures sociales'!$C$3="Score",1,11.5)</f>
        <v>11.5</v>
      </c>
      <c r="AP55">
        <f>IF('8. Heures sociales'!$C$3="Score",1,12)</f>
        <v>12</v>
      </c>
      <c r="AQ55">
        <f>IF('8. Heures sociales'!$C$3="Score",1,9.5)</f>
        <v>9.5</v>
      </c>
      <c r="AR55">
        <f>IF('8. Heures sociales'!$C$3="Score",1,11)</f>
        <v>11</v>
      </c>
      <c r="AS55">
        <f>IF('8. Heures sociales'!$C$3="Score",1,9.5)</f>
        <v>9.5</v>
      </c>
      <c r="AT55">
        <f>IF('8. Heures sociales'!$C$3="Score",1,9.5)</f>
        <v>9.5</v>
      </c>
      <c r="AU55">
        <f>IF('8. Heures sociales'!$C$3="Score",2,13.5)</f>
        <v>13.5</v>
      </c>
      <c r="AV55">
        <f>IF('8. Heures sociales'!$C$3="Score",1,9.5)</f>
        <v>9.5</v>
      </c>
      <c r="AW55">
        <f>IF('8. Heures sociales'!$C$3="Score",2,21.5)</f>
        <v>21.5</v>
      </c>
      <c r="AX55">
        <f>IF('8. Heures sociales'!$C$3="Score",2,20)</f>
        <v>20</v>
      </c>
      <c r="AY55">
        <f>IF('8. Heures sociales'!$C$3="Score",2,18.5)</f>
        <v>18.5</v>
      </c>
      <c r="AZ55">
        <f>IF('8. Heures sociales'!$C$3="Score",2,18.5)</f>
        <v>18.5</v>
      </c>
      <c r="BA55">
        <f>IF('8. Heures sociales'!$C$3="Score",2,17)</f>
        <v>17</v>
      </c>
      <c r="BB55">
        <f>IF('8. Heures sociales'!$C$3="Score",1,13)</f>
        <v>13</v>
      </c>
      <c r="BC55">
        <f>IF('8. Heures sociales'!$C$3="Score",1,12.5)</f>
        <v>12.5</v>
      </c>
      <c r="BD55">
        <f>IF('8. Heures sociales'!$C$3="Score",0,0)</f>
        <v>0</v>
      </c>
      <c r="BE55">
        <f>IF('8. Heures sociales'!$C$3="Score",0,1.5)</f>
        <v>1.5</v>
      </c>
      <c r="BF55">
        <f>IF('8. Heures sociales'!$C$3="Score",0,1.5)</f>
        <v>1.5</v>
      </c>
      <c r="BG55">
        <f>IF('8. Heures sociales'!$C$3="Score",0,1.5)</f>
        <v>1.5</v>
      </c>
      <c r="BH55">
        <f>IF('8. Heures sociales'!$C$3="Score",0,3)</f>
        <v>3</v>
      </c>
      <c r="BI55">
        <f>IF('8. Heures sociales'!$C$3="Score",0,4.5)</f>
        <v>4.5</v>
      </c>
      <c r="BJ55">
        <f>IF('8. Heures sociales'!$C$3="Score",0,4.5)</f>
        <v>4.5</v>
      </c>
      <c r="BK55">
        <f>IF('8. Heures sociales'!$C$3="Score",1,7)</f>
        <v>7</v>
      </c>
      <c r="BL55">
        <f>IF('8. Heures sociales'!$C$3="Score",0,5.5)</f>
        <v>5.5</v>
      </c>
      <c r="BM55">
        <f>IF('8. Heures sociales'!$C$3="Score",1,7)</f>
        <v>7</v>
      </c>
      <c r="BN55">
        <f>IF('8. Heures sociales'!$C$3="Score",1,11)</f>
        <v>11</v>
      </c>
      <c r="BO55">
        <f>IF('8. Heures sociales'!$C$3="Score",1,9.5)</f>
        <v>9.5</v>
      </c>
      <c r="BP55">
        <f>IF('8. Heures sociales'!$C$3="Score",1,9.5)</f>
        <v>9.5</v>
      </c>
      <c r="BQ55">
        <f>IF('8. Heures sociales'!$C$3="Score",2,15)</f>
        <v>15</v>
      </c>
      <c r="BR55">
        <f>IF('8. Heures sociales'!$C$3="Score",1,12.5)</f>
        <v>12.5</v>
      </c>
      <c r="BS55">
        <f>IF('8. Heures sociales'!$C$3="Score",1,12.5)</f>
        <v>12.5</v>
      </c>
      <c r="BT55">
        <f>IF('8. Heures sociales'!$C$3="Score",1,11)</f>
        <v>11</v>
      </c>
      <c r="BU55">
        <f>IF('8. Heures sociales'!$C$3="Score",1,8.5)</f>
        <v>8.5</v>
      </c>
      <c r="BV55">
        <f>IF('8. Heures sociales'!$C$3="Score",1,8.5)</f>
        <v>8.5</v>
      </c>
      <c r="BW55">
        <f>IF('8. Heures sociales'!$C$3="Score",1,7)</f>
        <v>7</v>
      </c>
      <c r="BX55">
        <f>IF('8. Heures sociales'!$C$3="Score",1,7)</f>
        <v>7</v>
      </c>
      <c r="BY55">
        <f>IF('8. Heures sociales'!$C$3="Score",1,7)</f>
        <v>7</v>
      </c>
      <c r="BZ55">
        <f>IF('8. Heures sociales'!$C$3="Score",1,7)</f>
        <v>7</v>
      </c>
      <c r="CA55">
        <f>IF('8. Heures sociales'!$C$3="Score",1,7)</f>
        <v>7</v>
      </c>
      <c r="CB55">
        <f>IF('8. Heures sociales'!$C$3="Score",0,5.5)</f>
        <v>5.5</v>
      </c>
      <c r="CC55">
        <f>IF('8. Heures sociales'!$C$3="Score",1,7)</f>
        <v>7</v>
      </c>
      <c r="CD55">
        <f>IF('8. Heures sociales'!$C$3="Score",1,7)</f>
        <v>7</v>
      </c>
      <c r="CE55">
        <f>IF('8. Heures sociales'!$C$3="Score",0,1.5)</f>
        <v>1.5</v>
      </c>
      <c r="CF55">
        <f>IF('8. Heures sociales'!$C$3="Score",2,14)</f>
        <v>14</v>
      </c>
      <c r="CG55">
        <f>IF('8. Heures sociales'!$C$3="Score",2,18)</f>
        <v>18</v>
      </c>
      <c r="CH55">
        <f>IF('8. Heures sociales'!$C$3="Score",2,18)</f>
        <v>18</v>
      </c>
      <c r="CI55">
        <f>IF('8. Heures sociales'!$C$3="Score",2,19.5)</f>
        <v>19.5</v>
      </c>
      <c r="CJ55">
        <f>IF('8. Heures sociales'!$C$3="Score",2,18)</f>
        <v>18</v>
      </c>
      <c r="CK55">
        <f>IF('8. Heures sociales'!$C$3="Score",2,19.5)</f>
        <v>19.5</v>
      </c>
      <c r="CL55">
        <f>IF('8. Heures sociales'!$C$3="Score",2,30)</f>
        <v>30</v>
      </c>
      <c r="CM55">
        <f>IF('8. Heures sociales'!$C$3="Score",2,20)</f>
        <v>20</v>
      </c>
      <c r="CN55">
        <f>IF('8. Heures sociales'!$C$3="Score",2,16)</f>
        <v>16</v>
      </c>
      <c r="CO55">
        <f>IF('8. Heures sociales'!$C$3="Score",2,17.5)</f>
        <v>17.5</v>
      </c>
      <c r="CP55">
        <f>IF('8. Heures sociales'!$C$3="Score",2,17.5)</f>
        <v>17.5</v>
      </c>
      <c r="CQ55">
        <f>IF('8. Heures sociales'!$C$3="Score",2,17.5)</f>
        <v>17.5</v>
      </c>
      <c r="CR55">
        <f>IF('8. Heures sociales'!$C$3="Score",2,17.5)</f>
        <v>17.5</v>
      </c>
      <c r="CS55">
        <f>IF('8. Heures sociales'!$C$3="Score",1,7)</f>
        <v>7</v>
      </c>
      <c r="CT55">
        <f>IF('8. Heures sociales'!$C$3="Score",1,7)</f>
        <v>7</v>
      </c>
      <c r="CU55">
        <f>IF('8. Heures sociales'!$C$3="Score",1,7)</f>
        <v>7</v>
      </c>
      <c r="CV55">
        <f>IF('8. Heures sociales'!$C$3="Score",1,7)</f>
        <v>7</v>
      </c>
      <c r="CW55">
        <f>IF('8. Heures sociales'!$C$3="Score",0,5.5)</f>
        <v>5.5</v>
      </c>
      <c r="CX55">
        <f>IF('8. Heures sociales'!$C$3="Score",1,9.5)</f>
        <v>9.5</v>
      </c>
      <c r="CY55">
        <f>IF('8. Heures sociales'!$C$3="Score",1,8)</f>
        <v>8</v>
      </c>
      <c r="CZ55">
        <f>IF('8. Heures sociales'!$C$3="Score",0,3)</f>
        <v>3</v>
      </c>
      <c r="DA55">
        <f>IF('8. Heures sociales'!$C$3="Score",0,3)</f>
        <v>3</v>
      </c>
    </row>
    <row r="56" spans="2:301" x14ac:dyDescent="0.35">
      <c r="B56" s="186" t="s">
        <v>660</v>
      </c>
      <c r="D56" s="478">
        <f t="shared" si="3"/>
        <v>10.364705882352942</v>
      </c>
      <c r="E56">
        <f>IF('8. Heures sociales'!$C$3="Score",,)</f>
        <v>0</v>
      </c>
      <c r="P56">
        <f>IF('8. Heures sociales'!$C$3="Score",,)</f>
        <v>0</v>
      </c>
      <c r="Q56">
        <f>IF('8. Heures sociales'!$C$3="Score",,)</f>
        <v>0</v>
      </c>
      <c r="R56">
        <f>IF('8. Heures sociales'!$C$3="Score",,)</f>
        <v>0</v>
      </c>
      <c r="S56">
        <f>IF('8. Heures sociales'!$C$3="Score",,)</f>
        <v>0</v>
      </c>
      <c r="T56">
        <f>IF('8. Heures sociales'!$C$3="Score",,)</f>
        <v>0</v>
      </c>
      <c r="U56">
        <f>IF('8. Heures sociales'!$C$3="Score",1,7)</f>
        <v>7</v>
      </c>
      <c r="V56">
        <f>IF('8. Heures sociales'!$C$3="Score",0,5.5)</f>
        <v>5.5</v>
      </c>
      <c r="W56">
        <f>IF('8. Heures sociales'!$C$3="Score",0,3)</f>
        <v>3</v>
      </c>
      <c r="X56">
        <f>IF('8. Heures sociales'!$C$3="Score",0,4.5)</f>
        <v>4.5</v>
      </c>
      <c r="Y56">
        <f>IF('8. Heures sociales'!$C$3="Score",1,8.5)</f>
        <v>8.5</v>
      </c>
      <c r="Z56">
        <f>IF('8. Heures sociales'!$C$3="Score",1,7)</f>
        <v>7</v>
      </c>
      <c r="AA56">
        <f>IF('8. Heures sociales'!$C$3="Score",1,12.5)</f>
        <v>12.5</v>
      </c>
      <c r="AB56">
        <f>IF('8. Heures sociales'!$C$3="Score",1,12.5)</f>
        <v>12.5</v>
      </c>
      <c r="AC56">
        <f>IF('8. Heures sociales'!$C$3="Score",1,12.5)</f>
        <v>12.5</v>
      </c>
      <c r="AD56">
        <f>IF('8. Heures sociales'!$C$3="Score",1,12.5)</f>
        <v>12.5</v>
      </c>
      <c r="AE56">
        <f>IF('8. Heures sociales'!$C$3="Score",1,12.5)</f>
        <v>12.5</v>
      </c>
      <c r="AF56">
        <f>IF('8. Heures sociales'!$C$3="Score",1,10)</f>
        <v>10</v>
      </c>
      <c r="AG56">
        <f>IF('8. Heures sociales'!$C$3="Score",1,10)</f>
        <v>10</v>
      </c>
      <c r="AH56">
        <f>IF('8. Heures sociales'!$C$3="Score",0,4.5)</f>
        <v>4.5</v>
      </c>
      <c r="AI56">
        <f>IF('8. Heures sociales'!$C$3="Score",0,4.5)</f>
        <v>4.5</v>
      </c>
      <c r="AJ56">
        <f>IF('8. Heures sociales'!$C$3="Score",1,6)</f>
        <v>6</v>
      </c>
      <c r="AK56">
        <f>IF('8. Heures sociales'!$C$3="Score",1,6)</f>
        <v>6</v>
      </c>
      <c r="AL56">
        <f>IF('8. Heures sociales'!$C$3="Score",0,4.5)</f>
        <v>4.5</v>
      </c>
      <c r="AM56">
        <f>IF('8. Heures sociales'!$C$3="Score",0,3)</f>
        <v>3</v>
      </c>
      <c r="AN56">
        <f>IF('8. Heures sociales'!$C$3="Score",0,4.5)</f>
        <v>4.5</v>
      </c>
      <c r="AO56">
        <f>IF('8. Heures sociales'!$C$3="Score",1,10)</f>
        <v>10</v>
      </c>
      <c r="AP56">
        <f>IF('8. Heures sociales'!$C$3="Score",1,10)</f>
        <v>10</v>
      </c>
      <c r="AQ56">
        <f>IF('8. Heures sociales'!$C$3="Score",1,8.5)</f>
        <v>8.5</v>
      </c>
      <c r="AR56">
        <f>IF('8. Heures sociales'!$C$3="Score",1,8.5)</f>
        <v>8.5</v>
      </c>
      <c r="AS56">
        <f>IF('8. Heures sociales'!$C$3="Score",1,8.5)</f>
        <v>8.5</v>
      </c>
      <c r="AT56">
        <f>IF('8. Heures sociales'!$C$3="Score",1,10)</f>
        <v>10</v>
      </c>
      <c r="AU56">
        <f>IF('8. Heures sociales'!$C$3="Score",1,10)</f>
        <v>10</v>
      </c>
      <c r="AV56">
        <f>IF('8. Heures sociales'!$C$3="Score",1,9)</f>
        <v>9</v>
      </c>
      <c r="AW56">
        <f>IF('8. Heures sociales'!$C$3="Score",1,9.5)</f>
        <v>9.5</v>
      </c>
      <c r="AX56">
        <f>IF('8. Heures sociales'!$C$3="Score",1,9.5)</f>
        <v>9.5</v>
      </c>
      <c r="AY56">
        <f>IF('8. Heures sociales'!$C$3="Score",1,12)</f>
        <v>12</v>
      </c>
      <c r="AZ56">
        <f>IF('8. Heures sociales'!$C$3="Score",1,12)</f>
        <v>12</v>
      </c>
      <c r="BA56">
        <f>IF('8. Heures sociales'!$C$3="Score",1,12)</f>
        <v>12</v>
      </c>
      <c r="BB56">
        <f>IF('8. Heures sociales'!$C$3="Score",1,12)</f>
        <v>12</v>
      </c>
      <c r="BC56">
        <f>IF('8. Heures sociales'!$C$3="Score",1,7.5)</f>
        <v>7.5</v>
      </c>
      <c r="BD56">
        <f>IF('8. Heures sociales'!$C$3="Score",1,7)</f>
        <v>7</v>
      </c>
      <c r="BE56">
        <f>IF('8. Heures sociales'!$C$3="Score",1,7)</f>
        <v>7</v>
      </c>
      <c r="BF56">
        <f>IF('8. Heures sociales'!$C$3="Score",0,3)</f>
        <v>3</v>
      </c>
      <c r="BG56">
        <f>IF('8. Heures sociales'!$C$3="Score",0,4.5)</f>
        <v>4.5</v>
      </c>
      <c r="BH56">
        <f>IF('8. Heures sociales'!$C$3="Score",0,4.5)</f>
        <v>4.5</v>
      </c>
      <c r="BI56">
        <f>IF('8. Heures sociales'!$C$3="Score",0,3)</f>
        <v>3</v>
      </c>
      <c r="BJ56">
        <f>IF('8. Heures sociales'!$C$3="Score",1,7.5)</f>
        <v>7.5</v>
      </c>
      <c r="BK56">
        <f>IF('8. Heures sociales'!$C$3="Score",1,8)</f>
        <v>8</v>
      </c>
      <c r="BL56">
        <f>IF('8. Heures sociales'!$C$3="Score",1,8)</f>
        <v>8</v>
      </c>
      <c r="BM56">
        <f>IF('8. Heures sociales'!$C$3="Score",1,9.5)</f>
        <v>9.5</v>
      </c>
      <c r="BN56">
        <f>IF('8. Heures sociales'!$C$3="Score",1,8)</f>
        <v>8</v>
      </c>
      <c r="BO56">
        <f>IF('8. Heures sociales'!$C$3="Score",1,8)</f>
        <v>8</v>
      </c>
      <c r="BP56">
        <f>IF('8. Heures sociales'!$C$3="Score",1,9.5)</f>
        <v>9.5</v>
      </c>
      <c r="BQ56">
        <f>IF('8. Heures sociales'!$C$3="Score",2,15.5)</f>
        <v>15.5</v>
      </c>
      <c r="BR56">
        <f>IF('8. Heures sociales'!$C$3="Score",2,27.5)</f>
        <v>27.5</v>
      </c>
      <c r="BS56">
        <f>IF('8. Heures sociales'!$C$3="Score",2,27.5)</f>
        <v>27.5</v>
      </c>
      <c r="BT56">
        <f>IF('8. Heures sociales'!$C$3="Score",2,26)</f>
        <v>26</v>
      </c>
      <c r="BU56">
        <f>IF('8. Heures sociales'!$C$3="Score",2,26)</f>
        <v>26</v>
      </c>
      <c r="BV56">
        <f>IF('8. Heures sociales'!$C$3="Score",2,24.5)</f>
        <v>24.5</v>
      </c>
      <c r="BW56">
        <f>IF('8. Heures sociales'!$C$3="Score",2,23)</f>
        <v>23</v>
      </c>
      <c r="BX56">
        <f>IF('8. Heures sociales'!$C$3="Score",1,12.5)</f>
        <v>12.5</v>
      </c>
      <c r="BY56">
        <f>IF('8. Heures sociales'!$C$3="Score",0,0)</f>
        <v>0</v>
      </c>
      <c r="BZ56">
        <f>IF('8. Heures sociales'!$C$3="Score",0,0)</f>
        <v>0</v>
      </c>
      <c r="CA56">
        <f>IF('8. Heures sociales'!$C$3="Score",0,1.5)</f>
        <v>1.5</v>
      </c>
      <c r="CB56">
        <f>IF('8. Heures sociales'!$C$3="Score",0,5.5)</f>
        <v>5.5</v>
      </c>
      <c r="CC56">
        <f>IF('8. Heures sociales'!$C$3="Score",0,5.5)</f>
        <v>5.5</v>
      </c>
      <c r="CD56">
        <f>IF('8. Heures sociales'!$C$3="Score",1,7)</f>
        <v>7</v>
      </c>
      <c r="CE56">
        <f>IF('8. Heures sociales'!$C$3="Score",1,12.5)</f>
        <v>12.5</v>
      </c>
      <c r="CF56">
        <f>IF('8. Heures sociales'!$C$3="Score",1,12.5)</f>
        <v>12.5</v>
      </c>
      <c r="CG56">
        <f>IF('8. Heures sociales'!$C$3="Score",2,14)</f>
        <v>14</v>
      </c>
      <c r="CH56">
        <f>IF('8. Heures sociales'!$C$3="Score",2,14)</f>
        <v>14</v>
      </c>
      <c r="CI56">
        <f>IF('8. Heures sociales'!$C$3="Score",1,11.5)</f>
        <v>11.5</v>
      </c>
      <c r="CJ56">
        <f>IF('8. Heures sociales'!$C$3="Score",1,13)</f>
        <v>13</v>
      </c>
      <c r="CK56">
        <f>IF('8. Heures sociales'!$C$3="Score",1,11.5)</f>
        <v>11.5</v>
      </c>
      <c r="CL56">
        <f>IF('8. Heures sociales'!$C$3="Score",1,10.5)</f>
        <v>10.5</v>
      </c>
      <c r="CM56">
        <f>IF('8. Heures sociales'!$C$3="Score",1,11)</f>
        <v>11</v>
      </c>
      <c r="CN56">
        <f>IF('8. Heures sociales'!$C$3="Score",1,11)</f>
        <v>11</v>
      </c>
      <c r="CO56">
        <f>IF('8. Heures sociales'!$C$3="Score",1,9.5)</f>
        <v>9.5</v>
      </c>
      <c r="CP56">
        <f>IF('8. Heures sociales'!$C$3="Score",1,8)</f>
        <v>8</v>
      </c>
      <c r="CQ56">
        <f>IF('8. Heures sociales'!$C$3="Score",1,8)</f>
        <v>8</v>
      </c>
      <c r="CR56">
        <f>IF('8. Heures sociales'!$C$3="Score",1,12)</f>
        <v>12</v>
      </c>
      <c r="CS56">
        <f>IF('8. Heures sociales'!$C$3="Score",1,8)</f>
        <v>8</v>
      </c>
      <c r="CT56">
        <f>IF('8. Heures sociales'!$C$3="Score",2,20)</f>
        <v>20</v>
      </c>
      <c r="CU56">
        <f>IF('8. Heures sociales'!$C$3="Score",2,20)</f>
        <v>20</v>
      </c>
      <c r="CV56">
        <f>IF('8. Heures sociales'!$C$3="Score",2,20)</f>
        <v>20</v>
      </c>
      <c r="CW56">
        <f>IF('8. Heures sociales'!$C$3="Score",2,20)</f>
        <v>20</v>
      </c>
      <c r="CX56">
        <f>IF('8. Heures sociales'!$C$3="Score",2,18.5)</f>
        <v>18.5</v>
      </c>
      <c r="CY56">
        <f>IF('8. Heures sociales'!$C$3="Score",2,16)</f>
        <v>16</v>
      </c>
      <c r="CZ56">
        <f>IF('8. Heures sociales'!$C$3="Score",0,5)</f>
        <v>5</v>
      </c>
      <c r="DA56">
        <f>IF('8. Heures sociales'!$C$3="Score",0,5)</f>
        <v>5</v>
      </c>
    </row>
    <row r="57" spans="2:301" x14ac:dyDescent="0.35">
      <c r="B57" s="186" t="s">
        <v>661</v>
      </c>
      <c r="D57" s="478">
        <f t="shared" si="3"/>
        <v>10.435294117647059</v>
      </c>
      <c r="E57">
        <f>IF('8. Heures sociales'!$C$3="Score",,)</f>
        <v>0</v>
      </c>
      <c r="P57">
        <f>IF('8. Heures sociales'!$C$3="Score",,)</f>
        <v>0</v>
      </c>
      <c r="Q57">
        <f>IF('8. Heures sociales'!$C$3="Score",,)</f>
        <v>0</v>
      </c>
      <c r="R57">
        <f>IF('8. Heures sociales'!$C$3="Score",,)</f>
        <v>0</v>
      </c>
      <c r="S57">
        <f>IF('8. Heures sociales'!$C$3="Score",,)</f>
        <v>0</v>
      </c>
      <c r="T57">
        <f>IF('8. Heures sociales'!$C$3="Score",,)</f>
        <v>0</v>
      </c>
      <c r="U57">
        <f>IF('8. Heures sociales'!$C$3="Score",2,24)</f>
        <v>24</v>
      </c>
      <c r="V57">
        <f>IF('8. Heures sociales'!$C$3="Score",2,24)</f>
        <v>24</v>
      </c>
      <c r="W57">
        <f>IF('8. Heures sociales'!$C$3="Score",2,26.5)</f>
        <v>26.5</v>
      </c>
      <c r="X57">
        <f>IF('8. Heures sociales'!$C$3="Score",2,25)</f>
        <v>25</v>
      </c>
      <c r="Y57">
        <f>IF('8. Heures sociales'!$C$3="Score",2,23.5)</f>
        <v>23.5</v>
      </c>
      <c r="Z57">
        <f>IF('8. Heures sociales'!$C$3="Score",2,23.5)</f>
        <v>23.5</v>
      </c>
      <c r="AA57">
        <f>IF('8. Heures sociales'!$C$3="Score",2,18)</f>
        <v>18</v>
      </c>
      <c r="AB57">
        <f>IF('8. Heures sociales'!$C$3="Score",2,18)</f>
        <v>18</v>
      </c>
      <c r="AC57">
        <f>IF('8. Heures sociales'!$C$3="Score",2,16.5)</f>
        <v>16.5</v>
      </c>
      <c r="AD57">
        <f>IF('8. Heures sociales'!$C$3="Score",1,12.5)</f>
        <v>12.5</v>
      </c>
      <c r="AE57">
        <f>IF('8. Heures sociales'!$C$3="Score",1,12.5)</f>
        <v>12.5</v>
      </c>
      <c r="AF57">
        <f>IF('8. Heures sociales'!$C$3="Score",1,12.5)</f>
        <v>12.5</v>
      </c>
      <c r="AG57">
        <f>IF('8. Heures sociales'!$C$3="Score",1,12.5)</f>
        <v>12.5</v>
      </c>
      <c r="AH57">
        <f>IF('8. Heures sociales'!$C$3="Score",1,12.5)</f>
        <v>12.5</v>
      </c>
      <c r="AI57">
        <f>IF('8. Heures sociales'!$C$3="Score",0,0)</f>
        <v>0</v>
      </c>
      <c r="AJ57">
        <f>IF('8. Heures sociales'!$C$3="Score",0,0)</f>
        <v>0</v>
      </c>
      <c r="AK57">
        <f>IF('8. Heures sociales'!$C$3="Score",0,0)</f>
        <v>0</v>
      </c>
      <c r="AL57">
        <f>IF('8. Heures sociales'!$C$3="Score",0,0)</f>
        <v>0</v>
      </c>
      <c r="AM57">
        <f>IF('8. Heures sociales'!$C$3="Score",0,4)</f>
        <v>4</v>
      </c>
      <c r="AN57">
        <f>IF('8. Heures sociales'!$C$3="Score",0,4)</f>
        <v>4</v>
      </c>
      <c r="AO57">
        <f>IF('8. Heures sociales'!$C$3="Score",0,4)</f>
        <v>4</v>
      </c>
      <c r="AP57">
        <f>IF('8. Heures sociales'!$C$3="Score",0,4)</f>
        <v>4</v>
      </c>
      <c r="AQ57">
        <f>IF('8. Heures sociales'!$C$3="Score",0,4)</f>
        <v>4</v>
      </c>
      <c r="AR57">
        <f>IF('8. Heures sociales'!$C$3="Score",0,5.5)</f>
        <v>5.5</v>
      </c>
      <c r="AS57">
        <f>IF('8. Heures sociales'!$C$3="Score",1,7)</f>
        <v>7</v>
      </c>
      <c r="AT57">
        <f>IF('8. Heures sociales'!$C$3="Score",1,7)</f>
        <v>7</v>
      </c>
      <c r="AU57">
        <f>IF('8. Heures sociales'!$C$3="Score",1,7)</f>
        <v>7</v>
      </c>
      <c r="AV57">
        <f>IF('8. Heures sociales'!$C$3="Score",2,17.5)</f>
        <v>17.5</v>
      </c>
      <c r="AW57">
        <f>IF('8. Heures sociales'!$C$3="Score",2,17.5)</f>
        <v>17.5</v>
      </c>
      <c r="AX57">
        <f>IF('8. Heures sociales'!$C$3="Score",2,21.5)</f>
        <v>21.5</v>
      </c>
      <c r="AY57">
        <f>IF('8. Heures sociales'!$C$3="Score",2,20)</f>
        <v>20</v>
      </c>
      <c r="AZ57">
        <f>IF('8. Heures sociales'!$C$3="Score",2,18.5)</f>
        <v>18.5</v>
      </c>
      <c r="BA57">
        <f>IF('8. Heures sociales'!$C$3="Score",2,16)</f>
        <v>16</v>
      </c>
      <c r="BB57">
        <f>IF('8. Heures sociales'!$C$3="Score",2,17.5)</f>
        <v>17.5</v>
      </c>
      <c r="BC57">
        <f>IF('8. Heures sociales'!$C$3="Score",1,11.5)</f>
        <v>11.5</v>
      </c>
      <c r="BD57">
        <f>IF('8. Heures sociales'!$C$3="Score",1,12)</f>
        <v>12</v>
      </c>
      <c r="BE57">
        <f>IF('8. Heures sociales'!$C$3="Score",1,8)</f>
        <v>8</v>
      </c>
      <c r="BF57">
        <f>IF('8. Heures sociales'!$C$3="Score",1,12)</f>
        <v>12</v>
      </c>
      <c r="BG57">
        <f>IF('8. Heures sociales'!$C$3="Score",1,12)</f>
        <v>12</v>
      </c>
      <c r="BH57">
        <f>IF('8. Heures sociales'!$C$3="Score",2,14.5)</f>
        <v>14.5</v>
      </c>
      <c r="BI57">
        <f>IF('8. Heures sociales'!$C$3="Score",1,13)</f>
        <v>13</v>
      </c>
      <c r="BJ57">
        <f>IF('8. Heures sociales'!$C$3="Score",2,19)</f>
        <v>19</v>
      </c>
      <c r="BK57">
        <f>IF('8. Heures sociales'!$C$3="Score",2,18.5)</f>
        <v>18.5</v>
      </c>
      <c r="BL57">
        <f>IF('8. Heures sociales'!$C$3="Score",2,18.5)</f>
        <v>18.5</v>
      </c>
      <c r="BM57">
        <f>IF('8. Heures sociales'!$C$3="Score",2,14.5)</f>
        <v>14.5</v>
      </c>
      <c r="BN57">
        <f>IF('8. Heures sociales'!$C$3="Score",2,14.5)</f>
        <v>14.5</v>
      </c>
      <c r="BO57">
        <f>IF('8. Heures sociales'!$C$3="Score",1,12)</f>
        <v>12</v>
      </c>
      <c r="BP57">
        <f>IF('8. Heures sociales'!$C$3="Score",1,12)</f>
        <v>12</v>
      </c>
      <c r="BQ57">
        <f>IF('8. Heures sociales'!$C$3="Score",1,6)</f>
        <v>6</v>
      </c>
      <c r="BR57">
        <f>IF('8. Heures sociales'!$C$3="Score",1,6.5)</f>
        <v>6.5</v>
      </c>
      <c r="BS57">
        <f>IF('8. Heures sociales'!$C$3="Score",1,8)</f>
        <v>8</v>
      </c>
      <c r="BT57">
        <f>IF('8. Heures sociales'!$C$3="Score",1,9.5)</f>
        <v>9.5</v>
      </c>
      <c r="BU57">
        <f>IF('8. Heures sociales'!$C$3="Score",1,11)</f>
        <v>11</v>
      </c>
      <c r="BV57">
        <f>IF('8. Heures sociales'!$C$3="Score",1,9.5)</f>
        <v>9.5</v>
      </c>
      <c r="BW57">
        <f>IF('8. Heures sociales'!$C$3="Score",1,11)</f>
        <v>11</v>
      </c>
      <c r="BX57">
        <f>IF('8. Heures sociales'!$C$3="Score",1,6.5)</f>
        <v>6.5</v>
      </c>
      <c r="BY57">
        <f>IF('8. Heures sociales'!$C$3="Score",1,6)</f>
        <v>6</v>
      </c>
      <c r="BZ57">
        <f>IF('8. Heures sociales'!$C$3="Score",0,4.5)</f>
        <v>4.5</v>
      </c>
      <c r="CA57">
        <f>IF('8. Heures sociales'!$C$3="Score",0,3)</f>
        <v>3</v>
      </c>
      <c r="CB57">
        <f>IF('8. Heures sociales'!$C$3="Score",0,1.5)</f>
        <v>1.5</v>
      </c>
      <c r="CC57">
        <f>IF('8. Heures sociales'!$C$3="Score",0,1.5)</f>
        <v>1.5</v>
      </c>
      <c r="CD57">
        <f>IF('8. Heures sociales'!$C$3="Score",0,0)</f>
        <v>0</v>
      </c>
      <c r="CE57">
        <f>IF('8. Heures sociales'!$C$3="Score",0,0)</f>
        <v>0</v>
      </c>
      <c r="CF57">
        <f>IF('8. Heures sociales'!$C$3="Score",0,0)</f>
        <v>0</v>
      </c>
      <c r="CG57">
        <f>IF('8. Heures sociales'!$C$3="Score",0,1.5)</f>
        <v>1.5</v>
      </c>
      <c r="CH57">
        <f>IF('8. Heures sociales'!$C$3="Score",0,1.5)</f>
        <v>1.5</v>
      </c>
      <c r="CI57">
        <f>IF('8. Heures sociales'!$C$3="Score",0,3)</f>
        <v>3</v>
      </c>
      <c r="CJ57">
        <f>IF('8. Heures sociales'!$C$3="Score",0,3)</f>
        <v>3</v>
      </c>
      <c r="CK57">
        <f>IF('8. Heures sociales'!$C$3="Score",0,4.5)</f>
        <v>4.5</v>
      </c>
      <c r="CL57">
        <f>IF('8. Heures sociales'!$C$3="Score",0,4.5)</f>
        <v>4.5</v>
      </c>
      <c r="CM57">
        <f>IF('8. Heures sociales'!$C$3="Score",0,4.5)</f>
        <v>4.5</v>
      </c>
      <c r="CN57">
        <f>IF('8. Heures sociales'!$C$3="Score",0,4.5)</f>
        <v>4.5</v>
      </c>
      <c r="CO57">
        <f>IF('8. Heures sociales'!$C$3="Score",1,8.5)</f>
        <v>8.5</v>
      </c>
      <c r="CP57">
        <f>IF('8. Heures sociales'!$C$3="Score",1,7)</f>
        <v>7</v>
      </c>
      <c r="CQ57">
        <f>IF('8. Heures sociales'!$C$3="Score",1,7)</f>
        <v>7</v>
      </c>
      <c r="CR57">
        <f>IF('8. Heures sociales'!$C$3="Score",1,7)</f>
        <v>7</v>
      </c>
      <c r="CS57">
        <f>IF('8. Heures sociales'!$C$3="Score",2,17.5)</f>
        <v>17.5</v>
      </c>
      <c r="CT57">
        <f>IF('8. Heures sociales'!$C$3="Score",2,17.5)</f>
        <v>17.5</v>
      </c>
      <c r="CU57">
        <f>IF('8. Heures sociales'!$C$3="Score",2,16)</f>
        <v>16</v>
      </c>
      <c r="CV57">
        <f>IF('8. Heures sociales'!$C$3="Score",2,13.5)</f>
        <v>13.5</v>
      </c>
      <c r="CW57">
        <f>IF('8. Heures sociales'!$C$3="Score",2,13.5)</f>
        <v>13.5</v>
      </c>
      <c r="CX57">
        <f>IF('8. Heures sociales'!$C$3="Score",2,13.5)</f>
        <v>13.5</v>
      </c>
      <c r="CY57">
        <f>IF('8. Heures sociales'!$C$3="Score",1,12)</f>
        <v>12</v>
      </c>
      <c r="CZ57">
        <f>IF('8. Heures sociales'!$C$3="Score",1,7)</f>
        <v>7</v>
      </c>
      <c r="DA57">
        <f>IF('8. Heures sociales'!$C$3="Score",1,7)</f>
        <v>7</v>
      </c>
    </row>
    <row r="58" spans="2:301" x14ac:dyDescent="0.35">
      <c r="B58" s="186" t="s">
        <v>662</v>
      </c>
      <c r="D58" s="478">
        <f t="shared" si="3"/>
        <v>11.8</v>
      </c>
      <c r="E58">
        <f>IF('8. Heures sociales'!$C$3="Score",,)</f>
        <v>0</v>
      </c>
      <c r="P58">
        <f>IF('8. Heures sociales'!$C$3="Score",,)</f>
        <v>0</v>
      </c>
      <c r="Q58">
        <f>IF('8. Heures sociales'!$C$3="Score",,)</f>
        <v>0</v>
      </c>
      <c r="R58">
        <f>IF('8. Heures sociales'!$C$3="Score",,)</f>
        <v>0</v>
      </c>
      <c r="S58">
        <f>IF('8. Heures sociales'!$C$3="Score",,)</f>
        <v>0</v>
      </c>
      <c r="T58">
        <f>IF('8. Heures sociales'!$C$3="Score",,)</f>
        <v>0</v>
      </c>
      <c r="U58">
        <f>IF('8. Heures sociales'!$C$3="Score",2,14.5)</f>
        <v>14.5</v>
      </c>
      <c r="V58">
        <f>IF('8. Heures sociales'!$C$3="Score",1,13)</f>
        <v>13</v>
      </c>
      <c r="W58">
        <f>IF('8. Heures sociales'!$C$3="Score",1,9)</f>
        <v>9</v>
      </c>
      <c r="X58">
        <f>IF('8. Heures sociales'!$C$3="Score",1,9)</f>
        <v>9</v>
      </c>
      <c r="Y58">
        <f>IF('8. Heures sociales'!$C$3="Score",1,6.5)</f>
        <v>6.5</v>
      </c>
      <c r="Z58">
        <f>IF('8. Heures sociales'!$C$3="Score",1,6.5)</f>
        <v>6.5</v>
      </c>
      <c r="AA58">
        <f>IF('8. Heures sociales'!$C$3="Score",1,7.5)</f>
        <v>7.5</v>
      </c>
      <c r="AB58">
        <f>IF('8. Heures sociales'!$C$3="Score",1,7)</f>
        <v>7</v>
      </c>
      <c r="AC58">
        <f>IF('8. Heures sociales'!$C$3="Score",1,8.5)</f>
        <v>8.5</v>
      </c>
      <c r="AD58">
        <f>IF('8. Heures sociales'!$C$3="Score",1,10)</f>
        <v>10</v>
      </c>
      <c r="AE58">
        <f>IF('8. Heures sociales'!$C$3="Score",1,10)</f>
        <v>10</v>
      </c>
      <c r="AF58">
        <f>IF('8. Heures sociales'!$C$3="Score",1,10)</f>
        <v>10</v>
      </c>
      <c r="AG58">
        <f>IF('8. Heures sociales'!$C$3="Score",1,10)</f>
        <v>10</v>
      </c>
      <c r="AH58">
        <f>IF('8. Heures sociales'!$C$3="Score",0,4.5)</f>
        <v>4.5</v>
      </c>
      <c r="AI58">
        <f>IF('8. Heures sociales'!$C$3="Score",2,17)</f>
        <v>17</v>
      </c>
      <c r="AJ58">
        <f>IF('8. Heures sociales'!$C$3="Score",2,15.5)</f>
        <v>15.5</v>
      </c>
      <c r="AK58">
        <f>IF('8. Heures sociales'!$C$3="Score",2,14)</f>
        <v>14</v>
      </c>
      <c r="AL58">
        <f>IF('8. Heures sociales'!$C$3="Score",2,18)</f>
        <v>18</v>
      </c>
      <c r="AM58">
        <f>IF('8. Heures sociales'!$C$3="Score",2,16.5)</f>
        <v>16.5</v>
      </c>
      <c r="AN58">
        <f>IF('8. Heures sociales'!$C$3="Score",2,16.5)</f>
        <v>16.5</v>
      </c>
      <c r="AO58">
        <f>IF('8. Heures sociales'!$C$3="Score",2,22)</f>
        <v>22</v>
      </c>
      <c r="AP58">
        <f>IF('8. Heures sociales'!$C$3="Score",1,12)</f>
        <v>12</v>
      </c>
      <c r="AQ58">
        <f>IF('8. Heures sociales'!$C$3="Score",1,12)</f>
        <v>12</v>
      </c>
      <c r="AR58">
        <f>IF('8. Heures sociales'!$C$3="Score",2,13.5)</f>
        <v>13.5</v>
      </c>
      <c r="AS58">
        <f>IF('8. Heures sociales'!$C$3="Score",2,13.5)</f>
        <v>13.5</v>
      </c>
      <c r="AT58">
        <f>IF('8. Heures sociales'!$C$3="Score",2,13.5)</f>
        <v>13.5</v>
      </c>
      <c r="AU58">
        <f>IF('8. Heures sociales'!$C$3="Score",2,15)</f>
        <v>15</v>
      </c>
      <c r="AV58">
        <f>IF('8. Heures sociales'!$C$3="Score",2,20)</f>
        <v>20</v>
      </c>
      <c r="AW58">
        <f>IF('8. Heures sociales'!$C$3="Score",2,20)</f>
        <v>20</v>
      </c>
      <c r="AX58">
        <f>IF('8. Heures sociales'!$C$3="Score",2,20)</f>
        <v>20</v>
      </c>
      <c r="AY58">
        <f>IF('8. Heures sociales'!$C$3="Score",2,22.5)</f>
        <v>22.5</v>
      </c>
      <c r="AZ58">
        <f>IF('8. Heures sociales'!$C$3="Score",2,18.5)</f>
        <v>18.5</v>
      </c>
      <c r="BA58">
        <f>IF('8. Heures sociales'!$C$3="Score",2,20)</f>
        <v>20</v>
      </c>
      <c r="BB58">
        <f>IF('8. Heures sociales'!$C$3="Score",2,22.5)</f>
        <v>22.5</v>
      </c>
      <c r="BC58">
        <f>IF('8. Heures sociales'!$C$3="Score",1,12.5)</f>
        <v>12.5</v>
      </c>
      <c r="BD58">
        <f>IF('8. Heures sociales'!$C$3="Score",1,10)</f>
        <v>10</v>
      </c>
      <c r="BE58">
        <f>IF('8. Heures sociales'!$C$3="Score",1,11.5)</f>
        <v>11.5</v>
      </c>
      <c r="BF58">
        <f>IF('8. Heures sociales'!$C$3="Score",1,7.5)</f>
        <v>7.5</v>
      </c>
      <c r="BG58">
        <f>IF('8. Heures sociales'!$C$3="Score",1,9)</f>
        <v>9</v>
      </c>
      <c r="BH58">
        <f>IF('8. Heures sociales'!$C$3="Score",1,7.5)</f>
        <v>7.5</v>
      </c>
      <c r="BI58">
        <f>IF('8. Heures sociales'!$C$3="Score",0,5)</f>
        <v>5</v>
      </c>
      <c r="BJ58">
        <f>IF('8. Heures sociales'!$C$3="Score",0,4.5)</f>
        <v>4.5</v>
      </c>
      <c r="BK58">
        <f>IF('8. Heures sociales'!$C$3="Score",0,4.5)</f>
        <v>4.5</v>
      </c>
      <c r="BL58">
        <f>IF('8. Heures sociales'!$C$3="Score",0,4.5)</f>
        <v>4.5</v>
      </c>
      <c r="BM58">
        <f>IF('8. Heures sociales'!$C$3="Score",0,4.5)</f>
        <v>4.5</v>
      </c>
      <c r="BN58">
        <f>IF('8. Heures sociales'!$C$3="Score",0,4.5)</f>
        <v>4.5</v>
      </c>
      <c r="BO58">
        <f>IF('8. Heures sociales'!$C$3="Score",1,6)</f>
        <v>6</v>
      </c>
      <c r="BP58">
        <f>IF('8. Heures sociales'!$C$3="Score",1,8.5)</f>
        <v>8.5</v>
      </c>
      <c r="BQ58">
        <f>IF('8. Heures sociales'!$C$3="Score",1,9)</f>
        <v>9</v>
      </c>
      <c r="BR58">
        <f>IF('8. Heures sociales'!$C$3="Score",1,9)</f>
        <v>9</v>
      </c>
      <c r="BS58">
        <f>IF('8. Heures sociales'!$C$3="Score",1,9)</f>
        <v>9</v>
      </c>
      <c r="BT58">
        <f>IF('8. Heures sociales'!$C$3="Score",1,10.5)</f>
        <v>10.5</v>
      </c>
      <c r="BU58">
        <f>IF('8. Heures sociales'!$C$3="Score",1,10.5)</f>
        <v>10.5</v>
      </c>
      <c r="BV58">
        <f>IF('8. Heures sociales'!$C$3="Score",1,10.5)</f>
        <v>10.5</v>
      </c>
      <c r="BW58">
        <f>IF('8. Heures sociales'!$C$3="Score",1,8)</f>
        <v>8</v>
      </c>
      <c r="BX58">
        <f>IF('8. Heures sociales'!$C$3="Score",1,7.5)</f>
        <v>7.5</v>
      </c>
      <c r="BY58">
        <f>IF('8. Heures sociales'!$C$3="Score",2,20)</f>
        <v>20</v>
      </c>
      <c r="BZ58">
        <f>IF('8. Heures sociales'!$C$3="Score",2,21)</f>
        <v>21</v>
      </c>
      <c r="CA58">
        <f>IF('8. Heures sociales'!$C$3="Score",2,19.5)</f>
        <v>19.5</v>
      </c>
      <c r="CB58">
        <f>IF('8. Heures sociales'!$C$3="Score",2,19.5)</f>
        <v>19.5</v>
      </c>
      <c r="CC58">
        <f>IF('8. Heures sociales'!$C$3="Score",2,18)</f>
        <v>18</v>
      </c>
      <c r="CD58">
        <f>IF('8. Heures sociales'!$C$3="Score",2,18)</f>
        <v>18</v>
      </c>
      <c r="CE58">
        <f>IF('8. Heures sociales'!$C$3="Score",2,18)</f>
        <v>18</v>
      </c>
      <c r="CF58">
        <f>IF('8. Heures sociales'!$C$3="Score",0,5.5)</f>
        <v>5.5</v>
      </c>
      <c r="CG58">
        <f>IF('8. Heures sociales'!$C$3="Score",0,3)</f>
        <v>3</v>
      </c>
      <c r="CH58">
        <f>IF('8. Heures sociales'!$C$3="Score",0,3)</f>
        <v>3</v>
      </c>
      <c r="CI58">
        <f>IF('8. Heures sociales'!$C$3="Score",0,1.5)</f>
        <v>1.5</v>
      </c>
      <c r="CJ58">
        <f>IF('8. Heures sociales'!$C$3="Score",0,1.5)</f>
        <v>1.5</v>
      </c>
      <c r="CK58">
        <f>IF('8. Heures sociales'!$C$3="Score",0,4)</f>
        <v>4</v>
      </c>
      <c r="CL58">
        <f>IF('8. Heures sociales'!$C$3="Score",0,4.5)</f>
        <v>4.5</v>
      </c>
      <c r="CM58">
        <f>IF('8. Heures sociales'!$C$3="Score",2,17)</f>
        <v>17</v>
      </c>
      <c r="CN58">
        <f>IF('8. Heures sociales'!$C$3="Score",2,17)</f>
        <v>17</v>
      </c>
      <c r="CO58">
        <f>IF('8. Heures sociales'!$C$3="Score",2,17)</f>
        <v>17</v>
      </c>
      <c r="CP58">
        <f>IF('8. Heures sociales'!$C$3="Score",2,21)</f>
        <v>21</v>
      </c>
      <c r="CQ58">
        <f>IF('8. Heures sociales'!$C$3="Score",2,21)</f>
        <v>21</v>
      </c>
      <c r="CR58">
        <f>IF('8. Heures sociales'!$C$3="Score",2,17)</f>
        <v>17</v>
      </c>
      <c r="CS58">
        <f>IF('8. Heures sociales'!$C$3="Score",2,21)</f>
        <v>21</v>
      </c>
      <c r="CT58">
        <f>IF('8. Heures sociales'!$C$3="Score",1,9)</f>
        <v>9</v>
      </c>
      <c r="CU58">
        <f>IF('8. Heures sociales'!$C$3="Score",1,10.5)</f>
        <v>10.5</v>
      </c>
      <c r="CV58">
        <f>IF('8. Heures sociales'!$C$3="Score",2,14.5)</f>
        <v>14.5</v>
      </c>
      <c r="CW58">
        <f>IF('8. Heures sociales'!$C$3="Score",1,10.5)</f>
        <v>10.5</v>
      </c>
      <c r="CX58">
        <f>IF('8. Heures sociales'!$C$3="Score",1,12)</f>
        <v>12</v>
      </c>
      <c r="CY58">
        <f>IF('8. Heures sociales'!$C$3="Score",1,12)</f>
        <v>12</v>
      </c>
      <c r="CZ58">
        <f>IF('8. Heures sociales'!$C$3="Score",0,2)</f>
        <v>2</v>
      </c>
      <c r="DA58">
        <f>IF('8. Heures sociales'!$C$3="Score",0,2)</f>
        <v>2</v>
      </c>
    </row>
    <row r="59" spans="2:301" x14ac:dyDescent="0.35">
      <c r="B59" s="186" t="s">
        <v>663</v>
      </c>
      <c r="D59" s="478">
        <f t="shared" si="3"/>
        <v>10.041176470588235</v>
      </c>
      <c r="E59">
        <f>IF('8. Heures sociales'!$C$3="Score",,)</f>
        <v>0</v>
      </c>
      <c r="P59">
        <f>IF('8. Heures sociales'!$C$3="Score",,)</f>
        <v>0</v>
      </c>
      <c r="Q59">
        <f>IF('8. Heures sociales'!$C$3="Score",,)</f>
        <v>0</v>
      </c>
      <c r="R59">
        <f>IF('8. Heures sociales'!$C$3="Score",,)</f>
        <v>0</v>
      </c>
      <c r="S59">
        <f>IF('8. Heures sociales'!$C$3="Score",,)</f>
        <v>0</v>
      </c>
      <c r="T59">
        <f>IF('8. Heures sociales'!$C$3="Score",,)</f>
        <v>0</v>
      </c>
      <c r="U59">
        <f>IF('8. Heures sociales'!$C$3="Score",1,12.5)</f>
        <v>12.5</v>
      </c>
      <c r="V59">
        <f>IF('8. Heures sociales'!$C$3="Score",1,12.5)</f>
        <v>12.5</v>
      </c>
      <c r="W59">
        <f>IF('8. Heures sociales'!$C$3="Score",1,11)</f>
        <v>11</v>
      </c>
      <c r="X59">
        <f>IF('8. Heures sociales'!$C$3="Score",1,8.5)</f>
        <v>8.5</v>
      </c>
      <c r="Y59">
        <f>IF('8. Heures sociales'!$C$3="Score",1,8.5)</f>
        <v>8.5</v>
      </c>
      <c r="Z59">
        <f>IF('8. Heures sociales'!$C$3="Score",1,6)</f>
        <v>6</v>
      </c>
      <c r="AA59">
        <f>IF('8. Heures sociales'!$C$3="Score",1,10)</f>
        <v>10</v>
      </c>
      <c r="AB59">
        <f>IF('8. Heures sociales'!$C$3="Score",1,8)</f>
        <v>8</v>
      </c>
      <c r="AC59">
        <f>IF('8. Heures sociales'!$C$3="Score",1,8)</f>
        <v>8</v>
      </c>
      <c r="AD59">
        <f>IF('8. Heures sociales'!$C$3="Score",1,8)</f>
        <v>8</v>
      </c>
      <c r="AE59">
        <f>IF('8. Heures sociales'!$C$3="Score",1,6.5)</f>
        <v>6.5</v>
      </c>
      <c r="AF59">
        <f>IF('8. Heures sociales'!$C$3="Score",1,6.5)</f>
        <v>6.5</v>
      </c>
      <c r="AG59">
        <f>IF('8. Heures sociales'!$C$3="Score",0,5)</f>
        <v>5</v>
      </c>
      <c r="AH59">
        <f>IF('8. Heures sociales'!$C$3="Score",0,0.5)</f>
        <v>0.5</v>
      </c>
      <c r="AI59">
        <f>IF('8. Heures sociales'!$C$3="Score",0,0)</f>
        <v>0</v>
      </c>
      <c r="AJ59">
        <f>IF('8. Heures sociales'!$C$3="Score",0,1.5)</f>
        <v>1.5</v>
      </c>
      <c r="AK59">
        <f>IF('8. Heures sociales'!$C$3="Score",0,5.5)</f>
        <v>5.5</v>
      </c>
      <c r="AL59">
        <f>IF('8. Heures sociales'!$C$3="Score",0,5.5)</f>
        <v>5.5</v>
      </c>
      <c r="AM59">
        <f>IF('8. Heures sociales'!$C$3="Score",0,5.5)</f>
        <v>5.5</v>
      </c>
      <c r="AN59">
        <f>IF('8. Heures sociales'!$C$3="Score",0,5.5)</f>
        <v>5.5</v>
      </c>
      <c r="AO59">
        <f>IF('8. Heures sociales'!$C$3="Score",2,16)</f>
        <v>16</v>
      </c>
      <c r="AP59">
        <f>IF('8. Heures sociales'!$C$3="Score",2,28.5)</f>
        <v>28.5</v>
      </c>
      <c r="AQ59">
        <f>IF('8. Heures sociales'!$C$3="Score",2,27)</f>
        <v>27</v>
      </c>
      <c r="AR59">
        <f>IF('8. Heures sociales'!$C$3="Score",2,27)</f>
        <v>27</v>
      </c>
      <c r="AS59">
        <f>IF('8. Heures sociales'!$C$3="Score",2,27)</f>
        <v>27</v>
      </c>
      <c r="AT59">
        <f>IF('8. Heures sociales'!$C$3="Score",2,27)</f>
        <v>27</v>
      </c>
      <c r="AU59">
        <f>IF('8. Heures sociales'!$C$3="Score",2,27)</f>
        <v>27</v>
      </c>
      <c r="AV59">
        <f>IF('8. Heures sociales'!$C$3="Score",2,16.5)</f>
        <v>16.5</v>
      </c>
      <c r="AW59">
        <f>IF('8. Heures sociales'!$C$3="Score",0,4)</f>
        <v>4</v>
      </c>
      <c r="AX59">
        <f>IF('8. Heures sociales'!$C$3="Score",0,4)</f>
        <v>4</v>
      </c>
      <c r="AY59">
        <f>IF('8. Heures sociales'!$C$3="Score",0,0)</f>
        <v>0</v>
      </c>
      <c r="AZ59">
        <f>IF('8. Heures sociales'!$C$3="Score",0,4)</f>
        <v>4</v>
      </c>
      <c r="BA59">
        <f>IF('8. Heures sociales'!$C$3="Score",0,4)</f>
        <v>4</v>
      </c>
      <c r="BB59">
        <f>IF('8. Heures sociales'!$C$3="Score",0,5.5)</f>
        <v>5.5</v>
      </c>
      <c r="BC59">
        <f>IF('8. Heures sociales'!$C$3="Score",0,5.5)</f>
        <v>5.5</v>
      </c>
      <c r="BD59">
        <f>IF('8. Heures sociales'!$C$3="Score",0,5.5)</f>
        <v>5.5</v>
      </c>
      <c r="BE59">
        <f>IF('8. Heures sociales'!$C$3="Score",1,9.5)</f>
        <v>9.5</v>
      </c>
      <c r="BF59">
        <f>IF('8. Heures sociales'!$C$3="Score",1,9.5)</f>
        <v>9.5</v>
      </c>
      <c r="BG59">
        <f>IF('8. Heures sociales'!$C$3="Score",0,5.5)</f>
        <v>5.5</v>
      </c>
      <c r="BH59">
        <f>IF('8. Heures sociales'!$C$3="Score",1,7)</f>
        <v>7</v>
      </c>
      <c r="BI59">
        <f>IF('8. Heures sociales'!$C$3="Score",0,5.5)</f>
        <v>5.5</v>
      </c>
      <c r="BJ59">
        <f>IF('8. Heures sociales'!$C$3="Score",0,5.5)</f>
        <v>5.5</v>
      </c>
      <c r="BK59">
        <f>IF('8. Heures sociales'!$C$3="Score",2,18)</f>
        <v>18</v>
      </c>
      <c r="BL59">
        <f>IF('8. Heures sociales'!$C$3="Score",2,14)</f>
        <v>14</v>
      </c>
      <c r="BM59">
        <f>IF('8. Heures sociales'!$C$3="Score",2,14)</f>
        <v>14</v>
      </c>
      <c r="BN59">
        <f>IF('8. Heures sociales'!$C$3="Score",2,15.5)</f>
        <v>15.5</v>
      </c>
      <c r="BO59">
        <f>IF('8. Heures sociales'!$C$3="Score",2,15.5)</f>
        <v>15.5</v>
      </c>
      <c r="BP59">
        <f>IF('8. Heures sociales'!$C$3="Score",2,17)</f>
        <v>17</v>
      </c>
      <c r="BQ59">
        <f>IF('8. Heures sociales'!$C$3="Score",2,17)</f>
        <v>17</v>
      </c>
      <c r="BR59">
        <f>IF('8. Heures sociales'!$C$3="Score",0,4.5)</f>
        <v>4.5</v>
      </c>
      <c r="BS59">
        <f>IF('8. Heures sociales'!$C$3="Score",1,6)</f>
        <v>6</v>
      </c>
      <c r="BT59">
        <f>IF('8. Heures sociales'!$C$3="Score",1,10)</f>
        <v>10</v>
      </c>
      <c r="BU59">
        <f>IF('8. Heures sociales'!$C$3="Score",1,8.5)</f>
        <v>8.5</v>
      </c>
      <c r="BV59">
        <f>IF('8. Heures sociales'!$C$3="Score",1,8.5)</f>
        <v>8.5</v>
      </c>
      <c r="BW59">
        <f>IF('8. Heures sociales'!$C$3="Score",1,7)</f>
        <v>7</v>
      </c>
      <c r="BX59">
        <f>IF('8. Heures sociales'!$C$3="Score",1,7)</f>
        <v>7</v>
      </c>
      <c r="BY59">
        <f>IF('8. Heures sociales'!$C$3="Score",1,7)</f>
        <v>7</v>
      </c>
      <c r="BZ59">
        <f>IF('8. Heures sociales'!$C$3="Score",0,5.5)</f>
        <v>5.5</v>
      </c>
      <c r="CA59">
        <f>IF('8. Heures sociales'!$C$3="Score",0,3)</f>
        <v>3</v>
      </c>
      <c r="CB59">
        <f>IF('8. Heures sociales'!$C$3="Score",0,4.5)</f>
        <v>4.5</v>
      </c>
      <c r="CC59">
        <f>IF('8. Heures sociales'!$C$3="Score",1,7)</f>
        <v>7</v>
      </c>
      <c r="CD59">
        <f>IF('8. Heures sociales'!$C$3="Score",1,7)</f>
        <v>7</v>
      </c>
      <c r="CE59">
        <f>IF('8. Heures sociales'!$C$3="Score",2,17.5)</f>
        <v>17.5</v>
      </c>
      <c r="CF59">
        <f>IF('8. Heures sociales'!$C$3="Score",2,17.5)</f>
        <v>17.5</v>
      </c>
      <c r="CG59">
        <f>IF('8. Heures sociales'!$C$3="Score",2,21.5)</f>
        <v>21.5</v>
      </c>
      <c r="CH59">
        <f>IF('8. Heures sociales'!$C$3="Score",2,20)</f>
        <v>20</v>
      </c>
      <c r="CI59">
        <f>IF('8. Heures sociales'!$C$3="Score",2,20)</f>
        <v>20</v>
      </c>
      <c r="CJ59">
        <f>IF('8. Heures sociales'!$C$3="Score",2,17.5)</f>
        <v>17.5</v>
      </c>
      <c r="CK59">
        <f>IF('8. Heures sociales'!$C$3="Score",2,17.5)</f>
        <v>17.5</v>
      </c>
      <c r="CL59">
        <f>IF('8. Heures sociales'!$C$3="Score",1,7)</f>
        <v>7</v>
      </c>
      <c r="CM59">
        <f>IF('8. Heures sociales'!$C$3="Score",1,9.5)</f>
        <v>9.5</v>
      </c>
      <c r="CN59">
        <f>IF('8. Heures sociales'!$C$3="Score",0,5.5)</f>
        <v>5.5</v>
      </c>
      <c r="CO59">
        <f>IF('8. Heures sociales'!$C$3="Score",0,5.5)</f>
        <v>5.5</v>
      </c>
      <c r="CP59">
        <f>IF('8. Heures sociales'!$C$3="Score",0,5.5)</f>
        <v>5.5</v>
      </c>
      <c r="CQ59">
        <f>IF('8. Heures sociales'!$C$3="Score",0,5.5)</f>
        <v>5.5</v>
      </c>
      <c r="CR59">
        <f>IF('8. Heures sociales'!$C$3="Score",1,9.5)</f>
        <v>9.5</v>
      </c>
      <c r="CS59">
        <f>IF('8. Heures sociales'!$C$3="Score",1,10)</f>
        <v>10</v>
      </c>
      <c r="CT59">
        <f>IF('8. Heures sociales'!$C$3="Score",1,7.5)</f>
        <v>7.5</v>
      </c>
      <c r="CU59">
        <f>IF('8. Heures sociales'!$C$3="Score",1,9)</f>
        <v>9</v>
      </c>
      <c r="CV59">
        <f>IF('8. Heures sociales'!$C$3="Score",1,10.5)</f>
        <v>10.5</v>
      </c>
      <c r="CW59">
        <f>IF('8. Heures sociales'!$C$3="Score",1,9)</f>
        <v>9</v>
      </c>
      <c r="CX59">
        <f>IF('8. Heures sociales'!$C$3="Score",1,9)</f>
        <v>9</v>
      </c>
      <c r="CY59">
        <f>IF('8. Heures sociales'!$C$3="Score",1,6.5)</f>
        <v>6.5</v>
      </c>
      <c r="CZ59">
        <f>IF('8. Heures sociales'!$C$3="Score",0,5)</f>
        <v>5</v>
      </c>
      <c r="DA59">
        <f>IF('8. Heures sociales'!$C$3="Score",0,5)</f>
        <v>5</v>
      </c>
    </row>
    <row r="60" spans="2:301" x14ac:dyDescent="0.35">
      <c r="B60" s="186" t="s">
        <v>664</v>
      </c>
      <c r="D60" s="478">
        <f t="shared" si="3"/>
        <v>11.429411764705883</v>
      </c>
      <c r="E60">
        <f>IF('8. Heures sociales'!$C$3="Score",,)</f>
        <v>0</v>
      </c>
      <c r="P60">
        <f>IF('8. Heures sociales'!$C$3="Score",,)</f>
        <v>0</v>
      </c>
      <c r="Q60">
        <f>IF('8. Heures sociales'!$C$3="Score",,)</f>
        <v>0</v>
      </c>
      <c r="R60">
        <f>IF('8. Heures sociales'!$C$3="Score",,)</f>
        <v>0</v>
      </c>
      <c r="S60">
        <f>IF('8. Heures sociales'!$C$3="Score",,)</f>
        <v>0</v>
      </c>
      <c r="T60">
        <f>IF('8. Heures sociales'!$C$3="Score",,)</f>
        <v>0</v>
      </c>
      <c r="U60">
        <f>IF('8. Heures sociales'!$C$3="Score",2,20)</f>
        <v>20</v>
      </c>
      <c r="V60">
        <f>IF('8. Heures sociales'!$C$3="Score",2,18.5)</f>
        <v>18.5</v>
      </c>
      <c r="W60">
        <f>IF('8. Heures sociales'!$C$3="Score",2,17)</f>
        <v>17</v>
      </c>
      <c r="X60">
        <f>IF('8. Heures sociales'!$C$3="Score",2,17)</f>
        <v>17</v>
      </c>
      <c r="Y60">
        <f>IF('8. Heures sociales'!$C$3="Score",1,13)</f>
        <v>13</v>
      </c>
      <c r="Z60">
        <f>IF('8. Heures sociales'!$C$3="Score",1,13)</f>
        <v>13</v>
      </c>
      <c r="AA60">
        <f>IF('8. Heures sociales'!$C$3="Score",0,2.5)</f>
        <v>2.5</v>
      </c>
      <c r="AB60">
        <f>IF('8. Heures sociales'!$C$3="Score",0,0)</f>
        <v>0</v>
      </c>
      <c r="AC60">
        <f>IF('8. Heures sociales'!$C$3="Score",0,4)</f>
        <v>4</v>
      </c>
      <c r="AD60">
        <f>IF('8. Heures sociales'!$C$3="Score",0,4)</f>
        <v>4</v>
      </c>
      <c r="AE60">
        <f>IF('8. Heures sociales'!$C$3="Score",0,5.5)</f>
        <v>5.5</v>
      </c>
      <c r="AF60">
        <f>IF('8. Heures sociales'!$C$3="Score",0,5.5)</f>
        <v>5.5</v>
      </c>
      <c r="AG60">
        <f>IF('8. Heures sociales'!$C$3="Score",0,5.5)</f>
        <v>5.5</v>
      </c>
      <c r="AH60">
        <f>IF('8. Heures sociales'!$C$3="Score",1,11)</f>
        <v>11</v>
      </c>
      <c r="AI60">
        <f>IF('8. Heures sociales'!$C$3="Score",1,11)</f>
        <v>11</v>
      </c>
      <c r="AJ60">
        <f>IF('8. Heures sociales'!$C$3="Score",1,7)</f>
        <v>7</v>
      </c>
      <c r="AK60">
        <f>IF('8. Heures sociales'!$C$3="Score",1,11)</f>
        <v>11</v>
      </c>
      <c r="AL60">
        <f>IF('8. Heures sociales'!$C$3="Score",1,9.5)</f>
        <v>9.5</v>
      </c>
      <c r="AM60">
        <f>IF('8. Heures sociales'!$C$3="Score",1,11)</f>
        <v>11</v>
      </c>
      <c r="AN60">
        <f>IF('8. Heures sociales'!$C$3="Score",1,12.5)</f>
        <v>12.5</v>
      </c>
      <c r="AO60">
        <f>IF('8. Heures sociales'!$C$3="Score",1,7)</f>
        <v>7</v>
      </c>
      <c r="AP60">
        <f>IF('8. Heures sociales'!$C$3="Score",2,19.5)</f>
        <v>19.5</v>
      </c>
      <c r="AQ60">
        <f>IF('8. Heures sociales'!$C$3="Score",2,21)</f>
        <v>21</v>
      </c>
      <c r="AR60">
        <f>IF('8. Heures sociales'!$C$3="Score",2,17)</f>
        <v>17</v>
      </c>
      <c r="AS60">
        <f>IF('8. Heures sociales'!$C$3="Score",2,21)</f>
        <v>21</v>
      </c>
      <c r="AT60">
        <f>IF('8. Heures sociales'!$C$3="Score",2,19.5)</f>
        <v>19.5</v>
      </c>
      <c r="AU60">
        <f>IF('8. Heures sociales'!$C$3="Score",2,22)</f>
        <v>22</v>
      </c>
      <c r="AV60">
        <f>IF('8. Heures sociales'!$C$3="Score",2,22.5)</f>
        <v>22.5</v>
      </c>
      <c r="AW60">
        <f>IF('8. Heures sociales'!$C$3="Score",1,12.5)</f>
        <v>12.5</v>
      </c>
      <c r="AX60">
        <f>IF('8. Heures sociales'!$C$3="Score",1,11)</f>
        <v>11</v>
      </c>
      <c r="AY60">
        <f>IF('8. Heures sociales'!$C$3="Score",1,12.5)</f>
        <v>12.5</v>
      </c>
      <c r="AZ60">
        <f>IF('8. Heures sociales'!$C$3="Score",1,8.5)</f>
        <v>8.5</v>
      </c>
      <c r="BA60">
        <f>IF('8. Heures sociales'!$C$3="Score",1,12.5)</f>
        <v>12.5</v>
      </c>
      <c r="BB60">
        <f>IF('8. Heures sociales'!$C$3="Score",1,8.5)</f>
        <v>8.5</v>
      </c>
      <c r="BC60">
        <f>IF('8. Heures sociales'!$C$3="Score",1,12.5)</f>
        <v>12.5</v>
      </c>
      <c r="BD60">
        <f>IF('8. Heures sociales'!$C$3="Score",1,10.5)</f>
        <v>10.5</v>
      </c>
      <c r="BE60">
        <f>IF('8. Heures sociales'!$C$3="Score",1,12)</f>
        <v>12</v>
      </c>
      <c r="BF60">
        <f>IF('8. Heures sociales'!$C$3="Score",1,10.5)</f>
        <v>10.5</v>
      </c>
      <c r="BG60">
        <f>IF('8. Heures sociales'!$C$3="Score",1,10.5)</f>
        <v>10.5</v>
      </c>
      <c r="BH60">
        <f>IF('8. Heures sociales'!$C$3="Score",1,8)</f>
        <v>8</v>
      </c>
      <c r="BI60">
        <f>IF('8. Heures sociales'!$C$3="Score",1,8)</f>
        <v>8</v>
      </c>
      <c r="BJ60">
        <f>IF('8. Heures sociales'!$C$3="Score",1,9)</f>
        <v>9</v>
      </c>
      <c r="BK60">
        <f>IF('8. Heures sociales'!$C$3="Score",1,8.5)</f>
        <v>8.5</v>
      </c>
      <c r="BL60">
        <f>IF('8. Heures sociales'!$C$3="Score",1,7)</f>
        <v>7</v>
      </c>
      <c r="BM60">
        <f>IF('8. Heures sociales'!$C$3="Score",1,7)</f>
        <v>7</v>
      </c>
      <c r="BN60">
        <f>IF('8. Heures sociales'!$C$3="Score",1,11)</f>
        <v>11</v>
      </c>
      <c r="BO60">
        <f>IF('8. Heures sociales'!$C$3="Score",1,9.5)</f>
        <v>9.5</v>
      </c>
      <c r="BP60">
        <f>IF('8. Heures sociales'!$C$3="Score",1,11)</f>
        <v>11</v>
      </c>
      <c r="BQ60">
        <f>IF('8. Heures sociales'!$C$3="Score",0,5.5)</f>
        <v>5.5</v>
      </c>
      <c r="BR60">
        <f>IF('8. Heures sociales'!$C$3="Score",0,5.5)</f>
        <v>5.5</v>
      </c>
      <c r="BS60">
        <f>IF('8. Heures sociales'!$C$3="Score",0,5.5)</f>
        <v>5.5</v>
      </c>
      <c r="BT60">
        <f>IF('8. Heures sociales'!$C$3="Score",1,7)</f>
        <v>7</v>
      </c>
      <c r="BU60">
        <f>IF('8. Heures sociales'!$C$3="Score",0,3)</f>
        <v>3</v>
      </c>
      <c r="BV60">
        <f>IF('8. Heures sociales'!$C$3="Score",0,4.5)</f>
        <v>4.5</v>
      </c>
      <c r="BW60">
        <f>IF('8. Heures sociales'!$C$3="Score",0,4.5)</f>
        <v>4.5</v>
      </c>
      <c r="BX60">
        <f>IF('8. Heures sociales'!$C$3="Score",0,4.5)</f>
        <v>4.5</v>
      </c>
      <c r="BY60">
        <f>IF('8. Heures sociales'!$C$3="Score",2,17)</f>
        <v>17</v>
      </c>
      <c r="BZ60">
        <f>IF('8. Heures sociales'!$C$3="Score",2,17)</f>
        <v>17</v>
      </c>
      <c r="CA60">
        <f>IF('8. Heures sociales'!$C$3="Score",2,17)</f>
        <v>17</v>
      </c>
      <c r="CB60">
        <f>IF('8. Heures sociales'!$C$3="Score",2,17)</f>
        <v>17</v>
      </c>
      <c r="CC60">
        <f>IF('8. Heures sociales'!$C$3="Score",2,17)</f>
        <v>17</v>
      </c>
      <c r="CD60">
        <f>IF('8. Heures sociales'!$C$3="Score",2,19.5)</f>
        <v>19.5</v>
      </c>
      <c r="CE60">
        <f>IF('8. Heures sociales'!$C$3="Score",2,20)</f>
        <v>20</v>
      </c>
      <c r="CF60">
        <f>IF('8. Heures sociales'!$C$3="Score",1,7.5)</f>
        <v>7.5</v>
      </c>
      <c r="CG60">
        <f>IF('8. Heures sociales'!$C$3="Score",1,9)</f>
        <v>9</v>
      </c>
      <c r="CH60">
        <f>IF('8. Heures sociales'!$C$3="Score",1,9)</f>
        <v>9</v>
      </c>
      <c r="CI60">
        <f>IF('8. Heures sociales'!$C$3="Score",1,10.5)</f>
        <v>10.5</v>
      </c>
      <c r="CJ60">
        <f>IF('8. Heures sociales'!$C$3="Score",1,9)</f>
        <v>9</v>
      </c>
      <c r="CK60">
        <f>IF('8. Heures sociales'!$C$3="Score",0,5)</f>
        <v>5</v>
      </c>
      <c r="CL60">
        <f>IF('8. Heures sociales'!$C$3="Score",0,4.5)</f>
        <v>4.5</v>
      </c>
      <c r="CM60">
        <f>IF('8. Heures sociales'!$C$3="Score",2,17)</f>
        <v>17</v>
      </c>
      <c r="CN60">
        <f>IF('8. Heures sociales'!$C$3="Score",2,17)</f>
        <v>17</v>
      </c>
      <c r="CO60">
        <f>IF('8. Heures sociales'!$C$3="Score",2,15.5)</f>
        <v>15.5</v>
      </c>
      <c r="CP60">
        <f>IF('8. Heures sociales'!$C$3="Score",2,14)</f>
        <v>14</v>
      </c>
      <c r="CQ60">
        <f>IF('8. Heures sociales'!$C$3="Score",2,14)</f>
        <v>14</v>
      </c>
      <c r="CR60">
        <f>IF('8. Heures sociales'!$C$3="Score",2,15.5)</f>
        <v>15.5</v>
      </c>
      <c r="CS60">
        <f>IF('8. Heures sociales'!$C$3="Score",2,26)</f>
        <v>26</v>
      </c>
      <c r="CT60">
        <f>IF('8. Heures sociales'!$C$3="Score",2,13.5)</f>
        <v>13.5</v>
      </c>
      <c r="CU60">
        <f>IF('8. Heures sociales'!$C$3="Score",1,12)</f>
        <v>12</v>
      </c>
      <c r="CV60">
        <f>IF('8. Heures sociales'!$C$3="Score",1,12)</f>
        <v>12</v>
      </c>
      <c r="CW60">
        <f>IF('8. Heures sociales'!$C$3="Score",2,13.5)</f>
        <v>13.5</v>
      </c>
      <c r="CX60">
        <f>IF('8. Heures sociales'!$C$3="Score",2,13.5)</f>
        <v>13.5</v>
      </c>
      <c r="CY60">
        <f>IF('8. Heures sociales'!$C$3="Score",2,13.5)</f>
        <v>13.5</v>
      </c>
      <c r="CZ60">
        <f>IF('8. Heures sociales'!$C$3="Score",0,5)</f>
        <v>5</v>
      </c>
      <c r="DA60">
        <f>IF('8. Heures sociales'!$C$3="Score",0,2)</f>
        <v>2</v>
      </c>
    </row>
    <row r="61" spans="2:301" ht="15" thickBot="1" x14ac:dyDescent="0.4">
      <c r="B61" s="190" t="s">
        <v>665</v>
      </c>
      <c r="D61" s="478">
        <f t="shared" si="3"/>
        <v>8.6117647058823525</v>
      </c>
      <c r="E61">
        <f>IF('8. Heures sociales'!$C$3="Score",,)</f>
        <v>0</v>
      </c>
      <c r="P61">
        <f>IF('8. Heures sociales'!$C$3="Score",,)</f>
        <v>0</v>
      </c>
      <c r="Q61">
        <f>IF('8. Heures sociales'!$C$3="Score",,)</f>
        <v>0</v>
      </c>
      <c r="R61">
        <f>IF('8. Heures sociales'!$C$3="Score",,)</f>
        <v>0</v>
      </c>
      <c r="S61">
        <f>IF('8. Heures sociales'!$C$3="Score",,)</f>
        <v>0</v>
      </c>
      <c r="T61">
        <f>IF('8. Heures sociales'!$C$3="Score",,)</f>
        <v>0</v>
      </c>
      <c r="U61">
        <f>IF('8. Heures sociales'!$C$3="Score",0,0)</f>
        <v>0</v>
      </c>
      <c r="V61">
        <f>IF('8. Heures sociales'!$C$3="Score",0,0)</f>
        <v>0</v>
      </c>
      <c r="W61">
        <f>IF('8. Heures sociales'!$C$3="Score",0,0)</f>
        <v>0</v>
      </c>
      <c r="X61">
        <f>IF('8. Heures sociales'!$C$3="Score",0,0)</f>
        <v>0</v>
      </c>
      <c r="Y61">
        <f>IF('8. Heures sociales'!$C$3="Score",0,0)</f>
        <v>0</v>
      </c>
      <c r="Z61">
        <f>IF('8. Heures sociales'!$C$3="Score",0,0)</f>
        <v>0</v>
      </c>
      <c r="AA61">
        <f>IF('8. Heures sociales'!$C$3="Score",0,0)</f>
        <v>0</v>
      </c>
      <c r="AB61">
        <f>IF('8. Heures sociales'!$C$3="Score",0,0)</f>
        <v>0</v>
      </c>
      <c r="AC61">
        <f>IF('8. Heures sociales'!$C$3="Score",0,0)</f>
        <v>0</v>
      </c>
      <c r="AD61">
        <f>IF('8. Heures sociales'!$C$3="Score",0,0)</f>
        <v>0</v>
      </c>
      <c r="AE61">
        <f>IF('8. Heures sociales'!$C$3="Score",0,0)</f>
        <v>0</v>
      </c>
      <c r="AF61">
        <f>IF('8. Heures sociales'!$C$3="Score",0,0)</f>
        <v>0</v>
      </c>
      <c r="AG61">
        <f>IF('8. Heures sociales'!$C$3="Score",0,0)</f>
        <v>0</v>
      </c>
      <c r="AH61">
        <f>IF('8. Heures sociales'!$C$3="Score",0,0)</f>
        <v>0</v>
      </c>
      <c r="AI61">
        <f>IF('8. Heures sociales'!$C$3="Score",0,0)</f>
        <v>0</v>
      </c>
      <c r="AJ61">
        <f>IF('8. Heures sociales'!$C$3="Score",0,0)</f>
        <v>0</v>
      </c>
      <c r="AK61">
        <f>IF('8. Heures sociales'!$C$3="Score",0,0)</f>
        <v>0</v>
      </c>
      <c r="AL61">
        <f>IF('8. Heures sociales'!$C$3="Score",0,0)</f>
        <v>0</v>
      </c>
      <c r="AM61">
        <f>IF('8. Heures sociales'!$C$3="Score",0,0)</f>
        <v>0</v>
      </c>
      <c r="AN61">
        <f>IF('8. Heures sociales'!$C$3="Score",0,0)</f>
        <v>0</v>
      </c>
      <c r="AO61">
        <f>IF('8. Heures sociales'!$C$3="Score",0,0)</f>
        <v>0</v>
      </c>
      <c r="AP61">
        <f>IF('8. Heures sociales'!$C$3="Score",0,0)</f>
        <v>0</v>
      </c>
      <c r="AQ61">
        <f>IF('8. Heures sociales'!$C$3="Score",0,0)</f>
        <v>0</v>
      </c>
      <c r="AR61">
        <f>IF('8. Heures sociales'!$C$3="Score",0,0)</f>
        <v>0</v>
      </c>
      <c r="AS61">
        <f>IF('8. Heures sociales'!$C$3="Score",1,8.5)</f>
        <v>8.5</v>
      </c>
      <c r="AT61">
        <f>IF('8. Heures sociales'!$C$3="Score",1,10)</f>
        <v>10</v>
      </c>
      <c r="AU61">
        <f>IF('8. Heures sociales'!$C$3="Score",1,6)</f>
        <v>6</v>
      </c>
      <c r="AV61">
        <f>IF('8. Heures sociales'!$C$3="Score",1,10)</f>
        <v>10</v>
      </c>
      <c r="AW61">
        <f>IF('8. Heures sociales'!$C$3="Score",1,10.5)</f>
        <v>10.5</v>
      </c>
      <c r="AX61">
        <f>IF('8. Heures sociales'!$C$3="Score",1,12)</f>
        <v>12</v>
      </c>
      <c r="AY61">
        <f>IF('8. Heures sociales'!$C$3="Score",1,9.5)</f>
        <v>9.5</v>
      </c>
      <c r="AZ61">
        <f>IF('8. Heures sociales'!$C$3="Score",2,13.5)</f>
        <v>13.5</v>
      </c>
      <c r="BA61">
        <f>IF('8. Heures sociales'!$C$3="Score",1,12)</f>
        <v>12</v>
      </c>
      <c r="BB61">
        <f>IF('8. Heures sociales'!$C$3="Score",1,12)</f>
        <v>12</v>
      </c>
      <c r="BC61">
        <f>IF('8. Heures sociales'!$C$3="Score",2,18)</f>
        <v>18</v>
      </c>
      <c r="BD61">
        <f>IF('8. Heures sociales'!$C$3="Score",2,17.5)</f>
        <v>17.5</v>
      </c>
      <c r="BE61">
        <f>IF('8. Heures sociales'!$C$3="Score",2,17.5)</f>
        <v>17.5</v>
      </c>
      <c r="BF61">
        <f>IF('8. Heures sociales'!$C$3="Score",2,20)</f>
        <v>20</v>
      </c>
      <c r="BG61">
        <f>IF('8. Heures sociales'!$C$3="Score",2,16)</f>
        <v>16</v>
      </c>
      <c r="BH61">
        <f>IF('8. Heures sociales'!$C$3="Score",2,17.5)</f>
        <v>17.5</v>
      </c>
      <c r="BI61">
        <f>IF('8. Heures sociales'!$C$3="Score",2,21.5)</f>
        <v>21.5</v>
      </c>
      <c r="BJ61">
        <f>IF('8. Heures sociales'!$C$3="Score",1,11.5)</f>
        <v>11.5</v>
      </c>
      <c r="BK61">
        <f>IF('8. Heures sociales'!$C$3="Score",1,11.5)</f>
        <v>11.5</v>
      </c>
      <c r="BL61">
        <f>IF('8. Heures sociales'!$C$3="Score",1,10)</f>
        <v>10</v>
      </c>
      <c r="BM61">
        <f>IF('8. Heures sociales'!$C$3="Score",1,7.5)</f>
        <v>7.5</v>
      </c>
      <c r="BN61">
        <f>IF('8. Heures sociales'!$C$3="Score",1,7.5)</f>
        <v>7.5</v>
      </c>
      <c r="BO61">
        <f>IF('8. Heures sociales'!$C$3="Score",1,10)</f>
        <v>10</v>
      </c>
      <c r="BP61">
        <f>IF('8. Heures sociales'!$C$3="Score",1,6)</f>
        <v>6</v>
      </c>
      <c r="BQ61">
        <f>IF('8. Heures sociales'!$C$3="Score",0,5.5)</f>
        <v>5.5</v>
      </c>
      <c r="BR61">
        <f>IF('8. Heures sociales'!$C$3="Score",0,5.5)</f>
        <v>5.5</v>
      </c>
      <c r="BS61">
        <f>IF('8. Heures sociales'!$C$3="Score",1,7)</f>
        <v>7</v>
      </c>
      <c r="BT61">
        <f>IF('8. Heures sociales'!$C$3="Score",1,7)</f>
        <v>7</v>
      </c>
      <c r="BU61">
        <f>IF('8. Heures sociales'!$C$3="Score",1,7)</f>
        <v>7</v>
      </c>
      <c r="BV61">
        <f>IF('8. Heures sociales'!$C$3="Score",1,7)</f>
        <v>7</v>
      </c>
      <c r="BW61">
        <f>IF('8. Heures sociales'!$C$3="Score",1,7)</f>
        <v>7</v>
      </c>
      <c r="BX61">
        <f>IF('8. Heures sociales'!$C$3="Score",1,12.5)</f>
        <v>12.5</v>
      </c>
      <c r="BY61">
        <f>IF('8. Heures sociales'!$C$3="Score",1,12.5)</f>
        <v>12.5</v>
      </c>
      <c r="BZ61">
        <f>IF('8. Heures sociales'!$C$3="Score",2,14.5)</f>
        <v>14.5</v>
      </c>
      <c r="CA61">
        <f>IF('8. Heures sociales'!$C$3="Score",2,14.5)</f>
        <v>14.5</v>
      </c>
      <c r="CB61">
        <f>IF('8. Heures sociales'!$C$3="Score",2,14.5)</f>
        <v>14.5</v>
      </c>
      <c r="CC61">
        <f>IF('8. Heures sociales'!$C$3="Score",2,14.5)</f>
        <v>14.5</v>
      </c>
      <c r="CD61">
        <f>IF('8. Heures sociales'!$C$3="Score",2,14.5)</f>
        <v>14.5</v>
      </c>
      <c r="CE61">
        <f>IF('8. Heures sociales'!$C$3="Score",1,9)</f>
        <v>9</v>
      </c>
      <c r="CF61">
        <f>IF('8. Heures sociales'!$C$3="Score",1,11.5)</f>
        <v>11.5</v>
      </c>
      <c r="CG61">
        <f>IF('8. Heures sociales'!$C$3="Score",1,8)</f>
        <v>8</v>
      </c>
      <c r="CH61">
        <f>IF('8. Heures sociales'!$C$3="Score",1,6.5)</f>
        <v>6.5</v>
      </c>
      <c r="CI61">
        <f>IF('8. Heures sociales'!$C$3="Score",1,10.5)</f>
        <v>10.5</v>
      </c>
      <c r="CJ61">
        <f>IF('8. Heures sociales'!$C$3="Score",1,6.5)</f>
        <v>6.5</v>
      </c>
      <c r="CK61">
        <f>IF('8. Heures sociales'!$C$3="Score",1,6.5)</f>
        <v>6.5</v>
      </c>
      <c r="CL61">
        <f>IF('8. Heures sociales'!$C$3="Score",2,17)</f>
        <v>17</v>
      </c>
      <c r="CM61">
        <f>IF('8. Heures sociales'!$C$3="Score",2,14.5)</f>
        <v>14.5</v>
      </c>
      <c r="CN61">
        <f>IF('8. Heures sociales'!$C$3="Score",2,14.5)</f>
        <v>14.5</v>
      </c>
      <c r="CO61">
        <f>IF('8. Heures sociales'!$C$3="Score",2,16)</f>
        <v>16</v>
      </c>
      <c r="CP61">
        <f>IF('8. Heures sociales'!$C$3="Score",2,13.5)</f>
        <v>13.5</v>
      </c>
      <c r="CQ61">
        <f>IF('8. Heures sociales'!$C$3="Score",2,13.5)</f>
        <v>13.5</v>
      </c>
      <c r="CR61">
        <f>IF('8. Heures sociales'!$C$3="Score",2,15)</f>
        <v>15</v>
      </c>
      <c r="CS61">
        <f>IF('8. Heures sociales'!$C$3="Score",0,4.5)</f>
        <v>4.5</v>
      </c>
      <c r="CT61">
        <f>IF('8. Heures sociales'!$C$3="Score",2,17)</f>
        <v>17</v>
      </c>
      <c r="CU61">
        <f>IF('8. Heures sociales'!$C$3="Score",2,18.5)</f>
        <v>18.5</v>
      </c>
      <c r="CV61">
        <f>IF('8. Heures sociales'!$C$3="Score",2,17)</f>
        <v>17</v>
      </c>
      <c r="CW61">
        <f>IF('8. Heures sociales'!$C$3="Score",2,19.5)</f>
        <v>19.5</v>
      </c>
      <c r="CX61">
        <f>IF('8. Heures sociales'!$C$3="Score",2,19.5)</f>
        <v>19.5</v>
      </c>
      <c r="CY61">
        <f>IF('8. Heures sociales'!$C$3="Score",2,18)</f>
        <v>18</v>
      </c>
      <c r="CZ61">
        <f>IF('8. Heures sociales'!$C$3="Score",1,13)</f>
        <v>13</v>
      </c>
      <c r="DA61">
        <f>IF('8. Heures sociales'!$C$3="Score",0,3)</f>
        <v>3</v>
      </c>
    </row>
    <row r="62" spans="2:301" x14ac:dyDescent="0.35">
      <c r="B62" s="186" t="s">
        <v>1105</v>
      </c>
      <c r="D62" s="478">
        <f t="shared" si="3"/>
        <v>6.2588235294117647</v>
      </c>
      <c r="E62">
        <f>IF('8. Heures sociales'!$C$3="Score",,)</f>
        <v>0</v>
      </c>
      <c r="P62">
        <f>IF('8. Heures sociales'!$C$3="Score",,)</f>
        <v>0</v>
      </c>
      <c r="Q62">
        <f>IF('8. Heures sociales'!$C$3="Score",,)</f>
        <v>0</v>
      </c>
      <c r="R62">
        <f>IF('8. Heures sociales'!$C$3="Score",,)</f>
        <v>0</v>
      </c>
      <c r="S62">
        <f>IF('8. Heures sociales'!$C$3="Score",,)</f>
        <v>0</v>
      </c>
      <c r="T62">
        <f>IF('8. Heures sociales'!$C$3="Score",,)</f>
        <v>0</v>
      </c>
      <c r="U62">
        <f>IF('8. Heures sociales'!$C$3="Score",1,12)</f>
        <v>12</v>
      </c>
      <c r="V62">
        <f>IF('8. Heures sociales'!$C$3="Score",1,8)</f>
        <v>8</v>
      </c>
      <c r="W62">
        <f>IF('8. Heures sociales'!$C$3="Score",1,8)</f>
        <v>8</v>
      </c>
      <c r="X62">
        <f>IF('8. Heures sociales'!$C$3="Score",1,8)</f>
        <v>8</v>
      </c>
      <c r="Y62">
        <f>IF('8. Heures sociales'!$C$3="Score",1,10)</f>
        <v>10</v>
      </c>
      <c r="Z62">
        <f>IF('8. Heures sociales'!$C$3="Score",1,12)</f>
        <v>12</v>
      </c>
      <c r="AA62">
        <f>IF('8. Heures sociales'!$C$3="Score",1,8)</f>
        <v>8</v>
      </c>
      <c r="AB62">
        <f>IF('8. Heures sociales'!$C$3="Score",0,4)</f>
        <v>4</v>
      </c>
      <c r="AC62">
        <f>IF('8. Heures sociales'!$C$3="Score",0,4)</f>
        <v>4</v>
      </c>
      <c r="AD62">
        <f>IF('8. Heures sociales'!$C$3="Score",1,6)</f>
        <v>6</v>
      </c>
      <c r="AE62">
        <f>IF('8. Heures sociales'!$C$3="Score",1,10)</f>
        <v>10</v>
      </c>
      <c r="AF62">
        <f>IF('8. Heures sociales'!$C$3="Score",1,12)</f>
        <v>12</v>
      </c>
      <c r="AG62">
        <f>IF('8. Heures sociales'!$C$3="Score",1,10)</f>
        <v>10</v>
      </c>
      <c r="AH62">
        <f>IF('8. Heures sociales'!$C$3="Score",1,10)</f>
        <v>10</v>
      </c>
      <c r="AI62">
        <f>IF('8. Heures sociales'!$C$3="Score",1,10)</f>
        <v>10</v>
      </c>
      <c r="AJ62">
        <f>IF('8. Heures sociales'!$C$3="Score",1,10)</f>
        <v>10</v>
      </c>
      <c r="AK62">
        <f>IF('8. Heures sociales'!$C$3="Score",1,8)</f>
        <v>8</v>
      </c>
      <c r="AL62">
        <f>IF('8. Heures sociales'!$C$3="Score",0,4)</f>
        <v>4</v>
      </c>
      <c r="AM62">
        <f>IF('8. Heures sociales'!$C$3="Score",0,0)</f>
        <v>0</v>
      </c>
      <c r="AN62">
        <f>IF('8. Heures sociales'!$C$3="Score",0,2)</f>
        <v>2</v>
      </c>
      <c r="AO62">
        <f>IF('8. Heures sociales'!$C$3="Score",1,13)</f>
        <v>13</v>
      </c>
      <c r="AP62">
        <f>IF('8. Heures sociales'!$C$3="Score",2,24)</f>
        <v>24</v>
      </c>
      <c r="AQ62">
        <f>IF('8. Heures sociales'!$C$3="Score",2,24)</f>
        <v>24</v>
      </c>
      <c r="AR62">
        <f>IF('8. Heures sociales'!$C$3="Score",2,24)</f>
        <v>24</v>
      </c>
      <c r="AS62">
        <f>IF('8. Heures sociales'!$C$3="Score",2,24)</f>
        <v>24</v>
      </c>
      <c r="AT62">
        <f>IF('8. Heures sociales'!$C$3="Score",2,24)</f>
        <v>24</v>
      </c>
      <c r="AU62">
        <f>IF('8. Heures sociales'!$C$3="Score",2,22)</f>
        <v>22</v>
      </c>
      <c r="AV62">
        <f>IF('8. Heures sociales'!$C$3="Score",2,15)</f>
        <v>15</v>
      </c>
      <c r="AW62">
        <f>IF('8. Heures sociales'!$C$3="Score",1,8)</f>
        <v>8</v>
      </c>
      <c r="AX62">
        <f>IF('8. Heures sociales'!$C$3="Score",1,8)</f>
        <v>8</v>
      </c>
      <c r="AY62">
        <f>IF('8. Heures sociales'!$C$3="Score",1,8)</f>
        <v>8</v>
      </c>
      <c r="AZ62">
        <f>IF('8. Heures sociales'!$C$3="Score",1,8)</f>
        <v>8</v>
      </c>
      <c r="BA62">
        <f>IF('8. Heures sociales'!$C$3="Score",1,10)</f>
        <v>10</v>
      </c>
      <c r="BB62">
        <f>IF('8. Heures sociales'!$C$3="Score",1,12)</f>
        <v>12</v>
      </c>
      <c r="BC62">
        <f>IF('8. Heures sociales'!$C$3="Score",1,8)</f>
        <v>8</v>
      </c>
      <c r="BD62">
        <f>IF('8. Heures sociales'!$C$3="Score",0,4)</f>
        <v>4</v>
      </c>
      <c r="BE62">
        <f>IF('8. Heures sociales'!$C$3="Score",0,4)</f>
        <v>4</v>
      </c>
      <c r="BF62">
        <f>IF('8. Heures sociales'!$C$3="Score",0,4)</f>
        <v>4</v>
      </c>
      <c r="BG62">
        <f>IF('8. Heures sociales'!$C$3="Score",1,6)</f>
        <v>6</v>
      </c>
      <c r="BH62">
        <f>IF('8. Heures sociales'!$C$3="Score",1,8)</f>
        <v>8</v>
      </c>
      <c r="BI62">
        <f>IF('8. Heures sociales'!$C$3="Score",1,10)</f>
        <v>10</v>
      </c>
      <c r="BJ62">
        <f>IF('8. Heures sociales'!$C$3="Score",1,10)</f>
        <v>10</v>
      </c>
      <c r="BK62">
        <f>IF('8. Heures sociales'!$C$3="Score",1,10)</f>
        <v>10</v>
      </c>
      <c r="BL62">
        <f>IF('8. Heures sociales'!$C$3="Score",1,10)</f>
        <v>10</v>
      </c>
      <c r="BM62">
        <f>IF('8. Heures sociales'!$C$3="Score",1,10)</f>
        <v>10</v>
      </c>
      <c r="BN62">
        <f>IF('8. Heures sociales'!$C$3="Score",1,10)</f>
        <v>10</v>
      </c>
      <c r="BO62">
        <f>IF('8. Heures sociales'!$C$3="Score",1,8)</f>
        <v>8</v>
      </c>
      <c r="BP62">
        <f>IF('8. Heures sociales'!$C$3="Score",0,4)</f>
        <v>4</v>
      </c>
      <c r="BQ62">
        <f>IF('8. Heures sociales'!$C$3="Score",0,4)</f>
        <v>4</v>
      </c>
      <c r="BR62">
        <f>IF('8. Heures sociales'!$C$3="Score",0,4)</f>
        <v>4</v>
      </c>
      <c r="BS62">
        <f>IF('8. Heures sociales'!$C$3="Score",1,6)</f>
        <v>6</v>
      </c>
      <c r="BT62">
        <f>IF('8. Heures sociales'!$C$3="Score",1,8)</f>
        <v>8</v>
      </c>
      <c r="BU62">
        <f>IF('8. Heures sociales'!$C$3="Score",1,6)</f>
        <v>6</v>
      </c>
      <c r="BV62">
        <f>IF('8. Heures sociales'!$C$3="Score",0,4)</f>
        <v>4</v>
      </c>
      <c r="BW62">
        <f>IF('8. Heures sociales'!$C$3="Score",0,4)</f>
        <v>4</v>
      </c>
      <c r="BX62">
        <f>IF('8. Heures sociales'!$C$3="Score",0,4)</f>
        <v>4</v>
      </c>
      <c r="BY62">
        <f>IF('8. Heures sociales'!$C$3="Score",0,4)</f>
        <v>4</v>
      </c>
      <c r="BZ62">
        <f>IF('8. Heures sociales'!$C$3="Score",0,2)</f>
        <v>2</v>
      </c>
      <c r="CA62">
        <f>IF('8. Heures sociales'!$C$3="Score",0,0)</f>
        <v>0</v>
      </c>
      <c r="CB62">
        <f>IF('8. Heures sociales'!$C$3="Score",0,0)</f>
        <v>0</v>
      </c>
      <c r="CC62">
        <f>IF('8. Heures sociales'!$C$3="Score",0,0)</f>
        <v>0</v>
      </c>
      <c r="CD62">
        <f>IF('8. Heures sociales'!$C$3="Score",0,0)</f>
        <v>0</v>
      </c>
      <c r="CE62">
        <f>IF('8. Heures sociales'!$C$3="Score",0,0)</f>
        <v>0</v>
      </c>
      <c r="CF62">
        <f>IF('8. Heures sociales'!$C$3="Score",0,0)</f>
        <v>0</v>
      </c>
      <c r="CG62">
        <f>IF('8. Heures sociales'!$C$3="Score",0,0)</f>
        <v>0</v>
      </c>
      <c r="CH62">
        <f>IF('8. Heures sociales'!$C$3="Score",0,0)</f>
        <v>0</v>
      </c>
      <c r="CI62">
        <f>IF('8. Heures sociales'!$C$3="Score",0,0)</f>
        <v>0</v>
      </c>
      <c r="CJ62">
        <f>IF('8. Heures sociales'!$C$3="Score",0,0)</f>
        <v>0</v>
      </c>
      <c r="CK62">
        <f>IF('8. Heures sociales'!$C$3="Score",0,0)</f>
        <v>0</v>
      </c>
      <c r="CL62">
        <f>IF('8. Heures sociales'!$C$3="Score",0,0)</f>
        <v>0</v>
      </c>
      <c r="CM62">
        <f>IF('8. Heures sociales'!$C$3="Score",0,0)</f>
        <v>0</v>
      </c>
      <c r="CN62">
        <f>IF('8. Heures sociales'!$C$3="Score",0,0)</f>
        <v>0</v>
      </c>
      <c r="CO62">
        <f>IF('8. Heures sociales'!$C$3="Score",0,0)</f>
        <v>0</v>
      </c>
      <c r="CP62">
        <f>IF('8. Heures sociales'!$C$3="Score",0,0)</f>
        <v>0</v>
      </c>
      <c r="CQ62">
        <f>IF('8. Heures sociales'!$C$3="Score",0,0)</f>
        <v>0</v>
      </c>
      <c r="CR62">
        <f>IF('8. Heures sociales'!$C$3="Score",0,0)</f>
        <v>0</v>
      </c>
      <c r="CS62">
        <f>IF('8. Heures sociales'!$C$3="Score",0,0)</f>
        <v>0</v>
      </c>
      <c r="CT62">
        <f>IF('8. Heures sociales'!$C$3="Score",0,0)</f>
        <v>0</v>
      </c>
      <c r="CU62">
        <f>IF('8. Heures sociales'!$C$3="Score",0,0)</f>
        <v>0</v>
      </c>
      <c r="CV62">
        <f>IF('8. Heures sociales'!$C$3="Score",0,0)</f>
        <v>0</v>
      </c>
      <c r="CW62">
        <f>IF('8. Heures sociales'!$C$3="Score",0,0)</f>
        <v>0</v>
      </c>
      <c r="CX62">
        <f>IF('8. Heures sociales'!$C$3="Score",0,0)</f>
        <v>0</v>
      </c>
      <c r="CY62">
        <f>IF('8. Heures sociales'!$C$3="Score",0,0)</f>
        <v>0</v>
      </c>
      <c r="CZ62">
        <f>IF('8. Heures sociales'!$C$3="Score",0,0)</f>
        <v>0</v>
      </c>
      <c r="DA62">
        <f>IF('8. Heures sociales'!$C$3="Score",0,0)</f>
        <v>0</v>
      </c>
    </row>
    <row r="63" spans="2:301" x14ac:dyDescent="0.35">
      <c r="B63" s="186" t="s">
        <v>1106</v>
      </c>
      <c r="D63" s="478">
        <f t="shared" si="3"/>
        <v>11.752941176470589</v>
      </c>
      <c r="E63">
        <f>IF('8. Heures sociales'!$C$3="Score",,)</f>
        <v>0</v>
      </c>
      <c r="P63">
        <f>IF('8. Heures sociales'!$C$3="Score",,)</f>
        <v>0</v>
      </c>
      <c r="Q63">
        <f>IF('8. Heures sociales'!$C$3="Score",,)</f>
        <v>0</v>
      </c>
      <c r="R63">
        <f>IF('8. Heures sociales'!$C$3="Score",,)</f>
        <v>0</v>
      </c>
      <c r="S63">
        <f>IF('8. Heures sociales'!$C$3="Score",,)</f>
        <v>0</v>
      </c>
      <c r="T63">
        <f>IF('8. Heures sociales'!$C$3="Score",,)</f>
        <v>0</v>
      </c>
      <c r="U63">
        <f>IF('8. Heures sociales'!$C$3="Score",2,30)</f>
        <v>30</v>
      </c>
      <c r="V63">
        <f>IF('8. Heures sociales'!$C$3="Score",2,30)</f>
        <v>30</v>
      </c>
      <c r="W63">
        <f>IF('8. Heures sociales'!$C$3="Score",2,26)</f>
        <v>26</v>
      </c>
      <c r="X63">
        <f>IF('8. Heures sociales'!$C$3="Score",2,26)</f>
        <v>26</v>
      </c>
      <c r="Y63">
        <f>IF('8. Heures sociales'!$C$3="Score",2,26)</f>
        <v>26</v>
      </c>
      <c r="Z63">
        <f>IF('8. Heures sociales'!$C$3="Score",2,26)</f>
        <v>26</v>
      </c>
      <c r="AA63">
        <f>IF('8. Heures sociales'!$C$3="Score",2,19)</f>
        <v>19</v>
      </c>
      <c r="AB63">
        <f>IF('8. Heures sociales'!$C$3="Score",1,12)</f>
        <v>12</v>
      </c>
      <c r="AC63">
        <f>IF('8. Heures sociales'!$C$3="Score",1,8)</f>
        <v>8</v>
      </c>
      <c r="AD63">
        <f>IF('8. Heures sociales'!$C$3="Score",1,8)</f>
        <v>8</v>
      </c>
      <c r="AE63">
        <f>IF('8. Heures sociales'!$C$3="Score",1,8)</f>
        <v>8</v>
      </c>
      <c r="AF63">
        <f>IF('8. Heures sociales'!$C$3="Score",1,10)</f>
        <v>10</v>
      </c>
      <c r="AG63">
        <f>IF('8. Heures sociales'!$C$3="Score",1,12)</f>
        <v>12</v>
      </c>
      <c r="AH63">
        <f>IF('8. Heures sociales'!$C$3="Score",1,8)</f>
        <v>8</v>
      </c>
      <c r="AI63">
        <f>IF('8. Heures sociales'!$C$3="Score",0,4)</f>
        <v>4</v>
      </c>
      <c r="AJ63">
        <f>IF('8. Heures sociales'!$C$3="Score",0,4)</f>
        <v>4</v>
      </c>
      <c r="AK63">
        <f>IF('8. Heures sociales'!$C$3="Score",1,6)</f>
        <v>6</v>
      </c>
      <c r="AL63">
        <f>IF('8. Heures sociales'!$C$3="Score",1,10)</f>
        <v>10</v>
      </c>
      <c r="AM63">
        <f>IF('8. Heures sociales'!$C$3="Score",1,12)</f>
        <v>12</v>
      </c>
      <c r="AN63">
        <f>IF('8. Heures sociales'!$C$3="Score",1,10)</f>
        <v>10</v>
      </c>
      <c r="AO63">
        <f>IF('8. Heures sociales'!$C$3="Score",1,10)</f>
        <v>10</v>
      </c>
      <c r="AP63">
        <f>IF('8. Heures sociales'!$C$3="Score",1,10)</f>
        <v>10</v>
      </c>
      <c r="AQ63">
        <f>IF('8. Heures sociales'!$C$3="Score",1,10)</f>
        <v>10</v>
      </c>
      <c r="AR63">
        <f>IF('8. Heures sociales'!$C$3="Score",1,8)</f>
        <v>8</v>
      </c>
      <c r="AS63">
        <f>IF('8. Heures sociales'!$C$3="Score",0,4)</f>
        <v>4</v>
      </c>
      <c r="AT63">
        <f>IF('8. Heures sociales'!$C$3="Score",0,0)</f>
        <v>0</v>
      </c>
      <c r="AU63">
        <f>IF('8. Heures sociales'!$C$3="Score",0,2)</f>
        <v>2</v>
      </c>
      <c r="AV63">
        <f>IF('8. Heures sociales'!$C$3="Score",1,13)</f>
        <v>13</v>
      </c>
      <c r="AW63">
        <f>IF('8. Heures sociales'!$C$3="Score",2,24)</f>
        <v>24</v>
      </c>
      <c r="AX63">
        <f>IF('8. Heures sociales'!$C$3="Score",2,24)</f>
        <v>24</v>
      </c>
      <c r="AY63">
        <f>IF('8. Heures sociales'!$C$3="Score",2,24)</f>
        <v>24</v>
      </c>
      <c r="AZ63">
        <f>IF('8. Heures sociales'!$C$3="Score",2,24)</f>
        <v>24</v>
      </c>
      <c r="BA63">
        <f>IF('8. Heures sociales'!$C$3="Score",2,24)</f>
        <v>24</v>
      </c>
      <c r="BB63">
        <f>IF('8. Heures sociales'!$C$3="Score",2,22)</f>
        <v>22</v>
      </c>
      <c r="BC63">
        <f>IF('8. Heures sociales'!$C$3="Score",2,15)</f>
        <v>15</v>
      </c>
      <c r="BD63">
        <f>IF('8. Heures sociales'!$C$3="Score",1,8)</f>
        <v>8</v>
      </c>
      <c r="BE63">
        <f>IF('8. Heures sociales'!$C$3="Score",1,8)</f>
        <v>8</v>
      </c>
      <c r="BF63">
        <f>IF('8. Heures sociales'!$C$3="Score",1,8)</f>
        <v>8</v>
      </c>
      <c r="BG63">
        <f>IF('8. Heures sociales'!$C$3="Score",1,8)</f>
        <v>8</v>
      </c>
      <c r="BH63">
        <f>IF('8. Heures sociales'!$C$3="Score",1,10)</f>
        <v>10</v>
      </c>
      <c r="BI63">
        <f>IF('8. Heures sociales'!$C$3="Score",1,12)</f>
        <v>12</v>
      </c>
      <c r="BJ63">
        <f>IF('8. Heures sociales'!$C$3="Score",1,8)</f>
        <v>8</v>
      </c>
      <c r="BK63">
        <f>IF('8. Heures sociales'!$C$3="Score",0,4)</f>
        <v>4</v>
      </c>
      <c r="BL63">
        <f>IF('8. Heures sociales'!$C$3="Score",0,4)</f>
        <v>4</v>
      </c>
      <c r="BM63">
        <f>IF('8. Heures sociales'!$C$3="Score",0,4)</f>
        <v>4</v>
      </c>
      <c r="BN63">
        <f>IF('8. Heures sociales'!$C$3="Score",1,6)</f>
        <v>6</v>
      </c>
      <c r="BO63">
        <f>IF('8. Heures sociales'!$C$3="Score",1,8)</f>
        <v>8</v>
      </c>
      <c r="BP63">
        <f>IF('8. Heures sociales'!$C$3="Score",1,10)</f>
        <v>10</v>
      </c>
      <c r="BQ63">
        <f>IF('8. Heures sociales'!$C$3="Score",1,10)</f>
        <v>10</v>
      </c>
      <c r="BR63">
        <f>IF('8. Heures sociales'!$C$3="Score",1,10)</f>
        <v>10</v>
      </c>
      <c r="BS63">
        <f>IF('8. Heures sociales'!$C$3="Score",1,10)</f>
        <v>10</v>
      </c>
      <c r="BT63">
        <f>IF('8. Heures sociales'!$C$3="Score",1,10)</f>
        <v>10</v>
      </c>
      <c r="BU63">
        <f>IF('8. Heures sociales'!$C$3="Score",1,10)</f>
        <v>10</v>
      </c>
      <c r="BV63">
        <f>IF('8. Heures sociales'!$C$3="Score",1,6)</f>
        <v>6</v>
      </c>
      <c r="BW63">
        <f>IF('8. Heures sociales'!$C$3="Score",0,2)</f>
        <v>2</v>
      </c>
      <c r="BX63">
        <f>IF('8. Heures sociales'!$C$3="Score",1,6)</f>
        <v>6</v>
      </c>
      <c r="BY63">
        <f>IF('8. Heures sociales'!$C$3="Score",1,10)</f>
        <v>10</v>
      </c>
      <c r="BZ63">
        <f>IF('8. Heures sociales'!$C$3="Score",1,10)</f>
        <v>10</v>
      </c>
      <c r="CA63">
        <f>IF('8. Heures sociales'!$C$3="Score",2,14)</f>
        <v>14</v>
      </c>
      <c r="CB63">
        <f>IF('8. Heures sociales'!$C$3="Score",1,12)</f>
        <v>12</v>
      </c>
      <c r="CC63">
        <f>IF('8. Heures sociales'!$C$3="Score",1,12)</f>
        <v>12</v>
      </c>
      <c r="CD63">
        <f>IF('8. Heures sociales'!$C$3="Score",1,12)</f>
        <v>12</v>
      </c>
      <c r="CE63">
        <f>IF('8. Heures sociales'!$C$3="Score",2,19)</f>
        <v>19</v>
      </c>
      <c r="CF63">
        <f>IF('8. Heures sociales'!$C$3="Score",2,26)</f>
        <v>26</v>
      </c>
      <c r="CG63">
        <f>IF('8. Heures sociales'!$C$3="Score",2,30)</f>
        <v>30</v>
      </c>
      <c r="CH63">
        <f>IF('8. Heures sociales'!$C$3="Score",2,26)</f>
        <v>26</v>
      </c>
      <c r="CI63">
        <f>IF('8. Heures sociales'!$C$3="Score",2,26)</f>
        <v>26</v>
      </c>
      <c r="CJ63">
        <f>IF('8. Heures sociales'!$C$3="Score",2,26)</f>
        <v>26</v>
      </c>
      <c r="CK63">
        <f>IF('8. Heures sociales'!$C$3="Score",2,26)</f>
        <v>26</v>
      </c>
      <c r="CL63">
        <f>IF('8. Heures sociales'!$C$3="Score",2,15)</f>
        <v>15</v>
      </c>
      <c r="CM63">
        <f>IF('8. Heures sociales'!$C$3="Score",0,4)</f>
        <v>4</v>
      </c>
      <c r="CN63">
        <f>IF('8. Heures sociales'!$C$3="Score",0,4)</f>
        <v>4</v>
      </c>
      <c r="CO63">
        <f>IF('8. Heures sociales'!$C$3="Score",0,4)</f>
        <v>4</v>
      </c>
      <c r="CP63">
        <f>IF('8. Heures sociales'!$C$3="Score",0,4)</f>
        <v>4</v>
      </c>
      <c r="CQ63">
        <f>IF('8. Heures sociales'!$C$3="Score",1,6)</f>
        <v>6</v>
      </c>
      <c r="CR63">
        <f>IF('8. Heures sociales'!$C$3="Score",1,8)</f>
        <v>8</v>
      </c>
      <c r="CS63">
        <f>IF('8. Heures sociales'!$C$3="Score",1,8)</f>
        <v>8</v>
      </c>
      <c r="CT63">
        <f>IF('8. Heures sociales'!$C$3="Score",1,8)</f>
        <v>8</v>
      </c>
      <c r="CU63">
        <f>IF('8. Heures sociales'!$C$3="Score",0,4)</f>
        <v>4</v>
      </c>
      <c r="CV63">
        <f>IF('8. Heures sociales'!$C$3="Score",0,4)</f>
        <v>4</v>
      </c>
      <c r="CW63">
        <f>IF('8. Heures sociales'!$C$3="Score",0,4)</f>
        <v>4</v>
      </c>
      <c r="CX63">
        <f>IF('8. Heures sociales'!$C$3="Score",0,2)</f>
        <v>2</v>
      </c>
      <c r="CY63">
        <f>IF('8. Heures sociales'!$C$3="Score",0,2)</f>
        <v>2</v>
      </c>
      <c r="CZ63">
        <f>IF('8. Heures sociales'!$C$3="Score",0,1)</f>
        <v>1</v>
      </c>
      <c r="DA63">
        <f>IF('8. Heures sociales'!$C$3="Score",0,1)</f>
        <v>1</v>
      </c>
    </row>
    <row r="64" spans="2:301" x14ac:dyDescent="0.35">
      <c r="B64" s="186" t="s">
        <v>1107</v>
      </c>
      <c r="D64" s="478">
        <f t="shared" si="3"/>
        <v>8.670588235294117</v>
      </c>
      <c r="E64">
        <f>IF('8. Heures sociales'!$C$3="Score",,)</f>
        <v>0</v>
      </c>
      <c r="P64">
        <f>IF('8. Heures sociales'!$C$3="Score",,)</f>
        <v>0</v>
      </c>
      <c r="Q64">
        <f>IF('8. Heures sociales'!$C$3="Score",,)</f>
        <v>0</v>
      </c>
      <c r="R64">
        <f>IF('8. Heures sociales'!$C$3="Score",,)</f>
        <v>0</v>
      </c>
      <c r="S64">
        <f>IF('8. Heures sociales'!$C$3="Score",,)</f>
        <v>0</v>
      </c>
      <c r="T64">
        <f>IF('8. Heures sociales'!$C$3="Score",,)</f>
        <v>0</v>
      </c>
      <c r="U64">
        <f>IF('8. Heures sociales'!$C$3="Score",1,8)</f>
        <v>8</v>
      </c>
      <c r="V64">
        <f>IF('8. Heures sociales'!$C$3="Score",1,8)</f>
        <v>8</v>
      </c>
      <c r="W64">
        <f>IF('8. Heures sociales'!$C$3="Score",1,10)</f>
        <v>10</v>
      </c>
      <c r="X64">
        <f>IF('8. Heures sociales'!$C$3="Score",1,8)</f>
        <v>8</v>
      </c>
      <c r="Y64">
        <f>IF('8. Heures sociales'!$C$3="Score",0,4)</f>
        <v>4</v>
      </c>
      <c r="Z64">
        <f>IF('8. Heures sociales'!$C$3="Score",0,4)</f>
        <v>4</v>
      </c>
      <c r="AA64">
        <f>IF('8. Heures sociales'!$C$3="Score",0,4)</f>
        <v>4</v>
      </c>
      <c r="AB64">
        <f>IF('8. Heures sociales'!$C$3="Score",0,4)</f>
        <v>4</v>
      </c>
      <c r="AC64">
        <f>IF('8. Heures sociales'!$C$3="Score",0,4)</f>
        <v>4</v>
      </c>
      <c r="AD64">
        <f>IF('8. Heures sociales'!$C$3="Score",0,2)</f>
        <v>2</v>
      </c>
      <c r="AE64">
        <f>IF('8. Heures sociales'!$C$3="Score",0,0)</f>
        <v>0</v>
      </c>
      <c r="AF64">
        <f>IF('8. Heures sociales'!$C$3="Score",0,0)</f>
        <v>0</v>
      </c>
      <c r="AG64">
        <f>IF('8. Heures sociales'!$C$3="Score",0,0)</f>
        <v>0</v>
      </c>
      <c r="AH64">
        <f>IF('8. Heures sociales'!$C$3="Score",0,0)</f>
        <v>0</v>
      </c>
      <c r="AI64">
        <f>IF('8. Heures sociales'!$C$3="Score",0,0)</f>
        <v>0</v>
      </c>
      <c r="AJ64">
        <f>IF('8. Heures sociales'!$C$3="Score",0,2)</f>
        <v>2</v>
      </c>
      <c r="AK64">
        <f>IF('8. Heures sociales'!$C$3="Score",0,4)</f>
        <v>4</v>
      </c>
      <c r="AL64">
        <f>IF('8. Heures sociales'!$C$3="Score",0,4)</f>
        <v>4</v>
      </c>
      <c r="AM64">
        <f>IF('8. Heures sociales'!$C$3="Score",0,4)</f>
        <v>4</v>
      </c>
      <c r="AN64">
        <f>IF('8. Heures sociales'!$C$3="Score",0,4)</f>
        <v>4</v>
      </c>
      <c r="AO64">
        <f>IF('8. Heures sociales'!$C$3="Score",2,15)</f>
        <v>15</v>
      </c>
      <c r="AP64">
        <f>IF('8. Heures sociales'!$C$3="Score",2,26)</f>
        <v>26</v>
      </c>
      <c r="AQ64">
        <f>IF('8. Heures sociales'!$C$3="Score",2,28)</f>
        <v>28</v>
      </c>
      <c r="AR64">
        <f>IF('8. Heures sociales'!$C$3="Score",2,26)</f>
        <v>26</v>
      </c>
      <c r="AS64">
        <f>IF('8. Heures sociales'!$C$3="Score",2,26)</f>
        <v>26</v>
      </c>
      <c r="AT64">
        <f>IF('8. Heures sociales'!$C$3="Score",2,26)</f>
        <v>26</v>
      </c>
      <c r="AU64">
        <f>IF('8. Heures sociales'!$C$3="Score",2,26)</f>
        <v>26</v>
      </c>
      <c r="AV64">
        <f>IF('8. Heures sociales'!$C$3="Score",2,15)</f>
        <v>15</v>
      </c>
      <c r="AW64">
        <f>IF('8. Heures sociales'!$C$3="Score",0,4)</f>
        <v>4</v>
      </c>
      <c r="AX64">
        <f>IF('8. Heures sociales'!$C$3="Score",0,2)</f>
        <v>2</v>
      </c>
      <c r="AY64">
        <f>IF('8. Heures sociales'!$C$3="Score",0,4)</f>
        <v>4</v>
      </c>
      <c r="AZ64">
        <f>IF('8. Heures sociales'!$C$3="Score",1,6)</f>
        <v>6</v>
      </c>
      <c r="BA64">
        <f>IF('8. Heures sociales'!$C$3="Score",1,6)</f>
        <v>6</v>
      </c>
      <c r="BB64">
        <f>IF('8. Heures sociales'!$C$3="Score",1,6)</f>
        <v>6</v>
      </c>
      <c r="BC64">
        <f>IF('8. Heures sociales'!$C$3="Score",1,6)</f>
        <v>6</v>
      </c>
      <c r="BD64">
        <f>IF('8. Heures sociales'!$C$3="Score",2,17)</f>
        <v>17</v>
      </c>
      <c r="BE64">
        <f>IF('8. Heures sociales'!$C$3="Score",2,17)</f>
        <v>17</v>
      </c>
      <c r="BF64">
        <f>IF('8. Heures sociales'!$C$3="Score",2,19)</f>
        <v>19</v>
      </c>
      <c r="BG64">
        <f>IF('8. Heures sociales'!$C$3="Score",2,21)</f>
        <v>21</v>
      </c>
      <c r="BH64">
        <f>IF('8. Heures sociales'!$C$3="Score",2,21)</f>
        <v>21</v>
      </c>
      <c r="BI64">
        <f>IF('8. Heures sociales'!$C$3="Score",2,21)</f>
        <v>21</v>
      </c>
      <c r="BJ64">
        <f>IF('8. Heures sociales'!$C$3="Score",2,21)</f>
        <v>21</v>
      </c>
      <c r="BK64">
        <f>IF('8. Heures sociales'!$C$3="Score",1,10)</f>
        <v>10</v>
      </c>
      <c r="BL64">
        <f>IF('8. Heures sociales'!$C$3="Score",1,8)</f>
        <v>8</v>
      </c>
      <c r="BM64">
        <f>IF('8. Heures sociales'!$C$3="Score",0,4)</f>
        <v>4</v>
      </c>
      <c r="BN64">
        <f>IF('8. Heures sociales'!$C$3="Score",0,0)</f>
        <v>0</v>
      </c>
      <c r="BO64">
        <f>IF('8. Heures sociales'!$C$3="Score",0,0)</f>
        <v>0</v>
      </c>
      <c r="BP64">
        <f>IF('8. Heures sociales'!$C$3="Score",0,2)</f>
        <v>2</v>
      </c>
      <c r="BQ64">
        <f>IF('8. Heures sociales'!$C$3="Score",1,6)</f>
        <v>6</v>
      </c>
      <c r="BR64">
        <f>IF('8. Heures sociales'!$C$3="Score",1,10)</f>
        <v>10</v>
      </c>
      <c r="BS64">
        <f>IF('8. Heures sociales'!$C$3="Score",1,10)</f>
        <v>10</v>
      </c>
      <c r="BT64">
        <f>IF('8. Heures sociales'!$C$3="Score",1,10)</f>
        <v>10</v>
      </c>
      <c r="BU64">
        <f>IF('8. Heures sociales'!$C$3="Score",2,14)</f>
        <v>14</v>
      </c>
      <c r="BV64">
        <f>IF('8. Heures sociales'!$C$3="Score",2,18)</f>
        <v>18</v>
      </c>
      <c r="BW64">
        <f>IF('8. Heures sociales'!$C$3="Score",2,20)</f>
        <v>20</v>
      </c>
      <c r="BX64">
        <f>IF('8. Heures sociales'!$C$3="Score",2,16)</f>
        <v>16</v>
      </c>
      <c r="BY64">
        <f>IF('8. Heures sociales'!$C$3="Score",1,12)</f>
        <v>12</v>
      </c>
      <c r="BZ64">
        <f>IF('8. Heures sociales'!$C$3="Score",1,12)</f>
        <v>12</v>
      </c>
      <c r="CA64">
        <f>IF('8. Heures sociales'!$C$3="Score",1,12)</f>
        <v>12</v>
      </c>
      <c r="CB64">
        <f>IF('8. Heures sociales'!$C$3="Score",1,10)</f>
        <v>10</v>
      </c>
      <c r="CC64">
        <f>IF('8. Heures sociales'!$C$3="Score",1,8)</f>
        <v>8</v>
      </c>
      <c r="CD64">
        <f>IF('8. Heures sociales'!$C$3="Score",1,8)</f>
        <v>8</v>
      </c>
      <c r="CE64">
        <f>IF('8. Heures sociales'!$C$3="Score",1,8)</f>
        <v>8</v>
      </c>
      <c r="CF64">
        <f>IF('8. Heures sociales'!$C$3="Score",1,8)</f>
        <v>8</v>
      </c>
      <c r="CG64">
        <f>IF('8. Heures sociales'!$C$3="Score",1,8)</f>
        <v>8</v>
      </c>
      <c r="CH64">
        <f>IF('8. Heures sociales'!$C$3="Score",1,8)</f>
        <v>8</v>
      </c>
      <c r="CI64">
        <f>IF('8. Heures sociales'!$C$3="Score",1,10)</f>
        <v>10</v>
      </c>
      <c r="CJ64">
        <f>IF('8. Heures sociales'!$C$3="Score",1,12)</f>
        <v>12</v>
      </c>
      <c r="CK64">
        <f>IF('8. Heures sociales'!$C$3="Score",1,8)</f>
        <v>8</v>
      </c>
      <c r="CL64">
        <f>IF('8. Heures sociales'!$C$3="Score",1,8)</f>
        <v>8</v>
      </c>
      <c r="CM64">
        <f>IF('8. Heures sociales'!$C$3="Score",1,8)</f>
        <v>8</v>
      </c>
      <c r="CN64">
        <f>IF('8. Heures sociales'!$C$3="Score",1,8)</f>
        <v>8</v>
      </c>
      <c r="CO64">
        <f>IF('8. Heures sociales'!$C$3="Score",1,8)</f>
        <v>8</v>
      </c>
      <c r="CP64">
        <f>IF('8. Heures sociales'!$C$3="Score",0,4)</f>
        <v>4</v>
      </c>
      <c r="CQ64">
        <f>IF('8. Heures sociales'!$C$3="Score",0,0)</f>
        <v>0</v>
      </c>
      <c r="CR64">
        <f>IF('8. Heures sociales'!$C$3="Score",0,0)</f>
        <v>0</v>
      </c>
      <c r="CS64">
        <f>IF('8. Heures sociales'!$C$3="Score",0,0)</f>
        <v>0</v>
      </c>
      <c r="CT64">
        <f>IF('8. Heures sociales'!$C$3="Score",0,0)</f>
        <v>0</v>
      </c>
      <c r="CU64">
        <f>IF('8. Heures sociales'!$C$3="Score",0,2)</f>
        <v>2</v>
      </c>
      <c r="CV64">
        <f>IF('8. Heures sociales'!$C$3="Score",0,2)</f>
        <v>2</v>
      </c>
      <c r="CW64">
        <f>IF('8. Heures sociales'!$C$3="Score",0,2)</f>
        <v>2</v>
      </c>
      <c r="CX64">
        <f>IF('8. Heures sociales'!$C$3="Score",0,2)</f>
        <v>2</v>
      </c>
      <c r="CY64">
        <f>IF('8. Heures sociales'!$C$3="Score",0,4)</f>
        <v>4</v>
      </c>
      <c r="CZ64">
        <f>IF('8. Heures sociales'!$C$3="Score",0,2)</f>
        <v>2</v>
      </c>
      <c r="DA64">
        <f>IF('8. Heures sociales'!$C$3="Score",0,2)</f>
        <v>2</v>
      </c>
    </row>
    <row r="65" spans="2:105" x14ac:dyDescent="0.35">
      <c r="B65" s="186" t="s">
        <v>1108</v>
      </c>
      <c r="D65" s="478">
        <f t="shared" si="3"/>
        <v>10.494117647058824</v>
      </c>
      <c r="E65">
        <f>IF('8. Heures sociales'!$C$3="Score",,)</f>
        <v>0</v>
      </c>
      <c r="P65">
        <f>IF('8. Heures sociales'!$C$3="Score",,)</f>
        <v>0</v>
      </c>
      <c r="Q65">
        <f>IF('8. Heures sociales'!$C$3="Score",,)</f>
        <v>0</v>
      </c>
      <c r="R65">
        <f>IF('8. Heures sociales'!$C$3="Score",,)</f>
        <v>0</v>
      </c>
      <c r="S65">
        <f>IF('8. Heures sociales'!$C$3="Score",,)</f>
        <v>0</v>
      </c>
      <c r="T65">
        <f>IF('8. Heures sociales'!$C$3="Score",,)</f>
        <v>0</v>
      </c>
      <c r="U65">
        <f>IF('8. Heures sociales'!$C$3="Score",0,4)</f>
        <v>4</v>
      </c>
      <c r="V65">
        <f>IF('8. Heures sociales'!$C$3="Score",1,8)</f>
        <v>8</v>
      </c>
      <c r="W65">
        <f>IF('8. Heures sociales'!$C$3="Score",1,8)</f>
        <v>8</v>
      </c>
      <c r="X65">
        <f>IF('8. Heures sociales'!$C$3="Score",1,12)</f>
        <v>12</v>
      </c>
      <c r="Y65">
        <f>IF('8. Heures sociales'!$C$3="Score",2,14)</f>
        <v>14</v>
      </c>
      <c r="Z65">
        <f>IF('8. Heures sociales'!$C$3="Score",1,12)</f>
        <v>12</v>
      </c>
      <c r="AA65">
        <f>IF('8. Heures sociales'!$C$3="Score",1,12)</f>
        <v>12</v>
      </c>
      <c r="AB65">
        <f>IF('8. Heures sociales'!$C$3="Score",1,12)</f>
        <v>12</v>
      </c>
      <c r="AC65">
        <f>IF('8. Heures sociales'!$C$3="Score",1,10)</f>
        <v>10</v>
      </c>
      <c r="AD65">
        <f>IF('8. Heures sociales'!$C$3="Score",2,14)</f>
        <v>14</v>
      </c>
      <c r="AE65">
        <f>IF('8. Heures sociales'!$C$3="Score",1,10)</f>
        <v>10</v>
      </c>
      <c r="AF65">
        <f>IF('8. Heures sociales'!$C$3="Score",1,6)</f>
        <v>6</v>
      </c>
      <c r="AG65">
        <f>IF('8. Heures sociales'!$C$3="Score",1,6)</f>
        <v>6</v>
      </c>
      <c r="AH65">
        <f>IF('8. Heures sociales'!$C$3="Score",1,6)</f>
        <v>6</v>
      </c>
      <c r="AI65">
        <f>IF('8. Heures sociales'!$C$3="Score",1,6)</f>
        <v>6</v>
      </c>
      <c r="AJ65">
        <f>IF('8. Heures sociales'!$C$3="Score",1,8)</f>
        <v>8</v>
      </c>
      <c r="AK65">
        <f>IF('8. Heures sociales'!$C$3="Score",1,8)</f>
        <v>8</v>
      </c>
      <c r="AL65">
        <f>IF('8. Heures sociales'!$C$3="Score",1,8)</f>
        <v>8</v>
      </c>
      <c r="AM65">
        <f>IF('8. Heures sociales'!$C$3="Score",1,8)</f>
        <v>8</v>
      </c>
      <c r="AN65">
        <f>IF('8. Heures sociales'!$C$3="Score",1,8)</f>
        <v>8</v>
      </c>
      <c r="AO65">
        <f>IF('8. Heures sociales'!$C$3="Score",2,19)</f>
        <v>19</v>
      </c>
      <c r="AP65">
        <f>IF('8. Heures sociales'!$C$3="Score",2,30)</f>
        <v>30</v>
      </c>
      <c r="AQ65">
        <f>IF('8. Heures sociales'!$C$3="Score",2,30)</f>
        <v>30</v>
      </c>
      <c r="AR65">
        <f>IF('8. Heures sociales'!$C$3="Score",2,26)</f>
        <v>26</v>
      </c>
      <c r="AS65">
        <f>IF('8. Heures sociales'!$C$3="Score",2,26)</f>
        <v>26</v>
      </c>
      <c r="AT65">
        <f>IF('8. Heures sociales'!$C$3="Score",2,30)</f>
        <v>30</v>
      </c>
      <c r="AU65">
        <f>IF('8. Heures sociales'!$C$3="Score",2,30)</f>
        <v>30</v>
      </c>
      <c r="AV65">
        <f>IF('8. Heures sociales'!$C$3="Score",2,23)</f>
        <v>23</v>
      </c>
      <c r="AW65">
        <f>IF('8. Heures sociales'!$C$3="Score",2,16)</f>
        <v>16</v>
      </c>
      <c r="AX65">
        <f>IF('8. Heures sociales'!$C$3="Score",1,12)</f>
        <v>12</v>
      </c>
      <c r="AY65">
        <f>IF('8. Heures sociales'!$C$3="Score",1,12)</f>
        <v>12</v>
      </c>
      <c r="AZ65">
        <f>IF('8. Heures sociales'!$C$3="Score",1,12)</f>
        <v>12</v>
      </c>
      <c r="BA65">
        <f>IF('8. Heures sociales'!$C$3="Score",1,10)</f>
        <v>10</v>
      </c>
      <c r="BB65">
        <f>IF('8. Heures sociales'!$C$3="Score",1,12)</f>
        <v>12</v>
      </c>
      <c r="BC65">
        <f>IF('8. Heures sociales'!$C$3="Score",1,8)</f>
        <v>8</v>
      </c>
      <c r="BD65">
        <f>IF('8. Heures sociales'!$C$3="Score",0,4)</f>
        <v>4</v>
      </c>
      <c r="BE65">
        <f>IF('8. Heures sociales'!$C$3="Score",0,4)</f>
        <v>4</v>
      </c>
      <c r="BF65">
        <f>IF('8. Heures sociales'!$C$3="Score",1,6)</f>
        <v>6</v>
      </c>
      <c r="BG65">
        <f>IF('8. Heures sociales'!$C$3="Score",1,10)</f>
        <v>10</v>
      </c>
      <c r="BH65">
        <f>IF('8. Heures sociales'!$C$3="Score",1,12)</f>
        <v>12</v>
      </c>
      <c r="BI65">
        <f>IF('8. Heures sociales'!$C$3="Score",1,10)</f>
        <v>10</v>
      </c>
      <c r="BJ65">
        <f>IF('8. Heures sociales'!$C$3="Score",1,10)</f>
        <v>10</v>
      </c>
      <c r="BK65">
        <f>IF('8. Heures sociales'!$C$3="Score",2,14)</f>
        <v>14</v>
      </c>
      <c r="BL65">
        <f>IF('8. Heures sociales'!$C$3="Score",2,14)</f>
        <v>14</v>
      </c>
      <c r="BM65">
        <f>IF('8. Heures sociales'!$C$3="Score",1,12)</f>
        <v>12</v>
      </c>
      <c r="BN65">
        <f>IF('8. Heures sociales'!$C$3="Score",1,8)</f>
        <v>8</v>
      </c>
      <c r="BO65">
        <f>IF('8. Heures sociales'!$C$3="Score",0,4)</f>
        <v>4</v>
      </c>
      <c r="BP65">
        <f>IF('8. Heures sociales'!$C$3="Score",1,6)</f>
        <v>6</v>
      </c>
      <c r="BQ65">
        <f>IF('8. Heures sociales'!$C$3="Score",2,17)</f>
        <v>17</v>
      </c>
      <c r="BR65">
        <f>IF('8. Heures sociales'!$C$3="Score",2,24)</f>
        <v>24</v>
      </c>
      <c r="BS65">
        <f>IF('8. Heures sociales'!$C$3="Score",2,24)</f>
        <v>24</v>
      </c>
      <c r="BT65">
        <f>IF('8. Heures sociales'!$C$3="Score",2,24)</f>
        <v>24</v>
      </c>
      <c r="BU65">
        <f>IF('8. Heures sociales'!$C$3="Score",2,24)</f>
        <v>24</v>
      </c>
      <c r="BV65">
        <f>IF('8. Heures sociales'!$C$3="Score",2,24)</f>
        <v>24</v>
      </c>
      <c r="BW65">
        <f>IF('8. Heures sociales'!$C$3="Score",2,22)</f>
        <v>22</v>
      </c>
      <c r="BX65">
        <f>IF('8. Heures sociales'!$C$3="Score",2,15)</f>
        <v>15</v>
      </c>
      <c r="BY65">
        <f>IF('8. Heures sociales'!$C$3="Score",1,8)</f>
        <v>8</v>
      </c>
      <c r="BZ65">
        <f>IF('8. Heures sociales'!$C$3="Score",1,12)</f>
        <v>12</v>
      </c>
      <c r="CA65">
        <f>IF('8. Heures sociales'!$C$3="Score",1,12)</f>
        <v>12</v>
      </c>
      <c r="CB65">
        <f>IF('8. Heures sociales'!$C$3="Score",1,12)</f>
        <v>12</v>
      </c>
      <c r="CC65">
        <f>IF('8. Heures sociales'!$C$3="Score",1,12)</f>
        <v>12</v>
      </c>
      <c r="CD65">
        <f>IF('8. Heures sociales'!$C$3="Score",1,12)</f>
        <v>12</v>
      </c>
      <c r="CE65">
        <f>IF('8. Heures sociales'!$C$3="Score",1,8)</f>
        <v>8</v>
      </c>
      <c r="CF65">
        <f>IF('8. Heures sociales'!$C$3="Score",0,4)</f>
        <v>4</v>
      </c>
      <c r="CG65">
        <f>IF('8. Heures sociales'!$C$3="Score",0,0)</f>
        <v>0</v>
      </c>
      <c r="CH65">
        <f>IF('8. Heures sociales'!$C$3="Score",0,0)</f>
        <v>0</v>
      </c>
      <c r="CI65">
        <f>IF('8. Heures sociales'!$C$3="Score",0,0)</f>
        <v>0</v>
      </c>
      <c r="CJ65">
        <f>IF('8. Heures sociales'!$C$3="Score",0,0)</f>
        <v>0</v>
      </c>
      <c r="CK65">
        <f>IF('8. Heures sociales'!$C$3="Score",0,0)</f>
        <v>0</v>
      </c>
      <c r="CL65">
        <f>IF('8. Heures sociales'!$C$3="Score",0,0)</f>
        <v>0</v>
      </c>
      <c r="CM65">
        <f>IF('8. Heures sociales'!$C$3="Score",0,0)</f>
        <v>0</v>
      </c>
      <c r="CN65">
        <f>IF('8. Heures sociales'!$C$3="Score",0,0)</f>
        <v>0</v>
      </c>
      <c r="CO65">
        <f>IF('8. Heures sociales'!$C$3="Score",0,0)</f>
        <v>0</v>
      </c>
      <c r="CP65">
        <f>IF('8. Heures sociales'!$C$3="Score",0,0)</f>
        <v>0</v>
      </c>
      <c r="CQ65">
        <f>IF('8. Heures sociales'!$C$3="Score",0,0)</f>
        <v>0</v>
      </c>
      <c r="CR65">
        <f>IF('8. Heures sociales'!$C$3="Score",0,0)</f>
        <v>0</v>
      </c>
      <c r="CS65">
        <f>IF('8. Heures sociales'!$C$3="Score",0,0)</f>
        <v>0</v>
      </c>
      <c r="CT65">
        <f>IF('8. Heures sociales'!$C$3="Score",0,0)</f>
        <v>0</v>
      </c>
      <c r="CU65">
        <f>IF('8. Heures sociales'!$C$3="Score",0,4)</f>
        <v>4</v>
      </c>
      <c r="CV65">
        <f>IF('8. Heures sociales'!$C$3="Score",1,8)</f>
        <v>8</v>
      </c>
      <c r="CW65">
        <f>IF('8. Heures sociales'!$C$3="Score",1,8)</f>
        <v>8</v>
      </c>
      <c r="CX65">
        <f>IF('8. Heures sociales'!$C$3="Score",1,8)</f>
        <v>8</v>
      </c>
      <c r="CY65">
        <f>IF('8. Heures sociales'!$C$3="Score",1,8)</f>
        <v>8</v>
      </c>
      <c r="CZ65">
        <f>IF('8. Heures sociales'!$C$3="Score",1,6)</f>
        <v>6</v>
      </c>
      <c r="DA65">
        <f>IF('8. Heures sociales'!$C$3="Score",1,6)</f>
        <v>6</v>
      </c>
    </row>
    <row r="66" spans="2:105" x14ac:dyDescent="0.35">
      <c r="B66" s="186" t="s">
        <v>1109</v>
      </c>
      <c r="D66" s="478">
        <f t="shared" si="3"/>
        <v>13.341176470588236</v>
      </c>
      <c r="E66">
        <f>IF('8. Heures sociales'!$C$3="Score",,)</f>
        <v>0</v>
      </c>
      <c r="P66">
        <f>IF('8. Heures sociales'!$C$3="Score",,)</f>
        <v>0</v>
      </c>
      <c r="Q66">
        <f>IF('8. Heures sociales'!$C$3="Score",,)</f>
        <v>0</v>
      </c>
      <c r="R66">
        <f>IF('8. Heures sociales'!$C$3="Score",,)</f>
        <v>0</v>
      </c>
      <c r="S66">
        <f>IF('8. Heures sociales'!$C$3="Score",,)</f>
        <v>0</v>
      </c>
      <c r="T66">
        <f>IF('8. Heures sociales'!$C$3="Score",,)</f>
        <v>0</v>
      </c>
      <c r="U66">
        <f>IF('8. Heures sociales'!$C$3="Score",2,14)</f>
        <v>14</v>
      </c>
      <c r="V66">
        <f>IF('8. Heures sociales'!$C$3="Score",2,14)</f>
        <v>14</v>
      </c>
      <c r="W66">
        <f>IF('8. Heures sociales'!$C$3="Score",1,10)</f>
        <v>10</v>
      </c>
      <c r="X66">
        <f>IF('8. Heures sociales'!$C$3="Score",1,10)</f>
        <v>10</v>
      </c>
      <c r="Y66">
        <f>IF('8. Heures sociales'!$C$3="Score",2,14)</f>
        <v>14</v>
      </c>
      <c r="Z66">
        <f>IF('8. Heures sociales'!$C$3="Score",2,16)</f>
        <v>16</v>
      </c>
      <c r="AA66">
        <f>IF('8. Heures sociales'!$C$3="Score",1,12)</f>
        <v>12</v>
      </c>
      <c r="AB66">
        <f>IF('8. Heures sociales'!$C$3="Score",1,8)</f>
        <v>8</v>
      </c>
      <c r="AC66">
        <f>IF('8. Heures sociales'!$C$3="Score",1,8)</f>
        <v>8</v>
      </c>
      <c r="AD66">
        <f>IF('8. Heures sociales'!$C$3="Score",1,8)</f>
        <v>8</v>
      </c>
      <c r="AE66">
        <f>IF('8. Heures sociales'!$C$3="Score",1,12)</f>
        <v>12</v>
      </c>
      <c r="AF66">
        <f>IF('8. Heures sociales'!$C$3="Score",1,12)</f>
        <v>12</v>
      </c>
      <c r="AG66">
        <f>IF('8. Heures sociales'!$C$3="Score",1,12)</f>
        <v>12</v>
      </c>
      <c r="AH66">
        <f>IF('8. Heures sociales'!$C$3="Score",1,12)</f>
        <v>12</v>
      </c>
      <c r="AI66">
        <f>IF('8. Heures sociales'!$C$3="Score",1,12)</f>
        <v>12</v>
      </c>
      <c r="AJ66">
        <f>IF('8. Heures sociales'!$C$3="Score",1,12)</f>
        <v>12</v>
      </c>
      <c r="AK66">
        <f>IF('8. Heures sociales'!$C$3="Score",1,12)</f>
        <v>12</v>
      </c>
      <c r="AL66">
        <f>IF('8. Heures sociales'!$C$3="Score",1,12)</f>
        <v>12</v>
      </c>
      <c r="AM66">
        <f>IF('8. Heures sociales'!$C$3="Score",1,12)</f>
        <v>12</v>
      </c>
      <c r="AN66">
        <f>IF('8. Heures sociales'!$C$3="Score",1,8)</f>
        <v>8</v>
      </c>
      <c r="AO66">
        <f>IF('8. Heures sociales'!$C$3="Score",1,8)</f>
        <v>8</v>
      </c>
      <c r="AP66">
        <f>IF('8. Heures sociales'!$C$3="Score",1,8)</f>
        <v>8</v>
      </c>
      <c r="AQ66">
        <f>IF('8. Heures sociales'!$C$3="Score",1,12)</f>
        <v>12</v>
      </c>
      <c r="AR66">
        <f>IF('8. Heures sociales'!$C$3="Score",2,16)</f>
        <v>16</v>
      </c>
      <c r="AS66">
        <f>IF('8. Heures sociales'!$C$3="Score",1,12)</f>
        <v>12</v>
      </c>
      <c r="AT66">
        <f>IF('8. Heures sociales'!$C$3="Score",1,8)</f>
        <v>8</v>
      </c>
      <c r="AU66">
        <f>IF('8. Heures sociales'!$C$3="Score",1,8)</f>
        <v>8</v>
      </c>
      <c r="AV66">
        <f>IF('8. Heures sociales'!$C$3="Score",2,19)</f>
        <v>19</v>
      </c>
      <c r="AW66">
        <f>IF('8. Heures sociales'!$C$3="Score",2,30)</f>
        <v>30</v>
      </c>
      <c r="AX66">
        <f>IF('8. Heures sociales'!$C$3="Score",2,30)</f>
        <v>30</v>
      </c>
      <c r="AY66">
        <f>IF('8. Heures sociales'!$C$3="Score",2,26)</f>
        <v>26</v>
      </c>
      <c r="AZ66">
        <f>IF('8. Heures sociales'!$C$3="Score",2,26)</f>
        <v>26</v>
      </c>
      <c r="BA66">
        <f>IF('8. Heures sociales'!$C$3="Score",2,26)</f>
        <v>26</v>
      </c>
      <c r="BB66">
        <f>IF('8. Heures sociales'!$C$3="Score",2,30)</f>
        <v>30</v>
      </c>
      <c r="BC66">
        <f>IF('8. Heures sociales'!$C$3="Score",2,23)</f>
        <v>23</v>
      </c>
      <c r="BD66">
        <f>IF('8. Heures sociales'!$C$3="Score",2,16)</f>
        <v>16</v>
      </c>
      <c r="BE66">
        <f>IF('8. Heures sociales'!$C$3="Score",1,12)</f>
        <v>12</v>
      </c>
      <c r="BF66">
        <f>IF('8. Heures sociales'!$C$3="Score",1,12)</f>
        <v>12</v>
      </c>
      <c r="BG66">
        <f>IF('8. Heures sociales'!$C$3="Score",1,12)</f>
        <v>12</v>
      </c>
      <c r="BH66">
        <f>IF('8. Heures sociales'!$C$3="Score",2,16)</f>
        <v>16</v>
      </c>
      <c r="BI66">
        <f>IF('8. Heures sociales'!$C$3="Score",2,16)</f>
        <v>16</v>
      </c>
      <c r="BJ66">
        <f>IF('8. Heures sociales'!$C$3="Score",1,12)</f>
        <v>12</v>
      </c>
      <c r="BK66">
        <f>IF('8. Heures sociales'!$C$3="Score",1,8)</f>
        <v>8</v>
      </c>
      <c r="BL66">
        <f>IF('8. Heures sociales'!$C$3="Score",1,10)</f>
        <v>10</v>
      </c>
      <c r="BM66">
        <f>IF('8. Heures sociales'!$C$3="Score",1,12)</f>
        <v>12</v>
      </c>
      <c r="BN66">
        <f>IF('8. Heures sociales'!$C$3="Score",1,12)</f>
        <v>12</v>
      </c>
      <c r="BO66">
        <f>IF('8. Heures sociales'!$C$3="Score",1,12)</f>
        <v>12</v>
      </c>
      <c r="BP66">
        <f>IF('8. Heures sociales'!$C$3="Score",1,8)</f>
        <v>8</v>
      </c>
      <c r="BQ66">
        <f>IF('8. Heures sociales'!$C$3="Score",1,8)</f>
        <v>8</v>
      </c>
      <c r="BR66">
        <f>IF('8. Heures sociales'!$C$3="Score",1,8)</f>
        <v>8</v>
      </c>
      <c r="BS66">
        <f>IF('8. Heures sociales'!$C$3="Score",1,8)</f>
        <v>8</v>
      </c>
      <c r="BT66">
        <f>IF('8. Heures sociales'!$C$3="Score",1,10)</f>
        <v>10</v>
      </c>
      <c r="BU66">
        <f>IF('8. Heures sociales'!$C$3="Score",2,14)</f>
        <v>14</v>
      </c>
      <c r="BV66">
        <f>IF('8. Heures sociales'!$C$3="Score",1,10)</f>
        <v>10</v>
      </c>
      <c r="BW66">
        <f>IF('8. Heures sociales'!$C$3="Score",1,10)</f>
        <v>10</v>
      </c>
      <c r="BX66">
        <f>IF('8. Heures sociales'!$C$3="Score",1,10)</f>
        <v>10</v>
      </c>
      <c r="BY66">
        <f>IF('8. Heures sociales'!$C$3="Score",1,10)</f>
        <v>10</v>
      </c>
      <c r="BZ66">
        <f>IF('8. Heures sociales'!$C$3="Score",1,12)</f>
        <v>12</v>
      </c>
      <c r="CA66">
        <f>IF('8. Heures sociales'!$C$3="Score",1,12)</f>
        <v>12</v>
      </c>
      <c r="CB66">
        <f>IF('8. Heures sociales'!$C$3="Score",1,8)</f>
        <v>8</v>
      </c>
      <c r="CC66">
        <f>IF('8. Heures sociales'!$C$3="Score",1,8)</f>
        <v>8</v>
      </c>
      <c r="CD66">
        <f>IF('8. Heures sociales'!$C$3="Score",1,8)</f>
        <v>8</v>
      </c>
      <c r="CE66">
        <f>IF('8. Heures sociales'!$C$3="Score",2,19)</f>
        <v>19</v>
      </c>
      <c r="CF66">
        <f>IF('8. Heures sociales'!$C$3="Score",2,30)</f>
        <v>30</v>
      </c>
      <c r="CG66">
        <f>IF('8. Heures sociales'!$C$3="Score",2,30)</f>
        <v>30</v>
      </c>
      <c r="CH66">
        <f>IF('8. Heures sociales'!$C$3="Score",2,26)</f>
        <v>26</v>
      </c>
      <c r="CI66">
        <f>IF('8. Heures sociales'!$C$3="Score",2,26)</f>
        <v>26</v>
      </c>
      <c r="CJ66">
        <f>IF('8. Heures sociales'!$C$3="Score",2,26)</f>
        <v>26</v>
      </c>
      <c r="CK66">
        <f>IF('8. Heures sociales'!$C$3="Score",2,26)</f>
        <v>26</v>
      </c>
      <c r="CL66">
        <f>IF('8. Heures sociales'!$C$3="Score",2,19)</f>
        <v>19</v>
      </c>
      <c r="CM66">
        <f>IF('8. Heures sociales'!$C$3="Score",1,12)</f>
        <v>12</v>
      </c>
      <c r="CN66">
        <f>IF('8. Heures sociales'!$C$3="Score",1,8)</f>
        <v>8</v>
      </c>
      <c r="CO66">
        <f>IF('8. Heures sociales'!$C$3="Score",1,8)</f>
        <v>8</v>
      </c>
      <c r="CP66">
        <f>IF('8. Heures sociales'!$C$3="Score",1,8)</f>
        <v>8</v>
      </c>
      <c r="CQ66">
        <f>IF('8. Heures sociales'!$C$3="Score",1,10)</f>
        <v>10</v>
      </c>
      <c r="CR66">
        <f>IF('8. Heures sociales'!$C$3="Score",1,12)</f>
        <v>12</v>
      </c>
      <c r="CS66">
        <f>IF('8. Heures sociales'!$C$3="Score",1,8)</f>
        <v>8</v>
      </c>
      <c r="CT66">
        <f>IF('8. Heures sociales'!$C$3="Score",0,4)</f>
        <v>4</v>
      </c>
      <c r="CU66">
        <f>IF('8. Heures sociales'!$C$3="Score",0,4)</f>
        <v>4</v>
      </c>
      <c r="CV66">
        <f>IF('8. Heures sociales'!$C$3="Score",1,6)</f>
        <v>6</v>
      </c>
      <c r="CW66">
        <f>IF('8. Heures sociales'!$C$3="Score",1,10)</f>
        <v>10</v>
      </c>
      <c r="CX66">
        <f>IF('8. Heures sociales'!$C$3="Score",1,12)</f>
        <v>12</v>
      </c>
      <c r="CY66">
        <f>IF('8. Heures sociales'!$C$3="Score",1,10)</f>
        <v>10</v>
      </c>
      <c r="CZ66">
        <f>IF('8. Heures sociales'!$C$3="Score",1,7)</f>
        <v>7</v>
      </c>
      <c r="DA66">
        <f>IF('8. Heures sociales'!$C$3="Score",1,7)</f>
        <v>7</v>
      </c>
    </row>
    <row r="67" spans="2:105" x14ac:dyDescent="0.35">
      <c r="B67" s="186" t="s">
        <v>1110</v>
      </c>
      <c r="D67" s="478">
        <f t="shared" si="3"/>
        <v>9.6</v>
      </c>
      <c r="E67">
        <f>IF('8. Heures sociales'!$C$3="Score",,)</f>
        <v>0</v>
      </c>
      <c r="P67">
        <f>IF('8. Heures sociales'!$C$3="Score",,)</f>
        <v>0</v>
      </c>
      <c r="Q67">
        <f>IF('8. Heures sociales'!$C$3="Score",,)</f>
        <v>0</v>
      </c>
      <c r="R67">
        <f>IF('8. Heures sociales'!$C$3="Score",,)</f>
        <v>0</v>
      </c>
      <c r="S67">
        <f>IF('8. Heures sociales'!$C$3="Score",,)</f>
        <v>0</v>
      </c>
      <c r="T67">
        <f>IF('8. Heures sociales'!$C$3="Score",,)</f>
        <v>0</v>
      </c>
      <c r="U67">
        <f>IF('8. Heures sociales'!$C$3="Score",1,10)</f>
        <v>10</v>
      </c>
      <c r="V67">
        <f>IF('8. Heures sociales'!$C$3="Score",1,10)</f>
        <v>10</v>
      </c>
      <c r="W67">
        <f>IF('8. Heures sociales'!$C$3="Score",1,10)</f>
        <v>10</v>
      </c>
      <c r="X67">
        <f>IF('8. Heures sociales'!$C$3="Score",1,10)</f>
        <v>10</v>
      </c>
      <c r="Y67">
        <f>IF('8. Heures sociales'!$C$3="Score",1,8)</f>
        <v>8</v>
      </c>
      <c r="Z67">
        <f>IF('8. Heures sociales'!$C$3="Score",1,6)</f>
        <v>6</v>
      </c>
      <c r="AA67">
        <f>IF('8. Heures sociales'!$C$3="Score",1,6)</f>
        <v>6</v>
      </c>
      <c r="AB67">
        <f>IF('8. Heures sociales'!$C$3="Score",1,6)</f>
        <v>6</v>
      </c>
      <c r="AC67">
        <f>IF('8. Heures sociales'!$C$3="Score",1,6)</f>
        <v>6</v>
      </c>
      <c r="AD67">
        <f>IF('8. Heures sociales'!$C$3="Score",1,8)</f>
        <v>8</v>
      </c>
      <c r="AE67">
        <f>IF('8. Heures sociales'!$C$3="Score",1,10)</f>
        <v>10</v>
      </c>
      <c r="AF67">
        <f>IF('8. Heures sociales'!$C$3="Score",1,8)</f>
        <v>8</v>
      </c>
      <c r="AG67">
        <f>IF('8. Heures sociales'!$C$3="Score",1,6)</f>
        <v>6</v>
      </c>
      <c r="AH67">
        <f>IF('8. Heures sociales'!$C$3="Score",1,6)</f>
        <v>6</v>
      </c>
      <c r="AI67">
        <f>IF('8. Heures sociales'!$C$3="Score",1,6)</f>
        <v>6</v>
      </c>
      <c r="AJ67">
        <f>IF('8. Heures sociales'!$C$3="Score",1,6)</f>
        <v>6</v>
      </c>
      <c r="AK67">
        <f>IF('8. Heures sociales'!$C$3="Score",1,6)</f>
        <v>6</v>
      </c>
      <c r="AL67">
        <f>IF('8. Heures sociales'!$C$3="Score",0,4)</f>
        <v>4</v>
      </c>
      <c r="AM67">
        <f>IF('8. Heures sociales'!$C$3="Score",0,4)</f>
        <v>4</v>
      </c>
      <c r="AN67">
        <f>IF('8. Heures sociales'!$C$3="Score",0,4)</f>
        <v>4</v>
      </c>
      <c r="AO67">
        <f>IF('8. Heures sociales'!$C$3="Score",2,15)</f>
        <v>15</v>
      </c>
      <c r="AP67">
        <f>IF('8. Heures sociales'!$C$3="Score",2,26)</f>
        <v>26</v>
      </c>
      <c r="AQ67">
        <f>IF('8. Heures sociales'!$C$3="Score",2,28)</f>
        <v>28</v>
      </c>
      <c r="AR67">
        <f>IF('8. Heures sociales'!$C$3="Score",2,26)</f>
        <v>26</v>
      </c>
      <c r="AS67">
        <f>IF('8. Heures sociales'!$C$3="Score",2,24)</f>
        <v>24</v>
      </c>
      <c r="AT67">
        <f>IF('8. Heures sociales'!$C$3="Score",2,24)</f>
        <v>24</v>
      </c>
      <c r="AU67">
        <f>IF('8. Heures sociales'!$C$3="Score",2,24)</f>
        <v>24</v>
      </c>
      <c r="AV67">
        <f>IF('8. Heures sociales'!$C$3="Score",2,17)</f>
        <v>17</v>
      </c>
      <c r="AW67">
        <f>IF('8. Heures sociales'!$C$3="Score",1,10)</f>
        <v>10</v>
      </c>
      <c r="AX67">
        <f>IF('8. Heures sociales'!$C$3="Score",1,8)</f>
        <v>8</v>
      </c>
      <c r="AY67">
        <f>IF('8. Heures sociales'!$C$3="Score",1,8)</f>
        <v>8</v>
      </c>
      <c r="AZ67">
        <f>IF('8. Heures sociales'!$C$3="Score",1,8)</f>
        <v>8</v>
      </c>
      <c r="BA67">
        <f>IF('8. Heures sociales'!$C$3="Score",1,10)</f>
        <v>10</v>
      </c>
      <c r="BB67">
        <f>IF('8. Heures sociales'!$C$3="Score",1,12)</f>
        <v>12</v>
      </c>
      <c r="BC67">
        <f>IF('8. Heures sociales'!$C$3="Score",1,8)</f>
        <v>8</v>
      </c>
      <c r="BD67">
        <f>IF('8. Heures sociales'!$C$3="Score",0,4)</f>
        <v>4</v>
      </c>
      <c r="BE67">
        <f>IF('8. Heures sociales'!$C$3="Score",0,4)</f>
        <v>4</v>
      </c>
      <c r="BF67">
        <f>IF('8. Heures sociales'!$C$3="Score",1,6)</f>
        <v>6</v>
      </c>
      <c r="BG67">
        <f>IF('8. Heures sociales'!$C$3="Score",1,8)</f>
        <v>8</v>
      </c>
      <c r="BH67">
        <f>IF('8. Heures sociales'!$C$3="Score",1,6)</f>
        <v>6</v>
      </c>
      <c r="BI67">
        <f>IF('8. Heures sociales'!$C$3="Score",0,4)</f>
        <v>4</v>
      </c>
      <c r="BJ67">
        <f>IF('8. Heures sociales'!$C$3="Score",0,4)</f>
        <v>4</v>
      </c>
      <c r="BK67">
        <f>IF('8. Heures sociales'!$C$3="Score",0,4)</f>
        <v>4</v>
      </c>
      <c r="BL67">
        <f>IF('8. Heures sociales'!$C$3="Score",1,6)</f>
        <v>6</v>
      </c>
      <c r="BM67">
        <f>IF('8. Heures sociales'!$C$3="Score",1,8)</f>
        <v>8</v>
      </c>
      <c r="BN67">
        <f>IF('8. Heures sociales'!$C$3="Score",1,10)</f>
        <v>10</v>
      </c>
      <c r="BO67">
        <f>IF('8. Heures sociales'!$C$3="Score",1,10)</f>
        <v>10</v>
      </c>
      <c r="BP67">
        <f>IF('8. Heures sociales'!$C$3="Score",1,10)</f>
        <v>10</v>
      </c>
      <c r="BQ67">
        <f>IF('8. Heures sociales'!$C$3="Score",1,10)</f>
        <v>10</v>
      </c>
      <c r="BR67">
        <f>IF('8. Heures sociales'!$C$3="Score",1,10)</f>
        <v>10</v>
      </c>
      <c r="BS67">
        <f>IF('8. Heures sociales'!$C$3="Score",1,8)</f>
        <v>8</v>
      </c>
      <c r="BT67">
        <f>IF('8. Heures sociales'!$C$3="Score",1,8)</f>
        <v>8</v>
      </c>
      <c r="BU67">
        <f>IF('8. Heures sociales'!$C$3="Score",0,4)</f>
        <v>4</v>
      </c>
      <c r="BV67">
        <f>IF('8. Heures sociales'!$C$3="Score",0,4)</f>
        <v>4</v>
      </c>
      <c r="BW67">
        <f>IF('8. Heures sociales'!$C$3="Score",0,4)</f>
        <v>4</v>
      </c>
      <c r="BX67">
        <f>IF('8. Heures sociales'!$C$3="Score",2,15)</f>
        <v>15</v>
      </c>
      <c r="BY67">
        <f>IF('8. Heures sociales'!$C$3="Score",2,26)</f>
        <v>26</v>
      </c>
      <c r="BZ67">
        <f>IF('8. Heures sociales'!$C$3="Score",2,30)</f>
        <v>30</v>
      </c>
      <c r="CA67">
        <f>IF('8. Heures sociales'!$C$3="Score",2,26)</f>
        <v>26</v>
      </c>
      <c r="CB67">
        <f>IF('8. Heures sociales'!$C$3="Score",2,26)</f>
        <v>26</v>
      </c>
      <c r="CC67">
        <f>IF('8. Heures sociales'!$C$3="Score",2,26)</f>
        <v>26</v>
      </c>
      <c r="CD67">
        <f>IF('8. Heures sociales'!$C$3="Score",2,26)</f>
        <v>26</v>
      </c>
      <c r="CE67">
        <f>IF('8. Heures sociales'!$C$3="Score",2,19)</f>
        <v>19</v>
      </c>
      <c r="CF67">
        <f>IF('8. Heures sociales'!$C$3="Score",1,12)</f>
        <v>12</v>
      </c>
      <c r="CG67">
        <f>IF('8. Heures sociales'!$C$3="Score",1,8)</f>
        <v>8</v>
      </c>
      <c r="CH67">
        <f>IF('8. Heures sociales'!$C$3="Score",1,8)</f>
        <v>8</v>
      </c>
      <c r="CI67">
        <f>IF('8. Heures sociales'!$C$3="Score",1,8)</f>
        <v>8</v>
      </c>
      <c r="CJ67">
        <f>IF('8. Heures sociales'!$C$3="Score",1,10)</f>
        <v>10</v>
      </c>
      <c r="CK67">
        <f>IF('8. Heures sociales'!$C$3="Score",2,14)</f>
        <v>14</v>
      </c>
      <c r="CL67">
        <f>IF('8. Heures sociales'!$C$3="Score",1,10)</f>
        <v>10</v>
      </c>
      <c r="CM67">
        <f>IF('8. Heures sociales'!$C$3="Score",1,6)</f>
        <v>6</v>
      </c>
      <c r="CN67">
        <f>IF('8. Heures sociales'!$C$3="Score",1,6)</f>
        <v>6</v>
      </c>
      <c r="CO67">
        <f>IF('8. Heures sociales'!$C$3="Score",1,6)</f>
        <v>6</v>
      </c>
      <c r="CP67">
        <f>IF('8. Heures sociales'!$C$3="Score",1,6)</f>
        <v>6</v>
      </c>
      <c r="CQ67">
        <f>IF('8. Heures sociales'!$C$3="Score",0,4)</f>
        <v>4</v>
      </c>
      <c r="CR67">
        <f>IF('8. Heures sociales'!$C$3="Score",0,0)</f>
        <v>0</v>
      </c>
      <c r="CS67">
        <f>IF('8. Heures sociales'!$C$3="Score",0,0)</f>
        <v>0</v>
      </c>
      <c r="CT67">
        <f>IF('8. Heures sociales'!$C$3="Score",0,0)</f>
        <v>0</v>
      </c>
      <c r="CU67">
        <f>IF('8. Heures sociales'!$C$3="Score",0,0)</f>
        <v>0</v>
      </c>
      <c r="CV67">
        <f>IF('8. Heures sociales'!$C$3="Score",0,0)</f>
        <v>0</v>
      </c>
      <c r="CW67">
        <f>IF('8. Heures sociales'!$C$3="Score",0,0)</f>
        <v>0</v>
      </c>
      <c r="CX67">
        <f>IF('8. Heures sociales'!$C$3="Score",0,0)</f>
        <v>0</v>
      </c>
      <c r="CY67">
        <f>IF('8. Heures sociales'!$C$3="Score",0,2)</f>
        <v>2</v>
      </c>
      <c r="CZ67">
        <f>IF('8. Heures sociales'!$C$3="Score",0,1)</f>
        <v>1</v>
      </c>
      <c r="DA67">
        <f>IF('8. Heures sociales'!$C$3="Score",0,1)</f>
        <v>1</v>
      </c>
    </row>
    <row r="68" spans="2:105" x14ac:dyDescent="0.35">
      <c r="B68" s="186" t="s">
        <v>1111</v>
      </c>
      <c r="D68" s="478">
        <f t="shared" si="3"/>
        <v>10.517647058823529</v>
      </c>
      <c r="E68">
        <f>IF('8. Heures sociales'!$C$3="Score",,)</f>
        <v>0</v>
      </c>
      <c r="P68">
        <f>IF('8. Heures sociales'!$C$3="Score",,)</f>
        <v>0</v>
      </c>
      <c r="Q68">
        <f>IF('8. Heures sociales'!$C$3="Score",,)</f>
        <v>0</v>
      </c>
      <c r="R68">
        <f>IF('8. Heures sociales'!$C$3="Score",,)</f>
        <v>0</v>
      </c>
      <c r="S68">
        <f>IF('8. Heures sociales'!$C$3="Score",,)</f>
        <v>0</v>
      </c>
      <c r="T68">
        <f>IF('8. Heures sociales'!$C$3="Score",,)</f>
        <v>0</v>
      </c>
      <c r="U68">
        <f>IF('8. Heures sociales'!$C$3="Score",2,24)</f>
        <v>24</v>
      </c>
      <c r="V68">
        <f>IF('8. Heures sociales'!$C$3="Score",2,24)</f>
        <v>24</v>
      </c>
      <c r="W68">
        <f>IF('8. Heures sociales'!$C$3="Score",2,24)</f>
        <v>24</v>
      </c>
      <c r="X68">
        <f>IF('8. Heures sociales'!$C$3="Score",2,24)</f>
        <v>24</v>
      </c>
      <c r="Y68">
        <f>IF('8. Heures sociales'!$C$3="Score",2,28)</f>
        <v>28</v>
      </c>
      <c r="Z68">
        <f>IF('8. Heures sociales'!$C$3="Score",2,30)</f>
        <v>30</v>
      </c>
      <c r="AA68">
        <f>IF('8. Heures sociales'!$C$3="Score",2,19)</f>
        <v>19</v>
      </c>
      <c r="AB68">
        <f>IF('8. Heures sociales'!$C$3="Score",1,8)</f>
        <v>8</v>
      </c>
      <c r="AC68">
        <f>IF('8. Heures sociales'!$C$3="Score",1,8)</f>
        <v>8</v>
      </c>
      <c r="AD68">
        <f>IF('8. Heures sociales'!$C$3="Score",1,8)</f>
        <v>8</v>
      </c>
      <c r="AE68">
        <f>IF('8. Heures sociales'!$C$3="Score",1,10)</f>
        <v>10</v>
      </c>
      <c r="AF68">
        <f>IF('8. Heures sociales'!$C$3="Score",1,8)</f>
        <v>8</v>
      </c>
      <c r="AG68">
        <f>IF('8. Heures sociales'!$C$3="Score",1,6)</f>
        <v>6</v>
      </c>
      <c r="AH68">
        <f>IF('8. Heures sociales'!$C$3="Score",1,6)</f>
        <v>6</v>
      </c>
      <c r="AI68">
        <f>IF('8. Heures sociales'!$C$3="Score",1,6)</f>
        <v>6</v>
      </c>
      <c r="AJ68">
        <f>IF('8. Heures sociales'!$C$3="Score",1,6)</f>
        <v>6</v>
      </c>
      <c r="AK68">
        <f>IF('8. Heures sociales'!$C$3="Score",1,8)</f>
        <v>8</v>
      </c>
      <c r="AL68">
        <f>IF('8. Heures sociales'!$C$3="Score",1,8)</f>
        <v>8</v>
      </c>
      <c r="AM68">
        <f>IF('8. Heures sociales'!$C$3="Score",1,6)</f>
        <v>6</v>
      </c>
      <c r="AN68">
        <f>IF('8. Heures sociales'!$C$3="Score",0,4)</f>
        <v>4</v>
      </c>
      <c r="AO68">
        <f>IF('8. Heures sociales'!$C$3="Score",0,4)</f>
        <v>4</v>
      </c>
      <c r="AP68">
        <f>IF('8. Heures sociales'!$C$3="Score",0,4)</f>
        <v>4</v>
      </c>
      <c r="AQ68">
        <f>IF('8. Heures sociales'!$C$3="Score",1,6)</f>
        <v>6</v>
      </c>
      <c r="AR68">
        <f>IF('8. Heures sociales'!$C$3="Score",1,8)</f>
        <v>8</v>
      </c>
      <c r="AS68">
        <f>IF('8. Heures sociales'!$C$3="Score",1,6)</f>
        <v>6</v>
      </c>
      <c r="AT68">
        <f>IF('8. Heures sociales'!$C$3="Score",1,6)</f>
        <v>6</v>
      </c>
      <c r="AU68">
        <f>IF('8. Heures sociales'!$C$3="Score",1,6)</f>
        <v>6</v>
      </c>
      <c r="AV68">
        <f>IF('8. Heures sociales'!$C$3="Score",2,17)</f>
        <v>17</v>
      </c>
      <c r="AW68">
        <f>IF('8. Heures sociales'!$C$3="Score",2,28)</f>
        <v>28</v>
      </c>
      <c r="AX68">
        <f>IF('8. Heures sociales'!$C$3="Score",2,30)</f>
        <v>30</v>
      </c>
      <c r="AY68">
        <f>IF('8. Heures sociales'!$C$3="Score",2,26)</f>
        <v>26</v>
      </c>
      <c r="AZ68">
        <f>IF('8. Heures sociales'!$C$3="Score",2,26)</f>
        <v>26</v>
      </c>
      <c r="BA68">
        <f>IF('8. Heures sociales'!$C$3="Score",2,26)</f>
        <v>26</v>
      </c>
      <c r="BB68">
        <f>IF('8. Heures sociales'!$C$3="Score",2,26)</f>
        <v>26</v>
      </c>
      <c r="BC68">
        <f>IF('8. Heures sociales'!$C$3="Score",2,19)</f>
        <v>19</v>
      </c>
      <c r="BD68">
        <f>IF('8. Heures sociales'!$C$3="Score",1,12)</f>
        <v>12</v>
      </c>
      <c r="BE68">
        <f>IF('8. Heures sociales'!$C$3="Score",1,8)</f>
        <v>8</v>
      </c>
      <c r="BF68">
        <f>IF('8. Heures sociales'!$C$3="Score",1,8)</f>
        <v>8</v>
      </c>
      <c r="BG68">
        <f>IF('8. Heures sociales'!$C$3="Score",1,8)</f>
        <v>8</v>
      </c>
      <c r="BH68">
        <f>IF('8. Heures sociales'!$C$3="Score",1,12)</f>
        <v>12</v>
      </c>
      <c r="BI68">
        <f>IF('8. Heures sociales'!$C$3="Score",2,16)</f>
        <v>16</v>
      </c>
      <c r="BJ68">
        <f>IF('8. Heures sociales'!$C$3="Score",1,12)</f>
        <v>12</v>
      </c>
      <c r="BK68">
        <f>IF('8. Heures sociales'!$C$3="Score",1,8)</f>
        <v>8</v>
      </c>
      <c r="BL68">
        <f>IF('8. Heures sociales'!$C$3="Score",1,8)</f>
        <v>8</v>
      </c>
      <c r="BM68">
        <f>IF('8. Heures sociales'!$C$3="Score",1,8)</f>
        <v>8</v>
      </c>
      <c r="BN68">
        <f>IF('8. Heures sociales'!$C$3="Score",1,10)</f>
        <v>10</v>
      </c>
      <c r="BO68">
        <f>IF('8. Heures sociales'!$C$3="Score",1,8)</f>
        <v>8</v>
      </c>
      <c r="BP68">
        <f>IF('8. Heures sociales'!$C$3="Score",0,4)</f>
        <v>4</v>
      </c>
      <c r="BQ68">
        <f>IF('8. Heures sociales'!$C$3="Score",0,4)</f>
        <v>4</v>
      </c>
      <c r="BR68">
        <f>IF('8. Heures sociales'!$C$3="Score",0,4)</f>
        <v>4</v>
      </c>
      <c r="BS68">
        <f>IF('8. Heures sociales'!$C$3="Score",1,6)</f>
        <v>6</v>
      </c>
      <c r="BT68">
        <f>IF('8. Heures sociales'!$C$3="Score",1,10)</f>
        <v>10</v>
      </c>
      <c r="BU68">
        <f>IF('8. Heures sociales'!$C$3="Score",1,12)</f>
        <v>12</v>
      </c>
      <c r="BV68">
        <f>IF('8. Heures sociales'!$C$3="Score",1,10)</f>
        <v>10</v>
      </c>
      <c r="BW68">
        <f>IF('8. Heures sociales'!$C$3="Score",1,10)</f>
        <v>10</v>
      </c>
      <c r="BX68">
        <f>IF('8. Heures sociales'!$C$3="Score",1,10)</f>
        <v>10</v>
      </c>
      <c r="BY68">
        <f>IF('8. Heures sociales'!$C$3="Score",1,10)</f>
        <v>10</v>
      </c>
      <c r="BZ68">
        <f>IF('8. Heures sociales'!$C$3="Score",1,8)</f>
        <v>8</v>
      </c>
      <c r="CA68">
        <f>IF('8. Heures sociales'!$C$3="Score",1,6)</f>
        <v>6</v>
      </c>
      <c r="CB68">
        <f>IF('8. Heures sociales'!$C$3="Score",0,4)</f>
        <v>4</v>
      </c>
      <c r="CC68">
        <f>IF('8. Heures sociales'!$C$3="Score",1,6)</f>
        <v>6</v>
      </c>
      <c r="CD68">
        <f>IF('8. Heures sociales'!$C$3="Score",1,6)</f>
        <v>6</v>
      </c>
      <c r="CE68">
        <f>IF('8. Heures sociales'!$C$3="Score",1,6)</f>
        <v>6</v>
      </c>
      <c r="CF68">
        <f>IF('8. Heures sociales'!$C$3="Score",1,6)</f>
        <v>6</v>
      </c>
      <c r="CG68">
        <f>IF('8. Heures sociales'!$C$3="Score",1,8)</f>
        <v>8</v>
      </c>
      <c r="CH68">
        <f>IF('8. Heures sociales'!$C$3="Score",1,10)</f>
        <v>10</v>
      </c>
      <c r="CI68">
        <f>IF('8. Heures sociales'!$C$3="Score",1,12)</f>
        <v>12</v>
      </c>
      <c r="CJ68">
        <f>IF('8. Heures sociales'!$C$3="Score",1,10)</f>
        <v>10</v>
      </c>
      <c r="CK68">
        <f>IF('8. Heures sociales'!$C$3="Score",1,10)</f>
        <v>10</v>
      </c>
      <c r="CL68">
        <f>IF('8. Heures sociales'!$C$3="Score",1,10)</f>
        <v>10</v>
      </c>
      <c r="CM68">
        <f>IF('8. Heures sociales'!$C$3="Score",1,10)</f>
        <v>10</v>
      </c>
      <c r="CN68">
        <f>IF('8. Heures sociales'!$C$3="Score",1,8)</f>
        <v>8</v>
      </c>
      <c r="CO68">
        <f>IF('8. Heures sociales'!$C$3="Score",0,4)</f>
        <v>4</v>
      </c>
      <c r="CP68">
        <f>IF('8. Heures sociales'!$C$3="Score",0,0)</f>
        <v>0</v>
      </c>
      <c r="CQ68">
        <f>IF('8. Heures sociales'!$C$3="Score",0,0)</f>
        <v>0</v>
      </c>
      <c r="CR68">
        <f>IF('8. Heures sociales'!$C$3="Score",0,2)</f>
        <v>2</v>
      </c>
      <c r="CS68">
        <f>IF('8. Heures sociales'!$C$3="Score",1,6)</f>
        <v>6</v>
      </c>
      <c r="CT68">
        <f>IF('8. Heures sociales'!$C$3="Score",1,10)</f>
        <v>10</v>
      </c>
      <c r="CU68">
        <f>IF('8. Heures sociales'!$C$3="Score",1,10)</f>
        <v>10</v>
      </c>
      <c r="CV68">
        <f>IF('8. Heures sociales'!$C$3="Score",1,10)</f>
        <v>10</v>
      </c>
      <c r="CW68">
        <f>IF('8. Heures sociales'!$C$3="Score",1,10)</f>
        <v>10</v>
      </c>
      <c r="CX68">
        <f>IF('8. Heures sociales'!$C$3="Score",1,10)</f>
        <v>10</v>
      </c>
      <c r="CY68">
        <f>IF('8. Heures sociales'!$C$3="Score",1,8)</f>
        <v>8</v>
      </c>
      <c r="CZ68">
        <f>IF('8. Heures sociales'!$C$3="Score",0,3)</f>
        <v>3</v>
      </c>
      <c r="DA68">
        <f>IF('8. Heures sociales'!$C$3="Score",0,0)</f>
        <v>0</v>
      </c>
    </row>
    <row r="69" spans="2:105" x14ac:dyDescent="0.35">
      <c r="B69" s="186" t="s">
        <v>1112</v>
      </c>
      <c r="D69" s="478">
        <f t="shared" si="3"/>
        <v>11.929411764705883</v>
      </c>
      <c r="E69">
        <f>IF('8. Heures sociales'!$C$3="Score",,)</f>
        <v>0</v>
      </c>
      <c r="P69">
        <f>IF('8. Heures sociales'!$C$3="Score",,)</f>
        <v>0</v>
      </c>
      <c r="Q69">
        <f>IF('8. Heures sociales'!$C$3="Score",,)</f>
        <v>0</v>
      </c>
      <c r="R69">
        <f>IF('8. Heures sociales'!$C$3="Score",,)</f>
        <v>0</v>
      </c>
      <c r="S69">
        <f>IF('8. Heures sociales'!$C$3="Score",,)</f>
        <v>0</v>
      </c>
      <c r="T69">
        <f>IF('8. Heures sociales'!$C$3="Score",,)</f>
        <v>0</v>
      </c>
      <c r="U69">
        <f>IF('8. Heures sociales'!$C$3="Score",1,6)</f>
        <v>6</v>
      </c>
      <c r="V69">
        <f>IF('8. Heures sociales'!$C$3="Score",1,6)</f>
        <v>6</v>
      </c>
      <c r="W69">
        <f>IF('8. Heures sociales'!$C$3="Score",1,8)</f>
        <v>8</v>
      </c>
      <c r="X69">
        <f>IF('8. Heures sociales'!$C$3="Score",1,8)</f>
        <v>8</v>
      </c>
      <c r="Y69">
        <f>IF('8. Heures sociales'!$C$3="Score",1,6)</f>
        <v>6</v>
      </c>
      <c r="Z69">
        <f>IF('8. Heures sociales'!$C$3="Score",0,4)</f>
        <v>4</v>
      </c>
      <c r="AA69">
        <f>IF('8. Heures sociales'!$C$3="Score",0,4)</f>
        <v>4</v>
      </c>
      <c r="AB69">
        <f>IF('8. Heures sociales'!$C$3="Score",0,4)</f>
        <v>4</v>
      </c>
      <c r="AC69">
        <f>IF('8. Heures sociales'!$C$3="Score",1,6)</f>
        <v>6</v>
      </c>
      <c r="AD69">
        <f>IF('8. Heures sociales'!$C$3="Score",1,8)</f>
        <v>8</v>
      </c>
      <c r="AE69">
        <f>IF('8. Heures sociales'!$C$3="Score",1,6)</f>
        <v>6</v>
      </c>
      <c r="AF69">
        <f>IF('8. Heures sociales'!$C$3="Score",1,6)</f>
        <v>6</v>
      </c>
      <c r="AG69">
        <f>IF('8. Heures sociales'!$C$3="Score",1,6)</f>
        <v>6</v>
      </c>
      <c r="AH69">
        <f>IF('8. Heures sociales'!$C$3="Score",2,17)</f>
        <v>17</v>
      </c>
      <c r="AI69">
        <f>IF('8. Heures sociales'!$C$3="Score",2,28)</f>
        <v>28</v>
      </c>
      <c r="AJ69">
        <f>IF('8. Heures sociales'!$C$3="Score",2,30)</f>
        <v>30</v>
      </c>
      <c r="AK69">
        <f>IF('8. Heures sociales'!$C$3="Score",2,26)</f>
        <v>26</v>
      </c>
      <c r="AL69">
        <f>IF('8. Heures sociales'!$C$3="Score",2,26)</f>
        <v>26</v>
      </c>
      <c r="AM69">
        <f>IF('8. Heures sociales'!$C$3="Score",2,26)</f>
        <v>26</v>
      </c>
      <c r="AN69">
        <f>IF('8. Heures sociales'!$C$3="Score",2,26)</f>
        <v>26</v>
      </c>
      <c r="AO69">
        <f>IF('8. Heures sociales'!$C$3="Score",2,19)</f>
        <v>19</v>
      </c>
      <c r="AP69">
        <f>IF('8. Heures sociales'!$C$3="Score",1,12)</f>
        <v>12</v>
      </c>
      <c r="AQ69">
        <f>IF('8. Heures sociales'!$C$3="Score",1,8)</f>
        <v>8</v>
      </c>
      <c r="AR69">
        <f>IF('8. Heures sociales'!$C$3="Score",1,8)</f>
        <v>8</v>
      </c>
      <c r="AS69">
        <f>IF('8. Heures sociales'!$C$3="Score",1,8)</f>
        <v>8</v>
      </c>
      <c r="AT69">
        <f>IF('8. Heures sociales'!$C$3="Score",1,12)</f>
        <v>12</v>
      </c>
      <c r="AU69">
        <f>IF('8. Heures sociales'!$C$3="Score",2,16)</f>
        <v>16</v>
      </c>
      <c r="AV69">
        <f>IF('8. Heures sociales'!$C$3="Score",1,12)</f>
        <v>12</v>
      </c>
      <c r="AW69">
        <f>IF('8. Heures sociales'!$C$3="Score",1,8)</f>
        <v>8</v>
      </c>
      <c r="AX69">
        <f>IF('8. Heures sociales'!$C$3="Score",1,8)</f>
        <v>8</v>
      </c>
      <c r="AY69">
        <f>IF('8. Heures sociales'!$C$3="Score",1,8)</f>
        <v>8</v>
      </c>
      <c r="AZ69">
        <f>IF('8. Heures sociales'!$C$3="Score",1,10)</f>
        <v>10</v>
      </c>
      <c r="BA69">
        <f>IF('8. Heures sociales'!$C$3="Score",1,8)</f>
        <v>8</v>
      </c>
      <c r="BB69">
        <f>IF('8. Heures sociales'!$C$3="Score",0,4)</f>
        <v>4</v>
      </c>
      <c r="BC69">
        <f>IF('8. Heures sociales'!$C$3="Score",0,4)</f>
        <v>4</v>
      </c>
      <c r="BD69">
        <f>IF('8. Heures sociales'!$C$3="Score",0,4)</f>
        <v>4</v>
      </c>
      <c r="BE69">
        <f>IF('8. Heures sociales'!$C$3="Score",1,6)</f>
        <v>6</v>
      </c>
      <c r="BF69">
        <f>IF('8. Heures sociales'!$C$3="Score",1,10)</f>
        <v>10</v>
      </c>
      <c r="BG69">
        <f>IF('8. Heures sociales'!$C$3="Score",1,12)</f>
        <v>12</v>
      </c>
      <c r="BH69">
        <f>IF('8. Heures sociales'!$C$3="Score",1,10)</f>
        <v>10</v>
      </c>
      <c r="BI69">
        <f>IF('8. Heures sociales'!$C$3="Score",1,10)</f>
        <v>10</v>
      </c>
      <c r="BJ69">
        <f>IF('8. Heures sociales'!$C$3="Score",1,10)</f>
        <v>10</v>
      </c>
      <c r="BK69">
        <f>IF('8. Heures sociales'!$C$3="Score",1,10)</f>
        <v>10</v>
      </c>
      <c r="BL69">
        <f>IF('8. Heures sociales'!$C$3="Score",1,10)</f>
        <v>10</v>
      </c>
      <c r="BM69">
        <f>IF('8. Heures sociales'!$C$3="Score",1,8)</f>
        <v>8</v>
      </c>
      <c r="BN69">
        <f>IF('8. Heures sociales'!$C$3="Score",0,4)</f>
        <v>4</v>
      </c>
      <c r="BO69">
        <f>IF('8. Heures sociales'!$C$3="Score",0,4)</f>
        <v>4</v>
      </c>
      <c r="BP69">
        <f>IF('8. Heures sociales'!$C$3="Score",0,4)</f>
        <v>4</v>
      </c>
      <c r="BQ69">
        <f>IF('8. Heures sociales'!$C$3="Score",2,15)</f>
        <v>15</v>
      </c>
      <c r="BR69">
        <f>IF('8. Heures sociales'!$C$3="Score",2,26)</f>
        <v>26</v>
      </c>
      <c r="BS69">
        <f>IF('8. Heures sociales'!$C$3="Score",2,28)</f>
        <v>28</v>
      </c>
      <c r="BT69">
        <f>IF('8. Heures sociales'!$C$3="Score",2,26)</f>
        <v>26</v>
      </c>
      <c r="BU69">
        <f>IF('8. Heures sociales'!$C$3="Score",2,26)</f>
        <v>26</v>
      </c>
      <c r="BV69">
        <f>IF('8. Heures sociales'!$C$3="Score",2,28)</f>
        <v>28</v>
      </c>
      <c r="BW69">
        <f>IF('8. Heures sociales'!$C$3="Score",2,28)</f>
        <v>28</v>
      </c>
      <c r="BX69">
        <f>IF('8. Heures sociales'!$C$3="Score",2,17)</f>
        <v>17</v>
      </c>
      <c r="BY69">
        <f>IF('8. Heures sociales'!$C$3="Score",1,6)</f>
        <v>6</v>
      </c>
      <c r="BZ69">
        <f>IF('8. Heures sociales'!$C$3="Score",0,4)</f>
        <v>4</v>
      </c>
      <c r="CA69">
        <f>IF('8. Heures sociales'!$C$3="Score",1,8)</f>
        <v>8</v>
      </c>
      <c r="CB69">
        <f>IF('8. Heures sociales'!$C$3="Score",1,12)</f>
        <v>12</v>
      </c>
      <c r="CC69">
        <f>IF('8. Heures sociales'!$C$3="Score",1,10)</f>
        <v>10</v>
      </c>
      <c r="CD69">
        <f>IF('8. Heures sociales'!$C$3="Score",1,10)</f>
        <v>10</v>
      </c>
      <c r="CE69">
        <f>IF('8. Heures sociales'!$C$3="Score",1,10)</f>
        <v>10</v>
      </c>
      <c r="CF69">
        <f>IF('8. Heures sociales'!$C$3="Score",1,10)</f>
        <v>10</v>
      </c>
      <c r="CG69">
        <f>IF('8. Heures sociales'!$C$3="Score",1,10)</f>
        <v>10</v>
      </c>
      <c r="CH69">
        <f>IF('8. Heures sociales'!$C$3="Score",1,8)</f>
        <v>8</v>
      </c>
      <c r="CI69">
        <f>IF('8. Heures sociales'!$C$3="Score",0,4)</f>
        <v>4</v>
      </c>
      <c r="CJ69">
        <f>IF('8. Heures sociales'!$C$3="Score",0,4)</f>
        <v>4</v>
      </c>
      <c r="CK69">
        <f>IF('8. Heures sociales'!$C$3="Score",0,4)</f>
        <v>4</v>
      </c>
      <c r="CL69">
        <f>IF('8. Heures sociales'!$C$3="Score",2,15)</f>
        <v>15</v>
      </c>
      <c r="CM69">
        <f>IF('8. Heures sociales'!$C$3="Score",2,26)</f>
        <v>26</v>
      </c>
      <c r="CN69">
        <f>IF('8. Heures sociales'!$C$3="Score",2,28)</f>
        <v>28</v>
      </c>
      <c r="CO69">
        <f>IF('8. Heures sociales'!$C$3="Score",2,26)</f>
        <v>26</v>
      </c>
      <c r="CP69">
        <f>IF('8. Heures sociales'!$C$3="Score",2,26)</f>
        <v>26</v>
      </c>
      <c r="CQ69">
        <f>IF('8. Heures sociales'!$C$3="Score",2,26)</f>
        <v>26</v>
      </c>
      <c r="CR69">
        <f>IF('8. Heures sociales'!$C$3="Score",2,26)</f>
        <v>26</v>
      </c>
      <c r="CS69">
        <f>IF('8. Heures sociales'!$C$3="Score",2,15)</f>
        <v>15</v>
      </c>
      <c r="CT69">
        <f>IF('8. Heures sociales'!$C$3="Score",0,4)</f>
        <v>4</v>
      </c>
      <c r="CU69">
        <f>IF('8. Heures sociales'!$C$3="Score",0,0)</f>
        <v>0</v>
      </c>
      <c r="CV69">
        <f>IF('8. Heures sociales'!$C$3="Score",0,2)</f>
        <v>2</v>
      </c>
      <c r="CW69">
        <f>IF('8. Heures sociales'!$C$3="Score",0,4)</f>
        <v>4</v>
      </c>
      <c r="CX69">
        <f>IF('8. Heures sociales'!$C$3="Score",1,6)</f>
        <v>6</v>
      </c>
      <c r="CY69">
        <f>IF('8. Heures sociales'!$C$3="Score",1,6)</f>
        <v>6</v>
      </c>
      <c r="CZ69">
        <f>IF('8. Heures sociales'!$C$3="Score",0,3)</f>
        <v>3</v>
      </c>
      <c r="DA69">
        <f>IF('8. Heures sociales'!$C$3="Score",0,3)</f>
        <v>3</v>
      </c>
    </row>
    <row r="70" spans="2:105" x14ac:dyDescent="0.35">
      <c r="B70" s="186" t="s">
        <v>1113</v>
      </c>
      <c r="D70" s="478">
        <f t="shared" si="3"/>
        <v>6.4</v>
      </c>
      <c r="E70">
        <f>IF('8. Heures sociales'!$C$3="Score",,)</f>
        <v>0</v>
      </c>
      <c r="P70">
        <f>IF('8. Heures sociales'!$C$3="Score",,)</f>
        <v>0</v>
      </c>
      <c r="Q70">
        <f>IF('8. Heures sociales'!$C$3="Score",,)</f>
        <v>0</v>
      </c>
      <c r="R70">
        <f>IF('8. Heures sociales'!$C$3="Score",,)</f>
        <v>0</v>
      </c>
      <c r="S70">
        <f>IF('8. Heures sociales'!$C$3="Score",,)</f>
        <v>0</v>
      </c>
      <c r="T70">
        <f>IF('8. Heures sociales'!$C$3="Score",,)</f>
        <v>0</v>
      </c>
      <c r="U70">
        <f>IF('8. Heures sociales'!$C$3="Score",1,10)</f>
        <v>10</v>
      </c>
      <c r="V70">
        <f>IF('8. Heures sociales'!$C$3="Score",1,8)</f>
        <v>8</v>
      </c>
      <c r="W70">
        <f>IF('8. Heures sociales'!$C$3="Score",0,4)</f>
        <v>4</v>
      </c>
      <c r="X70">
        <f>IF('8. Heures sociales'!$C$3="Score",0,0)</f>
        <v>0</v>
      </c>
      <c r="Y70">
        <f>IF('8. Heures sociales'!$C$3="Score",0,0)</f>
        <v>0</v>
      </c>
      <c r="Z70">
        <f>IF('8. Heures sociales'!$C$3="Score",0,2)</f>
        <v>2</v>
      </c>
      <c r="AA70">
        <f>IF('8. Heures sociales'!$C$3="Score",1,6)</f>
        <v>6</v>
      </c>
      <c r="AB70">
        <f>IF('8. Heures sociales'!$C$3="Score",1,10)</f>
        <v>10</v>
      </c>
      <c r="AC70">
        <f>IF('8. Heures sociales'!$C$3="Score",1,10)</f>
        <v>10</v>
      </c>
      <c r="AD70">
        <f>IF('8. Heures sociales'!$C$3="Score",1,10)</f>
        <v>10</v>
      </c>
      <c r="AE70">
        <f>IF('8. Heures sociales'!$C$3="Score",1,10)</f>
        <v>10</v>
      </c>
      <c r="AF70">
        <f>IF('8. Heures sociales'!$C$3="Score",2,14)</f>
        <v>14</v>
      </c>
      <c r="AG70">
        <f>IF('8. Heures sociales'!$C$3="Score",2,16)</f>
        <v>16</v>
      </c>
      <c r="AH70">
        <f>IF('8. Heures sociales'!$C$3="Score",1,12)</f>
        <v>12</v>
      </c>
      <c r="AI70">
        <f>IF('8. Heures sociales'!$C$3="Score",1,8)</f>
        <v>8</v>
      </c>
      <c r="AJ70">
        <f>IF('8. Heures sociales'!$C$3="Score",1,8)</f>
        <v>8</v>
      </c>
      <c r="AK70">
        <f>IF('8. Heures sociales'!$C$3="Score",1,8)</f>
        <v>8</v>
      </c>
      <c r="AL70">
        <f>IF('8. Heures sociales'!$C$3="Score",1,10)</f>
        <v>10</v>
      </c>
      <c r="AM70">
        <f>IF('8. Heures sociales'!$C$3="Score",1,8)</f>
        <v>8</v>
      </c>
      <c r="AN70">
        <f>IF('8. Heures sociales'!$C$3="Score",1,8)</f>
        <v>8</v>
      </c>
      <c r="AO70">
        <f>IF('8. Heures sociales'!$C$3="Score",1,8)</f>
        <v>8</v>
      </c>
      <c r="AP70">
        <f>IF('8. Heures sociales'!$C$3="Score",1,8)</f>
        <v>8</v>
      </c>
      <c r="AQ70">
        <f>IF('8. Heures sociales'!$C$3="Score",1,8)</f>
        <v>8</v>
      </c>
      <c r="AR70">
        <f>IF('8. Heures sociales'!$C$3="Score",1,8)</f>
        <v>8</v>
      </c>
      <c r="AS70">
        <f>IF('8. Heures sociales'!$C$3="Score",1,6)</f>
        <v>6</v>
      </c>
      <c r="AT70">
        <f>IF('8. Heures sociales'!$C$3="Score",0,4)</f>
        <v>4</v>
      </c>
      <c r="AU70">
        <f>IF('8. Heures sociales'!$C$3="Score",0,0)</f>
        <v>0</v>
      </c>
      <c r="AV70">
        <f>IF('8. Heures sociales'!$C$3="Score",0,0)</f>
        <v>0</v>
      </c>
      <c r="AW70">
        <f>IF('8. Heures sociales'!$C$3="Score",0,0)</f>
        <v>0</v>
      </c>
      <c r="AX70">
        <f>IF('8. Heures sociales'!$C$3="Score",0,0)</f>
        <v>0</v>
      </c>
      <c r="AY70">
        <f>IF('8. Heures sociales'!$C$3="Score",0,0)</f>
        <v>0</v>
      </c>
      <c r="AZ70">
        <f>IF('8. Heures sociales'!$C$3="Score",0,0)</f>
        <v>0</v>
      </c>
      <c r="BA70">
        <f>IF('8. Heures sociales'!$C$3="Score",0,0)</f>
        <v>0</v>
      </c>
      <c r="BB70">
        <f>IF('8. Heures sociales'!$C$3="Score",0,0)</f>
        <v>0</v>
      </c>
      <c r="BC70">
        <f>IF('8. Heures sociales'!$C$3="Score",0,0)</f>
        <v>0</v>
      </c>
      <c r="BD70">
        <f>IF('8. Heures sociales'!$C$3="Score",0,0)</f>
        <v>0</v>
      </c>
      <c r="BE70">
        <f>IF('8. Heures sociales'!$C$3="Score",0,0)</f>
        <v>0</v>
      </c>
      <c r="BF70">
        <f>IF('8. Heures sociales'!$C$3="Score",0,0)</f>
        <v>0</v>
      </c>
      <c r="BG70">
        <f>IF('8. Heures sociales'!$C$3="Score",0,0)</f>
        <v>0</v>
      </c>
      <c r="BH70">
        <f>IF('8. Heures sociales'!$C$3="Score",0,0)</f>
        <v>0</v>
      </c>
      <c r="BI70">
        <f>IF('8. Heures sociales'!$C$3="Score",0,0)</f>
        <v>0</v>
      </c>
      <c r="BJ70">
        <f>IF('8. Heures sociales'!$C$3="Score",0,0)</f>
        <v>0</v>
      </c>
      <c r="BK70">
        <f>IF('8. Heures sociales'!$C$3="Score",0,0)</f>
        <v>0</v>
      </c>
      <c r="BL70">
        <f>IF('8. Heures sociales'!$C$3="Score",0,0)</f>
        <v>0</v>
      </c>
      <c r="BM70">
        <f>IF('8. Heures sociales'!$C$3="Score",0,0)</f>
        <v>0</v>
      </c>
      <c r="BN70">
        <f>IF('8. Heures sociales'!$C$3="Score",0,0)</f>
        <v>0</v>
      </c>
      <c r="BO70">
        <f>IF('8. Heures sociales'!$C$3="Score",0,0)</f>
        <v>0</v>
      </c>
      <c r="BP70">
        <f>IF('8. Heures sociales'!$C$3="Score",0,0)</f>
        <v>0</v>
      </c>
      <c r="BQ70">
        <f>IF('8. Heures sociales'!$C$3="Score",0,0)</f>
        <v>0</v>
      </c>
      <c r="BR70">
        <f>IF('8. Heures sociales'!$C$3="Score",0,0)</f>
        <v>0</v>
      </c>
      <c r="BS70">
        <f>IF('8. Heures sociales'!$C$3="Score",0,0)</f>
        <v>0</v>
      </c>
      <c r="BT70">
        <f>IF('8. Heures sociales'!$C$3="Score",0,0)</f>
        <v>0</v>
      </c>
      <c r="BU70">
        <f>IF('8. Heures sociales'!$C$3="Score",0,0)</f>
        <v>0</v>
      </c>
      <c r="BV70">
        <f>IF('8. Heures sociales'!$C$3="Score",0,0)</f>
        <v>0</v>
      </c>
      <c r="BW70">
        <f>IF('8. Heures sociales'!$C$3="Score",0,0)</f>
        <v>0</v>
      </c>
      <c r="BX70">
        <f>IF('8. Heures sociales'!$C$3="Score",0,0)</f>
        <v>0</v>
      </c>
      <c r="BY70">
        <f>IF('8. Heures sociales'!$C$3="Score",0,0)</f>
        <v>0</v>
      </c>
      <c r="BZ70">
        <f>IF('8. Heures sociales'!$C$3="Score",0,2)</f>
        <v>2</v>
      </c>
      <c r="CA70">
        <f>IF('8. Heures sociales'!$C$3="Score",0,2)</f>
        <v>2</v>
      </c>
      <c r="CB70">
        <f>IF('8. Heures sociales'!$C$3="Score",0,2)</f>
        <v>2</v>
      </c>
      <c r="CC70">
        <f>IF('8. Heures sociales'!$C$3="Score",0,2)</f>
        <v>2</v>
      </c>
      <c r="CD70">
        <f>IF('8. Heures sociales'!$C$3="Score",0,4)</f>
        <v>4</v>
      </c>
      <c r="CE70">
        <f>IF('8. Heures sociales'!$C$3="Score",1,8)</f>
        <v>8</v>
      </c>
      <c r="CF70">
        <f>IF('8. Heures sociales'!$C$3="Score",1,12)</f>
        <v>12</v>
      </c>
      <c r="CG70">
        <f>IF('8. Heures sociales'!$C$3="Score",1,10)</f>
        <v>10</v>
      </c>
      <c r="CH70">
        <f>IF('8. Heures sociales'!$C$3="Score",1,10)</f>
        <v>10</v>
      </c>
      <c r="CI70">
        <f>IF('8. Heures sociales'!$C$3="Score",1,10)</f>
        <v>10</v>
      </c>
      <c r="CJ70">
        <f>IF('8. Heures sociales'!$C$3="Score",1,10)</f>
        <v>10</v>
      </c>
      <c r="CK70">
        <f>IF('8. Heures sociales'!$C$3="Score",1,8)</f>
        <v>8</v>
      </c>
      <c r="CL70">
        <f>IF('8. Heures sociales'!$C$3="Score",2,15)</f>
        <v>15</v>
      </c>
      <c r="CM70">
        <f>IF('8. Heures sociales'!$C$3="Score",2,22)</f>
        <v>22</v>
      </c>
      <c r="CN70">
        <f>IF('8. Heures sociales'!$C$3="Score",2,22)</f>
        <v>22</v>
      </c>
      <c r="CO70">
        <f>IF('8. Heures sociales'!$C$3="Score",2,22)</f>
        <v>22</v>
      </c>
      <c r="CP70">
        <f>IF('8. Heures sociales'!$C$3="Score",2,24)</f>
        <v>24</v>
      </c>
      <c r="CQ70">
        <f>IF('8. Heures sociales'!$C$3="Score",2,28)</f>
        <v>28</v>
      </c>
      <c r="CR70">
        <f>IF('8. Heures sociales'!$C$3="Score",2,32)</f>
        <v>32</v>
      </c>
      <c r="CS70">
        <f>IF('8. Heures sociales'!$C$3="Score",2,21)</f>
        <v>21</v>
      </c>
      <c r="CT70">
        <f>IF('8. Heures sociales'!$C$3="Score",1,10)</f>
        <v>10</v>
      </c>
      <c r="CU70">
        <f>IF('8. Heures sociales'!$C$3="Score",1,10)</f>
        <v>10</v>
      </c>
      <c r="CV70">
        <f>IF('8. Heures sociales'!$C$3="Score",1,12)</f>
        <v>12</v>
      </c>
      <c r="CW70">
        <f>IF('8. Heures sociales'!$C$3="Score",1,12)</f>
        <v>12</v>
      </c>
      <c r="CX70">
        <f>IF('8. Heures sociales'!$C$3="Score",1,12)</f>
        <v>12</v>
      </c>
      <c r="CY70">
        <f>IF('8. Heures sociales'!$C$3="Score",1,8)</f>
        <v>8</v>
      </c>
      <c r="CZ70">
        <f>IF('8. Heures sociales'!$C$3="Score",0,5)</f>
        <v>5</v>
      </c>
      <c r="DA70">
        <f>IF('8. Heures sociales'!$C$3="Score",0,5)</f>
        <v>5</v>
      </c>
    </row>
    <row r="71" spans="2:105" x14ac:dyDescent="0.35">
      <c r="B71" s="186" t="s">
        <v>1119</v>
      </c>
      <c r="D71" s="478">
        <f t="shared" si="3"/>
        <v>8.4705882352941178</v>
      </c>
      <c r="E71">
        <f>IF('8. Heures sociales'!$C$3="Score",,)</f>
        <v>0</v>
      </c>
      <c r="P71">
        <f>IF('8. Heures sociales'!$C$3="Score",,)</f>
        <v>0</v>
      </c>
      <c r="Q71">
        <f>IF('8. Heures sociales'!$C$3="Score",,)</f>
        <v>0</v>
      </c>
      <c r="R71">
        <f>IF('8. Heures sociales'!$C$3="Score",,)</f>
        <v>0</v>
      </c>
      <c r="S71">
        <f>IF('8. Heures sociales'!$C$3="Score",,)</f>
        <v>0</v>
      </c>
      <c r="T71">
        <f>IF('8. Heures sociales'!$C$3="Score",,)</f>
        <v>0</v>
      </c>
      <c r="U71">
        <f>IF('8. Heures sociales'!$C$3="Score",0,4)</f>
        <v>4</v>
      </c>
      <c r="V71">
        <f>IF('8. Heures sociales'!$C$3="Score",0,4)</f>
        <v>4</v>
      </c>
      <c r="W71">
        <f>IF('8. Heures sociales'!$C$3="Score",0,2)</f>
        <v>2</v>
      </c>
      <c r="X71">
        <f>IF('8. Heures sociales'!$C$3="Score",0,0)</f>
        <v>0</v>
      </c>
      <c r="Y71">
        <f>IF('8. Heures sociales'!$C$3="Score",0,0)</f>
        <v>0</v>
      </c>
      <c r="Z71">
        <f>IF('8. Heures sociales'!$C$3="Score",0,2)</f>
        <v>2</v>
      </c>
      <c r="AA71">
        <f>IF('8. Heures sociales'!$C$3="Score",1,13)</f>
        <v>13</v>
      </c>
      <c r="AB71">
        <f>IF('8. Heures sociales'!$C$3="Score",2,24)</f>
        <v>24</v>
      </c>
      <c r="AC71">
        <f>IF('8. Heures sociales'!$C$3="Score",2,24)</f>
        <v>24</v>
      </c>
      <c r="AD71">
        <f>IF('8. Heures sociales'!$C$3="Score",2,24)</f>
        <v>24</v>
      </c>
      <c r="AE71">
        <f>IF('8. Heures sociales'!$C$3="Score",2,24)</f>
        <v>24</v>
      </c>
      <c r="AF71">
        <f>IF('8. Heures sociales'!$C$3="Score",2,28)</f>
        <v>28</v>
      </c>
      <c r="AG71">
        <f>IF('8. Heures sociales'!$C$3="Score",2,30)</f>
        <v>30</v>
      </c>
      <c r="AH71">
        <f>IF('8. Heures sociales'!$C$3="Score",2,19)</f>
        <v>19</v>
      </c>
      <c r="AI71">
        <f>IF('8. Heures sociales'!$C$3="Score",1,8)</f>
        <v>8</v>
      </c>
      <c r="AJ71">
        <f>IF('8. Heures sociales'!$C$3="Score",1,8)</f>
        <v>8</v>
      </c>
      <c r="AK71">
        <f>IF('8. Heures sociales'!$C$3="Score",1,8)</f>
        <v>8</v>
      </c>
      <c r="AL71">
        <f>IF('8. Heures sociales'!$C$3="Score",1,10)</f>
        <v>10</v>
      </c>
      <c r="AM71">
        <f>IF('8. Heures sociales'!$C$3="Score",1,8)</f>
        <v>8</v>
      </c>
      <c r="AN71">
        <f>IF('8. Heures sociales'!$C$3="Score",1,6)</f>
        <v>6</v>
      </c>
      <c r="AO71">
        <f>IF('8. Heures sociales'!$C$3="Score",1,6)</f>
        <v>6</v>
      </c>
      <c r="AP71">
        <f>IF('8. Heures sociales'!$C$3="Score",1,6)</f>
        <v>6</v>
      </c>
      <c r="AQ71">
        <f>IF('8. Heures sociales'!$C$3="Score",1,6)</f>
        <v>6</v>
      </c>
      <c r="AR71">
        <f>IF('8. Heures sociales'!$C$3="Score",1,6)</f>
        <v>6</v>
      </c>
      <c r="AS71">
        <f>IF('8. Heures sociales'!$C$3="Score",0,4)</f>
        <v>4</v>
      </c>
      <c r="AT71">
        <f>IF('8. Heures sociales'!$C$3="Score",0,2)</f>
        <v>2</v>
      </c>
      <c r="AU71">
        <f>IF('8. Heures sociales'!$C$3="Score",0,0)</f>
        <v>0</v>
      </c>
      <c r="AV71">
        <f>IF('8. Heures sociales'!$C$3="Score",0,0)</f>
        <v>0</v>
      </c>
      <c r="AW71">
        <f>IF('8. Heures sociales'!$C$3="Score",0,0)</f>
        <v>0</v>
      </c>
      <c r="AX71">
        <f>IF('8. Heures sociales'!$C$3="Score",0,2)</f>
        <v>2</v>
      </c>
      <c r="AY71">
        <f>IF('8. Heures sociales'!$C$3="Score",1,6)</f>
        <v>6</v>
      </c>
      <c r="AZ71">
        <f>IF('8. Heures sociales'!$C$3="Score",1,6)</f>
        <v>6</v>
      </c>
      <c r="BA71">
        <f>IF('8. Heures sociales'!$C$3="Score",1,6)</f>
        <v>6</v>
      </c>
      <c r="BB71">
        <f>IF('8. Heures sociales'!$C$3="Score",1,6)</f>
        <v>6</v>
      </c>
      <c r="BC71">
        <f>IF('8. Heures sociales'!$C$3="Score",2,17)</f>
        <v>17</v>
      </c>
      <c r="BD71">
        <f>IF('8. Heures sociales'!$C$3="Score",2,28)</f>
        <v>28</v>
      </c>
      <c r="BE71">
        <f>IF('8. Heures sociales'!$C$3="Score",2,30)</f>
        <v>30</v>
      </c>
      <c r="BF71">
        <f>IF('8. Heures sociales'!$C$3="Score",2,26)</f>
        <v>26</v>
      </c>
      <c r="BG71">
        <f>IF('8. Heures sociales'!$C$3="Score",2,26)</f>
        <v>26</v>
      </c>
      <c r="BH71">
        <f>IF('8. Heures sociales'!$C$3="Score",2,26)</f>
        <v>26</v>
      </c>
      <c r="BI71">
        <f>IF('8. Heures sociales'!$C$3="Score",2,26)</f>
        <v>26</v>
      </c>
      <c r="BJ71">
        <f>IF('8. Heures sociales'!$C$3="Score",2,19)</f>
        <v>19</v>
      </c>
      <c r="BK71">
        <f>IF('8. Heures sociales'!$C$3="Score",1,12)</f>
        <v>12</v>
      </c>
      <c r="BL71">
        <f>IF('8. Heures sociales'!$C$3="Score",1,8)</f>
        <v>8</v>
      </c>
      <c r="BM71">
        <f>IF('8. Heures sociales'!$C$3="Score",1,8)</f>
        <v>8</v>
      </c>
      <c r="BN71">
        <f>IF('8. Heures sociales'!$C$3="Score",1,8)</f>
        <v>8</v>
      </c>
      <c r="BO71">
        <f>IF('8. Heures sociales'!$C$3="Score",1,10)</f>
        <v>10</v>
      </c>
      <c r="BP71">
        <f>IF('8. Heures sociales'!$C$3="Score",2,14)</f>
        <v>14</v>
      </c>
      <c r="BQ71">
        <f>IF('8. Heures sociales'!$C$3="Score",1,10)</f>
        <v>10</v>
      </c>
      <c r="BR71">
        <f>IF('8. Heures sociales'!$C$3="Score",1,6)</f>
        <v>6</v>
      </c>
      <c r="BS71">
        <f>IF('8. Heures sociales'!$C$3="Score",1,6)</f>
        <v>6</v>
      </c>
      <c r="BT71">
        <f>IF('8. Heures sociales'!$C$3="Score",1,6)</f>
        <v>6</v>
      </c>
      <c r="BU71">
        <f>IF('8. Heures sociales'!$C$3="Score",1,6)</f>
        <v>6</v>
      </c>
      <c r="BV71">
        <f>IF('8. Heures sociales'!$C$3="Score",0,4)</f>
        <v>4</v>
      </c>
      <c r="BW71">
        <f>IF('8. Heures sociales'!$C$3="Score",0,0)</f>
        <v>0</v>
      </c>
      <c r="BX71">
        <f>IF('8. Heures sociales'!$C$3="Score",0,0)</f>
        <v>0</v>
      </c>
      <c r="BY71">
        <f>IF('8. Heures sociales'!$C$3="Score",0,0)</f>
        <v>0</v>
      </c>
      <c r="BZ71">
        <f>IF('8. Heures sociales'!$C$3="Score",0,0)</f>
        <v>0</v>
      </c>
      <c r="CA71">
        <f>IF('8. Heures sociales'!$C$3="Score",0,0)</f>
        <v>0</v>
      </c>
      <c r="CB71">
        <f>IF('8. Heures sociales'!$C$3="Score",0,0)</f>
        <v>0</v>
      </c>
      <c r="CC71">
        <f>IF('8. Heures sociales'!$C$3="Score",0,0)</f>
        <v>0</v>
      </c>
      <c r="CD71">
        <f>IF('8. Heures sociales'!$C$3="Score",0,0)</f>
        <v>0</v>
      </c>
      <c r="CE71">
        <f>IF('8. Heures sociales'!$C$3="Score",0,0)</f>
        <v>0</v>
      </c>
      <c r="CF71">
        <f>IF('8. Heures sociales'!$C$3="Score",0,0)</f>
        <v>0</v>
      </c>
      <c r="CG71">
        <f>IF('8. Heures sociales'!$C$3="Score",0,4)</f>
        <v>4</v>
      </c>
      <c r="CH71">
        <f>IF('8. Heures sociales'!$C$3="Score",0,4)</f>
        <v>4</v>
      </c>
      <c r="CI71">
        <f>IF('8. Heures sociales'!$C$3="Score",0,4)</f>
        <v>4</v>
      </c>
      <c r="CJ71">
        <f>IF('8. Heures sociales'!$C$3="Score",0,4)</f>
        <v>4</v>
      </c>
      <c r="CK71">
        <f>IF('8. Heures sociales'!$C$3="Score",0,4)</f>
        <v>4</v>
      </c>
      <c r="CL71">
        <f>IF('8. Heures sociales'!$C$3="Score",0,4)</f>
        <v>4</v>
      </c>
      <c r="CM71">
        <f>IF('8. Heures sociales'!$C$3="Score",0,4)</f>
        <v>4</v>
      </c>
      <c r="CN71">
        <f>IF('8. Heures sociales'!$C$3="Score",0,2)</f>
        <v>2</v>
      </c>
      <c r="CO71">
        <f>IF('8. Heures sociales'!$C$3="Score",0,4)</f>
        <v>4</v>
      </c>
      <c r="CP71">
        <f>IF('8. Heures sociales'!$C$3="Score",1,6)</f>
        <v>6</v>
      </c>
      <c r="CQ71">
        <f>IF('8. Heures sociales'!$C$3="Score",1,6)</f>
        <v>6</v>
      </c>
      <c r="CR71">
        <f>IF('8. Heures sociales'!$C$3="Score",1,6)</f>
        <v>6</v>
      </c>
      <c r="CS71">
        <f>IF('8. Heures sociales'!$C$3="Score",1,6)</f>
        <v>6</v>
      </c>
      <c r="CT71">
        <f>IF('8. Heures sociales'!$C$3="Score",1,6)</f>
        <v>6</v>
      </c>
      <c r="CU71">
        <f>IF('8. Heures sociales'!$C$3="Score",1,6)</f>
        <v>6</v>
      </c>
      <c r="CV71">
        <f>IF('8. Heures sociales'!$C$3="Score",1,8)</f>
        <v>8</v>
      </c>
      <c r="CW71">
        <f>IF('8. Heures sociales'!$C$3="Score",1,10)</f>
        <v>10</v>
      </c>
      <c r="CX71">
        <f>IF('8. Heures sociales'!$C$3="Score",1,10)</f>
        <v>10</v>
      </c>
      <c r="CY71">
        <f>IF('8. Heures sociales'!$C$3="Score",1,10)</f>
        <v>10</v>
      </c>
      <c r="CZ71">
        <f>IF('8. Heures sociales'!$C$3="Score",1,7)</f>
        <v>7</v>
      </c>
      <c r="DA71">
        <f>IF('8. Heures sociales'!$C$3="Score",1,7)</f>
        <v>7</v>
      </c>
    </row>
    <row r="72" spans="2:105" x14ac:dyDescent="0.35">
      <c r="B72" s="186" t="s">
        <v>1167</v>
      </c>
      <c r="D72" s="478">
        <f t="shared" si="3"/>
        <v>9.8588235294117652</v>
      </c>
      <c r="E72">
        <f>IF('8. Heures sociales'!$C$3="Score",,)</f>
        <v>0</v>
      </c>
      <c r="P72">
        <f>IF('8. Heures sociales'!$C$3="Score",,)</f>
        <v>0</v>
      </c>
      <c r="Q72">
        <f>IF('8. Heures sociales'!$C$3="Score",,)</f>
        <v>0</v>
      </c>
      <c r="R72">
        <f>IF('8. Heures sociales'!$C$3="Score",,)</f>
        <v>0</v>
      </c>
      <c r="S72">
        <f>IF('8. Heures sociales'!$C$3="Score",,)</f>
        <v>0</v>
      </c>
      <c r="T72">
        <f>IF('8. Heures sociales'!$C$3="Score",,)</f>
        <v>0</v>
      </c>
      <c r="U72">
        <f>IF('8. Heures sociales'!$C$3="Score",1,10)</f>
        <v>10</v>
      </c>
      <c r="V72">
        <f>IF('8. Heures sociales'!$C$3="Score",1,8)</f>
        <v>8</v>
      </c>
      <c r="W72">
        <f>IF('8. Heures sociales'!$C$3="Score",0,4)</f>
        <v>4</v>
      </c>
      <c r="X72">
        <f>IF('8. Heures sociales'!$C$3="Score",0,0)</f>
        <v>0</v>
      </c>
      <c r="Y72">
        <f>IF('8. Heures sociales'!$C$3="Score",0,0)</f>
        <v>0</v>
      </c>
      <c r="Z72">
        <f>IF('8. Heures sociales'!$C$3="Score",0,0)</f>
        <v>0</v>
      </c>
      <c r="AA72">
        <f>IF('8. Heures sociales'!$C$3="Score",1,11)</f>
        <v>11</v>
      </c>
      <c r="AB72">
        <f>IF('8. Heures sociales'!$C$3="Score",2,22)</f>
        <v>22</v>
      </c>
      <c r="AC72">
        <f>IF('8. Heures sociales'!$C$3="Score",2,24)</f>
        <v>24</v>
      </c>
      <c r="AD72">
        <f>IF('8. Heures sociales'!$C$3="Score",2,24)</f>
        <v>24</v>
      </c>
      <c r="AE72">
        <f>IF('8. Heures sociales'!$C$3="Score",2,24)</f>
        <v>24</v>
      </c>
      <c r="AF72">
        <f>IF('8. Heures sociales'!$C$3="Score",2,24)</f>
        <v>24</v>
      </c>
      <c r="AG72">
        <f>IF('8. Heures sociales'!$C$3="Score",2,24)</f>
        <v>24</v>
      </c>
      <c r="AH72">
        <f>IF('8. Heures sociales'!$C$3="Score",1,13)</f>
        <v>13</v>
      </c>
      <c r="AI72">
        <f>IF('8. Heures sociales'!$C$3="Score",0,2)</f>
        <v>2</v>
      </c>
      <c r="AJ72">
        <f>IF('8. Heures sociales'!$C$3="Score",0,0)</f>
        <v>0</v>
      </c>
      <c r="AK72">
        <f>IF('8. Heures sociales'!$C$3="Score",0,2)</f>
        <v>2</v>
      </c>
      <c r="AL72">
        <f>IF('8. Heures sociales'!$C$3="Score",0,4)</f>
        <v>4</v>
      </c>
      <c r="AM72">
        <f>IF('8. Heures sociales'!$C$3="Score",1,6)</f>
        <v>6</v>
      </c>
      <c r="AN72">
        <f>IF('8. Heures sociales'!$C$3="Score",1,6)</f>
        <v>6</v>
      </c>
      <c r="AO72">
        <f>IF('8. Heures sociales'!$C$3="Score",1,6)</f>
        <v>6</v>
      </c>
      <c r="AP72">
        <f>IF('8. Heures sociales'!$C$3="Score",1,6)</f>
        <v>6</v>
      </c>
      <c r="AQ72">
        <f>IF('8. Heures sociales'!$C$3="Score",1,8)</f>
        <v>8</v>
      </c>
      <c r="AR72">
        <f>IF('8. Heures sociales'!$C$3="Score",1,8)</f>
        <v>8</v>
      </c>
      <c r="AS72">
        <f>IF('8. Heures sociales'!$C$3="Score",1,8)</f>
        <v>8</v>
      </c>
      <c r="AT72">
        <f>IF('8. Heures sociales'!$C$3="Score",1,6)</f>
        <v>6</v>
      </c>
      <c r="AU72">
        <f>IF('8. Heures sociales'!$C$3="Score",1,6)</f>
        <v>6</v>
      </c>
      <c r="AV72">
        <f>IF('8. Heures sociales'!$C$3="Score",1,6)</f>
        <v>6</v>
      </c>
      <c r="AW72">
        <f>IF('8. Heures sociales'!$C$3="Score",1,6)</f>
        <v>6</v>
      </c>
      <c r="AX72">
        <f>IF('8. Heures sociales'!$C$3="Score",0,4)</f>
        <v>4</v>
      </c>
      <c r="AY72">
        <f>IF('8. Heures sociales'!$C$3="Score",0,2)</f>
        <v>2</v>
      </c>
      <c r="AZ72">
        <f>IF('8. Heures sociales'!$C$3="Score",0,0)</f>
        <v>0</v>
      </c>
      <c r="BA72">
        <f>IF('8. Heures sociales'!$C$3="Score",0,0)</f>
        <v>0</v>
      </c>
      <c r="BB72">
        <f>IF('8. Heures sociales'!$C$3="Score",0,2)</f>
        <v>2</v>
      </c>
      <c r="BC72">
        <f>IF('8. Heures sociales'!$C$3="Score",1,6)</f>
        <v>6</v>
      </c>
      <c r="BD72">
        <f>IF('8. Heures sociales'!$C$3="Score",1,10)</f>
        <v>10</v>
      </c>
      <c r="BE72">
        <f>IF('8. Heures sociales'!$C$3="Score",1,10)</f>
        <v>10</v>
      </c>
      <c r="BF72">
        <f>IF('8. Heures sociales'!$C$3="Score",1,10)</f>
        <v>10</v>
      </c>
      <c r="BG72">
        <f>IF('8. Heures sociales'!$C$3="Score",1,10)</f>
        <v>10</v>
      </c>
      <c r="BH72">
        <f>IF('8. Heures sociales'!$C$3="Score",1,12)</f>
        <v>12</v>
      </c>
      <c r="BI72">
        <f>IF('8. Heures sociales'!$C$3="Score",1,12)</f>
        <v>12</v>
      </c>
      <c r="BJ72">
        <f>IF('8. Heures sociales'!$C$3="Score",1,8)</f>
        <v>8</v>
      </c>
      <c r="BK72">
        <f>IF('8. Heures sociales'!$C$3="Score",0,4)</f>
        <v>4</v>
      </c>
      <c r="BL72">
        <f>IF('8. Heures sociales'!$C$3="Score",0,4)</f>
        <v>4</v>
      </c>
      <c r="BM72">
        <f>IF('8. Heures sociales'!$C$3="Score",1,6)</f>
        <v>6</v>
      </c>
      <c r="BN72">
        <f>IF('8. Heures sociales'!$C$3="Score",1,8)</f>
        <v>8</v>
      </c>
      <c r="BO72">
        <f>IF('8. Heures sociales'!$C$3="Score",1,8)</f>
        <v>8</v>
      </c>
      <c r="BP72">
        <f>IF('8. Heures sociales'!$C$3="Score",1,6)</f>
        <v>6</v>
      </c>
      <c r="BQ72">
        <f>IF('8. Heures sociales'!$C$3="Score",1,6)</f>
        <v>6</v>
      </c>
      <c r="BR72">
        <f>IF('8. Heures sociales'!$C$3="Score",1,6)</f>
        <v>6</v>
      </c>
      <c r="BS72">
        <f>IF('8. Heures sociales'!$C$3="Score",1,6)</f>
        <v>6</v>
      </c>
      <c r="BT72">
        <f>IF('8. Heures sociales'!$C$3="Score",0,4)</f>
        <v>4</v>
      </c>
      <c r="BU72">
        <f>IF('8. Heures sociales'!$C$3="Score",0,4)</f>
        <v>4</v>
      </c>
      <c r="BV72">
        <f>IF('8. Heures sociales'!$C$3="Score",0,2)</f>
        <v>2</v>
      </c>
      <c r="BW72">
        <f>IF('8. Heures sociales'!$C$3="Score",0,2)</f>
        <v>2</v>
      </c>
      <c r="BX72">
        <f>IF('8. Heures sociales'!$C$3="Score",0,2)</f>
        <v>2</v>
      </c>
      <c r="BY72">
        <f>IF('8. Heures sociales'!$C$3="Score",0,2)</f>
        <v>2</v>
      </c>
      <c r="BZ72">
        <f>IF('8. Heures sociales'!$C$3="Score",0,4)</f>
        <v>4</v>
      </c>
      <c r="CA72">
        <f>IF('8. Heures sociales'!$C$3="Score",1,6)</f>
        <v>6</v>
      </c>
      <c r="CB72">
        <f>IF('8. Heures sociales'!$C$3="Score",0,4)</f>
        <v>4</v>
      </c>
      <c r="CC72">
        <f>IF('8. Heures sociales'!$C$3="Score",0,4)</f>
        <v>4</v>
      </c>
      <c r="CD72">
        <f>IF('8. Heures sociales'!$C$3="Score",0,4)</f>
        <v>4</v>
      </c>
      <c r="CE72">
        <f>IF('8. Heures sociales'!$C$3="Score",2,15)</f>
        <v>15</v>
      </c>
      <c r="CF72">
        <f>IF('8. Heures sociales'!$C$3="Score",2,26)</f>
        <v>26</v>
      </c>
      <c r="CG72">
        <f>IF('8. Heures sociales'!$C$3="Score",2,26)</f>
        <v>26</v>
      </c>
      <c r="CH72">
        <f>IF('8. Heures sociales'!$C$3="Score",2,24)</f>
        <v>24</v>
      </c>
      <c r="CI72">
        <f>IF('8. Heures sociales'!$C$3="Score",2,24)</f>
        <v>24</v>
      </c>
      <c r="CJ72">
        <f>IF('8. Heures sociales'!$C$3="Score",2,24)</f>
        <v>24</v>
      </c>
      <c r="CK72">
        <f>IF('8. Heures sociales'!$C$3="Score",2,26)</f>
        <v>26</v>
      </c>
      <c r="CL72">
        <f>IF('8. Heures sociales'!$C$3="Score",2,26)</f>
        <v>26</v>
      </c>
      <c r="CM72">
        <f>IF('8. Heures sociales'!$C$3="Score",2,26)</f>
        <v>26</v>
      </c>
      <c r="CN72">
        <f>IF('8. Heures sociales'!$C$3="Score",2,24)</f>
        <v>24</v>
      </c>
      <c r="CO72">
        <f>IF('8. Heures sociales'!$C$3="Score",2,24)</f>
        <v>24</v>
      </c>
      <c r="CP72">
        <f>IF('8. Heures sociales'!$C$3="Score",2,24)</f>
        <v>24</v>
      </c>
      <c r="CQ72">
        <f>IF('8. Heures sociales'!$C$3="Score",2,26)</f>
        <v>26</v>
      </c>
      <c r="CR72">
        <f>IF('8. Heures sociales'!$C$3="Score",2,26)</f>
        <v>26</v>
      </c>
      <c r="CS72">
        <f>IF('8. Heures sociales'!$C$3="Score",2,15)</f>
        <v>15</v>
      </c>
      <c r="CT72">
        <f>IF('8. Heures sociales'!$C$3="Score",0,4)</f>
        <v>4</v>
      </c>
      <c r="CU72">
        <f>IF('8. Heures sociales'!$C$3="Score",0,4)</f>
        <v>4</v>
      </c>
      <c r="CV72">
        <f>IF('8. Heures sociales'!$C$3="Score",1,6)</f>
        <v>6</v>
      </c>
      <c r="CW72">
        <f>IF('8. Heures sociales'!$C$3="Score",1,8)</f>
        <v>8</v>
      </c>
      <c r="CX72">
        <f>IF('8. Heures sociales'!$C$3="Score",1,6)</f>
        <v>6</v>
      </c>
      <c r="CY72">
        <f>IF('8. Heures sociales'!$C$3="Score",0,4)</f>
        <v>4</v>
      </c>
      <c r="CZ72">
        <f>IF('8. Heures sociales'!$C$3="Score",0,2)</f>
        <v>2</v>
      </c>
      <c r="DA72">
        <f>IF('8. Heures sociales'!$C$3="Score",0,2)</f>
        <v>2</v>
      </c>
    </row>
    <row r="73" spans="2:105" x14ac:dyDescent="0.35">
      <c r="B73" s="186" t="s">
        <v>1168</v>
      </c>
      <c r="D73" s="478">
        <f t="shared" si="3"/>
        <v>15.964705882352941</v>
      </c>
      <c r="E73">
        <f>IF('8. Heures sociales'!$C$3="Score",,)</f>
        <v>0</v>
      </c>
      <c r="P73">
        <f>IF('8. Heures sociales'!$C$3="Score",,)</f>
        <v>0</v>
      </c>
      <c r="Q73">
        <f>IF('8. Heures sociales'!$C$3="Score",,)</f>
        <v>0</v>
      </c>
      <c r="R73">
        <f>IF('8. Heures sociales'!$C$3="Score",,)</f>
        <v>0</v>
      </c>
      <c r="S73">
        <f>IF('8. Heures sociales'!$C$3="Score",,)</f>
        <v>0</v>
      </c>
      <c r="T73">
        <f>IF('8. Heures sociales'!$C$3="Score",,)</f>
        <v>0</v>
      </c>
      <c r="U73">
        <f>IF('8. Heures sociales'!$C$3="Score",2,15)</f>
        <v>15</v>
      </c>
      <c r="V73">
        <f>IF('8. Heures sociales'!$C$3="Score",2,19)</f>
        <v>19</v>
      </c>
      <c r="W73">
        <f>IF('8. Heures sociales'!$C$3="Score",2,19)</f>
        <v>19</v>
      </c>
      <c r="X73">
        <f>IF('8. Heures sociales'!$C$3="Score",2,19)</f>
        <v>19</v>
      </c>
      <c r="Y73">
        <f>IF('8. Heures sociales'!$C$3="Score",2,17)</f>
        <v>17</v>
      </c>
      <c r="Z73">
        <f>IF('8. Heures sociales'!$C$3="Score",2,17)</f>
        <v>17</v>
      </c>
      <c r="AA73">
        <f>IF('8. Heures sociales'!$C$3="Score",2,17)</f>
        <v>17</v>
      </c>
      <c r="AB73">
        <f>IF('8. Heures sociales'!$C$3="Score",1,6)</f>
        <v>6</v>
      </c>
      <c r="AC73">
        <f>IF('8. Heures sociales'!$C$3="Score",0,4)</f>
        <v>4</v>
      </c>
      <c r="AD73">
        <f>IF('8. Heures sociales'!$C$3="Score",1,8)</f>
        <v>8</v>
      </c>
      <c r="AE73">
        <f>IF('8. Heures sociales'!$C$3="Score",1,8)</f>
        <v>8</v>
      </c>
      <c r="AF73">
        <f>IF('8. Heures sociales'!$C$3="Score",1,8)</f>
        <v>8</v>
      </c>
      <c r="AG73">
        <f>IF('8. Heures sociales'!$C$3="Score",1,6)</f>
        <v>6</v>
      </c>
      <c r="AH73">
        <f>IF('8. Heures sociales'!$C$3="Score",2,17)</f>
        <v>17</v>
      </c>
      <c r="AI73">
        <f>IF('8. Heures sociales'!$C$3="Score",2,28)</f>
        <v>28</v>
      </c>
      <c r="AJ73">
        <f>IF('8. Heures sociales'!$C$3="Score",2,26)</f>
        <v>26</v>
      </c>
      <c r="AK73">
        <f>IF('8. Heures sociales'!$C$3="Score",2,24)</f>
        <v>24</v>
      </c>
      <c r="AL73">
        <f>IF('8. Heures sociales'!$C$3="Score",2,28)</f>
        <v>28</v>
      </c>
      <c r="AM73">
        <f>IF('8. Heures sociales'!$C$3="Score",2,28)</f>
        <v>28</v>
      </c>
      <c r="AN73">
        <f>IF('8. Heures sociales'!$C$3="Score",2,28)</f>
        <v>28</v>
      </c>
      <c r="AO73">
        <f>IF('8. Heures sociales'!$C$3="Score",2,28)</f>
        <v>28</v>
      </c>
      <c r="AP73">
        <f>IF('8. Heures sociales'!$C$3="Score",2,28)</f>
        <v>28</v>
      </c>
      <c r="AQ73">
        <f>IF('8. Heures sociales'!$C$3="Score",2,28)</f>
        <v>28</v>
      </c>
      <c r="AR73">
        <f>IF('8. Heures sociales'!$C$3="Score",2,26)</f>
        <v>26</v>
      </c>
      <c r="AS73">
        <f>IF('8. Heures sociales'!$C$3="Score",2,24)</f>
        <v>24</v>
      </c>
      <c r="AT73">
        <f>IF('8. Heures sociales'!$C$3="Score",2,28)</f>
        <v>28</v>
      </c>
      <c r="AU73">
        <f>IF('8. Heures sociales'!$C$3="Score",2,28)</f>
        <v>28</v>
      </c>
      <c r="AV73">
        <f>IF('8. Heures sociales'!$C$3="Score",2,17)</f>
        <v>17</v>
      </c>
      <c r="AW73">
        <f>IF('8. Heures sociales'!$C$3="Score",1,6)</f>
        <v>6</v>
      </c>
      <c r="AX73">
        <f>IF('8. Heures sociales'!$C$3="Score",1,8)</f>
        <v>8</v>
      </c>
      <c r="AY73">
        <f>IF('8. Heures sociales'!$C$3="Score",1,10)</f>
        <v>10</v>
      </c>
      <c r="AZ73">
        <f>IF('8. Heures sociales'!$C$3="Score",1,8)</f>
        <v>8</v>
      </c>
      <c r="BA73">
        <f>IF('8. Heures sociales'!$C$3="Score",1,6)</f>
        <v>6</v>
      </c>
      <c r="BB73">
        <f>IF('8. Heures sociales'!$C$3="Score",1,10)</f>
        <v>10</v>
      </c>
      <c r="BC73">
        <f>IF('8. Heures sociales'!$C$3="Score",1,10.5)</f>
        <v>10.5</v>
      </c>
      <c r="BD73">
        <f>IF('8. Heures sociales'!$C$3="Score",1,10.5)</f>
        <v>10.5</v>
      </c>
      <c r="BE73">
        <f>IF('8. Heures sociales'!$C$3="Score",1,8.5)</f>
        <v>8.5</v>
      </c>
      <c r="BF73">
        <f>IF('8. Heures sociales'!$C$3="Score",1,6.5)</f>
        <v>6.5</v>
      </c>
      <c r="BG73">
        <f>IF('8. Heures sociales'!$C$3="Score",1,6.5)</f>
        <v>6.5</v>
      </c>
      <c r="BH73">
        <f>IF('8. Heures sociales'!$C$3="Score",0,4.5)</f>
        <v>4.5</v>
      </c>
      <c r="BI73">
        <f>IF('8. Heures sociales'!$C$3="Score",0,0.5)</f>
        <v>0.5</v>
      </c>
      <c r="BJ73">
        <f>IF('8. Heures sociales'!$C$3="Score",0,0)</f>
        <v>0</v>
      </c>
      <c r="BK73">
        <f>IF('8. Heures sociales'!$C$3="Score",0,0)</f>
        <v>0</v>
      </c>
      <c r="BL73">
        <f>IF('8. Heures sociales'!$C$3="Score",0,2)</f>
        <v>2</v>
      </c>
      <c r="BM73">
        <f>IF('8. Heures sociales'!$C$3="Score",0,4)</f>
        <v>4</v>
      </c>
      <c r="BN73">
        <f>IF('8. Heures sociales'!$C$3="Score",1,6)</f>
        <v>6</v>
      </c>
      <c r="BO73">
        <f>IF('8. Heures sociales'!$C$3="Score",1,6)</f>
        <v>6</v>
      </c>
      <c r="BP73">
        <f>IF('8. Heures sociales'!$C$3="Score",1,8)</f>
        <v>8</v>
      </c>
      <c r="BQ73">
        <f>IF('8. Heures sociales'!$C$3="Score",1,12.5)</f>
        <v>12.5</v>
      </c>
      <c r="BR73">
        <f>IF('8. Heures sociales'!$C$3="Score",1,13)</f>
        <v>13</v>
      </c>
      <c r="BS73">
        <f>IF('8. Heures sociales'!$C$3="Score",1,11)</f>
        <v>11</v>
      </c>
      <c r="BT73">
        <f>IF('8. Heures sociales'!$C$3="Score",1,9)</f>
        <v>9</v>
      </c>
      <c r="BU73">
        <f>IF('8. Heures sociales'!$C$3="Score",1,9)</f>
        <v>9</v>
      </c>
      <c r="BV73">
        <f>IF('8. Heures sociales'!$C$3="Score",1,11)</f>
        <v>11</v>
      </c>
      <c r="BW73">
        <f>IF('8. Heures sociales'!$C$3="Score",1,9)</f>
        <v>9</v>
      </c>
      <c r="BX73">
        <f>IF('8. Heures sociales'!$C$3="Score",2,15.5)</f>
        <v>15.5</v>
      </c>
      <c r="BY73">
        <f>IF('8. Heures sociales'!$C$3="Score",2,19.5)</f>
        <v>19.5</v>
      </c>
      <c r="BZ73">
        <f>IF('8. Heures sociales'!$C$3="Score",2,19.5)</f>
        <v>19.5</v>
      </c>
      <c r="CA73">
        <f>IF('8. Heures sociales'!$C$3="Score",2,19.5)</f>
        <v>19.5</v>
      </c>
      <c r="CB73">
        <f>IF('8. Heures sociales'!$C$3="Score",2,17.5)</f>
        <v>17.5</v>
      </c>
      <c r="CC73">
        <f>IF('8. Heures sociales'!$C$3="Score",2,17.5)</f>
        <v>17.5</v>
      </c>
      <c r="CD73">
        <f>IF('8. Heures sociales'!$C$3="Score",2,19.5)</f>
        <v>19.5</v>
      </c>
      <c r="CE73">
        <f>IF('8. Heures sociales'!$C$3="Score",1,8.5)</f>
        <v>8.5</v>
      </c>
      <c r="CF73">
        <f>IF('8. Heures sociales'!$C$3="Score",2,15)</f>
        <v>15</v>
      </c>
      <c r="CG73">
        <f>IF('8. Heures sociales'!$C$3="Score",2,19)</f>
        <v>19</v>
      </c>
      <c r="CH73">
        <f>IF('8. Heures sociales'!$C$3="Score",2,19)</f>
        <v>19</v>
      </c>
      <c r="CI73">
        <f>IF('8. Heures sociales'!$C$3="Score",2,19)</f>
        <v>19</v>
      </c>
      <c r="CJ73">
        <f>IF('8. Heures sociales'!$C$3="Score",2,17)</f>
        <v>17</v>
      </c>
      <c r="CK73">
        <f>IF('8. Heures sociales'!$C$3="Score",2,17)</f>
        <v>17</v>
      </c>
      <c r="CL73">
        <f>IF('8. Heures sociales'!$C$3="Score",2,28)</f>
        <v>28</v>
      </c>
      <c r="CM73">
        <f>IF('8. Heures sociales'!$C$3="Score",2,17)</f>
        <v>17</v>
      </c>
      <c r="CN73">
        <f>IF('8. Heures sociales'!$C$3="Score",2,15)</f>
        <v>15</v>
      </c>
      <c r="CO73">
        <f>IF('8. Heures sociales'!$C$3="Score",2,19)</f>
        <v>19</v>
      </c>
      <c r="CP73">
        <f>IF('8. Heures sociales'!$C$3="Score",2,19)</f>
        <v>19</v>
      </c>
      <c r="CQ73">
        <f>IF('8. Heures sociales'!$C$3="Score",2,19)</f>
        <v>19</v>
      </c>
      <c r="CR73">
        <f>IF('8. Heures sociales'!$C$3="Score",2,17)</f>
        <v>17</v>
      </c>
      <c r="CS73">
        <f>IF('8. Heures sociales'!$C$3="Score",2,17)</f>
        <v>17</v>
      </c>
      <c r="CT73">
        <f>IF('8. Heures sociales'!$C$3="Score",2,28)</f>
        <v>28</v>
      </c>
      <c r="CU73">
        <f>IF('8. Heures sociales'!$C$3="Score",2,26)</f>
        <v>26</v>
      </c>
      <c r="CV73">
        <f>IF('8. Heures sociales'!$C$3="Score",2,24)</f>
        <v>24</v>
      </c>
      <c r="CW73">
        <f>IF('8. Heures sociales'!$C$3="Score",2,28)</f>
        <v>28</v>
      </c>
      <c r="CX73">
        <f>IF('8. Heures sociales'!$C$3="Score",2,28)</f>
        <v>28</v>
      </c>
      <c r="CY73">
        <f>IF('8. Heures sociales'!$C$3="Score",2,28)</f>
        <v>28</v>
      </c>
      <c r="CZ73">
        <f>IF('8. Heures sociales'!$C$3="Score",2,28)</f>
        <v>28</v>
      </c>
      <c r="DA73">
        <f>IF('8. Heures sociales'!$C$3="Score",2,28)</f>
        <v>28</v>
      </c>
    </row>
    <row r="74" spans="2:105" x14ac:dyDescent="0.35">
      <c r="B74" s="186" t="s">
        <v>1169</v>
      </c>
      <c r="D74" s="478">
        <f t="shared" si="3"/>
        <v>14.252941176470589</v>
      </c>
      <c r="E74">
        <f>IF('8. Heures sociales'!$C$3="Score",,)</f>
        <v>0</v>
      </c>
      <c r="P74">
        <f>IF('8. Heures sociales'!$C$3="Score",,)</f>
        <v>0</v>
      </c>
      <c r="Q74">
        <f>IF('8. Heures sociales'!$C$3="Score",,)</f>
        <v>0</v>
      </c>
      <c r="R74">
        <f>IF('8. Heures sociales'!$C$3="Score",,)</f>
        <v>0</v>
      </c>
      <c r="S74">
        <f>IF('8. Heures sociales'!$C$3="Score",,)</f>
        <v>0</v>
      </c>
      <c r="T74">
        <f>IF('8. Heures sociales'!$C$3="Score",,)</f>
        <v>0</v>
      </c>
      <c r="U74">
        <f>IF('8. Heures sociales'!$C$3="Score",2,19.5)</f>
        <v>19.5</v>
      </c>
      <c r="V74">
        <f>IF('8. Heures sociales'!$C$3="Score",2,19.5)</f>
        <v>19.5</v>
      </c>
      <c r="W74">
        <f>IF('8. Heures sociales'!$C$3="Score",2,19.5)</f>
        <v>19.5</v>
      </c>
      <c r="X74">
        <f>IF('8. Heures sociales'!$C$3="Score",2,17.5)</f>
        <v>17.5</v>
      </c>
      <c r="Y74">
        <f>IF('8. Heures sociales'!$C$3="Score",2,17.5)</f>
        <v>17.5</v>
      </c>
      <c r="Z74">
        <f>IF('8. Heures sociales'!$C$3="Score",2,19.5)</f>
        <v>19.5</v>
      </c>
      <c r="AA74">
        <f>IF('8. Heures sociales'!$C$3="Score",1,8.5)</f>
        <v>8.5</v>
      </c>
      <c r="AB74">
        <f>IF('8. Heures sociales'!$C$3="Score",2,15)</f>
        <v>15</v>
      </c>
      <c r="AC74">
        <f>IF('8. Heures sociales'!$C$3="Score",2,19)</f>
        <v>19</v>
      </c>
      <c r="AD74">
        <f>IF('8. Heures sociales'!$C$3="Score",2,19)</f>
        <v>19</v>
      </c>
      <c r="AE74">
        <f>IF('8. Heures sociales'!$C$3="Score",2,19)</f>
        <v>19</v>
      </c>
      <c r="AF74">
        <f>IF('8. Heures sociales'!$C$3="Score",2,17)</f>
        <v>17</v>
      </c>
      <c r="AG74">
        <f>IF('8. Heures sociales'!$C$3="Score",2,17)</f>
        <v>17</v>
      </c>
      <c r="AH74">
        <f>IF('8. Heures sociales'!$C$3="Score",2,17)</f>
        <v>17</v>
      </c>
      <c r="AI74">
        <f>IF('8. Heures sociales'!$C$3="Score",1,6)</f>
        <v>6</v>
      </c>
      <c r="AJ74">
        <f>IF('8. Heures sociales'!$C$3="Score",0,4)</f>
        <v>4</v>
      </c>
      <c r="AK74">
        <f>IF('8. Heures sociales'!$C$3="Score",1,8)</f>
        <v>8</v>
      </c>
      <c r="AL74">
        <f>IF('8. Heures sociales'!$C$3="Score",1,8)</f>
        <v>8</v>
      </c>
      <c r="AM74">
        <f>IF('8. Heures sociales'!$C$3="Score",1,8)</f>
        <v>8</v>
      </c>
      <c r="AN74">
        <f>IF('8. Heures sociales'!$C$3="Score",1,6)</f>
        <v>6</v>
      </c>
      <c r="AO74">
        <f>IF('8. Heures sociales'!$C$3="Score",2,17)</f>
        <v>17</v>
      </c>
      <c r="AP74">
        <f>IF('8. Heures sociales'!$C$3="Score",2,28)</f>
        <v>28</v>
      </c>
      <c r="AQ74">
        <f>IF('8. Heures sociales'!$C$3="Score",2,26)</f>
        <v>26</v>
      </c>
      <c r="AR74">
        <f>IF('8. Heures sociales'!$C$3="Score",2,24)</f>
        <v>24</v>
      </c>
      <c r="AS74">
        <f>IF('8. Heures sociales'!$C$3="Score",2,28)</f>
        <v>28</v>
      </c>
      <c r="AT74">
        <f>IF('8. Heures sociales'!$C$3="Score",2,28)</f>
        <v>28</v>
      </c>
      <c r="AU74">
        <f>IF('8. Heures sociales'!$C$3="Score",2,28)</f>
        <v>28</v>
      </c>
      <c r="AV74">
        <f>IF('8. Heures sociales'!$C$3="Score",2,28)</f>
        <v>28</v>
      </c>
      <c r="AW74">
        <f>IF('8. Heures sociales'!$C$3="Score",2,28)</f>
        <v>28</v>
      </c>
      <c r="AX74">
        <f>IF('8. Heures sociales'!$C$3="Score",2,28)</f>
        <v>28</v>
      </c>
      <c r="AY74">
        <f>IF('8. Heures sociales'!$C$3="Score",2,26)</f>
        <v>26</v>
      </c>
      <c r="AZ74">
        <f>IF('8. Heures sociales'!$C$3="Score",2,24)</f>
        <v>24</v>
      </c>
      <c r="BA74">
        <f>IF('8. Heures sociales'!$C$3="Score",2,28)</f>
        <v>28</v>
      </c>
      <c r="BB74">
        <f>IF('8. Heures sociales'!$C$3="Score",2,28)</f>
        <v>28</v>
      </c>
      <c r="BC74">
        <f>IF('8. Heures sociales'!$C$3="Score",2,17)</f>
        <v>17</v>
      </c>
      <c r="BD74">
        <f>IF('8. Heures sociales'!$C$3="Score",1,6)</f>
        <v>6</v>
      </c>
      <c r="BE74">
        <f>IF('8. Heures sociales'!$C$3="Score",1,8)</f>
        <v>8</v>
      </c>
      <c r="BF74">
        <f>IF('8. Heures sociales'!$C$3="Score",1,10)</f>
        <v>10</v>
      </c>
      <c r="BG74">
        <f>IF('8. Heures sociales'!$C$3="Score",1,8)</f>
        <v>8</v>
      </c>
      <c r="BH74">
        <f>IF('8. Heures sociales'!$C$3="Score",1,6)</f>
        <v>6</v>
      </c>
      <c r="BI74">
        <f>IF('8. Heures sociales'!$C$3="Score",1,10)</f>
        <v>10</v>
      </c>
      <c r="BJ74">
        <f>IF('8. Heures sociales'!$C$3="Score",1,10.5)</f>
        <v>10.5</v>
      </c>
      <c r="BK74">
        <f>IF('8. Heures sociales'!$C$3="Score",1,10.5)</f>
        <v>10.5</v>
      </c>
      <c r="BL74">
        <f>IF('8. Heures sociales'!$C$3="Score",1,8.5)</f>
        <v>8.5</v>
      </c>
      <c r="BM74">
        <f>IF('8. Heures sociales'!$C$3="Score",1,6.5)</f>
        <v>6.5</v>
      </c>
      <c r="BN74">
        <f>IF('8. Heures sociales'!$C$3="Score",1,6.5)</f>
        <v>6.5</v>
      </c>
      <c r="BO74">
        <f>IF('8. Heures sociales'!$C$3="Score",0,4.5)</f>
        <v>4.5</v>
      </c>
      <c r="BP74">
        <f>IF('8. Heures sociales'!$C$3="Score",0,0.5)</f>
        <v>0.5</v>
      </c>
      <c r="BQ74">
        <f>IF('8. Heures sociales'!$C$3="Score",0,0)</f>
        <v>0</v>
      </c>
      <c r="BR74">
        <f>IF('8. Heures sociales'!$C$3="Score",0,0)</f>
        <v>0</v>
      </c>
      <c r="BS74">
        <f>IF('8. Heures sociales'!$C$3="Score",0,2)</f>
        <v>2</v>
      </c>
      <c r="BT74">
        <f>IF('8. Heures sociales'!$C$3="Score",0,4)</f>
        <v>4</v>
      </c>
      <c r="BU74">
        <f>IF('8. Heures sociales'!$C$3="Score",1,6)</f>
        <v>6</v>
      </c>
      <c r="BV74">
        <f>IF('8. Heures sociales'!$C$3="Score",1,6)</f>
        <v>6</v>
      </c>
      <c r="BW74">
        <f>IF('8. Heures sociales'!$C$3="Score",1,8)</f>
        <v>8</v>
      </c>
      <c r="BX74">
        <f>IF('8. Heures sociales'!$C$3="Score",1,12.5)</f>
        <v>12.5</v>
      </c>
      <c r="BY74">
        <f>IF('8. Heures sociales'!$C$3="Score",1,13)</f>
        <v>13</v>
      </c>
      <c r="BZ74">
        <f>IF('8. Heures sociales'!$C$3="Score",1,11)</f>
        <v>11</v>
      </c>
      <c r="CA74">
        <f>IF('8. Heures sociales'!$C$3="Score",1,9)</f>
        <v>9</v>
      </c>
      <c r="CB74">
        <f>IF('8. Heures sociales'!$C$3="Score",1,9)</f>
        <v>9</v>
      </c>
      <c r="CC74">
        <f>IF('8. Heures sociales'!$C$3="Score",1,11)</f>
        <v>11</v>
      </c>
      <c r="CD74">
        <f>IF('8. Heures sociales'!$C$3="Score",1,9)</f>
        <v>9</v>
      </c>
      <c r="CE74">
        <f>IF('8. Heures sociales'!$C$3="Score",2,15.5)</f>
        <v>15.5</v>
      </c>
      <c r="CF74">
        <f>IF('8. Heures sociales'!$C$3="Score",2,19.5)</f>
        <v>19.5</v>
      </c>
      <c r="CG74">
        <f>IF('8. Heures sociales'!$C$3="Score",2,19.5)</f>
        <v>19.5</v>
      </c>
      <c r="CH74">
        <f>IF('8. Heures sociales'!$C$3="Score",2,19.5)</f>
        <v>19.5</v>
      </c>
      <c r="CI74">
        <f>IF('8. Heures sociales'!$C$3="Score",2,17.5)</f>
        <v>17.5</v>
      </c>
      <c r="CJ74">
        <f>IF('8. Heures sociales'!$C$3="Score",2,17.5)</f>
        <v>17.5</v>
      </c>
      <c r="CK74">
        <f>IF('8. Heures sociales'!$C$3="Score",2,19.5)</f>
        <v>19.5</v>
      </c>
      <c r="CL74">
        <f>IF('8. Heures sociales'!$C$3="Score",1,8.5)</f>
        <v>8.5</v>
      </c>
      <c r="CM74">
        <f>IF('8. Heures sociales'!$C$3="Score",2,15)</f>
        <v>15</v>
      </c>
      <c r="CN74">
        <f>IF('8. Heures sociales'!$C$3="Score",2,19)</f>
        <v>19</v>
      </c>
      <c r="CO74">
        <f>IF('8. Heures sociales'!$C$3="Score",2,19)</f>
        <v>19</v>
      </c>
      <c r="CP74">
        <f>IF('8. Heures sociales'!$C$3="Score",2,19)</f>
        <v>19</v>
      </c>
      <c r="CQ74">
        <f>IF('8. Heures sociales'!$C$3="Score",2,17)</f>
        <v>17</v>
      </c>
      <c r="CR74">
        <f>IF('8. Heures sociales'!$C$3="Score",2,17)</f>
        <v>17</v>
      </c>
      <c r="CS74">
        <f>IF('8. Heures sociales'!$C$3="Score",2,17)</f>
        <v>17</v>
      </c>
      <c r="CT74">
        <f>IF('8. Heures sociales'!$C$3="Score",1,6)</f>
        <v>6</v>
      </c>
      <c r="CU74">
        <f>IF('8. Heures sociales'!$C$3="Score",0,4)</f>
        <v>4</v>
      </c>
      <c r="CV74">
        <f>IF('8. Heures sociales'!$C$3="Score",1,8)</f>
        <v>8</v>
      </c>
      <c r="CW74">
        <f>IF('8. Heures sociales'!$C$3="Score",1,8)</f>
        <v>8</v>
      </c>
      <c r="CX74">
        <f>IF('8. Heures sociales'!$C$3="Score",1,8)</f>
        <v>8</v>
      </c>
      <c r="CY74">
        <f>IF('8. Heures sociales'!$C$3="Score",1,6)</f>
        <v>6</v>
      </c>
      <c r="CZ74">
        <f>IF('8. Heures sociales'!$C$3="Score",2,17)</f>
        <v>17</v>
      </c>
      <c r="DA74">
        <f>IF('8. Heures sociales'!$C$3="Score",2,28)</f>
        <v>28</v>
      </c>
    </row>
    <row r="75" spans="2:105" x14ac:dyDescent="0.35">
      <c r="B75" s="186" t="s">
        <v>1170</v>
      </c>
      <c r="D75" s="478">
        <f t="shared" ref="D75:D102" si="4">AVERAGE($U75:$DA75)</f>
        <v>14.511764705882353</v>
      </c>
      <c r="E75">
        <f>IF('8. Heures sociales'!$C$3="Score",,)</f>
        <v>0</v>
      </c>
      <c r="P75">
        <f>IF('8. Heures sociales'!$C$3="Score",,)</f>
        <v>0</v>
      </c>
      <c r="Q75">
        <f>IF('8. Heures sociales'!$C$3="Score",,)</f>
        <v>0</v>
      </c>
      <c r="R75">
        <f>IF('8. Heures sociales'!$C$3="Score",,)</f>
        <v>0</v>
      </c>
      <c r="S75">
        <f>IF('8. Heures sociales'!$C$3="Score",,)</f>
        <v>0</v>
      </c>
      <c r="T75">
        <f>IF('8. Heures sociales'!$C$3="Score",,)</f>
        <v>0</v>
      </c>
      <c r="U75">
        <f>IF('8. Heures sociales'!$C$3="Score",1,13)</f>
        <v>13</v>
      </c>
      <c r="V75">
        <f>IF('8. Heures sociales'!$C$3="Score",1,11)</f>
        <v>11</v>
      </c>
      <c r="W75">
        <f>IF('8. Heures sociales'!$C$3="Score",1,11)</f>
        <v>11</v>
      </c>
      <c r="X75">
        <f>IF('8. Heures sociales'!$C$3="Score",1,11)</f>
        <v>11</v>
      </c>
      <c r="Y75">
        <f>IF('8. Heures sociales'!$C$3="Score",1,13)</f>
        <v>13</v>
      </c>
      <c r="Z75">
        <f>IF('8. Heures sociales'!$C$3="Score",1,11)</f>
        <v>11</v>
      </c>
      <c r="AA75">
        <f>IF('8. Heures sociales'!$C$3="Score",2,17.5)</f>
        <v>17.5</v>
      </c>
      <c r="AB75">
        <f>IF('8. Heures sociales'!$C$3="Score",2,21.5)</f>
        <v>21.5</v>
      </c>
      <c r="AC75">
        <f>IF('8. Heures sociales'!$C$3="Score",2,21.5)</f>
        <v>21.5</v>
      </c>
      <c r="AD75">
        <f>IF('8. Heures sociales'!$C$3="Score",2,19.5)</f>
        <v>19.5</v>
      </c>
      <c r="AE75">
        <f>IF('8. Heures sociales'!$C$3="Score",2,17.5)</f>
        <v>17.5</v>
      </c>
      <c r="AF75">
        <f>IF('8. Heures sociales'!$C$3="Score",2,17.5)</f>
        <v>17.5</v>
      </c>
      <c r="AG75">
        <f>IF('8. Heures sociales'!$C$3="Score",2,19.5)</f>
        <v>19.5</v>
      </c>
      <c r="AH75">
        <f>IF('8. Heures sociales'!$C$3="Score",1,8.5)</f>
        <v>8.5</v>
      </c>
      <c r="AI75">
        <f>IF('8. Heures sociales'!$C$3="Score",2,15)</f>
        <v>15</v>
      </c>
      <c r="AJ75">
        <f>IF('8. Heures sociales'!$C$3="Score",2,19)</f>
        <v>19</v>
      </c>
      <c r="AK75">
        <f>IF('8. Heures sociales'!$C$3="Score",2,19)</f>
        <v>19</v>
      </c>
      <c r="AL75">
        <f>IF('8. Heures sociales'!$C$3="Score",2,19)</f>
        <v>19</v>
      </c>
      <c r="AM75">
        <f>IF('8. Heures sociales'!$C$3="Score",2,17)</f>
        <v>17</v>
      </c>
      <c r="AN75">
        <f>IF('8. Heures sociales'!$C$3="Score",2,17)</f>
        <v>17</v>
      </c>
      <c r="AO75">
        <f>IF('8. Heures sociales'!$C$3="Score",2,17)</f>
        <v>17</v>
      </c>
      <c r="AP75">
        <f>IF('8. Heures sociales'!$C$3="Score",1,6)</f>
        <v>6</v>
      </c>
      <c r="AQ75">
        <f>IF('8. Heures sociales'!$C$3="Score",0,4)</f>
        <v>4</v>
      </c>
      <c r="AR75">
        <f>IF('8. Heures sociales'!$C$3="Score",1,8)</f>
        <v>8</v>
      </c>
      <c r="AS75">
        <f>IF('8. Heures sociales'!$C$3="Score",1,8)</f>
        <v>8</v>
      </c>
      <c r="AT75">
        <f>IF('8. Heures sociales'!$C$3="Score",1,8)</f>
        <v>8</v>
      </c>
      <c r="AU75">
        <f>IF('8. Heures sociales'!$C$3="Score",1,6)</f>
        <v>6</v>
      </c>
      <c r="AV75">
        <f>IF('8. Heures sociales'!$C$3="Score",2,17)</f>
        <v>17</v>
      </c>
      <c r="AW75">
        <f>IF('8. Heures sociales'!$C$3="Score",2,28)</f>
        <v>28</v>
      </c>
      <c r="AX75">
        <f>IF('8. Heures sociales'!$C$3="Score",2,26)</f>
        <v>26</v>
      </c>
      <c r="AY75">
        <f>IF('8. Heures sociales'!$C$3="Score",2,24)</f>
        <v>24</v>
      </c>
      <c r="AZ75">
        <f>IF('8. Heures sociales'!$C$3="Score",2,28)</f>
        <v>28</v>
      </c>
      <c r="BA75">
        <f>IF('8. Heures sociales'!$C$3="Score",2,28)</f>
        <v>28</v>
      </c>
      <c r="BB75">
        <f>IF('8. Heures sociales'!$C$3="Score",2,28)</f>
        <v>28</v>
      </c>
      <c r="BC75">
        <f>IF('8. Heures sociales'!$C$3="Score",2,28)</f>
        <v>28</v>
      </c>
      <c r="BD75">
        <f>IF('8. Heures sociales'!$C$3="Score",2,28)</f>
        <v>28</v>
      </c>
      <c r="BE75">
        <f>IF('8. Heures sociales'!$C$3="Score",2,28)</f>
        <v>28</v>
      </c>
      <c r="BF75">
        <f>IF('8. Heures sociales'!$C$3="Score",2,26)</f>
        <v>26</v>
      </c>
      <c r="BG75">
        <f>IF('8. Heures sociales'!$C$3="Score",2,24)</f>
        <v>24</v>
      </c>
      <c r="BH75">
        <f>IF('8. Heures sociales'!$C$3="Score",2,28)</f>
        <v>28</v>
      </c>
      <c r="BI75">
        <f>IF('8. Heures sociales'!$C$3="Score",2,28)</f>
        <v>28</v>
      </c>
      <c r="BJ75">
        <f>IF('8. Heures sociales'!$C$3="Score",2,17)</f>
        <v>17</v>
      </c>
      <c r="BK75">
        <f>IF('8. Heures sociales'!$C$3="Score",1,6)</f>
        <v>6</v>
      </c>
      <c r="BL75">
        <f>IF('8. Heures sociales'!$C$3="Score",1,8)</f>
        <v>8</v>
      </c>
      <c r="BM75">
        <f>IF('8. Heures sociales'!$C$3="Score",1,10)</f>
        <v>10</v>
      </c>
      <c r="BN75">
        <f>IF('8. Heures sociales'!$C$3="Score",1,8)</f>
        <v>8</v>
      </c>
      <c r="BO75">
        <f>IF('8. Heures sociales'!$C$3="Score",1,6)</f>
        <v>6</v>
      </c>
      <c r="BP75">
        <f>IF('8. Heures sociales'!$C$3="Score",1,10)</f>
        <v>10</v>
      </c>
      <c r="BQ75">
        <f>IF('8. Heures sociales'!$C$3="Score",1,10.5)</f>
        <v>10.5</v>
      </c>
      <c r="BR75">
        <f>IF('8. Heures sociales'!$C$3="Score",1,10.5)</f>
        <v>10.5</v>
      </c>
      <c r="BS75">
        <f>IF('8. Heures sociales'!$C$3="Score",1,8.5)</f>
        <v>8.5</v>
      </c>
      <c r="BT75">
        <f>IF('8. Heures sociales'!$C$3="Score",1,6.5)</f>
        <v>6.5</v>
      </c>
      <c r="BU75">
        <f>IF('8. Heures sociales'!$C$3="Score",1,6.5)</f>
        <v>6.5</v>
      </c>
      <c r="BV75">
        <f>IF('8. Heures sociales'!$C$3="Score",0,4.5)</f>
        <v>4.5</v>
      </c>
      <c r="BW75">
        <f>IF('8. Heures sociales'!$C$3="Score",0,0.5)</f>
        <v>0.5</v>
      </c>
      <c r="BX75">
        <f>IF('8. Heures sociales'!$C$3="Score",0,0)</f>
        <v>0</v>
      </c>
      <c r="BY75">
        <f>IF('8. Heures sociales'!$C$3="Score",0,0)</f>
        <v>0</v>
      </c>
      <c r="BZ75">
        <f>IF('8. Heures sociales'!$C$3="Score",0,2)</f>
        <v>2</v>
      </c>
      <c r="CA75">
        <f>IF('8. Heures sociales'!$C$3="Score",0,4)</f>
        <v>4</v>
      </c>
      <c r="CB75">
        <f>IF('8. Heures sociales'!$C$3="Score",1,6)</f>
        <v>6</v>
      </c>
      <c r="CC75">
        <f>IF('8. Heures sociales'!$C$3="Score",1,6)</f>
        <v>6</v>
      </c>
      <c r="CD75">
        <f>IF('8. Heures sociales'!$C$3="Score",1,8)</f>
        <v>8</v>
      </c>
      <c r="CE75">
        <f>IF('8. Heures sociales'!$C$3="Score",1,12.5)</f>
        <v>12.5</v>
      </c>
      <c r="CF75">
        <f>IF('8. Heures sociales'!$C$3="Score",1,13)</f>
        <v>13</v>
      </c>
      <c r="CG75">
        <f>IF('8. Heures sociales'!$C$3="Score",1,11)</f>
        <v>11</v>
      </c>
      <c r="CH75">
        <f>IF('8. Heures sociales'!$C$3="Score",1,9)</f>
        <v>9</v>
      </c>
      <c r="CI75">
        <f>IF('8. Heures sociales'!$C$3="Score",1,9)</f>
        <v>9</v>
      </c>
      <c r="CJ75">
        <f>IF('8. Heures sociales'!$C$3="Score",1,11)</f>
        <v>11</v>
      </c>
      <c r="CK75">
        <f>IF('8. Heures sociales'!$C$3="Score",1,9)</f>
        <v>9</v>
      </c>
      <c r="CL75">
        <f>IF('8. Heures sociales'!$C$3="Score",2,15.5)</f>
        <v>15.5</v>
      </c>
      <c r="CM75">
        <f>IF('8. Heures sociales'!$C$3="Score",2,19.5)</f>
        <v>19.5</v>
      </c>
      <c r="CN75">
        <f>IF('8. Heures sociales'!$C$3="Score",2,19.5)</f>
        <v>19.5</v>
      </c>
      <c r="CO75">
        <f>IF('8. Heures sociales'!$C$3="Score",2,19.5)</f>
        <v>19.5</v>
      </c>
      <c r="CP75">
        <f>IF('8. Heures sociales'!$C$3="Score",2,17.5)</f>
        <v>17.5</v>
      </c>
      <c r="CQ75">
        <f>IF('8. Heures sociales'!$C$3="Score",2,17.5)</f>
        <v>17.5</v>
      </c>
      <c r="CR75">
        <f>IF('8. Heures sociales'!$C$3="Score",2,19.5)</f>
        <v>19.5</v>
      </c>
      <c r="CS75">
        <f>IF('8. Heures sociales'!$C$3="Score",1,8.5)</f>
        <v>8.5</v>
      </c>
      <c r="CT75">
        <f>IF('8. Heures sociales'!$C$3="Score",2,15)</f>
        <v>15</v>
      </c>
      <c r="CU75">
        <f>IF('8. Heures sociales'!$C$3="Score",2,19)</f>
        <v>19</v>
      </c>
      <c r="CV75">
        <f>IF('8. Heures sociales'!$C$3="Score",2,19)</f>
        <v>19</v>
      </c>
      <c r="CW75">
        <f>IF('8. Heures sociales'!$C$3="Score",2,19)</f>
        <v>19</v>
      </c>
      <c r="CX75">
        <f>IF('8. Heures sociales'!$C$3="Score",2,17)</f>
        <v>17</v>
      </c>
      <c r="CY75">
        <f>IF('8. Heures sociales'!$C$3="Score",2,17)</f>
        <v>17</v>
      </c>
      <c r="CZ75">
        <f>IF('8. Heures sociales'!$C$3="Score",2,21.5)</f>
        <v>21.5</v>
      </c>
      <c r="DA75">
        <f>IF('8. Heures sociales'!$C$3="Score",1,11)</f>
        <v>11</v>
      </c>
    </row>
    <row r="76" spans="2:105" x14ac:dyDescent="0.35">
      <c r="B76" s="186" t="s">
        <v>1171</v>
      </c>
      <c r="D76" s="478">
        <f t="shared" si="4"/>
        <v>12.4</v>
      </c>
      <c r="E76">
        <f>IF('8. Heures sociales'!$C$3="Score",,)</f>
        <v>0</v>
      </c>
      <c r="P76">
        <f>IF('8. Heures sociales'!$C$3="Score",,)</f>
        <v>0</v>
      </c>
      <c r="Q76">
        <f>IF('8. Heures sociales'!$C$3="Score",,)</f>
        <v>0</v>
      </c>
      <c r="R76">
        <f>IF('8. Heures sociales'!$C$3="Score",,)</f>
        <v>0</v>
      </c>
      <c r="S76">
        <f>IF('8. Heures sociales'!$C$3="Score",,)</f>
        <v>0</v>
      </c>
      <c r="T76">
        <f>IF('8. Heures sociales'!$C$3="Score",,)</f>
        <v>0</v>
      </c>
      <c r="U76">
        <f>IF('8. Heures sociales'!$C$3="Score",0,4)</f>
        <v>4</v>
      </c>
      <c r="V76">
        <f>IF('8. Heures sociales'!$C$3="Score",1,6)</f>
        <v>6</v>
      </c>
      <c r="W76">
        <f>IF('8. Heures sociales'!$C$3="Score",1,8)</f>
        <v>8</v>
      </c>
      <c r="X76">
        <f>IF('8. Heures sociales'!$C$3="Score",1,6)</f>
        <v>6</v>
      </c>
      <c r="Y76">
        <f>IF('8. Heures sociales'!$C$3="Score",0,4)</f>
        <v>4</v>
      </c>
      <c r="Z76">
        <f>IF('8. Heures sociales'!$C$3="Score",0,4)</f>
        <v>4</v>
      </c>
      <c r="AA76">
        <f>IF('8. Heures sociales'!$C$3="Score",2,15)</f>
        <v>15</v>
      </c>
      <c r="AB76">
        <f>IF('8. Heures sociales'!$C$3="Score",2,26)</f>
        <v>26</v>
      </c>
      <c r="AC76">
        <f>IF('8. Heures sociales'!$C$3="Score",2,28)</f>
        <v>28</v>
      </c>
      <c r="AD76">
        <f>IF('8. Heures sociales'!$C$3="Score",2,26)</f>
        <v>26</v>
      </c>
      <c r="AE76">
        <f>IF('8. Heures sociales'!$C$3="Score",2,26)</f>
        <v>26</v>
      </c>
      <c r="AF76">
        <f>IF('8. Heures sociales'!$C$3="Score",2,26)</f>
        <v>26</v>
      </c>
      <c r="AG76">
        <f>IF('8. Heures sociales'!$C$3="Score",2,26)</f>
        <v>26</v>
      </c>
      <c r="AH76">
        <f>IF('8. Heures sociales'!$C$3="Score",2,19)</f>
        <v>19</v>
      </c>
      <c r="AI76">
        <f>IF('8. Heures sociales'!$C$3="Score",1,12)</f>
        <v>12</v>
      </c>
      <c r="AJ76">
        <f>IF('8. Heures sociales'!$C$3="Score",1,8)</f>
        <v>8</v>
      </c>
      <c r="AK76">
        <f>IF('8. Heures sociales'!$C$3="Score",1,8)</f>
        <v>8</v>
      </c>
      <c r="AL76">
        <f>IF('8. Heures sociales'!$C$3="Score",1,8)</f>
        <v>8</v>
      </c>
      <c r="AM76">
        <f>IF('8. Heures sociales'!$C$3="Score",1,10)</f>
        <v>10</v>
      </c>
      <c r="AN76">
        <f>IF('8. Heures sociales'!$C$3="Score",2,14)</f>
        <v>14</v>
      </c>
      <c r="AO76">
        <f>IF('8. Heures sociales'!$C$3="Score",1,10)</f>
        <v>10</v>
      </c>
      <c r="AP76">
        <f>IF('8. Heures sociales'!$C$3="Score",1,6)</f>
        <v>6</v>
      </c>
      <c r="AQ76">
        <f>IF('8. Heures sociales'!$C$3="Score",1,6)</f>
        <v>6</v>
      </c>
      <c r="AR76">
        <f>IF('8. Heures sociales'!$C$3="Score",1,8)</f>
        <v>8</v>
      </c>
      <c r="AS76">
        <f>IF('8. Heures sociales'!$C$3="Score",1,10)</f>
        <v>10</v>
      </c>
      <c r="AT76">
        <f>IF('8. Heures sociales'!$C$3="Score",1,10)</f>
        <v>10</v>
      </c>
      <c r="AU76">
        <f>IF('8. Heures sociales'!$C$3="Score",1,6)</f>
        <v>6</v>
      </c>
      <c r="AV76">
        <f>IF('8. Heures sociales'!$C$3="Score",1,6)</f>
        <v>6</v>
      </c>
      <c r="AW76">
        <f>IF('8. Heures sociales'!$C$3="Score",1,6)</f>
        <v>6</v>
      </c>
      <c r="AX76">
        <f>IF('8. Heures sociales'!$C$3="Score",1,8)</f>
        <v>8</v>
      </c>
      <c r="AY76">
        <f>IF('8. Heures sociales'!$C$3="Score",1,10)</f>
        <v>10</v>
      </c>
      <c r="AZ76">
        <f>IF('8. Heures sociales'!$C$3="Score",1,12)</f>
        <v>12</v>
      </c>
      <c r="BA76">
        <f>IF('8. Heures sociales'!$C$3="Score",1,10)</f>
        <v>10</v>
      </c>
      <c r="BB76">
        <f>IF('8. Heures sociales'!$C$3="Score",1,10)</f>
        <v>10</v>
      </c>
      <c r="BC76">
        <f>IF('8. Heures sociales'!$C$3="Score",1,10)</f>
        <v>10</v>
      </c>
      <c r="BD76">
        <f>IF('8. Heures sociales'!$C$3="Score",1,10)</f>
        <v>10</v>
      </c>
      <c r="BE76">
        <f>IF('8. Heures sociales'!$C$3="Score",1,12)</f>
        <v>12</v>
      </c>
      <c r="BF76">
        <f>IF('8. Heures sociales'!$C$3="Score",1,12)</f>
        <v>12</v>
      </c>
      <c r="BG76">
        <f>IF('8. Heures sociales'!$C$3="Score",1,8)</f>
        <v>8</v>
      </c>
      <c r="BH76">
        <f>IF('8. Heures sociales'!$C$3="Score",1,8)</f>
        <v>8</v>
      </c>
      <c r="BI76">
        <f>IF('8. Heures sociales'!$C$3="Score",1,8)</f>
        <v>8</v>
      </c>
      <c r="BJ76">
        <f>IF('8. Heures sociales'!$C$3="Score",2,19)</f>
        <v>19</v>
      </c>
      <c r="BK76">
        <f>IF('8. Heures sociales'!$C$3="Score",2,30)</f>
        <v>30</v>
      </c>
      <c r="BL76">
        <f>IF('8. Heures sociales'!$C$3="Score",2,30)</f>
        <v>30</v>
      </c>
      <c r="BM76">
        <f>IF('8. Heures sociales'!$C$3="Score",2,26)</f>
        <v>26</v>
      </c>
      <c r="BN76">
        <f>IF('8. Heures sociales'!$C$3="Score",2,26)</f>
        <v>26</v>
      </c>
      <c r="BO76">
        <f>IF('8. Heures sociales'!$C$3="Score",2,26)</f>
        <v>26</v>
      </c>
      <c r="BP76">
        <f>IF('8. Heures sociales'!$C$3="Score",2,28)</f>
        <v>28</v>
      </c>
      <c r="BQ76">
        <f>IF('8. Heures sociales'!$C$3="Score",2,21)</f>
        <v>21</v>
      </c>
      <c r="BR76">
        <f>IF('8. Heures sociales'!$C$3="Score",2,14)</f>
        <v>14</v>
      </c>
      <c r="BS76">
        <f>IF('8. Heures sociales'!$C$3="Score",1,10)</f>
        <v>10</v>
      </c>
      <c r="BT76">
        <f>IF('8. Heures sociales'!$C$3="Score",1,10)</f>
        <v>10</v>
      </c>
      <c r="BU76">
        <f>IF('8. Heures sociales'!$C$3="Score",1,10)</f>
        <v>10</v>
      </c>
      <c r="BV76">
        <f>IF('8. Heures sociales'!$C$3="Score",1,12)</f>
        <v>12</v>
      </c>
      <c r="BW76">
        <f>IF('8. Heures sociales'!$C$3="Score",2,14)</f>
        <v>14</v>
      </c>
      <c r="BX76">
        <f>IF('8. Heures sociales'!$C$3="Score",1,10)</f>
        <v>10</v>
      </c>
      <c r="BY76">
        <f>IF('8. Heures sociales'!$C$3="Score",1,6)</f>
        <v>6</v>
      </c>
      <c r="BZ76">
        <f>IF('8. Heures sociales'!$C$3="Score",1,6)</f>
        <v>6</v>
      </c>
      <c r="CA76">
        <f>IF('8. Heures sociales'!$C$3="Score",1,8)</f>
        <v>8</v>
      </c>
      <c r="CB76">
        <f>IF('8. Heures sociales'!$C$3="Score",1,10)</f>
        <v>10</v>
      </c>
      <c r="CC76">
        <f>IF('8. Heures sociales'!$C$3="Score",1,8)</f>
        <v>8</v>
      </c>
      <c r="CD76">
        <f>IF('8. Heures sociales'!$C$3="Score",0,4)</f>
        <v>4</v>
      </c>
      <c r="CE76">
        <f>IF('8. Heures sociales'!$C$3="Score",0,4)</f>
        <v>4</v>
      </c>
      <c r="CF76">
        <f>IF('8. Heures sociales'!$C$3="Score",0,4)</f>
        <v>4</v>
      </c>
      <c r="CG76">
        <f>IF('8. Heures sociales'!$C$3="Score",0,4)</f>
        <v>4</v>
      </c>
      <c r="CH76">
        <f>IF('8. Heures sociales'!$C$3="Score",0,2)</f>
        <v>2</v>
      </c>
      <c r="CI76">
        <f>IF('8. Heures sociales'!$C$3="Score",0,0)</f>
        <v>0</v>
      </c>
      <c r="CJ76">
        <f>IF('8. Heures sociales'!$C$3="Score",0,0)</f>
        <v>0</v>
      </c>
      <c r="CK76">
        <f>IF('8. Heures sociales'!$C$3="Score",0,2)</f>
        <v>2</v>
      </c>
      <c r="CL76">
        <f>IF('8. Heures sociales'!$C$3="Score",1,13)</f>
        <v>13</v>
      </c>
      <c r="CM76">
        <f>IF('8. Heures sociales'!$C$3="Score",2,24)</f>
        <v>24</v>
      </c>
      <c r="CN76">
        <f>IF('8. Heures sociales'!$C$3="Score",2,24)</f>
        <v>24</v>
      </c>
      <c r="CO76">
        <f>IF('8. Heures sociales'!$C$3="Score",2,24)</f>
        <v>24</v>
      </c>
      <c r="CP76">
        <f>IF('8. Heures sociales'!$C$3="Score",2,24)</f>
        <v>24</v>
      </c>
      <c r="CQ76">
        <f>IF('8. Heures sociales'!$C$3="Score",2,28)</f>
        <v>28</v>
      </c>
      <c r="CR76">
        <f>IF('8. Heures sociales'!$C$3="Score",2,30)</f>
        <v>30</v>
      </c>
      <c r="CS76">
        <f>IF('8. Heures sociales'!$C$3="Score",2,19)</f>
        <v>19</v>
      </c>
      <c r="CT76">
        <f>IF('8. Heures sociales'!$C$3="Score",1,8)</f>
        <v>8</v>
      </c>
      <c r="CU76">
        <f>IF('8. Heures sociales'!$C$3="Score",1,8)</f>
        <v>8</v>
      </c>
      <c r="CV76">
        <f>IF('8. Heures sociales'!$C$3="Score",1,8)</f>
        <v>8</v>
      </c>
      <c r="CW76">
        <f>IF('8. Heures sociales'!$C$3="Score",1,10)</f>
        <v>10</v>
      </c>
      <c r="CX76">
        <f>IF('8. Heures sociales'!$C$3="Score",1,8)</f>
        <v>8</v>
      </c>
      <c r="CY76">
        <f>IF('8. Heures sociales'!$C$3="Score",1,6)</f>
        <v>6</v>
      </c>
      <c r="CZ76">
        <f>IF('8. Heures sociales'!$C$3="Score",0,3)</f>
        <v>3</v>
      </c>
      <c r="DA76">
        <f>IF('8. Heures sociales'!$C$3="Score",0,3)</f>
        <v>3</v>
      </c>
    </row>
    <row r="77" spans="2:105" x14ac:dyDescent="0.35">
      <c r="B77" s="186" t="s">
        <v>1172</v>
      </c>
      <c r="D77" s="478">
        <f t="shared" si="4"/>
        <v>12.411764705882353</v>
      </c>
      <c r="E77">
        <f>IF('8. Heures sociales'!$C$3="Score",,)</f>
        <v>0</v>
      </c>
      <c r="P77">
        <f>IF('8. Heures sociales'!$C$3="Score",,)</f>
        <v>0</v>
      </c>
      <c r="Q77">
        <f>IF('8. Heures sociales'!$C$3="Score",,)</f>
        <v>0</v>
      </c>
      <c r="R77">
        <f>IF('8. Heures sociales'!$C$3="Score",,)</f>
        <v>0</v>
      </c>
      <c r="S77">
        <f>IF('8. Heures sociales'!$C$3="Score",,)</f>
        <v>0</v>
      </c>
      <c r="T77">
        <f>IF('8. Heures sociales'!$C$3="Score",,)</f>
        <v>0</v>
      </c>
      <c r="U77">
        <f>IF('8. Heures sociales'!$C$3="Score",1,6)</f>
        <v>6</v>
      </c>
      <c r="V77">
        <f>IF('8. Heures sociales'!$C$3="Score",1,8)</f>
        <v>8</v>
      </c>
      <c r="W77">
        <f>IF('8. Heures sociales'!$C$3="Score",1,10)</f>
        <v>10</v>
      </c>
      <c r="X77">
        <f>IF('8. Heures sociales'!$C$3="Score",1,6)</f>
        <v>6</v>
      </c>
      <c r="Y77">
        <f>IF('8. Heures sociales'!$C$3="Score",1,6)</f>
        <v>6</v>
      </c>
      <c r="Z77">
        <f>IF('8. Heures sociales'!$C$3="Score",1,6)</f>
        <v>6</v>
      </c>
      <c r="AA77">
        <f>IF('8. Heures sociales'!$C$3="Score",2,17)</f>
        <v>17</v>
      </c>
      <c r="AB77">
        <f>IF('8. Heures sociales'!$C$3="Score",2,28)</f>
        <v>28</v>
      </c>
      <c r="AC77">
        <f>IF('8. Heures sociales'!$C$3="Score",2,30)</f>
        <v>30</v>
      </c>
      <c r="AD77">
        <f>IF('8. Heures sociales'!$C$3="Score",2,26)</f>
        <v>26</v>
      </c>
      <c r="AE77">
        <f>IF('8. Heures sociales'!$C$3="Score",2,26)</f>
        <v>26</v>
      </c>
      <c r="AF77">
        <f>IF('8. Heures sociales'!$C$3="Score",2,26)</f>
        <v>26</v>
      </c>
      <c r="AG77">
        <f>IF('8. Heures sociales'!$C$3="Score",2,26)</f>
        <v>26</v>
      </c>
      <c r="AH77">
        <f>IF('8. Heures sociales'!$C$3="Score",2,19)</f>
        <v>19</v>
      </c>
      <c r="AI77">
        <f>IF('8. Heures sociales'!$C$3="Score",1,12)</f>
        <v>12</v>
      </c>
      <c r="AJ77">
        <f>IF('8. Heures sociales'!$C$3="Score",1,8)</f>
        <v>8</v>
      </c>
      <c r="AK77">
        <f>IF('8. Heures sociales'!$C$3="Score",1,8)</f>
        <v>8</v>
      </c>
      <c r="AL77">
        <f>IF('8. Heures sociales'!$C$3="Score",1,8)</f>
        <v>8</v>
      </c>
      <c r="AM77">
        <f>IF('8. Heures sociales'!$C$3="Score",1,12)</f>
        <v>12</v>
      </c>
      <c r="AN77">
        <f>IF('8. Heures sociales'!$C$3="Score",2,16)</f>
        <v>16</v>
      </c>
      <c r="AO77">
        <f>IF('8. Heures sociales'!$C$3="Score",1,12)</f>
        <v>12</v>
      </c>
      <c r="AP77">
        <f>IF('8. Heures sociales'!$C$3="Score",1,8)</f>
        <v>8</v>
      </c>
      <c r="AQ77">
        <f>IF('8. Heures sociales'!$C$3="Score",1,8)</f>
        <v>8</v>
      </c>
      <c r="AR77">
        <f>IF('8. Heures sociales'!$C$3="Score",1,8)</f>
        <v>8</v>
      </c>
      <c r="AS77">
        <f>IF('8. Heures sociales'!$C$3="Score",1,10)</f>
        <v>10</v>
      </c>
      <c r="AT77">
        <f>IF('8. Heures sociales'!$C$3="Score",1,8)</f>
        <v>8</v>
      </c>
      <c r="AU77">
        <f>IF('8. Heures sociales'!$C$3="Score",0,4)</f>
        <v>4</v>
      </c>
      <c r="AV77">
        <f>IF('8. Heures sociales'!$C$3="Score",0,4)</f>
        <v>4</v>
      </c>
      <c r="AW77">
        <f>IF('8. Heures sociales'!$C$3="Score",0,4)</f>
        <v>4</v>
      </c>
      <c r="AX77">
        <f>IF('8. Heures sociales'!$C$3="Score",1,6)</f>
        <v>6</v>
      </c>
      <c r="AY77">
        <f>IF('8. Heures sociales'!$C$3="Score",1,10)</f>
        <v>10</v>
      </c>
      <c r="AZ77">
        <f>IF('8. Heures sociales'!$C$3="Score",1,12)</f>
        <v>12</v>
      </c>
      <c r="BA77">
        <f>IF('8. Heures sociales'!$C$3="Score",1,10)</f>
        <v>10</v>
      </c>
      <c r="BB77">
        <f>IF('8. Heures sociales'!$C$3="Score",1,10)</f>
        <v>10</v>
      </c>
      <c r="BC77">
        <f>IF('8. Heures sociales'!$C$3="Score",2,21)</f>
        <v>21</v>
      </c>
      <c r="BD77">
        <f>IF('8. Heures sociales'!$C$3="Score",2,21)</f>
        <v>21</v>
      </c>
      <c r="BE77">
        <f>IF('8. Heures sociales'!$C$3="Score",2,21)</f>
        <v>21</v>
      </c>
      <c r="BF77">
        <f>IF('8. Heures sociales'!$C$3="Score",2,21)</f>
        <v>21</v>
      </c>
      <c r="BG77">
        <f>IF('8. Heures sociales'!$C$3="Score",2,17)</f>
        <v>17</v>
      </c>
      <c r="BH77">
        <f>IF('8. Heures sociales'!$C$3="Score",2,17)</f>
        <v>17</v>
      </c>
      <c r="BI77">
        <f>IF('8. Heures sociales'!$C$3="Score",2,17)</f>
        <v>17</v>
      </c>
      <c r="BJ77">
        <f>IF('8. Heures sociales'!$C$3="Score",2,17)</f>
        <v>17</v>
      </c>
      <c r="BK77">
        <f>IF('8. Heures sociales'!$C$3="Score",2,28)</f>
        <v>28</v>
      </c>
      <c r="BL77">
        <f>IF('8. Heures sociales'!$C$3="Score",2,30)</f>
        <v>30</v>
      </c>
      <c r="BM77">
        <f>IF('8. Heures sociales'!$C$3="Score",2,26)</f>
        <v>26</v>
      </c>
      <c r="BN77">
        <f>IF('8. Heures sociales'!$C$3="Score",2,26)</f>
        <v>26</v>
      </c>
      <c r="BO77">
        <f>IF('8. Heures sociales'!$C$3="Score",2,26)</f>
        <v>26</v>
      </c>
      <c r="BP77">
        <f>IF('8. Heures sociales'!$C$3="Score",2,30)</f>
        <v>30</v>
      </c>
      <c r="BQ77">
        <f>IF('8. Heures sociales'!$C$3="Score",2,19)</f>
        <v>19</v>
      </c>
      <c r="BR77">
        <f>IF('8. Heures sociales'!$C$3="Score",1,8)</f>
        <v>8</v>
      </c>
      <c r="BS77">
        <f>IF('8. Heures sociales'!$C$3="Score",0,4)</f>
        <v>4</v>
      </c>
      <c r="BT77">
        <f>IF('8. Heures sociales'!$C$3="Score",1,6)</f>
        <v>6</v>
      </c>
      <c r="BU77">
        <f>IF('8. Heures sociales'!$C$3="Score",1,8)</f>
        <v>8</v>
      </c>
      <c r="BV77">
        <f>IF('8. Heures sociales'!$C$3="Score",1,12)</f>
        <v>12</v>
      </c>
      <c r="BW77">
        <f>IF('8. Heures sociales'!$C$3="Score",1,8)</f>
        <v>8</v>
      </c>
      <c r="BX77">
        <f>IF('8. Heures sociales'!$C$3="Score",1,8)</f>
        <v>8</v>
      </c>
      <c r="BY77">
        <f>IF('8. Heures sociales'!$C$3="Score",1,8)</f>
        <v>8</v>
      </c>
      <c r="BZ77">
        <f>IF('8. Heures sociales'!$C$3="Score",1,10)</f>
        <v>10</v>
      </c>
      <c r="CA77">
        <f>IF('8. Heures sociales'!$C$3="Score",1,12)</f>
        <v>12</v>
      </c>
      <c r="CB77">
        <f>IF('8. Heures sociales'!$C$3="Score",2,14)</f>
        <v>14</v>
      </c>
      <c r="CC77">
        <f>IF('8. Heures sociales'!$C$3="Score",1,10)</f>
        <v>10</v>
      </c>
      <c r="CD77">
        <f>IF('8. Heures sociales'!$C$3="Score",1,10)</f>
        <v>10</v>
      </c>
      <c r="CE77">
        <f>IF('8. Heures sociales'!$C$3="Score",1,10)</f>
        <v>10</v>
      </c>
      <c r="CF77">
        <f>IF('8. Heures sociales'!$C$3="Score",1,10)</f>
        <v>10</v>
      </c>
      <c r="CG77">
        <f>IF('8. Heures sociales'!$C$3="Score",1,8)</f>
        <v>8</v>
      </c>
      <c r="CH77">
        <f>IF('8. Heures sociales'!$C$3="Score",0,4)</f>
        <v>4</v>
      </c>
      <c r="CI77">
        <f>IF('8. Heures sociales'!$C$3="Score",0,0)</f>
        <v>0</v>
      </c>
      <c r="CJ77">
        <f>IF('8. Heures sociales'!$C$3="Score",0,0)</f>
        <v>0</v>
      </c>
      <c r="CK77">
        <f>IF('8. Heures sociales'!$C$3="Score",0,2)</f>
        <v>2</v>
      </c>
      <c r="CL77">
        <f>IF('8. Heures sociales'!$C$3="Score",1,6)</f>
        <v>6</v>
      </c>
      <c r="CM77">
        <f>IF('8. Heures sociales'!$C$3="Score",1,10)</f>
        <v>10</v>
      </c>
      <c r="CN77">
        <f>IF('8. Heures sociales'!$C$3="Score",1,10)</f>
        <v>10</v>
      </c>
      <c r="CO77">
        <f>IF('8. Heures sociales'!$C$3="Score",1,10)</f>
        <v>10</v>
      </c>
      <c r="CP77">
        <f>IF('8. Heures sociales'!$C$3="Score",1,10)</f>
        <v>10</v>
      </c>
      <c r="CQ77">
        <f>IF('8. Heures sociales'!$C$3="Score",2,14)</f>
        <v>14</v>
      </c>
      <c r="CR77">
        <f>IF('8. Heures sociales'!$C$3="Score",2,16)</f>
        <v>16</v>
      </c>
      <c r="CS77">
        <f>IF('8. Heures sociales'!$C$3="Score",1,12)</f>
        <v>12</v>
      </c>
      <c r="CT77">
        <f>IF('8. Heures sociales'!$C$3="Score",1,8)</f>
        <v>8</v>
      </c>
      <c r="CU77">
        <f>IF('8. Heures sociales'!$C$3="Score",1,8)</f>
        <v>8</v>
      </c>
      <c r="CV77">
        <f>IF('8. Heures sociales'!$C$3="Score",1,8)</f>
        <v>8</v>
      </c>
      <c r="CW77">
        <f>IF('8. Heures sociales'!$C$3="Score",1,10)</f>
        <v>10</v>
      </c>
      <c r="CX77">
        <f>IF('8. Heures sociales'!$C$3="Score",1,8)</f>
        <v>8</v>
      </c>
      <c r="CY77">
        <f>IF('8. Heures sociales'!$C$3="Score",1,8)</f>
        <v>8</v>
      </c>
      <c r="CZ77">
        <f>IF('8. Heures sociales'!$C$3="Score",0,5)</f>
        <v>5</v>
      </c>
      <c r="DA77">
        <f>IF('8. Heures sociales'!$C$3="Score",0,5)</f>
        <v>5</v>
      </c>
    </row>
    <row r="78" spans="2:105" x14ac:dyDescent="0.35">
      <c r="B78" s="186" t="s">
        <v>1173</v>
      </c>
      <c r="D78" s="478">
        <f t="shared" si="4"/>
        <v>11.329411764705883</v>
      </c>
      <c r="E78">
        <f>IF('8. Heures sociales'!$C$3="Score",,)</f>
        <v>0</v>
      </c>
      <c r="P78">
        <f>IF('8. Heures sociales'!$C$3="Score",,)</f>
        <v>0</v>
      </c>
      <c r="Q78">
        <f>IF('8. Heures sociales'!$C$3="Score",,)</f>
        <v>0</v>
      </c>
      <c r="R78">
        <f>IF('8. Heures sociales'!$C$3="Score",,)</f>
        <v>0</v>
      </c>
      <c r="S78">
        <f>IF('8. Heures sociales'!$C$3="Score",,)</f>
        <v>0</v>
      </c>
      <c r="T78">
        <f>IF('8. Heures sociales'!$C$3="Score",,)</f>
        <v>0</v>
      </c>
      <c r="U78">
        <f>IF('8. Heures sociales'!$C$3="Score",0,4)</f>
        <v>4</v>
      </c>
      <c r="V78">
        <f>IF('8. Heures sociales'!$C$3="Score",1,6)</f>
        <v>6</v>
      </c>
      <c r="W78">
        <f>IF('8. Heures sociales'!$C$3="Score",1,8)</f>
        <v>8</v>
      </c>
      <c r="X78">
        <f>IF('8. Heures sociales'!$C$3="Score",1,8)</f>
        <v>8</v>
      </c>
      <c r="Y78">
        <f>IF('8. Heures sociales'!$C$3="Score",1,6)</f>
        <v>6</v>
      </c>
      <c r="Z78">
        <f>IF('8. Heures sociales'!$C$3="Score",1,6)</f>
        <v>6</v>
      </c>
      <c r="AA78">
        <f>IF('8. Heures sociales'!$C$3="Score",1,6)</f>
        <v>6</v>
      </c>
      <c r="AB78">
        <f>IF('8. Heures sociales'!$C$3="Score",1,6)</f>
        <v>6</v>
      </c>
      <c r="AC78">
        <f>IF('8. Heures sociales'!$C$3="Score",1,8)</f>
        <v>8</v>
      </c>
      <c r="AD78">
        <f>IF('8. Heures sociales'!$C$3="Score",1,10)</f>
        <v>10</v>
      </c>
      <c r="AE78">
        <f>IF('8. Heures sociales'!$C$3="Score",1,8)</f>
        <v>8</v>
      </c>
      <c r="AF78">
        <f>IF('8. Heures sociales'!$C$3="Score",1,8)</f>
        <v>8</v>
      </c>
      <c r="AG78">
        <f>IF('8. Heures sociales'!$C$3="Score",1,8)</f>
        <v>8</v>
      </c>
      <c r="AH78">
        <f>IF('8. Heures sociales'!$C$3="Score",1,8)</f>
        <v>8</v>
      </c>
      <c r="AI78">
        <f>IF('8. Heures sociales'!$C$3="Score",2,19)</f>
        <v>19</v>
      </c>
      <c r="AJ78">
        <f>IF('8. Heures sociales'!$C$3="Score",2,19)</f>
        <v>19</v>
      </c>
      <c r="AK78">
        <f>IF('8. Heures sociales'!$C$3="Score",2,15)</f>
        <v>15</v>
      </c>
      <c r="AL78">
        <f>IF('8. Heures sociales'!$C$3="Score",2,15)</f>
        <v>15</v>
      </c>
      <c r="AM78">
        <f>IF('8. Heures sociales'!$C$3="Score",2,15)</f>
        <v>15</v>
      </c>
      <c r="AN78">
        <f>IF('8. Heures sociales'!$C$3="Score",2,15)</f>
        <v>15</v>
      </c>
      <c r="AO78">
        <f>IF('8. Heures sociales'!$C$3="Score",2,19)</f>
        <v>19</v>
      </c>
      <c r="AP78">
        <f>IF('8. Heures sociales'!$C$3="Score",1,8)</f>
        <v>8</v>
      </c>
      <c r="AQ78">
        <f>IF('8. Heures sociales'!$C$3="Score",0,4)</f>
        <v>4</v>
      </c>
      <c r="AR78">
        <f>IF('8. Heures sociales'!$C$3="Score",0,4)</f>
        <v>4</v>
      </c>
      <c r="AS78">
        <f>IF('8. Heures sociales'!$C$3="Score",0,4)</f>
        <v>4</v>
      </c>
      <c r="AT78">
        <f>IF('8. Heures sociales'!$C$3="Score",1,6)</f>
        <v>6</v>
      </c>
      <c r="AU78">
        <f>IF('8. Heures sociales'!$C$3="Score",1,8)</f>
        <v>8</v>
      </c>
      <c r="AV78">
        <f>IF('8. Heures sociales'!$C$3="Score",0,4)</f>
        <v>4</v>
      </c>
      <c r="AW78">
        <f>IF('8. Heures sociales'!$C$3="Score",0,4)</f>
        <v>4</v>
      </c>
      <c r="AX78">
        <f>IF('8. Heures sociales'!$C$3="Score",1,6)</f>
        <v>6</v>
      </c>
      <c r="AY78">
        <f>IF('8. Heures sociales'!$C$3="Score",1,8)</f>
        <v>8</v>
      </c>
      <c r="AZ78">
        <f>IF('8. Heures sociales'!$C$3="Score",1,10)</f>
        <v>10</v>
      </c>
      <c r="BA78">
        <f>IF('8. Heures sociales'!$C$3="Score",1,12)</f>
        <v>12</v>
      </c>
      <c r="BB78">
        <f>IF('8. Heures sociales'!$C$3="Score",1,10)</f>
        <v>10</v>
      </c>
      <c r="BC78">
        <f>IF('8. Heures sociales'!$C$3="Score",1,10)</f>
        <v>10</v>
      </c>
      <c r="BD78">
        <f>IF('8. Heures sociales'!$C$3="Score",2,21)</f>
        <v>21</v>
      </c>
      <c r="BE78">
        <f>IF('8. Heures sociales'!$C$3="Score",2,19)</f>
        <v>19</v>
      </c>
      <c r="BF78">
        <f>IF('8. Heures sociales'!$C$3="Score",2,17)</f>
        <v>17</v>
      </c>
      <c r="BG78">
        <f>IF('8. Heures sociales'!$C$3="Score",2,15)</f>
        <v>15</v>
      </c>
      <c r="BH78">
        <f>IF('8. Heures sociales'!$C$3="Score",1,11)</f>
        <v>11</v>
      </c>
      <c r="BI78">
        <f>IF('8. Heures sociales'!$C$3="Score",1,13)</f>
        <v>13</v>
      </c>
      <c r="BJ78">
        <f>IF('8. Heures sociales'!$C$3="Score",2,24)</f>
        <v>24</v>
      </c>
      <c r="BK78">
        <f>IF('8. Heures sociales'!$C$3="Score",2,24)</f>
        <v>24</v>
      </c>
      <c r="BL78">
        <f>IF('8. Heures sociales'!$C$3="Score",2,24)</f>
        <v>24</v>
      </c>
      <c r="BM78">
        <f>IF('8. Heures sociales'!$C$3="Score",2,24)</f>
        <v>24</v>
      </c>
      <c r="BN78">
        <f>IF('8. Heures sociales'!$C$3="Score",2,24)</f>
        <v>24</v>
      </c>
      <c r="BO78">
        <f>IF('8. Heures sociales'!$C$3="Score",2,24)</f>
        <v>24</v>
      </c>
      <c r="BP78">
        <f>IF('8. Heures sociales'!$C$3="Score",2,22)</f>
        <v>22</v>
      </c>
      <c r="BQ78">
        <f>IF('8. Heures sociales'!$C$3="Score",2,15)</f>
        <v>15</v>
      </c>
      <c r="BR78">
        <f>IF('8. Heures sociales'!$C$3="Score",1,8)</f>
        <v>8</v>
      </c>
      <c r="BS78">
        <f>IF('8. Heures sociales'!$C$3="Score",1,8)</f>
        <v>8</v>
      </c>
      <c r="BT78">
        <f>IF('8. Heures sociales'!$C$3="Score",1,8)</f>
        <v>8</v>
      </c>
      <c r="BU78">
        <f>IF('8. Heures sociales'!$C$3="Score",1,8)</f>
        <v>8</v>
      </c>
      <c r="BV78">
        <f>IF('8. Heures sociales'!$C$3="Score",1,12)</f>
        <v>12</v>
      </c>
      <c r="BW78">
        <f>IF('8. Heures sociales'!$C$3="Score",1,12)</f>
        <v>12</v>
      </c>
      <c r="BX78">
        <f>IF('8. Heures sociales'!$C$3="Score",1,8)</f>
        <v>8</v>
      </c>
      <c r="BY78">
        <f>IF('8. Heures sociales'!$C$3="Score",0,4)</f>
        <v>4</v>
      </c>
      <c r="BZ78">
        <f>IF('8. Heures sociales'!$C$3="Score",0,4)</f>
        <v>4</v>
      </c>
      <c r="CA78">
        <f>IF('8. Heures sociales'!$C$3="Score",0,4)</f>
        <v>4</v>
      </c>
      <c r="CB78">
        <f>IF('8. Heures sociales'!$C$3="Score",1,6)</f>
        <v>6</v>
      </c>
      <c r="CC78">
        <f>IF('8. Heures sociales'!$C$3="Score",1,6)</f>
        <v>6</v>
      </c>
      <c r="CD78">
        <f>IF('8. Heures sociales'!$C$3="Score",1,10)</f>
        <v>10</v>
      </c>
      <c r="CE78">
        <f>IF('8. Heures sociales'!$C$3="Score",1,10)</f>
        <v>10</v>
      </c>
      <c r="CF78">
        <f>IF('8. Heures sociales'!$C$3="Score",1,10)</f>
        <v>10</v>
      </c>
      <c r="CG78">
        <f>IF('8. Heures sociales'!$C$3="Score",1,10)</f>
        <v>10</v>
      </c>
      <c r="CH78">
        <f>IF('8. Heures sociales'!$C$3="Score",1,10)</f>
        <v>10</v>
      </c>
      <c r="CI78">
        <f>IF('8. Heures sociales'!$C$3="Score",1,10)</f>
        <v>10</v>
      </c>
      <c r="CJ78">
        <f>IF('8. Heures sociales'!$C$3="Score",1,10)</f>
        <v>10</v>
      </c>
      <c r="CK78">
        <f>IF('8. Heures sociales'!$C$3="Score",1,6)</f>
        <v>6</v>
      </c>
      <c r="CL78">
        <f>IF('8. Heures sociales'!$C$3="Score",1,6)</f>
        <v>6</v>
      </c>
      <c r="CM78">
        <f>IF('8. Heures sociales'!$C$3="Score",1,6)</f>
        <v>6</v>
      </c>
      <c r="CN78">
        <f>IF('8. Heures sociales'!$C$3="Score",1,6)</f>
        <v>6</v>
      </c>
      <c r="CO78">
        <f>IF('8. Heures sociales'!$C$3="Score",1,6)</f>
        <v>6</v>
      </c>
      <c r="CP78">
        <f>IF('8. Heures sociales'!$C$3="Score",0,4)</f>
        <v>4</v>
      </c>
      <c r="CQ78">
        <f>IF('8. Heures sociales'!$C$3="Score",0,0)</f>
        <v>0</v>
      </c>
      <c r="CR78">
        <f>IF('8. Heures sociales'!$C$3="Score",0,0)</f>
        <v>0</v>
      </c>
      <c r="CS78">
        <f>IF('8. Heures sociales'!$C$3="Score",1,11)</f>
        <v>11</v>
      </c>
      <c r="CT78">
        <f>IF('8. Heures sociales'!$C$3="Score",2,22)</f>
        <v>22</v>
      </c>
      <c r="CU78">
        <f>IF('8. Heures sociales'!$C$3="Score",2,26)</f>
        <v>26</v>
      </c>
      <c r="CV78">
        <f>IF('8. Heures sociales'!$C$3="Score",2,26)</f>
        <v>26</v>
      </c>
      <c r="CW78">
        <f>IF('8. Heures sociales'!$C$3="Score",2,26)</f>
        <v>26</v>
      </c>
      <c r="CX78">
        <f>IF('8. Heures sociales'!$C$3="Score",2,26)</f>
        <v>26</v>
      </c>
      <c r="CY78">
        <f>IF('8. Heures sociales'!$C$3="Score",2,26)</f>
        <v>26</v>
      </c>
      <c r="CZ78">
        <f>IF('8. Heures sociales'!$C$3="Score",1,13)</f>
        <v>13</v>
      </c>
      <c r="DA78">
        <f>IF('8. Heures sociales'!$C$3="Score",0,3)</f>
        <v>3</v>
      </c>
    </row>
    <row r="79" spans="2:105" x14ac:dyDescent="0.35">
      <c r="B79" s="186" t="s">
        <v>1174</v>
      </c>
      <c r="D79" s="478">
        <f t="shared" si="4"/>
        <v>10.894117647058824</v>
      </c>
      <c r="E79">
        <f>IF('8. Heures sociales'!$C$3="Score",,)</f>
        <v>0</v>
      </c>
      <c r="P79">
        <f>IF('8. Heures sociales'!$C$3="Score",,)</f>
        <v>0</v>
      </c>
      <c r="Q79">
        <f>IF('8. Heures sociales'!$C$3="Score",,)</f>
        <v>0</v>
      </c>
      <c r="R79">
        <f>IF('8. Heures sociales'!$C$3="Score",,)</f>
        <v>0</v>
      </c>
      <c r="S79">
        <f>IF('8. Heures sociales'!$C$3="Score",,)</f>
        <v>0</v>
      </c>
      <c r="T79">
        <f>IF('8. Heures sociales'!$C$3="Score",,)</f>
        <v>0</v>
      </c>
      <c r="U79">
        <f>IF('8. Heures sociales'!$C$3="Score",1,10)</f>
        <v>10</v>
      </c>
      <c r="V79">
        <f>IF('8. Heures sociales'!$C$3="Score",1,10)</f>
        <v>10</v>
      </c>
      <c r="W79">
        <f>IF('8. Heures sociales'!$C$3="Score",1,10)</f>
        <v>10</v>
      </c>
      <c r="X79">
        <f>IF('8. Heures sociales'!$C$3="Score",1,10)</f>
        <v>10</v>
      </c>
      <c r="Y79">
        <f>IF('8. Heures sociales'!$C$3="Score",1,8)</f>
        <v>8</v>
      </c>
      <c r="Z79">
        <f>IF('8. Heures sociales'!$C$3="Score",0,4)</f>
        <v>4</v>
      </c>
      <c r="AA79">
        <f>IF('8. Heures sociales'!$C$3="Score",0,4)</f>
        <v>4</v>
      </c>
      <c r="AB79">
        <f>IF('8. Heures sociales'!$C$3="Score",0,4)</f>
        <v>4</v>
      </c>
      <c r="AC79">
        <f>IF('8. Heures sociales'!$C$3="Score",1,6)</f>
        <v>6</v>
      </c>
      <c r="AD79">
        <f>IF('8. Heures sociales'!$C$3="Score",1,8)</f>
        <v>8</v>
      </c>
      <c r="AE79">
        <f>IF('8. Heures sociales'!$C$3="Score",1,6)</f>
        <v>6</v>
      </c>
      <c r="AF79">
        <f>IF('8. Heures sociales'!$C$3="Score",0,4)</f>
        <v>4</v>
      </c>
      <c r="AG79">
        <f>IF('8. Heures sociales'!$C$3="Score",0,4)</f>
        <v>4</v>
      </c>
      <c r="AH79">
        <f>IF('8. Heures sociales'!$C$3="Score",2,15)</f>
        <v>15</v>
      </c>
      <c r="AI79">
        <f>IF('8. Heures sociales'!$C$3="Score",2,26)</f>
        <v>26</v>
      </c>
      <c r="AJ79">
        <f>IF('8. Heures sociales'!$C$3="Score",2,28)</f>
        <v>28</v>
      </c>
      <c r="AK79">
        <f>IF('8. Heures sociales'!$C$3="Score",2,26)</f>
        <v>26</v>
      </c>
      <c r="AL79">
        <f>IF('8. Heures sociales'!$C$3="Score",2,26)</f>
        <v>26</v>
      </c>
      <c r="AM79">
        <f>IF('8. Heures sociales'!$C$3="Score",2,26)</f>
        <v>26</v>
      </c>
      <c r="AN79">
        <f>IF('8. Heures sociales'!$C$3="Score",2,26)</f>
        <v>26</v>
      </c>
      <c r="AO79">
        <f>IF('8. Heures sociales'!$C$3="Score",2,19)</f>
        <v>19</v>
      </c>
      <c r="AP79">
        <f>IF('8. Heures sociales'!$C$3="Score",1,12)</f>
        <v>12</v>
      </c>
      <c r="AQ79">
        <f>IF('8. Heures sociales'!$C$3="Score",1,8)</f>
        <v>8</v>
      </c>
      <c r="AR79">
        <f>IF('8. Heures sociales'!$C$3="Score",1,8)</f>
        <v>8</v>
      </c>
      <c r="AS79">
        <f>IF('8. Heures sociales'!$C$3="Score",1,8)</f>
        <v>8</v>
      </c>
      <c r="AT79">
        <f>IF('8. Heures sociales'!$C$3="Score",1,10)</f>
        <v>10</v>
      </c>
      <c r="AU79">
        <f>IF('8. Heures sociales'!$C$3="Score",2,14)</f>
        <v>14</v>
      </c>
      <c r="AV79">
        <f>IF('8. Heures sociales'!$C$3="Score",1,10)</f>
        <v>10</v>
      </c>
      <c r="AW79">
        <f>IF('8. Heures sociales'!$C$3="Score",1,6)</f>
        <v>6</v>
      </c>
      <c r="AX79">
        <f>IF('8. Heures sociales'!$C$3="Score",1,6)</f>
        <v>6</v>
      </c>
      <c r="AY79">
        <f>IF('8. Heures sociales'!$C$3="Score",1,8)</f>
        <v>8</v>
      </c>
      <c r="AZ79">
        <f>IF('8. Heures sociales'!$C$3="Score",1,12)</f>
        <v>12</v>
      </c>
      <c r="BA79">
        <f>IF('8. Heures sociales'!$C$3="Score",1,10)</f>
        <v>10</v>
      </c>
      <c r="BB79">
        <f>IF('8. Heures sociales'!$C$3="Score",1,6)</f>
        <v>6</v>
      </c>
      <c r="BC79">
        <f>IF('8. Heures sociales'!$C$3="Score",1,6)</f>
        <v>6</v>
      </c>
      <c r="BD79">
        <f>IF('8. Heures sociales'!$C$3="Score",1,6)</f>
        <v>6</v>
      </c>
      <c r="BE79">
        <f>IF('8. Heures sociales'!$C$3="Score",1,8)</f>
        <v>8</v>
      </c>
      <c r="BF79">
        <f>IF('8. Heures sociales'!$C$3="Score",1,10)</f>
        <v>10</v>
      </c>
      <c r="BG79">
        <f>IF('8. Heures sociales'!$C$3="Score",1,10)</f>
        <v>10</v>
      </c>
      <c r="BH79">
        <f>IF('8. Heures sociales'!$C$3="Score",1,10)</f>
        <v>10</v>
      </c>
      <c r="BI79">
        <f>IF('8. Heures sociales'!$C$3="Score",1,10)</f>
        <v>10</v>
      </c>
      <c r="BJ79">
        <f>IF('8. Heures sociales'!$C$3="Score",1,10)</f>
        <v>10</v>
      </c>
      <c r="BK79">
        <f>IF('8. Heures sociales'!$C$3="Score",1,10)</f>
        <v>10</v>
      </c>
      <c r="BL79">
        <f>IF('8. Heures sociales'!$C$3="Score",1,12)</f>
        <v>12</v>
      </c>
      <c r="BM79">
        <f>IF('8. Heures sociales'!$C$3="Score",1,12)</f>
        <v>12</v>
      </c>
      <c r="BN79">
        <f>IF('8. Heures sociales'!$C$3="Score",1,8)</f>
        <v>8</v>
      </c>
      <c r="BO79">
        <f>IF('8. Heures sociales'!$C$3="Score",1,8)</f>
        <v>8</v>
      </c>
      <c r="BP79">
        <f>IF('8. Heures sociales'!$C$3="Score",1,8)</f>
        <v>8</v>
      </c>
      <c r="BQ79">
        <f>IF('8. Heures sociales'!$C$3="Score",2,19)</f>
        <v>19</v>
      </c>
      <c r="BR79">
        <f>IF('8. Heures sociales'!$C$3="Score",2,30)</f>
        <v>30</v>
      </c>
      <c r="BS79">
        <f>IF('8. Heures sociales'!$C$3="Score",2,30)</f>
        <v>30</v>
      </c>
      <c r="BT79">
        <f>IF('8. Heures sociales'!$C$3="Score",2,26)</f>
        <v>26</v>
      </c>
      <c r="BU79">
        <f>IF('8. Heures sociales'!$C$3="Score",2,26)</f>
        <v>26</v>
      </c>
      <c r="BV79">
        <f>IF('8. Heures sociales'!$C$3="Score",2,26)</f>
        <v>26</v>
      </c>
      <c r="BW79">
        <f>IF('8. Heures sociales'!$C$3="Score",2,26)</f>
        <v>26</v>
      </c>
      <c r="BX79">
        <f>IF('8. Heures sociales'!$C$3="Score",2,15)</f>
        <v>15</v>
      </c>
      <c r="BY79">
        <f>IF('8. Heures sociales'!$C$3="Score",0,4)</f>
        <v>4</v>
      </c>
      <c r="BZ79">
        <f>IF('8. Heures sociales'!$C$3="Score",0,2)</f>
        <v>2</v>
      </c>
      <c r="CA79">
        <f>IF('8. Heures sociales'!$C$3="Score",0,2)</f>
        <v>2</v>
      </c>
      <c r="CB79">
        <f>IF('8. Heures sociales'!$C$3="Score",0,2)</f>
        <v>2</v>
      </c>
      <c r="CC79">
        <f>IF('8. Heures sociales'!$C$3="Score",0,4)</f>
        <v>4</v>
      </c>
      <c r="CD79">
        <f>IF('8. Heures sociales'!$C$3="Score",0,4)</f>
        <v>4</v>
      </c>
      <c r="CE79">
        <f>IF('8. Heures sociales'!$C$3="Score",0,4)</f>
        <v>4</v>
      </c>
      <c r="CF79">
        <f>IF('8. Heures sociales'!$C$3="Score",0,4)</f>
        <v>4</v>
      </c>
      <c r="CG79">
        <f>IF('8. Heures sociales'!$C$3="Score",0,2)</f>
        <v>2</v>
      </c>
      <c r="CH79">
        <f>IF('8. Heures sociales'!$C$3="Score",0,4)</f>
        <v>4</v>
      </c>
      <c r="CI79">
        <f>IF('8. Heures sociales'!$C$3="Score",1,8)</f>
        <v>8</v>
      </c>
      <c r="CJ79">
        <f>IF('8. Heures sociales'!$C$3="Score",1,6)</f>
        <v>6</v>
      </c>
      <c r="CK79">
        <f>IF('8. Heures sociales'!$C$3="Score",1,6)</f>
        <v>6</v>
      </c>
      <c r="CL79">
        <f>IF('8. Heures sociales'!$C$3="Score",1,10)</f>
        <v>10</v>
      </c>
      <c r="CM79">
        <f>IF('8. Heures sociales'!$C$3="Score",2,14)</f>
        <v>14</v>
      </c>
      <c r="CN79">
        <f>IF('8. Heures sociales'!$C$3="Score",2,14)</f>
        <v>14</v>
      </c>
      <c r="CO79">
        <f>IF('8. Heures sociales'!$C$3="Score",1,12)</f>
        <v>12</v>
      </c>
      <c r="CP79">
        <f>IF('8. Heures sociales'!$C$3="Score",1,8)</f>
        <v>8</v>
      </c>
      <c r="CQ79">
        <f>IF('8. Heures sociales'!$C$3="Score",1,8)</f>
        <v>8</v>
      </c>
      <c r="CR79">
        <f>IF('8. Heures sociales'!$C$3="Score",1,10)</f>
        <v>10</v>
      </c>
      <c r="CS79">
        <f>IF('8. Heures sociales'!$C$3="Score",1,6)</f>
        <v>6</v>
      </c>
      <c r="CT79">
        <f>IF('8. Heures sociales'!$C$3="Score",0,2)</f>
        <v>2</v>
      </c>
      <c r="CU79">
        <f>IF('8. Heures sociales'!$C$3="Score",1,6)</f>
        <v>6</v>
      </c>
      <c r="CV79">
        <f>IF('8. Heures sociales'!$C$3="Score",1,10)</f>
        <v>10</v>
      </c>
      <c r="CW79">
        <f>IF('8. Heures sociales'!$C$3="Score",1,10)</f>
        <v>10</v>
      </c>
      <c r="CX79">
        <f>IF('8. Heures sociales'!$C$3="Score",1,10)</f>
        <v>10</v>
      </c>
      <c r="CY79">
        <f>IF('8. Heures sociales'!$C$3="Score",1,12)</f>
        <v>12</v>
      </c>
      <c r="CZ79">
        <f>IF('8. Heures sociales'!$C$3="Score",1,9)</f>
        <v>9</v>
      </c>
      <c r="DA79">
        <f>IF('8. Heures sociales'!$C$3="Score",1,9)</f>
        <v>9</v>
      </c>
    </row>
    <row r="80" spans="2:105" x14ac:dyDescent="0.35">
      <c r="B80" s="186" t="s">
        <v>1175</v>
      </c>
      <c r="D80" s="478">
        <f t="shared" si="4"/>
        <v>7.0588235294117645</v>
      </c>
      <c r="E80">
        <f>IF('8. Heures sociales'!$C$3="Score",,)</f>
        <v>0</v>
      </c>
      <c r="P80">
        <f>IF('8. Heures sociales'!$C$3="Score",,)</f>
        <v>0</v>
      </c>
      <c r="Q80">
        <f>IF('8. Heures sociales'!$C$3="Score",,)</f>
        <v>0</v>
      </c>
      <c r="R80">
        <f>IF('8. Heures sociales'!$C$3="Score",,)</f>
        <v>0</v>
      </c>
      <c r="S80">
        <f>IF('8. Heures sociales'!$C$3="Score",,)</f>
        <v>0</v>
      </c>
      <c r="T80">
        <f>IF('8. Heures sociales'!$C$3="Score",,)</f>
        <v>0</v>
      </c>
      <c r="U80">
        <f>IF('8. Heures sociales'!$C$3="Score",0,4)</f>
        <v>4</v>
      </c>
      <c r="V80">
        <f>IF('8. Heures sociales'!$C$3="Score",1,6)</f>
        <v>6</v>
      </c>
      <c r="W80">
        <f>IF('8. Heures sociales'!$C$3="Score",1,8)</f>
        <v>8</v>
      </c>
      <c r="X80">
        <f>IF('8. Heures sociales'!$C$3="Score",1,6)</f>
        <v>6</v>
      </c>
      <c r="Y80">
        <f>IF('8. Heures sociales'!$C$3="Score",1,6)</f>
        <v>6</v>
      </c>
      <c r="Z80">
        <f>IF('8. Heures sociales'!$C$3="Score",1,6)</f>
        <v>6</v>
      </c>
      <c r="AA80">
        <f>IF('8. Heures sociales'!$C$3="Score",1,6)</f>
        <v>6</v>
      </c>
      <c r="AB80">
        <f>IF('8. Heures sociales'!$C$3="Score",1,6)</f>
        <v>6</v>
      </c>
      <c r="AC80">
        <f>IF('8. Heures sociales'!$C$3="Score",0,4)</f>
        <v>4</v>
      </c>
      <c r="AD80">
        <f>IF('8. Heures sociales'!$C$3="Score",0,4)</f>
        <v>4</v>
      </c>
      <c r="AE80">
        <f>IF('8. Heures sociales'!$C$3="Score",1,8)</f>
        <v>8</v>
      </c>
      <c r="AF80">
        <f>IF('8. Heures sociales'!$C$3="Score",1,8)</f>
        <v>8</v>
      </c>
      <c r="AG80">
        <f>IF('8. Heures sociales'!$C$3="Score",1,8)</f>
        <v>8</v>
      </c>
      <c r="AH80">
        <f>IF('8. Heures sociales'!$C$3="Score",1,8)</f>
        <v>8</v>
      </c>
      <c r="AI80">
        <f>IF('8. Heures sociales'!$C$3="Score",2,19)</f>
        <v>19</v>
      </c>
      <c r="AJ80">
        <f>IF('8. Heures sociales'!$C$3="Score",2,23)</f>
        <v>23</v>
      </c>
      <c r="AK80">
        <f>IF('8. Heures sociales'!$C$3="Score",2,19)</f>
        <v>19</v>
      </c>
      <c r="AL80">
        <f>IF('8. Heures sociales'!$C$3="Score",2,15)</f>
        <v>15</v>
      </c>
      <c r="AM80">
        <f>IF('8. Heures sociales'!$C$3="Score",2,15)</f>
        <v>15</v>
      </c>
      <c r="AN80">
        <f>IF('8. Heures sociales'!$C$3="Score",2,15)</f>
        <v>15</v>
      </c>
      <c r="AO80">
        <f>IF('8. Heures sociales'!$C$3="Score",2,19)</f>
        <v>19</v>
      </c>
      <c r="AP80">
        <f>IF('8. Heures sociales'!$C$3="Score",1,12)</f>
        <v>12</v>
      </c>
      <c r="AQ80">
        <f>IF('8. Heures sociales'!$C$3="Score",1,8)</f>
        <v>8</v>
      </c>
      <c r="AR80">
        <f>IF('8. Heures sociales'!$C$3="Score",1,8)</f>
        <v>8</v>
      </c>
      <c r="AS80">
        <f>IF('8. Heures sociales'!$C$3="Score",1,8)</f>
        <v>8</v>
      </c>
      <c r="AT80">
        <f>IF('8. Heures sociales'!$C$3="Score",1,8)</f>
        <v>8</v>
      </c>
      <c r="AU80">
        <f>IF('8. Heures sociales'!$C$3="Score",1,12)</f>
        <v>12</v>
      </c>
      <c r="AV80">
        <f>IF('8. Heures sociales'!$C$3="Score",1,8)</f>
        <v>8</v>
      </c>
      <c r="AW80">
        <f>IF('8. Heures sociales'!$C$3="Score",0,4)</f>
        <v>4</v>
      </c>
      <c r="AX80">
        <f>IF('8. Heures sociales'!$C$3="Score",0,4)</f>
        <v>4</v>
      </c>
      <c r="AY80">
        <f>IF('8. Heures sociales'!$C$3="Score",1,6)</f>
        <v>6</v>
      </c>
      <c r="AZ80">
        <f>IF('8. Heures sociales'!$C$3="Score",1,6)</f>
        <v>6</v>
      </c>
      <c r="BA80">
        <f>IF('8. Heures sociales'!$C$3="Score",1,6)</f>
        <v>6</v>
      </c>
      <c r="BB80">
        <f>IF('8. Heures sociales'!$C$3="Score",0,2)</f>
        <v>2</v>
      </c>
      <c r="BC80">
        <f>IF('8. Heures sociales'!$C$3="Score",0,2)</f>
        <v>2</v>
      </c>
      <c r="BD80">
        <f>IF('8. Heures sociales'!$C$3="Score",0,2)</f>
        <v>2</v>
      </c>
      <c r="BE80">
        <f>IF('8. Heures sociales'!$C$3="Score",0,2)</f>
        <v>2</v>
      </c>
      <c r="BF80">
        <f>IF('8. Heures sociales'!$C$3="Score",0,0)</f>
        <v>0</v>
      </c>
      <c r="BG80">
        <f>IF('8. Heures sociales'!$C$3="Score",0,0)</f>
        <v>0</v>
      </c>
      <c r="BH80">
        <f>IF('8. Heures sociales'!$C$3="Score",0,0)</f>
        <v>0</v>
      </c>
      <c r="BI80">
        <f>IF('8. Heures sociales'!$C$3="Score",0,0)</f>
        <v>0</v>
      </c>
      <c r="BJ80">
        <f>IF('8. Heures sociales'!$C$3="Score",0,0)</f>
        <v>0</v>
      </c>
      <c r="BK80">
        <f>IF('8. Heures sociales'!$C$3="Score",0,0)</f>
        <v>0</v>
      </c>
      <c r="BL80">
        <f>IF('8. Heures sociales'!$C$3="Score",0,0)</f>
        <v>0</v>
      </c>
      <c r="BM80">
        <f>IF('8. Heures sociales'!$C$3="Score",0,0)</f>
        <v>0</v>
      </c>
      <c r="BN80">
        <f>IF('8. Heures sociales'!$C$3="Score",0,0)</f>
        <v>0</v>
      </c>
      <c r="BO80">
        <f>IF('8. Heures sociales'!$C$3="Score",0,0)</f>
        <v>0</v>
      </c>
      <c r="BP80">
        <f>IF('8. Heures sociales'!$C$3="Score",0,0)</f>
        <v>0</v>
      </c>
      <c r="BQ80">
        <f>IF('8. Heures sociales'!$C$3="Score",0,0)</f>
        <v>0</v>
      </c>
      <c r="BR80">
        <f>IF('8. Heures sociales'!$C$3="Score",0,0)</f>
        <v>0</v>
      </c>
      <c r="BS80">
        <f>IF('8. Heures sociales'!$C$3="Score",0,4)</f>
        <v>4</v>
      </c>
      <c r="BT80">
        <f>IF('8. Heures sociales'!$C$3="Score",0,4)</f>
        <v>4</v>
      </c>
      <c r="BU80">
        <f>IF('8. Heures sociales'!$C$3="Score",0,4)</f>
        <v>4</v>
      </c>
      <c r="BV80">
        <f>IF('8. Heures sociales'!$C$3="Score",1,6)</f>
        <v>6</v>
      </c>
      <c r="BW80">
        <f>IF('8. Heures sociales'!$C$3="Score",1,8)</f>
        <v>8</v>
      </c>
      <c r="BX80">
        <f>IF('8. Heures sociales'!$C$3="Score",1,8)</f>
        <v>8</v>
      </c>
      <c r="BY80">
        <f>IF('8. Heures sociales'!$C$3="Score",1,8)</f>
        <v>8</v>
      </c>
      <c r="BZ80">
        <f>IF('8. Heures sociales'!$C$3="Score",0,4)</f>
        <v>4</v>
      </c>
      <c r="CA80">
        <f>IF('8. Heures sociales'!$C$3="Score",1,6)</f>
        <v>6</v>
      </c>
      <c r="CB80">
        <f>IF('8. Heures sociales'!$C$3="Score",1,10)</f>
        <v>10</v>
      </c>
      <c r="CC80">
        <f>IF('8. Heures sociales'!$C$3="Score",1,8)</f>
        <v>8</v>
      </c>
      <c r="CD80">
        <f>IF('8. Heures sociales'!$C$3="Score",1,6)</f>
        <v>6</v>
      </c>
      <c r="CE80">
        <f>IF('8. Heures sociales'!$C$3="Score",1,6)</f>
        <v>6</v>
      </c>
      <c r="CF80">
        <f>IF('8. Heures sociales'!$C$3="Score",1,6)</f>
        <v>6</v>
      </c>
      <c r="CG80">
        <f>IF('8. Heures sociales'!$C$3="Score",1,8)</f>
        <v>8</v>
      </c>
      <c r="CH80">
        <f>IF('8. Heures sociales'!$C$3="Score",1,10)</f>
        <v>10</v>
      </c>
      <c r="CI80">
        <f>IF('8. Heures sociales'!$C$3="Score",1,6)</f>
        <v>6</v>
      </c>
      <c r="CJ80">
        <f>IF('8. Heures sociales'!$C$3="Score",1,6)</f>
        <v>6</v>
      </c>
      <c r="CK80">
        <f>IF('8. Heures sociales'!$C$3="Score",1,6)</f>
        <v>6</v>
      </c>
      <c r="CL80">
        <f>IF('8. Heures sociales'!$C$3="Score",1,10)</f>
        <v>10</v>
      </c>
      <c r="CM80">
        <f>IF('8. Heures sociales'!$C$3="Score",2,14)</f>
        <v>14</v>
      </c>
      <c r="CN80">
        <f>IF('8. Heures sociales'!$C$3="Score",2,16)</f>
        <v>16</v>
      </c>
      <c r="CO80">
        <f>IF('8. Heures sociales'!$C$3="Score",1,12)</f>
        <v>12</v>
      </c>
      <c r="CP80">
        <f>IF('8. Heures sociales'!$C$3="Score",1,12)</f>
        <v>12</v>
      </c>
      <c r="CQ80">
        <f>IF('8. Heures sociales'!$C$3="Score",1,12)</f>
        <v>12</v>
      </c>
      <c r="CR80">
        <f>IF('8. Heures sociales'!$C$3="Score",1,12)</f>
        <v>12</v>
      </c>
      <c r="CS80">
        <f>IF('8. Heures sociales'!$C$3="Score",1,12)</f>
        <v>12</v>
      </c>
      <c r="CT80">
        <f>IF('8. Heures sociales'!$C$3="Score",1,12)</f>
        <v>12</v>
      </c>
      <c r="CU80">
        <f>IF('8. Heures sociales'!$C$3="Score",1,8)</f>
        <v>8</v>
      </c>
      <c r="CV80">
        <f>IF('8. Heures sociales'!$C$3="Score",1,8)</f>
        <v>8</v>
      </c>
      <c r="CW80">
        <f>IF('8. Heures sociales'!$C$3="Score",1,8)</f>
        <v>8</v>
      </c>
      <c r="CX80">
        <f>IF('8. Heures sociales'!$C$3="Score",1,10)</f>
        <v>10</v>
      </c>
      <c r="CY80">
        <f>IF('8. Heures sociales'!$C$3="Score",1,12)</f>
        <v>12</v>
      </c>
      <c r="CZ80">
        <f>IF('8. Heures sociales'!$C$3="Score",0,5)</f>
        <v>5</v>
      </c>
      <c r="DA80">
        <f>IF('8. Heures sociales'!$C$3="Score",0,2)</f>
        <v>2</v>
      </c>
    </row>
    <row r="81" spans="2:105" x14ac:dyDescent="0.35">
      <c r="B81" s="186" t="s">
        <v>1176</v>
      </c>
      <c r="D81" s="478">
        <f t="shared" si="4"/>
        <v>7.447058823529412</v>
      </c>
      <c r="E81">
        <f>IF('8. Heures sociales'!$C$3="Score",,)</f>
        <v>0</v>
      </c>
      <c r="P81">
        <f>IF('8. Heures sociales'!$C$3="Score",,)</f>
        <v>0</v>
      </c>
      <c r="Q81">
        <f>IF('8. Heures sociales'!$C$3="Score",,)</f>
        <v>0</v>
      </c>
      <c r="R81">
        <f>IF('8. Heures sociales'!$C$3="Score",,)</f>
        <v>0</v>
      </c>
      <c r="S81">
        <f>IF('8. Heures sociales'!$C$3="Score",,)</f>
        <v>0</v>
      </c>
      <c r="T81">
        <f>IF('8. Heures sociales'!$C$3="Score",,)</f>
        <v>0</v>
      </c>
      <c r="U81">
        <f>IF('8. Heures sociales'!$C$3="Score",2,24)</f>
        <v>24</v>
      </c>
      <c r="V81">
        <f>IF('8. Heures sociales'!$C$3="Score",2,24)</f>
        <v>24</v>
      </c>
      <c r="W81">
        <f>IF('8. Heures sociales'!$C$3="Score",2,22)</f>
        <v>22</v>
      </c>
      <c r="X81">
        <f>IF('8. Heures sociales'!$C$3="Score",2,22)</f>
        <v>22</v>
      </c>
      <c r="Y81">
        <f>IF('8. Heures sociales'!$C$3="Score",2,22)</f>
        <v>22</v>
      </c>
      <c r="Z81">
        <f>IF('8. Heures sociales'!$C$3="Score",2,22)</f>
        <v>22</v>
      </c>
      <c r="AA81">
        <f>IF('8. Heures sociales'!$C$3="Score",2,15)</f>
        <v>15</v>
      </c>
      <c r="AB81">
        <f>IF('8. Heures sociales'!$C$3="Score",1,8)</f>
        <v>8</v>
      </c>
      <c r="AC81">
        <f>IF('8. Heures sociales'!$C$3="Score",1,8)</f>
        <v>8</v>
      </c>
      <c r="AD81">
        <f>IF('8. Heures sociales'!$C$3="Score",1,8)</f>
        <v>8</v>
      </c>
      <c r="AE81">
        <f>IF('8. Heures sociales'!$C$3="Score",1,8)</f>
        <v>8</v>
      </c>
      <c r="AF81">
        <f>IF('8. Heures sociales'!$C$3="Score",1,10)</f>
        <v>10</v>
      </c>
      <c r="AG81">
        <f>IF('8. Heures sociales'!$C$3="Score",2,14)</f>
        <v>14</v>
      </c>
      <c r="AH81">
        <f>IF('8. Heures sociales'!$C$3="Score",1,10)</f>
        <v>10</v>
      </c>
      <c r="AI81">
        <f>IF('8. Heures sociales'!$C$3="Score",1,6)</f>
        <v>6</v>
      </c>
      <c r="AJ81">
        <f>IF('8. Heures sociales'!$C$3="Score",1,6)</f>
        <v>6</v>
      </c>
      <c r="AK81">
        <f>IF('8. Heures sociales'!$C$3="Score",1,8)</f>
        <v>8</v>
      </c>
      <c r="AL81">
        <f>IF('8. Heures sociales'!$C$3="Score",1,10)</f>
        <v>10</v>
      </c>
      <c r="AM81">
        <f>IF('8. Heures sociales'!$C$3="Score",1,8)</f>
        <v>8</v>
      </c>
      <c r="AN81">
        <f>IF('8. Heures sociales'!$C$3="Score",0,4)</f>
        <v>4</v>
      </c>
      <c r="AO81">
        <f>IF('8. Heures sociales'!$C$3="Score",0,4)</f>
        <v>4</v>
      </c>
      <c r="AP81">
        <f>IF('8. Heures sociales'!$C$3="Score",0,4)</f>
        <v>4</v>
      </c>
      <c r="AQ81">
        <f>IF('8. Heures sociales'!$C$3="Score",1,6)</f>
        <v>6</v>
      </c>
      <c r="AR81">
        <f>IF('8. Heures sociales'!$C$3="Score",1,8)</f>
        <v>8</v>
      </c>
      <c r="AS81">
        <f>IF('8. Heures sociales'!$C$3="Score",1,10)</f>
        <v>10</v>
      </c>
      <c r="AT81">
        <f>IF('8. Heures sociales'!$C$3="Score",1,10)</f>
        <v>10</v>
      </c>
      <c r="AU81">
        <f>IF('8. Heures sociales'!$C$3="Score",1,10)</f>
        <v>10</v>
      </c>
      <c r="AV81">
        <f>IF('8. Heures sociales'!$C$3="Score",1,10)</f>
        <v>10</v>
      </c>
      <c r="AW81">
        <f>IF('8. Heures sociales'!$C$3="Score",1,10)</f>
        <v>10</v>
      </c>
      <c r="AX81">
        <f>IF('8. Heures sociales'!$C$3="Score",1,12)</f>
        <v>12</v>
      </c>
      <c r="AY81">
        <f>IF('8. Heures sociales'!$C$3="Score",1,8)</f>
        <v>8</v>
      </c>
      <c r="AZ81">
        <f>IF('8. Heures sociales'!$C$3="Score",0,4)</f>
        <v>4</v>
      </c>
      <c r="BA81">
        <f>IF('8. Heures sociales'!$C$3="Score",0,4)</f>
        <v>4</v>
      </c>
      <c r="BB81">
        <f>IF('8. Heures sociales'!$C$3="Score",0,4)</f>
        <v>4</v>
      </c>
      <c r="BC81">
        <f>IF('8. Heures sociales'!$C$3="Score",0,4)</f>
        <v>4</v>
      </c>
      <c r="BD81">
        <f>IF('8. Heures sociales'!$C$3="Score",0,4)</f>
        <v>4</v>
      </c>
      <c r="BE81">
        <f>IF('8. Heures sociales'!$C$3="Score",0,0)</f>
        <v>0</v>
      </c>
      <c r="BF81">
        <f>IF('8. Heures sociales'!$C$3="Score",0,0)</f>
        <v>0</v>
      </c>
      <c r="BG81">
        <f>IF('8. Heures sociales'!$C$3="Score",0,0)</f>
        <v>0</v>
      </c>
      <c r="BH81">
        <f>IF('8. Heures sociales'!$C$3="Score",0,0)</f>
        <v>0</v>
      </c>
      <c r="BI81">
        <f>IF('8. Heures sociales'!$C$3="Score",0,0)</f>
        <v>0</v>
      </c>
      <c r="BJ81">
        <f>IF('8. Heures sociales'!$C$3="Score",0,0)</f>
        <v>0</v>
      </c>
      <c r="BK81">
        <f>IF('8. Heures sociales'!$C$3="Score",0,0)</f>
        <v>0</v>
      </c>
      <c r="BL81">
        <f>IF('8. Heures sociales'!$C$3="Score",0,0)</f>
        <v>0</v>
      </c>
      <c r="BM81">
        <f>IF('8. Heures sociales'!$C$3="Score",0,0)</f>
        <v>0</v>
      </c>
      <c r="BN81">
        <f>IF('8. Heures sociales'!$C$3="Score",0,0)</f>
        <v>0</v>
      </c>
      <c r="BO81">
        <f>IF('8. Heures sociales'!$C$3="Score",0,0)</f>
        <v>0</v>
      </c>
      <c r="BP81">
        <f>IF('8. Heures sociales'!$C$3="Score",0,0)</f>
        <v>0</v>
      </c>
      <c r="BQ81">
        <f>IF('8. Heures sociales'!$C$3="Score",0,0)</f>
        <v>0</v>
      </c>
      <c r="BR81">
        <f>IF('8. Heures sociales'!$C$3="Score",0,0)</f>
        <v>0</v>
      </c>
      <c r="BS81">
        <f>IF('8. Heures sociales'!$C$3="Score",0,0)</f>
        <v>0</v>
      </c>
      <c r="BT81">
        <f>IF('8. Heures sociales'!$C$3="Score",0,0)</f>
        <v>0</v>
      </c>
      <c r="BU81">
        <f>IF('8. Heures sociales'!$C$3="Score",0,0)</f>
        <v>0</v>
      </c>
      <c r="BV81">
        <f>IF('8. Heures sociales'!$C$3="Score",0,0)</f>
        <v>0</v>
      </c>
      <c r="BW81">
        <f>IF('8. Heures sociales'!$C$3="Score",0,0)</f>
        <v>0</v>
      </c>
      <c r="BX81">
        <f>IF('8. Heures sociales'!$C$3="Score",0,0)</f>
        <v>0</v>
      </c>
      <c r="BY81">
        <f>IF('8. Heures sociales'!$C$3="Score",0,0)</f>
        <v>0</v>
      </c>
      <c r="BZ81">
        <f>IF('8. Heures sociales'!$C$3="Score",0,0)</f>
        <v>0</v>
      </c>
      <c r="CA81">
        <f>IF('8. Heures sociales'!$C$3="Score",0,0)</f>
        <v>0</v>
      </c>
      <c r="CB81">
        <f>IF('8. Heures sociales'!$C$3="Score",0,0)</f>
        <v>0</v>
      </c>
      <c r="CC81">
        <f>IF('8. Heures sociales'!$C$3="Score",0,0)</f>
        <v>0</v>
      </c>
      <c r="CD81">
        <f>IF('8. Heures sociales'!$C$3="Score",0,0)</f>
        <v>0</v>
      </c>
      <c r="CE81">
        <f>IF('8. Heures sociales'!$C$3="Score",1,11)</f>
        <v>11</v>
      </c>
      <c r="CF81">
        <f>IF('8. Heures sociales'!$C$3="Score",2,22)</f>
        <v>22</v>
      </c>
      <c r="CG81">
        <f>IF('8. Heures sociales'!$C$3="Score",2,22)</f>
        <v>22</v>
      </c>
      <c r="CH81">
        <f>IF('8. Heures sociales'!$C$3="Score",2,22)</f>
        <v>22</v>
      </c>
      <c r="CI81">
        <f>IF('8. Heures sociales'!$C$3="Score",2,22)</f>
        <v>22</v>
      </c>
      <c r="CJ81">
        <f>IF('8. Heures sociales'!$C$3="Score",2,26)</f>
        <v>26</v>
      </c>
      <c r="CK81">
        <f>IF('8. Heures sociales'!$C$3="Score",2,30)</f>
        <v>30</v>
      </c>
      <c r="CL81">
        <f>IF('8. Heures sociales'!$C$3="Score",2,19)</f>
        <v>19</v>
      </c>
      <c r="CM81">
        <f>IF('8. Heures sociales'!$C$3="Score",1,8)</f>
        <v>8</v>
      </c>
      <c r="CN81">
        <f>IF('8. Heures sociales'!$C$3="Score",1,8)</f>
        <v>8</v>
      </c>
      <c r="CO81">
        <f>IF('8. Heures sociales'!$C$3="Score",1,8)</f>
        <v>8</v>
      </c>
      <c r="CP81">
        <f>IF('8. Heures sociales'!$C$3="Score",1,10)</f>
        <v>10</v>
      </c>
      <c r="CQ81">
        <f>IF('8. Heures sociales'!$C$3="Score",1,8)</f>
        <v>8</v>
      </c>
      <c r="CR81">
        <f>IF('8. Heures sociales'!$C$3="Score",1,6)</f>
        <v>6</v>
      </c>
      <c r="CS81">
        <f>IF('8. Heures sociales'!$C$3="Score",1,6)</f>
        <v>6</v>
      </c>
      <c r="CT81">
        <f>IF('8. Heures sociales'!$C$3="Score",1,6)</f>
        <v>6</v>
      </c>
      <c r="CU81">
        <f>IF('8. Heures sociales'!$C$3="Score",1,6)</f>
        <v>6</v>
      </c>
      <c r="CV81">
        <f>IF('8. Heures sociales'!$C$3="Score",1,6)</f>
        <v>6</v>
      </c>
      <c r="CW81">
        <f>IF('8. Heures sociales'!$C$3="Score",1,6)</f>
        <v>6</v>
      </c>
      <c r="CX81">
        <f>IF('8. Heures sociales'!$C$3="Score",0,4)</f>
        <v>4</v>
      </c>
      <c r="CY81">
        <f>IF('8. Heures sociales'!$C$3="Score",0,2)</f>
        <v>2</v>
      </c>
      <c r="CZ81">
        <f>IF('8. Heures sociales'!$C$3="Score",0,2)</f>
        <v>2</v>
      </c>
      <c r="DA81">
        <f>IF('8. Heures sociales'!$C$3="Score",0,2)</f>
        <v>2</v>
      </c>
    </row>
    <row r="82" spans="2:105" x14ac:dyDescent="0.35">
      <c r="B82" s="186" t="s">
        <v>1177</v>
      </c>
      <c r="D82" s="478">
        <f t="shared" si="4"/>
        <v>5.223529411764706</v>
      </c>
      <c r="E82">
        <f>IF('8. Heures sociales'!$C$3="Score",,)</f>
        <v>0</v>
      </c>
      <c r="P82">
        <f>IF('8. Heures sociales'!$C$3="Score",,)</f>
        <v>0</v>
      </c>
      <c r="Q82">
        <f>IF('8. Heures sociales'!$C$3="Score",,)</f>
        <v>0</v>
      </c>
      <c r="R82">
        <f>IF('8. Heures sociales'!$C$3="Score",,)</f>
        <v>0</v>
      </c>
      <c r="S82">
        <f>IF('8. Heures sociales'!$C$3="Score",,)</f>
        <v>0</v>
      </c>
      <c r="T82">
        <f>IF('8. Heures sociales'!$C$3="Score",,)</f>
        <v>0</v>
      </c>
      <c r="U82">
        <f>IF('8. Heures sociales'!$C$3="Score",0,4)</f>
        <v>4</v>
      </c>
      <c r="V82">
        <f>IF('8. Heures sociales'!$C$3="Score",0,0)</f>
        <v>0</v>
      </c>
      <c r="W82">
        <f>IF('8. Heures sociales'!$C$3="Score",0,0)</f>
        <v>0</v>
      </c>
      <c r="X82">
        <f>IF('8. Heures sociales'!$C$3="Score",0,4)</f>
        <v>4</v>
      </c>
      <c r="Y82">
        <f>IF('8. Heures sociales'!$C$3="Score",1,8)</f>
        <v>8</v>
      </c>
      <c r="Z82">
        <f>IF('8. Heures sociales'!$C$3="Score",1,8)</f>
        <v>8</v>
      </c>
      <c r="AA82">
        <f>IF('8. Heures sociales'!$C$3="Score",1,8)</f>
        <v>8</v>
      </c>
      <c r="AB82">
        <f>IF('8. Heures sociales'!$C$3="Score",1,8)</f>
        <v>8</v>
      </c>
      <c r="AC82">
        <f>IF('8. Heures sociales'!$C$3="Score",1,10)</f>
        <v>10</v>
      </c>
      <c r="AD82">
        <f>IF('8. Heures sociales'!$C$3="Score",2,14)</f>
        <v>14</v>
      </c>
      <c r="AE82">
        <f>IF('8. Heures sociales'!$C$3="Score",1,10)</f>
        <v>10</v>
      </c>
      <c r="AF82">
        <f>IF('8. Heures sociales'!$C$3="Score",1,6)</f>
        <v>6</v>
      </c>
      <c r="AG82">
        <f>IF('8. Heures sociales'!$C$3="Score",1,6)</f>
        <v>6</v>
      </c>
      <c r="AH82">
        <f>IF('8. Heures sociales'!$C$3="Score",1,6)</f>
        <v>6</v>
      </c>
      <c r="AI82">
        <f>IF('8. Heures sociales'!$C$3="Score",1,6)</f>
        <v>6</v>
      </c>
      <c r="AJ82">
        <f>IF('8. Heures sociales'!$C$3="Score",0,4)</f>
        <v>4</v>
      </c>
      <c r="AK82">
        <f>IF('8. Heures sociales'!$C$3="Score",0,0)</f>
        <v>0</v>
      </c>
      <c r="AL82">
        <f>IF('8. Heures sociales'!$C$3="Score",0,0)</f>
        <v>0</v>
      </c>
      <c r="AM82">
        <f>IF('8. Heures sociales'!$C$3="Score",0,0)</f>
        <v>0</v>
      </c>
      <c r="AN82">
        <f>IF('8. Heures sociales'!$C$3="Score",0,0)</f>
        <v>0</v>
      </c>
      <c r="AO82">
        <f>IF('8. Heures sociales'!$C$3="Score",0,4)</f>
        <v>4</v>
      </c>
      <c r="AP82">
        <f>IF('8. Heures sociales'!$C$3="Score",1,8)</f>
        <v>8</v>
      </c>
      <c r="AQ82">
        <f>IF('8. Heures sociales'!$C$3="Score",1,8)</f>
        <v>8</v>
      </c>
      <c r="AR82">
        <f>IF('8. Heures sociales'!$C$3="Score",1,10)</f>
        <v>10</v>
      </c>
      <c r="AS82">
        <f>IF('8. Heures sociales'!$C$3="Score",1,10)</f>
        <v>10</v>
      </c>
      <c r="AT82">
        <f>IF('8. Heures sociales'!$C$3="Score",1,10)</f>
        <v>10</v>
      </c>
      <c r="AU82">
        <f>IF('8. Heures sociales'!$C$3="Score",1,10)</f>
        <v>10</v>
      </c>
      <c r="AV82">
        <f>IF('8. Heures sociales'!$C$3="Score",1,6)</f>
        <v>6</v>
      </c>
      <c r="AW82">
        <f>IF('8. Heures sociales'!$C$3="Score",0,2)</f>
        <v>2</v>
      </c>
      <c r="AX82">
        <f>IF('8. Heures sociales'!$C$3="Score",0,2)</f>
        <v>2</v>
      </c>
      <c r="AY82">
        <f>IF('8. Heures sociales'!$C$3="Score",0,0)</f>
        <v>0</v>
      </c>
      <c r="AZ82">
        <f>IF('8. Heures sociales'!$C$3="Score",0,0)</f>
        <v>0</v>
      </c>
      <c r="BA82">
        <f>IF('8. Heures sociales'!$C$3="Score",0,2)</f>
        <v>2</v>
      </c>
      <c r="BB82">
        <f>IF('8. Heures sociales'!$C$3="Score",0,4)</f>
        <v>4</v>
      </c>
      <c r="BC82">
        <f>IF('8. Heures sociales'!$C$3="Score",0,4)</f>
        <v>4</v>
      </c>
      <c r="BD82">
        <f>IF('8. Heures sociales'!$C$3="Score",0,4)</f>
        <v>4</v>
      </c>
      <c r="BE82">
        <f>IF('8. Heures sociales'!$C$3="Score",0,4)</f>
        <v>4</v>
      </c>
      <c r="BF82">
        <f>IF('8. Heures sociales'!$C$3="Score",0,4)</f>
        <v>4</v>
      </c>
      <c r="BG82">
        <f>IF('8. Heures sociales'!$C$3="Score",1,8)</f>
        <v>8</v>
      </c>
      <c r="BH82">
        <f>IF('8. Heures sociales'!$C$3="Score",1,10)</f>
        <v>10</v>
      </c>
      <c r="BI82">
        <f>IF('8. Heures sociales'!$C$3="Score",1,8)</f>
        <v>8</v>
      </c>
      <c r="BJ82">
        <f>IF('8. Heures sociales'!$C$3="Score",1,8)</f>
        <v>8</v>
      </c>
      <c r="BK82">
        <f>IF('8. Heures sociales'!$C$3="Score",1,8)</f>
        <v>8</v>
      </c>
      <c r="BL82">
        <f>IF('8. Heures sociales'!$C$3="Score",1,8)</f>
        <v>8</v>
      </c>
      <c r="BM82">
        <f>IF('8. Heures sociales'!$C$3="Score",1,8)</f>
        <v>8</v>
      </c>
      <c r="BN82">
        <f>IF('8. Heures sociales'!$C$3="Score",0,4)</f>
        <v>4</v>
      </c>
      <c r="BO82">
        <f>IF('8. Heures sociales'!$C$3="Score",0,0)</f>
        <v>0</v>
      </c>
      <c r="BP82">
        <f>IF('8. Heures sociales'!$C$3="Score",0,0)</f>
        <v>0</v>
      </c>
      <c r="BQ82">
        <f>IF('8. Heures sociales'!$C$3="Score",0,0)</f>
        <v>0</v>
      </c>
      <c r="BR82">
        <f>IF('8. Heures sociales'!$C$3="Score",0,0)</f>
        <v>0</v>
      </c>
      <c r="BS82">
        <f>IF('8. Heures sociales'!$C$3="Score",0,2)</f>
        <v>2</v>
      </c>
      <c r="BT82">
        <f>IF('8. Heures sociales'!$C$3="Score",0,2)</f>
        <v>2</v>
      </c>
      <c r="BU82">
        <f>IF('8. Heures sociales'!$C$3="Score",0,2)</f>
        <v>2</v>
      </c>
      <c r="BV82">
        <f>IF('8. Heures sociales'!$C$3="Score",0,2)</f>
        <v>2</v>
      </c>
      <c r="BW82">
        <f>IF('8. Heures sociales'!$C$3="Score",0,4)</f>
        <v>4</v>
      </c>
      <c r="BX82">
        <f>IF('8. Heures sociales'!$C$3="Score",1,8)</f>
        <v>8</v>
      </c>
      <c r="BY82">
        <f>IF('8. Heures sociales'!$C$3="Score",1,12)</f>
        <v>12</v>
      </c>
      <c r="BZ82">
        <f>IF('8. Heures sociales'!$C$3="Score",1,10)</f>
        <v>10</v>
      </c>
      <c r="CA82">
        <f>IF('8. Heures sociales'!$C$3="Score",1,10)</f>
        <v>10</v>
      </c>
      <c r="CB82">
        <f>IF('8. Heures sociales'!$C$3="Score",1,10)</f>
        <v>10</v>
      </c>
      <c r="CC82">
        <f>IF('8. Heures sociales'!$C$3="Score",1,10)</f>
        <v>10</v>
      </c>
      <c r="CD82">
        <f>IF('8. Heures sociales'!$C$3="Score",1,8)</f>
        <v>8</v>
      </c>
      <c r="CE82">
        <f>IF('8. Heures sociales'!$C$3="Score",0,4)</f>
        <v>4</v>
      </c>
      <c r="CF82">
        <f>IF('8. Heures sociales'!$C$3="Score",0,0)</f>
        <v>0</v>
      </c>
      <c r="CG82">
        <f>IF('8. Heures sociales'!$C$3="Score",0,0)</f>
        <v>0</v>
      </c>
      <c r="CH82">
        <f>IF('8. Heures sociales'!$C$3="Score",0,2)</f>
        <v>2</v>
      </c>
      <c r="CI82">
        <f>IF('8. Heures sociales'!$C$3="Score",0,4)</f>
        <v>4</v>
      </c>
      <c r="CJ82">
        <f>IF('8. Heures sociales'!$C$3="Score",1,8)</f>
        <v>8</v>
      </c>
      <c r="CK82">
        <f>IF('8. Heures sociales'!$C$3="Score",1,8)</f>
        <v>8</v>
      </c>
      <c r="CL82">
        <f>IF('8. Heures sociales'!$C$3="Score",1,8)</f>
        <v>8</v>
      </c>
      <c r="CM82">
        <f>IF('8. Heures sociales'!$C$3="Score",1,8)</f>
        <v>8</v>
      </c>
      <c r="CN82">
        <f>IF('8. Heures sociales'!$C$3="Score",1,8)</f>
        <v>8</v>
      </c>
      <c r="CO82">
        <f>IF('8. Heures sociales'!$C$3="Score",1,6)</f>
        <v>6</v>
      </c>
      <c r="CP82">
        <f>IF('8. Heures sociales'!$C$3="Score",0,4)</f>
        <v>4</v>
      </c>
      <c r="CQ82">
        <f>IF('8. Heures sociales'!$C$3="Score",0,0)</f>
        <v>0</v>
      </c>
      <c r="CR82">
        <f>IF('8. Heures sociales'!$C$3="Score",0,0)</f>
        <v>0</v>
      </c>
      <c r="CS82">
        <f>IF('8. Heures sociales'!$C$3="Score",0,0)</f>
        <v>0</v>
      </c>
      <c r="CT82">
        <f>IF('8. Heures sociales'!$C$3="Score",0,0)</f>
        <v>0</v>
      </c>
      <c r="CU82">
        <f>IF('8. Heures sociales'!$C$3="Score",0,4)</f>
        <v>4</v>
      </c>
      <c r="CV82">
        <f>IF('8. Heures sociales'!$C$3="Score",1,8)</f>
        <v>8</v>
      </c>
      <c r="CW82">
        <f>IF('8. Heures sociales'!$C$3="Score",1,8)</f>
        <v>8</v>
      </c>
      <c r="CX82">
        <f>IF('8. Heures sociales'!$C$3="Score",1,8)</f>
        <v>8</v>
      </c>
      <c r="CY82">
        <f>IF('8. Heures sociales'!$C$3="Score",1,8)</f>
        <v>8</v>
      </c>
      <c r="CZ82">
        <f>IF('8. Heures sociales'!$C$3="Score",1,6)</f>
        <v>6</v>
      </c>
      <c r="DA82">
        <f>IF('8. Heures sociales'!$C$3="Score",1,6)</f>
        <v>6</v>
      </c>
    </row>
    <row r="83" spans="2:105" x14ac:dyDescent="0.35">
      <c r="B83" s="186" t="s">
        <v>1178</v>
      </c>
      <c r="D83" s="478">
        <f t="shared" si="4"/>
        <v>7.4588235294117649</v>
      </c>
      <c r="E83">
        <f>IF('8. Heures sociales'!$C$3="Score",,)</f>
        <v>0</v>
      </c>
      <c r="P83">
        <f>IF('8. Heures sociales'!$C$3="Score",,)</f>
        <v>0</v>
      </c>
      <c r="Q83">
        <f>IF('8. Heures sociales'!$C$3="Score",,)</f>
        <v>0</v>
      </c>
      <c r="R83">
        <f>IF('8. Heures sociales'!$C$3="Score",,)</f>
        <v>0</v>
      </c>
      <c r="S83">
        <f>IF('8. Heures sociales'!$C$3="Score",,)</f>
        <v>0</v>
      </c>
      <c r="T83">
        <f>IF('8. Heures sociales'!$C$3="Score",,)</f>
        <v>0</v>
      </c>
      <c r="U83">
        <f>IF('8. Heures sociales'!$C$3="Score",1,12)</f>
        <v>12</v>
      </c>
      <c r="V83">
        <f>IF('8. Heures sociales'!$C$3="Score",1,8)</f>
        <v>8</v>
      </c>
      <c r="W83">
        <f>IF('8. Heures sociales'!$C$3="Score",1,8)</f>
        <v>8</v>
      </c>
      <c r="X83">
        <f>IF('8. Heures sociales'!$C$3="Score",1,8)</f>
        <v>8</v>
      </c>
      <c r="Y83">
        <f>IF('8. Heures sociales'!$C$3="Score",1,8)</f>
        <v>8</v>
      </c>
      <c r="Z83">
        <f>IF('8. Heures sociales'!$C$3="Score",0,4)</f>
        <v>4</v>
      </c>
      <c r="AA83">
        <f>IF('8. Heures sociales'!$C$3="Score",0,4)</f>
        <v>4</v>
      </c>
      <c r="AB83">
        <f>IF('8. Heures sociales'!$C$3="Score",0,4)</f>
        <v>4</v>
      </c>
      <c r="AC83">
        <f>IF('8. Heures sociales'!$C$3="Score",1,8)</f>
        <v>8</v>
      </c>
      <c r="AD83">
        <f>IF('8. Heures sociales'!$C$3="Score",1,12)</f>
        <v>12</v>
      </c>
      <c r="AE83">
        <f>IF('8. Heures sociales'!$C$3="Score",1,12)</f>
        <v>12</v>
      </c>
      <c r="AF83">
        <f>IF('8. Heures sociales'!$C$3="Score",1,8)</f>
        <v>8</v>
      </c>
      <c r="AG83">
        <f>IF('8. Heures sociales'!$C$3="Score",1,8)</f>
        <v>8</v>
      </c>
      <c r="AH83">
        <f>IF('8. Heures sociales'!$C$3="Score",1,8)</f>
        <v>8</v>
      </c>
      <c r="AI83">
        <f>IF('8. Heures sociales'!$C$3="Score",1,8)</f>
        <v>8</v>
      </c>
      <c r="AJ83">
        <f>IF('8. Heures sociales'!$C$3="Score",0,4)</f>
        <v>4</v>
      </c>
      <c r="AK83">
        <f>IF('8. Heures sociales'!$C$3="Score",0,0)</f>
        <v>0</v>
      </c>
      <c r="AL83">
        <f>IF('8. Heures sociales'!$C$3="Score",0,0)</f>
        <v>0</v>
      </c>
      <c r="AM83">
        <f>IF('8. Heures sociales'!$C$3="Score",0,0)</f>
        <v>0</v>
      </c>
      <c r="AN83">
        <f>IF('8. Heures sociales'!$C$3="Score",0,0)</f>
        <v>0</v>
      </c>
      <c r="AO83">
        <f>IF('8. Heures sociales'!$C$3="Score",0,0)</f>
        <v>0</v>
      </c>
      <c r="AP83">
        <f>IF('8. Heures sociales'!$C$3="Score",0,4)</f>
        <v>4</v>
      </c>
      <c r="AQ83">
        <f>IF('8. Heures sociales'!$C$3="Score",0,4)</f>
        <v>4</v>
      </c>
      <c r="AR83">
        <f>IF('8. Heures sociales'!$C$3="Score",0,4)</f>
        <v>4</v>
      </c>
      <c r="AS83">
        <f>IF('8. Heures sociales'!$C$3="Score",0,4)</f>
        <v>4</v>
      </c>
      <c r="AT83">
        <f>IF('8. Heures sociales'!$C$3="Score",1,6)</f>
        <v>6</v>
      </c>
      <c r="AU83">
        <f>IF('8. Heures sociales'!$C$3="Score",1,8)</f>
        <v>8</v>
      </c>
      <c r="AV83">
        <f>IF('8. Heures sociales'!$C$3="Score",1,8)</f>
        <v>8</v>
      </c>
      <c r="AW83">
        <f>IF('8. Heures sociales'!$C$3="Score",0,4)</f>
        <v>4</v>
      </c>
      <c r="AX83">
        <f>IF('8. Heures sociales'!$C$3="Score",0,4)</f>
        <v>4</v>
      </c>
      <c r="AY83">
        <f>IF('8. Heures sociales'!$C$3="Score",1,6)</f>
        <v>6</v>
      </c>
      <c r="AZ83">
        <f>IF('8. Heures sociales'!$C$3="Score",1,8)</f>
        <v>8</v>
      </c>
      <c r="BA83">
        <f>IF('8. Heures sociales'!$C$3="Score",1,6)</f>
        <v>6</v>
      </c>
      <c r="BB83">
        <f>IF('8. Heures sociales'!$C$3="Score",0,4)</f>
        <v>4</v>
      </c>
      <c r="BC83">
        <f>IF('8. Heures sociales'!$C$3="Score",0,4)</f>
        <v>4</v>
      </c>
      <c r="BD83">
        <f>IF('8. Heures sociales'!$C$3="Score",0,4)</f>
        <v>4</v>
      </c>
      <c r="BE83">
        <f>IF('8. Heures sociales'!$C$3="Score",1,8)</f>
        <v>8</v>
      </c>
      <c r="BF83">
        <f>IF('8. Heures sociales'!$C$3="Score",1,10)</f>
        <v>10</v>
      </c>
      <c r="BG83">
        <f>IF('8. Heures sociales'!$C$3="Score",1,8)</f>
        <v>8</v>
      </c>
      <c r="BH83">
        <f>IF('8. Heures sociales'!$C$3="Score",1,8)</f>
        <v>8</v>
      </c>
      <c r="BI83">
        <f>IF('8. Heures sociales'!$C$3="Score",1,8)</f>
        <v>8</v>
      </c>
      <c r="BJ83">
        <f>IF('8. Heures sociales'!$C$3="Score",1,8)</f>
        <v>8</v>
      </c>
      <c r="BK83">
        <f>IF('8. Heures sociales'!$C$3="Score",1,8)</f>
        <v>8</v>
      </c>
      <c r="BL83">
        <f>IF('8. Heures sociales'!$C$3="Score",1,8)</f>
        <v>8</v>
      </c>
      <c r="BM83">
        <f>IF('8. Heures sociales'!$C$3="Score",0,4)</f>
        <v>4</v>
      </c>
      <c r="BN83">
        <f>IF('8. Heures sociales'!$C$3="Score",0,4)</f>
        <v>4</v>
      </c>
      <c r="BO83">
        <f>IF('8. Heures sociales'!$C$3="Score",0,4)</f>
        <v>4</v>
      </c>
      <c r="BP83">
        <f>IF('8. Heures sociales'!$C$3="Score",0,4)</f>
        <v>4</v>
      </c>
      <c r="BQ83">
        <f>IF('8. Heures sociales'!$C$3="Score",2,15)</f>
        <v>15</v>
      </c>
      <c r="BR83">
        <f>IF('8. Heures sociales'!$C$3="Score",2,26)</f>
        <v>26</v>
      </c>
      <c r="BS83">
        <f>IF('8. Heures sociales'!$C$3="Score",2,26)</f>
        <v>26</v>
      </c>
      <c r="BT83">
        <f>IF('8. Heures sociales'!$C$3="Score",2,26)</f>
        <v>26</v>
      </c>
      <c r="BU83">
        <f>IF('8. Heures sociales'!$C$3="Score",2,26)</f>
        <v>26</v>
      </c>
      <c r="BV83">
        <f>IF('8. Heures sociales'!$C$3="Score",2,26)</f>
        <v>26</v>
      </c>
      <c r="BW83">
        <f>IF('8. Heures sociales'!$C$3="Score",2,26)</f>
        <v>26</v>
      </c>
      <c r="BX83">
        <f>IF('8. Heures sociales'!$C$3="Score",2,19)</f>
        <v>19</v>
      </c>
      <c r="BY83">
        <f>IF('8. Heures sociales'!$C$3="Score",1,12)</f>
        <v>12</v>
      </c>
      <c r="BZ83">
        <f>IF('8. Heures sociales'!$C$3="Score",1,8)</f>
        <v>8</v>
      </c>
      <c r="CA83">
        <f>IF('8. Heures sociales'!$C$3="Score",1,8)</f>
        <v>8</v>
      </c>
      <c r="CB83">
        <f>IF('8. Heures sociales'!$C$3="Score",1,8)</f>
        <v>8</v>
      </c>
      <c r="CC83">
        <f>IF('8. Heures sociales'!$C$3="Score",1,8)</f>
        <v>8</v>
      </c>
      <c r="CD83">
        <f>IF('8. Heures sociales'!$C$3="Score",1,10)</f>
        <v>10</v>
      </c>
      <c r="CE83">
        <f>IF('8. Heures sociales'!$C$3="Score",1,10)</f>
        <v>10</v>
      </c>
      <c r="CF83">
        <f>IF('8. Heures sociales'!$C$3="Score",1,10)</f>
        <v>10</v>
      </c>
      <c r="CG83">
        <f>IF('8. Heures sociales'!$C$3="Score",1,10)</f>
        <v>10</v>
      </c>
      <c r="CH83">
        <f>IF('8. Heures sociales'!$C$3="Score",1,10)</f>
        <v>10</v>
      </c>
      <c r="CI83">
        <f>IF('8. Heures sociales'!$C$3="Score",2,14)</f>
        <v>14</v>
      </c>
      <c r="CJ83">
        <f>IF('8. Heures sociales'!$C$3="Score",2,14)</f>
        <v>14</v>
      </c>
      <c r="CK83">
        <f>IF('8. Heures sociales'!$C$3="Score",1,12)</f>
        <v>12</v>
      </c>
      <c r="CL83">
        <f>IF('8. Heures sociales'!$C$3="Score",1,8)</f>
        <v>8</v>
      </c>
      <c r="CM83">
        <f>IF('8. Heures sociales'!$C$3="Score",0,4)</f>
        <v>4</v>
      </c>
      <c r="CN83">
        <f>IF('8. Heures sociales'!$C$3="Score",0,4)</f>
        <v>4</v>
      </c>
      <c r="CO83">
        <f>IF('8. Heures sociales'!$C$3="Score",0,4)</f>
        <v>4</v>
      </c>
      <c r="CP83">
        <f>IF('8. Heures sociales'!$C$3="Score",0,0)</f>
        <v>0</v>
      </c>
      <c r="CQ83">
        <f>IF('8. Heures sociales'!$C$3="Score",0,0)</f>
        <v>0</v>
      </c>
      <c r="CR83">
        <f>IF('8. Heures sociales'!$C$3="Score",0,0)</f>
        <v>0</v>
      </c>
      <c r="CS83">
        <f>IF('8. Heures sociales'!$C$3="Score",0,0)</f>
        <v>0</v>
      </c>
      <c r="CT83">
        <f>IF('8. Heures sociales'!$C$3="Score",0,0)</f>
        <v>0</v>
      </c>
      <c r="CU83">
        <f>IF('8. Heures sociales'!$C$3="Score",0,0)</f>
        <v>0</v>
      </c>
      <c r="CV83">
        <f>IF('8. Heures sociales'!$C$3="Score",0,0)</f>
        <v>0</v>
      </c>
      <c r="CW83">
        <f>IF('8. Heures sociales'!$C$3="Score",0,0)</f>
        <v>0</v>
      </c>
      <c r="CX83">
        <f>IF('8. Heures sociales'!$C$3="Score",0,2)</f>
        <v>2</v>
      </c>
      <c r="CY83">
        <f>IF('8. Heures sociales'!$C$3="Score",0,2)</f>
        <v>2</v>
      </c>
      <c r="CZ83">
        <f>IF('8. Heures sociales'!$C$3="Score",0,1)</f>
        <v>1</v>
      </c>
      <c r="DA83">
        <f>IF('8. Heures sociales'!$C$3="Score",0,1)</f>
        <v>1</v>
      </c>
    </row>
    <row r="84" spans="2:105" x14ac:dyDescent="0.35">
      <c r="B84" s="186" t="s">
        <v>1179</v>
      </c>
      <c r="D84" s="478">
        <f t="shared" si="4"/>
        <v>11.741176470588234</v>
      </c>
      <c r="E84">
        <f>IF('8. Heures sociales'!$C$3="Score",,)</f>
        <v>0</v>
      </c>
      <c r="P84">
        <f>IF('8. Heures sociales'!$C$3="Score",,)</f>
        <v>0</v>
      </c>
      <c r="Q84">
        <f>IF('8. Heures sociales'!$C$3="Score",,)</f>
        <v>0</v>
      </c>
      <c r="R84">
        <f>IF('8. Heures sociales'!$C$3="Score",,)</f>
        <v>0</v>
      </c>
      <c r="S84">
        <f>IF('8. Heures sociales'!$C$3="Score",,)</f>
        <v>0</v>
      </c>
      <c r="T84">
        <f>IF('8. Heures sociales'!$C$3="Score",,)</f>
        <v>0</v>
      </c>
      <c r="U84">
        <f>IF('8. Heures sociales'!$C$3="Score",2,30)</f>
        <v>30</v>
      </c>
      <c r="V84">
        <f>IF('8. Heures sociales'!$C$3="Score",2,30)</f>
        <v>30</v>
      </c>
      <c r="W84">
        <f>IF('8. Heures sociales'!$C$3="Score",2,26)</f>
        <v>26</v>
      </c>
      <c r="X84">
        <f>IF('8. Heures sociales'!$C$3="Score",2,26)</f>
        <v>26</v>
      </c>
      <c r="Y84">
        <f>IF('8. Heures sociales'!$C$3="Score",2,26)</f>
        <v>26</v>
      </c>
      <c r="Z84">
        <f>IF('8. Heures sociales'!$C$3="Score",2,26)</f>
        <v>26</v>
      </c>
      <c r="AA84">
        <f>IF('8. Heures sociales'!$C$3="Score",2,19)</f>
        <v>19</v>
      </c>
      <c r="AB84">
        <f>IF('8. Heures sociales'!$C$3="Score",1,12)</f>
        <v>12</v>
      </c>
      <c r="AC84">
        <f>IF('8. Heures sociales'!$C$3="Score",1,8)</f>
        <v>8</v>
      </c>
      <c r="AD84">
        <f>IF('8. Heures sociales'!$C$3="Score",1,8)</f>
        <v>8</v>
      </c>
      <c r="AE84">
        <f>IF('8. Heures sociales'!$C$3="Score",1,8)</f>
        <v>8</v>
      </c>
      <c r="AF84">
        <f>IF('8. Heures sociales'!$C$3="Score",1,10)</f>
        <v>10</v>
      </c>
      <c r="AG84">
        <f>IF('8. Heures sociales'!$C$3="Score",2,14)</f>
        <v>14</v>
      </c>
      <c r="AH84">
        <f>IF('8. Heures sociales'!$C$3="Score",1,10)</f>
        <v>10</v>
      </c>
      <c r="AI84">
        <f>IF('8. Heures sociales'!$C$3="Score",1,6)</f>
        <v>6</v>
      </c>
      <c r="AJ84">
        <f>IF('8. Heures sociales'!$C$3="Score",1,6)</f>
        <v>6</v>
      </c>
      <c r="AK84">
        <f>IF('8. Heures sociales'!$C$3="Score",1,6)</f>
        <v>6</v>
      </c>
      <c r="AL84">
        <f>IF('8. Heures sociales'!$C$3="Score",1,6)</f>
        <v>6</v>
      </c>
      <c r="AM84">
        <f>IF('8. Heures sociales'!$C$3="Score",0,4)</f>
        <v>4</v>
      </c>
      <c r="AN84">
        <f>IF('8. Heures sociales'!$C$3="Score",0,0)</f>
        <v>0</v>
      </c>
      <c r="AO84">
        <f>IF('8. Heures sociales'!$C$3="Score",0,0)</f>
        <v>0</v>
      </c>
      <c r="AP84">
        <f>IF('8. Heures sociales'!$C$3="Score",0,0)</f>
        <v>0</v>
      </c>
      <c r="AQ84">
        <f>IF('8. Heures sociales'!$C$3="Score",0,2)</f>
        <v>2</v>
      </c>
      <c r="AR84">
        <f>IF('8. Heures sociales'!$C$3="Score",0,2)</f>
        <v>2</v>
      </c>
      <c r="AS84">
        <f>IF('8. Heures sociales'!$C$3="Score",0,2)</f>
        <v>2</v>
      </c>
      <c r="AT84">
        <f>IF('8. Heures sociales'!$C$3="Score",0,2)</f>
        <v>2</v>
      </c>
      <c r="AU84">
        <f>IF('8. Heures sociales'!$C$3="Score",0,4)</f>
        <v>4</v>
      </c>
      <c r="AV84">
        <f>IF('8. Heures sociales'!$C$3="Score",1,8)</f>
        <v>8</v>
      </c>
      <c r="AW84">
        <f>IF('8. Heures sociales'!$C$3="Score",1,12)</f>
        <v>12</v>
      </c>
      <c r="AX84">
        <f>IF('8. Heures sociales'!$C$3="Score",1,10)</f>
        <v>10</v>
      </c>
      <c r="AY84">
        <f>IF('8. Heures sociales'!$C$3="Score",1,10)</f>
        <v>10</v>
      </c>
      <c r="AZ84">
        <f>IF('8. Heures sociales'!$C$3="Score",1,10)</f>
        <v>10</v>
      </c>
      <c r="BA84">
        <f>IF('8. Heures sociales'!$C$3="Score",2,14)</f>
        <v>14</v>
      </c>
      <c r="BB84">
        <f>IF('8. Heures sociales'!$C$3="Score",2,16)</f>
        <v>16</v>
      </c>
      <c r="BC84">
        <f>IF('8. Heures sociales'!$C$3="Score",1,12)</f>
        <v>12</v>
      </c>
      <c r="BD84">
        <f>IF('8. Heures sociales'!$C$3="Score",2,19)</f>
        <v>19</v>
      </c>
      <c r="BE84">
        <f>IF('8. Heures sociales'!$C$3="Score",2,19)</f>
        <v>19</v>
      </c>
      <c r="BF84">
        <f>IF('8. Heures sociales'!$C$3="Score",2,19)</f>
        <v>19</v>
      </c>
      <c r="BG84">
        <f>IF('8. Heures sociales'!$C$3="Score",2,21)</f>
        <v>21</v>
      </c>
      <c r="BH84">
        <f>IF('8. Heures sociales'!$C$3="Score",2,19)</f>
        <v>19</v>
      </c>
      <c r="BI84">
        <f>IF('8. Heures sociales'!$C$3="Score",2,17)</f>
        <v>17</v>
      </c>
      <c r="BJ84">
        <f>IF('8. Heures sociales'!$C$3="Score",2,17)</f>
        <v>17</v>
      </c>
      <c r="BK84">
        <f>IF('8. Heures sociales'!$C$3="Score",1,6)</f>
        <v>6</v>
      </c>
      <c r="BL84">
        <f>IF('8. Heures sociales'!$C$3="Score",1,6)</f>
        <v>6</v>
      </c>
      <c r="BM84">
        <f>IF('8. Heures sociales'!$C$3="Score",1,10)</f>
        <v>10</v>
      </c>
      <c r="BN84">
        <f>IF('8. Heures sociales'!$C$3="Score",1,12)</f>
        <v>12</v>
      </c>
      <c r="BO84">
        <f>IF('8. Heures sociales'!$C$3="Score",1,10)</f>
        <v>10</v>
      </c>
      <c r="BP84">
        <f>IF('8. Heures sociales'!$C$3="Score",1,8)</f>
        <v>8</v>
      </c>
      <c r="BQ84">
        <f>IF('8. Heures sociales'!$C$3="Score",1,8)</f>
        <v>8</v>
      </c>
      <c r="BR84">
        <f>IF('8. Heures sociales'!$C$3="Score",1,8)</f>
        <v>8</v>
      </c>
      <c r="BS84">
        <f>IF('8. Heures sociales'!$C$3="Score",1,10)</f>
        <v>10</v>
      </c>
      <c r="BT84">
        <f>IF('8. Heures sociales'!$C$3="Score",1,10)</f>
        <v>10</v>
      </c>
      <c r="BU84">
        <f>IF('8. Heures sociales'!$C$3="Score",1,6)</f>
        <v>6</v>
      </c>
      <c r="BV84">
        <f>IF('8. Heures sociales'!$C$3="Score",1,6)</f>
        <v>6</v>
      </c>
      <c r="BW84">
        <f>IF('8. Heures sociales'!$C$3="Score",1,6)</f>
        <v>6</v>
      </c>
      <c r="BX84">
        <f>IF('8. Heures sociales'!$C$3="Score",2,17)</f>
        <v>17</v>
      </c>
      <c r="BY84">
        <f>IF('8. Heures sociales'!$C$3="Score",2,28)</f>
        <v>28</v>
      </c>
      <c r="BZ84">
        <f>IF('8. Heures sociales'!$C$3="Score",2,26)</f>
        <v>26</v>
      </c>
      <c r="CA84">
        <f>IF('8. Heures sociales'!$C$3="Score",2,22)</f>
        <v>22</v>
      </c>
      <c r="CB84">
        <f>IF('8. Heures sociales'!$C$3="Score",2,22)</f>
        <v>22</v>
      </c>
      <c r="CC84">
        <f>IF('8. Heures sociales'!$C$3="Score",2,22)</f>
        <v>22</v>
      </c>
      <c r="CD84">
        <f>IF('8. Heures sociales'!$C$3="Score",2,22)</f>
        <v>22</v>
      </c>
      <c r="CE84">
        <f>IF('8. Heures sociales'!$C$3="Score",2,15)</f>
        <v>15</v>
      </c>
      <c r="CF84">
        <f>IF('8. Heures sociales'!$C$3="Score",1,8)</f>
        <v>8</v>
      </c>
      <c r="CG84">
        <f>IF('8. Heures sociales'!$C$3="Score",1,8)</f>
        <v>8</v>
      </c>
      <c r="CH84">
        <f>IF('8. Heures sociales'!$C$3="Score",1,8)</f>
        <v>8</v>
      </c>
      <c r="CI84">
        <f>IF('8. Heures sociales'!$C$3="Score",1,10)</f>
        <v>10</v>
      </c>
      <c r="CJ84">
        <f>IF('8. Heures sociales'!$C$3="Score",2,14)</f>
        <v>14</v>
      </c>
      <c r="CK84">
        <f>IF('8. Heures sociales'!$C$3="Score",2,18)</f>
        <v>18</v>
      </c>
      <c r="CL84">
        <f>IF('8. Heures sociales'!$C$3="Score",2,14)</f>
        <v>14</v>
      </c>
      <c r="CM84">
        <f>IF('8. Heures sociales'!$C$3="Score",1,10)</f>
        <v>10</v>
      </c>
      <c r="CN84">
        <f>IF('8. Heures sociales'!$C$3="Score",1,10)</f>
        <v>10</v>
      </c>
      <c r="CO84">
        <f>IF('8. Heures sociales'!$C$3="Score",1,10)</f>
        <v>10</v>
      </c>
      <c r="CP84">
        <f>IF('8. Heures sociales'!$C$3="Score",1,10)</f>
        <v>10</v>
      </c>
      <c r="CQ84">
        <f>IF('8. Heures sociales'!$C$3="Score",1,8)</f>
        <v>8</v>
      </c>
      <c r="CR84">
        <f>IF('8. Heures sociales'!$C$3="Score",0,4)</f>
        <v>4</v>
      </c>
      <c r="CS84">
        <f>IF('8. Heures sociales'!$C$3="Score",0,4)</f>
        <v>4</v>
      </c>
      <c r="CT84">
        <f>IF('8. Heures sociales'!$C$3="Score",0,4)</f>
        <v>4</v>
      </c>
      <c r="CU84">
        <f>IF('8. Heures sociales'!$C$3="Score",1,6)</f>
        <v>6</v>
      </c>
      <c r="CV84">
        <f>IF('8. Heures sociales'!$C$3="Score",1,10)</f>
        <v>10</v>
      </c>
      <c r="CW84">
        <f>IF('8. Heures sociales'!$C$3="Score",1,12)</f>
        <v>12</v>
      </c>
      <c r="CX84">
        <f>IF('8. Heures sociales'!$C$3="Score",1,10)</f>
        <v>10</v>
      </c>
      <c r="CY84">
        <f>IF('8. Heures sociales'!$C$3="Score",1,10)</f>
        <v>10</v>
      </c>
      <c r="CZ84">
        <f>IF('8. Heures sociales'!$C$3="Score",1,7)</f>
        <v>7</v>
      </c>
      <c r="DA84">
        <f>IF('8. Heures sociales'!$C$3="Score",1,7)</f>
        <v>7</v>
      </c>
    </row>
    <row r="85" spans="2:105" x14ac:dyDescent="0.35">
      <c r="B85" s="186" t="s">
        <v>1180</v>
      </c>
      <c r="D85" s="478">
        <f t="shared" si="4"/>
        <v>12.08235294117647</v>
      </c>
      <c r="E85">
        <f>IF('8. Heures sociales'!$C$3="Score",,)</f>
        <v>0</v>
      </c>
      <c r="P85">
        <f>IF('8. Heures sociales'!$C$3="Score",,)</f>
        <v>0</v>
      </c>
      <c r="Q85">
        <f>IF('8. Heures sociales'!$C$3="Score",,)</f>
        <v>0</v>
      </c>
      <c r="R85">
        <f>IF('8. Heures sociales'!$C$3="Score",,)</f>
        <v>0</v>
      </c>
      <c r="S85">
        <f>IF('8. Heures sociales'!$C$3="Score",,)</f>
        <v>0</v>
      </c>
      <c r="T85">
        <f>IF('8. Heures sociales'!$C$3="Score",,)</f>
        <v>0</v>
      </c>
      <c r="U85">
        <f>IF('8. Heures sociales'!$C$3="Score",2,26)</f>
        <v>26</v>
      </c>
      <c r="V85">
        <f>IF('8. Heures sociales'!$C$3="Score",2,28)</f>
        <v>28</v>
      </c>
      <c r="W85">
        <f>IF('8. Heures sociales'!$C$3="Score",2,26)</f>
        <v>26</v>
      </c>
      <c r="X85">
        <f>IF('8. Heures sociales'!$C$3="Score",2,26)</f>
        <v>26</v>
      </c>
      <c r="Y85">
        <f>IF('8. Heures sociales'!$C$3="Score",2,26)</f>
        <v>26</v>
      </c>
      <c r="Z85">
        <f>IF('8. Heures sociales'!$C$3="Score",2,26)</f>
        <v>26</v>
      </c>
      <c r="AA85">
        <f>IF('8. Heures sociales'!$C$3="Score",2,15)</f>
        <v>15</v>
      </c>
      <c r="AB85">
        <f>IF('8. Heures sociales'!$C$3="Score",0,4)</f>
        <v>4</v>
      </c>
      <c r="AC85">
        <f>IF('8. Heures sociales'!$C$3="Score",0,0)</f>
        <v>0</v>
      </c>
      <c r="AD85">
        <f>IF('8. Heures sociales'!$C$3="Score",0,2)</f>
        <v>2</v>
      </c>
      <c r="AE85">
        <f>IF('8. Heures sociales'!$C$3="Score",0,4)</f>
        <v>4</v>
      </c>
      <c r="AF85">
        <f>IF('8. Heures sociales'!$C$3="Score",1,6)</f>
        <v>6</v>
      </c>
      <c r="AG85">
        <f>IF('8. Heures sociales'!$C$3="Score",1,6)</f>
        <v>6</v>
      </c>
      <c r="AH85">
        <f>IF('8. Heures sociales'!$C$3="Score",1,6)</f>
        <v>6</v>
      </c>
      <c r="AI85">
        <f>IF('8. Heures sociales'!$C$3="Score",1,6)</f>
        <v>6</v>
      </c>
      <c r="AJ85">
        <f>IF('8. Heures sociales'!$C$3="Score",1,8)</f>
        <v>8</v>
      </c>
      <c r="AK85">
        <f>IF('8. Heures sociales'!$C$3="Score",1,10)</f>
        <v>10</v>
      </c>
      <c r="AL85">
        <f>IF('8. Heures sociales'!$C$3="Score",1,12)</f>
        <v>12</v>
      </c>
      <c r="AM85">
        <f>IF('8. Heures sociales'!$C$3="Score",1,10)</f>
        <v>10</v>
      </c>
      <c r="AN85">
        <f>IF('8. Heures sociales'!$C$3="Score",1,10)</f>
        <v>10</v>
      </c>
      <c r="AO85">
        <f>IF('8. Heures sociales'!$C$3="Score",1,10)</f>
        <v>10</v>
      </c>
      <c r="AP85">
        <f>IF('8. Heures sociales'!$C$3="Score",1,10)</f>
        <v>10</v>
      </c>
      <c r="AQ85">
        <f>IF('8. Heures sociales'!$C$3="Score",1,8)</f>
        <v>8</v>
      </c>
      <c r="AR85">
        <f>IF('8. Heures sociales'!$C$3="Score",0,4)</f>
        <v>4</v>
      </c>
      <c r="AS85">
        <f>IF('8. Heures sociales'!$C$3="Score",0,0)</f>
        <v>0</v>
      </c>
      <c r="AT85">
        <f>IF('8. Heures sociales'!$C$3="Score",0,0)</f>
        <v>0</v>
      </c>
      <c r="AU85">
        <f>IF('8. Heures sociales'!$C$3="Score",0,2)</f>
        <v>2</v>
      </c>
      <c r="AV85">
        <f>IF('8. Heures sociales'!$C$3="Score",1,6)</f>
        <v>6</v>
      </c>
      <c r="AW85">
        <f>IF('8. Heures sociales'!$C$3="Score",1,10)</f>
        <v>10</v>
      </c>
      <c r="AX85">
        <f>IF('8. Heures sociales'!$C$3="Score",1,10)</f>
        <v>10</v>
      </c>
      <c r="AY85">
        <f>IF('8. Heures sociales'!$C$3="Score",1,10)</f>
        <v>10</v>
      </c>
      <c r="AZ85">
        <f>IF('8. Heures sociales'!$C$3="Score",1,10)</f>
        <v>10</v>
      </c>
      <c r="BA85">
        <f>IF('8. Heures sociales'!$C$3="Score",2,14)</f>
        <v>14</v>
      </c>
      <c r="BB85">
        <f>IF('8. Heures sociales'!$C$3="Score",2,16)</f>
        <v>16</v>
      </c>
      <c r="BC85">
        <f>IF('8. Heures sociales'!$C$3="Score",1,12)</f>
        <v>12</v>
      </c>
      <c r="BD85">
        <f>IF('8. Heures sociales'!$C$3="Score",1,8)</f>
        <v>8</v>
      </c>
      <c r="BE85">
        <f>IF('8. Heures sociales'!$C$3="Score",1,8)</f>
        <v>8</v>
      </c>
      <c r="BF85">
        <f>IF('8. Heures sociales'!$C$3="Score",1,8)</f>
        <v>8</v>
      </c>
      <c r="BG85">
        <f>IF('8. Heures sociales'!$C$3="Score",1,10)</f>
        <v>10</v>
      </c>
      <c r="BH85">
        <f>IF('8. Heures sociales'!$C$3="Score",1,6)</f>
        <v>6</v>
      </c>
      <c r="BI85">
        <f>IF('8. Heures sociales'!$C$3="Score",0,2)</f>
        <v>2</v>
      </c>
      <c r="BJ85">
        <f>IF('8. Heures sociales'!$C$3="Score",1,13)</f>
        <v>13</v>
      </c>
      <c r="BK85">
        <f>IF('8. Heures sociales'!$C$3="Score",2,24)</f>
        <v>24</v>
      </c>
      <c r="BL85">
        <f>IF('8. Heures sociales'!$C$3="Score",2,24)</f>
        <v>24</v>
      </c>
      <c r="BM85">
        <f>IF('8. Heures sociales'!$C$3="Score",2,24)</f>
        <v>24</v>
      </c>
      <c r="BN85">
        <f>IF('8. Heures sociales'!$C$3="Score",2,24)</f>
        <v>24</v>
      </c>
      <c r="BO85">
        <f>IF('8. Heures sociales'!$C$3="Score",2,28)</f>
        <v>28</v>
      </c>
      <c r="BP85">
        <f>IF('8. Heures sociales'!$C$3="Score",2,28)</f>
        <v>28</v>
      </c>
      <c r="BQ85">
        <f>IF('8. Heures sociales'!$C$3="Score",2,17)</f>
        <v>17</v>
      </c>
      <c r="BR85">
        <f>IF('8. Heures sociales'!$C$3="Score",1,6)</f>
        <v>6</v>
      </c>
      <c r="BS85">
        <f>IF('8. Heures sociales'!$C$3="Score",1,8)</f>
        <v>8</v>
      </c>
      <c r="BT85">
        <f>IF('8. Heures sociales'!$C$3="Score",1,10)</f>
        <v>10</v>
      </c>
      <c r="BU85">
        <f>IF('8. Heures sociales'!$C$3="Score",1,8)</f>
        <v>8</v>
      </c>
      <c r="BV85">
        <f>IF('8. Heures sociales'!$C$3="Score",0,4)</f>
        <v>4</v>
      </c>
      <c r="BW85">
        <f>IF('8. Heures sociales'!$C$3="Score",0,4)</f>
        <v>4</v>
      </c>
      <c r="BX85">
        <f>IF('8. Heures sociales'!$C$3="Score",2,15)</f>
        <v>15</v>
      </c>
      <c r="BY85">
        <f>IF('8. Heures sociales'!$C$3="Score",2,26)</f>
        <v>26</v>
      </c>
      <c r="BZ85">
        <f>IF('8. Heures sociales'!$C$3="Score",2,26)</f>
        <v>26</v>
      </c>
      <c r="CA85">
        <f>IF('8. Heures sociales'!$C$3="Score",2,24)</f>
        <v>24</v>
      </c>
      <c r="CB85">
        <f>IF('8. Heures sociales'!$C$3="Score",2,24)</f>
        <v>24</v>
      </c>
      <c r="CC85">
        <f>IF('8. Heures sociales'!$C$3="Score",2,24)</f>
        <v>24</v>
      </c>
      <c r="CD85">
        <f>IF('8. Heures sociales'!$C$3="Score",2,26)</f>
        <v>26</v>
      </c>
      <c r="CE85">
        <f>IF('8. Heures sociales'!$C$3="Score",2,19)</f>
        <v>19</v>
      </c>
      <c r="CF85">
        <f>IF('8. Heures sociales'!$C$3="Score",1,12)</f>
        <v>12</v>
      </c>
      <c r="CG85">
        <f>IF('8. Heures sociales'!$C$3="Score",1,10)</f>
        <v>10</v>
      </c>
      <c r="CH85">
        <f>IF('8. Heures sociales'!$C$3="Score",1,10)</f>
        <v>10</v>
      </c>
      <c r="CI85">
        <f>IF('8. Heures sociales'!$C$3="Score",1,10)</f>
        <v>10</v>
      </c>
      <c r="CJ85">
        <f>IF('8. Heures sociales'!$C$3="Score",1,12)</f>
        <v>12</v>
      </c>
      <c r="CK85">
        <f>IF('8. Heures sociales'!$C$3="Score",1,12)</f>
        <v>12</v>
      </c>
      <c r="CL85">
        <f>IF('8. Heures sociales'!$C$3="Score",1,8)</f>
        <v>8</v>
      </c>
      <c r="CM85">
        <f>IF('8. Heures sociales'!$C$3="Score",0,4)</f>
        <v>4</v>
      </c>
      <c r="CN85">
        <f>IF('8. Heures sociales'!$C$3="Score",0,4)</f>
        <v>4</v>
      </c>
      <c r="CO85">
        <f>IF('8. Heures sociales'!$C$3="Score",1,8)</f>
        <v>8</v>
      </c>
      <c r="CP85">
        <f>IF('8. Heures sociales'!$C$3="Score",1,12)</f>
        <v>12</v>
      </c>
      <c r="CQ85">
        <f>IF('8. Heures sociales'!$C$3="Score",1,10)</f>
        <v>10</v>
      </c>
      <c r="CR85">
        <f>IF('8. Heures sociales'!$C$3="Score",1,8)</f>
        <v>8</v>
      </c>
      <c r="CS85">
        <f>IF('8. Heures sociales'!$C$3="Score",1,8)</f>
        <v>8</v>
      </c>
      <c r="CT85">
        <f>IF('8. Heures sociales'!$C$3="Score",1,8)</f>
        <v>8</v>
      </c>
      <c r="CU85">
        <f>IF('8. Heures sociales'!$C$3="Score",1,10)</f>
        <v>10</v>
      </c>
      <c r="CV85">
        <f>IF('8. Heures sociales'!$C$3="Score",1,10)</f>
        <v>10</v>
      </c>
      <c r="CW85">
        <f>IF('8. Heures sociales'!$C$3="Score",1,10)</f>
        <v>10</v>
      </c>
      <c r="CX85">
        <f>IF('8. Heures sociales'!$C$3="Score",1,10)</f>
        <v>10</v>
      </c>
      <c r="CY85">
        <f>IF('8. Heures sociales'!$C$3="Score",1,10)</f>
        <v>10</v>
      </c>
      <c r="CZ85">
        <f>IF('8. Heures sociales'!$C$3="Score",1,7)</f>
        <v>7</v>
      </c>
      <c r="DA85">
        <f>IF('8. Heures sociales'!$C$3="Score",1,7)</f>
        <v>7</v>
      </c>
    </row>
    <row r="86" spans="2:105" x14ac:dyDescent="0.35">
      <c r="B86" s="186" t="s">
        <v>1181</v>
      </c>
      <c r="D86" s="478">
        <f t="shared" si="4"/>
        <v>2.9529411764705884</v>
      </c>
      <c r="E86">
        <f>IF('8. Heures sociales'!$C$3="Score",,)</f>
        <v>0</v>
      </c>
      <c r="P86">
        <f>IF('8. Heures sociales'!$C$3="Score",,)</f>
        <v>0</v>
      </c>
      <c r="Q86">
        <f>IF('8. Heures sociales'!$C$3="Score",,)</f>
        <v>0</v>
      </c>
      <c r="R86">
        <f>IF('8. Heures sociales'!$C$3="Score",,)</f>
        <v>0</v>
      </c>
      <c r="S86">
        <f>IF('8. Heures sociales'!$C$3="Score",,)</f>
        <v>0</v>
      </c>
      <c r="T86">
        <f>IF('8. Heures sociales'!$C$3="Score",,)</f>
        <v>0</v>
      </c>
      <c r="U86">
        <f>IF('8. Heures sociales'!$C$3="Score",2,28)</f>
        <v>28</v>
      </c>
      <c r="V86">
        <f>IF('8. Heures sociales'!$C$3="Score",2,30)</f>
        <v>30</v>
      </c>
      <c r="W86">
        <f>IF('8. Heures sociales'!$C$3="Score",2,26)</f>
        <v>26</v>
      </c>
      <c r="X86">
        <f>IF('8. Heures sociales'!$C$3="Score",2,26)</f>
        <v>26</v>
      </c>
      <c r="Y86">
        <f>IF('8. Heures sociales'!$C$3="Score",2,26)</f>
        <v>26</v>
      </c>
      <c r="Z86">
        <f>IF('8. Heures sociales'!$C$3="Score",2,26)</f>
        <v>26</v>
      </c>
      <c r="AA86">
        <f>IF('8. Heures sociales'!$C$3="Score",2,19)</f>
        <v>19</v>
      </c>
      <c r="AB86">
        <f>IF('8. Heures sociales'!$C$3="Score",1,12)</f>
        <v>12</v>
      </c>
      <c r="AC86">
        <f>IF('8. Heures sociales'!$C$3="Score",1,8)</f>
        <v>8</v>
      </c>
      <c r="AD86">
        <f>IF('8. Heures sociales'!$C$3="Score",1,8)</f>
        <v>8</v>
      </c>
      <c r="AE86">
        <f>IF('8. Heures sociales'!$C$3="Score",1,8)</f>
        <v>8</v>
      </c>
      <c r="AF86">
        <f>IF('8. Heures sociales'!$C$3="Score",1,10)</f>
        <v>10</v>
      </c>
      <c r="AG86">
        <f>IF('8. Heures sociales'!$C$3="Score",1,10)</f>
        <v>10</v>
      </c>
      <c r="AH86">
        <f>IF('8. Heures sociales'!$C$3="Score",1,6)</f>
        <v>6</v>
      </c>
      <c r="AI86">
        <f>IF('8. Heures sociales'!$C$3="Score",0,2)</f>
        <v>2</v>
      </c>
      <c r="AJ86">
        <f>IF('8. Heures sociales'!$C$3="Score",0,2)</f>
        <v>2</v>
      </c>
      <c r="AK86">
        <f>IF('8. Heures sociales'!$C$3="Score",0,2)</f>
        <v>2</v>
      </c>
      <c r="AL86">
        <f>IF('8. Heures sociales'!$C$3="Score",0,2)</f>
        <v>2</v>
      </c>
      <c r="AM86">
        <f>IF('8. Heures sociales'!$C$3="Score",0,0)</f>
        <v>0</v>
      </c>
      <c r="AN86">
        <f>IF('8. Heures sociales'!$C$3="Score",0,0)</f>
        <v>0</v>
      </c>
      <c r="AO86">
        <f>IF('8. Heures sociales'!$C$3="Score",0,0)</f>
        <v>0</v>
      </c>
      <c r="AP86">
        <f>IF('8. Heures sociales'!$C$3="Score",0,0)</f>
        <v>0</v>
      </c>
      <c r="AQ86">
        <f>IF('8. Heures sociales'!$C$3="Score",0,0)</f>
        <v>0</v>
      </c>
      <c r="AR86">
        <f>IF('8. Heures sociales'!$C$3="Score",0,0)</f>
        <v>0</v>
      </c>
      <c r="AS86">
        <f>IF('8. Heures sociales'!$C$3="Score",0,0)</f>
        <v>0</v>
      </c>
      <c r="AT86">
        <f>IF('8. Heures sociales'!$C$3="Score",0,0)</f>
        <v>0</v>
      </c>
      <c r="AU86">
        <f>IF('8. Heures sociales'!$C$3="Score",0,0)</f>
        <v>0</v>
      </c>
      <c r="AV86">
        <f>IF('8. Heures sociales'!$C$3="Score",0,0)</f>
        <v>0</v>
      </c>
      <c r="AW86">
        <f>IF('8. Heures sociales'!$C$3="Score",0,0)</f>
        <v>0</v>
      </c>
      <c r="AX86">
        <f>IF('8. Heures sociales'!$C$3="Score",0,0)</f>
        <v>0</v>
      </c>
      <c r="AY86">
        <f>IF('8. Heures sociales'!$C$3="Score",0,0)</f>
        <v>0</v>
      </c>
      <c r="AZ86">
        <f>IF('8. Heures sociales'!$C$3="Score",0,0)</f>
        <v>0</v>
      </c>
      <c r="BA86">
        <f>IF('8. Heures sociales'!$C$3="Score",0,0)</f>
        <v>0</v>
      </c>
      <c r="BB86">
        <f>IF('8. Heures sociales'!$C$3="Score",0,0)</f>
        <v>0</v>
      </c>
      <c r="BC86">
        <f>IF('8. Heures sociales'!$C$3="Score",0,0)</f>
        <v>0</v>
      </c>
      <c r="BD86">
        <f>IF('8. Heures sociales'!$C$3="Score",0,0)</f>
        <v>0</v>
      </c>
      <c r="BE86">
        <f>IF('8. Heures sociales'!$C$3="Score",0,0)</f>
        <v>0</v>
      </c>
      <c r="BF86">
        <f>IF('8. Heures sociales'!$C$3="Score",0,0)</f>
        <v>0</v>
      </c>
      <c r="BG86">
        <f>IF('8. Heures sociales'!$C$3="Score",0,0)</f>
        <v>0</v>
      </c>
      <c r="BH86">
        <f>IF('8. Heures sociales'!$C$3="Score",0,0)</f>
        <v>0</v>
      </c>
      <c r="BI86">
        <f>IF('8. Heures sociales'!$C$3="Score",0,0)</f>
        <v>0</v>
      </c>
      <c r="BJ86">
        <f>IF('8. Heures sociales'!$C$3="Score",0,0)</f>
        <v>0</v>
      </c>
      <c r="BK86">
        <f>IF('8. Heures sociales'!$C$3="Score",0,0)</f>
        <v>0</v>
      </c>
      <c r="BL86">
        <f>IF('8. Heures sociales'!$C$3="Score",0,0)</f>
        <v>0</v>
      </c>
      <c r="BM86">
        <f>IF('8. Heures sociales'!$C$3="Score",0,0)</f>
        <v>0</v>
      </c>
      <c r="BN86">
        <f>IF('8. Heures sociales'!$C$3="Score",0,0)</f>
        <v>0</v>
      </c>
      <c r="BO86">
        <f>IF('8. Heures sociales'!$C$3="Score",0,0)</f>
        <v>0</v>
      </c>
      <c r="BP86">
        <f>IF('8. Heures sociales'!$C$3="Score",0,0)</f>
        <v>0</v>
      </c>
      <c r="BQ86">
        <f>IF('8. Heures sociales'!$C$3="Score",0,0)</f>
        <v>0</v>
      </c>
      <c r="BR86">
        <f>IF('8. Heures sociales'!$C$3="Score",0,0)</f>
        <v>0</v>
      </c>
      <c r="BS86">
        <f>IF('8. Heures sociales'!$C$3="Score",0,0)</f>
        <v>0</v>
      </c>
      <c r="BT86">
        <f>IF('8. Heures sociales'!$C$3="Score",0,0)</f>
        <v>0</v>
      </c>
      <c r="BU86">
        <f>IF('8. Heures sociales'!$C$3="Score",0,0)</f>
        <v>0</v>
      </c>
      <c r="BV86">
        <f>IF('8. Heures sociales'!$C$3="Score",0,0)</f>
        <v>0</v>
      </c>
      <c r="BW86">
        <f>IF('8. Heures sociales'!$C$3="Score",0,0)</f>
        <v>0</v>
      </c>
      <c r="BX86">
        <f>IF('8. Heures sociales'!$C$3="Score",0,0)</f>
        <v>0</v>
      </c>
      <c r="BY86">
        <f>IF('8. Heures sociales'!$C$3="Score",0,0)</f>
        <v>0</v>
      </c>
      <c r="BZ86">
        <f>IF('8. Heures sociales'!$C$3="Score",0,0)</f>
        <v>0</v>
      </c>
      <c r="CA86">
        <f>IF('8. Heures sociales'!$C$3="Score",0,0)</f>
        <v>0</v>
      </c>
      <c r="CB86">
        <f>IF('8. Heures sociales'!$C$3="Score",0,0)</f>
        <v>0</v>
      </c>
      <c r="CC86">
        <f>IF('8. Heures sociales'!$C$3="Score",0,0)</f>
        <v>0</v>
      </c>
      <c r="CD86">
        <f>IF('8. Heures sociales'!$C$3="Score",0,0)</f>
        <v>0</v>
      </c>
      <c r="CE86">
        <f>IF('8. Heures sociales'!$C$3="Score",0,0)</f>
        <v>0</v>
      </c>
      <c r="CF86">
        <f>IF('8. Heures sociales'!$C$3="Score",0,0)</f>
        <v>0</v>
      </c>
      <c r="CG86">
        <f>IF('8. Heures sociales'!$C$3="Score",0,0)</f>
        <v>0</v>
      </c>
      <c r="CH86">
        <f>IF('8. Heures sociales'!$C$3="Score",0,0)</f>
        <v>0</v>
      </c>
      <c r="CI86">
        <f>IF('8. Heures sociales'!$C$3="Score",0,0)</f>
        <v>0</v>
      </c>
      <c r="CJ86">
        <f>IF('8. Heures sociales'!$C$3="Score",0,0)</f>
        <v>0</v>
      </c>
      <c r="CK86">
        <f>IF('8. Heures sociales'!$C$3="Score",0,0)</f>
        <v>0</v>
      </c>
      <c r="CL86">
        <f>IF('8. Heures sociales'!$C$3="Score",0,0)</f>
        <v>0</v>
      </c>
      <c r="CM86">
        <f>IF('8. Heures sociales'!$C$3="Score",0,0)</f>
        <v>0</v>
      </c>
      <c r="CN86">
        <f>IF('8. Heures sociales'!$C$3="Score",0,0)</f>
        <v>0</v>
      </c>
      <c r="CO86">
        <f>IF('8. Heures sociales'!$C$3="Score",0,0)</f>
        <v>0</v>
      </c>
      <c r="CP86">
        <f>IF('8. Heures sociales'!$C$3="Score",0,0)</f>
        <v>0</v>
      </c>
      <c r="CQ86">
        <f>IF('8. Heures sociales'!$C$3="Score",0,0)</f>
        <v>0</v>
      </c>
      <c r="CR86">
        <f>IF('8. Heures sociales'!$C$3="Score",0,0)</f>
        <v>0</v>
      </c>
      <c r="CS86">
        <f>IF('8. Heures sociales'!$C$3="Score",0,0)</f>
        <v>0</v>
      </c>
      <c r="CT86">
        <f>IF('8. Heures sociales'!$C$3="Score",0,0)</f>
        <v>0</v>
      </c>
      <c r="CU86">
        <f>IF('8. Heures sociales'!$C$3="Score",0,0)</f>
        <v>0</v>
      </c>
      <c r="CV86">
        <f>IF('8. Heures sociales'!$C$3="Score",0,0)</f>
        <v>0</v>
      </c>
      <c r="CW86">
        <f>IF('8. Heures sociales'!$C$3="Score",0,0)</f>
        <v>0</v>
      </c>
      <c r="CX86">
        <f>IF('8. Heures sociales'!$C$3="Score",0,0)</f>
        <v>0</v>
      </c>
      <c r="CY86">
        <f>IF('8. Heures sociales'!$C$3="Score",0,0)</f>
        <v>0</v>
      </c>
      <c r="CZ86">
        <f>IF('8. Heures sociales'!$C$3="Score",0,0)</f>
        <v>0</v>
      </c>
      <c r="DA86">
        <f>IF('8. Heures sociales'!$C$3="Score",0,0)</f>
        <v>0</v>
      </c>
    </row>
    <row r="87" spans="2:105" x14ac:dyDescent="0.35">
      <c r="B87" s="186" t="s">
        <v>1182</v>
      </c>
      <c r="D87" s="478">
        <f t="shared" si="4"/>
        <v>10.305882352941177</v>
      </c>
      <c r="E87">
        <f>IF('8. Heures sociales'!$C$3="Score",,)</f>
        <v>0</v>
      </c>
      <c r="P87">
        <f>IF('8. Heures sociales'!$C$3="Score",,)</f>
        <v>0</v>
      </c>
      <c r="Q87">
        <f>IF('8. Heures sociales'!$C$3="Score",,)</f>
        <v>0</v>
      </c>
      <c r="R87">
        <f>IF('8. Heures sociales'!$C$3="Score",,)</f>
        <v>0</v>
      </c>
      <c r="S87">
        <f>IF('8. Heures sociales'!$C$3="Score",,)</f>
        <v>0</v>
      </c>
      <c r="T87">
        <f>IF('8. Heures sociales'!$C$3="Score",,)</f>
        <v>0</v>
      </c>
      <c r="U87">
        <f>IF('8. Heures sociales'!$C$3="Score",1,12)</f>
        <v>12</v>
      </c>
      <c r="V87">
        <f>IF('8. Heures sociales'!$C$3="Score",1,8)</f>
        <v>8</v>
      </c>
      <c r="W87">
        <f>IF('8. Heures sociales'!$C$3="Score",1,8)</f>
        <v>8</v>
      </c>
      <c r="X87">
        <f>IF('8. Heures sociales'!$C$3="Score",1,8)</f>
        <v>8</v>
      </c>
      <c r="Y87">
        <f>IF('8. Heures sociales'!$C$3="Score",1,10)</f>
        <v>10</v>
      </c>
      <c r="Z87">
        <f>IF('8. Heures sociales'!$C$3="Score",2,14)</f>
        <v>14</v>
      </c>
      <c r="AA87">
        <f>IF('8. Heures sociales'!$C$3="Score",1,10)</f>
        <v>10</v>
      </c>
      <c r="AB87">
        <f>IF('8. Heures sociales'!$C$3="Score",1,6)</f>
        <v>6</v>
      </c>
      <c r="AC87">
        <f>IF('8. Heures sociales'!$C$3="Score",1,6)</f>
        <v>6</v>
      </c>
      <c r="AD87">
        <f>IF('8. Heures sociales'!$C$3="Score",1,8)</f>
        <v>8</v>
      </c>
      <c r="AE87">
        <f>IF('8. Heures sociales'!$C$3="Score",1,10)</f>
        <v>10</v>
      </c>
      <c r="AF87">
        <f>IF('8. Heures sociales'!$C$3="Score",1,8)</f>
        <v>8</v>
      </c>
      <c r="AG87">
        <f>IF('8. Heures sociales'!$C$3="Score",0,4)</f>
        <v>4</v>
      </c>
      <c r="AH87">
        <f>IF('8. Heures sociales'!$C$3="Score",0,4)</f>
        <v>4</v>
      </c>
      <c r="AI87">
        <f>IF('8. Heures sociales'!$C$3="Score",0,4)</f>
        <v>4</v>
      </c>
      <c r="AJ87">
        <f>IF('8. Heures sociales'!$C$3="Score",0,4)</f>
        <v>4</v>
      </c>
      <c r="AK87">
        <f>IF('8. Heures sociales'!$C$3="Score",0,2)</f>
        <v>2</v>
      </c>
      <c r="AL87">
        <f>IF('8. Heures sociales'!$C$3="Score",0,0)</f>
        <v>0</v>
      </c>
      <c r="AM87">
        <f>IF('8. Heures sociales'!$C$3="Score",0,0)</f>
        <v>0</v>
      </c>
      <c r="AN87">
        <f>IF('8. Heures sociales'!$C$3="Score",0,2)</f>
        <v>2</v>
      </c>
      <c r="AO87">
        <f>IF('8. Heures sociales'!$C$3="Score",1,13)</f>
        <v>13</v>
      </c>
      <c r="AP87">
        <f>IF('8. Heures sociales'!$C$3="Score",2,24)</f>
        <v>24</v>
      </c>
      <c r="AQ87">
        <f>IF('8. Heures sociales'!$C$3="Score",2,24)</f>
        <v>24</v>
      </c>
      <c r="AR87">
        <f>IF('8. Heures sociales'!$C$3="Score",2,24)</f>
        <v>24</v>
      </c>
      <c r="AS87">
        <f>IF('8. Heures sociales'!$C$3="Score",2,24)</f>
        <v>24</v>
      </c>
      <c r="AT87">
        <f>IF('8. Heures sociales'!$C$3="Score",2,28)</f>
        <v>28</v>
      </c>
      <c r="AU87">
        <f>IF('8. Heures sociales'!$C$3="Score",2,30)</f>
        <v>30</v>
      </c>
      <c r="AV87">
        <f>IF('8. Heures sociales'!$C$3="Score",2,19)</f>
        <v>19</v>
      </c>
      <c r="AW87">
        <f>IF('8. Heures sociales'!$C$3="Score",1,8)</f>
        <v>8</v>
      </c>
      <c r="AX87">
        <f>IF('8. Heures sociales'!$C$3="Score",1,8)</f>
        <v>8</v>
      </c>
      <c r="AY87">
        <f>IF('8. Heures sociales'!$C$3="Score",1,8)</f>
        <v>8</v>
      </c>
      <c r="AZ87">
        <f>IF('8. Heures sociales'!$C$3="Score",1,10)</f>
        <v>10</v>
      </c>
      <c r="BA87">
        <f>IF('8. Heures sociales'!$C$3="Score",1,8)</f>
        <v>8</v>
      </c>
      <c r="BB87">
        <f>IF('8. Heures sociales'!$C$3="Score",1,6)</f>
        <v>6</v>
      </c>
      <c r="BC87">
        <f>IF('8. Heures sociales'!$C$3="Score",1,6)</f>
        <v>6</v>
      </c>
      <c r="BD87">
        <f>IF('8. Heures sociales'!$C$3="Score",1,6)</f>
        <v>6</v>
      </c>
      <c r="BE87">
        <f>IF('8. Heures sociales'!$C$3="Score",1,6)</f>
        <v>6</v>
      </c>
      <c r="BF87">
        <f>IF('8. Heures sociales'!$C$3="Score",1,8)</f>
        <v>8</v>
      </c>
      <c r="BG87">
        <f>IF('8. Heures sociales'!$C$3="Score",1,8)</f>
        <v>8</v>
      </c>
      <c r="BH87">
        <f>IF('8. Heures sociales'!$C$3="Score",1,6)</f>
        <v>6</v>
      </c>
      <c r="BI87">
        <f>IF('8. Heures sociales'!$C$3="Score",0,4)</f>
        <v>4</v>
      </c>
      <c r="BJ87">
        <f>IF('8. Heures sociales'!$C$3="Score",0,4)</f>
        <v>4</v>
      </c>
      <c r="BK87">
        <f>IF('8. Heures sociales'!$C$3="Score",0,4)</f>
        <v>4</v>
      </c>
      <c r="BL87">
        <f>IF('8. Heures sociales'!$C$3="Score",1,6)</f>
        <v>6</v>
      </c>
      <c r="BM87">
        <f>IF('8. Heures sociales'!$C$3="Score",1,8)</f>
        <v>8</v>
      </c>
      <c r="BN87">
        <f>IF('8. Heures sociales'!$C$3="Score",1,6)</f>
        <v>6</v>
      </c>
      <c r="BO87">
        <f>IF('8. Heures sociales'!$C$3="Score",1,6)</f>
        <v>6</v>
      </c>
      <c r="BP87">
        <f>IF('8. Heures sociales'!$C$3="Score",1,6)</f>
        <v>6</v>
      </c>
      <c r="BQ87">
        <f>IF('8. Heures sociales'!$C$3="Score",2,17)</f>
        <v>17</v>
      </c>
      <c r="BR87">
        <f>IF('8. Heures sociales'!$C$3="Score",2,28)</f>
        <v>28</v>
      </c>
      <c r="BS87">
        <f>IF('8. Heures sociales'!$C$3="Score",2,30)</f>
        <v>30</v>
      </c>
      <c r="BT87">
        <f>IF('8. Heures sociales'!$C$3="Score",2,26)</f>
        <v>26</v>
      </c>
      <c r="BU87">
        <f>IF('8. Heures sociales'!$C$3="Score",2,26)</f>
        <v>26</v>
      </c>
      <c r="BV87">
        <f>IF('8. Heures sociales'!$C$3="Score",2,26)</f>
        <v>26</v>
      </c>
      <c r="BW87">
        <f>IF('8. Heures sociales'!$C$3="Score",2,26)</f>
        <v>26</v>
      </c>
      <c r="BX87">
        <f>IF('8. Heures sociales'!$C$3="Score",2,19)</f>
        <v>19</v>
      </c>
      <c r="BY87">
        <f>IF('8. Heures sociales'!$C$3="Score",1,12)</f>
        <v>12</v>
      </c>
      <c r="BZ87">
        <f>IF('8. Heures sociales'!$C$3="Score",1,8)</f>
        <v>8</v>
      </c>
      <c r="CA87">
        <f>IF('8. Heures sociales'!$C$3="Score",1,8)</f>
        <v>8</v>
      </c>
      <c r="CB87">
        <f>IF('8. Heures sociales'!$C$3="Score",1,8)</f>
        <v>8</v>
      </c>
      <c r="CC87">
        <f>IF('8. Heures sociales'!$C$3="Score",1,12)</f>
        <v>12</v>
      </c>
      <c r="CD87">
        <f>IF('8. Heures sociales'!$C$3="Score",2,16)</f>
        <v>16</v>
      </c>
      <c r="CE87">
        <f>IF('8. Heures sociales'!$C$3="Score",1,12)</f>
        <v>12</v>
      </c>
      <c r="CF87">
        <f>IF('8. Heures sociales'!$C$3="Score",1,8)</f>
        <v>8</v>
      </c>
      <c r="CG87">
        <f>IF('8. Heures sociales'!$C$3="Score",1,8)</f>
        <v>8</v>
      </c>
      <c r="CH87">
        <f>IF('8. Heures sociales'!$C$3="Score",1,8)</f>
        <v>8</v>
      </c>
      <c r="CI87">
        <f>IF('8. Heures sociales'!$C$3="Score",1,10)</f>
        <v>10</v>
      </c>
      <c r="CJ87">
        <f>IF('8. Heures sociales'!$C$3="Score",1,8)</f>
        <v>8</v>
      </c>
      <c r="CK87">
        <f>IF('8. Heures sociales'!$C$3="Score",0,4)</f>
        <v>4</v>
      </c>
      <c r="CL87">
        <f>IF('8. Heures sociales'!$C$3="Score",0,4)</f>
        <v>4</v>
      </c>
      <c r="CM87">
        <f>IF('8. Heures sociales'!$C$3="Score",0,4)</f>
        <v>4</v>
      </c>
      <c r="CN87">
        <f>IF('8. Heures sociales'!$C$3="Score",1,6)</f>
        <v>6</v>
      </c>
      <c r="CO87">
        <f>IF('8. Heures sociales'!$C$3="Score",1,10)</f>
        <v>10</v>
      </c>
      <c r="CP87">
        <f>IF('8. Heures sociales'!$C$3="Score",1,12)</f>
        <v>12</v>
      </c>
      <c r="CQ87">
        <f>IF('8. Heures sociales'!$C$3="Score",1,10)</f>
        <v>10</v>
      </c>
      <c r="CR87">
        <f>IF('8. Heures sociales'!$C$3="Score",1,10)</f>
        <v>10</v>
      </c>
      <c r="CS87">
        <f>IF('8. Heures sociales'!$C$3="Score",1,10)</f>
        <v>10</v>
      </c>
      <c r="CT87">
        <f>IF('8. Heures sociales'!$C$3="Score",1,10)</f>
        <v>10</v>
      </c>
      <c r="CU87">
        <f>IF('8. Heures sociales'!$C$3="Score",1,10)</f>
        <v>10</v>
      </c>
      <c r="CV87">
        <f>IF('8. Heures sociales'!$C$3="Score",1,8)</f>
        <v>8</v>
      </c>
      <c r="CW87">
        <f>IF('8. Heures sociales'!$C$3="Score",0,4)</f>
        <v>4</v>
      </c>
      <c r="CX87">
        <f>IF('8. Heures sociales'!$C$3="Score",0,4)</f>
        <v>4</v>
      </c>
      <c r="CY87">
        <f>IF('8. Heures sociales'!$C$3="Score",0,4)</f>
        <v>4</v>
      </c>
      <c r="CZ87">
        <f>IF('8. Heures sociales'!$C$3="Score",0,2)</f>
        <v>2</v>
      </c>
      <c r="DA87">
        <f>IF('8. Heures sociales'!$C$3="Score",0,2)</f>
        <v>2</v>
      </c>
    </row>
    <row r="88" spans="2:105" x14ac:dyDescent="0.35">
      <c r="B88" s="186" t="s">
        <v>1183</v>
      </c>
      <c r="D88" s="478">
        <f t="shared" si="4"/>
        <v>9.3882352941176475</v>
      </c>
      <c r="E88">
        <f>IF('8. Heures sociales'!$C$3="Score",,)</f>
        <v>0</v>
      </c>
      <c r="P88">
        <f>IF('8. Heures sociales'!$C$3="Score",,)</f>
        <v>0</v>
      </c>
      <c r="Q88">
        <f>IF('8. Heures sociales'!$C$3="Score",,)</f>
        <v>0</v>
      </c>
      <c r="R88">
        <f>IF('8. Heures sociales'!$C$3="Score",,)</f>
        <v>0</v>
      </c>
      <c r="S88">
        <f>IF('8. Heures sociales'!$C$3="Score",,)</f>
        <v>0</v>
      </c>
      <c r="T88">
        <f>IF('8. Heures sociales'!$C$3="Score",,)</f>
        <v>0</v>
      </c>
      <c r="U88">
        <f>IF('8. Heures sociales'!$C$3="Score",1,10)</f>
        <v>10</v>
      </c>
      <c r="V88">
        <f>IF('8. Heures sociales'!$C$3="Score",1,10)</f>
        <v>10</v>
      </c>
      <c r="W88">
        <f>IF('8. Heures sociales'!$C$3="Score",1,10)</f>
        <v>10</v>
      </c>
      <c r="X88">
        <f>IF('8. Heures sociales'!$C$3="Score",1,10)</f>
        <v>10</v>
      </c>
      <c r="Y88">
        <f>IF('8. Heures sociales'!$C$3="Score",1,12)</f>
        <v>12</v>
      </c>
      <c r="Z88">
        <f>IF('8. Heures sociales'!$C$3="Score",1,12)</f>
        <v>12</v>
      </c>
      <c r="AA88">
        <f>IF('8. Heures sociales'!$C$3="Score",1,8)</f>
        <v>8</v>
      </c>
      <c r="AB88">
        <f>IF('8. Heures sociales'!$C$3="Score",0,4)</f>
        <v>4</v>
      </c>
      <c r="AC88">
        <f>IF('8. Heures sociales'!$C$3="Score",0,4)</f>
        <v>4</v>
      </c>
      <c r="AD88">
        <f>IF('8. Heures sociales'!$C$3="Score",0,4)</f>
        <v>4</v>
      </c>
      <c r="AE88">
        <f>IF('8. Heures sociales'!$C$3="Score",0,4)</f>
        <v>4</v>
      </c>
      <c r="AF88">
        <f>IF('8. Heures sociales'!$C$3="Score",0,2)</f>
        <v>2</v>
      </c>
      <c r="AG88">
        <f>IF('8. Heures sociales'!$C$3="Score",0,0)</f>
        <v>0</v>
      </c>
      <c r="AH88">
        <f>IF('8. Heures sociales'!$C$3="Score",0,0)</f>
        <v>0</v>
      </c>
      <c r="AI88">
        <f>IF('8. Heures sociales'!$C$3="Score",0,0)</f>
        <v>0</v>
      </c>
      <c r="AJ88">
        <f>IF('8. Heures sociales'!$C$3="Score",0,2)</f>
        <v>2</v>
      </c>
      <c r="AK88">
        <f>IF('8. Heures sociales'!$C$3="Score",1,6)</f>
        <v>6</v>
      </c>
      <c r="AL88">
        <f>IF('8. Heures sociales'!$C$3="Score",1,10)</f>
        <v>10</v>
      </c>
      <c r="AM88">
        <f>IF('8. Heures sociales'!$C$3="Score",1,10)</f>
        <v>10</v>
      </c>
      <c r="AN88">
        <f>IF('8. Heures sociales'!$C$3="Score",1,10)</f>
        <v>10</v>
      </c>
      <c r="AO88">
        <f>IF('8. Heures sociales'!$C$3="Score",1,10)</f>
        <v>10</v>
      </c>
      <c r="AP88">
        <f>IF('8. Heures sociales'!$C$3="Score",1,10)</f>
        <v>10</v>
      </c>
      <c r="AQ88">
        <f>IF('8. Heures sociales'!$C$3="Score",1,12)</f>
        <v>12</v>
      </c>
      <c r="AR88">
        <f>IF('8. Heures sociales'!$C$3="Score",1,12)</f>
        <v>12</v>
      </c>
      <c r="AS88">
        <f>IF('8. Heures sociales'!$C$3="Score",1,8)</f>
        <v>8</v>
      </c>
      <c r="AT88">
        <f>IF('8. Heures sociales'!$C$3="Score",1,8)</f>
        <v>8</v>
      </c>
      <c r="AU88">
        <f>IF('8. Heures sociales'!$C$3="Score",1,8)</f>
        <v>8</v>
      </c>
      <c r="AV88">
        <f>IF('8. Heures sociales'!$C$3="Score",2,19)</f>
        <v>19</v>
      </c>
      <c r="AW88">
        <f>IF('8. Heures sociales'!$C$3="Score",2,30)</f>
        <v>30</v>
      </c>
      <c r="AX88">
        <f>IF('8. Heures sociales'!$C$3="Score",2,30)</f>
        <v>30</v>
      </c>
      <c r="AY88">
        <f>IF('8. Heures sociales'!$C$3="Score",2,26)</f>
        <v>26</v>
      </c>
      <c r="AZ88">
        <f>IF('8. Heures sociales'!$C$3="Score",2,26)</f>
        <v>26</v>
      </c>
      <c r="BA88">
        <f>IF('8. Heures sociales'!$C$3="Score",2,26)</f>
        <v>26</v>
      </c>
      <c r="BB88">
        <f>IF('8. Heures sociales'!$C$3="Score",2,26)</f>
        <v>26</v>
      </c>
      <c r="BC88">
        <f>IF('8. Heures sociales'!$C$3="Score",2,19)</f>
        <v>19</v>
      </c>
      <c r="BD88">
        <f>IF('8. Heures sociales'!$C$3="Score",1,12)</f>
        <v>12</v>
      </c>
      <c r="BE88">
        <f>IF('8. Heures sociales'!$C$3="Score",1,8)</f>
        <v>8</v>
      </c>
      <c r="BF88">
        <f>IF('8. Heures sociales'!$C$3="Score",1,8)</f>
        <v>8</v>
      </c>
      <c r="BG88">
        <f>IF('8. Heures sociales'!$C$3="Score",1,8)</f>
        <v>8</v>
      </c>
      <c r="BH88">
        <f>IF('8. Heures sociales'!$C$3="Score",1,10)</f>
        <v>10</v>
      </c>
      <c r="BI88">
        <f>IF('8. Heures sociales'!$C$3="Score",1,12)</f>
        <v>12</v>
      </c>
      <c r="BJ88">
        <f>IF('8. Heures sociales'!$C$3="Score",1,12)</f>
        <v>12</v>
      </c>
      <c r="BK88">
        <f>IF('8. Heures sociales'!$C$3="Score",1,8)</f>
        <v>8</v>
      </c>
      <c r="BL88">
        <f>IF('8. Heures sociales'!$C$3="Score",1,8)</f>
        <v>8</v>
      </c>
      <c r="BM88">
        <f>IF('8. Heures sociales'!$C$3="Score",1,10)</f>
        <v>10</v>
      </c>
      <c r="BN88">
        <f>IF('8. Heures sociales'!$C$3="Score",1,12)</f>
        <v>12</v>
      </c>
      <c r="BO88">
        <f>IF('8. Heures sociales'!$C$3="Score",1,10)</f>
        <v>10</v>
      </c>
      <c r="BP88">
        <f>IF('8. Heures sociales'!$C$3="Score",1,8)</f>
        <v>8</v>
      </c>
      <c r="BQ88">
        <f>IF('8. Heures sociales'!$C$3="Score",0,4)</f>
        <v>4</v>
      </c>
      <c r="BR88">
        <f>IF('8. Heures sociales'!$C$3="Score",0,4)</f>
        <v>4</v>
      </c>
      <c r="BS88">
        <f>IF('8. Heures sociales'!$C$3="Score",0,4)</f>
        <v>4</v>
      </c>
      <c r="BT88">
        <f>IF('8. Heures sociales'!$C$3="Score",0,2)</f>
        <v>2</v>
      </c>
      <c r="BU88">
        <f>IF('8. Heures sociales'!$C$3="Score",0,0)</f>
        <v>0</v>
      </c>
      <c r="BV88">
        <f>IF('8. Heures sociales'!$C$3="Score",0,0)</f>
        <v>0</v>
      </c>
      <c r="BW88">
        <f>IF('8. Heures sociales'!$C$3="Score",0,0)</f>
        <v>0</v>
      </c>
      <c r="BX88">
        <f>IF('8. Heures sociales'!$C$3="Score",1,11)</f>
        <v>11</v>
      </c>
      <c r="BY88">
        <f>IF('8. Heures sociales'!$C$3="Score",2,22)</f>
        <v>22</v>
      </c>
      <c r="BZ88">
        <f>IF('8. Heures sociales'!$C$3="Score",2,22)</f>
        <v>22</v>
      </c>
      <c r="CA88">
        <f>IF('8. Heures sociales'!$C$3="Score",2,22)</f>
        <v>22</v>
      </c>
      <c r="CB88">
        <f>IF('8. Heures sociales'!$C$3="Score",2,22)</f>
        <v>22</v>
      </c>
      <c r="CC88">
        <f>IF('8. Heures sociales'!$C$3="Score",2,26)</f>
        <v>26</v>
      </c>
      <c r="CD88">
        <f>IF('8. Heures sociales'!$C$3="Score",2,30)</f>
        <v>30</v>
      </c>
      <c r="CE88">
        <f>IF('8. Heures sociales'!$C$3="Score",2,19)</f>
        <v>19</v>
      </c>
      <c r="CF88">
        <f>IF('8. Heures sociales'!$C$3="Score",1,8)</f>
        <v>8</v>
      </c>
      <c r="CG88">
        <f>IF('8. Heures sociales'!$C$3="Score",1,8)</f>
        <v>8</v>
      </c>
      <c r="CH88">
        <f>IF('8. Heures sociales'!$C$3="Score",1,8)</f>
        <v>8</v>
      </c>
      <c r="CI88">
        <f>IF('8. Heures sociales'!$C$3="Score",1,8)</f>
        <v>8</v>
      </c>
      <c r="CJ88">
        <f>IF('8. Heures sociales'!$C$3="Score",0,4)</f>
        <v>4</v>
      </c>
      <c r="CK88">
        <f>IF('8. Heures sociales'!$C$3="Score",0,0)</f>
        <v>0</v>
      </c>
      <c r="CL88">
        <f>IF('8. Heures sociales'!$C$3="Score",0,0)</f>
        <v>0</v>
      </c>
      <c r="CM88">
        <f>IF('8. Heures sociales'!$C$3="Score",0,0)</f>
        <v>0</v>
      </c>
      <c r="CN88">
        <f>IF('8. Heures sociales'!$C$3="Score",0,0)</f>
        <v>0</v>
      </c>
      <c r="CO88">
        <f>IF('8. Heures sociales'!$C$3="Score",0,2)</f>
        <v>2</v>
      </c>
      <c r="CP88">
        <f>IF('8. Heures sociales'!$C$3="Score",0,4)</f>
        <v>4</v>
      </c>
      <c r="CQ88">
        <f>IF('8. Heures sociales'!$C$3="Score",0,4)</f>
        <v>4</v>
      </c>
      <c r="CR88">
        <f>IF('8. Heures sociales'!$C$3="Score",0,4)</f>
        <v>4</v>
      </c>
      <c r="CS88">
        <f>IF('8. Heures sociales'!$C$3="Score",0,4)</f>
        <v>4</v>
      </c>
      <c r="CT88">
        <f>IF('8. Heures sociales'!$C$3="Score",0,4)</f>
        <v>4</v>
      </c>
      <c r="CU88">
        <f>IF('8. Heures sociales'!$C$3="Score",1,6)</f>
        <v>6</v>
      </c>
      <c r="CV88">
        <f>IF('8. Heures sociales'!$C$3="Score",1,6)</f>
        <v>6</v>
      </c>
      <c r="CW88">
        <f>IF('8. Heures sociales'!$C$3="Score",0,4)</f>
        <v>4</v>
      </c>
      <c r="CX88">
        <f>IF('8. Heures sociales'!$C$3="Score",0,4)</f>
        <v>4</v>
      </c>
      <c r="CY88">
        <f>IF('8. Heures sociales'!$C$3="Score",0,4)</f>
        <v>4</v>
      </c>
      <c r="CZ88">
        <f>IF('8. Heures sociales'!$C$3="Score",0,2)</f>
        <v>2</v>
      </c>
      <c r="DA88">
        <f>IF('8. Heures sociales'!$C$3="Score",0,2)</f>
        <v>2</v>
      </c>
    </row>
    <row r="89" spans="2:105" x14ac:dyDescent="0.35">
      <c r="B89" s="186" t="s">
        <v>1184</v>
      </c>
      <c r="D89" s="478">
        <f t="shared" si="4"/>
        <v>10.8</v>
      </c>
      <c r="U89">
        <f>IF('8. Heures sociales'!$C$3="Score",1,8)</f>
        <v>8</v>
      </c>
      <c r="V89">
        <f>IF('8. Heures sociales'!$C$3="Score",0,4)</f>
        <v>4</v>
      </c>
      <c r="W89">
        <f>IF('8. Heures sociales'!$C$3="Score",0,0)</f>
        <v>0</v>
      </c>
      <c r="X89">
        <f>IF('8. Heures sociales'!$C$3="Score",0,0)</f>
        <v>0</v>
      </c>
      <c r="Y89">
        <f>IF('8. Heures sociales'!$C$3="Score",0,0)</f>
        <v>0</v>
      </c>
      <c r="Z89">
        <f>IF('8. Heures sociales'!$C$3="Score",0,4)</f>
        <v>4</v>
      </c>
      <c r="AA89">
        <f>IF('8. Heures sociales'!$C$3="Score",1,8)</f>
        <v>8</v>
      </c>
      <c r="AB89">
        <f>IF('8. Heures sociales'!$C$3="Score",1,12)</f>
        <v>12</v>
      </c>
      <c r="AC89">
        <f>IF('8. Heures sociales'!$C$3="Score",1,12)</f>
        <v>12</v>
      </c>
      <c r="AD89">
        <f>IF('8. Heures sociales'!$C$3="Score",1,12)</f>
        <v>12</v>
      </c>
      <c r="AE89">
        <f>IF('8. Heures sociales'!$C$3="Score",1,12)</f>
        <v>12</v>
      </c>
      <c r="AF89">
        <f>IF('8. Heures sociales'!$C$3="Score",1,12)</f>
        <v>12</v>
      </c>
      <c r="AG89">
        <f>IF('8. Heures sociales'!$C$3="Score",1,8)</f>
        <v>8</v>
      </c>
      <c r="AH89">
        <f>IF('8. Heures sociales'!$C$3="Score",0,4)</f>
        <v>4</v>
      </c>
      <c r="AI89">
        <f>IF('8. Heures sociales'!$C$3="Score",0,0)</f>
        <v>0</v>
      </c>
      <c r="AJ89">
        <f>IF('8. Heures sociales'!$C$3="Score",0,0)</f>
        <v>0</v>
      </c>
      <c r="AK89">
        <f>IF('8. Heures sociales'!$C$3="Score",0,4)</f>
        <v>4</v>
      </c>
      <c r="AL89">
        <f>IF('8. Heures sociales'!$C$3="Score",1,8)</f>
        <v>8</v>
      </c>
      <c r="AM89">
        <f>IF('8. Heures sociales'!$C$3="Score",1,8)</f>
        <v>8</v>
      </c>
      <c r="AN89">
        <f>IF('8. Heures sociales'!$C$3="Score",1,8)</f>
        <v>8</v>
      </c>
      <c r="AO89">
        <f>IF('8. Heures sociales'!$C$3="Score",1,8)</f>
        <v>8</v>
      </c>
      <c r="AP89">
        <f>IF('8. Heures sociales'!$C$3="Score",1,8)</f>
        <v>8</v>
      </c>
      <c r="AQ89">
        <f>IF('8. Heures sociales'!$C$3="Score",1,8)</f>
        <v>8</v>
      </c>
      <c r="AR89">
        <f>IF('8. Heures sociales'!$C$3="Score",1,8)</f>
        <v>8</v>
      </c>
      <c r="AS89">
        <f>IF('8. Heures sociales'!$C$3="Score",1,8)</f>
        <v>8</v>
      </c>
      <c r="AT89">
        <f>IF('8. Heures sociales'!$C$3="Score",1,8)</f>
        <v>8</v>
      </c>
      <c r="AU89">
        <f>IF('8. Heures sociales'!$C$3="Score",1,12)</f>
        <v>12</v>
      </c>
      <c r="AV89">
        <f>IF('8. Heures sociales'!$C$3="Score",1,12)</f>
        <v>12</v>
      </c>
      <c r="AW89">
        <f>IF('8. Heures sociales'!$C$3="Score",1,12)</f>
        <v>12</v>
      </c>
      <c r="AX89">
        <f>IF('8. Heures sociales'!$C$3="Score",2,16)</f>
        <v>16</v>
      </c>
      <c r="AY89">
        <f>IF('8. Heures sociales'!$C$3="Score",1,12)</f>
        <v>12</v>
      </c>
      <c r="AZ89">
        <f>IF('8. Heures sociales'!$C$3="Score",1,8)</f>
        <v>8</v>
      </c>
      <c r="BA89">
        <f>IF('8. Heures sociales'!$C$3="Score",1,8)</f>
        <v>8</v>
      </c>
      <c r="BB89">
        <f>IF('8. Heures sociales'!$C$3="Score",0,4)</f>
        <v>4</v>
      </c>
      <c r="BC89">
        <f>IF('8. Heures sociales'!$C$3="Score",2,15)</f>
        <v>15</v>
      </c>
      <c r="BD89">
        <f>IF('8. Heures sociales'!$C$3="Score",2,26)</f>
        <v>26</v>
      </c>
      <c r="BE89">
        <f>IF('8. Heures sociales'!$C$3="Score",2,26)</f>
        <v>26</v>
      </c>
      <c r="BF89">
        <f>IF('8. Heures sociales'!$C$3="Score",2,26)</f>
        <v>26</v>
      </c>
      <c r="BG89">
        <f>IF('8. Heures sociales'!$C$3="Score",2,26)</f>
        <v>26</v>
      </c>
      <c r="BH89">
        <f>IF('8. Heures sociales'!$C$3="Score",2,26)</f>
        <v>26</v>
      </c>
      <c r="BI89">
        <f>IF('8. Heures sociales'!$C$3="Score",2,26)</f>
        <v>26</v>
      </c>
      <c r="BJ89">
        <f>IF('8. Heures sociales'!$C$3="Score",2,19)</f>
        <v>19</v>
      </c>
      <c r="BK89">
        <f>IF('8. Heures sociales'!$C$3="Score",1,12)</f>
        <v>12</v>
      </c>
      <c r="BL89">
        <f>IF('8. Heures sociales'!$C$3="Score",1,8)</f>
        <v>8</v>
      </c>
      <c r="BM89">
        <f>IF('8. Heures sociales'!$C$3="Score",1,8)</f>
        <v>8</v>
      </c>
      <c r="BN89">
        <f>IF('8. Heures sociales'!$C$3="Score",1,12)</f>
        <v>12</v>
      </c>
      <c r="BO89">
        <f>IF('8. Heures sociales'!$C$3="Score",2,16)</f>
        <v>16</v>
      </c>
      <c r="BP89">
        <f>IF('8. Heures sociales'!$C$3="Score",2,16)</f>
        <v>16</v>
      </c>
      <c r="BQ89">
        <f>IF('8. Heures sociales'!$C$3="Score",2,16)</f>
        <v>16</v>
      </c>
      <c r="BR89">
        <f>IF('8. Heures sociales'!$C$3="Score",1,12)</f>
        <v>12</v>
      </c>
      <c r="BS89">
        <f>IF('8. Heures sociales'!$C$3="Score",1,12)</f>
        <v>12</v>
      </c>
      <c r="BT89">
        <f>IF('8. Heures sociales'!$C$3="Score",1,12)</f>
        <v>12</v>
      </c>
      <c r="BU89">
        <f>IF('8. Heures sociales'!$C$3="Score",1,12)</f>
        <v>12</v>
      </c>
      <c r="BV89">
        <f>IF('8. Heures sociales'!$C$3="Score",1,8)</f>
        <v>8</v>
      </c>
      <c r="BW89">
        <f>IF('8. Heures sociales'!$C$3="Score",1,8)</f>
        <v>8</v>
      </c>
      <c r="BX89">
        <f>IF('8. Heures sociales'!$C$3="Score",1,8)</f>
        <v>8</v>
      </c>
      <c r="BY89">
        <f>IF('8. Heures sociales'!$C$3="Score",1,12)</f>
        <v>12</v>
      </c>
      <c r="BZ89">
        <f>IF('8. Heures sociales'!$C$3="Score",1,12)</f>
        <v>12</v>
      </c>
      <c r="CA89">
        <f>IF('8. Heures sociales'!$C$3="Score",1,12)</f>
        <v>12</v>
      </c>
      <c r="CB89">
        <f>IF('8. Heures sociales'!$C$3="Score",1,8)</f>
        <v>8</v>
      </c>
      <c r="CC89">
        <f>IF('8. Heures sociales'!$C$3="Score",1,8)</f>
        <v>8</v>
      </c>
      <c r="CD89">
        <f>IF('8. Heures sociales'!$C$3="Score",1,10)</f>
        <v>10</v>
      </c>
      <c r="CE89">
        <f>IF('8. Heures sociales'!$C$3="Score",2,17)</f>
        <v>17</v>
      </c>
      <c r="CF89">
        <f>IF('8. Heures sociales'!$C$3="Score",2,24)</f>
        <v>24</v>
      </c>
      <c r="CG89">
        <f>IF('8. Heures sociales'!$C$3="Score",2,24)</f>
        <v>24</v>
      </c>
      <c r="CH89">
        <f>IF('8. Heures sociales'!$C$3="Score",2,28)</f>
        <v>28</v>
      </c>
      <c r="CI89">
        <f>IF('8. Heures sociales'!$C$3="Score",2,28)</f>
        <v>28</v>
      </c>
      <c r="CJ89">
        <f>IF('8. Heures sociales'!$C$3="Score",2,28)</f>
        <v>28</v>
      </c>
      <c r="CK89">
        <f>IF('8. Heures sociales'!$C$3="Score",2,26)</f>
        <v>26</v>
      </c>
      <c r="CL89">
        <f>IF('8. Heures sociales'!$C$3="Score",2,15)</f>
        <v>15</v>
      </c>
      <c r="CM89">
        <f>IF('8. Heures sociales'!$C$3="Score",0,4)</f>
        <v>4</v>
      </c>
      <c r="CN89">
        <f>IF('8. Heures sociales'!$C$3="Score",0,4)</f>
        <v>4</v>
      </c>
      <c r="CO89">
        <f>IF('8. Heures sociales'!$C$3="Score",0,0)</f>
        <v>0</v>
      </c>
      <c r="CP89">
        <f>IF('8. Heures sociales'!$C$3="Score",0,4)</f>
        <v>4</v>
      </c>
      <c r="CQ89">
        <f>IF('8. Heures sociales'!$C$3="Score",0,4)</f>
        <v>4</v>
      </c>
      <c r="CR89">
        <f>IF('8. Heures sociales'!$C$3="Score",0,4)</f>
        <v>4</v>
      </c>
      <c r="CS89">
        <f>IF('8. Heures sociales'!$C$3="Score",0,4)</f>
        <v>4</v>
      </c>
      <c r="CT89">
        <f>IF('8. Heures sociales'!$C$3="Score",0,4)</f>
        <v>4</v>
      </c>
      <c r="CU89">
        <f>IF('8. Heures sociales'!$C$3="Score",0,4)</f>
        <v>4</v>
      </c>
      <c r="CV89">
        <f>IF('8. Heures sociales'!$C$3="Score",0,4)</f>
        <v>4</v>
      </c>
      <c r="CW89">
        <f>IF('8. Heures sociales'!$C$3="Score",0,0)</f>
        <v>0</v>
      </c>
      <c r="CX89">
        <f>IF('8. Heures sociales'!$C$3="Score",0,4)</f>
        <v>4</v>
      </c>
      <c r="CY89">
        <f>IF('8. Heures sociales'!$C$3="Score",1,8)</f>
        <v>8</v>
      </c>
      <c r="CZ89">
        <f>IF('8. Heures sociales'!$C$3="Score",1,6)</f>
        <v>6</v>
      </c>
      <c r="DA89">
        <f>IF('8. Heures sociales'!$C$3="Score",1,6)</f>
        <v>6</v>
      </c>
    </row>
    <row r="90" spans="2:105" x14ac:dyDescent="0.35">
      <c r="B90" s="186" t="s">
        <v>1185</v>
      </c>
      <c r="D90" s="478">
        <f t="shared" si="4"/>
        <v>11.282352941176471</v>
      </c>
      <c r="U90">
        <f>IF('8. Heures sociales'!$C$3="Score",0,2)</f>
        <v>2</v>
      </c>
      <c r="V90">
        <f>IF('8. Heures sociales'!$C$3="Score",1,6)</f>
        <v>6</v>
      </c>
      <c r="W90">
        <f>IF('8. Heures sociales'!$C$3="Score",1,10)</f>
        <v>10</v>
      </c>
      <c r="X90">
        <f>IF('8. Heures sociales'!$C$3="Score",1,10)</f>
        <v>10</v>
      </c>
      <c r="Y90">
        <f>IF('8. Heures sociales'!$C$3="Score",1,10)</f>
        <v>10</v>
      </c>
      <c r="Z90">
        <f>IF('8. Heures sociales'!$C$3="Score",1,8)</f>
        <v>8</v>
      </c>
      <c r="AA90">
        <f>IF('8. Heures sociales'!$C$3="Score",1,8)</f>
        <v>8</v>
      </c>
      <c r="AB90">
        <f>IF('8. Heures sociales'!$C$3="Score",1,8)</f>
        <v>8</v>
      </c>
      <c r="AC90">
        <f>IF('8. Heures sociales'!$C$3="Score",0,4)</f>
        <v>4</v>
      </c>
      <c r="AD90">
        <f>IF('8. Heures sociales'!$C$3="Score",0,0)</f>
        <v>0</v>
      </c>
      <c r="AE90">
        <f>IF('8. Heures sociales'!$C$3="Score",0,0)</f>
        <v>0</v>
      </c>
      <c r="AF90">
        <f>IF('8. Heures sociales'!$C$3="Score",0,0)</f>
        <v>0</v>
      </c>
      <c r="AG90">
        <f>IF('8. Heures sociales'!$C$3="Score",0,2)</f>
        <v>2</v>
      </c>
      <c r="AH90">
        <f>IF('8. Heures sociales'!$C$3="Score",1,13)</f>
        <v>13</v>
      </c>
      <c r="AI90">
        <f>IF('8. Heures sociales'!$C$3="Score",2,24)</f>
        <v>24</v>
      </c>
      <c r="AJ90">
        <f>IF('8. Heures sociales'!$C$3="Score",2,24)</f>
        <v>24</v>
      </c>
      <c r="AK90">
        <f>IF('8. Heures sociales'!$C$3="Score",2,24)</f>
        <v>24</v>
      </c>
      <c r="AL90">
        <f>IF('8. Heures sociales'!$C$3="Score",2,24)</f>
        <v>24</v>
      </c>
      <c r="AM90">
        <f>IF('8. Heures sociales'!$C$3="Score",2,28)</f>
        <v>28</v>
      </c>
      <c r="AN90">
        <f>IF('8. Heures sociales'!$C$3="Score",2,30)</f>
        <v>30</v>
      </c>
      <c r="AO90">
        <f>IF('8. Heures sociales'!$C$3="Score",2,19)</f>
        <v>19</v>
      </c>
      <c r="AP90">
        <f>IF('8. Heures sociales'!$C$3="Score",1,8)</f>
        <v>8</v>
      </c>
      <c r="AQ90">
        <f>IF('8. Heures sociales'!$C$3="Score",1,8)</f>
        <v>8</v>
      </c>
      <c r="AR90">
        <f>IF('8. Heures sociales'!$C$3="Score",1,8)</f>
        <v>8</v>
      </c>
      <c r="AS90">
        <f>IF('8. Heures sociales'!$C$3="Score",1,10)</f>
        <v>10</v>
      </c>
      <c r="AT90">
        <f>IF('8. Heures sociales'!$C$3="Score",1,8)</f>
        <v>8</v>
      </c>
      <c r="AU90">
        <f>IF('8. Heures sociales'!$C$3="Score",1,6)</f>
        <v>6</v>
      </c>
      <c r="AV90">
        <f>IF('8. Heures sociales'!$C$3="Score",1,6)</f>
        <v>6</v>
      </c>
      <c r="AW90">
        <f>IF('8. Heures sociales'!$C$3="Score",1,6)</f>
        <v>6</v>
      </c>
      <c r="AX90">
        <f>IF('8. Heures sociales'!$C$3="Score",1,6)</f>
        <v>6</v>
      </c>
      <c r="AY90">
        <f>IF('8. Heures sociales'!$C$3="Score",1,8)</f>
        <v>8</v>
      </c>
      <c r="AZ90">
        <f>IF('8. Heures sociales'!$C$3="Score",1,8)</f>
        <v>8</v>
      </c>
      <c r="BA90">
        <f>IF('8. Heures sociales'!$C$3="Score",1,6)</f>
        <v>6</v>
      </c>
      <c r="BB90">
        <f>IF('8. Heures sociales'!$C$3="Score",0,4)</f>
        <v>4</v>
      </c>
      <c r="BC90">
        <f>IF('8. Heures sociales'!$C$3="Score",0,4)</f>
        <v>4</v>
      </c>
      <c r="BD90">
        <f>IF('8. Heures sociales'!$C$3="Score",0,4)</f>
        <v>4</v>
      </c>
      <c r="BE90">
        <f>IF('8. Heures sociales'!$C$3="Score",0,4)</f>
        <v>4</v>
      </c>
      <c r="BF90">
        <f>IF('8. Heures sociales'!$C$3="Score",0,2)</f>
        <v>2</v>
      </c>
      <c r="BG90">
        <f>IF('8. Heures sociales'!$C$3="Score",0,0)</f>
        <v>0</v>
      </c>
      <c r="BH90">
        <f>IF('8. Heures sociales'!$C$3="Score",0,0)</f>
        <v>0</v>
      </c>
      <c r="BI90">
        <f>IF('8. Heures sociales'!$C$3="Score",0,0)</f>
        <v>0</v>
      </c>
      <c r="BJ90">
        <f>IF('8. Heures sociales'!$C$3="Score",1,11)</f>
        <v>11</v>
      </c>
      <c r="BK90">
        <f>IF('8. Heures sociales'!$C$3="Score",2,22)</f>
        <v>22</v>
      </c>
      <c r="BL90">
        <f>IF('8. Heures sociales'!$C$3="Score",2,26)</f>
        <v>26</v>
      </c>
      <c r="BM90">
        <f>IF('8. Heures sociales'!$C$3="Score",2,26)</f>
        <v>26</v>
      </c>
      <c r="BN90">
        <f>IF('8. Heures sociales'!$C$3="Score",2,26)</f>
        <v>26</v>
      </c>
      <c r="BO90">
        <f>IF('8. Heures sociales'!$C$3="Score",2,26)</f>
        <v>26</v>
      </c>
      <c r="BP90">
        <f>IF('8. Heures sociales'!$C$3="Score",2,26)</f>
        <v>26</v>
      </c>
      <c r="BQ90">
        <f>IF('8. Heures sociales'!$C$3="Score",2,19)</f>
        <v>19</v>
      </c>
      <c r="BR90">
        <f>IF('8. Heures sociales'!$C$3="Score",1,12)</f>
        <v>12</v>
      </c>
      <c r="BS90">
        <f>IF('8. Heures sociales'!$C$3="Score",1,8)</f>
        <v>8</v>
      </c>
      <c r="BT90">
        <f>IF('8. Heures sociales'!$C$3="Score",1,8)</f>
        <v>8</v>
      </c>
      <c r="BU90">
        <f>IF('8. Heures sociales'!$C$3="Score",1,8)</f>
        <v>8</v>
      </c>
      <c r="BV90">
        <f>IF('8. Heures sociales'!$C$3="Score",1,12)</f>
        <v>12</v>
      </c>
      <c r="BW90">
        <f>IF('8. Heures sociales'!$C$3="Score",2,16)</f>
        <v>16</v>
      </c>
      <c r="BX90">
        <f>IF('8. Heures sociales'!$C$3="Score",1,12)</f>
        <v>12</v>
      </c>
      <c r="BY90">
        <f>IF('8. Heures sociales'!$C$3="Score",1,8)</f>
        <v>8</v>
      </c>
      <c r="BZ90">
        <f>IF('8. Heures sociales'!$C$3="Score",1,8)</f>
        <v>8</v>
      </c>
      <c r="CA90">
        <f>IF('8. Heures sociales'!$C$3="Score",1,8)</f>
        <v>8</v>
      </c>
      <c r="CB90">
        <f>IF('8. Heures sociales'!$C$3="Score",1,10)</f>
        <v>10</v>
      </c>
      <c r="CC90">
        <f>IF('8. Heures sociales'!$C$3="Score",1,8)</f>
        <v>8</v>
      </c>
      <c r="CD90">
        <f>IF('8. Heures sociales'!$C$3="Score",0,4)</f>
        <v>4</v>
      </c>
      <c r="CE90">
        <f>IF('8. Heures sociales'!$C$3="Score",0,4)</f>
        <v>4</v>
      </c>
      <c r="CF90">
        <f>IF('8. Heures sociales'!$C$3="Score",0,4)</f>
        <v>4</v>
      </c>
      <c r="CG90">
        <f>IF('8. Heures sociales'!$C$3="Score",1,6)</f>
        <v>6</v>
      </c>
      <c r="CH90">
        <f>IF('8. Heures sociales'!$C$3="Score",1,10)</f>
        <v>10</v>
      </c>
      <c r="CI90">
        <f>IF('8. Heures sociales'!$C$3="Score",1,12)</f>
        <v>12</v>
      </c>
      <c r="CJ90">
        <f>IF('8. Heures sociales'!$C$3="Score",1,10)</f>
        <v>10</v>
      </c>
      <c r="CK90">
        <f>IF('8. Heures sociales'!$C$3="Score",1,10)</f>
        <v>10</v>
      </c>
      <c r="CL90">
        <f>IF('8. Heures sociales'!$C$3="Score",1,10)</f>
        <v>10</v>
      </c>
      <c r="CM90">
        <f>IF('8. Heures sociales'!$C$3="Score",1,10)</f>
        <v>10</v>
      </c>
      <c r="CN90">
        <f>IF('8. Heures sociales'!$C$3="Score",1,10)</f>
        <v>10</v>
      </c>
      <c r="CO90">
        <f>IF('8. Heures sociales'!$C$3="Score",1,8)</f>
        <v>8</v>
      </c>
      <c r="CP90">
        <f>IF('8. Heures sociales'!$C$3="Score",0,4)</f>
        <v>4</v>
      </c>
      <c r="CQ90">
        <f>IF('8. Heures sociales'!$C$3="Score",0,4)</f>
        <v>4</v>
      </c>
      <c r="CR90">
        <f>IF('8. Heures sociales'!$C$3="Score",0,4)</f>
        <v>4</v>
      </c>
      <c r="CS90">
        <f>IF('8. Heures sociales'!$C$3="Score",2,15)</f>
        <v>15</v>
      </c>
      <c r="CT90">
        <f>IF('8. Heures sociales'!$C$3="Score",2,26)</f>
        <v>26</v>
      </c>
      <c r="CU90">
        <f>IF('8. Heures sociales'!$C$3="Score",2,28)</f>
        <v>28</v>
      </c>
      <c r="CV90">
        <f>IF('8. Heures sociales'!$C$3="Score",2,26)</f>
        <v>26</v>
      </c>
      <c r="CW90">
        <f>IF('8. Heures sociales'!$C$3="Score",2,26)</f>
        <v>26</v>
      </c>
      <c r="CX90">
        <f>IF('8. Heures sociales'!$C$3="Score",2,26)</f>
        <v>26</v>
      </c>
      <c r="CY90">
        <f>IF('8. Heures sociales'!$C$3="Score",2,26)</f>
        <v>26</v>
      </c>
      <c r="CZ90">
        <f>IF('8. Heures sociales'!$C$3="Score",1,13)</f>
        <v>13</v>
      </c>
      <c r="DA90">
        <f>IF('8. Heures sociales'!$C$3="Score",0,3)</f>
        <v>3</v>
      </c>
    </row>
    <row r="91" spans="2:105" x14ac:dyDescent="0.35">
      <c r="B91" s="186" t="s">
        <v>1186</v>
      </c>
      <c r="D91" s="478">
        <f t="shared" si="4"/>
        <v>7.5294117647058822</v>
      </c>
      <c r="U91">
        <f>IF('8. Heures sociales'!$C$3="Score",0,4)</f>
        <v>4</v>
      </c>
      <c r="V91">
        <f>IF('8. Heures sociales'!$C$3="Score",1,6)</f>
        <v>6</v>
      </c>
      <c r="W91">
        <f>IF('8. Heures sociales'!$C$3="Score",1,8)</f>
        <v>8</v>
      </c>
      <c r="X91">
        <f>IF('8. Heures sociales'!$C$3="Score",1,6)</f>
        <v>6</v>
      </c>
      <c r="Y91">
        <f>IF('8. Heures sociales'!$C$3="Score",1,6)</f>
        <v>6</v>
      </c>
      <c r="Z91">
        <f>IF('8. Heures sociales'!$C$3="Score",1,6)</f>
        <v>6</v>
      </c>
      <c r="AA91">
        <f>IF('8. Heures sociales'!$C$3="Score",1,6)</f>
        <v>6</v>
      </c>
      <c r="AB91">
        <f>IF('8. Heures sociales'!$C$3="Score",1,6)</f>
        <v>6</v>
      </c>
      <c r="AC91">
        <f>IF('8. Heures sociales'!$C$3="Score",1,6)</f>
        <v>6</v>
      </c>
      <c r="AD91">
        <f>IF('8. Heures sociales'!$C$3="Score",0,4)</f>
        <v>4</v>
      </c>
      <c r="AE91">
        <f>IF('8. Heures sociales'!$C$3="Score",0,4)</f>
        <v>4</v>
      </c>
      <c r="AF91">
        <f>IF('8. Heures sociales'!$C$3="Score",0,4)</f>
        <v>4</v>
      </c>
      <c r="AG91">
        <f>IF('8. Heures sociales'!$C$3="Score",0,4)</f>
        <v>4</v>
      </c>
      <c r="AH91">
        <f>IF('8. Heures sociales'!$C$3="Score",2,15)</f>
        <v>15</v>
      </c>
      <c r="AI91">
        <f>IF('8. Heures sociales'!$C$3="Score",2,26)</f>
        <v>26</v>
      </c>
      <c r="AJ91">
        <f>IF('8. Heures sociales'!$C$3="Score",2,28)</f>
        <v>28</v>
      </c>
      <c r="AK91">
        <f>IF('8. Heures sociales'!$C$3="Score",2,26)</f>
        <v>26</v>
      </c>
      <c r="AL91">
        <f>IF('8. Heures sociales'!$C$3="Score",2,26)</f>
        <v>26</v>
      </c>
      <c r="AM91">
        <f>IF('8. Heures sociales'!$C$3="Score",2,26)</f>
        <v>26</v>
      </c>
      <c r="AN91">
        <f>IF('8. Heures sociales'!$C$3="Score",2,26)</f>
        <v>26</v>
      </c>
      <c r="AO91">
        <f>IF('8. Heures sociales'!$C$3="Score",2,15)</f>
        <v>15</v>
      </c>
      <c r="AP91">
        <f>IF('8. Heures sociales'!$C$3="Score",0,4)</f>
        <v>4</v>
      </c>
      <c r="AQ91">
        <f>IF('8. Heures sociales'!$C$3="Score",0,0)</f>
        <v>0</v>
      </c>
      <c r="AR91">
        <f>IF('8. Heures sociales'!$C$3="Score",0,0)</f>
        <v>0</v>
      </c>
      <c r="AS91">
        <f>IF('8. Heures sociales'!$C$3="Score",0,0)</f>
        <v>0</v>
      </c>
      <c r="AT91">
        <f>IF('8. Heures sociales'!$C$3="Score",0,0)</f>
        <v>0</v>
      </c>
      <c r="AU91">
        <f>IF('8. Heures sociales'!$C$3="Score",0,0)</f>
        <v>0</v>
      </c>
      <c r="AV91">
        <f>IF('8. Heures sociales'!$C$3="Score",0,0)</f>
        <v>0</v>
      </c>
      <c r="AW91">
        <f>IF('8. Heures sociales'!$C$3="Score",0,0)</f>
        <v>0</v>
      </c>
      <c r="AX91">
        <f>IF('8. Heures sociales'!$C$3="Score",0,0)</f>
        <v>0</v>
      </c>
      <c r="AY91">
        <f>IF('8. Heures sociales'!$C$3="Score",0,2)</f>
        <v>2</v>
      </c>
      <c r="AZ91">
        <f>IF('8. Heures sociales'!$C$3="Score",0,4)</f>
        <v>4</v>
      </c>
      <c r="BA91">
        <f>IF('8. Heures sociales'!$C$3="Score",0,4)</f>
        <v>4</v>
      </c>
      <c r="BB91">
        <f>IF('8. Heures sociales'!$C$3="Score",0,4)</f>
        <v>4</v>
      </c>
      <c r="BC91">
        <f>IF('8. Heures sociales'!$C$3="Score",0,4)</f>
        <v>4</v>
      </c>
      <c r="BD91">
        <f>IF('8. Heures sociales'!$C$3="Score",0,4)</f>
        <v>4</v>
      </c>
      <c r="BE91">
        <f>IF('8. Heures sociales'!$C$3="Score",0,4)</f>
        <v>4</v>
      </c>
      <c r="BF91">
        <f>IF('8. Heures sociales'!$C$3="Score",0,2)</f>
        <v>2</v>
      </c>
      <c r="BG91">
        <f>IF('8. Heures sociales'!$C$3="Score",0,0)</f>
        <v>0</v>
      </c>
      <c r="BH91">
        <f>IF('8. Heures sociales'!$C$3="Score",0,0)</f>
        <v>0</v>
      </c>
      <c r="BI91">
        <f>IF('8. Heures sociales'!$C$3="Score",0,0)</f>
        <v>0</v>
      </c>
      <c r="BJ91">
        <f>IF('8. Heures sociales'!$C$3="Score",0,0)</f>
        <v>0</v>
      </c>
      <c r="BK91">
        <f>IF('8. Heures sociales'!$C$3="Score",0,0)</f>
        <v>0</v>
      </c>
      <c r="BL91">
        <f>IF('8. Heures sociales'!$C$3="Score",0,0)</f>
        <v>0</v>
      </c>
      <c r="BM91">
        <f>IF('8. Heures sociales'!$C$3="Score",0,0)</f>
        <v>0</v>
      </c>
      <c r="BN91">
        <f>IF('8. Heures sociales'!$C$3="Score",0,0)</f>
        <v>0</v>
      </c>
      <c r="BO91">
        <f>IF('8. Heures sociales'!$C$3="Score",0,2)</f>
        <v>2</v>
      </c>
      <c r="BP91">
        <f>IF('8. Heures sociales'!$C$3="Score",0,4)</f>
        <v>4</v>
      </c>
      <c r="BQ91">
        <f>IF('8. Heures sociales'!$C$3="Score",0,4)</f>
        <v>4</v>
      </c>
      <c r="BR91">
        <f>IF('8. Heures sociales'!$C$3="Score",0,4)</f>
        <v>4</v>
      </c>
      <c r="BS91">
        <f>IF('8. Heures sociales'!$C$3="Score",0,4)</f>
        <v>4</v>
      </c>
      <c r="BT91">
        <f>IF('8. Heures sociales'!$C$3="Score",1,6)</f>
        <v>6</v>
      </c>
      <c r="BU91">
        <f>IF('8. Heures sociales'!$C$3="Score",1,6)</f>
        <v>6</v>
      </c>
      <c r="BV91">
        <f>IF('8. Heures sociales'!$C$3="Score",1,6)</f>
        <v>6</v>
      </c>
      <c r="BW91">
        <f>IF('8. Heures sociales'!$C$3="Score",1,6)</f>
        <v>6</v>
      </c>
      <c r="BX91">
        <f>IF('8. Heures sociales'!$C$3="Score",1,6)</f>
        <v>6</v>
      </c>
      <c r="BY91">
        <f>IF('8. Heures sociales'!$C$3="Score",1,6)</f>
        <v>6</v>
      </c>
      <c r="BZ91">
        <f>IF('8. Heures sociales'!$C$3="Score",1,6)</f>
        <v>6</v>
      </c>
      <c r="CA91">
        <f>IF('8. Heures sociales'!$C$3="Score",1,6)</f>
        <v>6</v>
      </c>
      <c r="CB91">
        <f>IF('8. Heures sociales'!$C$3="Score",1,6)</f>
        <v>6</v>
      </c>
      <c r="CC91">
        <f>IF('8. Heures sociales'!$C$3="Score",1,6)</f>
        <v>6</v>
      </c>
      <c r="CD91">
        <f>IF('8. Heures sociales'!$C$3="Score",1,6)</f>
        <v>6</v>
      </c>
      <c r="CE91">
        <f>IF('8. Heures sociales'!$C$3="Score",1,6)</f>
        <v>6</v>
      </c>
      <c r="CF91">
        <f>IF('8. Heures sociales'!$C$3="Score",1,6)</f>
        <v>6</v>
      </c>
      <c r="CG91">
        <f>IF('8. Heures sociales'!$C$3="Score",1,8)</f>
        <v>8</v>
      </c>
      <c r="CH91">
        <f>IF('8. Heures sociales'!$C$3="Score",1,6)</f>
        <v>6</v>
      </c>
      <c r="CI91">
        <f>IF('8. Heures sociales'!$C$3="Score",1,6)</f>
        <v>6</v>
      </c>
      <c r="CJ91">
        <f>IF('8. Heures sociales'!$C$3="Score",0,4)</f>
        <v>4</v>
      </c>
      <c r="CK91">
        <f>IF('8. Heures sociales'!$C$3="Score",0,2)</f>
        <v>2</v>
      </c>
      <c r="CL91">
        <f>IF('8. Heures sociales'!$C$3="Score",1,13)</f>
        <v>13</v>
      </c>
      <c r="CM91">
        <f>IF('8. Heures sociales'!$C$3="Score",2,24)</f>
        <v>24</v>
      </c>
      <c r="CN91">
        <f>IF('8. Heures sociales'!$C$3="Score",2,22)</f>
        <v>22</v>
      </c>
      <c r="CO91">
        <f>IF('8. Heures sociales'!$C$3="Score",2,24)</f>
        <v>24</v>
      </c>
      <c r="CP91">
        <f>IF('8. Heures sociales'!$C$3="Score",2,26)</f>
        <v>26</v>
      </c>
      <c r="CQ91">
        <f>IF('8. Heures sociales'!$C$3="Score",2,26)</f>
        <v>26</v>
      </c>
      <c r="CR91">
        <f>IF('8. Heures sociales'!$C$3="Score",2,28)</f>
        <v>28</v>
      </c>
      <c r="CS91">
        <f>IF('8. Heures sociales'!$C$3="Score",2,17)</f>
        <v>17</v>
      </c>
      <c r="CT91">
        <f>IF('8. Heures sociales'!$C$3="Score",1,6)</f>
        <v>6</v>
      </c>
      <c r="CU91">
        <f>IF('8. Heures sociales'!$C$3="Score",1,6)</f>
        <v>6</v>
      </c>
      <c r="CV91">
        <f>IF('8. Heures sociales'!$C$3="Score",0,4)</f>
        <v>4</v>
      </c>
      <c r="CW91">
        <f>IF('8. Heures sociales'!$C$3="Score",0,2)</f>
        <v>2</v>
      </c>
      <c r="CX91">
        <f>IF('8. Heures sociales'!$C$3="Score",1,6)</f>
        <v>6</v>
      </c>
      <c r="CY91">
        <f>IF('8. Heures sociales'!$C$3="Score",1,8)</f>
        <v>8</v>
      </c>
      <c r="CZ91">
        <f>IF('8. Heures sociales'!$C$3="Score",1,8)</f>
        <v>8</v>
      </c>
      <c r="DA91">
        <f>IF('8. Heures sociales'!$C$3="Score",1,8)</f>
        <v>8</v>
      </c>
    </row>
    <row r="92" spans="2:105" x14ac:dyDescent="0.35">
      <c r="B92" s="186" t="s">
        <v>1187</v>
      </c>
      <c r="D92" s="478">
        <f t="shared" si="4"/>
        <v>10.576470588235294</v>
      </c>
      <c r="U92">
        <f>IF('8. Heures sociales'!$C$3="Score",2,24)</f>
        <v>24</v>
      </c>
      <c r="V92">
        <f>IF('8. Heures sociales'!$C$3="Score",2,22)</f>
        <v>22</v>
      </c>
      <c r="W92">
        <f>IF('8. Heures sociales'!$C$3="Score",2,22)</f>
        <v>22</v>
      </c>
      <c r="X92">
        <f>IF('8. Heures sociales'!$C$3="Score",2,22)</f>
        <v>22</v>
      </c>
      <c r="Y92">
        <f>IF('8. Heures sociales'!$C$3="Score",2,22)</f>
        <v>22</v>
      </c>
      <c r="Z92">
        <f>IF('8. Heures sociales'!$C$3="Score",2,22)</f>
        <v>22</v>
      </c>
      <c r="AA92">
        <f>IF('8. Heures sociales'!$C$3="Score",1,11)</f>
        <v>11</v>
      </c>
      <c r="AB92">
        <f>IF('8. Heures sociales'!$C$3="Score",0,0)</f>
        <v>0</v>
      </c>
      <c r="AC92">
        <f>IF('8. Heures sociales'!$C$3="Score",0,0)</f>
        <v>0</v>
      </c>
      <c r="AD92">
        <f>IF('8. Heures sociales'!$C$3="Score",0,0)</f>
        <v>0</v>
      </c>
      <c r="AE92">
        <f>IF('8. Heures sociales'!$C$3="Score",0,4)</f>
        <v>4</v>
      </c>
      <c r="AF92">
        <f>IF('8. Heures sociales'!$C$3="Score",1,8)</f>
        <v>8</v>
      </c>
      <c r="AG92">
        <f>IF('8. Heures sociales'!$C$3="Score",1,8)</f>
        <v>8</v>
      </c>
      <c r="AH92">
        <f>IF('8. Heures sociales'!$C$3="Score",1,8)</f>
        <v>8</v>
      </c>
      <c r="AI92">
        <f>IF('8. Heures sociales'!$C$3="Score",1,8)</f>
        <v>8</v>
      </c>
      <c r="AJ92">
        <f>IF('8. Heures sociales'!$C$3="Score",1,10)</f>
        <v>10</v>
      </c>
      <c r="AK92">
        <f>IF('8. Heures sociales'!$C$3="Score",1,12)</f>
        <v>12</v>
      </c>
      <c r="AL92">
        <f>IF('8. Heures sociales'!$C$3="Score",1,10)</f>
        <v>10</v>
      </c>
      <c r="AM92">
        <f>IF('8. Heures sociales'!$C$3="Score",1,6)</f>
        <v>6</v>
      </c>
      <c r="AN92">
        <f>IF('8. Heures sociales'!$C$3="Score",1,6)</f>
        <v>6</v>
      </c>
      <c r="AO92">
        <f>IF('8. Heures sociales'!$C$3="Score",1,6)</f>
        <v>6</v>
      </c>
      <c r="AP92">
        <f>IF('8. Heures sociales'!$C$3="Score",1,6)</f>
        <v>6</v>
      </c>
      <c r="AQ92">
        <f>IF('8. Heures sociales'!$C$3="Score",1,6)</f>
        <v>6</v>
      </c>
      <c r="AR92">
        <f>IF('8. Heures sociales'!$C$3="Score",1,6)</f>
        <v>6</v>
      </c>
      <c r="AS92">
        <f>IF('8. Heures sociales'!$C$3="Score",0,4)</f>
        <v>4</v>
      </c>
      <c r="AT92">
        <f>IF('8. Heures sociales'!$C$3="Score",0,4)</f>
        <v>4</v>
      </c>
      <c r="AU92">
        <f>IF('8. Heures sociales'!$C$3="Score",0,4)</f>
        <v>4</v>
      </c>
      <c r="AV92">
        <f>IF('8. Heures sociales'!$C$3="Score",2,15)</f>
        <v>15</v>
      </c>
      <c r="AW92">
        <f>IF('8. Heures sociales'!$C$3="Score",2,26)</f>
        <v>26</v>
      </c>
      <c r="AX92">
        <f>IF('8. Heures sociales'!$C$3="Score",2,26)</f>
        <v>26</v>
      </c>
      <c r="AY92">
        <f>IF('8. Heures sociales'!$C$3="Score",2,24)</f>
        <v>24</v>
      </c>
      <c r="AZ92">
        <f>IF('8. Heures sociales'!$C$3="Score",2,24)</f>
        <v>24</v>
      </c>
      <c r="BA92">
        <f>IF('8. Heures sociales'!$C$3="Score",2,24)</f>
        <v>24</v>
      </c>
      <c r="BB92">
        <f>IF('8. Heures sociales'!$C$3="Score",2,24)</f>
        <v>24</v>
      </c>
      <c r="BC92">
        <f>IF('8. Heures sociales'!$C$3="Score",1,13)</f>
        <v>13</v>
      </c>
      <c r="BD92">
        <f>IF('8. Heures sociales'!$C$3="Score",0,2)</f>
        <v>2</v>
      </c>
      <c r="BE92">
        <f>IF('8. Heures sociales'!$C$3="Score",0,0)</f>
        <v>0</v>
      </c>
      <c r="BF92">
        <f>IF('8. Heures sociales'!$C$3="Score",0,2)</f>
        <v>2</v>
      </c>
      <c r="BG92">
        <f>IF('8. Heures sociales'!$C$3="Score",0,4)</f>
        <v>4</v>
      </c>
      <c r="BH92">
        <f>IF('8. Heures sociales'!$C$3="Score",1,6)</f>
        <v>6</v>
      </c>
      <c r="BI92">
        <f>IF('8. Heures sociales'!$C$3="Score",1,6)</f>
        <v>6</v>
      </c>
      <c r="BJ92">
        <f>IF('8. Heures sociales'!$C$3="Score",1,6)</f>
        <v>6</v>
      </c>
      <c r="BK92">
        <f>IF('8. Heures sociales'!$C$3="Score",1,6)</f>
        <v>6</v>
      </c>
      <c r="BL92">
        <f>IF('8. Heures sociales'!$C$3="Score",1,8)</f>
        <v>8</v>
      </c>
      <c r="BM92">
        <f>IF('8. Heures sociales'!$C$3="Score",1,8)</f>
        <v>8</v>
      </c>
      <c r="BN92">
        <f>IF('8. Heures sociales'!$C$3="Score",1,10)</f>
        <v>10</v>
      </c>
      <c r="BO92">
        <f>IF('8. Heures sociales'!$C$3="Score",1,8)</f>
        <v>8</v>
      </c>
      <c r="BP92">
        <f>IF('8. Heures sociales'!$C$3="Score",1,8)</f>
        <v>8</v>
      </c>
      <c r="BQ92">
        <f>IF('8. Heures sociales'!$C$3="Score",1,8)</f>
        <v>8</v>
      </c>
      <c r="BR92">
        <f>IF('8. Heures sociales'!$C$3="Score",1,8)</f>
        <v>8</v>
      </c>
      <c r="BS92">
        <f>IF('8. Heures sociales'!$C$3="Score",1,6)</f>
        <v>6</v>
      </c>
      <c r="BT92">
        <f>IF('8. Heures sociales'!$C$3="Score",0,4)</f>
        <v>4</v>
      </c>
      <c r="BU92">
        <f>IF('8. Heures sociales'!$C$3="Score",0,0)</f>
        <v>0</v>
      </c>
      <c r="BV92">
        <f>IF('8. Heures sociales'!$C$3="Score",0,0)</f>
        <v>0</v>
      </c>
      <c r="BW92">
        <f>IF('8. Heures sociales'!$C$3="Score",0,2)</f>
        <v>2</v>
      </c>
      <c r="BX92">
        <f>IF('8. Heures sociales'!$C$3="Score",1,13)</f>
        <v>13</v>
      </c>
      <c r="BY92">
        <f>IF('8. Heures sociales'!$C$3="Score",2,24)</f>
        <v>24</v>
      </c>
      <c r="BZ92">
        <f>IF('8. Heures sociales'!$C$3="Score",2,24)</f>
        <v>24</v>
      </c>
      <c r="CA92">
        <f>IF('8. Heures sociales'!$C$3="Score",2,24)</f>
        <v>24</v>
      </c>
      <c r="CB92">
        <f>IF('8. Heures sociales'!$C$3="Score",2,24)</f>
        <v>24</v>
      </c>
      <c r="CC92">
        <f>IF('8. Heures sociales'!$C$3="Score",2,28)</f>
        <v>28</v>
      </c>
      <c r="CD92">
        <f>IF('8. Heures sociales'!$C$3="Score",2,30)</f>
        <v>30</v>
      </c>
      <c r="CE92">
        <f>IF('8. Heures sociales'!$C$3="Score",2,19)</f>
        <v>19</v>
      </c>
      <c r="CF92">
        <f>IF('8. Heures sociales'!$C$3="Score",1,8)</f>
        <v>8</v>
      </c>
      <c r="CG92">
        <f>IF('8. Heures sociales'!$C$3="Score",1,8)</f>
        <v>8</v>
      </c>
      <c r="CH92">
        <f>IF('8. Heures sociales'!$C$3="Score",1,8)</f>
        <v>8</v>
      </c>
      <c r="CI92">
        <f>IF('8. Heures sociales'!$C$3="Score",1,10)</f>
        <v>10</v>
      </c>
      <c r="CJ92">
        <f>IF('8. Heures sociales'!$C$3="Score",1,8)</f>
        <v>8</v>
      </c>
      <c r="CK92">
        <f>IF('8. Heures sociales'!$C$3="Score",1,8)</f>
        <v>8</v>
      </c>
      <c r="CL92">
        <f>IF('8. Heures sociales'!$C$3="Score",1,8)</f>
        <v>8</v>
      </c>
      <c r="CM92">
        <f>IF('8. Heures sociales'!$C$3="Score",1,8)</f>
        <v>8</v>
      </c>
      <c r="CN92">
        <f>IF('8. Heures sociales'!$C$3="Score",1,8)</f>
        <v>8</v>
      </c>
      <c r="CO92">
        <f>IF('8. Heures sociales'!$C$3="Score",1,8)</f>
        <v>8</v>
      </c>
      <c r="CP92">
        <f>IF('8. Heures sociales'!$C$3="Score",1,10)</f>
        <v>10</v>
      </c>
      <c r="CQ92">
        <f>IF('8. Heures sociales'!$C$3="Score",1,12)</f>
        <v>12</v>
      </c>
      <c r="CR92">
        <f>IF('8. Heures sociales'!$C$3="Score",1,8)</f>
        <v>8</v>
      </c>
      <c r="CS92">
        <f>IF('8. Heures sociales'!$C$3="Score",1,8)</f>
        <v>8</v>
      </c>
      <c r="CT92">
        <f>IF('8. Heures sociales'!$C$3="Score",1,8)</f>
        <v>8</v>
      </c>
      <c r="CU92">
        <f>IF('8. Heures sociales'!$C$3="Score",1,10)</f>
        <v>10</v>
      </c>
      <c r="CV92">
        <f>IF('8. Heures sociales'!$C$3="Score",1,12)</f>
        <v>12</v>
      </c>
      <c r="CW92">
        <f>IF('8. Heures sociales'!$C$3="Score",1,8)</f>
        <v>8</v>
      </c>
      <c r="CX92">
        <f>IF('8. Heures sociales'!$C$3="Score",0,4)</f>
        <v>4</v>
      </c>
      <c r="CY92">
        <f>IF('8. Heures sociales'!$C$3="Score",0,4)</f>
        <v>4</v>
      </c>
      <c r="CZ92">
        <f>IF('8. Heures sociales'!$C$3="Score",0,4)</f>
        <v>4</v>
      </c>
      <c r="DA92">
        <f>IF('8. Heures sociales'!$C$3="Score",0,4)</f>
        <v>4</v>
      </c>
    </row>
    <row r="93" spans="2:105" x14ac:dyDescent="0.35">
      <c r="B93" s="186" t="s">
        <v>1188</v>
      </c>
      <c r="D93" s="478">
        <f t="shared" si="4"/>
        <v>8.6588235294117641</v>
      </c>
      <c r="U93">
        <f>IF('8. Heures sociales'!$C$3="Score",1,8)</f>
        <v>8</v>
      </c>
      <c r="V93">
        <f>IF('8. Heures sociales'!$C$3="Score",1,8)</f>
        <v>8</v>
      </c>
      <c r="W93">
        <f>IF('8. Heures sociales'!$C$3="Score",1,8)</f>
        <v>8</v>
      </c>
      <c r="X93">
        <f>IF('8. Heures sociales'!$C$3="Score",1,10)</f>
        <v>10</v>
      </c>
      <c r="Y93">
        <f>IF('8. Heures sociales'!$C$3="Score",1,6)</f>
        <v>6</v>
      </c>
      <c r="Z93">
        <f>IF('8. Heures sociales'!$C$3="Score",0,2)</f>
        <v>2</v>
      </c>
      <c r="AA93">
        <f>IF('8. Heures sociales'!$C$3="Score",0,2)</f>
        <v>2</v>
      </c>
      <c r="AB93">
        <f>IF('8. Heures sociales'!$C$3="Score",0,2)</f>
        <v>2</v>
      </c>
      <c r="AC93">
        <f>IF('8. Heures sociales'!$C$3="Score",0,2)</f>
        <v>2</v>
      </c>
      <c r="AD93">
        <f>IF('8. Heures sociales'!$C$3="Score",0,2)</f>
        <v>2</v>
      </c>
      <c r="AE93">
        <f>IF('8. Heures sociales'!$C$3="Score",0,0)</f>
        <v>0</v>
      </c>
      <c r="AF93">
        <f>IF('8. Heures sociales'!$C$3="Score",0,0)</f>
        <v>0</v>
      </c>
      <c r="AG93">
        <f>IF('8. Heures sociales'!$C$3="Score",0,0)</f>
        <v>0</v>
      </c>
      <c r="AH93">
        <f>IF('8. Heures sociales'!$C$3="Score",0,0)</f>
        <v>0</v>
      </c>
      <c r="AI93">
        <f>IF('8. Heures sociales'!$C$3="Score",0,0)</f>
        <v>0</v>
      </c>
      <c r="AJ93">
        <f>IF('8. Heures sociales'!$C$3="Score",0,2)</f>
        <v>2</v>
      </c>
      <c r="AK93">
        <f>IF('8. Heures sociales'!$C$3="Score",1,6)</f>
        <v>6</v>
      </c>
      <c r="AL93">
        <f>IF('8. Heures sociales'!$C$3="Score",1,6)</f>
        <v>6</v>
      </c>
      <c r="AM93">
        <f>IF('8. Heures sociales'!$C$3="Score",1,6)</f>
        <v>6</v>
      </c>
      <c r="AN93">
        <f>IF('8. Heures sociales'!$C$3="Score",1,6)</f>
        <v>6</v>
      </c>
      <c r="AO93">
        <f>IF('8. Heures sociales'!$C$3="Score",2,17)</f>
        <v>17</v>
      </c>
      <c r="AP93">
        <f>IF('8. Heures sociales'!$C$3="Score",2,28)</f>
        <v>28</v>
      </c>
      <c r="AQ93">
        <f>IF('8. Heures sociales'!$C$3="Score",2,28)</f>
        <v>28</v>
      </c>
      <c r="AR93">
        <f>IF('8. Heures sociales'!$C$3="Score",2,24)</f>
        <v>24</v>
      </c>
      <c r="AS93">
        <f>IF('8. Heures sociales'!$C$3="Score",2,28)</f>
        <v>28</v>
      </c>
      <c r="AT93">
        <f>IF('8. Heures sociales'!$C$3="Score",2,28)</f>
        <v>28</v>
      </c>
      <c r="AU93">
        <f>IF('8. Heures sociales'!$C$3="Score",2,28)</f>
        <v>28</v>
      </c>
      <c r="AV93">
        <f>IF('8. Heures sociales'!$C$3="Score",2,17)</f>
        <v>17</v>
      </c>
      <c r="AW93">
        <f>IF('8. Heures sociales'!$C$3="Score",1,6)</f>
        <v>6</v>
      </c>
      <c r="AX93">
        <f>IF('8. Heures sociales'!$C$3="Score",0,4)</f>
        <v>4</v>
      </c>
      <c r="AY93">
        <f>IF('8. Heures sociales'!$C$3="Score",0,4)</f>
        <v>4</v>
      </c>
      <c r="AZ93">
        <f>IF('8. Heures sociales'!$C$3="Score",0,0)</f>
        <v>0</v>
      </c>
      <c r="BA93">
        <f>IF('8. Heures sociales'!$C$3="Score",0,4)</f>
        <v>4</v>
      </c>
      <c r="BB93">
        <f>IF('8. Heures sociales'!$C$3="Score",1,8)</f>
        <v>8</v>
      </c>
      <c r="BC93">
        <f>IF('8. Heures sociales'!$C$3="Score",1,8)</f>
        <v>8</v>
      </c>
      <c r="BD93">
        <f>IF('8. Heures sociales'!$C$3="Score",1,8)</f>
        <v>8</v>
      </c>
      <c r="BE93">
        <f>IF('8. Heures sociales'!$C$3="Score",1,8)</f>
        <v>8</v>
      </c>
      <c r="BF93">
        <f>IF('8. Heures sociales'!$C$3="Score",1,10)</f>
        <v>10</v>
      </c>
      <c r="BG93">
        <f>IF('8. Heures sociales'!$C$3="Score",1,10)</f>
        <v>10</v>
      </c>
      <c r="BH93">
        <f>IF('8. Heures sociales'!$C$3="Score",1,8)</f>
        <v>8</v>
      </c>
      <c r="BI93">
        <f>IF('8. Heures sociales'!$C$3="Score",0,4)</f>
        <v>4</v>
      </c>
      <c r="BJ93">
        <f>IF('8. Heures sociales'!$C$3="Score",0,4)</f>
        <v>4</v>
      </c>
      <c r="BK93">
        <f>IF('8. Heures sociales'!$C$3="Score",0,4)</f>
        <v>4</v>
      </c>
      <c r="BL93">
        <f>IF('8. Heures sociales'!$C$3="Score",1,6)</f>
        <v>6</v>
      </c>
      <c r="BM93">
        <f>IF('8. Heures sociales'!$C$3="Score",1,6)</f>
        <v>6</v>
      </c>
      <c r="BN93">
        <f>IF('8. Heures sociales'!$C$3="Score",1,10)</f>
        <v>10</v>
      </c>
      <c r="BO93">
        <f>IF('8. Heures sociales'!$C$3="Score",1,8)</f>
        <v>8</v>
      </c>
      <c r="BP93">
        <f>IF('8. Heures sociales'!$C$3="Score",1,8)</f>
        <v>8</v>
      </c>
      <c r="BQ93">
        <f>IF('8. Heures sociales'!$C$3="Score",1,8)</f>
        <v>8</v>
      </c>
      <c r="BR93">
        <f>IF('8. Heures sociales'!$C$3="Score",1,8)</f>
        <v>8</v>
      </c>
      <c r="BS93">
        <f>IF('8. Heures sociales'!$C$3="Score",1,8)</f>
        <v>8</v>
      </c>
      <c r="BT93">
        <f>IF('8. Heures sociales'!$C$3="Score",1,8)</f>
        <v>8</v>
      </c>
      <c r="BU93">
        <f>IF('8. Heures sociales'!$C$3="Score",0,4)</f>
        <v>4</v>
      </c>
      <c r="BV93">
        <f>IF('8. Heures sociales'!$C$3="Score",0,4)</f>
        <v>4</v>
      </c>
      <c r="BW93">
        <f>IF('8. Heures sociales'!$C$3="Score",0,4)</f>
        <v>4</v>
      </c>
      <c r="BX93">
        <f>IF('8. Heures sociales'!$C$3="Score",2,15)</f>
        <v>15</v>
      </c>
      <c r="BY93">
        <f>IF('8. Heures sociales'!$C$3="Score",2,26)</f>
        <v>26</v>
      </c>
      <c r="BZ93">
        <f>IF('8. Heures sociales'!$C$3="Score",2,28)</f>
        <v>28</v>
      </c>
      <c r="CA93">
        <f>IF('8. Heures sociales'!$C$3="Score",2,26)</f>
        <v>26</v>
      </c>
      <c r="CB93">
        <f>IF('8. Heures sociales'!$C$3="Score",2,26)</f>
        <v>26</v>
      </c>
      <c r="CC93">
        <f>IF('8. Heures sociales'!$C$3="Score",2,26)</f>
        <v>26</v>
      </c>
      <c r="CD93">
        <f>IF('8. Heures sociales'!$C$3="Score",2,26)</f>
        <v>26</v>
      </c>
      <c r="CE93">
        <f>IF('8. Heures sociales'!$C$3="Score",2,15)</f>
        <v>15</v>
      </c>
      <c r="CF93">
        <f>IF('8. Heures sociales'!$C$3="Score",0,4)</f>
        <v>4</v>
      </c>
      <c r="CG93">
        <f>IF('8. Heures sociales'!$C$3="Score",0,0)</f>
        <v>0</v>
      </c>
      <c r="CH93">
        <f>IF('8. Heures sociales'!$C$3="Score",0,2)</f>
        <v>2</v>
      </c>
      <c r="CI93">
        <f>IF('8. Heures sociales'!$C$3="Score",0,4)</f>
        <v>4</v>
      </c>
      <c r="CJ93">
        <f>IF('8. Heures sociales'!$C$3="Score",1,6)</f>
        <v>6</v>
      </c>
      <c r="CK93">
        <f>IF('8. Heures sociales'!$C$3="Score",1,6)</f>
        <v>6</v>
      </c>
      <c r="CL93">
        <f>IF('8. Heures sociales'!$C$3="Score",1,6)</f>
        <v>6</v>
      </c>
      <c r="CM93">
        <f>IF('8. Heures sociales'!$C$3="Score",1,6)</f>
        <v>6</v>
      </c>
      <c r="CN93">
        <f>IF('8. Heures sociales'!$C$3="Score",1,8)</f>
        <v>8</v>
      </c>
      <c r="CO93">
        <f>IF('8. Heures sociales'!$C$3="Score",1,8)</f>
        <v>8</v>
      </c>
      <c r="CP93">
        <f>IF('8. Heures sociales'!$C$3="Score",1,10)</f>
        <v>10</v>
      </c>
      <c r="CQ93">
        <f>IF('8. Heures sociales'!$C$3="Score",1,8)</f>
        <v>8</v>
      </c>
      <c r="CR93">
        <f>IF('8. Heures sociales'!$C$3="Score",1,8)</f>
        <v>8</v>
      </c>
      <c r="CS93">
        <f>IF('8. Heures sociales'!$C$3="Score",1,8)</f>
        <v>8</v>
      </c>
      <c r="CT93">
        <f>IF('8. Heures sociales'!$C$3="Score",1,8)</f>
        <v>8</v>
      </c>
      <c r="CU93">
        <f>IF('8. Heures sociales'!$C$3="Score",1,6)</f>
        <v>6</v>
      </c>
      <c r="CV93">
        <f>IF('8. Heures sociales'!$C$3="Score",0,4)</f>
        <v>4</v>
      </c>
      <c r="CW93">
        <f>IF('8. Heures sociales'!$C$3="Score",0,0)</f>
        <v>0</v>
      </c>
      <c r="CX93">
        <f>IF('8. Heures sociales'!$C$3="Score",0,0)</f>
        <v>0</v>
      </c>
      <c r="CY93">
        <f>IF('8. Heures sociales'!$C$3="Score",0,0)</f>
        <v>0</v>
      </c>
      <c r="CZ93">
        <f>IF('8. Heures sociales'!$C$3="Score",0,0)</f>
        <v>0</v>
      </c>
      <c r="DA93">
        <f>IF('8. Heures sociales'!$C$3="Score",0,0)</f>
        <v>0</v>
      </c>
    </row>
    <row r="94" spans="2:105" x14ac:dyDescent="0.35">
      <c r="B94" s="186" t="s">
        <v>1189</v>
      </c>
      <c r="D94" s="478">
        <f t="shared" si="4"/>
        <v>9.7294117647058815</v>
      </c>
      <c r="U94">
        <f>IF('8. Heures sociales'!$C$3="Score",0,2)</f>
        <v>2</v>
      </c>
      <c r="V94">
        <f>IF('8. Heures sociales'!$C$3="Score",0,0)</f>
        <v>0</v>
      </c>
      <c r="W94">
        <f>IF('8. Heures sociales'!$C$3="Score",0,0)</f>
        <v>0</v>
      </c>
      <c r="X94">
        <f>IF('8. Heures sociales'!$C$3="Score",0,0)</f>
        <v>0</v>
      </c>
      <c r="Y94">
        <f>IF('8. Heures sociales'!$C$3="Score",0,0)</f>
        <v>0</v>
      </c>
      <c r="Z94">
        <f>IF('8. Heures sociales'!$C$3="Score",0,0)</f>
        <v>0</v>
      </c>
      <c r="AA94">
        <f>IF('8. Heures sociales'!$C$3="Score",0,0)</f>
        <v>0</v>
      </c>
      <c r="AB94">
        <f>IF('8. Heures sociales'!$C$3="Score",1,11)</f>
        <v>11</v>
      </c>
      <c r="AC94">
        <f>IF('8. Heures sociales'!$C$3="Score",2,15)</f>
        <v>15</v>
      </c>
      <c r="AD94">
        <f>IF('8. Heures sociales'!$C$3="Score",2,15)</f>
        <v>15</v>
      </c>
      <c r="AE94">
        <f>IF('8. Heures sociales'!$C$3="Score",2,15)</f>
        <v>15</v>
      </c>
      <c r="AF94">
        <f>IF('8. Heures sociales'!$C$3="Score",2,15)</f>
        <v>15</v>
      </c>
      <c r="AG94">
        <f>IF('8. Heures sociales'!$C$3="Score",2,15)</f>
        <v>15</v>
      </c>
      <c r="AH94">
        <f>IF('8. Heures sociales'!$C$3="Score",2,19)</f>
        <v>19</v>
      </c>
      <c r="AI94">
        <f>IF('8. Heures sociales'!$C$3="Score",1,12)</f>
        <v>12</v>
      </c>
      <c r="AJ94">
        <f>IF('8. Heures sociales'!$C$3="Score",1,8)</f>
        <v>8</v>
      </c>
      <c r="AK94">
        <f>IF('8. Heures sociales'!$C$3="Score",1,8)</f>
        <v>8</v>
      </c>
      <c r="AL94">
        <f>IF('8. Heures sociales'!$C$3="Score",1,8)</f>
        <v>8</v>
      </c>
      <c r="AM94">
        <f>IF('8. Heures sociales'!$C$3="Score",1,10)</f>
        <v>10</v>
      </c>
      <c r="AN94">
        <f>IF('8. Heures sociales'!$C$3="Score",1,12)</f>
        <v>12</v>
      </c>
      <c r="AO94">
        <f>IF('8. Heures sociales'!$C$3="Score",1,8)</f>
        <v>8</v>
      </c>
      <c r="AP94">
        <f>IF('8. Heures sociales'!$C$3="Score",0,4)</f>
        <v>4</v>
      </c>
      <c r="AQ94">
        <f>IF('8. Heures sociales'!$C$3="Score",0,4)</f>
        <v>4</v>
      </c>
      <c r="AR94">
        <f>IF('8. Heures sociales'!$C$3="Score",1,6)</f>
        <v>6</v>
      </c>
      <c r="AS94">
        <f>IF('8. Heures sociales'!$C$3="Score",1,10)</f>
        <v>10</v>
      </c>
      <c r="AT94">
        <f>IF('8. Heures sociales'!$C$3="Score",1,12)</f>
        <v>12</v>
      </c>
      <c r="AU94">
        <f>IF('8. Heures sociales'!$C$3="Score",1,10)</f>
        <v>10</v>
      </c>
      <c r="AV94">
        <f>IF('8. Heures sociales'!$C$3="Score",1,10)</f>
        <v>10</v>
      </c>
      <c r="AW94">
        <f>IF('8. Heures sociales'!$C$3="Score",1,10)</f>
        <v>10</v>
      </c>
      <c r="AX94">
        <f>IF('8. Heures sociales'!$C$3="Score",1,10)</f>
        <v>10</v>
      </c>
      <c r="AY94">
        <f>IF('8. Heures sociales'!$C$3="Score",1,8)</f>
        <v>8</v>
      </c>
      <c r="AZ94">
        <f>IF('8. Heures sociales'!$C$3="Score",0,4)</f>
        <v>4</v>
      </c>
      <c r="BA94">
        <f>IF('8. Heures sociales'!$C$3="Score",0,0)</f>
        <v>0</v>
      </c>
      <c r="BB94">
        <f>IF('8. Heures sociales'!$C$3="Score",0,2)</f>
        <v>2</v>
      </c>
      <c r="BC94">
        <f>IF('8. Heures sociales'!$C$3="Score",1,13)</f>
        <v>13</v>
      </c>
      <c r="BD94">
        <f>IF('8. Heures sociales'!$C$3="Score",2,24)</f>
        <v>24</v>
      </c>
      <c r="BE94">
        <f>IF('8. Heures sociales'!$C$3="Score",2,24)</f>
        <v>24</v>
      </c>
      <c r="BF94">
        <f>IF('8. Heures sociales'!$C$3="Score",2,24)</f>
        <v>24</v>
      </c>
      <c r="BG94">
        <f>IF('8. Heures sociales'!$C$3="Score",2,24)</f>
        <v>24</v>
      </c>
      <c r="BH94">
        <f>IF('8. Heures sociales'!$C$3="Score",2,24)</f>
        <v>24</v>
      </c>
      <c r="BI94">
        <f>IF('8. Heures sociales'!$C$3="Score",2,22)</f>
        <v>22</v>
      </c>
      <c r="BJ94">
        <f>IF('8. Heures sociales'!$C$3="Score",2,15)</f>
        <v>15</v>
      </c>
      <c r="BK94">
        <f>IF('8. Heures sociales'!$C$3="Score",1,8)</f>
        <v>8</v>
      </c>
      <c r="BL94">
        <f>IF('8. Heures sociales'!$C$3="Score",1,8)</f>
        <v>8</v>
      </c>
      <c r="BM94">
        <f>IF('8. Heures sociales'!$C$3="Score",1,8)</f>
        <v>8</v>
      </c>
      <c r="BN94">
        <f>IF('8. Heures sociales'!$C$3="Score",1,8)</f>
        <v>8</v>
      </c>
      <c r="BO94">
        <f>IF('8. Heures sociales'!$C$3="Score",1,10)</f>
        <v>10</v>
      </c>
      <c r="BP94">
        <f>IF('8. Heures sociales'!$C$3="Score",1,12)</f>
        <v>12</v>
      </c>
      <c r="BQ94">
        <f>IF('8. Heures sociales'!$C$3="Score",1,8)</f>
        <v>8</v>
      </c>
      <c r="BR94">
        <f>IF('8. Heures sociales'!$C$3="Score",0,4)</f>
        <v>4</v>
      </c>
      <c r="BS94">
        <f>IF('8. Heures sociales'!$C$3="Score",0,4)</f>
        <v>4</v>
      </c>
      <c r="BT94">
        <f>IF('8. Heures sociales'!$C$3="Score",0,4)</f>
        <v>4</v>
      </c>
      <c r="BU94">
        <f>IF('8. Heures sociales'!$C$3="Score",1,6)</f>
        <v>6</v>
      </c>
      <c r="BV94">
        <f>IF('8. Heures sociales'!$C$3="Score",0,4)</f>
        <v>4</v>
      </c>
      <c r="BW94">
        <f>IF('8. Heures sociales'!$C$3="Score",0,4)</f>
        <v>4</v>
      </c>
      <c r="BX94">
        <f>IF('8. Heures sociales'!$C$3="Score",0,4)</f>
        <v>4</v>
      </c>
      <c r="BY94">
        <f>IF('8. Heures sociales'!$C$3="Score",0,4)</f>
        <v>4</v>
      </c>
      <c r="BZ94">
        <f>IF('8. Heures sociales'!$C$3="Score",0,4)</f>
        <v>4</v>
      </c>
      <c r="CA94">
        <f>IF('8. Heures sociales'!$C$3="Score",0,4)</f>
        <v>4</v>
      </c>
      <c r="CB94">
        <f>IF('8. Heures sociales'!$C$3="Score",0,4)</f>
        <v>4</v>
      </c>
      <c r="CC94">
        <f>IF('8. Heures sociales'!$C$3="Score",1,6)</f>
        <v>6</v>
      </c>
      <c r="CD94">
        <f>IF('8. Heures sociales'!$C$3="Score",0,4)</f>
        <v>4</v>
      </c>
      <c r="CE94">
        <f>IF('8. Heures sociales'!$C$3="Score",0,4)</f>
        <v>4</v>
      </c>
      <c r="CF94">
        <f>IF('8. Heures sociales'!$C$3="Score",0,4)</f>
        <v>4</v>
      </c>
      <c r="CG94">
        <f>IF('8. Heures sociales'!$C$3="Score",0,4)</f>
        <v>4</v>
      </c>
      <c r="CH94">
        <f>IF('8. Heures sociales'!$C$3="Score",0,4)</f>
        <v>4</v>
      </c>
      <c r="CI94">
        <f>IF('8. Heures sociales'!$C$3="Score",0,2)</f>
        <v>2</v>
      </c>
      <c r="CJ94">
        <f>IF('8. Heures sociales'!$C$3="Score",0,0)</f>
        <v>0</v>
      </c>
      <c r="CK94">
        <f>IF('8. Heures sociales'!$C$3="Score",0,0)</f>
        <v>0</v>
      </c>
      <c r="CL94">
        <f>IF('8. Heures sociales'!$C$3="Score",1,11)</f>
        <v>11</v>
      </c>
      <c r="CM94">
        <f>IF('8. Heures sociales'!$C$3="Score",2,22)</f>
        <v>22</v>
      </c>
      <c r="CN94">
        <f>IF('8. Heures sociales'!$C$3="Score",2,26)</f>
        <v>26</v>
      </c>
      <c r="CO94">
        <f>IF('8. Heures sociales'!$C$3="Score",2,26)</f>
        <v>26</v>
      </c>
      <c r="CP94">
        <f>IF('8. Heures sociales'!$C$3="Score",2,26)</f>
        <v>26</v>
      </c>
      <c r="CQ94">
        <f>IF('8. Heures sociales'!$C$3="Score",2,26)</f>
        <v>26</v>
      </c>
      <c r="CR94">
        <f>IF('8. Heures sociales'!$C$3="Score",2,26)</f>
        <v>26</v>
      </c>
      <c r="CS94">
        <f>IF('8. Heures sociales'!$C$3="Score",2,19)</f>
        <v>19</v>
      </c>
      <c r="CT94">
        <f>IF('8. Heures sociales'!$C$3="Score",1,12)</f>
        <v>12</v>
      </c>
      <c r="CU94">
        <f>IF('8. Heures sociales'!$C$3="Score",1,8)</f>
        <v>8</v>
      </c>
      <c r="CV94">
        <f>IF('8. Heures sociales'!$C$3="Score",1,8)</f>
        <v>8</v>
      </c>
      <c r="CW94">
        <f>IF('8. Heures sociales'!$C$3="Score",1,8)</f>
        <v>8</v>
      </c>
      <c r="CX94">
        <f>IF('8. Heures sociales'!$C$3="Score",1,10)</f>
        <v>10</v>
      </c>
      <c r="CY94">
        <f>IF('8. Heures sociales'!$C$3="Score",2,14)</f>
        <v>14</v>
      </c>
      <c r="CZ94">
        <f>IF('8. Heures sociales'!$C$3="Score",1,10)</f>
        <v>10</v>
      </c>
      <c r="DA94">
        <f>IF('8. Heures sociales'!$C$3="Score",1,6)</f>
        <v>6</v>
      </c>
    </row>
    <row r="95" spans="2:105" x14ac:dyDescent="0.35">
      <c r="B95" s="186" t="s">
        <v>1190</v>
      </c>
      <c r="D95" s="478">
        <f t="shared" si="4"/>
        <v>9.0941176470588232</v>
      </c>
      <c r="U95">
        <f>IF('8. Heures sociales'!$C$3="Score",0,2)</f>
        <v>2</v>
      </c>
      <c r="V95">
        <f>IF('8. Heures sociales'!$C$3="Score",0,2)</f>
        <v>2</v>
      </c>
      <c r="W95">
        <f>IF('8. Heures sociales'!$C$3="Score",0,2)</f>
        <v>2</v>
      </c>
      <c r="X95">
        <f>IF('8. Heures sociales'!$C$3="Score",0,2)</f>
        <v>2</v>
      </c>
      <c r="Y95">
        <f>IF('8. Heures sociales'!$C$3="Score",0,2)</f>
        <v>2</v>
      </c>
      <c r="Z95">
        <f>IF('8. Heures sociales'!$C$3="Score",0,0)</f>
        <v>0</v>
      </c>
      <c r="AA95">
        <f>IF('8. Heures sociales'!$C$3="Score",0,0)</f>
        <v>0</v>
      </c>
      <c r="AB95">
        <f>IF('8. Heures sociales'!$C$3="Score",0,0)</f>
        <v>0</v>
      </c>
      <c r="AC95">
        <f>IF('8. Heures sociales'!$C$3="Score",0,0)</f>
        <v>0</v>
      </c>
      <c r="AD95">
        <f>IF('8. Heures sociales'!$C$3="Score",0,2)</f>
        <v>2</v>
      </c>
      <c r="AE95">
        <f>IF('8. Heures sociales'!$C$3="Score",0,4)</f>
        <v>4</v>
      </c>
      <c r="AF95">
        <f>IF('8. Heures sociales'!$C$3="Score",0,4)</f>
        <v>4</v>
      </c>
      <c r="AG95">
        <f>IF('8. Heures sociales'!$C$3="Score",0,4)</f>
        <v>4</v>
      </c>
      <c r="AH95">
        <f>IF('8. Heures sociales'!$C$3="Score",0,4)</f>
        <v>4</v>
      </c>
      <c r="AI95">
        <f>IF('8. Heures sociales'!$C$3="Score",2,15)</f>
        <v>15</v>
      </c>
      <c r="AJ95">
        <f>IF('8. Heures sociales'!$C$3="Score",2,15)</f>
        <v>15</v>
      </c>
      <c r="AK95">
        <f>IF('8. Heures sociales'!$C$3="Score",1,13)</f>
        <v>13</v>
      </c>
      <c r="AL95">
        <f>IF('8. Heures sociales'!$C$3="Score",2,15)</f>
        <v>15</v>
      </c>
      <c r="AM95">
        <f>IF('8. Heures sociales'!$C$3="Score",2,15)</f>
        <v>15</v>
      </c>
      <c r="AN95">
        <f>IF('8. Heures sociales'!$C$3="Score",2,15)</f>
        <v>15</v>
      </c>
      <c r="AO95">
        <f>IF('8. Heures sociales'!$C$3="Score",2,15)</f>
        <v>15</v>
      </c>
      <c r="AP95">
        <f>IF('8. Heures sociales'!$C$3="Score",1,8)</f>
        <v>8</v>
      </c>
      <c r="AQ95">
        <f>IF('8. Heures sociales'!$C$3="Score",1,8)</f>
        <v>8</v>
      </c>
      <c r="AR95">
        <f>IF('8. Heures sociales'!$C$3="Score",1,8)</f>
        <v>8</v>
      </c>
      <c r="AS95">
        <f>IF('8. Heures sociales'!$C$3="Score",0,4)</f>
        <v>4</v>
      </c>
      <c r="AT95">
        <f>IF('8. Heures sociales'!$C$3="Score",0,4)</f>
        <v>4</v>
      </c>
      <c r="AU95">
        <f>IF('8. Heures sociales'!$C$3="Score",0,4)</f>
        <v>4</v>
      </c>
      <c r="AV95">
        <f>IF('8. Heures sociales'!$C$3="Score",0,4)</f>
        <v>4</v>
      </c>
      <c r="AW95">
        <f>IF('8. Heures sociales'!$C$3="Score",0,0)</f>
        <v>0</v>
      </c>
      <c r="AX95">
        <f>IF('8. Heures sociales'!$C$3="Score",0,0)</f>
        <v>0</v>
      </c>
      <c r="AY95">
        <f>IF('8. Heures sociales'!$C$3="Score",0,0)</f>
        <v>0</v>
      </c>
      <c r="AZ95">
        <f>IF('8. Heures sociales'!$C$3="Score",0,2)</f>
        <v>2</v>
      </c>
      <c r="BA95">
        <f>IF('8. Heures sociales'!$C$3="Score",0,4)</f>
        <v>4</v>
      </c>
      <c r="BB95">
        <f>IF('8. Heures sociales'!$C$3="Score",1,8)</f>
        <v>8</v>
      </c>
      <c r="BC95">
        <f>IF('8. Heures sociales'!$C$3="Score",1,8)</f>
        <v>8</v>
      </c>
      <c r="BD95">
        <f>IF('8. Heures sociales'!$C$3="Score",1,8)</f>
        <v>8</v>
      </c>
      <c r="BE95">
        <f>IF('8. Heures sociales'!$C$3="Score",1,8)</f>
        <v>8</v>
      </c>
      <c r="BF95">
        <f>IF('8. Heures sociales'!$C$3="Score",1,10)</f>
        <v>10</v>
      </c>
      <c r="BG95">
        <f>IF('8. Heures sociales'!$C$3="Score",1,8)</f>
        <v>8</v>
      </c>
      <c r="BH95">
        <f>IF('8. Heures sociales'!$C$3="Score",1,8)</f>
        <v>8</v>
      </c>
      <c r="BI95">
        <f>IF('8. Heures sociales'!$C$3="Score",1,6)</f>
        <v>6</v>
      </c>
      <c r="BJ95">
        <f>IF('8. Heures sociales'!$C$3="Score",1,6)</f>
        <v>6</v>
      </c>
      <c r="BK95">
        <f>IF('8. Heures sociales'!$C$3="Score",1,6)</f>
        <v>6</v>
      </c>
      <c r="BL95">
        <f>IF('8. Heures sociales'!$C$3="Score",1,8)</f>
        <v>8</v>
      </c>
      <c r="BM95">
        <f>IF('8. Heures sociales'!$C$3="Score",1,8)</f>
        <v>8</v>
      </c>
      <c r="BN95">
        <f>IF('8. Heures sociales'!$C$3="Score",1,8)</f>
        <v>8</v>
      </c>
      <c r="BO95">
        <f>IF('8. Heures sociales'!$C$3="Score",1,6)</f>
        <v>6</v>
      </c>
      <c r="BP95">
        <f>IF('8. Heures sociales'!$C$3="Score",0,4)</f>
        <v>4</v>
      </c>
      <c r="BQ95">
        <f>IF('8. Heures sociales'!$C$3="Score",2,15)</f>
        <v>15</v>
      </c>
      <c r="BR95">
        <f>IF('8. Heures sociales'!$C$3="Score",2,26)</f>
        <v>26</v>
      </c>
      <c r="BS95">
        <f>IF('8. Heures sociales'!$C$3="Score",2,28)</f>
        <v>28</v>
      </c>
      <c r="BT95">
        <f>IF('8. Heures sociales'!$C$3="Score",2,26)</f>
        <v>26</v>
      </c>
      <c r="BU95">
        <f>IF('8. Heures sociales'!$C$3="Score",2,26)</f>
        <v>26</v>
      </c>
      <c r="BV95">
        <f>IF('8. Heures sociales'!$C$3="Score",2,26)</f>
        <v>26</v>
      </c>
      <c r="BW95">
        <f>IF('8. Heures sociales'!$C$3="Score",2,26)</f>
        <v>26</v>
      </c>
      <c r="BX95">
        <f>IF('8. Heures sociales'!$C$3="Score",2,19)</f>
        <v>19</v>
      </c>
      <c r="BY95">
        <f>IF('8. Heures sociales'!$C$3="Score",1,12)</f>
        <v>12</v>
      </c>
      <c r="BZ95">
        <f>IF('8. Heures sociales'!$C$3="Score",1,8)</f>
        <v>8</v>
      </c>
      <c r="CA95">
        <f>IF('8. Heures sociales'!$C$3="Score",1,8)</f>
        <v>8</v>
      </c>
      <c r="CB95">
        <f>IF('8. Heures sociales'!$C$3="Score",1,8)</f>
        <v>8</v>
      </c>
      <c r="CC95">
        <f>IF('8. Heures sociales'!$C$3="Score",1,10)</f>
        <v>10</v>
      </c>
      <c r="CD95">
        <f>IF('8. Heures sociales'!$C$3="Score",1,12)</f>
        <v>12</v>
      </c>
      <c r="CE95">
        <f>IF('8. Heures sociales'!$C$3="Score",1,8)</f>
        <v>8</v>
      </c>
      <c r="CF95">
        <f>IF('8. Heures sociales'!$C$3="Score",0,4)</f>
        <v>4</v>
      </c>
      <c r="CG95">
        <f>IF('8. Heures sociales'!$C$3="Score",0,4)</f>
        <v>4</v>
      </c>
      <c r="CH95">
        <f>IF('8. Heures sociales'!$C$3="Score",1,6)</f>
        <v>6</v>
      </c>
      <c r="CI95">
        <f>IF('8. Heures sociales'!$C$3="Score",1,8)</f>
        <v>8</v>
      </c>
      <c r="CJ95">
        <f>IF('8. Heures sociales'!$C$3="Score",1,6)</f>
        <v>6</v>
      </c>
      <c r="CK95">
        <f>IF('8. Heures sociales'!$C$3="Score",0,4)</f>
        <v>4</v>
      </c>
      <c r="CL95">
        <f>IF('8. Heures sociales'!$C$3="Score",0,4)</f>
        <v>4</v>
      </c>
      <c r="CM95">
        <f>IF('8. Heures sociales'!$C$3="Score",0,4)</f>
        <v>4</v>
      </c>
      <c r="CN95">
        <f>IF('8. Heures sociales'!$C$3="Score",1,6)</f>
        <v>6</v>
      </c>
      <c r="CO95">
        <f>IF('8. Heures sociales'!$C$3="Score",1,6)</f>
        <v>6</v>
      </c>
      <c r="CP95">
        <f>IF('8. Heures sociales'!$C$3="Score",0,4)</f>
        <v>4</v>
      </c>
      <c r="CQ95">
        <f>IF('8. Heures sociales'!$C$3="Score",0,4)</f>
        <v>4</v>
      </c>
      <c r="CR95">
        <f>IF('8. Heures sociales'!$C$3="Score",0,4)</f>
        <v>4</v>
      </c>
      <c r="CS95">
        <f>IF('8. Heures sociales'!$C$3="Score",2,15)</f>
        <v>15</v>
      </c>
      <c r="CT95">
        <f>IF('8. Heures sociales'!$C$3="Score",2,26)</f>
        <v>26</v>
      </c>
      <c r="CU95">
        <f>IF('8. Heures sociales'!$C$3="Score",2,24)</f>
        <v>24</v>
      </c>
      <c r="CV95">
        <f>IF('8. Heures sociales'!$C$3="Score",2,22)</f>
        <v>22</v>
      </c>
      <c r="CW95">
        <f>IF('8. Heures sociales'!$C$3="Score",2,22)</f>
        <v>22</v>
      </c>
      <c r="CX95">
        <f>IF('8. Heures sociales'!$C$3="Score",2,22)</f>
        <v>22</v>
      </c>
      <c r="CY95">
        <f>IF('8. Heures sociales'!$C$3="Score",2,22)</f>
        <v>22</v>
      </c>
      <c r="CZ95">
        <f>IF('8. Heures sociales'!$C$3="Score",1,11)</f>
        <v>11</v>
      </c>
      <c r="DA95">
        <f>IF('8. Heures sociales'!$C$3="Score",0,0)</f>
        <v>0</v>
      </c>
    </row>
    <row r="96" spans="2:105" x14ac:dyDescent="0.35">
      <c r="B96" s="186" t="s">
        <v>1191</v>
      </c>
      <c r="D96" s="478">
        <f t="shared" si="4"/>
        <v>12.529411764705882</v>
      </c>
      <c r="U96">
        <f>IF('8. Heures sociales'!$C$3="Score",1,10)</f>
        <v>10</v>
      </c>
      <c r="V96">
        <f>IF('8. Heures sociales'!$C$3="Score",1,10)</f>
        <v>10</v>
      </c>
      <c r="W96">
        <f>IF('8. Heures sociales'!$C$3="Score",1,8)</f>
        <v>8</v>
      </c>
      <c r="X96">
        <f>IF('8. Heures sociales'!$C$3="Score",0,4)</f>
        <v>4</v>
      </c>
      <c r="Y96">
        <f>IF('8. Heures sociales'!$C$3="Score",0,4)</f>
        <v>4</v>
      </c>
      <c r="Z96">
        <f>IF('8. Heures sociales'!$C$3="Score",0,4)</f>
        <v>4</v>
      </c>
      <c r="AA96">
        <f>IF('8. Heures sociales'!$C$3="Score",2,15)</f>
        <v>15</v>
      </c>
      <c r="AB96">
        <f>IF('8. Heures sociales'!$C$3="Score",2,26)</f>
        <v>26</v>
      </c>
      <c r="AC96">
        <f>IF('8. Heures sociales'!$C$3="Score",2,28)</f>
        <v>28</v>
      </c>
      <c r="AD96">
        <f>IF('8. Heures sociales'!$C$3="Score",2,26)</f>
        <v>26</v>
      </c>
      <c r="AE96">
        <f>IF('8. Heures sociales'!$C$3="Score",2,26)</f>
        <v>26</v>
      </c>
      <c r="AF96">
        <f>IF('8. Heures sociales'!$C$3="Score",2,26)</f>
        <v>26</v>
      </c>
      <c r="AG96">
        <f>IF('8. Heures sociales'!$C$3="Score",2,26)</f>
        <v>26</v>
      </c>
      <c r="AH96">
        <f>IF('8. Heures sociales'!$C$3="Score",2,19)</f>
        <v>19</v>
      </c>
      <c r="AI96">
        <f>IF('8. Heures sociales'!$C$3="Score",1,12)</f>
        <v>12</v>
      </c>
      <c r="AJ96">
        <f>IF('8. Heures sociales'!$C$3="Score",1,8)</f>
        <v>8</v>
      </c>
      <c r="AK96">
        <f>IF('8. Heures sociales'!$C$3="Score",1,8)</f>
        <v>8</v>
      </c>
      <c r="AL96">
        <f>IF('8. Heures sociales'!$C$3="Score",1,8)</f>
        <v>8</v>
      </c>
      <c r="AM96">
        <f>IF('8. Heures sociales'!$C$3="Score",1,12)</f>
        <v>12</v>
      </c>
      <c r="AN96">
        <f>IF('8. Heures sociales'!$C$3="Score",2,16)</f>
        <v>16</v>
      </c>
      <c r="AO96">
        <f>IF('8. Heures sociales'!$C$3="Score",1,12)</f>
        <v>12</v>
      </c>
      <c r="AP96">
        <f>IF('8. Heures sociales'!$C$3="Score",1,8)</f>
        <v>8</v>
      </c>
      <c r="AQ96">
        <f>IF('8. Heures sociales'!$C$3="Score",1,8)</f>
        <v>8</v>
      </c>
      <c r="AR96">
        <f>IF('8. Heures sociales'!$C$3="Score",1,12)</f>
        <v>12</v>
      </c>
      <c r="AS96">
        <f>IF('8. Heures sociales'!$C$3="Score",2,16)</f>
        <v>16</v>
      </c>
      <c r="AT96">
        <f>IF('8. Heures sociales'!$C$3="Score",1,12)</f>
        <v>12</v>
      </c>
      <c r="AU96">
        <f>IF('8. Heures sociales'!$C$3="Score",1,8)</f>
        <v>8</v>
      </c>
      <c r="AV96">
        <f>IF('8. Heures sociales'!$C$3="Score",1,8)</f>
        <v>8</v>
      </c>
      <c r="AW96">
        <f>IF('8. Heures sociales'!$C$3="Score",1,8)</f>
        <v>8</v>
      </c>
      <c r="AX96">
        <f>IF('8. Heures sociales'!$C$3="Score",1,10)</f>
        <v>10</v>
      </c>
      <c r="AY96">
        <f>IF('8. Heures sociales'!$C$3="Score",1,10)</f>
        <v>10</v>
      </c>
      <c r="AZ96">
        <f>IF('8. Heures sociales'!$C$3="Score",1,10)</f>
        <v>10</v>
      </c>
      <c r="BA96">
        <f>IF('8. Heures sociales'!$C$3="Score",1,10)</f>
        <v>10</v>
      </c>
      <c r="BB96">
        <f>IF('8. Heures sociales'!$C$3="Score",1,10)</f>
        <v>10</v>
      </c>
      <c r="BC96">
        <f>IF('8. Heures sociales'!$C$3="Score",2,21)</f>
        <v>21</v>
      </c>
      <c r="BD96">
        <f>IF('8. Heures sociales'!$C$3="Score",2,21)</f>
        <v>21</v>
      </c>
      <c r="BE96">
        <f>IF('8. Heures sociales'!$C$3="Score",2,23)</f>
        <v>23</v>
      </c>
      <c r="BF96">
        <f>IF('8. Heures sociales'!$C$3="Score",2,19)</f>
        <v>19</v>
      </c>
      <c r="BG96">
        <f>IF('8. Heures sociales'!$C$3="Score",2,15)</f>
        <v>15</v>
      </c>
      <c r="BH96">
        <f>IF('8. Heures sociales'!$C$3="Score",2,15)</f>
        <v>15</v>
      </c>
      <c r="BI96">
        <f>IF('8. Heures sociales'!$C$3="Score",2,19)</f>
        <v>19</v>
      </c>
      <c r="BJ96">
        <f>IF('8. Heures sociales'!$C$3="Score",1,8)</f>
        <v>8</v>
      </c>
      <c r="BK96">
        <f>IF('8. Heures sociales'!$C$3="Score",1,8)</f>
        <v>8</v>
      </c>
      <c r="BL96">
        <f>IF('8. Heures sociales'!$C$3="Score",0,4)</f>
        <v>4</v>
      </c>
      <c r="BM96">
        <f>IF('8. Heures sociales'!$C$3="Score",0,4)</f>
        <v>4</v>
      </c>
      <c r="BN96">
        <f>IF('8. Heures sociales'!$C$3="Score",1,6)</f>
        <v>6</v>
      </c>
      <c r="BO96">
        <f>IF('8. Heures sociales'!$C$3="Score",1,8)</f>
        <v>8</v>
      </c>
      <c r="BP96">
        <f>IF('8. Heures sociales'!$C$3="Score",1,8)</f>
        <v>8</v>
      </c>
      <c r="BQ96">
        <f>IF('8. Heures sociales'!$C$3="Score",1,12)</f>
        <v>12</v>
      </c>
      <c r="BR96">
        <f>IF('8. Heures sociales'!$C$3="Score",1,12)</f>
        <v>12</v>
      </c>
      <c r="BS96">
        <f>IF('8. Heures sociales'!$C$3="Score",1,12)</f>
        <v>12</v>
      </c>
      <c r="BT96">
        <f>IF('8. Heures sociales'!$C$3="Score",2,14)</f>
        <v>14</v>
      </c>
      <c r="BU96">
        <f>IF('8. Heures sociales'!$C$3="Score",2,14)</f>
        <v>14</v>
      </c>
      <c r="BV96">
        <f>IF('8. Heures sociales'!$C$3="Score",1,12)</f>
        <v>12</v>
      </c>
      <c r="BW96">
        <f>IF('8. Heures sociales'!$C$3="Score",1,8)</f>
        <v>8</v>
      </c>
      <c r="BX96">
        <f>IF('8. Heures sociales'!$C$3="Score",0,4)</f>
        <v>4</v>
      </c>
      <c r="BY96">
        <f>IF('8. Heures sociales'!$C$3="Score",0,4)</f>
        <v>4</v>
      </c>
      <c r="BZ96">
        <f>IF('8. Heures sociales'!$C$3="Score",1,6)</f>
        <v>6</v>
      </c>
      <c r="CA96">
        <f>IF('8. Heures sociales'!$C$3="Score",1,8)</f>
        <v>8</v>
      </c>
      <c r="CB96">
        <f>IF('8. Heures sociales'!$C$3="Score",1,6)</f>
        <v>6</v>
      </c>
      <c r="CC96">
        <f>IF('8. Heures sociales'!$C$3="Score",1,6)</f>
        <v>6</v>
      </c>
      <c r="CD96">
        <f>IF('8. Heures sociales'!$C$3="Score",1,6)</f>
        <v>6</v>
      </c>
      <c r="CE96">
        <f>IF('8. Heures sociales'!$C$3="Score",2,17)</f>
        <v>17</v>
      </c>
      <c r="CF96">
        <f>IF('8. Heures sociales'!$C$3="Score",2,28)</f>
        <v>28</v>
      </c>
      <c r="CG96">
        <f>IF('8. Heures sociales'!$C$3="Score",2,30)</f>
        <v>30</v>
      </c>
      <c r="CH96">
        <f>IF('8. Heures sociales'!$C$3="Score",2,26)</f>
        <v>26</v>
      </c>
      <c r="CI96">
        <f>IF('8. Heures sociales'!$C$3="Score",2,26)</f>
        <v>26</v>
      </c>
      <c r="CJ96">
        <f>IF('8. Heures sociales'!$C$3="Score",2,26)</f>
        <v>26</v>
      </c>
      <c r="CK96">
        <f>IF('8. Heures sociales'!$C$3="Score",2,26)</f>
        <v>26</v>
      </c>
      <c r="CL96">
        <f>IF('8. Heures sociales'!$C$3="Score",2,19)</f>
        <v>19</v>
      </c>
      <c r="CM96">
        <f>IF('8. Heures sociales'!$C$3="Score",1,12)</f>
        <v>12</v>
      </c>
      <c r="CN96">
        <f>IF('8. Heures sociales'!$C$3="Score",1,8)</f>
        <v>8</v>
      </c>
      <c r="CO96">
        <f>IF('8. Heures sociales'!$C$3="Score",1,8)</f>
        <v>8</v>
      </c>
      <c r="CP96">
        <f>IF('8. Heures sociales'!$C$3="Score",1,8)</f>
        <v>8</v>
      </c>
      <c r="CQ96">
        <f>IF('8. Heures sociales'!$C$3="Score",1,12)</f>
        <v>12</v>
      </c>
      <c r="CR96">
        <f>IF('8. Heures sociales'!$C$3="Score",2,16)</f>
        <v>16</v>
      </c>
      <c r="CS96">
        <f>IF('8. Heures sociales'!$C$3="Score",1,12)</f>
        <v>12</v>
      </c>
      <c r="CT96">
        <f>IF('8. Heures sociales'!$C$3="Score",1,8)</f>
        <v>8</v>
      </c>
      <c r="CU96">
        <f>IF('8. Heures sociales'!$C$3="Score",1,8)</f>
        <v>8</v>
      </c>
      <c r="CV96">
        <f>IF('8. Heures sociales'!$C$3="Score",1,8)</f>
        <v>8</v>
      </c>
      <c r="CW96">
        <f>IF('8. Heures sociales'!$C$3="Score",1,8)</f>
        <v>8</v>
      </c>
      <c r="CX96">
        <f>IF('8. Heures sociales'!$C$3="Score",1,6)</f>
        <v>6</v>
      </c>
      <c r="CY96">
        <f>IF('8. Heures sociales'!$C$3="Score",0,4)</f>
        <v>4</v>
      </c>
      <c r="CZ96">
        <f>IF('8. Heures sociales'!$C$3="Score",0,4)</f>
        <v>4</v>
      </c>
      <c r="DA96">
        <f>IF('8. Heures sociales'!$C$3="Score",0,4)</f>
        <v>4</v>
      </c>
    </row>
    <row r="97" spans="2:105" x14ac:dyDescent="0.35">
      <c r="B97" s="186" t="s">
        <v>1192</v>
      </c>
      <c r="D97" s="478">
        <f t="shared" si="4"/>
        <v>10.91764705882353</v>
      </c>
      <c r="U97">
        <f>IF('8. Heures sociales'!$C$3="Score",1,8)</f>
        <v>8</v>
      </c>
      <c r="V97">
        <f>IF('8. Heures sociales'!$C$3="Score",1,8)</f>
        <v>8</v>
      </c>
      <c r="W97">
        <f>IF('8. Heures sociales'!$C$3="Score",1,8)</f>
        <v>8</v>
      </c>
      <c r="X97">
        <f>IF('8. Heures sociales'!$C$3="Score",1,8)</f>
        <v>8</v>
      </c>
      <c r="Y97">
        <f>IF('8. Heures sociales'!$C$3="Score",1,10)</f>
        <v>10</v>
      </c>
      <c r="Z97">
        <f>IF('8. Heures sociales'!$C$3="Score",2,14)</f>
        <v>14</v>
      </c>
      <c r="AA97">
        <f>IF('8. Heures sociales'!$C$3="Score",1,10)</f>
        <v>10</v>
      </c>
      <c r="AB97">
        <f>IF('8. Heures sociales'!$C$3="Score",1,6)</f>
        <v>6</v>
      </c>
      <c r="AC97">
        <f>IF('8. Heures sociales'!$C$3="Score",1,6)</f>
        <v>6</v>
      </c>
      <c r="AD97">
        <f>IF('8. Heures sociales'!$C$3="Score",1,6)</f>
        <v>6</v>
      </c>
      <c r="AE97">
        <f>IF('8. Heures sociales'!$C$3="Score",1,8)</f>
        <v>8</v>
      </c>
      <c r="AF97">
        <f>IF('8. Heures sociales'!$C$3="Score",1,10)</f>
        <v>10</v>
      </c>
      <c r="AG97">
        <f>IF('8. Heures sociales'!$C$3="Score",1,10)</f>
        <v>10</v>
      </c>
      <c r="AH97">
        <f>IF('8. Heures sociales'!$C$3="Score",1,10)</f>
        <v>10</v>
      </c>
      <c r="AI97">
        <f>IF('8. Heures sociales'!$C$3="Score",1,10)</f>
        <v>10</v>
      </c>
      <c r="AJ97">
        <f>IF('8. Heures sociales'!$C$3="Score",1,10)</f>
        <v>10</v>
      </c>
      <c r="AK97">
        <f>IF('8. Heures sociales'!$C$3="Score",1,10)</f>
        <v>10</v>
      </c>
      <c r="AL97">
        <f>IF('8. Heures sociales'!$C$3="Score",1,8)</f>
        <v>8</v>
      </c>
      <c r="AM97">
        <f>IF('8. Heures sociales'!$C$3="Score",0,4)</f>
        <v>4</v>
      </c>
      <c r="AN97">
        <f>IF('8. Heures sociales'!$C$3="Score",0,0)</f>
        <v>0</v>
      </c>
      <c r="AO97">
        <f>IF('8. Heures sociales'!$C$3="Score",0,0)</f>
        <v>0</v>
      </c>
      <c r="AP97">
        <f>IF('8. Heures sociales'!$C$3="Score",0,0)</f>
        <v>0</v>
      </c>
      <c r="AQ97">
        <f>IF('8. Heures sociales'!$C$3="Score",0,2)</f>
        <v>2</v>
      </c>
      <c r="AR97">
        <f>IF('8. Heures sociales'!$C$3="Score",0,4)</f>
        <v>4</v>
      </c>
      <c r="AS97">
        <f>IF('8. Heures sociales'!$C$3="Score",0,4)</f>
        <v>4</v>
      </c>
      <c r="AT97">
        <f>IF('8. Heures sociales'!$C$3="Score",0,4)</f>
        <v>4</v>
      </c>
      <c r="AU97">
        <f>IF('8. Heures sociales'!$C$3="Score",0,4)</f>
        <v>4</v>
      </c>
      <c r="AV97">
        <f>IF('8. Heures sociales'!$C$3="Score",2,15)</f>
        <v>15</v>
      </c>
      <c r="AW97">
        <f>IF('8. Heures sociales'!$C$3="Score",2,26)</f>
        <v>26</v>
      </c>
      <c r="AX97">
        <f>IF('8. Heures sociales'!$C$3="Score",2,28)</f>
        <v>28</v>
      </c>
      <c r="AY97">
        <f>IF('8. Heures sociales'!$C$3="Score",2,26)</f>
        <v>26</v>
      </c>
      <c r="AZ97">
        <f>IF('8. Heures sociales'!$C$3="Score",2,26)</f>
        <v>26</v>
      </c>
      <c r="BA97">
        <f>IF('8. Heures sociales'!$C$3="Score",2,26)</f>
        <v>26</v>
      </c>
      <c r="BB97">
        <f>IF('8. Heures sociales'!$C$3="Score",2,26)</f>
        <v>26</v>
      </c>
      <c r="BC97">
        <f>IF('8. Heures sociales'!$C$3="Score",2,19)</f>
        <v>19</v>
      </c>
      <c r="BD97">
        <f>IF('8. Heures sociales'!$C$3="Score",1,12)</f>
        <v>12</v>
      </c>
      <c r="BE97">
        <f>IF('8. Heures sociales'!$C$3="Score",1,8)</f>
        <v>8</v>
      </c>
      <c r="BF97">
        <f>IF('8. Heures sociales'!$C$3="Score",1,8)</f>
        <v>8</v>
      </c>
      <c r="BG97">
        <f>IF('8. Heures sociales'!$C$3="Score",1,8)</f>
        <v>8</v>
      </c>
      <c r="BH97">
        <f>IF('8. Heures sociales'!$C$3="Score",1,10)</f>
        <v>10</v>
      </c>
      <c r="BI97">
        <f>IF('8. Heures sociales'!$C$3="Score",2,14)</f>
        <v>14</v>
      </c>
      <c r="BJ97">
        <f>IF('8. Heures sociales'!$C$3="Score",1,10)</f>
        <v>10</v>
      </c>
      <c r="BK97">
        <f>IF('8. Heures sociales'!$C$3="Score",1,6)</f>
        <v>6</v>
      </c>
      <c r="BL97">
        <f>IF('8. Heures sociales'!$C$3="Score",1,6)</f>
        <v>6</v>
      </c>
      <c r="BM97">
        <f>IF('8. Heures sociales'!$C$3="Score",1,8)</f>
        <v>8</v>
      </c>
      <c r="BN97">
        <f>IF('8. Heures sociales'!$C$3="Score",1,10)</f>
        <v>10</v>
      </c>
      <c r="BO97">
        <f>IF('8. Heures sociales'!$C$3="Score",1,8)</f>
        <v>8</v>
      </c>
      <c r="BP97">
        <f>IF('8. Heures sociales'!$C$3="Score",0,4)</f>
        <v>4</v>
      </c>
      <c r="BQ97">
        <f>IF('8. Heures sociales'!$C$3="Score",0,4)</f>
        <v>4</v>
      </c>
      <c r="BR97">
        <f>IF('8. Heures sociales'!$C$3="Score",0,4)</f>
        <v>4</v>
      </c>
      <c r="BS97">
        <f>IF('8. Heures sociales'!$C$3="Score",1,6)</f>
        <v>6</v>
      </c>
      <c r="BT97">
        <f>IF('8. Heures sociales'!$C$3="Score",1,8)</f>
        <v>8</v>
      </c>
      <c r="BU97">
        <f>IF('8. Heures sociales'!$C$3="Score",1,10)</f>
        <v>10</v>
      </c>
      <c r="BV97">
        <f>IF('8. Heures sociales'!$C$3="Score",1,10)</f>
        <v>10</v>
      </c>
      <c r="BW97">
        <f>IF('8. Heures sociales'!$C$3="Score",1,10)</f>
        <v>10</v>
      </c>
      <c r="BX97">
        <f>IF('8. Heures sociales'!$C$3="Score",1,10)</f>
        <v>10</v>
      </c>
      <c r="BY97">
        <f>IF('8. Heures sociales'!$C$3="Score",1,10)</f>
        <v>10</v>
      </c>
      <c r="BZ97">
        <f>IF('8. Heures sociales'!$C$3="Score",1,12)</f>
        <v>12</v>
      </c>
      <c r="CA97">
        <f>IF('8. Heures sociales'!$C$3="Score",1,12)</f>
        <v>12</v>
      </c>
      <c r="CB97">
        <f>IF('8. Heures sociales'!$C$3="Score",1,8)</f>
        <v>8</v>
      </c>
      <c r="CC97">
        <f>IF('8. Heures sociales'!$C$3="Score",1,8)</f>
        <v>8</v>
      </c>
      <c r="CD97">
        <f>IF('8. Heures sociales'!$C$3="Score",1,8)</f>
        <v>8</v>
      </c>
      <c r="CE97">
        <f>IF('8. Heures sociales'!$C$3="Score",2,19)</f>
        <v>19</v>
      </c>
      <c r="CF97">
        <f>IF('8. Heures sociales'!$C$3="Score",2,30)</f>
        <v>30</v>
      </c>
      <c r="CG97">
        <f>IF('8. Heures sociales'!$C$3="Score",2,30)</f>
        <v>30</v>
      </c>
      <c r="CH97">
        <f>IF('8. Heures sociales'!$C$3="Score",2,26)</f>
        <v>26</v>
      </c>
      <c r="CI97">
        <f>IF('8. Heures sociales'!$C$3="Score",2,26)</f>
        <v>26</v>
      </c>
      <c r="CJ97">
        <f>IF('8. Heures sociales'!$C$3="Score",2,26)</f>
        <v>26</v>
      </c>
      <c r="CK97">
        <f>IF('8. Heures sociales'!$C$3="Score",2,26)</f>
        <v>26</v>
      </c>
      <c r="CL97">
        <f>IF('8. Heures sociales'!$C$3="Score",2,19)</f>
        <v>19</v>
      </c>
      <c r="CM97">
        <f>IF('8. Heures sociales'!$C$3="Score",1,12)</f>
        <v>12</v>
      </c>
      <c r="CN97">
        <f>IF('8. Heures sociales'!$C$3="Score",1,8)</f>
        <v>8</v>
      </c>
      <c r="CO97">
        <f>IF('8. Heures sociales'!$C$3="Score",1,8)</f>
        <v>8</v>
      </c>
      <c r="CP97">
        <f>IF('8. Heures sociales'!$C$3="Score",1,8)</f>
        <v>8</v>
      </c>
      <c r="CQ97">
        <f>IF('8. Heures sociales'!$C$3="Score",1,10)</f>
        <v>10</v>
      </c>
      <c r="CR97">
        <f>IF('8. Heures sociales'!$C$3="Score",2,14)</f>
        <v>14</v>
      </c>
      <c r="CS97">
        <f>IF('8. Heures sociales'!$C$3="Score",1,10)</f>
        <v>10</v>
      </c>
      <c r="CT97">
        <f>IF('8. Heures sociales'!$C$3="Score",1,6)</f>
        <v>6</v>
      </c>
      <c r="CU97">
        <f>IF('8. Heures sociales'!$C$3="Score",1,6)</f>
        <v>6</v>
      </c>
      <c r="CV97">
        <f>IF('8. Heures sociales'!$C$3="Score",1,8)</f>
        <v>8</v>
      </c>
      <c r="CW97">
        <f>IF('8. Heures sociales'!$C$3="Score",1,10)</f>
        <v>10</v>
      </c>
      <c r="CX97">
        <f>IF('8. Heures sociales'!$C$3="Score",1,8)</f>
        <v>8</v>
      </c>
      <c r="CY97">
        <f>IF('8. Heures sociales'!$C$3="Score",0,4)</f>
        <v>4</v>
      </c>
      <c r="CZ97">
        <f>IF('8. Heures sociales'!$C$3="Score",0,4)</f>
        <v>4</v>
      </c>
      <c r="DA97">
        <f>IF('8. Heures sociales'!$C$3="Score",0,4)</f>
        <v>4</v>
      </c>
    </row>
    <row r="98" spans="2:105" x14ac:dyDescent="0.35">
      <c r="B98" s="186" t="s">
        <v>1193</v>
      </c>
      <c r="D98" s="478">
        <f t="shared" si="4"/>
        <v>12.023529411764706</v>
      </c>
      <c r="U98">
        <f>IF('8. Heures sociales'!$C$3="Score",0,0)</f>
        <v>0</v>
      </c>
      <c r="V98">
        <f>IF('8. Heures sociales'!$C$3="Score",0,0)</f>
        <v>0</v>
      </c>
      <c r="W98">
        <f>IF('8. Heures sociales'!$C$3="Score",0,0)</f>
        <v>0</v>
      </c>
      <c r="X98">
        <f>IF('8. Heures sociales'!$C$3="Score",0,0)</f>
        <v>0</v>
      </c>
      <c r="Y98">
        <f>IF('8. Heures sociales'!$C$3="Score",0,0)</f>
        <v>0</v>
      </c>
      <c r="Z98">
        <f>IF('8. Heures sociales'!$C$3="Score",0,2)</f>
        <v>2</v>
      </c>
      <c r="AA98">
        <f>IF('8. Heures sociales'!$C$3="Score",1,13)</f>
        <v>13</v>
      </c>
      <c r="AB98">
        <f>IF('8. Heures sociales'!$C$3="Score",2,24)</f>
        <v>24</v>
      </c>
      <c r="AC98">
        <f>IF('8. Heures sociales'!$C$3="Score",2,24)</f>
        <v>24</v>
      </c>
      <c r="AD98">
        <f>IF('8. Heures sociales'!$C$3="Score",2,24)</f>
        <v>24</v>
      </c>
      <c r="AE98">
        <f>IF('8. Heures sociales'!$C$3="Score",2,24)</f>
        <v>24</v>
      </c>
      <c r="AF98">
        <f>IF('8. Heures sociales'!$C$3="Score",2,24)</f>
        <v>24</v>
      </c>
      <c r="AG98">
        <f>IF('8. Heures sociales'!$C$3="Score",2,22)</f>
        <v>22</v>
      </c>
      <c r="AH98">
        <f>IF('8. Heures sociales'!$C$3="Score",2,15)</f>
        <v>15</v>
      </c>
      <c r="AI98">
        <f>IF('8. Heures sociales'!$C$3="Score",1,8)</f>
        <v>8</v>
      </c>
      <c r="AJ98">
        <f>IF('8. Heures sociales'!$C$3="Score",1,8)</f>
        <v>8</v>
      </c>
      <c r="AK98">
        <f>IF('8. Heures sociales'!$C$3="Score",1,8)</f>
        <v>8</v>
      </c>
      <c r="AL98">
        <f>IF('8. Heures sociales'!$C$3="Score",1,8)</f>
        <v>8</v>
      </c>
      <c r="AM98">
        <f>IF('8. Heures sociales'!$C$3="Score",1,10)</f>
        <v>10</v>
      </c>
      <c r="AN98">
        <f>IF('8. Heures sociales'!$C$3="Score",1,12)</f>
        <v>12</v>
      </c>
      <c r="AO98">
        <f>IF('8. Heures sociales'!$C$3="Score",1,8)</f>
        <v>8</v>
      </c>
      <c r="AP98">
        <f>IF('8. Heures sociales'!$C$3="Score",0,4)</f>
        <v>4</v>
      </c>
      <c r="AQ98">
        <f>IF('8. Heures sociales'!$C$3="Score",0,4)</f>
        <v>4</v>
      </c>
      <c r="AR98">
        <f>IF('8. Heures sociales'!$C$3="Score",0,4)</f>
        <v>4</v>
      </c>
      <c r="AS98">
        <f>IF('8. Heures sociales'!$C$3="Score",1,6)</f>
        <v>6</v>
      </c>
      <c r="AT98">
        <f>IF('8. Heures sociales'!$C$3="Score",1,8)</f>
        <v>8</v>
      </c>
      <c r="AU98">
        <f>IF('8. Heures sociales'!$C$3="Score",1,10)</f>
        <v>10</v>
      </c>
      <c r="AV98">
        <f>IF('8. Heures sociales'!$C$3="Score",1,10)</f>
        <v>10</v>
      </c>
      <c r="AW98">
        <f>IF('8. Heures sociales'!$C$3="Score",1,10)</f>
        <v>10</v>
      </c>
      <c r="AX98">
        <f>IF('8. Heures sociales'!$C$3="Score",1,10)</f>
        <v>10</v>
      </c>
      <c r="AY98">
        <f>IF('8. Heures sociales'!$C$3="Score",1,10)</f>
        <v>10</v>
      </c>
      <c r="AZ98">
        <f>IF('8. Heures sociales'!$C$3="Score",1,10)</f>
        <v>10</v>
      </c>
      <c r="BA98">
        <f>IF('8. Heures sociales'!$C$3="Score",1,8)</f>
        <v>8</v>
      </c>
      <c r="BB98">
        <f>IF('8. Heures sociales'!$C$3="Score",0,4)</f>
        <v>4</v>
      </c>
      <c r="BC98">
        <f>IF('8. Heures sociales'!$C$3="Score",0,4)</f>
        <v>4</v>
      </c>
      <c r="BD98">
        <f>IF('8. Heures sociales'!$C$3="Score",0,4)</f>
        <v>4</v>
      </c>
      <c r="BE98">
        <f>IF('8. Heures sociales'!$C$3="Score",1,6)</f>
        <v>6</v>
      </c>
      <c r="BF98">
        <f>IF('8. Heures sociales'!$C$3="Score",1,8)</f>
        <v>8</v>
      </c>
      <c r="BG98">
        <f>IF('8. Heures sociales'!$C$3="Score",1,6)</f>
        <v>6</v>
      </c>
      <c r="BH98">
        <f>IF('8. Heures sociales'!$C$3="Score",0,4)</f>
        <v>4</v>
      </c>
      <c r="BI98">
        <f>IF('8. Heures sociales'!$C$3="Score",0,4)</f>
        <v>4</v>
      </c>
      <c r="BJ98">
        <f>IF('8. Heures sociales'!$C$3="Score",2,15)</f>
        <v>15</v>
      </c>
      <c r="BK98">
        <f>IF('8. Heures sociales'!$C$3="Score",2,26)</f>
        <v>26</v>
      </c>
      <c r="BL98">
        <f>IF('8. Heures sociales'!$C$3="Score",2,28)</f>
        <v>28</v>
      </c>
      <c r="BM98">
        <f>IF('8. Heures sociales'!$C$3="Score",2,26)</f>
        <v>26</v>
      </c>
      <c r="BN98">
        <f>IF('8. Heures sociales'!$C$3="Score",2,26)</f>
        <v>26</v>
      </c>
      <c r="BO98">
        <f>IF('8. Heures sociales'!$C$3="Score",2,26)</f>
        <v>26</v>
      </c>
      <c r="BP98">
        <f>IF('8. Heures sociales'!$C$3="Score",2,26)</f>
        <v>26</v>
      </c>
      <c r="BQ98">
        <f>IF('8. Heures sociales'!$C$3="Score",2,26)</f>
        <v>26</v>
      </c>
      <c r="BR98">
        <f>IF('8. Heures sociales'!$C$3="Score",2,26)</f>
        <v>26</v>
      </c>
      <c r="BS98">
        <f>IF('8. Heures sociales'!$C$3="Score",2,22)</f>
        <v>22</v>
      </c>
      <c r="BT98">
        <f>IF('8. Heures sociales'!$C$3="Score",2,22)</f>
        <v>22</v>
      </c>
      <c r="BU98">
        <f>IF('8. Heures sociales'!$C$3="Score",2,22)</f>
        <v>22</v>
      </c>
      <c r="BV98">
        <f>IF('8. Heures sociales'!$C$3="Score",2,24)</f>
        <v>24</v>
      </c>
      <c r="BW98">
        <f>IF('8. Heures sociales'!$C$3="Score",2,28)</f>
        <v>28</v>
      </c>
      <c r="BX98">
        <f>IF('8. Heures sociales'!$C$3="Score",2,17)</f>
        <v>17</v>
      </c>
      <c r="BY98">
        <f>IF('8. Heures sociales'!$C$3="Score",1,6)</f>
        <v>6</v>
      </c>
      <c r="BZ98">
        <f>IF('8. Heures sociales'!$C$3="Score",1,6)</f>
        <v>6</v>
      </c>
      <c r="CA98">
        <f>IF('8. Heures sociales'!$C$3="Score",1,8)</f>
        <v>8</v>
      </c>
      <c r="CB98">
        <f>IF('8. Heures sociales'!$C$3="Score",1,10)</f>
        <v>10</v>
      </c>
      <c r="CC98">
        <f>IF('8. Heures sociales'!$C$3="Score",1,8)</f>
        <v>8</v>
      </c>
      <c r="CD98">
        <f>IF('8. Heures sociales'!$C$3="Score",0,4)</f>
        <v>4</v>
      </c>
      <c r="CE98">
        <f>IF('8. Heures sociales'!$C$3="Score",0,4)</f>
        <v>4</v>
      </c>
      <c r="CF98">
        <f>IF('8. Heures sociales'!$C$3="Score",0,4)</f>
        <v>4</v>
      </c>
      <c r="CG98">
        <f>IF('8. Heures sociales'!$C$3="Score",1,6)</f>
        <v>6</v>
      </c>
      <c r="CH98">
        <f>IF('8. Heures sociales'!$C$3="Score",1,8)</f>
        <v>8</v>
      </c>
      <c r="CI98">
        <f>IF('8. Heures sociales'!$C$3="Score",1,10)</f>
        <v>10</v>
      </c>
      <c r="CJ98">
        <f>IF('8. Heures sociales'!$C$3="Score",1,10)</f>
        <v>10</v>
      </c>
      <c r="CK98">
        <f>IF('8. Heures sociales'!$C$3="Score",1,10)</f>
        <v>10</v>
      </c>
      <c r="CL98">
        <f>IF('8. Heures sociales'!$C$3="Score",1,10)</f>
        <v>10</v>
      </c>
      <c r="CM98">
        <f>IF('8. Heures sociales'!$C$3="Score",1,10)</f>
        <v>10</v>
      </c>
      <c r="CN98">
        <f>IF('8. Heures sociales'!$C$3="Score",1,8)</f>
        <v>8</v>
      </c>
      <c r="CO98">
        <f>IF('8. Heures sociales'!$C$3="Score",0,4)</f>
        <v>4</v>
      </c>
      <c r="CP98">
        <f>IF('8. Heures sociales'!$C$3="Score",0,0)</f>
        <v>0</v>
      </c>
      <c r="CQ98">
        <f>IF('8. Heures sociales'!$C$3="Score",0,0)</f>
        <v>0</v>
      </c>
      <c r="CR98">
        <f>IF('8. Heures sociales'!$C$3="Score",0,0)</f>
        <v>0</v>
      </c>
      <c r="CS98">
        <f>IF('8. Heures sociales'!$C$3="Score",1,11)</f>
        <v>11</v>
      </c>
      <c r="CT98">
        <f>IF('8. Heures sociales'!$C$3="Score",2,22)</f>
        <v>22</v>
      </c>
      <c r="CU98">
        <f>IF('8. Heures sociales'!$C$3="Score",2,24)</f>
        <v>24</v>
      </c>
      <c r="CV98">
        <f>IF('8. Heures sociales'!$C$3="Score",2,24)</f>
        <v>24</v>
      </c>
      <c r="CW98">
        <f>IF('8. Heures sociales'!$C$3="Score",2,24)</f>
        <v>24</v>
      </c>
      <c r="CX98">
        <f>IF('8. Heures sociales'!$C$3="Score",2,24)</f>
        <v>24</v>
      </c>
      <c r="CY98">
        <f>IF('8. Heures sociales'!$C$3="Score",2,24)</f>
        <v>24</v>
      </c>
      <c r="CZ98">
        <f>IF('8. Heures sociales'!$C$3="Score",1,13)</f>
        <v>13</v>
      </c>
      <c r="DA98">
        <f>IF('8. Heures sociales'!$C$3="Score",0,2)</f>
        <v>2</v>
      </c>
    </row>
    <row r="99" spans="2:105" x14ac:dyDescent="0.35">
      <c r="B99" s="186" t="s">
        <v>1194</v>
      </c>
      <c r="D99" s="478">
        <f t="shared" si="4"/>
        <v>11.788235294117648</v>
      </c>
      <c r="U99">
        <f>IF('8. Heures sociales'!$C$3="Score",2,26)</f>
        <v>26</v>
      </c>
      <c r="V99">
        <f>IF('8. Heures sociales'!$C$3="Score",2,24)</f>
        <v>24</v>
      </c>
      <c r="W99">
        <f>IF('8. Heures sociales'!$C$3="Score",2,22)</f>
        <v>22</v>
      </c>
      <c r="X99">
        <f>IF('8. Heures sociales'!$C$3="Score",2,22)</f>
        <v>22</v>
      </c>
      <c r="Y99">
        <f>IF('8. Heures sociales'!$C$3="Score",2,22)</f>
        <v>22</v>
      </c>
      <c r="Z99">
        <f>IF('8. Heures sociales'!$C$3="Score",2,22)</f>
        <v>22</v>
      </c>
      <c r="AA99">
        <f>IF('8. Heures sociales'!$C$3="Score",2,15)</f>
        <v>15</v>
      </c>
      <c r="AB99">
        <f>IF('8. Heures sociales'!$C$3="Score",1,8)</f>
        <v>8</v>
      </c>
      <c r="AC99">
        <f>IF('8. Heures sociales'!$C$3="Score",1,8)</f>
        <v>8</v>
      </c>
      <c r="AD99">
        <f>IF('8. Heures sociales'!$C$3="Score",1,8)</f>
        <v>8</v>
      </c>
      <c r="AE99">
        <f>IF('8. Heures sociales'!$C$3="Score",1,8)</f>
        <v>8</v>
      </c>
      <c r="AF99">
        <f>IF('8. Heures sociales'!$C$3="Score",1,10)</f>
        <v>10</v>
      </c>
      <c r="AG99">
        <f>IF('8. Heures sociales'!$C$3="Score",1,12)</f>
        <v>12</v>
      </c>
      <c r="AH99">
        <f>IF('8. Heures sociales'!$C$3="Score",1,8)</f>
        <v>8</v>
      </c>
      <c r="AI99">
        <f>IF('8. Heures sociales'!$C$3="Score",0,4)</f>
        <v>4</v>
      </c>
      <c r="AJ99">
        <f>IF('8. Heures sociales'!$C$3="Score",0,4)</f>
        <v>4</v>
      </c>
      <c r="AK99">
        <f>IF('8. Heures sociales'!$C$3="Score",0,4)</f>
        <v>4</v>
      </c>
      <c r="AL99">
        <f>IF('8. Heures sociales'!$C$3="Score",1,6)</f>
        <v>6</v>
      </c>
      <c r="AM99">
        <f>IF('8. Heures sociales'!$C$3="Score",1,6)</f>
        <v>6</v>
      </c>
      <c r="AN99">
        <f>IF('8. Heures sociales'!$C$3="Score",1,8)</f>
        <v>8</v>
      </c>
      <c r="AO99">
        <f>IF('8. Heures sociales'!$C$3="Score",1,8)</f>
        <v>8</v>
      </c>
      <c r="AP99">
        <f>IF('8. Heures sociales'!$C$3="Score",1,8)</f>
        <v>8</v>
      </c>
      <c r="AQ99">
        <f>IF('8. Heures sociales'!$C$3="Score",1,8)</f>
        <v>8</v>
      </c>
      <c r="AR99">
        <f>IF('8. Heures sociales'!$C$3="Score",1,8)</f>
        <v>8</v>
      </c>
      <c r="AS99">
        <f>IF('8. Heures sociales'!$C$3="Score",1,6)</f>
        <v>6</v>
      </c>
      <c r="AT99">
        <f>IF('8. Heures sociales'!$C$3="Score",0,4)</f>
        <v>4</v>
      </c>
      <c r="AU99">
        <f>IF('8. Heures sociales'!$C$3="Score",0,0)</f>
        <v>0</v>
      </c>
      <c r="AV99">
        <f>IF('8. Heures sociales'!$C$3="Score",0,0)</f>
        <v>0</v>
      </c>
      <c r="AW99">
        <f>IF('8. Heures sociales'!$C$3="Score",1,11)</f>
        <v>11</v>
      </c>
      <c r="AX99">
        <f>IF('8. Heures sociales'!$C$3="Score",1,13)</f>
        <v>13</v>
      </c>
      <c r="AY99">
        <f>IF('8. Heures sociales'!$C$3="Score",2,15)</f>
        <v>15</v>
      </c>
      <c r="AZ99">
        <f>IF('8. Heures sociales'!$C$3="Score",2,15)</f>
        <v>15</v>
      </c>
      <c r="BA99">
        <f>IF('8. Heures sociales'!$C$3="Score",2,15)</f>
        <v>15</v>
      </c>
      <c r="BB99">
        <f>IF('8. Heures sociales'!$C$3="Score",2,15)</f>
        <v>15</v>
      </c>
      <c r="BC99">
        <f>IF('8. Heures sociales'!$C$3="Score",2,26)</f>
        <v>26</v>
      </c>
      <c r="BD99">
        <f>IF('8. Heures sociales'!$C$3="Score",2,26)</f>
        <v>26</v>
      </c>
      <c r="BE99">
        <f>IF('8. Heures sociales'!$C$3="Score",2,26)</f>
        <v>26</v>
      </c>
      <c r="BF99">
        <f>IF('8. Heures sociales'!$C$3="Score",2,24)</f>
        <v>24</v>
      </c>
      <c r="BG99">
        <f>IF('8. Heures sociales'!$C$3="Score",2,24)</f>
        <v>24</v>
      </c>
      <c r="BH99">
        <f>IF('8. Heures sociales'!$C$3="Score",2,24)</f>
        <v>24</v>
      </c>
      <c r="BI99">
        <f>IF('8. Heures sociales'!$C$3="Score",2,26)</f>
        <v>26</v>
      </c>
      <c r="BJ99">
        <f>IF('8. Heures sociales'!$C$3="Score",2,19)</f>
        <v>19</v>
      </c>
      <c r="BK99">
        <f>IF('8. Heures sociales'!$C$3="Score",1,12)</f>
        <v>12</v>
      </c>
      <c r="BL99">
        <f>IF('8. Heures sociales'!$C$3="Score",1,10)</f>
        <v>10</v>
      </c>
      <c r="BM99">
        <f>IF('8. Heures sociales'!$C$3="Score",1,10)</f>
        <v>10</v>
      </c>
      <c r="BN99">
        <f>IF('8. Heures sociales'!$C$3="Score",1,10)</f>
        <v>10</v>
      </c>
      <c r="BO99">
        <f>IF('8. Heures sociales'!$C$3="Score",1,12)</f>
        <v>12</v>
      </c>
      <c r="BP99">
        <f>IF('8. Heures sociales'!$C$3="Score",1,12)</f>
        <v>12</v>
      </c>
      <c r="BQ99">
        <f>IF('8. Heures sociales'!$C$3="Score",1,8)</f>
        <v>8</v>
      </c>
      <c r="BR99">
        <f>IF('8. Heures sociales'!$C$3="Score",0,4)</f>
        <v>4</v>
      </c>
      <c r="BS99">
        <f>IF('8. Heures sociales'!$C$3="Score",0,4)</f>
        <v>4</v>
      </c>
      <c r="BT99">
        <f>IF('8. Heures sociales'!$C$3="Score",0,4)</f>
        <v>4</v>
      </c>
      <c r="BU99">
        <f>IF('8. Heures sociales'!$C$3="Score",1,6)</f>
        <v>6</v>
      </c>
      <c r="BV99">
        <f>IF('8. Heures sociales'!$C$3="Score",1,6)</f>
        <v>6</v>
      </c>
      <c r="BW99">
        <f>IF('8. Heures sociales'!$C$3="Score",0,4)</f>
        <v>4</v>
      </c>
      <c r="BX99">
        <f>IF('8. Heures sociales'!$C$3="Score",0,4)</f>
        <v>4</v>
      </c>
      <c r="BY99">
        <f>IF('8. Heures sociales'!$C$3="Score",0,4)</f>
        <v>4</v>
      </c>
      <c r="BZ99">
        <f>IF('8. Heures sociales'!$C$3="Score",1,6)</f>
        <v>6</v>
      </c>
      <c r="CA99">
        <f>IF('8. Heures sociales'!$C$3="Score",1,8)</f>
        <v>8</v>
      </c>
      <c r="CB99">
        <f>IF('8. Heures sociales'!$C$3="Score",1,6)</f>
        <v>6</v>
      </c>
      <c r="CC99">
        <f>IF('8. Heures sociales'!$C$3="Score",0,4)</f>
        <v>4</v>
      </c>
      <c r="CD99">
        <f>IF('8. Heures sociales'!$C$3="Score",0,4)</f>
        <v>4</v>
      </c>
      <c r="CE99">
        <f>IF('8. Heures sociales'!$C$3="Score",0,4)</f>
        <v>4</v>
      </c>
      <c r="CF99">
        <f>IF('8. Heures sociales'!$C$3="Score",0,4)</f>
        <v>4</v>
      </c>
      <c r="CG99">
        <f>IF('8. Heures sociales'!$C$3="Score",0,2)</f>
        <v>2</v>
      </c>
      <c r="CH99">
        <f>IF('8. Heures sociales'!$C$3="Score",0,2)</f>
        <v>2</v>
      </c>
      <c r="CI99">
        <f>IF('8. Heures sociales'!$C$3="Score",0,4)</f>
        <v>4</v>
      </c>
      <c r="CJ99">
        <f>IF('8. Heures sociales'!$C$3="Score",0,4)</f>
        <v>4</v>
      </c>
      <c r="CK99">
        <f>IF('8. Heures sociales'!$C$3="Score",0,4)</f>
        <v>4</v>
      </c>
      <c r="CL99">
        <f>IF('8. Heures sociales'!$C$3="Score",2,15)</f>
        <v>15</v>
      </c>
      <c r="CM99">
        <f>IF('8. Heures sociales'!$C$3="Score",2,26)</f>
        <v>26</v>
      </c>
      <c r="CN99">
        <f>IF('8. Heures sociales'!$C$3="Score",2,30)</f>
        <v>30</v>
      </c>
      <c r="CO99">
        <f>IF('8. Heures sociales'!$C$3="Score",2,28)</f>
        <v>28</v>
      </c>
      <c r="CP99">
        <f>IF('8. Heures sociales'!$C$3="Score",2,26)</f>
        <v>26</v>
      </c>
      <c r="CQ99">
        <f>IF('8. Heures sociales'!$C$3="Score",2,26)</f>
        <v>26</v>
      </c>
      <c r="CR99">
        <f>IF('8. Heures sociales'!$C$3="Score",2,26)</f>
        <v>26</v>
      </c>
      <c r="CS99">
        <f>IF('8. Heures sociales'!$C$3="Score",2,19)</f>
        <v>19</v>
      </c>
      <c r="CT99">
        <f>IF('8. Heures sociales'!$C$3="Score",1,12)</f>
        <v>12</v>
      </c>
      <c r="CU99">
        <f>IF('8. Heures sociales'!$C$3="Score",1,8)</f>
        <v>8</v>
      </c>
      <c r="CV99">
        <f>IF('8. Heures sociales'!$C$3="Score",1,8)</f>
        <v>8</v>
      </c>
      <c r="CW99">
        <f>IF('8. Heures sociales'!$C$3="Score",1,8)</f>
        <v>8</v>
      </c>
      <c r="CX99">
        <f>IF('8. Heures sociales'!$C$3="Score",1,10)</f>
        <v>10</v>
      </c>
      <c r="CY99">
        <f>IF('8. Heures sociales'!$C$3="Score",2,14)</f>
        <v>14</v>
      </c>
      <c r="CZ99">
        <f>IF('8. Heures sociales'!$C$3="Score",1,10)</f>
        <v>10</v>
      </c>
      <c r="DA99">
        <f>IF('8. Heures sociales'!$C$3="Score",1,6)</f>
        <v>6</v>
      </c>
    </row>
    <row r="100" spans="2:105" x14ac:dyDescent="0.35">
      <c r="B100" s="186" t="s">
        <v>1195</v>
      </c>
      <c r="D100" s="478">
        <f t="shared" si="4"/>
        <v>10.870588235294118</v>
      </c>
      <c r="U100">
        <f>IF('8. Heures sociales'!$C$3="Score",1,6)</f>
        <v>6</v>
      </c>
      <c r="V100">
        <f>IF('8. Heures sociales'!$C$3="Score",1,6)</f>
        <v>6</v>
      </c>
      <c r="W100">
        <f>IF('8. Heures sociales'!$C$3="Score",1,8)</f>
        <v>8</v>
      </c>
      <c r="X100">
        <f>IF('8. Heures sociales'!$C$3="Score",1,10)</f>
        <v>10</v>
      </c>
      <c r="Y100">
        <f>IF('8. Heures sociales'!$C$3="Score",1,8)</f>
        <v>8</v>
      </c>
      <c r="Z100">
        <f>IF('8. Heures sociales'!$C$3="Score",0,4)</f>
        <v>4</v>
      </c>
      <c r="AA100">
        <f>IF('8. Heures sociales'!$C$3="Score",0,4)</f>
        <v>4</v>
      </c>
      <c r="AB100">
        <f>IF('8. Heures sociales'!$C$3="Score",0,4)</f>
        <v>4</v>
      </c>
      <c r="AC100">
        <f>IF('8. Heures sociales'!$C$3="Score",0,4)</f>
        <v>4</v>
      </c>
      <c r="AD100">
        <f>IF('8. Heures sociales'!$C$3="Score",0,2)</f>
        <v>2</v>
      </c>
      <c r="AE100">
        <f>IF('8. Heures sociales'!$C$3="Score",0,0)</f>
        <v>0</v>
      </c>
      <c r="AF100">
        <f>IF('8. Heures sociales'!$C$3="Score",0,0)</f>
        <v>0</v>
      </c>
      <c r="AG100">
        <f>IF('8. Heures sociales'!$C$3="Score",0,0)</f>
        <v>0</v>
      </c>
      <c r="AH100">
        <f>IF('8. Heures sociales'!$C$3="Score",0,0)</f>
        <v>0</v>
      </c>
      <c r="AI100">
        <f>IF('8. Heures sociales'!$C$3="Score",0,0)</f>
        <v>0</v>
      </c>
      <c r="AJ100">
        <f>IF('8. Heures sociales'!$C$3="Score",0,4)</f>
        <v>4</v>
      </c>
      <c r="AK100">
        <f>IF('8. Heures sociales'!$C$3="Score",1,8)</f>
        <v>8</v>
      </c>
      <c r="AL100">
        <f>IF('8. Heures sociales'!$C$3="Score",1,8)</f>
        <v>8</v>
      </c>
      <c r="AM100">
        <f>IF('8. Heures sociales'!$C$3="Score",1,8)</f>
        <v>8</v>
      </c>
      <c r="AN100">
        <f>IF('8. Heures sociales'!$C$3="Score",1,8)</f>
        <v>8</v>
      </c>
      <c r="AO100">
        <f>IF('8. Heures sociales'!$C$3="Score",2,19)</f>
        <v>19</v>
      </c>
      <c r="AP100">
        <f>IF('8. Heures sociales'!$C$3="Score",2,30)</f>
        <v>30</v>
      </c>
      <c r="AQ100">
        <f>IF('8. Heures sociales'!$C$3="Score",2,30)</f>
        <v>30</v>
      </c>
      <c r="AR100">
        <f>IF('8. Heures sociales'!$C$3="Score",2,26)</f>
        <v>26</v>
      </c>
      <c r="AS100">
        <f>IF('8. Heures sociales'!$C$3="Score",2,26)</f>
        <v>26</v>
      </c>
      <c r="AT100">
        <f>IF('8. Heures sociales'!$C$3="Score",2,26)</f>
        <v>26</v>
      </c>
      <c r="AU100">
        <f>IF('8. Heures sociales'!$C$3="Score",2,28)</f>
        <v>28</v>
      </c>
      <c r="AV100">
        <f>IF('8. Heures sociales'!$C$3="Score",2,21)</f>
        <v>21</v>
      </c>
      <c r="AW100">
        <f>IF('8. Heures sociales'!$C$3="Score",2,14)</f>
        <v>14</v>
      </c>
      <c r="AX100">
        <f>IF('8. Heures sociales'!$C$3="Score",1,10)</f>
        <v>10</v>
      </c>
      <c r="AY100">
        <f>IF('8. Heures sociales'!$C$3="Score",1,10)</f>
        <v>10</v>
      </c>
      <c r="AZ100">
        <f>IF('8. Heures sociales'!$C$3="Score",1,10)</f>
        <v>10</v>
      </c>
      <c r="BA100">
        <f>IF('8. Heures sociales'!$C$3="Score",1,12)</f>
        <v>12</v>
      </c>
      <c r="BB100">
        <f>IF('8. Heures sociales'!$C$3="Score",2,14)</f>
        <v>14</v>
      </c>
      <c r="BC100">
        <f>IF('8. Heures sociales'!$C$3="Score",1,10)</f>
        <v>10</v>
      </c>
      <c r="BD100">
        <f>IF('8. Heures sociales'!$C$3="Score",1,6)</f>
        <v>6</v>
      </c>
      <c r="BE100">
        <f>IF('8. Heures sociales'!$C$3="Score",1,6)</f>
        <v>6</v>
      </c>
      <c r="BF100">
        <f>IF('8. Heures sociales'!$C$3="Score",1,6)</f>
        <v>6</v>
      </c>
      <c r="BG100">
        <f>IF('8. Heures sociales'!$C$3="Score",1,6)</f>
        <v>6</v>
      </c>
      <c r="BH100">
        <f>IF('8. Heures sociales'!$C$3="Score",0,4)</f>
        <v>4</v>
      </c>
      <c r="BI100">
        <f>IF('8. Heures sociales'!$C$3="Score",0,0)</f>
        <v>0</v>
      </c>
      <c r="BJ100">
        <f>IF('8. Heures sociales'!$C$3="Score",0,0)</f>
        <v>0</v>
      </c>
      <c r="BK100">
        <f>IF('8. Heures sociales'!$C$3="Score",0,0)</f>
        <v>0</v>
      </c>
      <c r="BL100">
        <f>IF('8. Heures sociales'!$C$3="Score",0,0)</f>
        <v>0</v>
      </c>
      <c r="BM100">
        <f>IF('8. Heures sociales'!$C$3="Score",0,0)</f>
        <v>0</v>
      </c>
      <c r="BN100">
        <f>IF('8. Heures sociales'!$C$3="Score",0,0)</f>
        <v>0</v>
      </c>
      <c r="BO100">
        <f>IF('8. Heures sociales'!$C$3="Score",0,0)</f>
        <v>0</v>
      </c>
      <c r="BP100">
        <f>IF('8. Heures sociales'!$C$3="Score",0,2)</f>
        <v>2</v>
      </c>
      <c r="BQ100">
        <f>IF('8. Heures sociales'!$C$3="Score",1,13)</f>
        <v>13</v>
      </c>
      <c r="BR100">
        <f>IF('8. Heures sociales'!$C$3="Score",2,24)</f>
        <v>24</v>
      </c>
      <c r="BS100">
        <f>IF('8. Heures sociales'!$C$3="Score",2,24)</f>
        <v>24</v>
      </c>
      <c r="BT100">
        <f>IF('8. Heures sociales'!$C$3="Score",2,24)</f>
        <v>24</v>
      </c>
      <c r="BU100">
        <f>IF('8. Heures sociales'!$C$3="Score",2,24)</f>
        <v>24</v>
      </c>
      <c r="BV100">
        <f>IF('8. Heures sociales'!$C$3="Score",2,28)</f>
        <v>28</v>
      </c>
      <c r="BW100">
        <f>IF('8. Heures sociales'!$C$3="Score",2,30)</f>
        <v>30</v>
      </c>
      <c r="BX100">
        <f>IF('8. Heures sociales'!$C$3="Score",2,19)</f>
        <v>19</v>
      </c>
      <c r="BY100">
        <f>IF('8. Heures sociales'!$C$3="Score",1,8)</f>
        <v>8</v>
      </c>
      <c r="BZ100">
        <f>IF('8. Heures sociales'!$C$3="Score",1,8)</f>
        <v>8</v>
      </c>
      <c r="CA100">
        <f>IF('8. Heures sociales'!$C$3="Score",1,8)</f>
        <v>8</v>
      </c>
      <c r="CB100">
        <f>IF('8. Heures sociales'!$C$3="Score",1,10)</f>
        <v>10</v>
      </c>
      <c r="CC100">
        <f>IF('8. Heures sociales'!$C$3="Score",1,8)</f>
        <v>8</v>
      </c>
      <c r="CD100">
        <f>IF('8. Heures sociales'!$C$3="Score",1,6)</f>
        <v>6</v>
      </c>
      <c r="CE100">
        <f>IF('8. Heures sociales'!$C$3="Score",1,6)</f>
        <v>6</v>
      </c>
      <c r="CF100">
        <f>IF('8. Heures sociales'!$C$3="Score",1,6)</f>
        <v>6</v>
      </c>
      <c r="CG100">
        <f>IF('8. Heures sociales'!$C$3="Score",1,6)</f>
        <v>6</v>
      </c>
      <c r="CH100">
        <f>IF('8. Heures sociales'!$C$3="Score",1,8)</f>
        <v>8</v>
      </c>
      <c r="CI100">
        <f>IF('8. Heures sociales'!$C$3="Score",1,8)</f>
        <v>8</v>
      </c>
      <c r="CJ100">
        <f>IF('8. Heures sociales'!$C$3="Score",1,6)</f>
        <v>6</v>
      </c>
      <c r="CK100">
        <f>IF('8. Heures sociales'!$C$3="Score",0,4)</f>
        <v>4</v>
      </c>
      <c r="CL100">
        <f>IF('8. Heures sociales'!$C$3="Score",0,4)</f>
        <v>4</v>
      </c>
      <c r="CM100">
        <f>IF('8. Heures sociales'!$C$3="Score",0,4)</f>
        <v>4</v>
      </c>
      <c r="CN100">
        <f>IF('8. Heures sociales'!$C$3="Score",1,6)</f>
        <v>6</v>
      </c>
      <c r="CO100">
        <f>IF('8. Heures sociales'!$C$3="Score",1,8)</f>
        <v>8</v>
      </c>
      <c r="CP100">
        <f>IF('8. Heures sociales'!$C$3="Score",1,6)</f>
        <v>6</v>
      </c>
      <c r="CQ100">
        <f>IF('8. Heures sociales'!$C$3="Score",1,6)</f>
        <v>6</v>
      </c>
      <c r="CR100">
        <f>IF('8. Heures sociales'!$C$3="Score",1,6)</f>
        <v>6</v>
      </c>
      <c r="CS100">
        <f>IF('8. Heures sociales'!$C$3="Score",2,17)</f>
        <v>17</v>
      </c>
      <c r="CT100">
        <f>IF('8. Heures sociales'!$C$3="Score",2,28)</f>
        <v>28</v>
      </c>
      <c r="CU100">
        <f>IF('8. Heures sociales'!$C$3="Score",2,30)</f>
        <v>30</v>
      </c>
      <c r="CV100">
        <f>IF('8. Heures sociales'!$C$3="Score",2,26)</f>
        <v>26</v>
      </c>
      <c r="CW100">
        <f>IF('8. Heures sociales'!$C$3="Score",2,26)</f>
        <v>26</v>
      </c>
      <c r="CX100">
        <f>IF('8. Heures sociales'!$C$3="Score",2,26)</f>
        <v>26</v>
      </c>
      <c r="CY100">
        <f>IF('8. Heures sociales'!$C$3="Score",2,26)</f>
        <v>26</v>
      </c>
      <c r="CZ100">
        <f>IF('8. Heures sociales'!$C$3="Score",2,15)</f>
        <v>15</v>
      </c>
      <c r="DA100">
        <f>IF('8. Heures sociales'!$C$3="Score",0,4)</f>
        <v>4</v>
      </c>
    </row>
    <row r="101" spans="2:105" ht="15" thickBot="1" x14ac:dyDescent="0.4">
      <c r="B101" s="190" t="s">
        <v>1196</v>
      </c>
      <c r="D101" s="478">
        <f t="shared" si="4"/>
        <v>7.658823529411765</v>
      </c>
      <c r="E101">
        <f>IF('8. Heures sociales'!$C$3="Score",,)</f>
        <v>0</v>
      </c>
      <c r="P101">
        <f>IF('8. Heures sociales'!$C$3="Score",,)</f>
        <v>0</v>
      </c>
      <c r="Q101">
        <f>IF('8. Heures sociales'!$C$3="Score",,)</f>
        <v>0</v>
      </c>
      <c r="R101">
        <f>IF('8. Heures sociales'!$C$3="Score",,)</f>
        <v>0</v>
      </c>
      <c r="S101">
        <f>IF('8. Heures sociales'!$C$3="Score",,)</f>
        <v>0</v>
      </c>
      <c r="T101">
        <f>IF('8. Heures sociales'!$C$3="Score",,)</f>
        <v>0</v>
      </c>
      <c r="U101">
        <f>IF('8. Heures sociales'!$C$3="Score",0,2)</f>
        <v>2</v>
      </c>
      <c r="V101">
        <f>IF('8. Heures sociales'!$C$3="Score",0,2)</f>
        <v>2</v>
      </c>
      <c r="W101">
        <f>IF('8. Heures sociales'!$C$3="Score",0,2)</f>
        <v>2</v>
      </c>
      <c r="X101">
        <f>IF('8. Heures sociales'!$C$3="Score",0,2)</f>
        <v>2</v>
      </c>
      <c r="Y101">
        <f>IF('8. Heures sociales'!$C$3="Score",0,2)</f>
        <v>2</v>
      </c>
      <c r="Z101">
        <f>IF('8. Heures sociales'!$C$3="Score",0,4)</f>
        <v>4</v>
      </c>
      <c r="AA101">
        <f>IF('8. Heures sociales'!$C$3="Score",0,4)</f>
        <v>4</v>
      </c>
      <c r="AB101">
        <f>IF('8. Heures sociales'!$C$3="Score",0,4)</f>
        <v>4</v>
      </c>
      <c r="AC101">
        <f>IF('8. Heures sociales'!$C$3="Score",0,4)</f>
        <v>4</v>
      </c>
      <c r="AD101">
        <f>IF('8. Heures sociales'!$C$3="Score",0,4)</f>
        <v>4</v>
      </c>
      <c r="AE101">
        <f>IF('8. Heures sociales'!$C$3="Score",1,6)</f>
        <v>6</v>
      </c>
      <c r="AF101">
        <f>IF('8. Heures sociales'!$C$3="Score",1,6)</f>
        <v>6</v>
      </c>
      <c r="AG101">
        <f>IF('8. Heures sociales'!$C$3="Score",0,4)</f>
        <v>4</v>
      </c>
      <c r="AH101">
        <f>IF('8. Heures sociales'!$C$3="Score",2,15)</f>
        <v>15</v>
      </c>
      <c r="AI101">
        <f>IF('8. Heures sociales'!$C$3="Score",2,15)</f>
        <v>15</v>
      </c>
      <c r="AJ101">
        <f>IF('8. Heures sociales'!$C$3="Score",2,17)</f>
        <v>17</v>
      </c>
      <c r="AK101">
        <f>IF('8. Heures sociales'!$C$3="Score",2,19)</f>
        <v>19</v>
      </c>
      <c r="AL101">
        <f>IF('8. Heures sociales'!$C$3="Score",2,17)</f>
        <v>17</v>
      </c>
      <c r="AM101">
        <f>IF('8. Heures sociales'!$C$3="Score",2,15)</f>
        <v>15</v>
      </c>
      <c r="AN101">
        <f>IF('8. Heures sociales'!$C$3="Score",2,15)</f>
        <v>15</v>
      </c>
      <c r="AO101">
        <f>IF('8. Heures sociales'!$C$3="Score",0,4)</f>
        <v>4</v>
      </c>
      <c r="AP101">
        <f>IF('8. Heures sociales'!$C$3="Score",0,4)</f>
        <v>4</v>
      </c>
      <c r="AQ101">
        <f>IF('8. Heures sociales'!$C$3="Score",0,2)</f>
        <v>2</v>
      </c>
      <c r="AR101">
        <f>IF('8. Heures sociales'!$C$3="Score",0,0)</f>
        <v>0</v>
      </c>
      <c r="AS101">
        <f>IF('8. Heures sociales'!$C$3="Score",0,0)</f>
        <v>0</v>
      </c>
      <c r="AT101">
        <f>IF('8. Heures sociales'!$C$3="Score",0,2)</f>
        <v>2</v>
      </c>
      <c r="AU101">
        <f>IF('8. Heures sociales'!$C$3="Score",0,2)</f>
        <v>2</v>
      </c>
      <c r="AV101">
        <f>IF('8. Heures sociales'!$C$3="Score",1,13)</f>
        <v>13</v>
      </c>
      <c r="AW101">
        <f>IF('8. Heures sociales'!$C$3="Score",2,24)</f>
        <v>24</v>
      </c>
      <c r="AX101">
        <f>IF('8. Heures sociales'!$C$3="Score",2,24)</f>
        <v>24</v>
      </c>
      <c r="AY101">
        <f>IF('8. Heures sociales'!$C$3="Score",2,24)</f>
        <v>24</v>
      </c>
      <c r="AZ101">
        <f>IF('8. Heures sociales'!$C$3="Score",2,24)</f>
        <v>24</v>
      </c>
      <c r="BA101">
        <f>IF('8. Heures sociales'!$C$3="Score",2,24)</f>
        <v>24</v>
      </c>
      <c r="BB101">
        <f>IF('8. Heures sociales'!$C$3="Score",2,26)</f>
        <v>26</v>
      </c>
      <c r="BC101">
        <f>IF('8. Heures sociales'!$C$3="Score",2,15)</f>
        <v>15</v>
      </c>
      <c r="BD101">
        <f>IF('8. Heures sociales'!$C$3="Score",0,4)</f>
        <v>4</v>
      </c>
      <c r="BE101">
        <f>IF('8. Heures sociales'!$C$3="Score",0,4)</f>
        <v>4</v>
      </c>
      <c r="BF101">
        <f>IF('8. Heures sociales'!$C$3="Score",1,6)</f>
        <v>6</v>
      </c>
      <c r="BG101">
        <f>IF('8. Heures sociales'!$C$3="Score",1,8)</f>
        <v>8</v>
      </c>
      <c r="BH101">
        <f>IF('8. Heures sociales'!$C$3="Score",1,6)</f>
        <v>6</v>
      </c>
      <c r="BI101">
        <f>IF('8. Heures sociales'!$C$3="Score",0,4)</f>
        <v>4</v>
      </c>
      <c r="BJ101">
        <f>IF('8. Heures sociales'!$C$3="Score",0,4)</f>
        <v>4</v>
      </c>
      <c r="BK101">
        <f>IF('8. Heures sociales'!$C$3="Score",0,4)</f>
        <v>4</v>
      </c>
      <c r="BL101">
        <f>IF('8. Heures sociales'!$C$3="Score",0,4)</f>
        <v>4</v>
      </c>
      <c r="BM101">
        <f>IF('8. Heures sociales'!$C$3="Score",0,4)</f>
        <v>4</v>
      </c>
      <c r="BN101">
        <f>IF('8. Heures sociales'!$C$3="Score",0,4)</f>
        <v>4</v>
      </c>
      <c r="BO101">
        <f>IF('8. Heures sociales'!$C$3="Score",0,4)</f>
        <v>4</v>
      </c>
      <c r="BP101">
        <f>IF('8. Heures sociales'!$C$3="Score",0,4)</f>
        <v>4</v>
      </c>
      <c r="BQ101">
        <f>IF('8. Heures sociales'!$C$3="Score",0,4)</f>
        <v>4</v>
      </c>
      <c r="BR101">
        <f>IF('8. Heures sociales'!$C$3="Score",0,4)</f>
        <v>4</v>
      </c>
      <c r="BS101">
        <f>IF('8. Heures sociales'!$C$3="Score",0,4)</f>
        <v>4</v>
      </c>
      <c r="BT101">
        <f>IF('8. Heures sociales'!$C$3="Score",0,2)</f>
        <v>2</v>
      </c>
      <c r="BU101">
        <f>IF('8. Heures sociales'!$C$3="Score",0,0)</f>
        <v>0</v>
      </c>
      <c r="BV101">
        <f>IF('8. Heures sociales'!$C$3="Score",0,0)</f>
        <v>0</v>
      </c>
      <c r="BW101">
        <f>IF('8. Heures sociales'!$C$3="Score",0,0)</f>
        <v>0</v>
      </c>
      <c r="BX101">
        <f>IF('8. Heures sociales'!$C$3="Score",0,0)</f>
        <v>0</v>
      </c>
      <c r="BY101">
        <f>IF('8. Heures sociales'!$C$3="Score",0,0)</f>
        <v>0</v>
      </c>
      <c r="BZ101">
        <f>IF('8. Heures sociales'!$C$3="Score",0,0)</f>
        <v>0</v>
      </c>
      <c r="CA101">
        <f>IF('8. Heures sociales'!$C$3="Score",0,0)</f>
        <v>0</v>
      </c>
      <c r="CB101">
        <f>IF('8. Heures sociales'!$C$3="Score",0,0)</f>
        <v>0</v>
      </c>
      <c r="CC101">
        <f>IF('8. Heures sociales'!$C$3="Score",0,0)</f>
        <v>0</v>
      </c>
      <c r="CD101">
        <f>IF('8. Heures sociales'!$C$3="Score",0,2)</f>
        <v>2</v>
      </c>
      <c r="CE101">
        <f>IF('8. Heures sociales'!$C$3="Score",1,13)</f>
        <v>13</v>
      </c>
      <c r="CF101">
        <f>IF('8. Heures sociales'!$C$3="Score",2,24)</f>
        <v>24</v>
      </c>
      <c r="CG101">
        <f>IF('8. Heures sociales'!$C$3="Score",2,24)</f>
        <v>24</v>
      </c>
      <c r="CH101">
        <f>IF('8. Heures sociales'!$C$3="Score",2,24)</f>
        <v>24</v>
      </c>
      <c r="CI101">
        <f>IF('8. Heures sociales'!$C$3="Score",2,24)</f>
        <v>24</v>
      </c>
      <c r="CJ101">
        <f>IF('8. Heures sociales'!$C$3="Score",2,26)</f>
        <v>26</v>
      </c>
      <c r="CK101">
        <f>IF('8. Heures sociales'!$C$3="Score",2,26)</f>
        <v>26</v>
      </c>
      <c r="CL101">
        <f>IF('8. Heures sociales'!$C$3="Score",2,15)</f>
        <v>15</v>
      </c>
      <c r="CM101">
        <f>IF('8. Heures sociales'!$C$3="Score",0,4)</f>
        <v>4</v>
      </c>
      <c r="CN101">
        <f>IF('8. Heures sociales'!$C$3="Score",0,4)</f>
        <v>4</v>
      </c>
      <c r="CO101">
        <f>IF('8. Heures sociales'!$C$3="Score",0,4)</f>
        <v>4</v>
      </c>
      <c r="CP101">
        <f>IF('8. Heures sociales'!$C$3="Score",1,6)</f>
        <v>6</v>
      </c>
      <c r="CQ101">
        <f>IF('8. Heures sociales'!$C$3="Score",1,6)</f>
        <v>6</v>
      </c>
      <c r="CR101">
        <f>IF('8. Heures sociales'!$C$3="Score",0,4)</f>
        <v>4</v>
      </c>
      <c r="CS101">
        <f>IF('8. Heures sociales'!$C$3="Score",0,4)</f>
        <v>4</v>
      </c>
      <c r="CT101">
        <f>IF('8. Heures sociales'!$C$3="Score",0,4)</f>
        <v>4</v>
      </c>
      <c r="CU101">
        <f>IF('8. Heures sociales'!$C$3="Score",0,4)</f>
        <v>4</v>
      </c>
      <c r="CV101">
        <f>IF('8. Heures sociales'!$C$3="Score",0,4)</f>
        <v>4</v>
      </c>
      <c r="CW101">
        <f>IF('8. Heures sociales'!$C$3="Score",0,2)</f>
        <v>2</v>
      </c>
      <c r="CX101">
        <f>IF('8. Heures sociales'!$C$3="Score",0,0)</f>
        <v>0</v>
      </c>
      <c r="CY101">
        <f>IF('8. Heures sociales'!$C$3="Score",0,2)</f>
        <v>2</v>
      </c>
      <c r="CZ101">
        <f>IF('8. Heures sociales'!$C$3="Score",0,2)</f>
        <v>2</v>
      </c>
      <c r="DA101">
        <f>IF('8. Heures sociales'!$C$3="Score",0,2)</f>
        <v>2</v>
      </c>
    </row>
    <row r="102" spans="2:105" ht="15" thickBot="1" x14ac:dyDescent="0.4">
      <c r="B102" s="477" t="s">
        <v>734</v>
      </c>
      <c r="D102" s="478">
        <f t="shared" si="4"/>
        <v>0</v>
      </c>
      <c r="U102">
        <f>IF('8. Heures sociales'!$C$3="Score",0,0)</f>
        <v>0</v>
      </c>
      <c r="V102">
        <f>IF('8. Heures sociales'!$C$3="Score",0,0)</f>
        <v>0</v>
      </c>
      <c r="W102">
        <f>IF('8. Heures sociales'!$C$3="Score",0,0)</f>
        <v>0</v>
      </c>
      <c r="X102">
        <f>IF('8. Heures sociales'!$C$3="Score",0,0)</f>
        <v>0</v>
      </c>
      <c r="Y102">
        <f>IF('8. Heures sociales'!$C$3="Score",0,0)</f>
        <v>0</v>
      </c>
      <c r="Z102">
        <f>IF('8. Heures sociales'!$C$3="Score",0,0)</f>
        <v>0</v>
      </c>
      <c r="AA102">
        <f>IF('8. Heures sociales'!$C$3="Score",0,0)</f>
        <v>0</v>
      </c>
      <c r="AB102">
        <f>IF('8. Heures sociales'!$C$3="Score",0,0)</f>
        <v>0</v>
      </c>
      <c r="AC102">
        <f>IF('8. Heures sociales'!$C$3="Score",0,0)</f>
        <v>0</v>
      </c>
      <c r="AD102">
        <f>IF('8. Heures sociales'!$C$3="Score",0,0)</f>
        <v>0</v>
      </c>
      <c r="AE102">
        <f>IF('8. Heures sociales'!$C$3="Score",0,0)</f>
        <v>0</v>
      </c>
      <c r="AF102">
        <f>IF('8. Heures sociales'!$C$3="Score",0,0)</f>
        <v>0</v>
      </c>
      <c r="AG102">
        <f>IF('8. Heures sociales'!$C$3="Score",0,0)</f>
        <v>0</v>
      </c>
      <c r="AH102">
        <f>IF('8. Heures sociales'!$C$3="Score",0,0)</f>
        <v>0</v>
      </c>
      <c r="AI102">
        <f>IF('8. Heures sociales'!$C$3="Score",0,0)</f>
        <v>0</v>
      </c>
      <c r="AJ102">
        <f>IF('8. Heures sociales'!$C$3="Score",0,0)</f>
        <v>0</v>
      </c>
      <c r="AK102">
        <f>IF('8. Heures sociales'!$C$3="Score",0,0)</f>
        <v>0</v>
      </c>
      <c r="AL102">
        <f>IF('8. Heures sociales'!$C$3="Score",0,0)</f>
        <v>0</v>
      </c>
      <c r="AM102">
        <f>IF('8. Heures sociales'!$C$3="Score",0,0)</f>
        <v>0</v>
      </c>
      <c r="AN102">
        <f>IF('8. Heures sociales'!$C$3="Score",0,0)</f>
        <v>0</v>
      </c>
      <c r="AO102">
        <f>IF('8. Heures sociales'!$C$3="Score",0,0)</f>
        <v>0</v>
      </c>
      <c r="AP102">
        <f>IF('8. Heures sociales'!$C$3="Score",0,0)</f>
        <v>0</v>
      </c>
      <c r="AQ102">
        <f>IF('8. Heures sociales'!$C$3="Score",0,0)</f>
        <v>0</v>
      </c>
      <c r="AR102">
        <f>IF('8. Heures sociales'!$C$3="Score",0,0)</f>
        <v>0</v>
      </c>
      <c r="AS102">
        <f>IF('8. Heures sociales'!$C$3="Score",0,0)</f>
        <v>0</v>
      </c>
      <c r="AT102">
        <f>IF('8. Heures sociales'!$C$3="Score",0,0)</f>
        <v>0</v>
      </c>
      <c r="AU102">
        <f>IF('8. Heures sociales'!$C$3="Score",0,0)</f>
        <v>0</v>
      </c>
      <c r="AV102">
        <f>IF('8. Heures sociales'!$C$3="Score",0,0)</f>
        <v>0</v>
      </c>
      <c r="AW102">
        <f>IF('8. Heures sociales'!$C$3="Score",0,0)</f>
        <v>0</v>
      </c>
      <c r="AX102">
        <f>IF('8. Heures sociales'!$C$3="Score",0,0)</f>
        <v>0</v>
      </c>
      <c r="AY102">
        <f>IF('8. Heures sociales'!$C$3="Score",0,0)</f>
        <v>0</v>
      </c>
      <c r="AZ102">
        <f>IF('8. Heures sociales'!$C$3="Score",0,0)</f>
        <v>0</v>
      </c>
      <c r="BA102">
        <f>IF('8. Heures sociales'!$C$3="Score",0,0)</f>
        <v>0</v>
      </c>
      <c r="BB102">
        <f>IF('8. Heures sociales'!$C$3="Score",0,0)</f>
        <v>0</v>
      </c>
      <c r="BC102">
        <f>IF('8. Heures sociales'!$C$3="Score",0,0)</f>
        <v>0</v>
      </c>
      <c r="BD102">
        <f>IF('8. Heures sociales'!$C$3="Score",0,0)</f>
        <v>0</v>
      </c>
      <c r="BE102">
        <f>IF('8. Heures sociales'!$C$3="Score",0,0)</f>
        <v>0</v>
      </c>
      <c r="BF102">
        <f>IF('8. Heures sociales'!$C$3="Score",0,0)</f>
        <v>0</v>
      </c>
      <c r="BG102">
        <f>IF('8. Heures sociales'!$C$3="Score",0,0)</f>
        <v>0</v>
      </c>
      <c r="BH102">
        <f>IF('8. Heures sociales'!$C$3="Score",0,0)</f>
        <v>0</v>
      </c>
      <c r="BI102">
        <f>IF('8. Heures sociales'!$C$3="Score",0,0)</f>
        <v>0</v>
      </c>
      <c r="BJ102">
        <f>IF('8. Heures sociales'!$C$3="Score",0,0)</f>
        <v>0</v>
      </c>
      <c r="BK102">
        <f>IF('8. Heures sociales'!$C$3="Score",0,0)</f>
        <v>0</v>
      </c>
      <c r="BL102">
        <f>IF('8. Heures sociales'!$C$3="Score",0,0)</f>
        <v>0</v>
      </c>
      <c r="BM102">
        <f>IF('8. Heures sociales'!$C$3="Score",0,0)</f>
        <v>0</v>
      </c>
      <c r="BN102">
        <f>IF('8. Heures sociales'!$C$3="Score",0,0)</f>
        <v>0</v>
      </c>
      <c r="BO102">
        <f>IF('8. Heures sociales'!$C$3="Score",0,0)</f>
        <v>0</v>
      </c>
      <c r="BP102">
        <f>IF('8. Heures sociales'!$C$3="Score",0,0)</f>
        <v>0</v>
      </c>
      <c r="BQ102">
        <f>IF('8. Heures sociales'!$C$3="Score",0,0)</f>
        <v>0</v>
      </c>
      <c r="BR102">
        <f>IF('8. Heures sociales'!$C$3="Score",0,0)</f>
        <v>0</v>
      </c>
      <c r="BS102">
        <f>IF('8. Heures sociales'!$C$3="Score",0,0)</f>
        <v>0</v>
      </c>
      <c r="BT102">
        <f>IF('8. Heures sociales'!$C$3="Score",0,0)</f>
        <v>0</v>
      </c>
      <c r="BU102">
        <f>IF('8. Heures sociales'!$C$3="Score",0,0)</f>
        <v>0</v>
      </c>
      <c r="BV102">
        <f>IF('8. Heures sociales'!$C$3="Score",0,0)</f>
        <v>0</v>
      </c>
      <c r="BW102">
        <f>IF('8. Heures sociales'!$C$3="Score",0,0)</f>
        <v>0</v>
      </c>
      <c r="BX102">
        <f>IF('8. Heures sociales'!$C$3="Score",0,0)</f>
        <v>0</v>
      </c>
      <c r="BY102">
        <f>IF('8. Heures sociales'!$C$3="Score",0,0)</f>
        <v>0</v>
      </c>
      <c r="BZ102">
        <f>IF('8. Heures sociales'!$C$3="Score",0,0)</f>
        <v>0</v>
      </c>
      <c r="CA102">
        <f>IF('8. Heures sociales'!$C$3="Score",0,0)</f>
        <v>0</v>
      </c>
      <c r="CB102">
        <f>IF('8. Heures sociales'!$C$3="Score",0,0)</f>
        <v>0</v>
      </c>
      <c r="CC102">
        <f>IF('8. Heures sociales'!$C$3="Score",0,0)</f>
        <v>0</v>
      </c>
      <c r="CD102">
        <f>IF('8. Heures sociales'!$C$3="Score",0,0)</f>
        <v>0</v>
      </c>
      <c r="CE102">
        <f>IF('8. Heures sociales'!$C$3="Score",0,0)</f>
        <v>0</v>
      </c>
      <c r="CF102">
        <f>IF('8. Heures sociales'!$C$3="Score",0,0)</f>
        <v>0</v>
      </c>
      <c r="CG102">
        <f>IF('8. Heures sociales'!$C$3="Score",0,0)</f>
        <v>0</v>
      </c>
      <c r="CH102">
        <f>IF('8. Heures sociales'!$C$3="Score",0,0)</f>
        <v>0</v>
      </c>
      <c r="CI102">
        <f>IF('8. Heures sociales'!$C$3="Score",0,0)</f>
        <v>0</v>
      </c>
      <c r="CJ102">
        <f>IF('8. Heures sociales'!$C$3="Score",0,0)</f>
        <v>0</v>
      </c>
      <c r="CK102">
        <f>IF('8. Heures sociales'!$C$3="Score",0,0)</f>
        <v>0</v>
      </c>
      <c r="CL102">
        <f>IF('8. Heures sociales'!$C$3="Score",0,0)</f>
        <v>0</v>
      </c>
      <c r="CM102">
        <f>IF('8. Heures sociales'!$C$3="Score",0,0)</f>
        <v>0</v>
      </c>
      <c r="CN102">
        <f>IF('8. Heures sociales'!$C$3="Score",0,0)</f>
        <v>0</v>
      </c>
      <c r="CO102">
        <f>IF('8. Heures sociales'!$C$3="Score",0,0)</f>
        <v>0</v>
      </c>
      <c r="CP102">
        <f>IF('8. Heures sociales'!$C$3="Score",0,0)</f>
        <v>0</v>
      </c>
      <c r="CQ102">
        <f>IF('8. Heures sociales'!$C$3="Score",0,0)</f>
        <v>0</v>
      </c>
      <c r="CR102">
        <f>IF('8. Heures sociales'!$C$3="Score",0,0)</f>
        <v>0</v>
      </c>
      <c r="CS102">
        <f>IF('8. Heures sociales'!$C$3="Score",0,0)</f>
        <v>0</v>
      </c>
      <c r="CT102">
        <f>IF('8. Heures sociales'!$C$3="Score",0,0)</f>
        <v>0</v>
      </c>
      <c r="CU102">
        <f>IF('8. Heures sociales'!$C$3="Score",0,0)</f>
        <v>0</v>
      </c>
      <c r="CV102">
        <f>IF('8. Heures sociales'!$C$3="Score",0,0)</f>
        <v>0</v>
      </c>
      <c r="CW102">
        <f>IF('8. Heures sociales'!$C$3="Score",0,0)</f>
        <v>0</v>
      </c>
      <c r="CX102">
        <f>IF('8. Heures sociales'!$C$3="Score",0,0)</f>
        <v>0</v>
      </c>
      <c r="CY102">
        <f>IF('8. Heures sociales'!$C$3="Score",0,0)</f>
        <v>0</v>
      </c>
    </row>
    <row r="109" spans="2:105" x14ac:dyDescent="0.35">
      <c r="T109">
        <f>IF('8. Heures sociales'!$C$3="Score",,)</f>
        <v>0</v>
      </c>
      <c r="U109">
        <f>IF('8. Heures sociales'!$C$3="Score",1,9)</f>
        <v>9</v>
      </c>
      <c r="V109">
        <f>IF('8. Heures sociales'!$C$3="Score",1,13)</f>
        <v>13</v>
      </c>
      <c r="W109">
        <f>IF('8. Heures sociales'!$C$3="Score",1,13)</f>
        <v>13</v>
      </c>
      <c r="X109">
        <f>IF('8. Heures sociales'!$C$3="Score",2,17)</f>
        <v>17</v>
      </c>
      <c r="Y109">
        <f>IF('8. Heures sociales'!$C$3="Score",2,21)</f>
        <v>21</v>
      </c>
    </row>
    <row r="122" spans="21:105" x14ac:dyDescent="0.35">
      <c r="U122">
        <f>IF('8. Heures sociales'!$C$3="Score",0,0)</f>
        <v>0</v>
      </c>
      <c r="V122">
        <f>IF('8. Heures sociales'!$C$3="Score",0,0)</f>
        <v>0</v>
      </c>
      <c r="W122">
        <f>IF('8. Heures sociales'!$C$3="Score",0,0)</f>
        <v>0</v>
      </c>
      <c r="X122">
        <f>IF('8. Heures sociales'!$C$3="Score",0,0)</f>
        <v>0</v>
      </c>
      <c r="Y122">
        <f>IF('8. Heures sociales'!$C$3="Score",0,0)</f>
        <v>0</v>
      </c>
      <c r="Z122">
        <f>IF('8. Heures sociales'!$C$3="Score",0,0)</f>
        <v>0</v>
      </c>
      <c r="AA122">
        <f>IF('8. Heures sociales'!$C$3="Score",0,0)</f>
        <v>0</v>
      </c>
      <c r="AB122">
        <f>IF('8. Heures sociales'!$C$3="Score",0,0)</f>
        <v>0</v>
      </c>
      <c r="AC122">
        <f>IF('8. Heures sociales'!$C$3="Score",0,0)</f>
        <v>0</v>
      </c>
      <c r="AD122">
        <f>IF('8. Heures sociales'!$C$3="Score",0,0)</f>
        <v>0</v>
      </c>
      <c r="AE122">
        <f>IF('8. Heures sociales'!$C$3="Score",0,0)</f>
        <v>0</v>
      </c>
      <c r="AF122">
        <f>IF('8. Heures sociales'!$C$3="Score",0,0)</f>
        <v>0</v>
      </c>
      <c r="AG122">
        <f>IF('8. Heures sociales'!$C$3="Score",0,0)</f>
        <v>0</v>
      </c>
      <c r="AH122">
        <f>IF('8. Heures sociales'!$C$3="Score",0,0)</f>
        <v>0</v>
      </c>
      <c r="AI122">
        <f>IF('8. Heures sociales'!$C$3="Score",0,0)</f>
        <v>0</v>
      </c>
      <c r="AJ122">
        <f>IF('8. Heures sociales'!$C$3="Score",0,0)</f>
        <v>0</v>
      </c>
      <c r="AK122">
        <f>IF('8. Heures sociales'!$C$3="Score",0,0)</f>
        <v>0</v>
      </c>
      <c r="AL122">
        <f>IF('8. Heures sociales'!$C$3="Score",0,0)</f>
        <v>0</v>
      </c>
      <c r="AM122">
        <f>IF('8. Heures sociales'!$C$3="Score",0,0)</f>
        <v>0</v>
      </c>
      <c r="AN122">
        <f>IF('8. Heures sociales'!$C$3="Score",0,0)</f>
        <v>0</v>
      </c>
      <c r="AO122">
        <f>IF('8. Heures sociales'!$C$3="Score",0,0)</f>
        <v>0</v>
      </c>
      <c r="AP122">
        <f>IF('8. Heures sociales'!$C$3="Score",0,0)</f>
        <v>0</v>
      </c>
      <c r="AQ122">
        <f>IF('8. Heures sociales'!$C$3="Score",0,0)</f>
        <v>0</v>
      </c>
      <c r="AR122">
        <f>IF('8. Heures sociales'!$C$3="Score",0,0)</f>
        <v>0</v>
      </c>
      <c r="AS122">
        <f>IF('8. Heures sociales'!$C$3="Score",0,0)</f>
        <v>0</v>
      </c>
      <c r="AT122">
        <f>IF('8. Heures sociales'!$C$3="Score",0,0)</f>
        <v>0</v>
      </c>
      <c r="AU122">
        <f>IF('8. Heures sociales'!$C$3="Score",0,0)</f>
        <v>0</v>
      </c>
      <c r="AV122">
        <f>IF('8. Heures sociales'!$C$3="Score",0,0)</f>
        <v>0</v>
      </c>
      <c r="AW122">
        <f>IF('8. Heures sociales'!$C$3="Score",0,0)</f>
        <v>0</v>
      </c>
      <c r="AX122">
        <f>IF('8. Heures sociales'!$C$3="Score",0,0)</f>
        <v>0</v>
      </c>
      <c r="AY122">
        <f>IF('8. Heures sociales'!$C$3="Score",0,0)</f>
        <v>0</v>
      </c>
      <c r="AZ122">
        <f>IF('8. Heures sociales'!$C$3="Score",0,0)</f>
        <v>0</v>
      </c>
      <c r="BA122">
        <f>IF('8. Heures sociales'!$C$3="Score",0,0)</f>
        <v>0</v>
      </c>
      <c r="BB122">
        <f>IF('8. Heures sociales'!$C$3="Score",0,0)</f>
        <v>0</v>
      </c>
      <c r="BC122">
        <f>IF('8. Heures sociales'!$C$3="Score",0,0)</f>
        <v>0</v>
      </c>
      <c r="BD122">
        <f>IF('8. Heures sociales'!$C$3="Score",0,0)</f>
        <v>0</v>
      </c>
      <c r="BE122">
        <f>IF('8. Heures sociales'!$C$3="Score",0,0)</f>
        <v>0</v>
      </c>
      <c r="BF122">
        <f>IF('8. Heures sociales'!$C$3="Score",0,0)</f>
        <v>0</v>
      </c>
      <c r="BG122">
        <f>IF('8. Heures sociales'!$C$3="Score",0,0)</f>
        <v>0</v>
      </c>
      <c r="BH122">
        <f>IF('8. Heures sociales'!$C$3="Score",0,0)</f>
        <v>0</v>
      </c>
      <c r="BI122">
        <f>IF('8. Heures sociales'!$C$3="Score",0,0)</f>
        <v>0</v>
      </c>
      <c r="BJ122">
        <f>IF('8. Heures sociales'!$C$3="Score",0,0)</f>
        <v>0</v>
      </c>
      <c r="BK122">
        <f>IF('8. Heures sociales'!$C$3="Score",0,0)</f>
        <v>0</v>
      </c>
      <c r="BL122">
        <f>IF('8. Heures sociales'!$C$3="Score",0,0)</f>
        <v>0</v>
      </c>
      <c r="BM122">
        <f>IF('8. Heures sociales'!$C$3="Score",0,0)</f>
        <v>0</v>
      </c>
      <c r="BN122">
        <f>IF('8. Heures sociales'!$C$3="Score",0,0)</f>
        <v>0</v>
      </c>
      <c r="BO122">
        <f>IF('8. Heures sociales'!$C$3="Score",0,0)</f>
        <v>0</v>
      </c>
      <c r="BP122">
        <f>IF('8. Heures sociales'!$C$3="Score",0,0)</f>
        <v>0</v>
      </c>
      <c r="BQ122">
        <f>IF('8. Heures sociales'!$C$3="Score",0,0)</f>
        <v>0</v>
      </c>
      <c r="BR122">
        <f>IF('8. Heures sociales'!$C$3="Score",0,0)</f>
        <v>0</v>
      </c>
      <c r="BS122">
        <f>IF('8. Heures sociales'!$C$3="Score",0,0)</f>
        <v>0</v>
      </c>
      <c r="BT122">
        <f>IF('8. Heures sociales'!$C$3="Score",0,0)</f>
        <v>0</v>
      </c>
      <c r="BU122">
        <f>IF('8. Heures sociales'!$C$3="Score",0,0)</f>
        <v>0</v>
      </c>
      <c r="BV122">
        <f>IF('8. Heures sociales'!$C$3="Score",0,0)</f>
        <v>0</v>
      </c>
      <c r="BW122">
        <f>IF('8. Heures sociales'!$C$3="Score",0,0)</f>
        <v>0</v>
      </c>
      <c r="BX122">
        <f>IF('8. Heures sociales'!$C$3="Score",0,0)</f>
        <v>0</v>
      </c>
      <c r="BY122">
        <f>IF('8. Heures sociales'!$C$3="Score",0,0)</f>
        <v>0</v>
      </c>
      <c r="BZ122">
        <f>IF('8. Heures sociales'!$C$3="Score",0,0)</f>
        <v>0</v>
      </c>
      <c r="CA122">
        <f>IF('8. Heures sociales'!$C$3="Score",0,0)</f>
        <v>0</v>
      </c>
      <c r="CB122">
        <f>IF('8. Heures sociales'!$C$3="Score",0,0)</f>
        <v>0</v>
      </c>
      <c r="CC122">
        <f>IF('8. Heures sociales'!$C$3="Score",0,0)</f>
        <v>0</v>
      </c>
      <c r="CD122">
        <f>IF('8. Heures sociales'!$C$3="Score",0,0)</f>
        <v>0</v>
      </c>
      <c r="CE122">
        <f>IF('8. Heures sociales'!$C$3="Score",0,0)</f>
        <v>0</v>
      </c>
      <c r="CF122">
        <f>IF('8. Heures sociales'!$C$3="Score",0,0)</f>
        <v>0</v>
      </c>
      <c r="CG122">
        <f>IF('8. Heures sociales'!$C$3="Score",0,0)</f>
        <v>0</v>
      </c>
      <c r="CH122">
        <f>IF('8. Heures sociales'!$C$3="Score",0,0)</f>
        <v>0</v>
      </c>
      <c r="CI122">
        <f>IF('8. Heures sociales'!$C$3="Score",0,0)</f>
        <v>0</v>
      </c>
      <c r="CJ122">
        <f>IF('8. Heures sociales'!$C$3="Score",0,0)</f>
        <v>0</v>
      </c>
      <c r="CK122">
        <f>IF('8. Heures sociales'!$C$3="Score",0,0)</f>
        <v>0</v>
      </c>
      <c r="CL122">
        <f>IF('8. Heures sociales'!$C$3="Score",0,0)</f>
        <v>0</v>
      </c>
      <c r="CM122">
        <f>IF('8. Heures sociales'!$C$3="Score",0,0)</f>
        <v>0</v>
      </c>
      <c r="CN122">
        <f>IF('8. Heures sociales'!$C$3="Score",0,0)</f>
        <v>0</v>
      </c>
      <c r="CO122">
        <f>IF('8. Heures sociales'!$C$3="Score",0,0)</f>
        <v>0</v>
      </c>
      <c r="CP122">
        <f>IF('8. Heures sociales'!$C$3="Score",0,0)</f>
        <v>0</v>
      </c>
      <c r="CQ122">
        <f>IF('8. Heures sociales'!$C$3="Score",0,0)</f>
        <v>0</v>
      </c>
      <c r="CR122">
        <f>IF('8. Heures sociales'!$C$3="Score",0,0)</f>
        <v>0</v>
      </c>
      <c r="CS122">
        <f>IF('8. Heures sociales'!$C$3="Score",0,0)</f>
        <v>0</v>
      </c>
      <c r="CT122">
        <f>IF('8. Heures sociales'!$C$3="Score",0,0)</f>
        <v>0</v>
      </c>
      <c r="CU122">
        <f>IF('8. Heures sociales'!$C$3="Score",0,0)</f>
        <v>0</v>
      </c>
      <c r="CV122">
        <f>IF('8. Heures sociales'!$C$3="Score",0,0)</f>
        <v>0</v>
      </c>
      <c r="CW122">
        <f>IF('8. Heures sociales'!$C$3="Score",0,0)</f>
        <v>0</v>
      </c>
      <c r="CX122">
        <f>IF('8. Heures sociales'!$C$3="Score",0,0)</f>
        <v>0</v>
      </c>
      <c r="CY122">
        <f>IF('8. Heures sociales'!$C$3="Score",0,0)</f>
        <v>0</v>
      </c>
      <c r="CZ122">
        <f>IF('8. Heures sociales'!$C$3="Score",0,0)</f>
        <v>0</v>
      </c>
      <c r="DA122">
        <f>IF('8. Heures sociales'!$C$3="Score",0,0)</f>
        <v>0</v>
      </c>
    </row>
    <row r="151" spans="25:94" x14ac:dyDescent="0.35">
      <c r="Y151">
        <f>IF('8. Heures sociales'!$C$3="Score",2,21)</f>
        <v>21</v>
      </c>
      <c r="AL151">
        <f>IF('8. Heures sociales'!$C$3="Score",1,10)</f>
        <v>10</v>
      </c>
      <c r="AM151">
        <f>IF('8. Heures sociales'!$C$3="Score",1,6)</f>
        <v>6</v>
      </c>
      <c r="AN151">
        <f>IF('8. Heures sociales'!$C$3="Score",1,6)</f>
        <v>6</v>
      </c>
      <c r="AO151">
        <f>IF('8. Heures sociales'!$C$3="Score",1,6)</f>
        <v>6</v>
      </c>
      <c r="AP151">
        <f>IF('8. Heures sociales'!$C$3="Score",2,19)</f>
        <v>19</v>
      </c>
      <c r="AQ151">
        <f>IF('8. Heures sociales'!$C$3="Score",2,17)</f>
        <v>17</v>
      </c>
      <c r="AR151">
        <f>IF('8. Heures sociales'!$C$3="Score",1,13)</f>
        <v>13</v>
      </c>
      <c r="AS151">
        <f>IF('8. Heures sociales'!$C$3="Score",1,13)</f>
        <v>13</v>
      </c>
      <c r="AT151">
        <f>IF('8. Heures sociales'!$C$3="Score",1,13)</f>
        <v>13</v>
      </c>
      <c r="AU151">
        <f>IF('8. Heures sociales'!$C$3="Score",2,17)</f>
        <v>17</v>
      </c>
      <c r="BA151">
        <f>IF('8. Heures sociales'!$C$3="Score",2,14.5)</f>
        <v>14.5</v>
      </c>
      <c r="BB151">
        <f>IF('8. Heures sociales'!$C$3="Score",1,12.5)</f>
        <v>12.5</v>
      </c>
      <c r="BF151">
        <f>IF('8. Heures sociales'!$C$3="Score",2,15)</f>
        <v>15</v>
      </c>
      <c r="BG151">
        <f>IF('8. Heures sociales'!$C$3="Score",2,15)</f>
        <v>15</v>
      </c>
      <c r="BV151">
        <f>IF('8. Heures sociales'!$C$3="Score",2,21.5)</f>
        <v>21.5</v>
      </c>
      <c r="BW151">
        <f>IF('8. Heures sociales'!$C$3="Score",2,21.5)</f>
        <v>21.5</v>
      </c>
      <c r="CM151">
        <f>IF('8. Heures sociales'!$C$3="Score",2,32)</f>
        <v>32</v>
      </c>
      <c r="CN151">
        <f>IF('8. Heures sociales'!$C$3="Score",2,30)</f>
        <v>30</v>
      </c>
      <c r="CO151">
        <f>IF('8. Heures sociales'!$C$3="Score",2,30)</f>
        <v>30</v>
      </c>
      <c r="CP151">
        <f>IF('8. Heures sociales'!$C$3="Score",2,32)</f>
        <v>32</v>
      </c>
    </row>
    <row r="163" spans="21:44" x14ac:dyDescent="0.35">
      <c r="U163">
        <f>IF('8. Heures sociales'!$C$3="Score",2,17.5)</f>
        <v>17.5</v>
      </c>
      <c r="V163">
        <f>IF('8. Heures sociales'!$C$3="Score",2,15.5)</f>
        <v>15.5</v>
      </c>
      <c r="W163">
        <f>IF('8. Heures sociales'!$C$3="Score",2,13.5)</f>
        <v>13.5</v>
      </c>
      <c r="X163">
        <f>IF('8. Heures sociales'!$C$3="Score",2,15.5)</f>
        <v>15.5</v>
      </c>
      <c r="Y163">
        <f>IF('8. Heures sociales'!$C$3="Score",1,11.5)</f>
        <v>11.5</v>
      </c>
      <c r="Z163">
        <f>IF('8. Heures sociales'!$C$3="Score",2,17.5)</f>
        <v>17.5</v>
      </c>
      <c r="AA163">
        <f>IF('8. Heures sociales'!$C$3="Score",2,19.5)</f>
        <v>19.5</v>
      </c>
      <c r="AB163">
        <f>IF('8. Heures sociales'!$C$3="Score",2,17.5)</f>
        <v>17.5</v>
      </c>
      <c r="AC163">
        <f>IF('8. Heures sociales'!$C$3="Score",2,21.5)</f>
        <v>21.5</v>
      </c>
      <c r="AD163">
        <f>IF('8. Heures sociales'!$C$3="Score",1,8)</f>
        <v>8</v>
      </c>
      <c r="AE163">
        <f>IF('8. Heures sociales'!$C$3="Score",1,8)</f>
        <v>8</v>
      </c>
      <c r="AF163">
        <f>IF('8. Heures sociales'!$C$3="Score",1,8)</f>
        <v>8</v>
      </c>
      <c r="AG163">
        <f>IF('8. Heures sociales'!$C$3="Score",1,12.5)</f>
        <v>12.5</v>
      </c>
      <c r="AH163">
        <f>IF('8. Heures sociales'!$C$3="Score",1,12.5)</f>
        <v>12.5</v>
      </c>
      <c r="AI163">
        <f>IF('8. Heures sociales'!$C$3="Score",1,10.5)</f>
        <v>10.5</v>
      </c>
      <c r="AJ163">
        <f>IF('8. Heures sociales'!$C$3="Score",1,12.5)</f>
        <v>12.5</v>
      </c>
      <c r="AK163">
        <f>IF('8. Heures sociales'!$C$3="Score",1,10.5)</f>
        <v>10.5</v>
      </c>
      <c r="AL163">
        <f>IF('8. Heures sociales'!$C$3="Score",1,8.5)</f>
        <v>8.5</v>
      </c>
      <c r="AM163">
        <f>IF('8. Heures sociales'!$C$3="Score",1,8.5)</f>
        <v>8.5</v>
      </c>
      <c r="AN163">
        <f>IF('8. Heures sociales'!$C$3="Score",2,15)</f>
        <v>15</v>
      </c>
      <c r="AO163">
        <f>IF('8. Heures sociales'!$C$3="Score",2,19)</f>
        <v>19</v>
      </c>
      <c r="AP163">
        <f>IF('8. Heures sociales'!$C$3="Score",2,17)</f>
        <v>17</v>
      </c>
      <c r="AQ163">
        <f>IF('8. Heures sociales'!$C$3="Score",2,17)</f>
        <v>17</v>
      </c>
      <c r="AR163">
        <f>IF('8. Heures sociales'!$C$3="Score",2,17)</f>
        <v>17</v>
      </c>
    </row>
  </sheetData>
  <mergeCells count="1">
    <mergeCell ref="C3:D3"/>
  </mergeCells>
  <conditionalFormatting sqref="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6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3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3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3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3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3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304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3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30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3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3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3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3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3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3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3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3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3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3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3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3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17AD8339-432A-9F4F-92A1-5A8A120457E7}">
      <formula1>"Score,Brut"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5382-C9A8-E942-980E-D7507992D21F}">
  <sheetPr codeName="Feuil20"/>
  <dimension ref="B3:KO163"/>
  <sheetViews>
    <sheetView topLeftCell="CK8" workbookViewId="0">
      <selection activeCell="F11" sqref="F11:O11"/>
    </sheetView>
  </sheetViews>
  <sheetFormatPr baseColWidth="10" defaultRowHeight="14.5" outlineLevelCol="1" x14ac:dyDescent="0.35"/>
  <cols>
    <col min="3" max="3" width="10.81640625" hidden="1" customWidth="1"/>
    <col min="5" max="5" width="10.81640625" customWidth="1" outlineLevel="1"/>
    <col min="6" max="15" width="10.81640625" style="478" customWidth="1" outlineLevel="1"/>
    <col min="16" max="20" width="10.81640625" customWidth="1" outlineLevel="1"/>
    <col min="22" max="22" width="11.453125" customWidth="1"/>
  </cols>
  <sheetData>
    <row r="3" spans="2:164" ht="18.5" x14ac:dyDescent="0.35">
      <c r="B3" s="204" t="s">
        <v>708</v>
      </c>
      <c r="C3" s="829" t="s">
        <v>1078</v>
      </c>
      <c r="D3" s="829"/>
    </row>
    <row r="7" spans="2:164" x14ac:dyDescent="0.35">
      <c r="D7" t="s">
        <v>1085</v>
      </c>
      <c r="U7" t="s">
        <v>1086</v>
      </c>
      <c r="V7" t="s">
        <v>1087</v>
      </c>
      <c r="W7" t="s">
        <v>1088</v>
      </c>
    </row>
    <row r="8" spans="2:164" x14ac:dyDescent="0.35">
      <c r="D8" s="180">
        <f>AVERAGE(D11:D21)</f>
        <v>0.40748663101604277</v>
      </c>
      <c r="U8" s="180">
        <f>AVERAGE(D22:D27)</f>
        <v>0.66078431372549018</v>
      </c>
      <c r="V8" s="180">
        <f>AVERAGE(D28:D36)</f>
        <v>0.8339869281045752</v>
      </c>
      <c r="W8" s="180">
        <f>AVERAGE(D37:D47)</f>
        <v>0.87379679144385025</v>
      </c>
    </row>
    <row r="10" spans="2:164" ht="15" thickBot="1" x14ac:dyDescent="0.4">
      <c r="C10" t="s">
        <v>623</v>
      </c>
      <c r="D10" t="s">
        <v>264</v>
      </c>
      <c r="E10" s="163">
        <f>BILAN!B18</f>
        <v>44636</v>
      </c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>
        <f>DATE(YEAR(E10),MONTH(E10),DAY(E10)+1)</f>
        <v>44637</v>
      </c>
      <c r="Q10" s="163">
        <f t="shared" ref="Q10:CB10" si="0">DATE(YEAR(P10),MONTH(P10),DAY(P10)+1)</f>
        <v>44638</v>
      </c>
      <c r="R10" s="163">
        <f t="shared" si="0"/>
        <v>44639</v>
      </c>
      <c r="S10" s="163">
        <f t="shared" si="0"/>
        <v>44640</v>
      </c>
      <c r="T10" s="163">
        <f t="shared" si="0"/>
        <v>44641</v>
      </c>
      <c r="U10" s="163">
        <f t="shared" si="0"/>
        <v>44642</v>
      </c>
      <c r="V10" s="163">
        <f t="shared" si="0"/>
        <v>44643</v>
      </c>
      <c r="W10" s="163">
        <f t="shared" si="0"/>
        <v>44644</v>
      </c>
      <c r="X10" s="163">
        <f t="shared" si="0"/>
        <v>44645</v>
      </c>
      <c r="Y10" s="163">
        <f t="shared" si="0"/>
        <v>44646</v>
      </c>
      <c r="Z10" s="163">
        <f t="shared" si="0"/>
        <v>44647</v>
      </c>
      <c r="AA10" s="163">
        <f t="shared" si="0"/>
        <v>44648</v>
      </c>
      <c r="AB10" s="163">
        <f t="shared" si="0"/>
        <v>44649</v>
      </c>
      <c r="AC10" s="163">
        <f t="shared" si="0"/>
        <v>44650</v>
      </c>
      <c r="AD10" s="163">
        <f t="shared" si="0"/>
        <v>44651</v>
      </c>
      <c r="AE10" s="163">
        <f t="shared" si="0"/>
        <v>44652</v>
      </c>
      <c r="AF10" s="163">
        <f t="shared" si="0"/>
        <v>44653</v>
      </c>
      <c r="AG10" s="163">
        <f t="shared" si="0"/>
        <v>44654</v>
      </c>
      <c r="AH10" s="163">
        <f t="shared" si="0"/>
        <v>44655</v>
      </c>
      <c r="AI10" s="163">
        <f t="shared" si="0"/>
        <v>44656</v>
      </c>
      <c r="AJ10" s="163">
        <f t="shared" si="0"/>
        <v>44657</v>
      </c>
      <c r="AK10" s="163">
        <f t="shared" si="0"/>
        <v>44658</v>
      </c>
      <c r="AL10" s="163">
        <f t="shared" si="0"/>
        <v>44659</v>
      </c>
      <c r="AM10" s="163">
        <f t="shared" si="0"/>
        <v>44660</v>
      </c>
      <c r="AN10" s="163">
        <f t="shared" si="0"/>
        <v>44661</v>
      </c>
      <c r="AO10" s="163">
        <f t="shared" si="0"/>
        <v>44662</v>
      </c>
      <c r="AP10" s="163">
        <f t="shared" si="0"/>
        <v>44663</v>
      </c>
      <c r="AQ10" s="163">
        <f t="shared" si="0"/>
        <v>44664</v>
      </c>
      <c r="AR10" s="163">
        <f t="shared" si="0"/>
        <v>44665</v>
      </c>
      <c r="AS10" s="163">
        <f t="shared" si="0"/>
        <v>44666</v>
      </c>
      <c r="AT10" s="163">
        <f t="shared" si="0"/>
        <v>44667</v>
      </c>
      <c r="AU10" s="163">
        <f t="shared" si="0"/>
        <v>44668</v>
      </c>
      <c r="AV10" s="163">
        <f t="shared" si="0"/>
        <v>44669</v>
      </c>
      <c r="AW10" s="163">
        <f t="shared" si="0"/>
        <v>44670</v>
      </c>
      <c r="AX10" s="163">
        <f t="shared" si="0"/>
        <v>44671</v>
      </c>
      <c r="AY10" s="163">
        <f t="shared" si="0"/>
        <v>44672</v>
      </c>
      <c r="AZ10" s="163">
        <f t="shared" si="0"/>
        <v>44673</v>
      </c>
      <c r="BA10" s="163">
        <f t="shared" si="0"/>
        <v>44674</v>
      </c>
      <c r="BB10" s="163">
        <f t="shared" si="0"/>
        <v>44675</v>
      </c>
      <c r="BC10" s="163">
        <f t="shared" si="0"/>
        <v>44676</v>
      </c>
      <c r="BD10" s="163">
        <f t="shared" si="0"/>
        <v>44677</v>
      </c>
      <c r="BE10" s="163">
        <f t="shared" si="0"/>
        <v>44678</v>
      </c>
      <c r="BF10" s="163">
        <f t="shared" si="0"/>
        <v>44679</v>
      </c>
      <c r="BG10" s="163">
        <f t="shared" si="0"/>
        <v>44680</v>
      </c>
      <c r="BH10" s="163">
        <f t="shared" si="0"/>
        <v>44681</v>
      </c>
      <c r="BI10" s="163">
        <f t="shared" si="0"/>
        <v>44682</v>
      </c>
      <c r="BJ10" s="163">
        <f t="shared" si="0"/>
        <v>44683</v>
      </c>
      <c r="BK10" s="163">
        <f t="shared" si="0"/>
        <v>44684</v>
      </c>
      <c r="BL10" s="163">
        <f t="shared" si="0"/>
        <v>44685</v>
      </c>
      <c r="BM10" s="163">
        <f t="shared" si="0"/>
        <v>44686</v>
      </c>
      <c r="BN10" s="163">
        <f t="shared" si="0"/>
        <v>44687</v>
      </c>
      <c r="BO10" s="163">
        <f t="shared" si="0"/>
        <v>44688</v>
      </c>
      <c r="BP10" s="163">
        <f t="shared" si="0"/>
        <v>44689</v>
      </c>
      <c r="BQ10" s="163">
        <f t="shared" si="0"/>
        <v>44690</v>
      </c>
      <c r="BR10" s="163">
        <f t="shared" si="0"/>
        <v>44691</v>
      </c>
      <c r="BS10" s="163">
        <f t="shared" si="0"/>
        <v>44692</v>
      </c>
      <c r="BT10" s="163">
        <f t="shared" si="0"/>
        <v>44693</v>
      </c>
      <c r="BU10" s="163">
        <f t="shared" si="0"/>
        <v>44694</v>
      </c>
      <c r="BV10" s="163">
        <f t="shared" si="0"/>
        <v>44695</v>
      </c>
      <c r="BW10" s="163">
        <f t="shared" si="0"/>
        <v>44696</v>
      </c>
      <c r="BX10" s="163">
        <f t="shared" si="0"/>
        <v>44697</v>
      </c>
      <c r="BY10" s="163">
        <f t="shared" si="0"/>
        <v>44698</v>
      </c>
      <c r="BZ10" s="163">
        <f t="shared" si="0"/>
        <v>44699</v>
      </c>
      <c r="CA10" s="163">
        <f t="shared" si="0"/>
        <v>44700</v>
      </c>
      <c r="CB10" s="163">
        <f t="shared" si="0"/>
        <v>44701</v>
      </c>
      <c r="CC10" s="163">
        <f t="shared" ref="CC10:EN10" si="1">DATE(YEAR(CB10),MONTH(CB10),DAY(CB10)+1)</f>
        <v>44702</v>
      </c>
      <c r="CD10" s="163">
        <f t="shared" si="1"/>
        <v>44703</v>
      </c>
      <c r="CE10" s="163">
        <f t="shared" si="1"/>
        <v>44704</v>
      </c>
      <c r="CF10" s="163">
        <f t="shared" si="1"/>
        <v>44705</v>
      </c>
      <c r="CG10" s="163">
        <f t="shared" si="1"/>
        <v>44706</v>
      </c>
      <c r="CH10" s="163">
        <f t="shared" si="1"/>
        <v>44707</v>
      </c>
      <c r="CI10" s="163">
        <f t="shared" si="1"/>
        <v>44708</v>
      </c>
      <c r="CJ10" s="163">
        <f t="shared" si="1"/>
        <v>44709</v>
      </c>
      <c r="CK10" s="163">
        <f t="shared" si="1"/>
        <v>44710</v>
      </c>
      <c r="CL10" s="163">
        <f t="shared" si="1"/>
        <v>44711</v>
      </c>
      <c r="CM10" s="163">
        <f t="shared" si="1"/>
        <v>44712</v>
      </c>
      <c r="CN10" s="163">
        <f t="shared" si="1"/>
        <v>44713</v>
      </c>
      <c r="CO10" s="163">
        <f t="shared" si="1"/>
        <v>44714</v>
      </c>
      <c r="CP10" s="163">
        <f t="shared" si="1"/>
        <v>44715</v>
      </c>
      <c r="CQ10" s="163">
        <f t="shared" si="1"/>
        <v>44716</v>
      </c>
      <c r="CR10" s="163">
        <f t="shared" si="1"/>
        <v>44717</v>
      </c>
      <c r="CS10" s="163">
        <f t="shared" si="1"/>
        <v>44718</v>
      </c>
      <c r="CT10" s="163">
        <f t="shared" si="1"/>
        <v>44719</v>
      </c>
      <c r="CU10" s="163">
        <f t="shared" si="1"/>
        <v>44720</v>
      </c>
      <c r="CV10" s="163">
        <f t="shared" si="1"/>
        <v>44721</v>
      </c>
      <c r="CW10" s="163">
        <f t="shared" si="1"/>
        <v>44722</v>
      </c>
      <c r="CX10" s="163">
        <f t="shared" si="1"/>
        <v>44723</v>
      </c>
      <c r="CY10" s="163">
        <f t="shared" si="1"/>
        <v>44724</v>
      </c>
      <c r="CZ10" s="163">
        <f t="shared" si="1"/>
        <v>44725</v>
      </c>
      <c r="DA10" s="163">
        <f t="shared" si="1"/>
        <v>44726</v>
      </c>
      <c r="DB10" s="163">
        <f t="shared" si="1"/>
        <v>44727</v>
      </c>
      <c r="DC10" s="163">
        <f t="shared" si="1"/>
        <v>44728</v>
      </c>
      <c r="DD10" s="163">
        <f t="shared" si="1"/>
        <v>44729</v>
      </c>
      <c r="DE10" s="163">
        <f t="shared" si="1"/>
        <v>44730</v>
      </c>
      <c r="DF10" s="163">
        <f t="shared" si="1"/>
        <v>44731</v>
      </c>
      <c r="DG10" s="163">
        <f t="shared" si="1"/>
        <v>44732</v>
      </c>
      <c r="DH10" s="163">
        <f t="shared" si="1"/>
        <v>44733</v>
      </c>
      <c r="DI10" s="163">
        <f t="shared" si="1"/>
        <v>44734</v>
      </c>
      <c r="DJ10" s="163">
        <f t="shared" si="1"/>
        <v>44735</v>
      </c>
      <c r="DK10" s="163">
        <f t="shared" si="1"/>
        <v>44736</v>
      </c>
      <c r="DL10" s="163">
        <f t="shared" si="1"/>
        <v>44737</v>
      </c>
      <c r="DM10" s="163">
        <f t="shared" si="1"/>
        <v>44738</v>
      </c>
      <c r="DN10" s="163">
        <f t="shared" si="1"/>
        <v>44739</v>
      </c>
      <c r="DO10" s="163">
        <f t="shared" si="1"/>
        <v>44740</v>
      </c>
      <c r="DP10" s="163">
        <f t="shared" si="1"/>
        <v>44741</v>
      </c>
      <c r="DQ10" s="163">
        <f t="shared" si="1"/>
        <v>44742</v>
      </c>
      <c r="DR10" s="163">
        <f t="shared" si="1"/>
        <v>44743</v>
      </c>
      <c r="DS10" s="163">
        <f t="shared" si="1"/>
        <v>44744</v>
      </c>
      <c r="DT10" s="163">
        <f t="shared" si="1"/>
        <v>44745</v>
      </c>
      <c r="DU10" s="163">
        <f t="shared" si="1"/>
        <v>44746</v>
      </c>
      <c r="DV10" s="163">
        <f t="shared" si="1"/>
        <v>44747</v>
      </c>
      <c r="DW10" s="163">
        <f t="shared" si="1"/>
        <v>44748</v>
      </c>
      <c r="DX10" s="163">
        <f t="shared" si="1"/>
        <v>44749</v>
      </c>
      <c r="DY10" s="163">
        <f t="shared" si="1"/>
        <v>44750</v>
      </c>
      <c r="DZ10" s="163">
        <f t="shared" si="1"/>
        <v>44751</v>
      </c>
      <c r="EA10" s="163">
        <f t="shared" si="1"/>
        <v>44752</v>
      </c>
      <c r="EB10" s="163">
        <f t="shared" si="1"/>
        <v>44753</v>
      </c>
      <c r="EC10" s="163">
        <f t="shared" si="1"/>
        <v>44754</v>
      </c>
      <c r="ED10" s="163">
        <f t="shared" si="1"/>
        <v>44755</v>
      </c>
      <c r="EE10" s="163">
        <f t="shared" si="1"/>
        <v>44756</v>
      </c>
      <c r="EF10" s="163">
        <f t="shared" si="1"/>
        <v>44757</v>
      </c>
      <c r="EG10" s="163">
        <f t="shared" si="1"/>
        <v>44758</v>
      </c>
      <c r="EH10" s="163">
        <f t="shared" si="1"/>
        <v>44759</v>
      </c>
      <c r="EI10" s="163">
        <f t="shared" si="1"/>
        <v>44760</v>
      </c>
      <c r="EJ10" s="163">
        <f t="shared" si="1"/>
        <v>44761</v>
      </c>
      <c r="EK10" s="163">
        <f t="shared" si="1"/>
        <v>44762</v>
      </c>
      <c r="EL10" s="163">
        <f t="shared" si="1"/>
        <v>44763</v>
      </c>
      <c r="EM10" s="163">
        <f t="shared" si="1"/>
        <v>44764</v>
      </c>
      <c r="EN10" s="163">
        <f t="shared" si="1"/>
        <v>44765</v>
      </c>
      <c r="EO10" s="163">
        <f t="shared" ref="EO10:FH10" si="2">DATE(YEAR(EN10),MONTH(EN10),DAY(EN10)+1)</f>
        <v>44766</v>
      </c>
      <c r="EP10" s="163">
        <f t="shared" si="2"/>
        <v>44767</v>
      </c>
      <c r="EQ10" s="163">
        <f t="shared" si="2"/>
        <v>44768</v>
      </c>
      <c r="ER10" s="163">
        <f t="shared" si="2"/>
        <v>44769</v>
      </c>
      <c r="ES10" s="163">
        <f t="shared" si="2"/>
        <v>44770</v>
      </c>
      <c r="ET10" s="163">
        <f t="shared" si="2"/>
        <v>44771</v>
      </c>
      <c r="EU10" s="163">
        <f t="shared" si="2"/>
        <v>44772</v>
      </c>
      <c r="EV10" s="163">
        <f t="shared" si="2"/>
        <v>44773</v>
      </c>
      <c r="EW10" s="163">
        <f t="shared" si="2"/>
        <v>44774</v>
      </c>
      <c r="EX10" s="163">
        <f t="shared" si="2"/>
        <v>44775</v>
      </c>
      <c r="EY10" s="163">
        <f t="shared" si="2"/>
        <v>44776</v>
      </c>
      <c r="EZ10" s="163">
        <f t="shared" si="2"/>
        <v>44777</v>
      </c>
      <c r="FA10" s="163">
        <f t="shared" si="2"/>
        <v>44778</v>
      </c>
      <c r="FB10" s="163">
        <f t="shared" si="2"/>
        <v>44779</v>
      </c>
      <c r="FC10" s="163">
        <f t="shared" si="2"/>
        <v>44780</v>
      </c>
      <c r="FD10" s="163">
        <f t="shared" si="2"/>
        <v>44781</v>
      </c>
      <c r="FE10" s="163">
        <f t="shared" si="2"/>
        <v>44782</v>
      </c>
      <c r="FF10" s="163">
        <f t="shared" si="2"/>
        <v>44783</v>
      </c>
      <c r="FG10" s="163">
        <f t="shared" si="2"/>
        <v>44784</v>
      </c>
      <c r="FH10" s="163">
        <f t="shared" si="2"/>
        <v>44785</v>
      </c>
    </row>
    <row r="11" spans="2:164" x14ac:dyDescent="0.35">
      <c r="B11" s="182" t="e">
        <f>Planning_medecin_LS!#REF!</f>
        <v>#REF!</v>
      </c>
      <c r="C11" s="183"/>
      <c r="D11" s="206">
        <f>AVERAGE($U11:$DA11)</f>
        <v>0.6470588235294118</v>
      </c>
      <c r="E11" s="184">
        <f>IF('9. Score precedent'!$C$3="Score",,)</f>
        <v>0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3">
        <f>IF('9. Score precedent'!$C$3="Score",,)</f>
        <v>0</v>
      </c>
      <c r="Q11" s="184">
        <f>IF('9. Score precedent'!$C$3="Score",,)</f>
        <v>0</v>
      </c>
      <c r="R11" s="184">
        <f>IF('9. Score precedent'!$C$3="Score",,)</f>
        <v>0</v>
      </c>
      <c r="S11" s="184">
        <f>IF('9. Score precedent'!$C$3="Score",,)</f>
        <v>0</v>
      </c>
      <c r="T11" s="183">
        <f>IF('9. Score precedent'!$C$3="Score",,)</f>
        <v>0</v>
      </c>
      <c r="U11" s="185">
        <f>IF('9. Score precedent'!$C$3="Score",,TOTAL)</f>
        <v>0</v>
      </c>
      <c r="V11" s="185">
        <f>IF('9. Score precedent'!$C$3="Score",0,)</f>
        <v>0</v>
      </c>
      <c r="W11" s="185">
        <f>IF('9. Score precedent'!$C$3="Score",0,)</f>
        <v>0</v>
      </c>
      <c r="X11" s="185">
        <f>IF('9. Score precedent'!$C$3="Score",0,)</f>
        <v>0</v>
      </c>
      <c r="Y11" s="185">
        <f>IF('9. Score precedent'!$C$3="Score",0,)</f>
        <v>0</v>
      </c>
      <c r="Z11" s="185">
        <f>IF('9. Score precedent'!$C$3="Score",0,)</f>
        <v>0</v>
      </c>
      <c r="AA11" s="185">
        <f>IF('9. Score precedent'!$C$3="Score",0,)</f>
        <v>0</v>
      </c>
      <c r="AB11" s="185">
        <f>IF('9. Score precedent'!$C$3="Score",0,3)</f>
        <v>0</v>
      </c>
      <c r="AC11" s="185">
        <f>IF('9. Score precedent'!$C$3="Score",0,2)</f>
        <v>0</v>
      </c>
      <c r="AD11" s="185">
        <f>IF('9. Score precedent'!$C$3="Score",0,0)</f>
        <v>0</v>
      </c>
      <c r="AE11" s="185">
        <f>IF('9. Score precedent'!$C$3="Score",0,0)</f>
        <v>0</v>
      </c>
      <c r="AF11" s="185">
        <f>IF('9. Score precedent'!$C$3="Score",0,0)</f>
        <v>0</v>
      </c>
      <c r="AG11" s="185">
        <f>IF('9. Score precedent'!$C$3="Score",0,0)</f>
        <v>0</v>
      </c>
      <c r="AH11" s="185">
        <f>IF('9. Score precedent'!$C$3="Score",0,0)</f>
        <v>0</v>
      </c>
      <c r="AI11" s="185">
        <f>IF('9. Score precedent'!$C$3="Score",0,1)</f>
        <v>0</v>
      </c>
      <c r="AJ11" s="185">
        <f>IF('9. Score precedent'!$C$3="Score",0,2)</f>
        <v>0</v>
      </c>
      <c r="AK11" s="185">
        <f>IF('9. Score precedent'!$C$3="Score",0,3)</f>
        <v>0</v>
      </c>
      <c r="AL11" s="185">
        <f>IF('9. Score precedent'!$C$3="Score",1,5)</f>
        <v>1</v>
      </c>
      <c r="AM11" s="185">
        <f>IF('9. Score precedent'!$C$3="Score",1,7)</f>
        <v>1</v>
      </c>
      <c r="AN11" s="185">
        <f>IF('9. Score precedent'!$C$3="Score",1,7)</f>
        <v>1</v>
      </c>
      <c r="AO11" s="185">
        <f>IF('9. Score precedent'!$C$3="Score",1,7)</f>
        <v>1</v>
      </c>
      <c r="AP11" s="185">
        <f>IF('9. Score precedent'!$C$3="Score",1,6)</f>
        <v>1</v>
      </c>
      <c r="AQ11" s="185">
        <f>IF('9. Score precedent'!$C$3="Score",1,6)</f>
        <v>1</v>
      </c>
      <c r="AR11" s="185">
        <f>IF('9. Score precedent'!$C$3="Score",1,7)</f>
        <v>1</v>
      </c>
      <c r="AS11" s="194">
        <f>IF('9. Score precedent'!$C$3="Score",1,4)</f>
        <v>1</v>
      </c>
      <c r="AT11" s="4">
        <f>IF('9. Score precedent'!$C$3="Score",1,5)</f>
        <v>1</v>
      </c>
      <c r="AU11" s="4">
        <f>IF('9. Score precedent'!$C$3="Score",1,6)</f>
        <v>1</v>
      </c>
      <c r="AV11" s="4">
        <f>IF('9. Score precedent'!$C$3="Score",1,4)</f>
        <v>1</v>
      </c>
      <c r="AW11" s="4">
        <f>IF('9. Score precedent'!$C$3="Score",1,4)</f>
        <v>1</v>
      </c>
      <c r="AX11" s="4">
        <f>IF('9. Score precedent'!$C$3="Score",1,4)</f>
        <v>1</v>
      </c>
      <c r="AY11" s="4">
        <f>IF('9. Score precedent'!$C$3="Score",1,7)</f>
        <v>1</v>
      </c>
      <c r="AZ11" s="4">
        <f>IF('9. Score precedent'!$C$3="Score",1,7)</f>
        <v>1</v>
      </c>
      <c r="BA11" s="4">
        <f>IF('9. Score precedent'!$C$3="Score",1,5)</f>
        <v>1</v>
      </c>
      <c r="BB11" s="4">
        <f>IF('9. Score precedent'!$C$3="Score",1,4)</f>
        <v>1</v>
      </c>
      <c r="BC11" s="4">
        <f>IF('9. Score precedent'!$C$3="Score",1,4)</f>
        <v>1</v>
      </c>
      <c r="BD11" s="4">
        <f>IF('9. Score precedent'!$C$3="Score",1,4)</f>
        <v>1</v>
      </c>
      <c r="BE11" s="4">
        <f>IF('9. Score precedent'!$C$3="Score",1,6)</f>
        <v>1</v>
      </c>
      <c r="BF11" s="4">
        <f>IF('9. Score precedent'!$C$3="Score",1,4)</f>
        <v>1</v>
      </c>
      <c r="BG11" s="4">
        <f>IF('9. Score precedent'!$C$3="Score",0,3)</f>
        <v>0</v>
      </c>
      <c r="BH11" s="4">
        <f>IF('9. Score precedent'!$C$3="Score",0,3)</f>
        <v>0</v>
      </c>
      <c r="BI11" s="4">
        <f>IF('9. Score precedent'!$C$3="Score",0,3)</f>
        <v>0</v>
      </c>
      <c r="BJ11" s="4">
        <f>IF('9. Score precedent'!$C$3="Score",1,6)</f>
        <v>1</v>
      </c>
      <c r="BK11" s="4">
        <f>IF('9. Score precedent'!$C$3="Score",1,7)</f>
        <v>1</v>
      </c>
      <c r="BL11" s="4">
        <f>IF('9. Score precedent'!$C$3="Score",1,4)</f>
        <v>1</v>
      </c>
      <c r="BM11" s="4">
        <f>IF('9. Score precedent'!$C$3="Score",1,4)</f>
        <v>1</v>
      </c>
      <c r="BN11" s="4">
        <f>IF('9. Score precedent'!$C$3="Score",1,4)</f>
        <v>1</v>
      </c>
      <c r="BO11" s="4">
        <f>IF('9. Score precedent'!$C$3="Score",1,5)</f>
        <v>1</v>
      </c>
      <c r="BP11" s="4">
        <f>IF('9. Score precedent'!$C$3="Score",1,7)</f>
        <v>1</v>
      </c>
      <c r="BQ11" s="4">
        <f>IF('9. Score precedent'!$C$3="Score",1,7)</f>
        <v>1</v>
      </c>
      <c r="BR11" s="4">
        <f>IF('9. Score precedent'!$C$3="Score",1,4)</f>
        <v>1</v>
      </c>
      <c r="BS11" s="4">
        <f>IF('9. Score precedent'!$C$3="Score",1,4)</f>
        <v>1</v>
      </c>
      <c r="BT11" s="4">
        <f>IF('9. Score precedent'!$C$3="Score",1,4)</f>
        <v>1</v>
      </c>
      <c r="BU11" s="4">
        <f>IF('9. Score precedent'!$C$3="Score",0,3)</f>
        <v>0</v>
      </c>
      <c r="BV11" s="4">
        <f>IF('9. Score precedent'!$C$3="Score",0,1)</f>
        <v>0</v>
      </c>
      <c r="BW11" s="4">
        <f>IF('9. Score precedent'!$C$3="Score",0,1)</f>
        <v>0</v>
      </c>
      <c r="BX11" s="4">
        <f>IF('9. Score precedent'!$C$3="Score",0,1)</f>
        <v>0</v>
      </c>
      <c r="BY11">
        <f>IF('9. Score precedent'!$C$3="Score",0,1)</f>
        <v>0</v>
      </c>
      <c r="BZ11">
        <f>IF('9. Score precedent'!$C$3="Score",0,1)</f>
        <v>0</v>
      </c>
      <c r="CA11">
        <f>IF('9. Score precedent'!$C$3="Score",0,2)</f>
        <v>0</v>
      </c>
      <c r="CB11">
        <f>IF('9. Score precedent'!$C$3="Score",0,2)</f>
        <v>0</v>
      </c>
      <c r="CC11">
        <f>IF('9. Score precedent'!$C$3="Score",0,3)</f>
        <v>0</v>
      </c>
      <c r="CD11">
        <f>IF('9. Score precedent'!$C$3="Score",1,5)</f>
        <v>1</v>
      </c>
      <c r="CE11">
        <f>IF('9. Score precedent'!$C$3="Score",1,7)</f>
        <v>1</v>
      </c>
      <c r="CF11">
        <f>IF('9. Score precedent'!$C$3="Score",1,7)</f>
        <v>1</v>
      </c>
      <c r="CG11">
        <f>IF('9. Score precedent'!$C$3="Score",1,7)</f>
        <v>1</v>
      </c>
      <c r="CH11">
        <f>IF('9. Score precedent'!$C$3="Score",1,6)</f>
        <v>1</v>
      </c>
      <c r="CI11">
        <f>IF('9. Score precedent'!$C$3="Score",1,6)</f>
        <v>1</v>
      </c>
      <c r="CJ11">
        <f>IF('9. Score precedent'!$C$3="Score",1,7)</f>
        <v>1</v>
      </c>
      <c r="CK11">
        <f>IF('9. Score precedent'!$C$3="Score",1,8)</f>
        <v>1</v>
      </c>
      <c r="CL11">
        <f>IF('9. Score precedent'!$C$3="Score",1,6)</f>
        <v>1</v>
      </c>
      <c r="CM11">
        <f>IF('9. Score precedent'!$C$3="Score",1,8)</f>
        <v>1</v>
      </c>
      <c r="CN11">
        <f>IF('9. Score precedent'!$C$3="Score",1,8)</f>
        <v>1</v>
      </c>
      <c r="CO11">
        <f>IF('9. Score precedent'!$C$3="Score",1,8)</f>
        <v>1</v>
      </c>
      <c r="CP11">
        <f>IF('9. Score precedent'!$C$3="Score",1,7)</f>
        <v>1</v>
      </c>
      <c r="CQ11">
        <f>IF('9. Score precedent'!$C$3="Score",1,7)</f>
        <v>1</v>
      </c>
      <c r="CR11">
        <f>IF('9. Score precedent'!$C$3="Score",1,8)</f>
        <v>1</v>
      </c>
      <c r="CS11">
        <f>IF('9. Score precedent'!$C$3="Score",1,8)</f>
        <v>1</v>
      </c>
      <c r="CT11">
        <f>IF('9. Score precedent'!$C$3="Score",1,6)</f>
        <v>1</v>
      </c>
      <c r="CU11">
        <f>IF('9. Score precedent'!$C$3="Score",1,6)</f>
        <v>1</v>
      </c>
      <c r="CV11">
        <f>IF('9. Score precedent'!$C$3="Score",1,6)</f>
        <v>1</v>
      </c>
      <c r="CW11">
        <f>IF('9. Score precedent'!$C$3="Score",1,6)</f>
        <v>1</v>
      </c>
      <c r="CX11">
        <f>IF('9. Score precedent'!$C$3="Score",1,4)</f>
        <v>1</v>
      </c>
      <c r="CY11">
        <f>IF('9. Score precedent'!$C$3="Score",0,3)</f>
        <v>0</v>
      </c>
      <c r="CZ11">
        <f>IF('9. Score precedent'!$C$3="Score",1,6)</f>
        <v>1</v>
      </c>
      <c r="DA11">
        <f>IF('9. Score precedent'!$C$3="Score",1,7)</f>
        <v>1</v>
      </c>
    </row>
    <row r="12" spans="2:164" x14ac:dyDescent="0.35">
      <c r="B12" s="186" t="e">
        <f>Planning_medecin_LS!#REF!</f>
        <v>#REF!</v>
      </c>
      <c r="C12" s="187"/>
      <c r="D12" s="207">
        <f t="shared" ref="D12:D21" si="3">AVERAGE($U12:$DA12)</f>
        <v>7.0588235294117646E-2</v>
      </c>
      <c r="E12" s="188">
        <f>IF('9. Score precedent'!$C$3="Score",,)</f>
        <v>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>
        <f>IF('9. Score precedent'!$C$3="Score",,)</f>
        <v>0</v>
      </c>
      <c r="Q12" s="188">
        <f>IF('9. Score precedent'!$C$3="Score",,)</f>
        <v>0</v>
      </c>
      <c r="R12" s="188">
        <f>IF('9. Score precedent'!$C$3="Score",,)</f>
        <v>0</v>
      </c>
      <c r="S12" s="188">
        <f>IF('9. Score precedent'!$C$3="Score",,)</f>
        <v>0</v>
      </c>
      <c r="T12" s="187">
        <f>IF('9. Score precedent'!$C$3="Score",,)</f>
        <v>0</v>
      </c>
      <c r="U12" s="172">
        <f>IF('9. Score precedent'!$C$3="Score",,TOTAL)</f>
        <v>0</v>
      </c>
      <c r="V12" s="172">
        <f>IF('9. Score precedent'!$C$3="Score",0,)</f>
        <v>0</v>
      </c>
      <c r="W12" s="172">
        <f>IF('9. Score precedent'!$C$3="Score",0,)</f>
        <v>0</v>
      </c>
      <c r="X12" s="172">
        <f>IF('9. Score precedent'!$C$3="Score",0,)</f>
        <v>0</v>
      </c>
      <c r="Y12" s="172">
        <f>IF('9. Score precedent'!$C$3="Score",0,)</f>
        <v>0</v>
      </c>
      <c r="Z12" s="172">
        <f>IF('9. Score precedent'!$C$3="Score",0,)</f>
        <v>0</v>
      </c>
      <c r="AA12" s="172">
        <f>IF('9. Score precedent'!$C$3="Score",0,)</f>
        <v>0</v>
      </c>
      <c r="AB12" s="172">
        <f>IF('9. Score precedent'!$C$3="Score",0,2)</f>
        <v>0</v>
      </c>
      <c r="AC12" s="172">
        <f>IF('9. Score precedent'!$C$3="Score",0,2)</f>
        <v>0</v>
      </c>
      <c r="AD12" s="172">
        <f>IF('9. Score precedent'!$C$3="Score",0,0)</f>
        <v>0</v>
      </c>
      <c r="AE12" s="172">
        <f>IF('9. Score precedent'!$C$3="Score",0,3)</f>
        <v>0</v>
      </c>
      <c r="AF12" s="172">
        <f>IF('9. Score precedent'!$C$3="Score",1,4)</f>
        <v>1</v>
      </c>
      <c r="AG12" s="172">
        <f>IF('9. Score precedent'!$C$3="Score",1,5)</f>
        <v>1</v>
      </c>
      <c r="AH12" s="172">
        <f>IF('9. Score precedent'!$C$3="Score",1,5)</f>
        <v>1</v>
      </c>
      <c r="AI12" s="172">
        <f>IF('9. Score precedent'!$C$3="Score",1,5)</f>
        <v>1</v>
      </c>
      <c r="AJ12" s="172">
        <f>IF('9. Score precedent'!$C$3="Score",1,4)</f>
        <v>1</v>
      </c>
      <c r="AK12" s="172">
        <f>IF('9. Score precedent'!$C$3="Score",1,4)</f>
        <v>1</v>
      </c>
      <c r="AL12" s="172">
        <f>IF('9. Score precedent'!$C$3="Score",0,0)</f>
        <v>0</v>
      </c>
      <c r="AM12" s="172">
        <f>IF('9. Score precedent'!$C$3="Score",0,2)</f>
        <v>0</v>
      </c>
      <c r="AN12" s="172">
        <f>IF('9. Score precedent'!$C$3="Score",0,2)</f>
        <v>0</v>
      </c>
      <c r="AO12" s="172">
        <f>IF('9. Score precedent'!$C$3="Score",0,2)</f>
        <v>0</v>
      </c>
      <c r="AP12" s="172">
        <f>IF('9. Score precedent'!$C$3="Score",0,2)</f>
        <v>0</v>
      </c>
      <c r="AQ12" s="172">
        <f>IF('9. Score precedent'!$C$3="Score",0,2)</f>
        <v>0</v>
      </c>
      <c r="AR12" s="172">
        <f>IF('9. Score precedent'!$C$3="Score",0,2)</f>
        <v>0</v>
      </c>
      <c r="AS12" s="189">
        <f>IF('9. Score precedent'!$C$3="Score",0,1)</f>
        <v>0</v>
      </c>
      <c r="AT12" s="4">
        <f>IF('9. Score precedent'!$C$3="Score",0,0)</f>
        <v>0</v>
      </c>
      <c r="AU12" s="4">
        <f>IF('9. Score precedent'!$C$3="Score",0,0)</f>
        <v>0</v>
      </c>
      <c r="AV12" s="4">
        <f>IF('9. Score precedent'!$C$3="Score",0,0)</f>
        <v>0</v>
      </c>
      <c r="AW12" s="4">
        <f>IF('9. Score precedent'!$C$3="Score",0,0)</f>
        <v>0</v>
      </c>
      <c r="AX12" s="4">
        <f>IF('9. Score precedent'!$C$3="Score",0,0)</f>
        <v>0</v>
      </c>
      <c r="AY12" s="4">
        <f>IF('9. Score precedent'!$C$3="Score",0,0)</f>
        <v>0</v>
      </c>
      <c r="AZ12" s="4">
        <f>IF('9. Score precedent'!$C$3="Score",0,0)</f>
        <v>0</v>
      </c>
      <c r="BA12" s="4">
        <f>IF('9. Score precedent'!$C$3="Score",0,0)</f>
        <v>0</v>
      </c>
      <c r="BB12" s="4">
        <f>IF('9. Score precedent'!$C$3="Score",0,0)</f>
        <v>0</v>
      </c>
      <c r="BC12" s="4">
        <f>IF('9. Score precedent'!$C$3="Score",0,0)</f>
        <v>0</v>
      </c>
      <c r="BD12" s="4">
        <f>IF('9. Score precedent'!$C$3="Score",0,0)</f>
        <v>0</v>
      </c>
      <c r="BE12" s="4">
        <f>IF('9. Score precedent'!$C$3="Score",0,0)</f>
        <v>0</v>
      </c>
      <c r="BF12" s="4">
        <f>IF('9. Score precedent'!$C$3="Score",0,0)</f>
        <v>0</v>
      </c>
      <c r="BG12" s="4">
        <f>IF('9. Score precedent'!$C$3="Score",0,0)</f>
        <v>0</v>
      </c>
      <c r="BH12" s="4">
        <f>IF('9. Score precedent'!$C$3="Score",0,1)</f>
        <v>0</v>
      </c>
      <c r="BI12" s="4">
        <f>IF('9. Score precedent'!$C$3="Score",0,3)</f>
        <v>0</v>
      </c>
      <c r="BJ12" s="4">
        <f>IF('9. Score precedent'!$C$3="Score",0,3)</f>
        <v>0</v>
      </c>
      <c r="BK12" s="4">
        <f>IF('9. Score precedent'!$C$3="Score",0,3)</f>
        <v>0</v>
      </c>
      <c r="BL12" s="4">
        <f>IF('9. Score precedent'!$C$3="Score",0,3)</f>
        <v>0</v>
      </c>
      <c r="BM12" s="4">
        <f>IF('9. Score precedent'!$C$3="Score",0,1)</f>
        <v>0</v>
      </c>
      <c r="BN12" s="4">
        <f>IF('9. Score precedent'!$C$3="Score",0,1)</f>
        <v>0</v>
      </c>
      <c r="BO12" s="4">
        <f>IF('9. Score precedent'!$C$3="Score",0,0)</f>
        <v>0</v>
      </c>
      <c r="BP12" s="4">
        <f>IF('9. Score precedent'!$C$3="Score",0,0)</f>
        <v>0</v>
      </c>
      <c r="BQ12" s="4">
        <f>IF('9. Score precedent'!$C$3="Score",0,1)</f>
        <v>0</v>
      </c>
      <c r="BR12" s="4">
        <f>IF('9. Score precedent'!$C$3="Score",0,3)</f>
        <v>0</v>
      </c>
      <c r="BS12" s="4">
        <f>IF('9. Score precedent'!$C$3="Score",0,3)</f>
        <v>0</v>
      </c>
      <c r="BT12" s="4">
        <f>IF('9. Score precedent'!$C$3="Score",0,3)</f>
        <v>0</v>
      </c>
      <c r="BU12" s="4">
        <f>IF('9. Score precedent'!$C$3="Score",0,3)</f>
        <v>0</v>
      </c>
      <c r="BV12" s="4">
        <f>IF('9. Score precedent'!$C$3="Score",0,3)</f>
        <v>0</v>
      </c>
      <c r="BW12" s="4">
        <f>IF('9. Score precedent'!$C$3="Score",0,3)</f>
        <v>0</v>
      </c>
      <c r="BX12" s="4">
        <f>IF('9. Score precedent'!$C$3="Score",0,1)</f>
        <v>0</v>
      </c>
      <c r="BY12">
        <f>IF('9. Score precedent'!$C$3="Score",0,0)</f>
        <v>0</v>
      </c>
      <c r="BZ12">
        <f>IF('9. Score precedent'!$C$3="Score",0,0)</f>
        <v>0</v>
      </c>
      <c r="CA12">
        <f>IF('9. Score precedent'!$C$3="Score",0,0)</f>
        <v>0</v>
      </c>
      <c r="CB12">
        <f>IF('9. Score precedent'!$C$3="Score",0,0)</f>
        <v>0</v>
      </c>
      <c r="CC12">
        <f>IF('9. Score precedent'!$C$3="Score",0,0)</f>
        <v>0</v>
      </c>
      <c r="CD12">
        <f>IF('9. Score precedent'!$C$3="Score",0,0)</f>
        <v>0</v>
      </c>
      <c r="CE12">
        <f>IF('9. Score precedent'!$C$3="Score",0,0)</f>
        <v>0</v>
      </c>
      <c r="CF12">
        <f>IF('9. Score precedent'!$C$3="Score",0,0)</f>
        <v>0</v>
      </c>
      <c r="CG12">
        <f>IF('9. Score precedent'!$C$3="Score",0,0)</f>
        <v>0</v>
      </c>
      <c r="CH12">
        <f>IF('9. Score precedent'!$C$3="Score",0,0)</f>
        <v>0</v>
      </c>
      <c r="CI12">
        <f>IF('9. Score precedent'!$C$3="Score",0,0)</f>
        <v>0</v>
      </c>
      <c r="CJ12">
        <f>IF('9. Score precedent'!$C$3="Score",0,0)</f>
        <v>0</v>
      </c>
      <c r="CK12">
        <f>IF('9. Score precedent'!$C$3="Score",0,0)</f>
        <v>0</v>
      </c>
      <c r="CL12">
        <f>IF('9. Score precedent'!$C$3="Score",0,0)</f>
        <v>0</v>
      </c>
      <c r="CM12">
        <f>IF('9. Score precedent'!$C$3="Score",0,0)</f>
        <v>0</v>
      </c>
      <c r="CN12">
        <f>IF('9. Score precedent'!$C$3="Score",0,0)</f>
        <v>0</v>
      </c>
      <c r="CO12">
        <f>IF('9. Score precedent'!$C$3="Score",0,0)</f>
        <v>0</v>
      </c>
      <c r="CP12">
        <f>IF('9. Score precedent'!$C$3="Score",0,0)</f>
        <v>0</v>
      </c>
      <c r="CQ12">
        <f>IF('9. Score precedent'!$C$3="Score",0,0)</f>
        <v>0</v>
      </c>
      <c r="CR12">
        <f>IF('9. Score precedent'!$C$3="Score",0,0)</f>
        <v>0</v>
      </c>
      <c r="CS12">
        <f>IF('9. Score precedent'!$C$3="Score",0,0)</f>
        <v>0</v>
      </c>
      <c r="CT12">
        <f>IF('9. Score precedent'!$C$3="Score",0,0)</f>
        <v>0</v>
      </c>
      <c r="CU12">
        <f>IF('9. Score precedent'!$C$3="Score",0,0)</f>
        <v>0</v>
      </c>
      <c r="CV12">
        <f>IF('9. Score precedent'!$C$3="Score",0,0)</f>
        <v>0</v>
      </c>
      <c r="CW12">
        <f>IF('9. Score precedent'!$C$3="Score",0,0)</f>
        <v>0</v>
      </c>
      <c r="CX12">
        <f>IF('9. Score precedent'!$C$3="Score",0,0)</f>
        <v>0</v>
      </c>
      <c r="CY12">
        <f>IF('9. Score precedent'!$C$3="Score",0,0)</f>
        <v>0</v>
      </c>
      <c r="CZ12">
        <f>IF('9. Score precedent'!$C$3="Score",0,0)</f>
        <v>0</v>
      </c>
      <c r="DA12">
        <f>IF('9. Score precedent'!$C$3="Score",0,0)</f>
        <v>0</v>
      </c>
    </row>
    <row r="13" spans="2:164" x14ac:dyDescent="0.35">
      <c r="B13" s="186" t="e">
        <f>Planning_medecin_LS!#REF!</f>
        <v>#REF!</v>
      </c>
      <c r="C13" s="187"/>
      <c r="D13" s="207">
        <f t="shared" si="3"/>
        <v>8.2352941176470587E-2</v>
      </c>
      <c r="E13" s="187">
        <f>IF('9. Score precedent'!$C$3="Score",,)</f>
        <v>0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>
        <f>IF('9. Score precedent'!$C$3="Score",,)</f>
        <v>0</v>
      </c>
      <c r="Q13" s="187">
        <f>IF('9. Score precedent'!$C$3="Score",,)</f>
        <v>0</v>
      </c>
      <c r="R13" s="187">
        <f>IF('9. Score precedent'!$C$3="Score",,)</f>
        <v>0</v>
      </c>
      <c r="S13" s="187">
        <f>IF('9. Score precedent'!$C$3="Score",,)</f>
        <v>0</v>
      </c>
      <c r="T13" s="187">
        <f>IF('9. Score precedent'!$C$3="Score",,)</f>
        <v>0</v>
      </c>
      <c r="U13" s="172">
        <f>IF('9. Score precedent'!$C$3="Score",,TOTAL)</f>
        <v>0</v>
      </c>
      <c r="V13" s="172">
        <f>IF('9. Score precedent'!$C$3="Score",0,)</f>
        <v>0</v>
      </c>
      <c r="W13" s="172">
        <f>IF('9. Score precedent'!$C$3="Score",0,)</f>
        <v>0</v>
      </c>
      <c r="X13" s="172">
        <f>IF('9. Score precedent'!$C$3="Score",0,)</f>
        <v>0</v>
      </c>
      <c r="Y13" s="172">
        <f>IF('9. Score precedent'!$C$3="Score",0,)</f>
        <v>0</v>
      </c>
      <c r="Z13" s="172">
        <f>IF('9. Score precedent'!$C$3="Score",0,)</f>
        <v>0</v>
      </c>
      <c r="AA13" s="172">
        <f>IF('9. Score precedent'!$C$3="Score",0,)</f>
        <v>0</v>
      </c>
      <c r="AB13" s="172">
        <f>IF('9. Score precedent'!$C$3="Score",1,4)</f>
        <v>1</v>
      </c>
      <c r="AC13" s="172">
        <f>IF('9. Score precedent'!$C$3="Score",0,2)</f>
        <v>0</v>
      </c>
      <c r="AD13" s="172">
        <f>IF('9. Score precedent'!$C$3="Score",0,2)</f>
        <v>0</v>
      </c>
      <c r="AE13" s="172">
        <f>IF('9. Score precedent'!$C$3="Score",0,2)</f>
        <v>0</v>
      </c>
      <c r="AF13" s="172">
        <f>IF('9. Score precedent'!$C$3="Score",0,1)</f>
        <v>0</v>
      </c>
      <c r="AG13" s="172">
        <f>IF('9. Score precedent'!$C$3="Score",0,2)</f>
        <v>0</v>
      </c>
      <c r="AH13" s="172">
        <f>IF('9. Score precedent'!$C$3="Score",0,0)</f>
        <v>0</v>
      </c>
      <c r="AI13" s="172">
        <f>IF('9. Score precedent'!$C$3="Score",0,1)</f>
        <v>0</v>
      </c>
      <c r="AJ13" s="172">
        <f>IF('9. Score precedent'!$C$3="Score",0,0)</f>
        <v>0</v>
      </c>
      <c r="AK13" s="172">
        <f>IF('9. Score precedent'!$C$3="Score",0,0)</f>
        <v>0</v>
      </c>
      <c r="AL13" s="172">
        <f>IF('9. Score precedent'!$C$3="Score",0,0)</f>
        <v>0</v>
      </c>
      <c r="AM13" s="172">
        <f>IF('9. Score precedent'!$C$3="Score",0,0)</f>
        <v>0</v>
      </c>
      <c r="AN13" s="172">
        <f>IF('9. Score precedent'!$C$3="Score",0,0)</f>
        <v>0</v>
      </c>
      <c r="AO13" s="172">
        <f>IF('9. Score precedent'!$C$3="Score",0,0)</f>
        <v>0</v>
      </c>
      <c r="AP13" s="172">
        <f>IF('9. Score precedent'!$C$3="Score",0,0)</f>
        <v>0</v>
      </c>
      <c r="AQ13" s="172">
        <f>IF('9. Score precedent'!$C$3="Score",0,0)</f>
        <v>0</v>
      </c>
      <c r="AR13" s="172">
        <f>IF('9. Score precedent'!$C$3="Score",0,0)</f>
        <v>0</v>
      </c>
      <c r="AS13" s="189">
        <f>IF('9. Score precedent'!$C$3="Score",0,0)</f>
        <v>0</v>
      </c>
      <c r="AT13" s="4">
        <f>IF('9. Score precedent'!$C$3="Score",0,0)</f>
        <v>0</v>
      </c>
      <c r="AU13" s="4">
        <f>IF('9. Score precedent'!$C$3="Score",0,0)</f>
        <v>0</v>
      </c>
      <c r="AV13" s="4">
        <f>IF('9. Score precedent'!$C$3="Score",0,2)</f>
        <v>0</v>
      </c>
      <c r="AW13" s="4">
        <f>IF('9. Score precedent'!$C$3="Score",0,2)</f>
        <v>0</v>
      </c>
      <c r="AX13" s="4">
        <f>IF('9. Score precedent'!$C$3="Score",0,2)</f>
        <v>0</v>
      </c>
      <c r="AY13" s="4">
        <f>IF('9. Score precedent'!$C$3="Score",0,2)</f>
        <v>0</v>
      </c>
      <c r="AZ13" s="4">
        <f>IF('9. Score precedent'!$C$3="Score",0,2)</f>
        <v>0</v>
      </c>
      <c r="BA13" s="4">
        <f>IF('9. Score precedent'!$C$3="Score",0,2)</f>
        <v>0</v>
      </c>
      <c r="BB13" s="4">
        <f>IF('9. Score precedent'!$C$3="Score",0,2)</f>
        <v>0</v>
      </c>
      <c r="BC13" s="4">
        <f>IF('9. Score precedent'!$C$3="Score",0,0)</f>
        <v>0</v>
      </c>
      <c r="BD13" s="4">
        <f>IF('9. Score precedent'!$C$3="Score",0,0)</f>
        <v>0</v>
      </c>
      <c r="BE13" s="4">
        <f>IF('9. Score precedent'!$C$3="Score",0,0)</f>
        <v>0</v>
      </c>
      <c r="BF13" s="4">
        <f>IF('9. Score precedent'!$C$3="Score",0,0)</f>
        <v>0</v>
      </c>
      <c r="BG13" s="4">
        <f>IF('9. Score precedent'!$C$3="Score",0,0)</f>
        <v>0</v>
      </c>
      <c r="BH13" s="4">
        <f>IF('9. Score precedent'!$C$3="Score",0,0)</f>
        <v>0</v>
      </c>
      <c r="BI13" s="4">
        <f>IF('9. Score precedent'!$C$3="Score",0,0)</f>
        <v>0</v>
      </c>
      <c r="BJ13" s="4">
        <f>IF('9. Score precedent'!$C$3="Score",0,0)</f>
        <v>0</v>
      </c>
      <c r="BK13" s="4">
        <f>IF('9. Score precedent'!$C$3="Score",0,1)</f>
        <v>0</v>
      </c>
      <c r="BL13" s="4">
        <f>IF('9. Score precedent'!$C$3="Score",0,1)</f>
        <v>0</v>
      </c>
      <c r="BM13" s="4">
        <f>IF('9. Score precedent'!$C$3="Score",0,1)</f>
        <v>0</v>
      </c>
      <c r="BN13" s="4">
        <f>IF('9. Score precedent'!$C$3="Score",0,1)</f>
        <v>0</v>
      </c>
      <c r="BO13" s="4">
        <f>IF('9. Score precedent'!$C$3="Score",0,1)</f>
        <v>0</v>
      </c>
      <c r="BP13" s="4">
        <f>IF('9. Score precedent'!$C$3="Score",0,2)</f>
        <v>0</v>
      </c>
      <c r="BQ13" s="4">
        <f>IF('9. Score precedent'!$C$3="Score",0,2)</f>
        <v>0</v>
      </c>
      <c r="BR13" s="4">
        <f>IF('9. Score precedent'!$C$3="Score",0,0)</f>
        <v>0</v>
      </c>
      <c r="BS13" s="4">
        <f>IF('9. Score precedent'!$C$3="Score",0,0)</f>
        <v>0</v>
      </c>
      <c r="BT13" s="4">
        <f>IF('9. Score precedent'!$C$3="Score",0,0)</f>
        <v>0</v>
      </c>
      <c r="BU13" s="4">
        <f>IF('9. Score precedent'!$C$3="Score",0,0)</f>
        <v>0</v>
      </c>
      <c r="BV13" s="4">
        <f>IF('9. Score precedent'!$C$3="Score",0,0)</f>
        <v>0</v>
      </c>
      <c r="BW13" s="4">
        <f>IF('9. Score precedent'!$C$3="Score",0,0)</f>
        <v>0</v>
      </c>
      <c r="BX13" s="4">
        <f>IF('9. Score precedent'!$C$3="Score",0,0)</f>
        <v>0</v>
      </c>
      <c r="BY13">
        <f>IF('9. Score precedent'!$C$3="Score",0,0)</f>
        <v>0</v>
      </c>
      <c r="BZ13">
        <f>IF('9. Score precedent'!$C$3="Score",0,0)</f>
        <v>0</v>
      </c>
      <c r="CA13">
        <f>IF('9. Score precedent'!$C$3="Score",0,0)</f>
        <v>0</v>
      </c>
      <c r="CB13">
        <f>IF('9. Score precedent'!$C$3="Score",0,0)</f>
        <v>0</v>
      </c>
      <c r="CC13">
        <f>IF('9. Score precedent'!$C$3="Score",0,0)</f>
        <v>0</v>
      </c>
      <c r="CD13">
        <f>IF('9. Score precedent'!$C$3="Score",0,0)</f>
        <v>0</v>
      </c>
      <c r="CE13">
        <f>IF('9. Score precedent'!$C$3="Score",0,0)</f>
        <v>0</v>
      </c>
      <c r="CF13">
        <f>IF('9. Score precedent'!$C$3="Score",0,0)</f>
        <v>0</v>
      </c>
      <c r="CG13">
        <f>IF('9. Score precedent'!$C$3="Score",0,0)</f>
        <v>0</v>
      </c>
      <c r="CH13">
        <f>IF('9. Score precedent'!$C$3="Score",0,0)</f>
        <v>0</v>
      </c>
      <c r="CI13">
        <f>IF('9. Score precedent'!$C$3="Score",0,0)</f>
        <v>0</v>
      </c>
      <c r="CJ13">
        <f>IF('9. Score precedent'!$C$3="Score",0,0)</f>
        <v>0</v>
      </c>
      <c r="CK13">
        <f>IF('9. Score precedent'!$C$3="Score",0,0)</f>
        <v>0</v>
      </c>
      <c r="CL13">
        <f>IF('9. Score precedent'!$C$3="Score",0,0)</f>
        <v>0</v>
      </c>
      <c r="CM13">
        <f>IF('9. Score precedent'!$C$3="Score",0,0)</f>
        <v>0</v>
      </c>
      <c r="CN13">
        <f>IF('9. Score precedent'!$C$3="Score",0,0)</f>
        <v>0</v>
      </c>
      <c r="CO13">
        <f>IF('9. Score precedent'!$C$3="Score",0,0)</f>
        <v>0</v>
      </c>
      <c r="CP13">
        <f>IF('9. Score precedent'!$C$3="Score",0,0)</f>
        <v>0</v>
      </c>
      <c r="CQ13">
        <f>IF('9. Score precedent'!$C$3="Score",0,0)</f>
        <v>0</v>
      </c>
      <c r="CR13">
        <f>IF('9. Score precedent'!$C$3="Score",0,0)</f>
        <v>0</v>
      </c>
      <c r="CS13">
        <f>IF('9. Score precedent'!$C$3="Score",0,2)</f>
        <v>0</v>
      </c>
      <c r="CT13">
        <f>IF('9. Score precedent'!$C$3="Score",1,4)</f>
        <v>1</v>
      </c>
      <c r="CU13">
        <f>IF('9. Score precedent'!$C$3="Score",1,4)</f>
        <v>1</v>
      </c>
      <c r="CV13">
        <f>IF('9. Score precedent'!$C$3="Score",1,4)</f>
        <v>1</v>
      </c>
      <c r="CW13">
        <f>IF('9. Score precedent'!$C$3="Score",1,4)</f>
        <v>1</v>
      </c>
      <c r="CX13">
        <f>IF('9. Score precedent'!$C$3="Score",1,4)</f>
        <v>1</v>
      </c>
      <c r="CY13">
        <f>IF('9. Score precedent'!$C$3="Score",1,4)</f>
        <v>1</v>
      </c>
      <c r="CZ13">
        <f>IF('9. Score precedent'!$C$3="Score",0,2)</f>
        <v>0</v>
      </c>
      <c r="DA13">
        <f>IF('9. Score precedent'!$C$3="Score",0,1)</f>
        <v>0</v>
      </c>
    </row>
    <row r="14" spans="2:164" x14ac:dyDescent="0.35">
      <c r="B14" s="186" t="e">
        <f>Planning_medecin_LS!#REF!</f>
        <v>#REF!</v>
      </c>
      <c r="C14" s="172"/>
      <c r="D14" s="207">
        <f t="shared" si="3"/>
        <v>0.87058823529411766</v>
      </c>
      <c r="E14" s="188">
        <f>IF('9. Score precedent'!$C$3="Score",,)</f>
        <v>0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>
        <f>IF('9. Score precedent'!$C$3="Score",,)</f>
        <v>0</v>
      </c>
      <c r="Q14" s="188">
        <f>IF('9. Score precedent'!$C$3="Score",,)</f>
        <v>0</v>
      </c>
      <c r="R14" s="187">
        <f>IF('9. Score precedent'!$C$3="Score",,)</f>
        <v>0</v>
      </c>
      <c r="S14" s="188">
        <f>IF('9. Score precedent'!$C$3="Score",,)</f>
        <v>0</v>
      </c>
      <c r="T14" s="187">
        <f>IF('9. Score precedent'!$C$3="Score",,)</f>
        <v>0</v>
      </c>
      <c r="U14" s="172">
        <f>IF('9. Score precedent'!$C$3="Score",,TOTAL)</f>
        <v>0</v>
      </c>
      <c r="V14" s="172">
        <f>IF('9. Score precedent'!$C$3="Score",0,)</f>
        <v>0</v>
      </c>
      <c r="W14" s="172">
        <f>IF('9. Score precedent'!$C$3="Score",0,)</f>
        <v>0</v>
      </c>
      <c r="X14" s="172">
        <f>IF('9. Score precedent'!$C$3="Score",0,)</f>
        <v>0</v>
      </c>
      <c r="Y14" s="172">
        <f>IF('9. Score precedent'!$C$3="Score",0,)</f>
        <v>0</v>
      </c>
      <c r="Z14" s="172">
        <f>IF('9. Score precedent'!$C$3="Score",0,)</f>
        <v>0</v>
      </c>
      <c r="AA14" s="172">
        <f>IF('9. Score precedent'!$C$3="Score",0,)</f>
        <v>0</v>
      </c>
      <c r="AB14" s="172">
        <f>IF('9. Score precedent'!$C$3="Score",1,5)</f>
        <v>1</v>
      </c>
      <c r="AC14" s="172">
        <f>IF('9. Score precedent'!$C$3="Score",1,4)</f>
        <v>1</v>
      </c>
      <c r="AD14" s="172">
        <f>IF('9. Score precedent'!$C$3="Score",1,5)</f>
        <v>1</v>
      </c>
      <c r="AE14" s="172">
        <f>IF('9. Score precedent'!$C$3="Score",1,5)</f>
        <v>1</v>
      </c>
      <c r="AF14" s="172">
        <f>IF('9. Score precedent'!$C$3="Score",1,5)</f>
        <v>1</v>
      </c>
      <c r="AG14" s="172">
        <f>IF('9. Score precedent'!$C$3="Score",1,6)</f>
        <v>1</v>
      </c>
      <c r="AH14" s="172">
        <f>IF('9. Score precedent'!$C$3="Score",1,6)</f>
        <v>1</v>
      </c>
      <c r="AI14" s="172">
        <f>IF('9. Score precedent'!$C$3="Score",1,5)</f>
        <v>1</v>
      </c>
      <c r="AJ14" s="172">
        <f>IF('9. Score precedent'!$C$3="Score",1,5)</f>
        <v>1</v>
      </c>
      <c r="AK14" s="172">
        <f>IF('9. Score precedent'!$C$3="Score",0,3)</f>
        <v>0</v>
      </c>
      <c r="AL14" s="172">
        <f>IF('9. Score precedent'!$C$3="Score",0,3)</f>
        <v>0</v>
      </c>
      <c r="AM14" s="172">
        <f>IF('9. Score precedent'!$C$3="Score",0,1)</f>
        <v>0</v>
      </c>
      <c r="AN14" s="172">
        <f>IF('9. Score precedent'!$C$3="Score",0,1)</f>
        <v>0</v>
      </c>
      <c r="AO14" s="172">
        <f>IF('9. Score precedent'!$C$3="Score",0,2)</f>
        <v>0</v>
      </c>
      <c r="AP14" s="172">
        <f>IF('9. Score precedent'!$C$3="Score",0,2)</f>
        <v>0</v>
      </c>
      <c r="AQ14" s="172">
        <f>IF('9. Score precedent'!$C$3="Score",1,5)</f>
        <v>1</v>
      </c>
      <c r="AR14" s="172">
        <f>IF('9. Score precedent'!$C$3="Score",1,5)</f>
        <v>1</v>
      </c>
      <c r="AS14" s="189">
        <f>IF('9. Score precedent'!$C$3="Score",1,5)</f>
        <v>1</v>
      </c>
      <c r="AT14" s="4">
        <f>IF('9. Score precedent'!$C$3="Score",1,6)</f>
        <v>1</v>
      </c>
      <c r="AU14" s="4">
        <f>IF('9. Score precedent'!$C$3="Score",1,7)</f>
        <v>1</v>
      </c>
      <c r="AV14" s="4">
        <f>IF('9. Score precedent'!$C$3="Score",1,5)</f>
        <v>1</v>
      </c>
      <c r="AW14" s="4">
        <f>IF('9. Score precedent'!$C$3="Score",1,5)</f>
        <v>1</v>
      </c>
      <c r="AX14" s="4">
        <f>IF('9. Score precedent'!$C$3="Score",1,5)</f>
        <v>1</v>
      </c>
      <c r="AY14" s="4">
        <f>IF('9. Score precedent'!$C$3="Score",1,5)</f>
        <v>1</v>
      </c>
      <c r="AZ14" s="4">
        <f>IF('9. Score precedent'!$C$3="Score",1,5)</f>
        <v>1</v>
      </c>
      <c r="BA14" s="4">
        <f>IF('9. Score precedent'!$C$3="Score",1,5)</f>
        <v>1</v>
      </c>
      <c r="BB14" s="4">
        <f>IF('9. Score precedent'!$C$3="Score",1,4)</f>
        <v>1</v>
      </c>
      <c r="BC14" s="4">
        <f>IF('9. Score precedent'!$C$3="Score",1,4)</f>
        <v>1</v>
      </c>
      <c r="BD14" s="4">
        <f>IF('9. Score precedent'!$C$3="Score",1,6)</f>
        <v>1</v>
      </c>
      <c r="BE14" s="4">
        <f>IF('9. Score precedent'!$C$3="Score",1,6)</f>
        <v>1</v>
      </c>
      <c r="BF14" s="4">
        <f>IF('9. Score precedent'!$C$3="Score",1,6)</f>
        <v>1</v>
      </c>
      <c r="BG14" s="4">
        <f>IF('9. Score precedent'!$C$3="Score",1,6)</f>
        <v>1</v>
      </c>
      <c r="BH14" s="4">
        <f>IF('9. Score precedent'!$C$3="Score",1,5)</f>
        <v>1</v>
      </c>
      <c r="BI14" s="4">
        <f>IF('9. Score precedent'!$C$3="Score",1,6)</f>
        <v>1</v>
      </c>
      <c r="BJ14" s="4">
        <f>IF('9. Score precedent'!$C$3="Score",1,7)</f>
        <v>1</v>
      </c>
      <c r="BK14" s="4">
        <f>IF('9. Score precedent'!$C$3="Score",1,6)</f>
        <v>1</v>
      </c>
      <c r="BL14" s="4">
        <f>IF('9. Score precedent'!$C$3="Score",1,6)</f>
        <v>1</v>
      </c>
      <c r="BM14" s="4">
        <f>IF('9. Score precedent'!$C$3="Score",1,5)</f>
        <v>1</v>
      </c>
      <c r="BN14" s="4">
        <f>IF('9. Score precedent'!$C$3="Score",1,6)</f>
        <v>1</v>
      </c>
      <c r="BO14" s="4">
        <f>IF('9. Score precedent'!$C$3="Score",1,8)</f>
        <v>1</v>
      </c>
      <c r="BP14" s="4">
        <f>IF('9. Score precedent'!$C$3="Score",1,8)</f>
        <v>1</v>
      </c>
      <c r="BQ14" s="4">
        <f>IF('9. Score precedent'!$C$3="Score",1,6)</f>
        <v>1</v>
      </c>
      <c r="BR14" s="4">
        <f>IF('9. Score precedent'!$C$3="Score",1,6)</f>
        <v>1</v>
      </c>
      <c r="BS14" s="4">
        <f>IF('9. Score precedent'!$C$3="Score",1,6)</f>
        <v>1</v>
      </c>
      <c r="BT14" s="4">
        <f>IF('9. Score precedent'!$C$3="Score",1,6)</f>
        <v>1</v>
      </c>
      <c r="BU14" s="4">
        <f>IF('9. Score precedent'!$C$3="Score",0,2)</f>
        <v>0</v>
      </c>
      <c r="BV14" s="4">
        <f>IF('9. Score precedent'!$C$3="Score",1,4)</f>
        <v>1</v>
      </c>
      <c r="BW14" s="4">
        <f>IF('9. Score precedent'!$C$3="Score",1,4)</f>
        <v>1</v>
      </c>
      <c r="BX14" s="4">
        <f>IF('9. Score precedent'!$C$3="Score",1,6)</f>
        <v>1</v>
      </c>
      <c r="BY14">
        <f>IF('9. Score precedent'!$C$3="Score",1,6)</f>
        <v>1</v>
      </c>
      <c r="BZ14">
        <f>IF('9. Score precedent'!$C$3="Score",1,6)</f>
        <v>1</v>
      </c>
      <c r="CA14">
        <f>IF('9. Score precedent'!$C$3="Score",1,7)</f>
        <v>1</v>
      </c>
      <c r="CB14">
        <f>IF('9. Score precedent'!$C$3="Score",1,6)</f>
        <v>1</v>
      </c>
      <c r="CC14">
        <f>IF('9. Score precedent'!$C$3="Score",1,6)</f>
        <v>1</v>
      </c>
      <c r="CD14">
        <f>IF('9. Score precedent'!$C$3="Score",1,6)</f>
        <v>1</v>
      </c>
      <c r="CE14">
        <f>IF('9. Score precedent'!$C$3="Score",1,6)</f>
        <v>1</v>
      </c>
      <c r="CF14">
        <f>IF('9. Score precedent'!$C$3="Score",1,8)</f>
        <v>1</v>
      </c>
      <c r="CG14">
        <f>IF('9. Score precedent'!$C$3="Score",1,8)</f>
        <v>1</v>
      </c>
      <c r="CH14">
        <f>IF('9. Score precedent'!$C$3="Score",1,8)</f>
        <v>1</v>
      </c>
      <c r="CI14">
        <f>IF('9. Score precedent'!$C$3="Score",2,9)</f>
        <v>2</v>
      </c>
      <c r="CJ14">
        <f>IF('9. Score precedent'!$C$3="Score",2,11)</f>
        <v>2</v>
      </c>
      <c r="CK14">
        <f>IF('9. Score precedent'!$C$3="Score",2,10)</f>
        <v>2</v>
      </c>
      <c r="CL14">
        <f>IF('9. Score precedent'!$C$3="Score",1,7)</f>
        <v>1</v>
      </c>
      <c r="CM14">
        <f>IF('9. Score precedent'!$C$3="Score",1,5)</f>
        <v>1</v>
      </c>
      <c r="CN14">
        <f>IF('9. Score precedent'!$C$3="Score",1,5)</f>
        <v>1</v>
      </c>
      <c r="CO14">
        <f>IF('9. Score precedent'!$C$3="Score",1,6)</f>
        <v>1</v>
      </c>
      <c r="CP14">
        <f>IF('9. Score precedent'!$C$3="Score",1,7)</f>
        <v>1</v>
      </c>
      <c r="CQ14">
        <f>IF('9. Score precedent'!$C$3="Score",1,7)</f>
        <v>1</v>
      </c>
      <c r="CR14">
        <f>IF('9. Score precedent'!$C$3="Score",1,7)</f>
        <v>1</v>
      </c>
      <c r="CS14">
        <f>IF('9. Score precedent'!$C$3="Score",1,6)</f>
        <v>1</v>
      </c>
      <c r="CT14">
        <f>IF('9. Score precedent'!$C$3="Score",1,6)</f>
        <v>1</v>
      </c>
      <c r="CU14">
        <f>IF('9. Score precedent'!$C$3="Score",1,6)</f>
        <v>1</v>
      </c>
      <c r="CV14">
        <f>IF('9. Score precedent'!$C$3="Score",1,6)</f>
        <v>1</v>
      </c>
      <c r="CW14">
        <f>IF('9. Score precedent'!$C$3="Score",1,6)</f>
        <v>1</v>
      </c>
      <c r="CX14">
        <f>IF('9. Score precedent'!$C$3="Score",1,6)</f>
        <v>1</v>
      </c>
      <c r="CY14">
        <f>IF('9. Score precedent'!$C$3="Score",1,6)</f>
        <v>1</v>
      </c>
      <c r="CZ14">
        <f>IF('9. Score precedent'!$C$3="Score",1,6)</f>
        <v>1</v>
      </c>
      <c r="DA14">
        <f>IF('9. Score precedent'!$C$3="Score",1,6)</f>
        <v>1</v>
      </c>
    </row>
    <row r="15" spans="2:164" x14ac:dyDescent="0.35">
      <c r="B15" s="186" t="e">
        <f>Planning_medecin_LS!#REF!</f>
        <v>#REF!</v>
      </c>
      <c r="C15" s="172"/>
      <c r="D15" s="207">
        <f t="shared" si="3"/>
        <v>0.84705882352941175</v>
      </c>
      <c r="E15" s="188">
        <f>IF('9. Score precedent'!$C$3="Score",,)</f>
        <v>0</v>
      </c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>
        <f>IF('9. Score precedent'!$C$3="Score",,)</f>
        <v>0</v>
      </c>
      <c r="Q15" s="188">
        <f>IF('9. Score precedent'!$C$3="Score",,)</f>
        <v>0</v>
      </c>
      <c r="R15" s="188">
        <f>IF('9. Score precedent'!$C$3="Score",,)</f>
        <v>0</v>
      </c>
      <c r="S15" s="187">
        <f>IF('9. Score precedent'!$C$3="Score",,)</f>
        <v>0</v>
      </c>
      <c r="T15" s="187">
        <f>IF('9. Score precedent'!$C$3="Score",,)</f>
        <v>0</v>
      </c>
      <c r="U15" s="172">
        <f>IF('9. Score precedent'!$C$3="Score",,TOTAL)</f>
        <v>0</v>
      </c>
      <c r="V15" s="172">
        <f>IF('9. Score precedent'!$C$3="Score",0,)</f>
        <v>0</v>
      </c>
      <c r="W15" s="172">
        <f>IF('9. Score precedent'!$C$3="Score",0,)</f>
        <v>0</v>
      </c>
      <c r="X15" s="172">
        <f>IF('9. Score precedent'!$C$3="Score",0,)</f>
        <v>0</v>
      </c>
      <c r="Y15" s="172">
        <f>IF('9. Score precedent'!$C$3="Score",0,)</f>
        <v>0</v>
      </c>
      <c r="Z15" s="172">
        <f>IF('9. Score precedent'!$C$3="Score",0,)</f>
        <v>0</v>
      </c>
      <c r="AA15" s="172">
        <f>IF('9. Score precedent'!$C$3="Score",0,)</f>
        <v>0</v>
      </c>
      <c r="AB15" s="172">
        <f>IF('9. Score precedent'!$C$3="Score",2,10)</f>
        <v>2</v>
      </c>
      <c r="AC15" s="172">
        <f>IF('9. Score precedent'!$C$3="Score",1,7)</f>
        <v>1</v>
      </c>
      <c r="AD15" s="172">
        <f>IF('9. Score precedent'!$C$3="Score",1,8)</f>
        <v>1</v>
      </c>
      <c r="AE15" s="172">
        <f>IF('9. Score precedent'!$C$3="Score",1,6)</f>
        <v>1</v>
      </c>
      <c r="AF15" s="172">
        <f>IF('9. Score precedent'!$C$3="Score",1,6)</f>
        <v>1</v>
      </c>
      <c r="AG15" s="172">
        <f>IF('9. Score precedent'!$C$3="Score",0,3)</f>
        <v>0</v>
      </c>
      <c r="AH15" s="172">
        <f>IF('9. Score precedent'!$C$3="Score",1,4)</f>
        <v>1</v>
      </c>
      <c r="AI15" s="172">
        <f>IF('9. Score precedent'!$C$3="Score",1,7)</f>
        <v>1</v>
      </c>
      <c r="AJ15" s="172">
        <f>IF('9. Score precedent'!$C$3="Score",1,7)</f>
        <v>1</v>
      </c>
      <c r="AK15" s="172">
        <f>IF('9. Score precedent'!$C$3="Score",1,7)</f>
        <v>1</v>
      </c>
      <c r="AL15" s="172">
        <f>IF('9. Score precedent'!$C$3="Score",1,7)</f>
        <v>1</v>
      </c>
      <c r="AM15" s="172">
        <f>IF('9. Score precedent'!$C$3="Score",2,9)</f>
        <v>2</v>
      </c>
      <c r="AN15" s="172">
        <f>IF('9. Score precedent'!$C$3="Score",2,9)</f>
        <v>2</v>
      </c>
      <c r="AO15" s="172">
        <f>IF('9. Score precedent'!$C$3="Score",1,7)</f>
        <v>1</v>
      </c>
      <c r="AP15" s="172">
        <f>IF('9. Score precedent'!$C$3="Score",1,5)</f>
        <v>1</v>
      </c>
      <c r="AQ15" s="172">
        <f>IF('9. Score precedent'!$C$3="Score",1,5)</f>
        <v>1</v>
      </c>
      <c r="AR15" s="172">
        <f>IF('9. Score precedent'!$C$3="Score",1,6)</f>
        <v>1</v>
      </c>
      <c r="AS15" s="189">
        <f>IF('9. Score precedent'!$C$3="Score",1,6)</f>
        <v>1</v>
      </c>
      <c r="AT15" s="4">
        <f>IF('9. Score precedent'!$C$3="Score",1,7)</f>
        <v>1</v>
      </c>
      <c r="AU15" s="4">
        <f>IF('9. Score precedent'!$C$3="Score",1,7)</f>
        <v>1</v>
      </c>
      <c r="AV15" s="4">
        <f>IF('9. Score precedent'!$C$3="Score",2,9)</f>
        <v>2</v>
      </c>
      <c r="AW15" s="4">
        <f>IF('9. Score precedent'!$C$3="Score",2,10)</f>
        <v>2</v>
      </c>
      <c r="AX15" s="4">
        <f>IF('9. Score precedent'!$C$3="Score",1,8)</f>
        <v>1</v>
      </c>
      <c r="AY15" s="4">
        <f>IF('9. Score precedent'!$C$3="Score",1,8)</f>
        <v>1</v>
      </c>
      <c r="AZ15" s="4">
        <f>IF('9. Score precedent'!$C$3="Score",2,10)</f>
        <v>2</v>
      </c>
      <c r="BA15" s="4">
        <f>IF('9. Score precedent'!$C$3="Score",2,12)</f>
        <v>2</v>
      </c>
      <c r="BB15" s="4">
        <f>IF('9. Score precedent'!$C$3="Score",2,10)</f>
        <v>2</v>
      </c>
      <c r="BC15" s="4">
        <f>IF('9. Score precedent'!$C$3="Score",2,9)</f>
        <v>2</v>
      </c>
      <c r="BD15" s="4">
        <f>IF('9. Score precedent'!$C$3="Score",1,7)</f>
        <v>1</v>
      </c>
      <c r="BE15" s="4">
        <f>IF('9. Score precedent'!$C$3="Score",1,7)</f>
        <v>1</v>
      </c>
      <c r="BF15" s="4">
        <f>IF('9. Score precedent'!$C$3="Score",1,6)</f>
        <v>1</v>
      </c>
      <c r="BG15" s="4">
        <f>IF('9. Score precedent'!$C$3="Score",1,6)</f>
        <v>1</v>
      </c>
      <c r="BH15" s="4">
        <f>IF('9. Score precedent'!$C$3="Score",0,2)</f>
        <v>0</v>
      </c>
      <c r="BI15" s="4">
        <f>IF('9. Score precedent'!$C$3="Score",0,3)</f>
        <v>0</v>
      </c>
      <c r="BJ15" s="4">
        <f>IF('9. Score precedent'!$C$3="Score",1,6)</f>
        <v>1</v>
      </c>
      <c r="BK15" s="4">
        <f>IF('9. Score precedent'!$C$3="Score",1,6)</f>
        <v>1</v>
      </c>
      <c r="BL15" s="4">
        <f>IF('9. Score precedent'!$C$3="Score",1,5)</f>
        <v>1</v>
      </c>
      <c r="BM15" s="4">
        <f>IF('9. Score precedent'!$C$3="Score",1,5)</f>
        <v>1</v>
      </c>
      <c r="BN15" s="4">
        <f>IF('9. Score precedent'!$C$3="Score",1,5)</f>
        <v>1</v>
      </c>
      <c r="BO15" s="4">
        <f>IF('9. Score precedent'!$C$3="Score",1,4)</f>
        <v>1</v>
      </c>
      <c r="BP15" s="4">
        <f>IF('9. Score precedent'!$C$3="Score",0,3)</f>
        <v>0</v>
      </c>
      <c r="BQ15" s="4">
        <f>IF('9. Score precedent'!$C$3="Score",0,2)</f>
        <v>0</v>
      </c>
      <c r="BR15" s="4">
        <f>IF('9. Score precedent'!$C$3="Score",0,1)</f>
        <v>0</v>
      </c>
      <c r="BS15" s="4">
        <f>IF('9. Score precedent'!$C$3="Score",0,1)</f>
        <v>0</v>
      </c>
      <c r="BT15" s="4">
        <f>IF('9. Score precedent'!$C$3="Score",0,1)</f>
        <v>0</v>
      </c>
      <c r="BU15" s="4">
        <f>IF('9. Score precedent'!$C$3="Score",0,1)</f>
        <v>0</v>
      </c>
      <c r="BV15" s="4">
        <f>IF('9. Score precedent'!$C$3="Score",0,1)</f>
        <v>0</v>
      </c>
      <c r="BW15" s="4">
        <f>IF('9. Score precedent'!$C$3="Score",0,0)</f>
        <v>0</v>
      </c>
      <c r="BX15" s="4">
        <f>IF('9. Score precedent'!$C$3="Score",0,0)</f>
        <v>0</v>
      </c>
      <c r="BY15">
        <f>IF('9. Score precedent'!$C$3="Score",0,0)</f>
        <v>0</v>
      </c>
      <c r="BZ15">
        <f>IF('9. Score precedent'!$C$3="Score",0,0)</f>
        <v>0</v>
      </c>
      <c r="CA15">
        <f>IF('9. Score precedent'!$C$3="Score",0,0)</f>
        <v>0</v>
      </c>
      <c r="CB15">
        <f>IF('9. Score precedent'!$C$3="Score",0,1)</f>
        <v>0</v>
      </c>
      <c r="CC15">
        <f>IF('9. Score precedent'!$C$3="Score",1,4)</f>
        <v>1</v>
      </c>
      <c r="CD15">
        <f>IF('9. Score precedent'!$C$3="Score",1,5)</f>
        <v>1</v>
      </c>
      <c r="CE15">
        <f>IF('9. Score precedent'!$C$3="Score",1,5)</f>
        <v>1</v>
      </c>
      <c r="CF15">
        <f>IF('9. Score precedent'!$C$3="Score",1,8)</f>
        <v>1</v>
      </c>
      <c r="CG15">
        <f>IF('9. Score precedent'!$C$3="Score",2,11)</f>
        <v>2</v>
      </c>
      <c r="CH15">
        <f>IF('9. Score precedent'!$C$3="Score",2,10)</f>
        <v>2</v>
      </c>
      <c r="CI15">
        <f>IF('9. Score precedent'!$C$3="Score",2,10)</f>
        <v>2</v>
      </c>
      <c r="CJ15">
        <f>IF('9. Score precedent'!$C$3="Score",2,10)</f>
        <v>2</v>
      </c>
      <c r="CK15">
        <f>IF('9. Score precedent'!$C$3="Score",1,8)</f>
        <v>1</v>
      </c>
      <c r="CL15">
        <f>IF('9. Score precedent'!$C$3="Score",1,8)</f>
        <v>1</v>
      </c>
      <c r="CM15">
        <f>IF('9. Score precedent'!$C$3="Score",1,6)</f>
        <v>1</v>
      </c>
      <c r="CN15">
        <f>IF('9. Score precedent'!$C$3="Score",1,7)</f>
        <v>1</v>
      </c>
      <c r="CO15">
        <f>IF('9. Score precedent'!$C$3="Score",1,6)</f>
        <v>1</v>
      </c>
      <c r="CP15">
        <f>IF('9. Score precedent'!$C$3="Score",0,2)</f>
        <v>0</v>
      </c>
      <c r="CQ15">
        <f>IF('9. Score precedent'!$C$3="Score",0,2)</f>
        <v>0</v>
      </c>
      <c r="CR15">
        <f>IF('9. Score precedent'!$C$3="Score",0,2)</f>
        <v>0</v>
      </c>
      <c r="CS15">
        <f>IF('9. Score precedent'!$C$3="Score",1,5)</f>
        <v>1</v>
      </c>
      <c r="CT15">
        <f>IF('9. Score precedent'!$C$3="Score",1,6)</f>
        <v>1</v>
      </c>
      <c r="CU15">
        <f>IF('9. Score precedent'!$C$3="Score",1,6)</f>
        <v>1</v>
      </c>
      <c r="CV15">
        <f>IF('9. Score precedent'!$C$3="Score",1,6)</f>
        <v>1</v>
      </c>
      <c r="CW15">
        <f>IF('9. Score precedent'!$C$3="Score",1,6)</f>
        <v>1</v>
      </c>
      <c r="CX15">
        <f>IF('9. Score precedent'!$C$3="Score",1,6)</f>
        <v>1</v>
      </c>
      <c r="CY15">
        <f>IF('9. Score precedent'!$C$3="Score",1,5)</f>
        <v>1</v>
      </c>
      <c r="CZ15">
        <f>IF('9. Score precedent'!$C$3="Score",1,6)</f>
        <v>1</v>
      </c>
      <c r="DA15">
        <f>IF('9. Score precedent'!$C$3="Score",1,6)</f>
        <v>1</v>
      </c>
    </row>
    <row r="16" spans="2:164" x14ac:dyDescent="0.35">
      <c r="B16" s="186" t="e">
        <f>Planning_medecin_LS!#REF!</f>
        <v>#REF!</v>
      </c>
      <c r="C16" s="172"/>
      <c r="D16" s="207">
        <f t="shared" si="3"/>
        <v>0.32941176470588235</v>
      </c>
      <c r="E16" s="188">
        <f>IF('9. Score precedent'!$C$3="Score",,)</f>
        <v>0</v>
      </c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>
        <f>IF('9. Score precedent'!$C$3="Score",,)</f>
        <v>0</v>
      </c>
      <c r="Q16" s="188">
        <f>IF('9. Score precedent'!$C$3="Score",,)</f>
        <v>0</v>
      </c>
      <c r="R16" s="187">
        <f>IF('9. Score precedent'!$C$3="Score",,)</f>
        <v>0</v>
      </c>
      <c r="S16" s="188">
        <f>IF('9. Score precedent'!$C$3="Score",,)</f>
        <v>0</v>
      </c>
      <c r="T16" s="187">
        <f>IF('9. Score precedent'!$C$3="Score",,)</f>
        <v>0</v>
      </c>
      <c r="U16" s="172">
        <f>IF('9. Score precedent'!$C$3="Score",,TOTAL)</f>
        <v>0</v>
      </c>
      <c r="V16" s="172">
        <f>IF('9. Score precedent'!$C$3="Score",0,)</f>
        <v>0</v>
      </c>
      <c r="W16" s="172">
        <f>IF('9. Score precedent'!$C$3="Score",0,)</f>
        <v>0</v>
      </c>
      <c r="X16" s="172">
        <f>IF('9. Score precedent'!$C$3="Score",0,)</f>
        <v>0</v>
      </c>
      <c r="Y16" s="172">
        <f>IF('9. Score precedent'!$C$3="Score",0,)</f>
        <v>0</v>
      </c>
      <c r="Z16" s="172">
        <f>IF('9. Score precedent'!$C$3="Score",0,)</f>
        <v>0</v>
      </c>
      <c r="AA16" s="172">
        <f>IF('9. Score precedent'!$C$3="Score",0,)</f>
        <v>0</v>
      </c>
      <c r="AB16" s="172">
        <f>IF('9. Score precedent'!$C$3="Score",0,0)</f>
        <v>0</v>
      </c>
      <c r="AC16" s="172">
        <f>IF('9. Score precedent'!$C$3="Score",0,0)</f>
        <v>0</v>
      </c>
      <c r="AD16" s="172">
        <f>IF('9. Score precedent'!$C$3="Score",0,1)</f>
        <v>0</v>
      </c>
      <c r="AE16" s="172">
        <f>IF('9. Score precedent'!$C$3="Score",0,1)</f>
        <v>0</v>
      </c>
      <c r="AF16" s="172">
        <f>IF('9. Score precedent'!$C$3="Score",0,1)</f>
        <v>0</v>
      </c>
      <c r="AG16" s="172">
        <f>IF('9. Score precedent'!$C$3="Score",0,1)</f>
        <v>0</v>
      </c>
      <c r="AH16" s="172">
        <f>IF('9. Score precedent'!$C$3="Score",0,1)</f>
        <v>0</v>
      </c>
      <c r="AI16" s="172">
        <f>IF('9. Score precedent'!$C$3="Score",0,1)</f>
        <v>0</v>
      </c>
      <c r="AJ16" s="172">
        <f>IF('9. Score precedent'!$C$3="Score",0,1)</f>
        <v>0</v>
      </c>
      <c r="AK16" s="172">
        <f>IF('9. Score precedent'!$C$3="Score",0,0)</f>
        <v>0</v>
      </c>
      <c r="AL16" s="172">
        <f>IF('9. Score precedent'!$C$3="Score",0,0)</f>
        <v>0</v>
      </c>
      <c r="AM16" s="172">
        <f>IF('9. Score precedent'!$C$3="Score",0,0)</f>
        <v>0</v>
      </c>
      <c r="AN16" s="172">
        <f>IF('9. Score precedent'!$C$3="Score",0,3)</f>
        <v>0</v>
      </c>
      <c r="AO16" s="172">
        <f>IF('9. Score precedent'!$C$3="Score",1,4)</f>
        <v>1</v>
      </c>
      <c r="AP16" s="172">
        <f>IF('9. Score precedent'!$C$3="Score",1,6)</f>
        <v>1</v>
      </c>
      <c r="AQ16" s="172">
        <f>IF('9. Score precedent'!$C$3="Score",1,5)</f>
        <v>1</v>
      </c>
      <c r="AR16" s="172">
        <f>IF('9. Score precedent'!$C$3="Score",1,5)</f>
        <v>1</v>
      </c>
      <c r="AS16" s="189">
        <f>IF('9. Score precedent'!$C$3="Score",1,5)</f>
        <v>1</v>
      </c>
      <c r="AT16" s="4">
        <f>IF('9. Score precedent'!$C$3="Score",1,5)</f>
        <v>1</v>
      </c>
      <c r="AU16" s="4">
        <f>IF('9. Score precedent'!$C$3="Score",0,1)</f>
        <v>0</v>
      </c>
      <c r="AV16" s="4">
        <f>IF('9. Score precedent'!$C$3="Score",0,2)</f>
        <v>0</v>
      </c>
      <c r="AW16" s="4">
        <f>IF('9. Score precedent'!$C$3="Score",0,1)</f>
        <v>0</v>
      </c>
      <c r="AX16" s="4">
        <f>IF('9. Score precedent'!$C$3="Score",0,1)</f>
        <v>0</v>
      </c>
      <c r="AY16" s="4">
        <f>IF('9. Score precedent'!$C$3="Score",0,1)</f>
        <v>0</v>
      </c>
      <c r="AZ16" s="4">
        <f>IF('9. Score precedent'!$C$3="Score",0,1)</f>
        <v>0</v>
      </c>
      <c r="BA16" s="4">
        <f>IF('9. Score precedent'!$C$3="Score",0,1)</f>
        <v>0</v>
      </c>
      <c r="BB16" s="4">
        <f>IF('9. Score precedent'!$C$3="Score",0,0)</f>
        <v>0</v>
      </c>
      <c r="BC16" s="4">
        <f>IF('9. Score precedent'!$C$3="Score",0,0)</f>
        <v>0</v>
      </c>
      <c r="BD16" s="4">
        <f>IF('9. Score precedent'!$C$3="Score",0,0)</f>
        <v>0</v>
      </c>
      <c r="BE16" s="4">
        <f>IF('9. Score precedent'!$C$3="Score",0,0)</f>
        <v>0</v>
      </c>
      <c r="BF16" s="4">
        <f>IF('9. Score precedent'!$C$3="Score",0,0)</f>
        <v>0</v>
      </c>
      <c r="BG16" s="4">
        <f>IF('9. Score precedent'!$C$3="Score",0,0)</f>
        <v>0</v>
      </c>
      <c r="BH16" s="4">
        <f>IF('9. Score precedent'!$C$3="Score",0,0)</f>
        <v>0</v>
      </c>
      <c r="BI16" s="4">
        <f>IF('9. Score precedent'!$C$3="Score",0,0)</f>
        <v>0</v>
      </c>
      <c r="BJ16" s="4">
        <f>IF('9. Score precedent'!$C$3="Score",0,1)</f>
        <v>0</v>
      </c>
      <c r="BK16" s="4">
        <f>IF('9. Score precedent'!$C$3="Score",0,2)</f>
        <v>0</v>
      </c>
      <c r="BL16" s="4">
        <f>IF('9. Score precedent'!$C$3="Score",1,4)</f>
        <v>1</v>
      </c>
      <c r="BM16" s="4">
        <f>IF('9. Score precedent'!$C$3="Score",1,5)</f>
        <v>1</v>
      </c>
      <c r="BN16" s="4">
        <f>IF('9. Score precedent'!$C$3="Score",1,5)</f>
        <v>1</v>
      </c>
      <c r="BO16" s="4">
        <f>IF('9. Score precedent'!$C$3="Score",1,5)</f>
        <v>1</v>
      </c>
      <c r="BP16" s="4">
        <f>IF('9. Score precedent'!$C$3="Score",1,5)</f>
        <v>1</v>
      </c>
      <c r="BQ16" s="4">
        <f>IF('9. Score precedent'!$C$3="Score",0,1)</f>
        <v>0</v>
      </c>
      <c r="BR16" s="4">
        <f>IF('9. Score precedent'!$C$3="Score",0,1)</f>
        <v>0</v>
      </c>
      <c r="BS16" s="4">
        <f>IF('9. Score precedent'!$C$3="Score",1,4)</f>
        <v>1</v>
      </c>
      <c r="BT16" s="4">
        <f>IF('9. Score precedent'!$C$3="Score",0,3)</f>
        <v>0</v>
      </c>
      <c r="BU16" s="4">
        <f>IF('9. Score precedent'!$C$3="Score",0,3)</f>
        <v>0</v>
      </c>
      <c r="BV16" s="4">
        <f>IF('9. Score precedent'!$C$3="Score",0,3)</f>
        <v>0</v>
      </c>
      <c r="BW16" s="4">
        <f>IF('9. Score precedent'!$C$3="Score",1,6)</f>
        <v>1</v>
      </c>
      <c r="BX16" s="4">
        <f>IF('9. Score precedent'!$C$3="Score",1,5)</f>
        <v>1</v>
      </c>
      <c r="BY16">
        <f>IF('9. Score precedent'!$C$3="Score",1,7)</f>
        <v>1</v>
      </c>
      <c r="BZ16">
        <f>IF('9. Score precedent'!$C$3="Score",2,9)</f>
        <v>2</v>
      </c>
      <c r="CA16">
        <f>IF('9. Score precedent'!$C$3="Score",1,7)</f>
        <v>1</v>
      </c>
      <c r="CB16">
        <f>IF('9. Score precedent'!$C$3="Score",1,7)</f>
        <v>1</v>
      </c>
      <c r="CC16">
        <f>IF('9. Score precedent'!$C$3="Score",1,7)</f>
        <v>1</v>
      </c>
      <c r="CD16">
        <f>IF('9. Score precedent'!$C$3="Score",1,6)</f>
        <v>1</v>
      </c>
      <c r="CE16">
        <f>IF('9. Score precedent'!$C$3="Score",1,5)</f>
        <v>1</v>
      </c>
      <c r="CF16">
        <f>IF('9. Score precedent'!$C$3="Score",0,2)</f>
        <v>0</v>
      </c>
      <c r="CG16">
        <f>IF('9. Score precedent'!$C$3="Score",0,3)</f>
        <v>0</v>
      </c>
      <c r="CH16">
        <f>IF('9. Score precedent'!$C$3="Score",0,1)</f>
        <v>0</v>
      </c>
      <c r="CI16">
        <f>IF('9. Score precedent'!$C$3="Score",0,1)</f>
        <v>0</v>
      </c>
      <c r="CJ16">
        <f>IF('9. Score precedent'!$C$3="Score",0,1)</f>
        <v>0</v>
      </c>
      <c r="CK16">
        <f>IF('9. Score precedent'!$C$3="Score",0,1)</f>
        <v>0</v>
      </c>
      <c r="CL16">
        <f>IF('9. Score precedent'!$C$3="Score",0,3)</f>
        <v>0</v>
      </c>
      <c r="CM16">
        <f>IF('9. Score precedent'!$C$3="Score",0,2)</f>
        <v>0</v>
      </c>
      <c r="CN16">
        <f>IF('9. Score precedent'!$C$3="Score",0,2)</f>
        <v>0</v>
      </c>
      <c r="CO16">
        <f>IF('9. Score precedent'!$C$3="Score",1,4)</f>
        <v>1</v>
      </c>
      <c r="CP16">
        <f>IF('9. Score precedent'!$C$3="Score",1,4)</f>
        <v>1</v>
      </c>
      <c r="CQ16">
        <f>IF('9. Score precedent'!$C$3="Score",1,4)</f>
        <v>1</v>
      </c>
      <c r="CR16">
        <f>IF('9. Score precedent'!$C$3="Score",1,4)</f>
        <v>1</v>
      </c>
      <c r="CS16">
        <f>IF('9. Score precedent'!$C$3="Score",0,1)</f>
        <v>0</v>
      </c>
      <c r="CT16">
        <f>IF('9. Score precedent'!$C$3="Score",0,1)</f>
        <v>0</v>
      </c>
      <c r="CU16">
        <f>IF('9. Score precedent'!$C$3="Score",0,0)</f>
        <v>0</v>
      </c>
      <c r="CV16">
        <f>IF('9. Score precedent'!$C$3="Score",0,2)</f>
        <v>0</v>
      </c>
      <c r="CW16">
        <f>IF('9. Score precedent'!$C$3="Score",0,3)</f>
        <v>0</v>
      </c>
      <c r="CX16">
        <f>IF('9. Score precedent'!$C$3="Score",0,3)</f>
        <v>0</v>
      </c>
      <c r="CY16">
        <f>IF('9. Score precedent'!$C$3="Score",0,3)</f>
        <v>0</v>
      </c>
      <c r="CZ16">
        <f>IF('9. Score precedent'!$C$3="Score",1,5)</f>
        <v>1</v>
      </c>
      <c r="DA16">
        <f>IF('9. Score precedent'!$C$3="Score",1,6)</f>
        <v>1</v>
      </c>
    </row>
    <row r="17" spans="2:105" x14ac:dyDescent="0.35">
      <c r="B17" s="186" t="e">
        <f>Planning_medecin_LS!#REF!</f>
        <v>#REF!</v>
      </c>
      <c r="C17" s="172"/>
      <c r="D17" s="207">
        <f t="shared" si="3"/>
        <v>0.38823529411764707</v>
      </c>
      <c r="E17" s="188">
        <f>IF('9. Score precedent'!$C$3="Score",,)</f>
        <v>0</v>
      </c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>
        <f>IF('9. Score precedent'!$C$3="Score",,)</f>
        <v>0</v>
      </c>
      <c r="Q17" s="187">
        <f>IF('9. Score precedent'!$C$3="Score",,)</f>
        <v>0</v>
      </c>
      <c r="R17" s="188">
        <f>IF('9. Score precedent'!$C$3="Score",,)</f>
        <v>0</v>
      </c>
      <c r="S17" s="188">
        <f>IF('9. Score precedent'!$C$3="Score",,)</f>
        <v>0</v>
      </c>
      <c r="T17" s="188">
        <f>IF('9. Score precedent'!$C$3="Score",,)</f>
        <v>0</v>
      </c>
      <c r="U17" s="172">
        <f>IF('9. Score precedent'!$C$3="Score",,TOTAL)</f>
        <v>0</v>
      </c>
      <c r="V17" s="172">
        <f>IF('9. Score precedent'!$C$3="Score",0,)</f>
        <v>0</v>
      </c>
      <c r="W17" s="172">
        <f>IF('9. Score precedent'!$C$3="Score",0,)</f>
        <v>0</v>
      </c>
      <c r="X17" s="172">
        <f>IF('9. Score precedent'!$C$3="Score",0,)</f>
        <v>0</v>
      </c>
      <c r="Y17" s="172">
        <f>IF('9. Score precedent'!$C$3="Score",0,)</f>
        <v>0</v>
      </c>
      <c r="Z17" s="172">
        <f>IF('9. Score precedent'!$C$3="Score",0,)</f>
        <v>0</v>
      </c>
      <c r="AA17" s="172">
        <f>IF('9. Score precedent'!$C$3="Score",0,)</f>
        <v>0</v>
      </c>
      <c r="AB17" s="172">
        <f>IF('9. Score precedent'!$C$3="Score",1,4)</f>
        <v>1</v>
      </c>
      <c r="AC17" s="172">
        <f>IF('9. Score precedent'!$C$3="Score",1,5)</f>
        <v>1</v>
      </c>
      <c r="AD17" s="172">
        <f>IF('9. Score precedent'!$C$3="Score",1,5)</f>
        <v>1</v>
      </c>
      <c r="AE17" s="172">
        <f>IF('9. Score precedent'!$C$3="Score",1,5)</f>
        <v>1</v>
      </c>
      <c r="AF17" s="172">
        <f>IF('9. Score precedent'!$C$3="Score",1,7)</f>
        <v>1</v>
      </c>
      <c r="AG17" s="172">
        <f>IF('9. Score precedent'!$C$3="Score",1,6)</f>
        <v>1</v>
      </c>
      <c r="AH17" s="172">
        <f>IF('9. Score precedent'!$C$3="Score",1,4)</f>
        <v>1</v>
      </c>
      <c r="AI17" s="172">
        <f>IF('9. Score precedent'!$C$3="Score",0,1)</f>
        <v>0</v>
      </c>
      <c r="AJ17" s="172">
        <f>IF('9. Score precedent'!$C$3="Score",0,2)</f>
        <v>0</v>
      </c>
      <c r="AK17" s="172">
        <f>IF('9. Score precedent'!$C$3="Score",0,2)</f>
        <v>0</v>
      </c>
      <c r="AL17" s="172">
        <f>IF('9. Score precedent'!$C$3="Score",0,3)</f>
        <v>0</v>
      </c>
      <c r="AM17" s="172">
        <f>IF('9. Score precedent'!$C$3="Score",0,3)</f>
        <v>0</v>
      </c>
      <c r="AN17" s="172">
        <f>IF('9. Score precedent'!$C$3="Score",1,4)</f>
        <v>1</v>
      </c>
      <c r="AO17" s="172">
        <f>IF('9. Score precedent'!$C$3="Score",1,4)</f>
        <v>1</v>
      </c>
      <c r="AP17" s="172">
        <f>IF('9. Score precedent'!$C$3="Score",0,3)</f>
        <v>0</v>
      </c>
      <c r="AQ17" s="172">
        <f>IF('9. Score precedent'!$C$3="Score",0,1)</f>
        <v>0</v>
      </c>
      <c r="AR17" s="172">
        <f>IF('9. Score precedent'!$C$3="Score",0,1)</f>
        <v>0</v>
      </c>
      <c r="AS17" s="189">
        <f>IF('9. Score precedent'!$C$3="Score",0,0)</f>
        <v>0</v>
      </c>
      <c r="AT17" s="4">
        <f>IF('9. Score precedent'!$C$3="Score",0,0)</f>
        <v>0</v>
      </c>
      <c r="AU17" s="4">
        <f>IF('9. Score precedent'!$C$3="Score",0,1)</f>
        <v>0</v>
      </c>
      <c r="AV17" s="4">
        <f>IF('9. Score precedent'!$C$3="Score",0,1)</f>
        <v>0</v>
      </c>
      <c r="AW17" s="4">
        <f>IF('9. Score precedent'!$C$3="Score",0,0)</f>
        <v>0</v>
      </c>
      <c r="AX17" s="4">
        <f>IF('9. Score precedent'!$C$3="Score",0,0)</f>
        <v>0</v>
      </c>
      <c r="AY17" s="4">
        <f>IF('9. Score precedent'!$C$3="Score",0,1)</f>
        <v>0</v>
      </c>
      <c r="AZ17" s="4">
        <f>IF('9. Score precedent'!$C$3="Score",0,2)</f>
        <v>0</v>
      </c>
      <c r="BA17" s="4">
        <f>IF('9. Score precedent'!$C$3="Score",0,2)</f>
        <v>0</v>
      </c>
      <c r="BB17" s="4">
        <f>IF('9. Score precedent'!$C$3="Score",1,4)</f>
        <v>1</v>
      </c>
      <c r="BC17" s="4">
        <f>IF('9. Score precedent'!$C$3="Score",1,4)</f>
        <v>1</v>
      </c>
      <c r="BD17" s="4">
        <f>IF('9. Score precedent'!$C$3="Score",1,4)</f>
        <v>1</v>
      </c>
      <c r="BE17" s="4">
        <f>IF('9. Score precedent'!$C$3="Score",0,3)</f>
        <v>0</v>
      </c>
      <c r="BF17" s="4">
        <f>IF('9. Score precedent'!$C$3="Score",0,0)</f>
        <v>0</v>
      </c>
      <c r="BG17" s="4">
        <f>IF('9. Score precedent'!$C$3="Score",0,0)</f>
        <v>0</v>
      </c>
      <c r="BH17" s="4">
        <f>IF('9. Score precedent'!$C$3="Score",0,2)</f>
        <v>0</v>
      </c>
      <c r="BI17" s="4">
        <f>IF('9. Score precedent'!$C$3="Score",0,3)</f>
        <v>0</v>
      </c>
      <c r="BJ17" s="4">
        <f>IF('9. Score precedent'!$C$3="Score",0,3)</f>
        <v>0</v>
      </c>
      <c r="BK17" s="4">
        <f>IF('9. Score precedent'!$C$3="Score",0,3)</f>
        <v>0</v>
      </c>
      <c r="BL17" s="4">
        <f>IF('9. Score precedent'!$C$3="Score",0,2)</f>
        <v>0</v>
      </c>
      <c r="BM17" s="4">
        <f>IF('9. Score precedent'!$C$3="Score",0,2)</f>
        <v>0</v>
      </c>
      <c r="BN17" s="4">
        <f>IF('9. Score precedent'!$C$3="Score",0,2)</f>
        <v>0</v>
      </c>
      <c r="BO17" s="4">
        <f>IF('9. Score precedent'!$C$3="Score",0,0)</f>
        <v>0</v>
      </c>
      <c r="BP17" s="4">
        <f>IF('9. Score precedent'!$C$3="Score",0,0)</f>
        <v>0</v>
      </c>
      <c r="BQ17" s="4">
        <f>IF('9. Score precedent'!$C$3="Score",0,0)</f>
        <v>0</v>
      </c>
      <c r="BR17" s="4">
        <f>IF('9. Score precedent'!$C$3="Score",0,0)</f>
        <v>0</v>
      </c>
      <c r="BS17" s="4">
        <f>IF('9. Score precedent'!$C$3="Score",0,0)</f>
        <v>0</v>
      </c>
      <c r="BT17" s="4">
        <f>IF('9. Score precedent'!$C$3="Score",0,1)</f>
        <v>0</v>
      </c>
      <c r="BU17" s="4">
        <f>IF('9. Score precedent'!$C$3="Score",0,2)</f>
        <v>0</v>
      </c>
      <c r="BV17" s="4">
        <f>IF('9. Score precedent'!$C$3="Score",0,2)</f>
        <v>0</v>
      </c>
      <c r="BW17" s="4">
        <f>IF('9. Score precedent'!$C$3="Score",0,3)</f>
        <v>0</v>
      </c>
      <c r="BX17" s="4">
        <f>IF('9. Score precedent'!$C$3="Score",1,6)</f>
        <v>1</v>
      </c>
      <c r="BY17">
        <f>IF('9. Score precedent'!$C$3="Score",1,7)</f>
        <v>1</v>
      </c>
      <c r="BZ17">
        <f>IF('9. Score precedent'!$C$3="Score",2,9)</f>
        <v>2</v>
      </c>
      <c r="CA17">
        <f>IF('9. Score precedent'!$C$3="Score",1,6)</f>
        <v>1</v>
      </c>
      <c r="CB17">
        <f>IF('9. Score precedent'!$C$3="Score",1,8)</f>
        <v>1</v>
      </c>
      <c r="CC17">
        <f>IF('9. Score precedent'!$C$3="Score",2,10)</f>
        <v>2</v>
      </c>
      <c r="CD17">
        <f>IF('9. Score precedent'!$C$3="Score",2,9)</f>
        <v>2</v>
      </c>
      <c r="CE17">
        <f>IF('9. Score precedent'!$C$3="Score",1,7)</f>
        <v>1</v>
      </c>
      <c r="CF17">
        <f>IF('9. Score precedent'!$C$3="Score",1,5)</f>
        <v>1</v>
      </c>
      <c r="CG17">
        <f>IF('9. Score precedent'!$C$3="Score",1,5)</f>
        <v>1</v>
      </c>
      <c r="CH17">
        <f>IF('9. Score precedent'!$C$3="Score",1,4)</f>
        <v>1</v>
      </c>
      <c r="CI17">
        <f>IF('9. Score precedent'!$C$3="Score",0,1)</f>
        <v>0</v>
      </c>
      <c r="CJ17">
        <f>IF('9. Score precedent'!$C$3="Score",1,4)</f>
        <v>1</v>
      </c>
      <c r="CK17">
        <f>IF('9. Score precedent'!$C$3="Score",1,4)</f>
        <v>1</v>
      </c>
      <c r="CL17">
        <f>IF('9. Score precedent'!$C$3="Score",1,6)</f>
        <v>1</v>
      </c>
      <c r="CM17">
        <f>IF('9. Score precedent'!$C$3="Score",1,6)</f>
        <v>1</v>
      </c>
      <c r="CN17">
        <f>IF('9. Score precedent'!$C$3="Score",1,6)</f>
        <v>1</v>
      </c>
      <c r="CO17">
        <f>IF('9. Score precedent'!$C$3="Score",1,6)</f>
        <v>1</v>
      </c>
      <c r="CP17">
        <f>IF('9. Score precedent'!$C$3="Score",1,5)</f>
        <v>1</v>
      </c>
      <c r="CQ17">
        <f>IF('9. Score precedent'!$C$3="Score",0,2)</f>
        <v>0</v>
      </c>
      <c r="CR17">
        <f>IF('9. Score precedent'!$C$3="Score",0,2)</f>
        <v>0</v>
      </c>
      <c r="CS17">
        <f>IF('9. Score precedent'!$C$3="Score",0,1)</f>
        <v>0</v>
      </c>
      <c r="CT17">
        <f>IF('9. Score precedent'!$C$3="Score",0,1)</f>
        <v>0</v>
      </c>
      <c r="CU17">
        <f>IF('9. Score precedent'!$C$3="Score",0,1)</f>
        <v>0</v>
      </c>
      <c r="CV17">
        <f>IF('9. Score precedent'!$C$3="Score",0,1)</f>
        <v>0</v>
      </c>
      <c r="CW17">
        <f>IF('9. Score precedent'!$C$3="Score",0,2)</f>
        <v>0</v>
      </c>
      <c r="CX17">
        <f>IF('9. Score precedent'!$C$3="Score",0,2)</f>
        <v>0</v>
      </c>
      <c r="CY17">
        <f>IF('9. Score precedent'!$C$3="Score",0,2)</f>
        <v>0</v>
      </c>
      <c r="CZ17">
        <f>IF('9. Score precedent'!$C$3="Score",0,2)</f>
        <v>0</v>
      </c>
      <c r="DA17">
        <f>IF('9. Score precedent'!$C$3="Score",0,2)</f>
        <v>0</v>
      </c>
    </row>
    <row r="18" spans="2:105" x14ac:dyDescent="0.35">
      <c r="B18" s="186" t="e">
        <f>Planning_medecin_LS!#REF!</f>
        <v>#REF!</v>
      </c>
      <c r="C18" s="172"/>
      <c r="D18" s="207">
        <f t="shared" si="3"/>
        <v>0.23529411764705882</v>
      </c>
      <c r="E18" s="188">
        <f>IF('9. Score precedent'!$C$3="Score",,)</f>
        <v>0</v>
      </c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>
        <f>IF('9. Score precedent'!$C$3="Score",,)</f>
        <v>0</v>
      </c>
      <c r="Q18" s="187">
        <f>IF('9. Score precedent'!$C$3="Score",,)</f>
        <v>0</v>
      </c>
      <c r="R18" s="188">
        <f>IF('9. Score precedent'!$C$3="Score",,)</f>
        <v>0</v>
      </c>
      <c r="S18" s="188">
        <f>IF('9. Score precedent'!$C$3="Score",,)</f>
        <v>0</v>
      </c>
      <c r="T18" s="188">
        <f>IF('9. Score precedent'!$C$3="Score",,)</f>
        <v>0</v>
      </c>
      <c r="U18" s="172">
        <f>IF('9. Score precedent'!$C$3="Score",,TOTAL)</f>
        <v>0</v>
      </c>
      <c r="V18" s="172">
        <f>IF('9. Score precedent'!$C$3="Score",0,)</f>
        <v>0</v>
      </c>
      <c r="W18" s="172">
        <f>IF('9. Score precedent'!$C$3="Score",0,)</f>
        <v>0</v>
      </c>
      <c r="X18" s="172">
        <f>IF('9. Score precedent'!$C$3="Score",0,)</f>
        <v>0</v>
      </c>
      <c r="Y18" s="172">
        <f>IF('9. Score precedent'!$C$3="Score",0,)</f>
        <v>0</v>
      </c>
      <c r="Z18" s="172">
        <f>IF('9. Score precedent'!$C$3="Score",0,)</f>
        <v>0</v>
      </c>
      <c r="AA18" s="172">
        <f>IF('9. Score precedent'!$C$3="Score",0,)</f>
        <v>0</v>
      </c>
      <c r="AB18" s="172">
        <f>IF('9. Score precedent'!$C$3="Score",0,2)</f>
        <v>0</v>
      </c>
      <c r="AC18" s="172">
        <f>IF('9. Score precedent'!$C$3="Score",0,2)</f>
        <v>0</v>
      </c>
      <c r="AD18" s="172">
        <f>IF('9. Score precedent'!$C$3="Score",0,2)</f>
        <v>0</v>
      </c>
      <c r="AE18" s="172">
        <f>IF('9. Score precedent'!$C$3="Score",0,2)</f>
        <v>0</v>
      </c>
      <c r="AF18" s="172">
        <f>IF('9. Score precedent'!$C$3="Score",0,2)</f>
        <v>0</v>
      </c>
      <c r="AG18" s="172">
        <f>IF('9. Score precedent'!$C$3="Score",0,3)</f>
        <v>0</v>
      </c>
      <c r="AH18" s="172">
        <f>IF('9. Score precedent'!$C$3="Score",1,6)</f>
        <v>1</v>
      </c>
      <c r="AI18" s="172">
        <f>IF('9. Score precedent'!$C$3="Score",1,6)</f>
        <v>1</v>
      </c>
      <c r="AJ18" s="172">
        <f>IF('9. Score precedent'!$C$3="Score",1,5)</f>
        <v>1</v>
      </c>
      <c r="AK18" s="172">
        <f>IF('9. Score precedent'!$C$3="Score",1,4)</f>
        <v>1</v>
      </c>
      <c r="AL18" s="172">
        <f>IF('9. Score precedent'!$C$3="Score",1,4)</f>
        <v>1</v>
      </c>
      <c r="AM18" s="172">
        <f>IF('9. Score precedent'!$C$3="Score",1,4)</f>
        <v>1</v>
      </c>
      <c r="AN18" s="172">
        <f>IF('9. Score precedent'!$C$3="Score",0,2)</f>
        <v>0</v>
      </c>
      <c r="AO18" s="172">
        <f>IF('9. Score precedent'!$C$3="Score",0,1)</f>
        <v>0</v>
      </c>
      <c r="AP18" s="172">
        <f>IF('9. Score precedent'!$C$3="Score",0,1)</f>
        <v>0</v>
      </c>
      <c r="AQ18" s="172">
        <f>IF('9. Score precedent'!$C$3="Score",0,1)</f>
        <v>0</v>
      </c>
      <c r="AR18" s="172">
        <f>IF('9. Score precedent'!$C$3="Score",0,1)</f>
        <v>0</v>
      </c>
      <c r="AS18" s="189">
        <f>IF('9. Score precedent'!$C$3="Score",0,1)</f>
        <v>0</v>
      </c>
      <c r="AT18" s="4">
        <f>IF('9. Score precedent'!$C$3="Score",0,1)</f>
        <v>0</v>
      </c>
      <c r="AU18" s="4">
        <f>IF('9. Score precedent'!$C$3="Score",0,0)</f>
        <v>0</v>
      </c>
      <c r="AV18" s="4">
        <f>IF('9. Score precedent'!$C$3="Score",0,0)</f>
        <v>0</v>
      </c>
      <c r="AW18" s="4">
        <f>IF('9. Score precedent'!$C$3="Score",0,0)</f>
        <v>0</v>
      </c>
      <c r="AX18" s="4">
        <f>IF('9. Score precedent'!$C$3="Score",0,0)</f>
        <v>0</v>
      </c>
      <c r="AY18" s="4">
        <f>IF('9. Score precedent'!$C$3="Score",0,0)</f>
        <v>0</v>
      </c>
      <c r="AZ18" s="4">
        <f>IF('9. Score precedent'!$C$3="Score",0,0)</f>
        <v>0</v>
      </c>
      <c r="BA18" s="4">
        <f>IF('9. Score precedent'!$C$3="Score",0,0)</f>
        <v>0</v>
      </c>
      <c r="BB18" s="4">
        <f>IF('9. Score precedent'!$C$3="Score",0,0)</f>
        <v>0</v>
      </c>
      <c r="BC18" s="4">
        <f>IF('9. Score precedent'!$C$3="Score",0,3)</f>
        <v>0</v>
      </c>
      <c r="BD18" s="4">
        <f>IF('9. Score precedent'!$C$3="Score",1,4)</f>
        <v>1</v>
      </c>
      <c r="BE18" s="4">
        <f>IF('9. Score precedent'!$C$3="Score",1,4)</f>
        <v>1</v>
      </c>
      <c r="BF18" s="4">
        <f>IF('9. Score precedent'!$C$3="Score",1,6)</f>
        <v>1</v>
      </c>
      <c r="BG18" s="4">
        <f>IF('9. Score precedent'!$C$3="Score",1,6)</f>
        <v>1</v>
      </c>
      <c r="BH18" s="4">
        <f>IF('9. Score precedent'!$C$3="Score",1,6)</f>
        <v>1</v>
      </c>
      <c r="BI18" s="4">
        <f>IF('9. Score precedent'!$C$3="Score",1,5)</f>
        <v>1</v>
      </c>
      <c r="BJ18" s="4">
        <f>IF('9. Score precedent'!$C$3="Score",0,3)</f>
        <v>0</v>
      </c>
      <c r="BK18" s="4">
        <f>IF('9. Score precedent'!$C$3="Score",0,3)</f>
        <v>0</v>
      </c>
      <c r="BL18" s="4">
        <f>IF('9. Score precedent'!$C$3="Score",0,3)</f>
        <v>0</v>
      </c>
      <c r="BM18" s="4">
        <f>IF('9. Score precedent'!$C$3="Score",0,3)</f>
        <v>0</v>
      </c>
      <c r="BN18" s="4">
        <f>IF('9. Score precedent'!$C$3="Score",0,3)</f>
        <v>0</v>
      </c>
      <c r="BO18" s="4">
        <f>IF('9. Score precedent'!$C$3="Score",0,3)</f>
        <v>0</v>
      </c>
      <c r="BP18" s="4">
        <f>IF('9. Score precedent'!$C$3="Score",0,3)</f>
        <v>0</v>
      </c>
      <c r="BQ18" s="4">
        <f>IF('9. Score precedent'!$C$3="Score",0,2)</f>
        <v>0</v>
      </c>
      <c r="BR18" s="4">
        <f>IF('9. Score precedent'!$C$3="Score",0,2)</f>
        <v>0</v>
      </c>
      <c r="BS18" s="4">
        <f>IF('9. Score precedent'!$C$3="Score",0,2)</f>
        <v>0</v>
      </c>
      <c r="BT18" s="4">
        <f>IF('9. Score precedent'!$C$3="Score",0,0)</f>
        <v>0</v>
      </c>
      <c r="BU18" s="4">
        <f>IF('9. Score precedent'!$C$3="Score",0,1)</f>
        <v>0</v>
      </c>
      <c r="BV18" s="4">
        <f>IF('9. Score precedent'!$C$3="Score",0,2)</f>
        <v>0</v>
      </c>
      <c r="BW18" s="4">
        <f>IF('9. Score precedent'!$C$3="Score",0,2)</f>
        <v>0</v>
      </c>
      <c r="BX18" s="4">
        <f>IF('9. Score precedent'!$C$3="Score",0,2)</f>
        <v>0</v>
      </c>
      <c r="BY18">
        <f>IF('9. Score precedent'!$C$3="Score",0,2)</f>
        <v>0</v>
      </c>
      <c r="BZ18">
        <f>IF('9. Score precedent'!$C$3="Score",0,2)</f>
        <v>0</v>
      </c>
      <c r="CA18">
        <f>IF('9. Score precedent'!$C$3="Score",0,1)</f>
        <v>0</v>
      </c>
      <c r="CB18">
        <f>IF('9. Score precedent'!$C$3="Score",0,0)</f>
        <v>0</v>
      </c>
      <c r="CC18">
        <f>IF('9. Score precedent'!$C$3="Score",0,0)</f>
        <v>0</v>
      </c>
      <c r="CD18">
        <f>IF('9. Score precedent'!$C$3="Score",0,0)</f>
        <v>0</v>
      </c>
      <c r="CE18">
        <f>IF('9. Score precedent'!$C$3="Score",0,0)</f>
        <v>0</v>
      </c>
      <c r="CF18">
        <f>IF('9. Score precedent'!$C$3="Score",0,0)</f>
        <v>0</v>
      </c>
      <c r="CG18">
        <f>IF('9. Score precedent'!$C$3="Score",0,1)</f>
        <v>0</v>
      </c>
      <c r="CH18">
        <f>IF('9. Score precedent'!$C$3="Score",0,1)</f>
        <v>0</v>
      </c>
      <c r="CI18">
        <f>IF('9. Score precedent'!$C$3="Score",0,1)</f>
        <v>0</v>
      </c>
      <c r="CJ18">
        <f>IF('9. Score precedent'!$C$3="Score",0,1)</f>
        <v>0</v>
      </c>
      <c r="CK18">
        <f>IF('9. Score precedent'!$C$3="Score",0,2)</f>
        <v>0</v>
      </c>
      <c r="CL18">
        <f>IF('9. Score precedent'!$C$3="Score",1,4)</f>
        <v>1</v>
      </c>
      <c r="CM18">
        <f>IF('9. Score precedent'!$C$3="Score",1,6)</f>
        <v>1</v>
      </c>
      <c r="CN18">
        <f>IF('9. Score precedent'!$C$3="Score",1,5)</f>
        <v>1</v>
      </c>
      <c r="CO18">
        <f>IF('9. Score precedent'!$C$3="Score",1,5)</f>
        <v>1</v>
      </c>
      <c r="CP18">
        <f>IF('9. Score precedent'!$C$3="Score",1,5)</f>
        <v>1</v>
      </c>
      <c r="CQ18">
        <f>IF('9. Score precedent'!$C$3="Score",1,6)</f>
        <v>1</v>
      </c>
      <c r="CR18">
        <f>IF('9. Score precedent'!$C$3="Score",1,5)</f>
        <v>1</v>
      </c>
      <c r="CS18">
        <f>IF('9. Score precedent'!$C$3="Score",1,4)</f>
        <v>1</v>
      </c>
      <c r="CT18">
        <f>IF('9. Score precedent'!$C$3="Score",0,3)</f>
        <v>0</v>
      </c>
      <c r="CU18">
        <f>IF('9. Score precedent'!$C$3="Score",0,3)</f>
        <v>0</v>
      </c>
      <c r="CV18">
        <f>IF('9. Score precedent'!$C$3="Score",0,3)</f>
        <v>0</v>
      </c>
      <c r="CW18">
        <f>IF('9. Score precedent'!$C$3="Score",0,3)</f>
        <v>0</v>
      </c>
      <c r="CX18">
        <f>IF('9. Score precedent'!$C$3="Score",0,1)</f>
        <v>0</v>
      </c>
      <c r="CY18">
        <f>IF('9. Score precedent'!$C$3="Score",0,1)</f>
        <v>0</v>
      </c>
      <c r="CZ18">
        <f>IF('9. Score precedent'!$C$3="Score",0,1)</f>
        <v>0</v>
      </c>
      <c r="DA18">
        <f>IF('9. Score precedent'!$C$3="Score",0,0)</f>
        <v>0</v>
      </c>
    </row>
    <row r="19" spans="2:105" x14ac:dyDescent="0.35">
      <c r="B19" s="186" t="e">
        <f>Planning_medecin_LS!#REF!</f>
        <v>#REF!</v>
      </c>
      <c r="C19" s="172"/>
      <c r="D19" s="207">
        <f t="shared" si="3"/>
        <v>0</v>
      </c>
      <c r="E19" s="188">
        <f>IF('9. Score precedent'!$C$3="Score",,)</f>
        <v>0</v>
      </c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>
        <f>IF('9. Score precedent'!$C$3="Score",,)</f>
        <v>0</v>
      </c>
      <c r="Q19" s="187">
        <f>IF('9. Score precedent'!$C$3="Score",,)</f>
        <v>0</v>
      </c>
      <c r="R19" s="188">
        <f>IF('9. Score precedent'!$C$3="Score",,)</f>
        <v>0</v>
      </c>
      <c r="S19" s="188">
        <f>IF('9. Score precedent'!$C$3="Score",,)</f>
        <v>0</v>
      </c>
      <c r="T19" s="188">
        <f>IF('9. Score precedent'!$C$3="Score",,)</f>
        <v>0</v>
      </c>
      <c r="U19" s="172">
        <f>IF('9. Score precedent'!$C$3="Score",,TOTAL)</f>
        <v>0</v>
      </c>
      <c r="V19" s="172">
        <f>IF('9. Score precedent'!$C$3="Score",0,)</f>
        <v>0</v>
      </c>
      <c r="W19" s="172">
        <f>IF('9. Score precedent'!$C$3="Score",0,)</f>
        <v>0</v>
      </c>
      <c r="X19" s="172">
        <f>IF('9. Score precedent'!$C$3="Score",0,)</f>
        <v>0</v>
      </c>
      <c r="Y19" s="172">
        <f>IF('9. Score precedent'!$C$3="Score",0,)</f>
        <v>0</v>
      </c>
      <c r="Z19" s="172">
        <f>IF('9. Score precedent'!$C$3="Score",0,)</f>
        <v>0</v>
      </c>
      <c r="AA19" s="172">
        <f>IF('9. Score precedent'!$C$3="Score",0,)</f>
        <v>0</v>
      </c>
      <c r="AB19" s="172">
        <f>IF('9. Score precedent'!$C$3="Score",0,2)</f>
        <v>0</v>
      </c>
      <c r="AC19" s="172">
        <f>IF('9. Score precedent'!$C$3="Score",0,0)</f>
        <v>0</v>
      </c>
      <c r="AD19" s="172">
        <f>IF('9. Score precedent'!$C$3="Score",0,1)</f>
        <v>0</v>
      </c>
      <c r="AE19" s="172">
        <f>IF('9. Score precedent'!$C$3="Score",0,2)</f>
        <v>0</v>
      </c>
      <c r="AF19" s="172">
        <f>IF('9. Score precedent'!$C$3="Score",0,2)</f>
        <v>0</v>
      </c>
      <c r="AG19" s="172">
        <f>IF('9. Score precedent'!$C$3="Score",0,2)</f>
        <v>0</v>
      </c>
      <c r="AH19" s="172">
        <f>IF('9. Score precedent'!$C$3="Score",0,2)</f>
        <v>0</v>
      </c>
      <c r="AI19" s="172">
        <f>IF('9. Score precedent'!$C$3="Score",0,2)</f>
        <v>0</v>
      </c>
      <c r="AJ19" s="172">
        <f>IF('9. Score precedent'!$C$3="Score",0,2)</f>
        <v>0</v>
      </c>
      <c r="AK19" s="172">
        <f>IF('9. Score precedent'!$C$3="Score",0,0)</f>
        <v>0</v>
      </c>
      <c r="AL19" s="172">
        <f>IF('9. Score precedent'!$C$3="Score",0,0)</f>
        <v>0</v>
      </c>
      <c r="AM19" s="172">
        <f>IF('9. Score precedent'!$C$3="Score",0,0)</f>
        <v>0</v>
      </c>
      <c r="AN19" s="172">
        <f>IF('9. Score precedent'!$C$3="Score",0,0)</f>
        <v>0</v>
      </c>
      <c r="AO19" s="172">
        <f>IF('9. Score precedent'!$C$3="Score",0,0)</f>
        <v>0</v>
      </c>
      <c r="AP19" s="172">
        <f>IF('9. Score precedent'!$C$3="Score",0,0)</f>
        <v>0</v>
      </c>
      <c r="AQ19" s="172">
        <f>IF('9. Score precedent'!$C$3="Score",0,0)</f>
        <v>0</v>
      </c>
      <c r="AR19" s="172">
        <f>IF('9. Score precedent'!$C$3="Score",0,0)</f>
        <v>0</v>
      </c>
      <c r="AS19" s="189">
        <f>IF('9. Score precedent'!$C$3="Score",0,0)</f>
        <v>0</v>
      </c>
      <c r="AT19" s="4">
        <f>IF('9. Score precedent'!$C$3="Score",0,0)</f>
        <v>0</v>
      </c>
      <c r="AU19" s="4">
        <f>IF('9. Score precedent'!$C$3="Score",0,0)</f>
        <v>0</v>
      </c>
      <c r="AV19" s="4">
        <f>IF('9. Score precedent'!$C$3="Score",0,0)</f>
        <v>0</v>
      </c>
      <c r="AW19" s="4">
        <f>IF('9. Score precedent'!$C$3="Score",0,0)</f>
        <v>0</v>
      </c>
      <c r="AX19" s="4">
        <f>IF('9. Score precedent'!$C$3="Score",0,0)</f>
        <v>0</v>
      </c>
      <c r="AY19" s="4">
        <f>IF('9. Score precedent'!$C$3="Score",0,0)</f>
        <v>0</v>
      </c>
      <c r="AZ19" s="4">
        <f>IF('9. Score precedent'!$C$3="Score",0,0)</f>
        <v>0</v>
      </c>
      <c r="BA19" s="4">
        <f>IF('9. Score precedent'!$C$3="Score",0,0)</f>
        <v>0</v>
      </c>
      <c r="BB19" s="4">
        <f>IF('9. Score precedent'!$C$3="Score",0,0)</f>
        <v>0</v>
      </c>
      <c r="BC19" s="4">
        <f>IF('9. Score precedent'!$C$3="Score",0,0)</f>
        <v>0</v>
      </c>
      <c r="BD19" s="4">
        <f>IF('9. Score precedent'!$C$3="Score",0,0)</f>
        <v>0</v>
      </c>
      <c r="BE19" s="4">
        <f>IF('9. Score precedent'!$C$3="Score",0,0)</f>
        <v>0</v>
      </c>
      <c r="BF19" s="4">
        <f>IF('9. Score precedent'!$C$3="Score",0,0)</f>
        <v>0</v>
      </c>
      <c r="BG19" s="4">
        <f>IF('9. Score precedent'!$C$3="Score",0,0)</f>
        <v>0</v>
      </c>
      <c r="BH19" s="4">
        <f>IF('9. Score precedent'!$C$3="Score",0,0)</f>
        <v>0</v>
      </c>
      <c r="BI19" s="4">
        <f>IF('9. Score precedent'!$C$3="Score",0,0)</f>
        <v>0</v>
      </c>
      <c r="BJ19" s="4">
        <f>IF('9. Score precedent'!$C$3="Score",0,0)</f>
        <v>0</v>
      </c>
      <c r="BK19" s="4">
        <f>IF('9. Score precedent'!$C$3="Score",0,0)</f>
        <v>0</v>
      </c>
      <c r="BL19" s="4">
        <f>IF('9. Score precedent'!$C$3="Score",0,0)</f>
        <v>0</v>
      </c>
      <c r="BM19" s="4">
        <f>IF('9. Score precedent'!$C$3="Score",0,0)</f>
        <v>0</v>
      </c>
      <c r="BN19" s="4">
        <f>IF('9. Score precedent'!$C$3="Score",0,0)</f>
        <v>0</v>
      </c>
      <c r="BO19" s="4">
        <f>IF('9. Score precedent'!$C$3="Score",0,0)</f>
        <v>0</v>
      </c>
      <c r="BP19" s="4">
        <f>IF('9. Score precedent'!$C$3="Score",0,0)</f>
        <v>0</v>
      </c>
      <c r="BQ19" s="4">
        <f>IF('9. Score precedent'!$C$3="Score",0,1)</f>
        <v>0</v>
      </c>
      <c r="BR19" s="4">
        <f>IF('9. Score precedent'!$C$3="Score",0,2)</f>
        <v>0</v>
      </c>
      <c r="BS19" s="4">
        <f>IF('9. Score precedent'!$C$3="Score",0,2)</f>
        <v>0</v>
      </c>
      <c r="BT19" s="4">
        <f>IF('9. Score precedent'!$C$3="Score",0,2)</f>
        <v>0</v>
      </c>
      <c r="BU19" s="4">
        <f>IF('9. Score precedent'!$C$3="Score",0,2)</f>
        <v>0</v>
      </c>
      <c r="BV19" s="4">
        <f>IF('9. Score precedent'!$C$3="Score",0,2)</f>
        <v>0</v>
      </c>
      <c r="BW19" s="4">
        <f>IF('9. Score precedent'!$C$3="Score",0,2)</f>
        <v>0</v>
      </c>
      <c r="BX19" s="4">
        <f>IF('9. Score precedent'!$C$3="Score",0,0)</f>
        <v>0</v>
      </c>
      <c r="BY19">
        <f>IF('9. Score precedent'!$C$3="Score",0,0)</f>
        <v>0</v>
      </c>
      <c r="BZ19">
        <f>IF('9. Score precedent'!$C$3="Score",0,0)</f>
        <v>0</v>
      </c>
      <c r="CA19">
        <f>IF('9. Score precedent'!$C$3="Score",0,0)</f>
        <v>0</v>
      </c>
      <c r="CB19">
        <f>IF('9. Score precedent'!$C$3="Score",0,0)</f>
        <v>0</v>
      </c>
      <c r="CC19">
        <f>IF('9. Score precedent'!$C$3="Score",0,0)</f>
        <v>0</v>
      </c>
      <c r="CD19">
        <f>IF('9. Score precedent'!$C$3="Score",0,0)</f>
        <v>0</v>
      </c>
      <c r="CE19">
        <f>IF('9. Score precedent'!$C$3="Score",0,0)</f>
        <v>0</v>
      </c>
      <c r="CF19">
        <f>IF('9. Score precedent'!$C$3="Score",0,0)</f>
        <v>0</v>
      </c>
      <c r="CG19">
        <f>IF('9. Score precedent'!$C$3="Score",0,0)</f>
        <v>0</v>
      </c>
      <c r="CH19">
        <f>IF('9. Score precedent'!$C$3="Score",0,0)</f>
        <v>0</v>
      </c>
      <c r="CI19">
        <f>IF('9. Score precedent'!$C$3="Score",0,0)</f>
        <v>0</v>
      </c>
      <c r="CJ19">
        <f>IF('9. Score precedent'!$C$3="Score",0,0)</f>
        <v>0</v>
      </c>
      <c r="CK19">
        <f>IF('9. Score precedent'!$C$3="Score",0,0)</f>
        <v>0</v>
      </c>
      <c r="CL19">
        <f>IF('9. Score precedent'!$C$3="Score",0,0)</f>
        <v>0</v>
      </c>
      <c r="CM19">
        <f>IF('9. Score precedent'!$C$3="Score",0,0)</f>
        <v>0</v>
      </c>
      <c r="CN19">
        <f>IF('9. Score precedent'!$C$3="Score",0,0)</f>
        <v>0</v>
      </c>
      <c r="CO19">
        <f>IF('9. Score precedent'!$C$3="Score",0,0)</f>
        <v>0</v>
      </c>
      <c r="CP19">
        <f>IF('9. Score precedent'!$C$3="Score",0,0)</f>
        <v>0</v>
      </c>
      <c r="CQ19">
        <f>IF('9. Score precedent'!$C$3="Score",0,0)</f>
        <v>0</v>
      </c>
      <c r="CR19">
        <f>IF('9. Score precedent'!$C$3="Score",0,0)</f>
        <v>0</v>
      </c>
      <c r="CS19">
        <f>IF('9. Score precedent'!$C$3="Score",0,0)</f>
        <v>0</v>
      </c>
      <c r="CT19">
        <f>IF('9. Score precedent'!$C$3="Score",0,0)</f>
        <v>0</v>
      </c>
      <c r="CU19">
        <f>IF('9. Score precedent'!$C$3="Score",0,0)</f>
        <v>0</v>
      </c>
      <c r="CV19">
        <f>IF('9. Score precedent'!$C$3="Score",0,0)</f>
        <v>0</v>
      </c>
      <c r="CW19">
        <f>IF('9. Score precedent'!$C$3="Score",0,0)</f>
        <v>0</v>
      </c>
      <c r="CX19">
        <f>IF('9. Score precedent'!$C$3="Score",0,0)</f>
        <v>0</v>
      </c>
      <c r="CY19">
        <f>IF('9. Score precedent'!$C$3="Score",0,0)</f>
        <v>0</v>
      </c>
      <c r="CZ19">
        <f>IF('9. Score precedent'!$C$3="Score",0,0)</f>
        <v>0</v>
      </c>
      <c r="DA19">
        <f>IF('9. Score precedent'!$C$3="Score",0,0)</f>
        <v>0</v>
      </c>
    </row>
    <row r="20" spans="2:105" x14ac:dyDescent="0.35">
      <c r="B20" s="186" t="e">
        <f>Planning_medecin_LS!#REF!</f>
        <v>#REF!</v>
      </c>
      <c r="C20" s="172"/>
      <c r="D20" s="207">
        <f t="shared" si="3"/>
        <v>0.16470588235294117</v>
      </c>
      <c r="E20" s="188">
        <f>IF('9. Score precedent'!$C$3="Score",,)</f>
        <v>0</v>
      </c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>
        <f>IF('9. Score precedent'!$C$3="Score",,)</f>
        <v>0</v>
      </c>
      <c r="Q20" s="187">
        <f>IF('9. Score precedent'!$C$3="Score",,)</f>
        <v>0</v>
      </c>
      <c r="R20" s="188">
        <f>IF('9. Score precedent'!$C$3="Score",,)</f>
        <v>0</v>
      </c>
      <c r="S20" s="188">
        <f>IF('9. Score precedent'!$C$3="Score",,)</f>
        <v>0</v>
      </c>
      <c r="T20" s="188">
        <f>IF('9. Score precedent'!$C$3="Score",,)</f>
        <v>0</v>
      </c>
      <c r="U20" s="172">
        <f>IF('9. Score precedent'!$C$3="Score",,TOTAL)</f>
        <v>0</v>
      </c>
      <c r="V20" s="172">
        <f>IF('9. Score precedent'!$C$3="Score",0,)</f>
        <v>0</v>
      </c>
      <c r="W20" s="172">
        <f>IF('9. Score precedent'!$C$3="Score",0,)</f>
        <v>0</v>
      </c>
      <c r="X20" s="172">
        <f>IF('9. Score precedent'!$C$3="Score",0,)</f>
        <v>0</v>
      </c>
      <c r="Y20" s="172">
        <f>IF('9. Score precedent'!$C$3="Score",0,)</f>
        <v>0</v>
      </c>
      <c r="Z20" s="172">
        <f>IF('9. Score precedent'!$C$3="Score",0,)</f>
        <v>0</v>
      </c>
      <c r="AA20" s="172">
        <f>IF('9. Score precedent'!$C$3="Score",0,)</f>
        <v>0</v>
      </c>
      <c r="AB20" s="172">
        <f>IF('9. Score precedent'!$C$3="Score",0,2)</f>
        <v>0</v>
      </c>
      <c r="AC20" s="172">
        <f>IF('9. Score precedent'!$C$3="Score",0,1)</f>
        <v>0</v>
      </c>
      <c r="AD20" s="172">
        <f>IF('9. Score precedent'!$C$3="Score",0,1)</f>
        <v>0</v>
      </c>
      <c r="AE20" s="172">
        <f>IF('9. Score precedent'!$C$3="Score",0,1)</f>
        <v>0</v>
      </c>
      <c r="AF20" s="172">
        <f>IF('9. Score precedent'!$C$3="Score",0,0)</f>
        <v>0</v>
      </c>
      <c r="AG20" s="172">
        <f>IF('9. Score precedent'!$C$3="Score",0,0)</f>
        <v>0</v>
      </c>
      <c r="AH20" s="172">
        <f>IF('9. Score precedent'!$C$3="Score",0,0)</f>
        <v>0</v>
      </c>
      <c r="AI20" s="172">
        <f>IF('9. Score precedent'!$C$3="Score",0,0)</f>
        <v>0</v>
      </c>
      <c r="AJ20" s="172">
        <f>IF('9. Score precedent'!$C$3="Score",0,0)</f>
        <v>0</v>
      </c>
      <c r="AK20" s="172">
        <f>IF('9. Score precedent'!$C$3="Score",0,0)</f>
        <v>0</v>
      </c>
      <c r="AL20" s="172">
        <f>IF('9. Score precedent'!$C$3="Score",0,0)</f>
        <v>0</v>
      </c>
      <c r="AM20" s="172">
        <f>IF('9. Score precedent'!$C$3="Score",0,0)</f>
        <v>0</v>
      </c>
      <c r="AN20" s="172">
        <f>IF('9. Score precedent'!$C$3="Score",0,0)</f>
        <v>0</v>
      </c>
      <c r="AO20" s="172">
        <f>IF('9. Score precedent'!$C$3="Score",0,0)</f>
        <v>0</v>
      </c>
      <c r="AP20" s="172">
        <f>IF('9. Score precedent'!$C$3="Score",0,0)</f>
        <v>0</v>
      </c>
      <c r="AQ20" s="172">
        <f>IF('9. Score precedent'!$C$3="Score",0,0)</f>
        <v>0</v>
      </c>
      <c r="AR20" s="172">
        <f>IF('9. Score precedent'!$C$3="Score",0,0)</f>
        <v>0</v>
      </c>
      <c r="AS20" s="189">
        <f>IF('9. Score precedent'!$C$3="Score",0,0)</f>
        <v>0</v>
      </c>
      <c r="AT20" s="4">
        <f>IF('9. Score precedent'!$C$3="Score",0,1)</f>
        <v>0</v>
      </c>
      <c r="AU20" s="4">
        <f>IF('9. Score precedent'!$C$3="Score",0,1)</f>
        <v>0</v>
      </c>
      <c r="AV20" s="4">
        <f>IF('9. Score precedent'!$C$3="Score",0,1)</f>
        <v>0</v>
      </c>
      <c r="AW20" s="4">
        <f>IF('9. Score precedent'!$C$3="Score",1,4)</f>
        <v>1</v>
      </c>
      <c r="AX20" s="4">
        <f>IF('9. Score precedent'!$C$3="Score",1,5)</f>
        <v>1</v>
      </c>
      <c r="AY20" s="4">
        <f>IF('9. Score precedent'!$C$3="Score",1,4)</f>
        <v>1</v>
      </c>
      <c r="AZ20" s="4">
        <f>IF('9. Score precedent'!$C$3="Score",1,4)</f>
        <v>1</v>
      </c>
      <c r="BA20" s="4">
        <f>IF('9. Score precedent'!$C$3="Score",1,4)</f>
        <v>1</v>
      </c>
      <c r="BB20" s="4">
        <f>IF('9. Score precedent'!$C$3="Score",1,4)</f>
        <v>1</v>
      </c>
      <c r="BC20" s="4">
        <f>IF('9. Score precedent'!$C$3="Score",1,4)</f>
        <v>1</v>
      </c>
      <c r="BD20" s="4">
        <f>IF('9. Score precedent'!$C$3="Score",0,1)</f>
        <v>0</v>
      </c>
      <c r="BE20" s="4">
        <f>IF('9. Score precedent'!$C$3="Score",0,2)</f>
        <v>0</v>
      </c>
      <c r="BF20" s="4">
        <f>IF('9. Score precedent'!$C$3="Score",0,2)</f>
        <v>0</v>
      </c>
      <c r="BG20" s="4">
        <f>IF('9. Score precedent'!$C$3="Score",0,2)</f>
        <v>0</v>
      </c>
      <c r="BH20" s="4">
        <f>IF('9. Score precedent'!$C$3="Score",0,1)</f>
        <v>0</v>
      </c>
      <c r="BI20" s="4">
        <f>IF('9. Score precedent'!$C$3="Score",0,1)</f>
        <v>0</v>
      </c>
      <c r="BJ20" s="4">
        <f>IF('9. Score precedent'!$C$3="Score",0,1)</f>
        <v>0</v>
      </c>
      <c r="BK20" s="4">
        <f>IF('9. Score precedent'!$C$3="Score",0,2)</f>
        <v>0</v>
      </c>
      <c r="BL20" s="4">
        <f>IF('9. Score precedent'!$C$3="Score",0,1)</f>
        <v>0</v>
      </c>
      <c r="BM20" s="4">
        <f>IF('9. Score precedent'!$C$3="Score",0,1)</f>
        <v>0</v>
      </c>
      <c r="BN20" s="4">
        <f>IF('9. Score precedent'!$C$3="Score",0,1)</f>
        <v>0</v>
      </c>
      <c r="BO20" s="4">
        <f>IF('9. Score precedent'!$C$3="Score",0,2)</f>
        <v>0</v>
      </c>
      <c r="BP20" s="4">
        <f>IF('9. Score precedent'!$C$3="Score",0,2)</f>
        <v>0</v>
      </c>
      <c r="BQ20" s="4">
        <f>IF('9. Score precedent'!$C$3="Score",0,2)</f>
        <v>0</v>
      </c>
      <c r="BR20" s="4">
        <f>IF('9. Score precedent'!$C$3="Score",0,0)</f>
        <v>0</v>
      </c>
      <c r="BS20" s="4">
        <f>IF('9. Score precedent'!$C$3="Score",0,1)</f>
        <v>0</v>
      </c>
      <c r="BT20" s="4">
        <f>IF('9. Score precedent'!$C$3="Score",0,1)</f>
        <v>0</v>
      </c>
      <c r="BU20" s="4">
        <f>IF('9. Score precedent'!$C$3="Score",0,1)</f>
        <v>0</v>
      </c>
      <c r="BV20" s="4">
        <f>IF('9. Score precedent'!$C$3="Score",0,1)</f>
        <v>0</v>
      </c>
      <c r="BW20" s="4">
        <f>IF('9. Score precedent'!$C$3="Score",0,1)</f>
        <v>0</v>
      </c>
      <c r="BX20" s="4">
        <f>IF('9. Score precedent'!$C$3="Score",0,1)</f>
        <v>0</v>
      </c>
      <c r="BY20">
        <f>IF('9. Score precedent'!$C$3="Score",1,4)</f>
        <v>1</v>
      </c>
      <c r="BZ20">
        <f>IF('9. Score precedent'!$C$3="Score",1,4)</f>
        <v>1</v>
      </c>
      <c r="CA20">
        <f>IF('9. Score precedent'!$C$3="Score",1,4)</f>
        <v>1</v>
      </c>
      <c r="CB20">
        <f>IF('9. Score precedent'!$C$3="Score",1,4)</f>
        <v>1</v>
      </c>
      <c r="CC20">
        <f>IF('9. Score precedent'!$C$3="Score",1,4)</f>
        <v>1</v>
      </c>
      <c r="CD20">
        <f>IF('9. Score precedent'!$C$3="Score",1,4)</f>
        <v>1</v>
      </c>
      <c r="CE20">
        <f>IF('9. Score precedent'!$C$3="Score",1,4)</f>
        <v>1</v>
      </c>
      <c r="CF20">
        <f>IF('9. Score precedent'!$C$3="Score",0,1)</f>
        <v>0</v>
      </c>
      <c r="CG20">
        <f>IF('9. Score precedent'!$C$3="Score",0,2)</f>
        <v>0</v>
      </c>
      <c r="CH20">
        <f>IF('9. Score precedent'!$C$3="Score",0,2)</f>
        <v>0</v>
      </c>
      <c r="CI20">
        <f>IF('9. Score precedent'!$C$3="Score",0,2)</f>
        <v>0</v>
      </c>
      <c r="CJ20">
        <f>IF('9. Score precedent'!$C$3="Score",0,1)</f>
        <v>0</v>
      </c>
      <c r="CK20">
        <f>IF('9. Score precedent'!$C$3="Score",0,1)</f>
        <v>0</v>
      </c>
      <c r="CL20">
        <f>IF('9. Score precedent'!$C$3="Score",0,1)</f>
        <v>0</v>
      </c>
      <c r="CM20">
        <f>IF('9. Score precedent'!$C$3="Score",0,2)</f>
        <v>0</v>
      </c>
      <c r="CN20">
        <f>IF('9. Score precedent'!$C$3="Score",0,2)</f>
        <v>0</v>
      </c>
      <c r="CO20">
        <f>IF('9. Score precedent'!$C$3="Score",0,2)</f>
        <v>0</v>
      </c>
      <c r="CP20">
        <f>IF('9. Score precedent'!$C$3="Score",0,2)</f>
        <v>0</v>
      </c>
      <c r="CQ20">
        <f>IF('9. Score precedent'!$C$3="Score",0,2)</f>
        <v>0</v>
      </c>
      <c r="CR20">
        <f>IF('9. Score precedent'!$C$3="Score",0,2)</f>
        <v>0</v>
      </c>
      <c r="CS20">
        <f>IF('9. Score precedent'!$C$3="Score",0,2)</f>
        <v>0</v>
      </c>
      <c r="CT20">
        <f>IF('9. Score precedent'!$C$3="Score",0,0)</f>
        <v>0</v>
      </c>
      <c r="CU20">
        <f>IF('9. Score precedent'!$C$3="Score",0,0)</f>
        <v>0</v>
      </c>
      <c r="CV20">
        <f>IF('9. Score precedent'!$C$3="Score",0,0)</f>
        <v>0</v>
      </c>
      <c r="CW20">
        <f>IF('9. Score precedent'!$C$3="Score",0,0)</f>
        <v>0</v>
      </c>
      <c r="CX20">
        <f>IF('9. Score precedent'!$C$3="Score",0,0)</f>
        <v>0</v>
      </c>
      <c r="CY20">
        <f>IF('9. Score precedent'!$C$3="Score",0,0)</f>
        <v>0</v>
      </c>
      <c r="CZ20">
        <f>IF('9. Score precedent'!$C$3="Score",0,0)</f>
        <v>0</v>
      </c>
      <c r="DA20">
        <f>IF('9. Score precedent'!$C$3="Score",0,0)</f>
        <v>0</v>
      </c>
    </row>
    <row r="21" spans="2:105" ht="15" thickBot="1" x14ac:dyDescent="0.4">
      <c r="B21" s="186" t="e">
        <f>Planning_medecin_LS!#REF!</f>
        <v>#REF!</v>
      </c>
      <c r="C21" s="172"/>
      <c r="D21" s="207">
        <f t="shared" si="3"/>
        <v>0.84705882352941175</v>
      </c>
      <c r="E21" s="188">
        <f>IF('9. Score precedent'!$C$3="Score",,)</f>
        <v>0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>
        <f>IF('9. Score precedent'!$C$3="Score",,)</f>
        <v>0</v>
      </c>
      <c r="Q21" s="187">
        <f>IF('9. Score precedent'!$C$3="Score",,)</f>
        <v>0</v>
      </c>
      <c r="R21" s="188">
        <f>IF('9. Score precedent'!$C$3="Score",,)</f>
        <v>0</v>
      </c>
      <c r="S21" s="188">
        <f>IF('9. Score precedent'!$C$3="Score",,)</f>
        <v>0</v>
      </c>
      <c r="T21" s="188">
        <f>IF('9. Score precedent'!$C$3="Score",,)</f>
        <v>0</v>
      </c>
      <c r="U21" s="172">
        <f>IF('9. Score precedent'!$C$3="Score",,TOTAL)</f>
        <v>0</v>
      </c>
      <c r="V21" s="172">
        <f>IF('9. Score precedent'!$C$3="Score",0,)</f>
        <v>0</v>
      </c>
      <c r="W21" s="172">
        <f>IF('9. Score precedent'!$C$3="Score",0,)</f>
        <v>0</v>
      </c>
      <c r="X21" s="172">
        <f>IF('9. Score precedent'!$C$3="Score",0,)</f>
        <v>0</v>
      </c>
      <c r="Y21" s="172">
        <f>IF('9. Score precedent'!$C$3="Score",0,)</f>
        <v>0</v>
      </c>
      <c r="Z21" s="172">
        <f>IF('9. Score precedent'!$C$3="Score",0,)</f>
        <v>0</v>
      </c>
      <c r="AA21" s="172">
        <f>IF('9. Score precedent'!$C$3="Score",0,)</f>
        <v>0</v>
      </c>
      <c r="AB21" s="172">
        <f>IF('9. Score precedent'!$C$3="Score",0,3)</f>
        <v>0</v>
      </c>
      <c r="AC21" s="172">
        <f>IF('9. Score precedent'!$C$3="Score",1,4)</f>
        <v>1</v>
      </c>
      <c r="AD21" s="172">
        <f>IF('9. Score precedent'!$C$3="Score",0,3)</f>
        <v>0</v>
      </c>
      <c r="AE21" s="172">
        <f>IF('9. Score precedent'!$C$3="Score",0,3)</f>
        <v>0</v>
      </c>
      <c r="AF21" s="172">
        <f>IF('9. Score precedent'!$C$3="Score",1,4)</f>
        <v>1</v>
      </c>
      <c r="AG21" s="172">
        <f>IF('9. Score precedent'!$C$3="Score",1,4)</f>
        <v>1</v>
      </c>
      <c r="AH21" s="172">
        <f>IF('9. Score precedent'!$C$3="Score",1,6)</f>
        <v>1</v>
      </c>
      <c r="AI21" s="172">
        <f>IF('9. Score precedent'!$C$3="Score",1,6)</f>
        <v>1</v>
      </c>
      <c r="AJ21" s="172">
        <f>IF('9. Score precedent'!$C$3="Score",1,6)</f>
        <v>1</v>
      </c>
      <c r="AK21" s="172">
        <f>IF('9. Score precedent'!$C$3="Score",1,5)</f>
        <v>1</v>
      </c>
      <c r="AL21" s="172">
        <f>IF('9. Score precedent'!$C$3="Score",1,4)</f>
        <v>1</v>
      </c>
      <c r="AM21" s="172">
        <f>IF('9. Score precedent'!$C$3="Score",0,3)</f>
        <v>0</v>
      </c>
      <c r="AN21" s="172">
        <f>IF('9. Score precedent'!$C$3="Score",0,1)</f>
        <v>0</v>
      </c>
      <c r="AO21" s="172">
        <f>IF('9. Score precedent'!$C$3="Score",0,1)</f>
        <v>0</v>
      </c>
      <c r="AP21" s="172">
        <f>IF('9. Score precedent'!$C$3="Score",0,1)</f>
        <v>0</v>
      </c>
      <c r="AQ21" s="172">
        <f>IF('9. Score precedent'!$C$3="Score",0,1)</f>
        <v>0</v>
      </c>
      <c r="AR21" s="172">
        <f>IF('9. Score precedent'!$C$3="Score",0,2)</f>
        <v>0</v>
      </c>
      <c r="AS21" s="189">
        <f>IF('9. Score precedent'!$C$3="Score",1,5)</f>
        <v>1</v>
      </c>
      <c r="AT21" s="4">
        <f>IF('9. Score precedent'!$C$3="Score",1,5)</f>
        <v>1</v>
      </c>
      <c r="AU21" s="4">
        <f>IF('9. Score precedent'!$C$3="Score",1,5)</f>
        <v>1</v>
      </c>
      <c r="AV21" s="4">
        <f>IF('9. Score precedent'!$C$3="Score",1,5)</f>
        <v>1</v>
      </c>
      <c r="AW21" s="4">
        <f>IF('9. Score precedent'!$C$3="Score",1,5)</f>
        <v>1</v>
      </c>
      <c r="AX21" s="4">
        <f>IF('9. Score precedent'!$C$3="Score",1,5)</f>
        <v>1</v>
      </c>
      <c r="AY21" s="4">
        <f>IF('9. Score precedent'!$C$3="Score",1,5)</f>
        <v>1</v>
      </c>
      <c r="AZ21" s="4">
        <f>IF('9. Score precedent'!$C$3="Score",0,2)</f>
        <v>0</v>
      </c>
      <c r="BA21" s="4">
        <f>IF('9. Score precedent'!$C$3="Score",0,2)</f>
        <v>0</v>
      </c>
      <c r="BB21" s="4">
        <f>IF('9. Score precedent'!$C$3="Score",0,2)</f>
        <v>0</v>
      </c>
      <c r="BC21" s="4">
        <f>IF('9. Score precedent'!$C$3="Score",1,5)</f>
        <v>1</v>
      </c>
      <c r="BD21" s="4">
        <f>IF('9. Score precedent'!$C$3="Score",1,5)</f>
        <v>1</v>
      </c>
      <c r="BE21" s="4">
        <f>IF('9. Score precedent'!$C$3="Score",1,5)</f>
        <v>1</v>
      </c>
      <c r="BF21" s="4">
        <f>IF('9. Score precedent'!$C$3="Score",1,5)</f>
        <v>1</v>
      </c>
      <c r="BG21" s="4">
        <f>IF('9. Score precedent'!$C$3="Score",1,5)</f>
        <v>1</v>
      </c>
      <c r="BH21" s="4">
        <f>IF('9. Score precedent'!$C$3="Score",1,7)</f>
        <v>1</v>
      </c>
      <c r="BI21" s="4">
        <f>IF('9. Score precedent'!$C$3="Score",1,7)</f>
        <v>1</v>
      </c>
      <c r="BJ21" s="4">
        <f>IF('9. Score precedent'!$C$3="Score",1,8)</f>
        <v>1</v>
      </c>
      <c r="BK21" s="4">
        <f>IF('9. Score precedent'!$C$3="Score",1,8)</f>
        <v>1</v>
      </c>
      <c r="BL21" s="4">
        <f>IF('9. Score precedent'!$C$3="Score",2,9)</f>
        <v>2</v>
      </c>
      <c r="BM21" s="4">
        <f>IF('9. Score precedent'!$C$3="Score",1,8)</f>
        <v>1</v>
      </c>
      <c r="BN21" s="4">
        <f>IF('9. Score precedent'!$C$3="Score",1,7)</f>
        <v>1</v>
      </c>
      <c r="BO21" s="4">
        <f>IF('9. Score precedent'!$C$3="Score",1,7)</f>
        <v>1</v>
      </c>
      <c r="BP21" s="4">
        <f>IF('9. Score precedent'!$C$3="Score",1,8)</f>
        <v>1</v>
      </c>
      <c r="BQ21" s="4">
        <f>IF('9. Score precedent'!$C$3="Score",1,6)</f>
        <v>1</v>
      </c>
      <c r="BR21" s="4">
        <f>IF('9. Score precedent'!$C$3="Score",1,6)</f>
        <v>1</v>
      </c>
      <c r="BS21" s="4">
        <f>IF('9. Score precedent'!$C$3="Score",1,6)</f>
        <v>1</v>
      </c>
      <c r="BT21" s="4">
        <f>IF('9. Score precedent'!$C$3="Score",1,5)</f>
        <v>1</v>
      </c>
      <c r="BU21" s="4">
        <f>IF('9. Score precedent'!$C$3="Score",1,5)</f>
        <v>1</v>
      </c>
      <c r="BV21" s="4">
        <f>IF('9. Score precedent'!$C$3="Score",1,4)</f>
        <v>1</v>
      </c>
      <c r="BW21" s="4">
        <f>IF('9. Score precedent'!$C$3="Score",1,4)</f>
        <v>1</v>
      </c>
      <c r="BX21" s="4">
        <f>IF('9. Score precedent'!$C$3="Score",1,4)</f>
        <v>1</v>
      </c>
      <c r="BY21">
        <f>IF('9. Score precedent'!$C$3="Score",1,4)</f>
        <v>1</v>
      </c>
      <c r="BZ21">
        <f>IF('9. Score precedent'!$C$3="Score",1,4)</f>
        <v>1</v>
      </c>
      <c r="CA21">
        <f>IF('9. Score precedent'!$C$3="Score",1,5)</f>
        <v>1</v>
      </c>
      <c r="CB21">
        <f>IF('9. Score precedent'!$C$3="Score",1,6)</f>
        <v>1</v>
      </c>
      <c r="CC21">
        <f>IF('9. Score precedent'!$C$3="Score",1,6)</f>
        <v>1</v>
      </c>
      <c r="CD21">
        <f>IF('9. Score precedent'!$C$3="Score",1,6)</f>
        <v>1</v>
      </c>
      <c r="CE21">
        <f>IF('9. Score precedent'!$C$3="Score",2,9)</f>
        <v>2</v>
      </c>
      <c r="CF21">
        <f>IF('9. Score precedent'!$C$3="Score",2,10)</f>
        <v>2</v>
      </c>
      <c r="CG21">
        <f>IF('9. Score precedent'!$C$3="Score",1,8)</f>
        <v>1</v>
      </c>
      <c r="CH21">
        <f>IF('9. Score precedent'!$C$3="Score",1,6)</f>
        <v>1</v>
      </c>
      <c r="CI21">
        <f>IF('9. Score precedent'!$C$3="Score",1,6)</f>
        <v>1</v>
      </c>
      <c r="CJ21">
        <f>IF('9. Score precedent'!$C$3="Score",1,7)</f>
        <v>1</v>
      </c>
      <c r="CK21">
        <f>IF('9. Score precedent'!$C$3="Score",1,8)</f>
        <v>1</v>
      </c>
      <c r="CL21">
        <f>IF('9. Score precedent'!$C$3="Score",2,9)</f>
        <v>2</v>
      </c>
      <c r="CM21">
        <f>IF('9. Score precedent'!$C$3="Score",1,7)</f>
        <v>1</v>
      </c>
      <c r="CN21">
        <f>IF('9. Score precedent'!$C$3="Score",1,8)</f>
        <v>1</v>
      </c>
      <c r="CO21">
        <f>IF('9. Score precedent'!$C$3="Score",2,10)</f>
        <v>2</v>
      </c>
      <c r="CP21">
        <f>IF('9. Score precedent'!$C$3="Score",2,9)</f>
        <v>2</v>
      </c>
      <c r="CQ21">
        <f>IF('9. Score precedent'!$C$3="Score",1,7)</f>
        <v>1</v>
      </c>
      <c r="CR21">
        <f>IF('9. Score precedent'!$C$3="Score",1,5)</f>
        <v>1</v>
      </c>
      <c r="CS21">
        <f>IF('9. Score precedent'!$C$3="Score",1,5)</f>
        <v>1</v>
      </c>
      <c r="CT21">
        <f>IF('9. Score precedent'!$C$3="Score",1,4)</f>
        <v>1</v>
      </c>
      <c r="CU21">
        <f>IF('9. Score precedent'!$C$3="Score",1,5)</f>
        <v>1</v>
      </c>
      <c r="CV21">
        <f>IF('9. Score precedent'!$C$3="Score",1,6)</f>
        <v>1</v>
      </c>
      <c r="CW21">
        <f>IF('9. Score precedent'!$C$3="Score",1,4)</f>
        <v>1</v>
      </c>
      <c r="CX21">
        <f>IF('9. Score precedent'!$C$3="Score",1,6)</f>
        <v>1</v>
      </c>
      <c r="CY21">
        <f>IF('9. Score precedent'!$C$3="Score",1,6)</f>
        <v>1</v>
      </c>
      <c r="CZ21">
        <f>IF('9. Score precedent'!$C$3="Score",1,6)</f>
        <v>1</v>
      </c>
      <c r="DA21">
        <f>IF('9. Score precedent'!$C$3="Score",1,6)</f>
        <v>1</v>
      </c>
    </row>
    <row r="22" spans="2:105" x14ac:dyDescent="0.35">
      <c r="B22" s="182" t="e">
        <f>#REF!</f>
        <v>#REF!</v>
      </c>
      <c r="C22" s="183">
        <v>1</v>
      </c>
      <c r="D22" s="206">
        <f t="shared" ref="D22:D55" si="4">AVERAGE($U22:$DA22)</f>
        <v>0.58823529411764708</v>
      </c>
      <c r="E22" s="184">
        <f>IF('9. Score precedent'!$C$3="Score",,)</f>
        <v>0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3">
        <f>IF('9. Score precedent'!$C$3="Score",,)</f>
        <v>0</v>
      </c>
      <c r="Q22" s="184">
        <f>IF('9. Score precedent'!$C$3="Score",,)</f>
        <v>0</v>
      </c>
      <c r="R22" s="183">
        <f>IF('9. Score precedent'!$C$3="Score",,)</f>
        <v>0</v>
      </c>
      <c r="S22" s="183">
        <f>IF('9. Score precedent'!$C$3="Score",,)</f>
        <v>0</v>
      </c>
      <c r="T22" s="183">
        <f>IF('9. Score precedent'!$C$3="Score",,)</f>
        <v>0</v>
      </c>
      <c r="U22" s="185">
        <f>IF('9. Score precedent'!$C$3="Score",,TOTAL)</f>
        <v>0</v>
      </c>
      <c r="V22" s="185">
        <f>IF('9. Score precedent'!$C$3="Score",0,)</f>
        <v>0</v>
      </c>
      <c r="W22" s="185">
        <f>IF('9. Score precedent'!$C$3="Score",0,)</f>
        <v>0</v>
      </c>
      <c r="X22" s="185">
        <f>IF('9. Score precedent'!$C$3="Score",0,)</f>
        <v>0</v>
      </c>
      <c r="Y22" s="185">
        <f>IF('9. Score precedent'!$C$3="Score",0,)</f>
        <v>0</v>
      </c>
      <c r="Z22" s="185">
        <f>IF('9. Score precedent'!$C$3="Score",0,)</f>
        <v>0</v>
      </c>
      <c r="AA22" s="185">
        <f>IF('9. Score precedent'!$C$3="Score",0,)</f>
        <v>0</v>
      </c>
      <c r="AB22" s="185">
        <f>IF('9. Score precedent'!$C$3="Score",1,5)</f>
        <v>1</v>
      </c>
      <c r="AC22" s="185">
        <f>IF('9. Score precedent'!$C$3="Score",1,5)</f>
        <v>1</v>
      </c>
      <c r="AD22" s="185">
        <f>IF('9. Score precedent'!$C$3="Score",1,4)</f>
        <v>1</v>
      </c>
      <c r="AE22" s="185">
        <f>IF('9. Score precedent'!$C$3="Score",0,3)</f>
        <v>0</v>
      </c>
      <c r="AF22" s="185">
        <f>IF('9. Score precedent'!$C$3="Score",0,1)</f>
        <v>0</v>
      </c>
      <c r="AG22" s="185">
        <f>IF('9. Score precedent'!$C$3="Score",0,3)</f>
        <v>0</v>
      </c>
      <c r="AH22" s="185">
        <f>IF('9. Score precedent'!$C$3="Score",0,3)</f>
        <v>0</v>
      </c>
      <c r="AI22" s="185">
        <f>IF('9. Score precedent'!$C$3="Score",1,6)</f>
        <v>1</v>
      </c>
      <c r="AJ22" s="185">
        <f>IF('9. Score precedent'!$C$3="Score",1,8)</f>
        <v>1</v>
      </c>
      <c r="AK22" s="185">
        <f>IF('9. Score precedent'!$C$3="Score",2,10)</f>
        <v>2</v>
      </c>
      <c r="AL22" s="185">
        <f>IF('9. Score precedent'!$C$3="Score",2,10)</f>
        <v>2</v>
      </c>
      <c r="AM22" s="185">
        <f>IF('9. Score precedent'!$C$3="Score",1,8)</f>
        <v>1</v>
      </c>
      <c r="AN22" s="185">
        <f>IF('9. Score precedent'!$C$3="Score",1,7)</f>
        <v>1</v>
      </c>
      <c r="AO22" s="185">
        <f>IF('9. Score precedent'!$C$3="Score",1,6)</f>
        <v>1</v>
      </c>
      <c r="AP22" s="185">
        <f>IF('9. Score precedent'!$C$3="Score",1,4)</f>
        <v>1</v>
      </c>
      <c r="AQ22" s="185">
        <f>IF('9. Score precedent'!$C$3="Score",1,4)</f>
        <v>1</v>
      </c>
      <c r="AR22" s="185">
        <f>IF('9. Score precedent'!$C$3="Score",0,3)</f>
        <v>0</v>
      </c>
      <c r="AS22" s="194">
        <f>IF('9. Score precedent'!$C$3="Score",0,3)</f>
        <v>0</v>
      </c>
      <c r="AT22" s="4">
        <f>IF('9. Score precedent'!$C$3="Score",1,5)</f>
        <v>1</v>
      </c>
      <c r="AU22" s="4">
        <f>IF('9. Score precedent'!$C$3="Score",1,6)</f>
        <v>1</v>
      </c>
      <c r="AV22" s="4">
        <f>IF('9. Score precedent'!$C$3="Score",1,6)</f>
        <v>1</v>
      </c>
      <c r="AW22" s="4">
        <f>IF('9. Score precedent'!$C$3="Score",1,6)</f>
        <v>1</v>
      </c>
      <c r="AX22" s="4">
        <f>IF('9. Score precedent'!$C$3="Score",1,7)</f>
        <v>1</v>
      </c>
      <c r="AY22" s="4">
        <f>IF('9. Score precedent'!$C$3="Score",1,5)</f>
        <v>1</v>
      </c>
      <c r="AZ22" s="4">
        <f>IF('9. Score precedent'!$C$3="Score",1,5)</f>
        <v>1</v>
      </c>
      <c r="BA22" s="4">
        <f>IF('9. Score precedent'!$C$3="Score",1,5)</f>
        <v>1</v>
      </c>
      <c r="BB22" s="4">
        <f>IF('9. Score precedent'!$C$3="Score",1,4)</f>
        <v>1</v>
      </c>
      <c r="BC22" s="4">
        <f>IF('9. Score precedent'!$C$3="Score",1,4)</f>
        <v>1</v>
      </c>
      <c r="BD22" s="4">
        <f>IF('9. Score precedent'!$C$3="Score",1,7)</f>
        <v>1</v>
      </c>
      <c r="BE22" s="4">
        <f>IF('9. Score precedent'!$C$3="Score",1,6)</f>
        <v>1</v>
      </c>
      <c r="BF22" s="4">
        <f>IF('9. Score precedent'!$C$3="Score",1,5)</f>
        <v>1</v>
      </c>
      <c r="BG22" s="4">
        <f>IF('9. Score precedent'!$C$3="Score",1,5)</f>
        <v>1</v>
      </c>
      <c r="BH22" s="4">
        <f>IF('9. Score precedent'!$C$3="Score",1,5)</f>
        <v>1</v>
      </c>
      <c r="BI22" s="4">
        <f>IF('9. Score precedent'!$C$3="Score",1,5)</f>
        <v>1</v>
      </c>
      <c r="BJ22" s="4">
        <f>IF('9. Score precedent'!$C$3="Score",1,5)</f>
        <v>1</v>
      </c>
      <c r="BK22" s="4">
        <f>IF('9. Score precedent'!$C$3="Score",0,1)</f>
        <v>0</v>
      </c>
      <c r="BL22" s="4">
        <f>IF('9. Score precedent'!$C$3="Score",0,1)</f>
        <v>0</v>
      </c>
      <c r="BM22" s="4">
        <f>IF('9. Score precedent'!$C$3="Score",0,1)</f>
        <v>0</v>
      </c>
      <c r="BN22" s="4">
        <f>IF('9. Score precedent'!$C$3="Score",0,1)</f>
        <v>0</v>
      </c>
      <c r="BO22" s="4">
        <f>IF('9. Score precedent'!$C$3="Score",0,1)</f>
        <v>0</v>
      </c>
      <c r="BP22" s="4">
        <f>IF('9. Score precedent'!$C$3="Score",0,1)</f>
        <v>0</v>
      </c>
      <c r="BQ22" s="4">
        <f>IF('9. Score precedent'!$C$3="Score",0,2)</f>
        <v>0</v>
      </c>
      <c r="BR22" s="4">
        <f>IF('9. Score precedent'!$C$3="Score",1,4)</f>
        <v>1</v>
      </c>
      <c r="BS22" s="4">
        <f>IF('9. Score precedent'!$C$3="Score",1,5)</f>
        <v>1</v>
      </c>
      <c r="BT22" s="4">
        <f>IF('9. Score precedent'!$C$3="Score",1,5)</f>
        <v>1</v>
      </c>
      <c r="BU22" s="4">
        <f>IF('9. Score precedent'!$C$3="Score",1,5)</f>
        <v>1</v>
      </c>
      <c r="BV22" s="4">
        <f>IF('9. Score precedent'!$C$3="Score",1,5)</f>
        <v>1</v>
      </c>
      <c r="BW22" s="4">
        <f>IF('9. Score precedent'!$C$3="Score",1,6)</f>
        <v>1</v>
      </c>
      <c r="BX22" s="4">
        <f>IF('9. Score precedent'!$C$3="Score",1,6)</f>
        <v>1</v>
      </c>
      <c r="BY22">
        <f>IF('9. Score precedent'!$C$3="Score",0,3)</f>
        <v>0</v>
      </c>
      <c r="BZ22">
        <f>IF('9. Score precedent'!$C$3="Score",0,3)</f>
        <v>0</v>
      </c>
      <c r="CA22">
        <f>IF('9. Score precedent'!$C$3="Score",0,3)</f>
        <v>0</v>
      </c>
      <c r="CB22">
        <f>IF('9. Score precedent'!$C$3="Score",0,3)</f>
        <v>0</v>
      </c>
      <c r="CC22">
        <f>IF('9. Score precedent'!$C$3="Score",0,3)</f>
        <v>0</v>
      </c>
      <c r="CD22">
        <f>IF('9. Score precedent'!$C$3="Score",0,2)</f>
        <v>0</v>
      </c>
      <c r="CE22">
        <f>IF('9. Score precedent'!$C$3="Score",0,1)</f>
        <v>0</v>
      </c>
      <c r="CF22">
        <f>IF('9. Score precedent'!$C$3="Score",0,0)</f>
        <v>0</v>
      </c>
      <c r="CG22">
        <f>IF('9. Score precedent'!$C$3="Score",0,0)</f>
        <v>0</v>
      </c>
      <c r="CH22">
        <f>IF('9. Score precedent'!$C$3="Score",0,2)</f>
        <v>0</v>
      </c>
      <c r="CI22">
        <f>IF('9. Score precedent'!$C$3="Score",0,3)</f>
        <v>0</v>
      </c>
      <c r="CJ22">
        <f>IF('9. Score precedent'!$C$3="Score",1,5)</f>
        <v>1</v>
      </c>
      <c r="CK22">
        <f>IF('9. Score precedent'!$C$3="Score",1,5)</f>
        <v>1</v>
      </c>
      <c r="CL22">
        <f>IF('9. Score precedent'!$C$3="Score",1,5)</f>
        <v>1</v>
      </c>
      <c r="CM22">
        <f>IF('9. Score precedent'!$C$3="Score",1,5)</f>
        <v>1</v>
      </c>
      <c r="CN22">
        <f>IF('9. Score precedent'!$C$3="Score",0,3)</f>
        <v>0</v>
      </c>
      <c r="CO22">
        <f>IF('9. Score precedent'!$C$3="Score",0,0)</f>
        <v>0</v>
      </c>
      <c r="CP22">
        <f>IF('9. Score precedent'!$C$3="Score",0,1)</f>
        <v>0</v>
      </c>
      <c r="CQ22">
        <f>IF('9. Score precedent'!$C$3="Score",0,1)</f>
        <v>0</v>
      </c>
      <c r="CR22">
        <f>IF('9. Score precedent'!$C$3="Score",0,3)</f>
        <v>0</v>
      </c>
      <c r="CS22">
        <f>IF('9. Score precedent'!$C$3="Score",1,5)</f>
        <v>1</v>
      </c>
      <c r="CT22">
        <f>IF('9. Score precedent'!$C$3="Score",1,7)</f>
        <v>1</v>
      </c>
      <c r="CU22">
        <f>IF('9. Score precedent'!$C$3="Score",1,6)</f>
        <v>1</v>
      </c>
      <c r="CV22">
        <f>IF('9. Score precedent'!$C$3="Score",1,6)</f>
        <v>1</v>
      </c>
      <c r="CW22">
        <f>IF('9. Score precedent'!$C$3="Score",1,6)</f>
        <v>1</v>
      </c>
      <c r="CX22">
        <f>IF('9. Score precedent'!$C$3="Score",1,6)</f>
        <v>1</v>
      </c>
      <c r="CY22">
        <f>IF('9. Score precedent'!$C$3="Score",1,7)</f>
        <v>1</v>
      </c>
      <c r="CZ22">
        <f>IF('9. Score precedent'!$C$3="Score",1,6)</f>
        <v>1</v>
      </c>
      <c r="DA22">
        <f>IF('9. Score precedent'!$C$3="Score",0,2)</f>
        <v>0</v>
      </c>
    </row>
    <row r="23" spans="2:105" x14ac:dyDescent="0.35">
      <c r="B23" s="186" t="e">
        <f>#REF!</f>
        <v>#REF!</v>
      </c>
      <c r="C23" s="172">
        <v>1</v>
      </c>
      <c r="D23" s="207">
        <f t="shared" si="4"/>
        <v>0.83529411764705885</v>
      </c>
      <c r="E23" s="187">
        <f>IF('9. Score precedent'!$C$3="Score",,)</f>
        <v>0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8">
        <f>IF('9. Score precedent'!$C$3="Score",,)</f>
        <v>0</v>
      </c>
      <c r="Q23" s="188">
        <f>IF('9. Score precedent'!$C$3="Score",,)</f>
        <v>0</v>
      </c>
      <c r="R23" s="188">
        <f>IF('9. Score precedent'!$C$3="Score",,)</f>
        <v>0</v>
      </c>
      <c r="S23" s="187">
        <f>IF('9. Score precedent'!$C$3="Score",,)</f>
        <v>0</v>
      </c>
      <c r="T23" s="187">
        <f>IF('9. Score precedent'!$C$3="Score",,)</f>
        <v>0</v>
      </c>
      <c r="U23" s="172">
        <f>IF('9. Score precedent'!$C$3="Score",,TOTAL)</f>
        <v>0</v>
      </c>
      <c r="V23" s="172">
        <f>IF('9. Score precedent'!$C$3="Score",0,)</f>
        <v>0</v>
      </c>
      <c r="W23" s="172">
        <f>IF('9. Score precedent'!$C$3="Score",0,)</f>
        <v>0</v>
      </c>
      <c r="X23" s="172">
        <f>IF('9. Score precedent'!$C$3="Score",0,)</f>
        <v>0</v>
      </c>
      <c r="Y23" s="172">
        <f>IF('9. Score precedent'!$C$3="Score",0,)</f>
        <v>0</v>
      </c>
      <c r="Z23" s="172">
        <f>IF('9. Score precedent'!$C$3="Score",0,)</f>
        <v>0</v>
      </c>
      <c r="AA23" s="172">
        <f>IF('9. Score precedent'!$C$3="Score",0,)</f>
        <v>0</v>
      </c>
      <c r="AB23" s="172">
        <f>IF('9. Score precedent'!$C$3="Score",0,1)</f>
        <v>0</v>
      </c>
      <c r="AC23" s="172">
        <f>IF('9. Score precedent'!$C$3="Score",0,1)</f>
        <v>0</v>
      </c>
      <c r="AD23" s="172">
        <f>IF('9. Score precedent'!$C$3="Score",0,0)</f>
        <v>0</v>
      </c>
      <c r="AE23" s="172">
        <f>IF('9. Score precedent'!$C$3="Score",0,1)</f>
        <v>0</v>
      </c>
      <c r="AF23" s="172">
        <f>IF('9. Score precedent'!$C$3="Score",0,2)</f>
        <v>0</v>
      </c>
      <c r="AG23" s="172">
        <f>IF('9. Score precedent'!$C$3="Score",1,4)</f>
        <v>1</v>
      </c>
      <c r="AH23" s="172">
        <f>IF('9. Score precedent'!$C$3="Score",1,4)</f>
        <v>1</v>
      </c>
      <c r="AI23" s="172">
        <f>IF('9. Score precedent'!$C$3="Score",1,4)</f>
        <v>1</v>
      </c>
      <c r="AJ23" s="172">
        <f>IF('9. Score precedent'!$C$3="Score",1,4)</f>
        <v>1</v>
      </c>
      <c r="AK23" s="172">
        <f>IF('9. Score precedent'!$C$3="Score",1,5)</f>
        <v>1</v>
      </c>
      <c r="AL23" s="172">
        <f>IF('9. Score precedent'!$C$3="Score",1,5)</f>
        <v>1</v>
      </c>
      <c r="AM23" s="172">
        <f>IF('9. Score precedent'!$C$3="Score",1,5)</f>
        <v>1</v>
      </c>
      <c r="AN23" s="172">
        <f>IF('9. Score precedent'!$C$3="Score",1,6)</f>
        <v>1</v>
      </c>
      <c r="AO23" s="172">
        <f>IF('9. Score precedent'!$C$3="Score",1,6)</f>
        <v>1</v>
      </c>
      <c r="AP23" s="172">
        <f>IF('9. Score precedent'!$C$3="Score",1,8)</f>
        <v>1</v>
      </c>
      <c r="AQ23" s="172">
        <f>IF('9. Score precedent'!$C$3="Score",1,8)</f>
        <v>1</v>
      </c>
      <c r="AR23" s="172">
        <f>IF('9. Score precedent'!$C$3="Score",2,9)</f>
        <v>2</v>
      </c>
      <c r="AS23" s="189">
        <f>IF('9. Score precedent'!$C$3="Score",2,9)</f>
        <v>2</v>
      </c>
      <c r="AT23" s="4">
        <f>IF('9. Score precedent'!$C$3="Score",1,8)</f>
        <v>1</v>
      </c>
      <c r="AU23" s="4">
        <f>IF('9. Score precedent'!$C$3="Score",2,9)</f>
        <v>2</v>
      </c>
      <c r="AV23" s="4">
        <f>IF('9. Score precedent'!$C$3="Score",2,10)</f>
        <v>2</v>
      </c>
      <c r="AW23" s="4">
        <f>IF('9. Score precedent'!$C$3="Score",2,9)</f>
        <v>2</v>
      </c>
      <c r="AX23" s="4">
        <f>IF('9. Score precedent'!$C$3="Score",2,10)</f>
        <v>2</v>
      </c>
      <c r="AY23" s="4">
        <f>IF('9. Score precedent'!$C$3="Score",1,8)</f>
        <v>1</v>
      </c>
      <c r="AZ23" s="4">
        <f>IF('9. Score precedent'!$C$3="Score",1,7)</f>
        <v>1</v>
      </c>
      <c r="BA23" s="4">
        <f>IF('9. Score precedent'!$C$3="Score",1,6)</f>
        <v>1</v>
      </c>
      <c r="BB23" s="4">
        <f>IF('9. Score precedent'!$C$3="Score",1,8)</f>
        <v>1</v>
      </c>
      <c r="BC23" s="4">
        <f>IF('9. Score precedent'!$C$3="Score",1,6)</f>
        <v>1</v>
      </c>
      <c r="BD23" s="4">
        <f>IF('9. Score precedent'!$C$3="Score",1,6)</f>
        <v>1</v>
      </c>
      <c r="BE23" s="4">
        <f>IF('9. Score precedent'!$C$3="Score",1,4)</f>
        <v>1</v>
      </c>
      <c r="BF23" s="4">
        <f>IF('9. Score precedent'!$C$3="Score",0,3)</f>
        <v>0</v>
      </c>
      <c r="BG23" s="4">
        <f>IF('9. Score precedent'!$C$3="Score",0,3)</f>
        <v>0</v>
      </c>
      <c r="BH23" s="4">
        <f>IF('9. Score precedent'!$C$3="Score",0,1)</f>
        <v>0</v>
      </c>
      <c r="BI23" s="4">
        <f>IF('9. Score precedent'!$C$3="Score",0,2)</f>
        <v>0</v>
      </c>
      <c r="BJ23" s="4">
        <f>IF('9. Score precedent'!$C$3="Score",0,2)</f>
        <v>0</v>
      </c>
      <c r="BK23" s="4">
        <f>IF('9. Score precedent'!$C$3="Score",0,2)</f>
        <v>0</v>
      </c>
      <c r="BL23" s="4">
        <f>IF('9. Score precedent'!$C$3="Score",0,2)</f>
        <v>0</v>
      </c>
      <c r="BM23" s="4">
        <f>IF('9. Score precedent'!$C$3="Score",0,1)</f>
        <v>0</v>
      </c>
      <c r="BN23" s="4">
        <f>IF('9. Score precedent'!$C$3="Score",0,1)</f>
        <v>0</v>
      </c>
      <c r="BO23" s="4">
        <f>IF('9. Score precedent'!$C$3="Score",0,0)</f>
        <v>0</v>
      </c>
      <c r="BP23" s="4">
        <f>IF('9. Score precedent'!$C$3="Score",0,0)</f>
        <v>0</v>
      </c>
      <c r="BQ23" s="4">
        <f>IF('9. Score precedent'!$C$3="Score",0,0)</f>
        <v>0</v>
      </c>
      <c r="BR23" s="4">
        <f>IF('9. Score precedent'!$C$3="Score",0,0)</f>
        <v>0</v>
      </c>
      <c r="BS23" s="4">
        <f>IF('9. Score precedent'!$C$3="Score",0,1)</f>
        <v>0</v>
      </c>
      <c r="BT23" s="4">
        <f>IF('9. Score precedent'!$C$3="Score",0,2)</f>
        <v>0</v>
      </c>
      <c r="BU23" s="4">
        <f>IF('9. Score precedent'!$C$3="Score",1,4)</f>
        <v>1</v>
      </c>
      <c r="BV23" s="4">
        <f>IF('9. Score precedent'!$C$3="Score",1,4)</f>
        <v>1</v>
      </c>
      <c r="BW23" s="4">
        <f>IF('9. Score precedent'!$C$3="Score",1,4)</f>
        <v>1</v>
      </c>
      <c r="BX23" s="4">
        <f>IF('9. Score precedent'!$C$3="Score",1,4)</f>
        <v>1</v>
      </c>
      <c r="BY23">
        <f>IF('9. Score precedent'!$C$3="Score",1,6)</f>
        <v>1</v>
      </c>
      <c r="BZ23">
        <f>IF('9. Score precedent'!$C$3="Score",1,5)</f>
        <v>1</v>
      </c>
      <c r="CA23">
        <f>IF('9. Score precedent'!$C$3="Score",1,5)</f>
        <v>1</v>
      </c>
      <c r="CB23">
        <f>IF('9. Score precedent'!$C$3="Score",1,6)</f>
        <v>1</v>
      </c>
      <c r="CC23">
        <f>IF('9. Score precedent'!$C$3="Score",1,8)</f>
        <v>1</v>
      </c>
      <c r="CD23">
        <f>IF('9. Score precedent'!$C$3="Score",2,13)</f>
        <v>2</v>
      </c>
      <c r="CE23">
        <f>IF('9. Score precedent'!$C$3="Score",2,13)</f>
        <v>2</v>
      </c>
      <c r="CF23">
        <f>IF('9. Score precedent'!$C$3="Score",2,10)</f>
        <v>2</v>
      </c>
      <c r="CG23">
        <f>IF('9. Score precedent'!$C$3="Score",1,7)</f>
        <v>1</v>
      </c>
      <c r="CH23">
        <f>IF('9. Score precedent'!$C$3="Score",1,6)</f>
        <v>1</v>
      </c>
      <c r="CI23">
        <f>IF('9. Score precedent'!$C$3="Score",1,6)</f>
        <v>1</v>
      </c>
      <c r="CJ23">
        <f>IF('9. Score precedent'!$C$3="Score",1,5)</f>
        <v>1</v>
      </c>
      <c r="CK23">
        <f>IF('9. Score precedent'!$C$3="Score",0,2)</f>
        <v>0</v>
      </c>
      <c r="CL23">
        <f>IF('9. Score precedent'!$C$3="Score",1,4)</f>
        <v>1</v>
      </c>
      <c r="CM23">
        <f>IF('9. Score precedent'!$C$3="Score",1,7)</f>
        <v>1</v>
      </c>
      <c r="CN23">
        <f>IF('9. Score precedent'!$C$3="Score",1,7)</f>
        <v>1</v>
      </c>
      <c r="CO23">
        <f>IF('9. Score precedent'!$C$3="Score",2,9)</f>
        <v>2</v>
      </c>
      <c r="CP23">
        <f>IF('9. Score precedent'!$C$3="Score",1,8)</f>
        <v>1</v>
      </c>
      <c r="CQ23">
        <f>IF('9. Score precedent'!$C$3="Score",2,12)</f>
        <v>2</v>
      </c>
      <c r="CR23">
        <f>IF('9. Score precedent'!$C$3="Score",2,12)</f>
        <v>2</v>
      </c>
      <c r="CS23">
        <f>IF('9. Score precedent'!$C$3="Score",2,12)</f>
        <v>2</v>
      </c>
      <c r="CT23">
        <f>IF('9. Score precedent'!$C$3="Score",2,11)</f>
        <v>2</v>
      </c>
      <c r="CU23">
        <f>IF('9. Score precedent'!$C$3="Score",1,8)</f>
        <v>1</v>
      </c>
      <c r="CV23">
        <f>IF('9. Score precedent'!$C$3="Score",1,8)</f>
        <v>1</v>
      </c>
      <c r="CW23">
        <f>IF('9. Score precedent'!$C$3="Score",1,6)</f>
        <v>1</v>
      </c>
      <c r="CX23">
        <f>IF('9. Score precedent'!$C$3="Score",1,7)</f>
        <v>1</v>
      </c>
      <c r="CY23">
        <f>IF('9. Score precedent'!$C$3="Score",1,8)</f>
        <v>1</v>
      </c>
      <c r="CZ23">
        <f>IF('9. Score precedent'!$C$3="Score",1,6)</f>
        <v>1</v>
      </c>
      <c r="DA23">
        <f>IF('9. Score precedent'!$C$3="Score",1,6)</f>
        <v>1</v>
      </c>
    </row>
    <row r="24" spans="2:105" x14ac:dyDescent="0.35">
      <c r="B24" s="186" t="e">
        <f>#REF!</f>
        <v>#REF!</v>
      </c>
      <c r="C24" s="172">
        <v>1</v>
      </c>
      <c r="D24" s="207">
        <f t="shared" si="4"/>
        <v>0.18823529411764706</v>
      </c>
      <c r="E24" s="187">
        <f>IF('9. Score precedent'!$C$3="Score",,)</f>
        <v>0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>
        <f>IF('9. Score precedent'!$C$3="Score",,)</f>
        <v>0</v>
      </c>
      <c r="Q24" s="187">
        <f>IF('9. Score precedent'!$C$3="Score",,)</f>
        <v>0</v>
      </c>
      <c r="R24" s="188">
        <f>IF('9. Score precedent'!$C$3="Score",,)</f>
        <v>0</v>
      </c>
      <c r="S24" s="188">
        <f>IF('9. Score precedent'!$C$3="Score",,)</f>
        <v>0</v>
      </c>
      <c r="T24" s="187">
        <f>IF('9. Score precedent'!$C$3="Score",,)</f>
        <v>0</v>
      </c>
      <c r="U24" s="172">
        <f>IF('9. Score precedent'!$C$3="Score",,TOTAL)</f>
        <v>0</v>
      </c>
      <c r="V24" s="172">
        <f>IF('9. Score precedent'!$C$3="Score",0,)</f>
        <v>0</v>
      </c>
      <c r="W24" s="172">
        <f>IF('9. Score precedent'!$C$3="Score",0,)</f>
        <v>0</v>
      </c>
      <c r="X24" s="172">
        <f>IF('9. Score precedent'!$C$3="Score",0,)</f>
        <v>0</v>
      </c>
      <c r="Y24" s="172">
        <f>IF('9. Score precedent'!$C$3="Score",0,)</f>
        <v>0</v>
      </c>
      <c r="Z24" s="172">
        <f>IF('9. Score precedent'!$C$3="Score",0,)</f>
        <v>0</v>
      </c>
      <c r="AA24" s="172">
        <f>IF('9. Score precedent'!$C$3="Score",0,)</f>
        <v>0</v>
      </c>
      <c r="AB24" s="172">
        <f>IF('9. Score precedent'!$C$3="Score",1,4)</f>
        <v>1</v>
      </c>
      <c r="AC24" s="172">
        <f>IF('9. Score precedent'!$C$3="Score",1,5)</f>
        <v>1</v>
      </c>
      <c r="AD24" s="172">
        <f>IF('9. Score precedent'!$C$3="Score",1,4)</f>
        <v>1</v>
      </c>
      <c r="AE24" s="172">
        <f>IF('9. Score precedent'!$C$3="Score",0,2)</f>
        <v>0</v>
      </c>
      <c r="AF24" s="172">
        <f>IF('9. Score precedent'!$C$3="Score",1,5)</f>
        <v>1</v>
      </c>
      <c r="AG24" s="172">
        <f>IF('9. Score precedent'!$C$3="Score",1,6)</f>
        <v>1</v>
      </c>
      <c r="AH24" s="172">
        <f>IF('9. Score precedent'!$C$3="Score",0,3)</f>
        <v>0</v>
      </c>
      <c r="AI24" s="172">
        <f>IF('9. Score precedent'!$C$3="Score",1,4)</f>
        <v>1</v>
      </c>
      <c r="AJ24" s="172">
        <f>IF('9. Score precedent'!$C$3="Score",0,3)</f>
        <v>0</v>
      </c>
      <c r="AK24" s="172">
        <f>IF('9. Score precedent'!$C$3="Score",0,3)</f>
        <v>0</v>
      </c>
      <c r="AL24" s="172">
        <f>IF('9. Score precedent'!$C$3="Score",0,2)</f>
        <v>0</v>
      </c>
      <c r="AM24" s="172">
        <f>IF('9. Score precedent'!$C$3="Score",0,1)</f>
        <v>0</v>
      </c>
      <c r="AN24" s="172">
        <f>IF('9. Score precedent'!$C$3="Score",0,1)</f>
        <v>0</v>
      </c>
      <c r="AO24" s="172">
        <f>IF('9. Score precedent'!$C$3="Score",0,0)</f>
        <v>0</v>
      </c>
      <c r="AP24" s="172">
        <f>IF('9. Score precedent'!$C$3="Score",0,1)</f>
        <v>0</v>
      </c>
      <c r="AQ24" s="172">
        <f>IF('9. Score precedent'!$C$3="Score",0,0)</f>
        <v>0</v>
      </c>
      <c r="AR24" s="172">
        <f>IF('9. Score precedent'!$C$3="Score",0,0)</f>
        <v>0</v>
      </c>
      <c r="AS24" s="189">
        <f>IF('9. Score precedent'!$C$3="Score",0,1)</f>
        <v>0</v>
      </c>
      <c r="AT24" s="4">
        <f>IF('9. Score precedent'!$C$3="Score",0,1)</f>
        <v>0</v>
      </c>
      <c r="AU24" s="4">
        <f>IF('9. Score precedent'!$C$3="Score",0,1)</f>
        <v>0</v>
      </c>
      <c r="AV24" s="4">
        <f>IF('9. Score precedent'!$C$3="Score",0,1)</f>
        <v>0</v>
      </c>
      <c r="AW24" s="4">
        <f>IF('9. Score precedent'!$C$3="Score",0,1)</f>
        <v>0</v>
      </c>
      <c r="AX24" s="4">
        <f>IF('9. Score precedent'!$C$3="Score",0,1)</f>
        <v>0</v>
      </c>
      <c r="AY24" s="4">
        <f>IF('9. Score precedent'!$C$3="Score",0,0)</f>
        <v>0</v>
      </c>
      <c r="AZ24" s="4">
        <f>IF('9. Score precedent'!$C$3="Score",0,0)</f>
        <v>0</v>
      </c>
      <c r="BA24" s="4">
        <f>IF('9. Score precedent'!$C$3="Score",0,1)</f>
        <v>0</v>
      </c>
      <c r="BB24" s="4">
        <f>IF('9. Score precedent'!$C$3="Score",0,1)</f>
        <v>0</v>
      </c>
      <c r="BC24" s="4">
        <f>IF('9. Score precedent'!$C$3="Score",0,1)</f>
        <v>0</v>
      </c>
      <c r="BD24" s="4">
        <f>IF('9. Score precedent'!$C$3="Score",0,1)</f>
        <v>0</v>
      </c>
      <c r="BE24" s="4">
        <f>IF('9. Score precedent'!$C$3="Score",0,1)</f>
        <v>0</v>
      </c>
      <c r="BF24" s="4">
        <f>IF('9. Score precedent'!$C$3="Score",0,2)</f>
        <v>0</v>
      </c>
      <c r="BG24" s="4">
        <f>IF('9. Score precedent'!$C$3="Score",0,1)</f>
        <v>0</v>
      </c>
      <c r="BH24" s="4">
        <f>IF('9. Score precedent'!$C$3="Score",0,0)</f>
        <v>0</v>
      </c>
      <c r="BI24" s="4">
        <f>IF('9. Score precedent'!$C$3="Score",0,2)</f>
        <v>0</v>
      </c>
      <c r="BJ24" s="4">
        <f>IF('9. Score precedent'!$C$3="Score",1,4)</f>
        <v>1</v>
      </c>
      <c r="BK24" s="4">
        <f>IF('9. Score precedent'!$C$3="Score",1,4)</f>
        <v>1</v>
      </c>
      <c r="BL24" s="4">
        <f>IF('9. Score precedent'!$C$3="Score",1,4)</f>
        <v>1</v>
      </c>
      <c r="BM24" s="4">
        <f>IF('9. Score precedent'!$C$3="Score",1,4)</f>
        <v>1</v>
      </c>
      <c r="BN24" s="4">
        <f>IF('9. Score precedent'!$C$3="Score",1,5)</f>
        <v>1</v>
      </c>
      <c r="BO24" s="4">
        <f>IF('9. Score precedent'!$C$3="Score",1,5)</f>
        <v>1</v>
      </c>
      <c r="BP24" s="4">
        <f>IF('9. Score precedent'!$C$3="Score",0,1)</f>
        <v>0</v>
      </c>
      <c r="BQ24" s="4">
        <f>IF('9. Score precedent'!$C$3="Score",0,2)</f>
        <v>0</v>
      </c>
      <c r="BR24" s="4">
        <f>IF('9. Score precedent'!$C$3="Score",0,2)</f>
        <v>0</v>
      </c>
      <c r="BS24" s="4">
        <f>IF('9. Score precedent'!$C$3="Score",0,2)</f>
        <v>0</v>
      </c>
      <c r="BT24" s="4">
        <f>IF('9. Score precedent'!$C$3="Score",0,1)</f>
        <v>0</v>
      </c>
      <c r="BU24" s="4">
        <f>IF('9. Score precedent'!$C$3="Score",0,1)</f>
        <v>0</v>
      </c>
      <c r="BV24" s="4">
        <f>IF('9. Score precedent'!$C$3="Score",0,1)</f>
        <v>0</v>
      </c>
      <c r="BW24" s="4">
        <f>IF('9. Score precedent'!$C$3="Score",0,0)</f>
        <v>0</v>
      </c>
      <c r="BX24" s="4">
        <f>IF('9. Score precedent'!$C$3="Score",0,0)</f>
        <v>0</v>
      </c>
      <c r="BY24">
        <f>IF('9. Score precedent'!$C$3="Score",0,0)</f>
        <v>0</v>
      </c>
      <c r="BZ24">
        <f>IF('9. Score precedent'!$C$3="Score",0,0)</f>
        <v>0</v>
      </c>
      <c r="CA24">
        <f>IF('9. Score precedent'!$C$3="Score",0,0)</f>
        <v>0</v>
      </c>
      <c r="CB24">
        <f>IF('9. Score precedent'!$C$3="Score",0,0)</f>
        <v>0</v>
      </c>
      <c r="CC24">
        <f>IF('9. Score precedent'!$C$3="Score",0,0)</f>
        <v>0</v>
      </c>
      <c r="CD24">
        <f>IF('9. Score precedent'!$C$3="Score",0,0)</f>
        <v>0</v>
      </c>
      <c r="CE24">
        <f>IF('9. Score precedent'!$C$3="Score",0,1)</f>
        <v>0</v>
      </c>
      <c r="CF24">
        <f>IF('9. Score precedent'!$C$3="Score",0,2)</f>
        <v>0</v>
      </c>
      <c r="CG24">
        <f>IF('9. Score precedent'!$C$3="Score",0,2)</f>
        <v>0</v>
      </c>
      <c r="CH24">
        <f>IF('9. Score precedent'!$C$3="Score",1,4)</f>
        <v>1</v>
      </c>
      <c r="CI24">
        <f>IF('9. Score precedent'!$C$3="Score",1,4)</f>
        <v>1</v>
      </c>
      <c r="CJ24">
        <f>IF('9. Score precedent'!$C$3="Score",1,5)</f>
        <v>1</v>
      </c>
      <c r="CK24">
        <f>IF('9. Score precedent'!$C$3="Score",1,5)</f>
        <v>1</v>
      </c>
      <c r="CL24">
        <f>IF('9. Score precedent'!$C$3="Score",0,1)</f>
        <v>0</v>
      </c>
      <c r="CM24">
        <f>IF('9. Score precedent'!$C$3="Score",0,1)</f>
        <v>0</v>
      </c>
      <c r="CN24">
        <f>IF('9. Score precedent'!$C$3="Score",0,2)</f>
        <v>0</v>
      </c>
      <c r="CO24">
        <f>IF('9. Score precedent'!$C$3="Score",0,2)</f>
        <v>0</v>
      </c>
      <c r="CP24">
        <f>IF('9. Score precedent'!$C$3="Score",0,2)</f>
        <v>0</v>
      </c>
      <c r="CQ24">
        <f>IF('9. Score precedent'!$C$3="Score",0,1)</f>
        <v>0</v>
      </c>
      <c r="CR24">
        <f>IF('9. Score precedent'!$C$3="Score",0,1)</f>
        <v>0</v>
      </c>
      <c r="CS24">
        <f>IF('9. Score precedent'!$C$3="Score",0,0)</f>
        <v>0</v>
      </c>
      <c r="CT24">
        <f>IF('9. Score precedent'!$C$3="Score",0,0)</f>
        <v>0</v>
      </c>
      <c r="CU24">
        <f>IF('9. Score precedent'!$C$3="Score",0,0)</f>
        <v>0</v>
      </c>
      <c r="CV24">
        <f>IF('9. Score precedent'!$C$3="Score",0,0)</f>
        <v>0</v>
      </c>
      <c r="CW24">
        <f>IF('9. Score precedent'!$C$3="Score",0,0)</f>
        <v>0</v>
      </c>
      <c r="CX24">
        <f>IF('9. Score precedent'!$C$3="Score",0,0)</f>
        <v>0</v>
      </c>
      <c r="CY24">
        <f>IF('9. Score precedent'!$C$3="Score",0,0)</f>
        <v>0</v>
      </c>
      <c r="CZ24">
        <f>IF('9. Score precedent'!$C$3="Score",0,0)</f>
        <v>0</v>
      </c>
      <c r="DA24">
        <f>IF('9. Score precedent'!$C$3="Score",0,0)</f>
        <v>0</v>
      </c>
    </row>
    <row r="25" spans="2:105" x14ac:dyDescent="0.35">
      <c r="B25" s="186" t="e">
        <f>#REF!</f>
        <v>#REF!</v>
      </c>
      <c r="C25" s="172">
        <v>1</v>
      </c>
      <c r="D25" s="207">
        <f t="shared" si="4"/>
        <v>0.28235294117647058</v>
      </c>
      <c r="E25" s="188">
        <f>IF('9. Score precedent'!$C$3="Score",,)</f>
        <v>0</v>
      </c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7">
        <f>IF('9. Score precedent'!$C$3="Score",,)</f>
        <v>0</v>
      </c>
      <c r="Q25" s="187">
        <f>IF('9. Score precedent'!$C$3="Score",,)</f>
        <v>0</v>
      </c>
      <c r="R25" s="188">
        <f>IF('9. Score precedent'!$C$3="Score",,)</f>
        <v>0</v>
      </c>
      <c r="S25" s="188">
        <f>IF('9. Score precedent'!$C$3="Score",,)</f>
        <v>0</v>
      </c>
      <c r="T25" s="187">
        <f>IF('9. Score precedent'!$C$3="Score",,)</f>
        <v>0</v>
      </c>
      <c r="U25" s="172">
        <f>IF('9. Score precedent'!$C$3="Score",,TOTAL)</f>
        <v>0</v>
      </c>
      <c r="V25" s="172">
        <f>IF('9. Score precedent'!$C$3="Score",0,)</f>
        <v>0</v>
      </c>
      <c r="W25" s="172">
        <f>IF('9. Score precedent'!$C$3="Score",0,)</f>
        <v>0</v>
      </c>
      <c r="X25" s="172">
        <f>IF('9. Score precedent'!$C$3="Score",0,)</f>
        <v>0</v>
      </c>
      <c r="Y25" s="172">
        <f>IF('9. Score precedent'!$C$3="Score",0,)</f>
        <v>0</v>
      </c>
      <c r="Z25" s="172">
        <f>IF('9. Score precedent'!$C$3="Score",0,)</f>
        <v>0</v>
      </c>
      <c r="AA25" s="172">
        <f>IF('9. Score precedent'!$C$3="Score",0,)</f>
        <v>0</v>
      </c>
      <c r="AB25" s="172">
        <f>IF('9. Score precedent'!$C$3="Score",1,4)</f>
        <v>1</v>
      </c>
      <c r="AC25" s="172">
        <f>IF('9. Score precedent'!$C$3="Score",1,5)</f>
        <v>1</v>
      </c>
      <c r="AD25" s="172">
        <f>IF('9. Score precedent'!$C$3="Score",1,4)</f>
        <v>1</v>
      </c>
      <c r="AE25" s="172">
        <f>IF('9. Score precedent'!$C$3="Score",0,3)</f>
        <v>0</v>
      </c>
      <c r="AF25" s="172">
        <f>IF('9. Score precedent'!$C$3="Score",0,3)</f>
        <v>0</v>
      </c>
      <c r="AG25" s="172">
        <f>IF('9. Score precedent'!$C$3="Score",0,3)</f>
        <v>0</v>
      </c>
      <c r="AH25" s="172">
        <f>IF('9. Score precedent'!$C$3="Score",0,3)</f>
        <v>0</v>
      </c>
      <c r="AI25" s="172">
        <f>IF('9. Score precedent'!$C$3="Score",0,3)</f>
        <v>0</v>
      </c>
      <c r="AJ25" s="172">
        <f>IF('9. Score precedent'!$C$3="Score",0,2)</f>
        <v>0</v>
      </c>
      <c r="AK25" s="172">
        <f>IF('9. Score precedent'!$C$3="Score",0,2)</f>
        <v>0</v>
      </c>
      <c r="AL25" s="172">
        <f>IF('9. Score precedent'!$C$3="Score",0,1)</f>
        <v>0</v>
      </c>
      <c r="AM25" s="172">
        <f>IF('9. Score precedent'!$C$3="Score",0,1)</f>
        <v>0</v>
      </c>
      <c r="AN25" s="172">
        <f>IF('9. Score precedent'!$C$3="Score",0,2)</f>
        <v>0</v>
      </c>
      <c r="AO25" s="172">
        <f>IF('9. Score precedent'!$C$3="Score",1,5)</f>
        <v>1</v>
      </c>
      <c r="AP25" s="172">
        <f>IF('9. Score precedent'!$C$3="Score",1,6)</f>
        <v>1</v>
      </c>
      <c r="AQ25" s="172">
        <f>IF('9. Score precedent'!$C$3="Score",1,5)</f>
        <v>1</v>
      </c>
      <c r="AR25" s="172">
        <f>IF('9. Score precedent'!$C$3="Score",1,4)</f>
        <v>1</v>
      </c>
      <c r="AS25" s="189">
        <f>IF('9. Score precedent'!$C$3="Score",1,5)</f>
        <v>1</v>
      </c>
      <c r="AT25" s="4">
        <f>IF('9. Score precedent'!$C$3="Score",1,5)</f>
        <v>1</v>
      </c>
      <c r="AU25" s="4">
        <f>IF('9. Score precedent'!$C$3="Score",1,5)</f>
        <v>1</v>
      </c>
      <c r="AV25" s="4">
        <f>IF('9. Score precedent'!$C$3="Score",1,5)</f>
        <v>1</v>
      </c>
      <c r="AW25" s="4">
        <f>IF('9. Score precedent'!$C$3="Score",0,2)</f>
        <v>0</v>
      </c>
      <c r="AX25" s="4">
        <f>IF('9. Score precedent'!$C$3="Score",0,2)</f>
        <v>0</v>
      </c>
      <c r="AY25" s="4">
        <f>IF('9. Score precedent'!$C$3="Score",0,2)</f>
        <v>0</v>
      </c>
      <c r="AZ25" s="4">
        <f>IF('9. Score precedent'!$C$3="Score",0,1)</f>
        <v>0</v>
      </c>
      <c r="BA25" s="4">
        <f>IF('9. Score precedent'!$C$3="Score",0,1)</f>
        <v>0</v>
      </c>
      <c r="BB25" s="4">
        <f>IF('9. Score precedent'!$C$3="Score",0,1)</f>
        <v>0</v>
      </c>
      <c r="BC25" s="4">
        <f>IF('9. Score precedent'!$C$3="Score",0,3)</f>
        <v>0</v>
      </c>
      <c r="BD25" s="4">
        <f>IF('9. Score precedent'!$C$3="Score",1,4)</f>
        <v>1</v>
      </c>
      <c r="BE25" s="4">
        <f>IF('9. Score precedent'!$C$3="Score",1,4)</f>
        <v>1</v>
      </c>
      <c r="BF25" s="4">
        <f>IF('9. Score precedent'!$C$3="Score",1,5)</f>
        <v>1</v>
      </c>
      <c r="BG25" s="4">
        <f>IF('9. Score precedent'!$C$3="Score",1,7)</f>
        <v>1</v>
      </c>
      <c r="BH25" s="4">
        <f>IF('9. Score precedent'!$C$3="Score",1,7)</f>
        <v>1</v>
      </c>
      <c r="BI25" s="4">
        <f>IF('9. Score precedent'!$C$3="Score",1,6)</f>
        <v>1</v>
      </c>
      <c r="BJ25" s="4">
        <f>IF('9. Score precedent'!$C$3="Score",1,5)</f>
        <v>1</v>
      </c>
      <c r="BK25" s="4">
        <f>IF('9. Score precedent'!$C$3="Score",1,6)</f>
        <v>1</v>
      </c>
      <c r="BL25" s="4">
        <f>IF('9. Score precedent'!$C$3="Score",1,6)</f>
        <v>1</v>
      </c>
      <c r="BM25" s="4">
        <f>IF('9. Score precedent'!$C$3="Score",1,4)</f>
        <v>1</v>
      </c>
      <c r="BN25" s="4">
        <f>IF('9. Score precedent'!$C$3="Score",0,3)</f>
        <v>0</v>
      </c>
      <c r="BO25" s="4">
        <f>IF('9. Score precedent'!$C$3="Score",1,5)</f>
        <v>1</v>
      </c>
      <c r="BP25" s="4">
        <f>IF('9. Score precedent'!$C$3="Score",1,6)</f>
        <v>1</v>
      </c>
      <c r="BQ25" s="4">
        <f>IF('9. Score precedent'!$C$3="Score",1,6)</f>
        <v>1</v>
      </c>
      <c r="BR25" s="4">
        <f>IF('9. Score precedent'!$C$3="Score",0,2)</f>
        <v>0</v>
      </c>
      <c r="BS25" s="4">
        <f>IF('9. Score precedent'!$C$3="Score",0,2)</f>
        <v>0</v>
      </c>
      <c r="BT25" s="4">
        <f>IF('9. Score precedent'!$C$3="Score",0,2)</f>
        <v>0</v>
      </c>
      <c r="BU25" s="4">
        <f>IF('9. Score precedent'!$C$3="Score",0,1)</f>
        <v>0</v>
      </c>
      <c r="BV25" s="4">
        <f>IF('9. Score precedent'!$C$3="Score",0,1)</f>
        <v>0</v>
      </c>
      <c r="BW25" s="4">
        <f>IF('9. Score precedent'!$C$3="Score",0,1)</f>
        <v>0</v>
      </c>
      <c r="BX25" s="4">
        <f>IF('9. Score precedent'!$C$3="Score",0,1)</f>
        <v>0</v>
      </c>
      <c r="BY25">
        <f>IF('9. Score precedent'!$C$3="Score",0,0)</f>
        <v>0</v>
      </c>
      <c r="BZ25">
        <f>IF('9. Score precedent'!$C$3="Score",0,0)</f>
        <v>0</v>
      </c>
      <c r="CA25">
        <f>IF('9. Score precedent'!$C$3="Score",0,0)</f>
        <v>0</v>
      </c>
      <c r="CB25">
        <f>IF('9. Score precedent'!$C$3="Score",0,0)</f>
        <v>0</v>
      </c>
      <c r="CC25">
        <f>IF('9. Score precedent'!$C$3="Score",0,0)</f>
        <v>0</v>
      </c>
      <c r="CD25">
        <f>IF('9. Score precedent'!$C$3="Score",0,0)</f>
        <v>0</v>
      </c>
      <c r="CE25">
        <f>IF('9. Score precedent'!$C$3="Score",0,0)</f>
        <v>0</v>
      </c>
      <c r="CF25">
        <f>IF('9. Score precedent'!$C$3="Score",0,0)</f>
        <v>0</v>
      </c>
      <c r="CG25">
        <f>IF('9. Score precedent'!$C$3="Score",0,0)</f>
        <v>0</v>
      </c>
      <c r="CH25">
        <f>IF('9. Score precedent'!$C$3="Score",0,1)</f>
        <v>0</v>
      </c>
      <c r="CI25">
        <f>IF('9. Score precedent'!$C$3="Score",0,0)</f>
        <v>0</v>
      </c>
      <c r="CJ25">
        <f>IF('9. Score precedent'!$C$3="Score",0,0)</f>
        <v>0</v>
      </c>
      <c r="CK25">
        <f>IF('9. Score precedent'!$C$3="Score",0,0)</f>
        <v>0</v>
      </c>
      <c r="CL25">
        <f>IF('9. Score precedent'!$C$3="Score",0,0)</f>
        <v>0</v>
      </c>
      <c r="CM25">
        <f>IF('9. Score precedent'!$C$3="Score",0,0)</f>
        <v>0</v>
      </c>
      <c r="CN25">
        <f>IF('9. Score precedent'!$C$3="Score",0,0)</f>
        <v>0</v>
      </c>
      <c r="CO25">
        <f>IF('9. Score precedent'!$C$3="Score",0,0)</f>
        <v>0</v>
      </c>
      <c r="CP25">
        <f>IF('9. Score precedent'!$C$3="Score",0,0)</f>
        <v>0</v>
      </c>
      <c r="CQ25">
        <f>IF('9. Score precedent'!$C$3="Score",0,0)</f>
        <v>0</v>
      </c>
      <c r="CR25">
        <f>IF('9. Score precedent'!$C$3="Score",0,0)</f>
        <v>0</v>
      </c>
      <c r="CS25">
        <f>IF('9. Score precedent'!$C$3="Score",0,0)</f>
        <v>0</v>
      </c>
      <c r="CT25">
        <f>IF('9. Score precedent'!$C$3="Score",0,0)</f>
        <v>0</v>
      </c>
      <c r="CU25">
        <f>IF('9. Score precedent'!$C$3="Score",0,0)</f>
        <v>0</v>
      </c>
      <c r="CV25">
        <f>IF('9. Score precedent'!$C$3="Score",0,0)</f>
        <v>0</v>
      </c>
      <c r="CW25">
        <f>IF('9. Score precedent'!$C$3="Score",0,0)</f>
        <v>0</v>
      </c>
      <c r="CX25">
        <f>IF('9. Score precedent'!$C$3="Score",0,0)</f>
        <v>0</v>
      </c>
      <c r="CY25">
        <f>IF('9. Score precedent'!$C$3="Score",0,0)</f>
        <v>0</v>
      </c>
      <c r="CZ25">
        <f>IF('9. Score precedent'!$C$3="Score",0,0)</f>
        <v>0</v>
      </c>
      <c r="DA25">
        <f>IF('9. Score precedent'!$C$3="Score",0,0)</f>
        <v>0</v>
      </c>
    </row>
    <row r="26" spans="2:105" x14ac:dyDescent="0.35">
      <c r="B26" s="186" t="e">
        <f>#REF!</f>
        <v>#REF!</v>
      </c>
      <c r="C26" s="172">
        <v>1</v>
      </c>
      <c r="D26" s="207">
        <f t="shared" si="4"/>
        <v>0.70588235294117652</v>
      </c>
      <c r="E26" s="188">
        <f>IF('9. Score precedent'!$C$3="Score",,)</f>
        <v>0</v>
      </c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>
        <f>IF('9. Score precedent'!$C$3="Score",,)</f>
        <v>0</v>
      </c>
      <c r="Q26" s="187">
        <f>IF('9. Score precedent'!$C$3="Score",,)</f>
        <v>0</v>
      </c>
      <c r="R26" s="187">
        <f>IF('9. Score precedent'!$C$3="Score",,)</f>
        <v>0</v>
      </c>
      <c r="S26" s="188">
        <f>IF('9. Score precedent'!$C$3="Score",,)</f>
        <v>0</v>
      </c>
      <c r="T26" s="188">
        <f>IF('9. Score precedent'!$C$3="Score",,)</f>
        <v>0</v>
      </c>
      <c r="U26" s="172">
        <f>IF('9. Score precedent'!$C$3="Score",,TOTAL)</f>
        <v>0</v>
      </c>
      <c r="V26" s="172">
        <f>IF('9. Score precedent'!$C$3="Score",0,)</f>
        <v>0</v>
      </c>
      <c r="W26" s="172">
        <f>IF('9. Score precedent'!$C$3="Score",0,)</f>
        <v>0</v>
      </c>
      <c r="X26" s="172">
        <f>IF('9. Score precedent'!$C$3="Score",0,)</f>
        <v>0</v>
      </c>
      <c r="Y26" s="172">
        <f>IF('9. Score precedent'!$C$3="Score",0,)</f>
        <v>0</v>
      </c>
      <c r="Z26" s="172">
        <f>IF('9. Score precedent'!$C$3="Score",0,)</f>
        <v>0</v>
      </c>
      <c r="AA26" s="172">
        <f>IF('9. Score precedent'!$C$3="Score",0,)</f>
        <v>0</v>
      </c>
      <c r="AB26" s="172">
        <f>IF('9. Score precedent'!$C$3="Score",1,6)</f>
        <v>1</v>
      </c>
      <c r="AC26" s="172">
        <f>IF('9. Score precedent'!$C$3="Score",2,9)</f>
        <v>2</v>
      </c>
      <c r="AD26" s="172">
        <f>IF('9. Score precedent'!$C$3="Score",2,9)</f>
        <v>2</v>
      </c>
      <c r="AE26" s="172">
        <f>IF('9. Score precedent'!$C$3="Score",2,9)</f>
        <v>2</v>
      </c>
      <c r="AF26" s="172">
        <f>IF('9. Score precedent'!$C$3="Score",2,9)</f>
        <v>2</v>
      </c>
      <c r="AG26" s="172">
        <f>IF('9. Score precedent'!$C$3="Score",1,8)</f>
        <v>1</v>
      </c>
      <c r="AH26" s="172">
        <f>IF('9. Score precedent'!$C$3="Score",1,5)</f>
        <v>1</v>
      </c>
      <c r="AI26" s="172">
        <f>IF('9. Score precedent'!$C$3="Score",1,5)</f>
        <v>1</v>
      </c>
      <c r="AJ26" s="172">
        <f>IF('9. Score precedent'!$C$3="Score",1,4)</f>
        <v>1</v>
      </c>
      <c r="AK26" s="172">
        <f>IF('9. Score precedent'!$C$3="Score",1,4)</f>
        <v>1</v>
      </c>
      <c r="AL26" s="172">
        <f>IF('9. Score precedent'!$C$3="Score",1,4)</f>
        <v>1</v>
      </c>
      <c r="AM26" s="172">
        <f>IF('9. Score precedent'!$C$3="Score",1,6)</f>
        <v>1</v>
      </c>
      <c r="AN26" s="172">
        <f>IF('9. Score precedent'!$C$3="Score",1,6)</f>
        <v>1</v>
      </c>
      <c r="AO26" s="172">
        <f>IF('9. Score precedent'!$C$3="Score",1,6)</f>
        <v>1</v>
      </c>
      <c r="AP26" s="172">
        <f>IF('9. Score precedent'!$C$3="Score",1,6)</f>
        <v>1</v>
      </c>
      <c r="AQ26" s="172">
        <f>IF('9. Score precedent'!$C$3="Score",1,7)</f>
        <v>1</v>
      </c>
      <c r="AR26" s="172">
        <f>IF('9. Score precedent'!$C$3="Score",1,6)</f>
        <v>1</v>
      </c>
      <c r="AS26" s="189">
        <f>IF('9. Score precedent'!$C$3="Score",1,6)</f>
        <v>1</v>
      </c>
      <c r="AT26" s="4">
        <f>IF('9. Score precedent'!$C$3="Score",1,4)</f>
        <v>1</v>
      </c>
      <c r="AU26" s="4">
        <f>IF('9. Score precedent'!$C$3="Score",1,5)</f>
        <v>1</v>
      </c>
      <c r="AV26" s="4">
        <f>IF('9. Score precedent'!$C$3="Score",1,7)</f>
        <v>1</v>
      </c>
      <c r="AW26" s="4">
        <f>IF('9. Score precedent'!$C$3="Score",1,7)</f>
        <v>1</v>
      </c>
      <c r="AX26" s="4">
        <f>IF('9. Score precedent'!$C$3="Score",1,6)</f>
        <v>1</v>
      </c>
      <c r="AY26" s="4">
        <f>IF('9. Score precedent'!$C$3="Score",1,6)</f>
        <v>1</v>
      </c>
      <c r="AZ26" s="4">
        <f>IF('9. Score precedent'!$C$3="Score",1,5)</f>
        <v>1</v>
      </c>
      <c r="BA26" s="4">
        <f>IF('9. Score precedent'!$C$3="Score",0,3)</f>
        <v>0</v>
      </c>
      <c r="BB26" s="4">
        <f>IF('9. Score precedent'!$C$3="Score",0,1)</f>
        <v>0</v>
      </c>
      <c r="BC26" s="4">
        <f>IF('9. Score precedent'!$C$3="Score",0,1)</f>
        <v>0</v>
      </c>
      <c r="BD26" s="4">
        <f>IF('9. Score precedent'!$C$3="Score",0,1)</f>
        <v>0</v>
      </c>
      <c r="BE26" s="4">
        <f>IF('9. Score precedent'!$C$3="Score",0,1)</f>
        <v>0</v>
      </c>
      <c r="BF26" s="4">
        <f>IF('9. Score precedent'!$C$3="Score",0,1)</f>
        <v>0</v>
      </c>
      <c r="BG26" s="4">
        <f>IF('9. Score precedent'!$C$3="Score",0,2)</f>
        <v>0</v>
      </c>
      <c r="BH26" s="4">
        <f>IF('9. Score precedent'!$C$3="Score",0,1)</f>
        <v>0</v>
      </c>
      <c r="BI26" s="4">
        <f>IF('9. Score precedent'!$C$3="Score",0,1)</f>
        <v>0</v>
      </c>
      <c r="BJ26" s="4">
        <f>IF('9. Score precedent'!$C$3="Score",0,1)</f>
        <v>0</v>
      </c>
      <c r="BK26" s="4">
        <f>IF('9. Score precedent'!$C$3="Score",1,4)</f>
        <v>1</v>
      </c>
      <c r="BL26" s="4">
        <f>IF('9. Score precedent'!$C$3="Score",1,6)</f>
        <v>1</v>
      </c>
      <c r="BM26" s="4">
        <f>IF('9. Score precedent'!$C$3="Score",1,6)</f>
        <v>1</v>
      </c>
      <c r="BN26" s="4">
        <f>IF('9. Score precedent'!$C$3="Score",1,7)</f>
        <v>1</v>
      </c>
      <c r="BO26" s="4">
        <f>IF('9. Score precedent'!$C$3="Score",1,8)</f>
        <v>1</v>
      </c>
      <c r="BP26" s="4">
        <f>IF('9. Score precedent'!$C$3="Score",1,6)</f>
        <v>1</v>
      </c>
      <c r="BQ26" s="4">
        <f>IF('9. Score precedent'!$C$3="Score",1,6)</f>
        <v>1</v>
      </c>
      <c r="BR26" s="4">
        <f>IF('9. Score precedent'!$C$3="Score",1,4)</f>
        <v>1</v>
      </c>
      <c r="BS26" s="4">
        <f>IF('9. Score precedent'!$C$3="Score",0,3)</f>
        <v>0</v>
      </c>
      <c r="BT26" s="4">
        <f>IF('9. Score precedent'!$C$3="Score",0,3)</f>
        <v>0</v>
      </c>
      <c r="BU26" s="4">
        <f>IF('9. Score precedent'!$C$3="Score",0,3)</f>
        <v>0</v>
      </c>
      <c r="BV26" s="4">
        <f>IF('9. Score precedent'!$C$3="Score",0,2)</f>
        <v>0</v>
      </c>
      <c r="BW26" s="4">
        <f>IF('9. Score precedent'!$C$3="Score",0,2)</f>
        <v>0</v>
      </c>
      <c r="BX26" s="4">
        <f>IF('9. Score precedent'!$C$3="Score",1,5)</f>
        <v>1</v>
      </c>
      <c r="BY26">
        <f>IF('9. Score precedent'!$C$3="Score",1,6)</f>
        <v>1</v>
      </c>
      <c r="BZ26">
        <f>IF('9. Score precedent'!$C$3="Score",1,6)</f>
        <v>1</v>
      </c>
      <c r="CA26">
        <f>IF('9. Score precedent'!$C$3="Score",1,5)</f>
        <v>1</v>
      </c>
      <c r="CB26">
        <f>IF('9. Score precedent'!$C$3="Score",1,5)</f>
        <v>1</v>
      </c>
      <c r="CC26">
        <f>IF('9. Score precedent'!$C$3="Score",1,7)</f>
        <v>1</v>
      </c>
      <c r="CD26">
        <f>IF('9. Score precedent'!$C$3="Score",2,9)</f>
        <v>2</v>
      </c>
      <c r="CE26">
        <f>IF('9. Score precedent'!$C$3="Score",2,10)</f>
        <v>2</v>
      </c>
      <c r="CF26">
        <f>IF('9. Score precedent'!$C$3="Score",1,7)</f>
        <v>1</v>
      </c>
      <c r="CG26">
        <f>IF('9. Score precedent'!$C$3="Score",1,6)</f>
        <v>1</v>
      </c>
      <c r="CH26">
        <f>IF('9. Score precedent'!$C$3="Score",1,6)</f>
        <v>1</v>
      </c>
      <c r="CI26">
        <f>IF('9. Score precedent'!$C$3="Score",1,5)</f>
        <v>1</v>
      </c>
      <c r="CJ26">
        <f>IF('9. Score precedent'!$C$3="Score",0,3)</f>
        <v>0</v>
      </c>
      <c r="CK26">
        <f>IF('9. Score precedent'!$C$3="Score",0,2)</f>
        <v>0</v>
      </c>
      <c r="CL26">
        <f>IF('9. Score precedent'!$C$3="Score",0,2)</f>
        <v>0</v>
      </c>
      <c r="CM26">
        <f>IF('9. Score precedent'!$C$3="Score",0,1)</f>
        <v>0</v>
      </c>
      <c r="CN26">
        <f>IF('9. Score precedent'!$C$3="Score",0,1)</f>
        <v>0</v>
      </c>
      <c r="CO26">
        <f>IF('9. Score precedent'!$C$3="Score",0,1)</f>
        <v>0</v>
      </c>
      <c r="CP26">
        <f>IF('9. Score precedent'!$C$3="Score",0,2)</f>
        <v>0</v>
      </c>
      <c r="CQ26">
        <f>IF('9. Score precedent'!$C$3="Score",0,2)</f>
        <v>0</v>
      </c>
      <c r="CR26">
        <f>IF('9. Score precedent'!$C$3="Score",0,2)</f>
        <v>0</v>
      </c>
      <c r="CS26">
        <f>IF('9. Score precedent'!$C$3="Score",1,5)</f>
        <v>1</v>
      </c>
      <c r="CT26">
        <f>IF('9. Score precedent'!$C$3="Score",1,6)</f>
        <v>1</v>
      </c>
      <c r="CU26">
        <f>IF('9. Score precedent'!$C$3="Score",1,6)</f>
        <v>1</v>
      </c>
      <c r="CV26">
        <f>IF('9. Score precedent'!$C$3="Score",1,6)</f>
        <v>1</v>
      </c>
      <c r="CW26">
        <f>IF('9. Score precedent'!$C$3="Score",1,6)</f>
        <v>1</v>
      </c>
      <c r="CX26">
        <f>IF('9. Score precedent'!$C$3="Score",1,6)</f>
        <v>1</v>
      </c>
      <c r="CY26">
        <f>IF('9. Score precedent'!$C$3="Score",1,6)</f>
        <v>1</v>
      </c>
      <c r="CZ26">
        <f>IF('9. Score precedent'!$C$3="Score",1,7)</f>
        <v>1</v>
      </c>
      <c r="DA26">
        <f>IF('9. Score precedent'!$C$3="Score",1,8)</f>
        <v>1</v>
      </c>
    </row>
    <row r="27" spans="2:105" ht="15" thickBot="1" x14ac:dyDescent="0.4">
      <c r="B27" s="190" t="e">
        <f>#REF!</f>
        <v>#REF!</v>
      </c>
      <c r="C27" s="191">
        <v>1</v>
      </c>
      <c r="D27" s="208">
        <f t="shared" si="4"/>
        <v>1.3647058823529412</v>
      </c>
      <c r="E27" s="191">
        <f>IF('9. Score precedent'!$C$3="Score",,)</f>
        <v>0</v>
      </c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>
        <f>IF('9. Score precedent'!$C$3="Score",,)</f>
        <v>0</v>
      </c>
      <c r="Q27" s="191">
        <f>IF('9. Score precedent'!$C$3="Score",,)</f>
        <v>0</v>
      </c>
      <c r="R27" s="191">
        <f>IF('9. Score precedent'!$C$3="Score",,)</f>
        <v>0</v>
      </c>
      <c r="S27" s="191">
        <f>IF('9. Score precedent'!$C$3="Score",,)</f>
        <v>0</v>
      </c>
      <c r="T27" s="192">
        <f>IF('9. Score precedent'!$C$3="Score",,)</f>
        <v>0</v>
      </c>
      <c r="U27" s="193">
        <f>IF('9. Score precedent'!$C$3="Score",,Score TOTAL)</f>
        <v>0</v>
      </c>
      <c r="V27" s="193">
        <f>IF('9. Score precedent'!$C$3="Score",0,)</f>
        <v>0</v>
      </c>
      <c r="W27" s="193">
        <f>IF('9. Score precedent'!$C$3="Score",0,)</f>
        <v>0</v>
      </c>
      <c r="X27" s="193">
        <f>IF('9. Score precedent'!$C$3="Score",0,)</f>
        <v>0</v>
      </c>
      <c r="Y27" s="193">
        <f>IF('9. Score precedent'!$C$3="Score",0,)</f>
        <v>0</v>
      </c>
      <c r="Z27" s="193">
        <f>IF('9. Score precedent'!$C$3="Score",0,)</f>
        <v>0</v>
      </c>
      <c r="AA27" s="193">
        <f>IF('9. Score precedent'!$C$3="Score",0,)</f>
        <v>0</v>
      </c>
      <c r="AB27" s="193">
        <f>IF('9. Score precedent'!$C$3="Score",1,7)</f>
        <v>1</v>
      </c>
      <c r="AC27" s="193">
        <f>IF('9. Score precedent'!$C$3="Score",2,10)</f>
        <v>2</v>
      </c>
      <c r="AD27" s="193">
        <f>IF('9. Score precedent'!$C$3="Score",2,11)</f>
        <v>2</v>
      </c>
      <c r="AE27" s="193">
        <f>IF('9. Score precedent'!$C$3="Score",2,10)</f>
        <v>2</v>
      </c>
      <c r="AF27" s="193">
        <f>IF('9. Score precedent'!$C$3="Score",1,8)</f>
        <v>1</v>
      </c>
      <c r="AG27" s="193">
        <f>IF('9. Score precedent'!$C$3="Score",1,8)</f>
        <v>1</v>
      </c>
      <c r="AH27" s="193">
        <f>IF('9. Score precedent'!$C$3="Score",2,10)</f>
        <v>2</v>
      </c>
      <c r="AI27" s="193">
        <f>IF('9. Score precedent'!$C$3="Score",2,12)</f>
        <v>2</v>
      </c>
      <c r="AJ27" s="193">
        <f>IF('9. Score precedent'!$C$3="Score",2,12)</f>
        <v>2</v>
      </c>
      <c r="AK27" s="193">
        <f>IF('9. Score precedent'!$C$3="Score",2,10)</f>
        <v>2</v>
      </c>
      <c r="AL27" s="193">
        <f>IF('9. Score precedent'!$C$3="Score",1,8)</f>
        <v>1</v>
      </c>
      <c r="AM27" s="193">
        <f>IF('9. Score precedent'!$C$3="Score",1,7)</f>
        <v>1</v>
      </c>
      <c r="AN27" s="193">
        <f>IF('9. Score precedent'!$C$3="Score",1,6)</f>
        <v>1</v>
      </c>
      <c r="AO27" s="193">
        <f>IF('9. Score precedent'!$C$3="Score",1,4)</f>
        <v>1</v>
      </c>
      <c r="AP27" s="193">
        <f>IF('9. Score precedent'!$C$3="Score",0,2)</f>
        <v>0</v>
      </c>
      <c r="AQ27" s="193">
        <f>IF('9. Score precedent'!$C$3="Score",0,2)</f>
        <v>0</v>
      </c>
      <c r="AR27" s="193">
        <f>IF('9. Score precedent'!$C$3="Score",0,2)</f>
        <v>0</v>
      </c>
      <c r="AS27" s="195">
        <f>IF('9. Score precedent'!$C$3="Score",0,2)</f>
        <v>0</v>
      </c>
      <c r="AT27" s="4">
        <f>IF('9. Score precedent'!$C$3="Score",1,5)</f>
        <v>1</v>
      </c>
      <c r="AU27" s="4">
        <f>IF('9. Score precedent'!$C$3="Score",1,6)</f>
        <v>1</v>
      </c>
      <c r="AV27" s="4">
        <f>IF('9. Score precedent'!$C$3="Score",1,6)</f>
        <v>1</v>
      </c>
      <c r="AW27" s="4">
        <f>IF('9. Score precedent'!$C$3="Score",1,8)</f>
        <v>1</v>
      </c>
      <c r="AX27" s="4">
        <f>IF('9. Score precedent'!$C$3="Score",2,10)</f>
        <v>2</v>
      </c>
      <c r="AY27" s="4">
        <f>IF('9. Score precedent'!$C$3="Score",2,11)</f>
        <v>2</v>
      </c>
      <c r="AZ27" s="4">
        <f>IF('9. Score precedent'!$C$3="Score",2,10)</f>
        <v>2</v>
      </c>
      <c r="BA27" s="4">
        <f>IF('9. Score precedent'!$C$3="Score",2,9)</f>
        <v>2</v>
      </c>
      <c r="BB27" s="4">
        <f>IF('9. Score precedent'!$C$3="Score",2,9)</f>
        <v>2</v>
      </c>
      <c r="BC27" s="4">
        <f>IF('9. Score precedent'!$C$3="Score",2,11)</f>
        <v>2</v>
      </c>
      <c r="BD27" s="4">
        <f>IF('9. Score precedent'!$C$3="Score",2,12)</f>
        <v>2</v>
      </c>
      <c r="BE27" s="4">
        <f>IF('9. Score precedent'!$C$3="Score",2,12)</f>
        <v>2</v>
      </c>
      <c r="BF27" s="4">
        <f>IF('9. Score precedent'!$C$3="Score",2,10)</f>
        <v>2</v>
      </c>
      <c r="BG27" s="4">
        <f>IF('9. Score precedent'!$C$3="Score",2,10)</f>
        <v>2</v>
      </c>
      <c r="BH27" s="4">
        <f>IF('9. Score precedent'!$C$3="Score",2,12)</f>
        <v>2</v>
      </c>
      <c r="BI27" s="4">
        <f>IF('9. Score precedent'!$C$3="Score",2,13)</f>
        <v>2</v>
      </c>
      <c r="BJ27" s="4">
        <f>IF('9. Score precedent'!$C$3="Score",2,11)</f>
        <v>2</v>
      </c>
      <c r="BK27" s="4">
        <f>IF('9. Score precedent'!$C$3="Score",2,9)</f>
        <v>2</v>
      </c>
      <c r="BL27" s="4">
        <f>IF('9. Score precedent'!$C$3="Score",2,9)</f>
        <v>2</v>
      </c>
      <c r="BM27" s="4">
        <f>IF('9. Score precedent'!$C$3="Score",2,11)</f>
        <v>2</v>
      </c>
      <c r="BN27" s="4">
        <f>IF('9. Score precedent'!$C$3="Score",2,13)</f>
        <v>2</v>
      </c>
      <c r="BO27" s="4">
        <f>IF('9. Score precedent'!$C$3="Score",2,11)</f>
        <v>2</v>
      </c>
      <c r="BP27" s="4">
        <f>IF('9. Score precedent'!$C$3="Score",2,9)</f>
        <v>2</v>
      </c>
      <c r="BQ27" s="4">
        <f>IF('9. Score precedent'!$C$3="Score",2,10)</f>
        <v>2</v>
      </c>
      <c r="BR27" s="4">
        <f>IF('9. Score precedent'!$C$3="Score",2,12)</f>
        <v>2</v>
      </c>
      <c r="BS27" s="4">
        <f>IF('9. Score precedent'!$C$3="Score",2,13)</f>
        <v>2</v>
      </c>
      <c r="BT27" s="4">
        <f>IF('9. Score precedent'!$C$3="Score",2,12)</f>
        <v>2</v>
      </c>
      <c r="BU27" s="4">
        <f>IF('9. Score precedent'!$C$3="Score",2,10)</f>
        <v>2</v>
      </c>
      <c r="BV27" s="4">
        <f>IF('9. Score precedent'!$C$3="Score",1,8)</f>
        <v>1</v>
      </c>
      <c r="BW27" s="4">
        <f>IF('9. Score precedent'!$C$3="Score",1,8)</f>
        <v>1</v>
      </c>
      <c r="BX27" s="4">
        <f>IF('9. Score precedent'!$C$3="Score",1,7)</f>
        <v>1</v>
      </c>
      <c r="BY27">
        <f>IF('9. Score precedent'!$C$3="Score",1,4)</f>
        <v>1</v>
      </c>
      <c r="BZ27">
        <f>IF('9. Score precedent'!$C$3="Score",0,2)</f>
        <v>0</v>
      </c>
      <c r="CA27">
        <f>IF('9. Score precedent'!$C$3="Score",0,2)</f>
        <v>0</v>
      </c>
      <c r="CB27">
        <f>IF('9. Score precedent'!$C$3="Score",0,2)</f>
        <v>0</v>
      </c>
      <c r="CC27">
        <f>IF('9. Score precedent'!$C$3="Score",0,2)</f>
        <v>0</v>
      </c>
      <c r="CD27">
        <f>IF('9. Score precedent'!$C$3="Score",1,5)</f>
        <v>1</v>
      </c>
      <c r="CE27">
        <f>IF('9. Score precedent'!$C$3="Score",1,6)</f>
        <v>1</v>
      </c>
      <c r="CF27">
        <f>IF('9. Score precedent'!$C$3="Score",1,6)</f>
        <v>1</v>
      </c>
      <c r="CG27">
        <f>IF('9. Score precedent'!$C$3="Score",1,7)</f>
        <v>1</v>
      </c>
      <c r="CH27">
        <f>IF('9. Score precedent'!$C$3="Score",2,9)</f>
        <v>2</v>
      </c>
      <c r="CI27">
        <f>IF('9. Score precedent'!$C$3="Score",2,11)</f>
        <v>2</v>
      </c>
      <c r="CJ27">
        <f>IF('9. Score precedent'!$C$3="Score",2,9)</f>
        <v>2</v>
      </c>
      <c r="CK27">
        <f>IF('9. Score precedent'!$C$3="Score",1,8)</f>
        <v>1</v>
      </c>
      <c r="CL27">
        <f>IF('9. Score precedent'!$C$3="Score",2,9)</f>
        <v>2</v>
      </c>
      <c r="CM27">
        <f>IF('9. Score precedent'!$C$3="Score",2,11)</f>
        <v>2</v>
      </c>
      <c r="CN27">
        <f>IF('9. Score precedent'!$C$3="Score",2,12)</f>
        <v>2</v>
      </c>
      <c r="CO27">
        <f>IF('9. Score precedent'!$C$3="Score",2,12)</f>
        <v>2</v>
      </c>
      <c r="CP27">
        <f>IF('9. Score precedent'!$C$3="Score",2,10)</f>
        <v>2</v>
      </c>
      <c r="CQ27">
        <f>IF('9. Score precedent'!$C$3="Score",2,10)</f>
        <v>2</v>
      </c>
      <c r="CR27">
        <f>IF('9. Score precedent'!$C$3="Score",2,11)</f>
        <v>2</v>
      </c>
      <c r="CS27">
        <f>IF('9. Score precedent'!$C$3="Score",2,13)</f>
        <v>2</v>
      </c>
      <c r="CT27">
        <f>IF('9. Score precedent'!$C$3="Score",2,11)</f>
        <v>2</v>
      </c>
      <c r="CU27">
        <f>IF('9. Score precedent'!$C$3="Score",2,9)</f>
        <v>2</v>
      </c>
      <c r="CV27">
        <f>IF('9. Score precedent'!$C$3="Score",2,9)</f>
        <v>2</v>
      </c>
      <c r="CW27">
        <f>IF('9. Score precedent'!$C$3="Score",2,11)</f>
        <v>2</v>
      </c>
      <c r="CX27">
        <f>IF('9. Score precedent'!$C$3="Score",2,13)</f>
        <v>2</v>
      </c>
      <c r="CY27">
        <f>IF('9. Score precedent'!$C$3="Score",2,11)</f>
        <v>2</v>
      </c>
      <c r="CZ27">
        <f>IF('9. Score precedent'!$C$3="Score",0,7)</f>
        <v>0</v>
      </c>
      <c r="DA27">
        <f>IF('9. Score precedent'!$C$3="Score",0,7)</f>
        <v>0</v>
      </c>
    </row>
    <row r="28" spans="2:105" x14ac:dyDescent="0.35">
      <c r="B28" t="s">
        <v>691</v>
      </c>
      <c r="C28" s="183">
        <v>1</v>
      </c>
      <c r="D28" s="206">
        <f t="shared" si="4"/>
        <v>0.89411764705882357</v>
      </c>
      <c r="E28" s="183">
        <f>IF('9. Score precedent'!$C$3="Score",,)</f>
        <v>0</v>
      </c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>
        <f>IF('9. Score precedent'!$C$3="Score",,)</f>
        <v>0</v>
      </c>
      <c r="Q28" s="184">
        <f>IF('9. Score precedent'!$C$3="Score",,)</f>
        <v>0</v>
      </c>
      <c r="R28" s="183">
        <f>IF('9. Score precedent'!$C$3="Score",,)</f>
        <v>0</v>
      </c>
      <c r="S28" s="184">
        <f>IF('9. Score precedent'!$C$3="Score",,)</f>
        <v>0</v>
      </c>
      <c r="T28" s="183">
        <f>IF('9. Score precedent'!$C$3="Score",,)</f>
        <v>0</v>
      </c>
      <c r="U28" s="185">
        <f>IF('9. Score precedent'!$C$3="Score",,Score TOTAL)</f>
        <v>0</v>
      </c>
      <c r="V28" s="185">
        <f>IF('9. Score precedent'!$C$3="Score",0,)</f>
        <v>0</v>
      </c>
      <c r="W28" s="185">
        <f>IF('9. Score precedent'!$C$3="Score",0,)</f>
        <v>0</v>
      </c>
      <c r="X28" s="185">
        <f>IF('9. Score precedent'!$C$3="Score",0,)</f>
        <v>0</v>
      </c>
      <c r="Y28" s="185">
        <f>IF('9. Score precedent'!$C$3="Score",0,)</f>
        <v>0</v>
      </c>
      <c r="Z28" s="185">
        <f>IF('9. Score precedent'!$C$3="Score",0,)</f>
        <v>0</v>
      </c>
      <c r="AA28" s="185">
        <f>IF('9. Score precedent'!$C$3="Score",0,)</f>
        <v>0</v>
      </c>
      <c r="AB28" s="185">
        <f>IF('9. Score precedent'!$C$3="Score",0,3)</f>
        <v>0</v>
      </c>
      <c r="AC28" s="185">
        <f>IF('9. Score precedent'!$C$3="Score",0,2)</f>
        <v>0</v>
      </c>
      <c r="AD28" s="185">
        <f>IF('9. Score precedent'!$C$3="Score",1,4)</f>
        <v>1</v>
      </c>
      <c r="AE28" s="185">
        <f>IF('9. Score precedent'!$C$3="Score",0,3)</f>
        <v>0</v>
      </c>
      <c r="AF28" s="185">
        <f>IF('9. Score precedent'!$C$3="Score",0,0)</f>
        <v>0</v>
      </c>
      <c r="AG28" s="185">
        <f>IF('9. Score precedent'!$C$3="Score",1,4)</f>
        <v>1</v>
      </c>
      <c r="AH28" s="185">
        <f>IF('9. Score precedent'!$C$3="Score",2,9)</f>
        <v>2</v>
      </c>
      <c r="AI28" s="185">
        <f>IF('9. Score precedent'!$C$3="Score",2,10)</f>
        <v>2</v>
      </c>
      <c r="AJ28" s="185">
        <f>IF('9. Score precedent'!$C$3="Score",1,8)</f>
        <v>1</v>
      </c>
      <c r="AK28" s="185">
        <f>IF('9. Score precedent'!$C$3="Score",2,11)</f>
        <v>2</v>
      </c>
      <c r="AL28" s="185">
        <f>IF('9. Score precedent'!$C$3="Score",2,10)</f>
        <v>2</v>
      </c>
      <c r="AM28" s="185">
        <f>IF('9. Score precedent'!$C$3="Score",2,11)</f>
        <v>2</v>
      </c>
      <c r="AN28" s="185">
        <f>IF('9. Score precedent'!$C$3="Score",2,10)</f>
        <v>2</v>
      </c>
      <c r="AO28" s="185">
        <f>IF('9. Score precedent'!$C$3="Score",1,6)</f>
        <v>1</v>
      </c>
      <c r="AP28" s="185">
        <f>IF('9. Score precedent'!$C$3="Score",1,5)</f>
        <v>1</v>
      </c>
      <c r="AQ28" s="185">
        <f>IF('9. Score precedent'!$C$3="Score",1,4)</f>
        <v>1</v>
      </c>
      <c r="AR28" s="185">
        <f>IF('9. Score precedent'!$C$3="Score",0,2)</f>
        <v>0</v>
      </c>
      <c r="AS28" s="194">
        <f>IF('9. Score precedent'!$C$3="Score",0,2)</f>
        <v>0</v>
      </c>
      <c r="AT28" s="4">
        <f>IF('9. Score precedent'!$C$3="Score",0,2)</f>
        <v>0</v>
      </c>
      <c r="AU28" s="4">
        <f>IF('9. Score precedent'!$C$3="Score",0,2)</f>
        <v>0</v>
      </c>
      <c r="AV28" s="4">
        <f>IF('9. Score precedent'!$C$3="Score",1,4)</f>
        <v>1</v>
      </c>
      <c r="AW28" s="4">
        <f>IF('9. Score precedent'!$C$3="Score",1,6)</f>
        <v>1</v>
      </c>
      <c r="AX28" s="4">
        <f>IF('9. Score precedent'!$C$3="Score",2,9)</f>
        <v>2</v>
      </c>
      <c r="AY28" s="4">
        <f>IF('9. Score precedent'!$C$3="Score",2,11)</f>
        <v>2</v>
      </c>
      <c r="AZ28" s="4">
        <f>IF('9. Score precedent'!$C$3="Score",2,11)</f>
        <v>2</v>
      </c>
      <c r="BA28" s="4">
        <f>IF('9. Score precedent'!$C$3="Score",2,10)</f>
        <v>2</v>
      </c>
      <c r="BB28" s="4">
        <f>IF('9. Score precedent'!$C$3="Score",1,8)</f>
        <v>1</v>
      </c>
      <c r="BC28" s="4">
        <f>IF('9. Score precedent'!$C$3="Score",1,8)</f>
        <v>1</v>
      </c>
      <c r="BD28" s="4">
        <f>IF('9. Score precedent'!$C$3="Score",1,5)</f>
        <v>1</v>
      </c>
      <c r="BE28" s="4">
        <f>IF('9. Score precedent'!$C$3="Score",0,3)</f>
        <v>0</v>
      </c>
      <c r="BF28" s="4">
        <f>IF('9. Score precedent'!$C$3="Score",1,4)</f>
        <v>1</v>
      </c>
      <c r="BG28" s="4">
        <f>IF('9. Score precedent'!$C$3="Score",1,8)</f>
        <v>1</v>
      </c>
      <c r="BH28" s="4">
        <f>IF('9. Score precedent'!$C$3="Score",1,4)</f>
        <v>1</v>
      </c>
      <c r="BI28" s="4">
        <f>IF('9. Score precedent'!$C$3="Score",0,3)</f>
        <v>0</v>
      </c>
      <c r="BJ28" s="4">
        <f>IF('9. Score precedent'!$C$3="Score",0,3)</f>
        <v>0</v>
      </c>
      <c r="BK28" s="4">
        <f>IF('9. Score precedent'!$C$3="Score",0,3)</f>
        <v>0</v>
      </c>
      <c r="BL28" s="4">
        <f>IF('9. Score precedent'!$C$3="Score",1,4)</f>
        <v>1</v>
      </c>
      <c r="BM28" s="4">
        <f>IF('9. Score precedent'!$C$3="Score",1,5)</f>
        <v>1</v>
      </c>
      <c r="BN28" s="4">
        <f>IF('9. Score precedent'!$C$3="Score",1,5)</f>
        <v>1</v>
      </c>
      <c r="BO28" s="4">
        <f>IF('9. Score precedent'!$C$3="Score",1,7)</f>
        <v>1</v>
      </c>
      <c r="BP28" s="4">
        <f>IF('9. Score precedent'!$C$3="Score",1,7)</f>
        <v>1</v>
      </c>
      <c r="BQ28" s="4">
        <f>IF('9. Score precedent'!$C$3="Score",2,12)</f>
        <v>2</v>
      </c>
      <c r="BR28" s="4">
        <f>IF('9. Score precedent'!$C$3="Score",2,14)</f>
        <v>2</v>
      </c>
      <c r="BS28" s="4">
        <f>IF('9. Score precedent'!$C$3="Score",2,13)</f>
        <v>2</v>
      </c>
      <c r="BT28" s="4">
        <f>IF('9. Score precedent'!$C$3="Score",2,12)</f>
        <v>2</v>
      </c>
      <c r="BU28" s="4">
        <f>IF('9. Score precedent'!$C$3="Score",2,11)</f>
        <v>2</v>
      </c>
      <c r="BV28" s="4">
        <f>IF('9. Score precedent'!$C$3="Score",2,12)</f>
        <v>2</v>
      </c>
      <c r="BW28" s="4">
        <f>IF('9. Score precedent'!$C$3="Score",2,11)</f>
        <v>2</v>
      </c>
      <c r="BX28" s="4">
        <f>IF('9. Score precedent'!$C$3="Score",2,13)</f>
        <v>2</v>
      </c>
      <c r="BY28" s="4">
        <f>IF('9. Score precedent'!$C$3="Score",2,10)</f>
        <v>2</v>
      </c>
      <c r="BZ28" s="4">
        <f>IF('9. Score precedent'!$C$3="Score",1,8)</f>
        <v>1</v>
      </c>
      <c r="CA28" s="4">
        <f>IF('9. Score precedent'!$C$3="Score",2,11)</f>
        <v>2</v>
      </c>
      <c r="CB28" s="4">
        <f>IF('9. Score precedent'!$C$3="Score",2,13)</f>
        <v>2</v>
      </c>
      <c r="CC28" s="4">
        <f>IF('9. Score precedent'!$C$3="Score",2,11)</f>
        <v>2</v>
      </c>
      <c r="CD28" s="4">
        <f>IF('9. Score precedent'!$C$3="Score",2,10)</f>
        <v>2</v>
      </c>
      <c r="CE28" s="4">
        <f>IF('9. Score precedent'!$C$3="Score",1,8)</f>
        <v>1</v>
      </c>
      <c r="CF28" s="4">
        <f>IF('9. Score precedent'!$C$3="Score",1,5)</f>
        <v>1</v>
      </c>
      <c r="CG28" s="4">
        <f>IF('9. Score precedent'!$C$3="Score",1,4)</f>
        <v>1</v>
      </c>
      <c r="CH28" s="4">
        <f>IF('9. Score precedent'!$C$3="Score",1,4)</f>
        <v>1</v>
      </c>
      <c r="CI28" s="4">
        <f>IF('9. Score precedent'!$C$3="Score",0,2)</f>
        <v>0</v>
      </c>
      <c r="CJ28" s="4">
        <f>IF('9. Score precedent'!$C$3="Score",1,4)</f>
        <v>1</v>
      </c>
      <c r="CK28" s="4">
        <f>IF('9. Score precedent'!$C$3="Score",1,5)</f>
        <v>1</v>
      </c>
      <c r="CL28" s="4">
        <f>IF('9. Score precedent'!$C$3="Score",1,4)</f>
        <v>1</v>
      </c>
      <c r="CM28" s="4">
        <f>IF('9. Score precedent'!$C$3="Score",1,4)</f>
        <v>1</v>
      </c>
      <c r="CN28" s="4">
        <f>IF('9. Score precedent'!$C$3="Score",1,4)</f>
        <v>1</v>
      </c>
      <c r="CO28" s="4">
        <f>IF('9. Score precedent'!$C$3="Score",0,3)</f>
        <v>0</v>
      </c>
      <c r="CP28" s="4">
        <f>IF('9. Score precedent'!$C$3="Score",0,2)</f>
        <v>0</v>
      </c>
      <c r="CQ28" s="4">
        <f>IF('9. Score precedent'!$C$3="Score",0,1)</f>
        <v>0</v>
      </c>
      <c r="CR28" s="4">
        <f>IF('9. Score precedent'!$C$3="Score",0,1)</f>
        <v>0</v>
      </c>
      <c r="CS28" s="4">
        <f>IF('9. Score precedent'!$C$3="Score",0,1)</f>
        <v>0</v>
      </c>
      <c r="CT28" s="4">
        <f>IF('9. Score precedent'!$C$3="Score",0,1)</f>
        <v>0</v>
      </c>
      <c r="CU28" s="4">
        <f>IF('9. Score precedent'!$C$3="Score",0,1)</f>
        <v>0</v>
      </c>
      <c r="CV28" s="4">
        <f>IF('9. Score precedent'!$C$3="Score",0,0)</f>
        <v>0</v>
      </c>
      <c r="CW28" s="4">
        <f>IF('9. Score precedent'!$C$3="Score",0,0)</f>
        <v>0</v>
      </c>
      <c r="CX28" s="4">
        <f>IF('9. Score precedent'!$C$3="Score",0,3)</f>
        <v>0</v>
      </c>
      <c r="CY28" s="4">
        <f>IF('9. Score precedent'!$C$3="Score",1,5)</f>
        <v>1</v>
      </c>
      <c r="CZ28" s="4">
        <f>IF('9. Score precedent'!$C$3="Score",0,5)</f>
        <v>0</v>
      </c>
      <c r="DA28">
        <f>IF('9. Score precedent'!$C$3="Score",0,8)</f>
        <v>0</v>
      </c>
    </row>
    <row r="29" spans="2:105" x14ac:dyDescent="0.35">
      <c r="B29" t="s">
        <v>692</v>
      </c>
      <c r="C29" s="187">
        <v>1</v>
      </c>
      <c r="D29" s="207">
        <f t="shared" si="4"/>
        <v>0.90588235294117647</v>
      </c>
      <c r="E29" s="187">
        <f>IF('9. Score precedent'!$C$3="Score",,)</f>
        <v>0</v>
      </c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8">
        <f>IF('9. Score precedent'!$C$3="Score",,)</f>
        <v>0</v>
      </c>
      <c r="Q29" s="187">
        <f>IF('9. Score precedent'!$C$3="Score",,)</f>
        <v>0</v>
      </c>
      <c r="R29" s="187">
        <f>IF('9. Score precedent'!$C$3="Score",,)</f>
        <v>0</v>
      </c>
      <c r="S29" s="188">
        <f>IF('9. Score precedent'!$C$3="Score",,)</f>
        <v>0</v>
      </c>
      <c r="T29" s="188">
        <f>IF('9. Score precedent'!$C$3="Score",,)</f>
        <v>0</v>
      </c>
      <c r="U29" s="172">
        <f>IF('9. Score precedent'!$C$3="Score",,Score TOTAL)</f>
        <v>0</v>
      </c>
      <c r="V29" s="172">
        <f>IF('9. Score precedent'!$C$3="Score",0,)</f>
        <v>0</v>
      </c>
      <c r="W29" s="172">
        <f>IF('9. Score precedent'!$C$3="Score",0,)</f>
        <v>0</v>
      </c>
      <c r="X29" s="172">
        <f>IF('9. Score precedent'!$C$3="Score",0,)</f>
        <v>0</v>
      </c>
      <c r="Y29" s="172">
        <f>IF('9. Score precedent'!$C$3="Score",0,)</f>
        <v>0</v>
      </c>
      <c r="Z29" s="172">
        <f>IF('9. Score precedent'!$C$3="Score",0,)</f>
        <v>0</v>
      </c>
      <c r="AA29" s="172">
        <f>IF('9. Score precedent'!$C$3="Score",0,)</f>
        <v>0</v>
      </c>
      <c r="AB29" s="172">
        <f>IF('9. Score precedent'!$C$3="Score",2,12)</f>
        <v>2</v>
      </c>
      <c r="AC29" s="172">
        <f>IF('9. Score precedent'!$C$3="Score",2,14)</f>
        <v>2</v>
      </c>
      <c r="AD29" s="172">
        <f>IF('9. Score precedent'!$C$3="Score",2,12)</f>
        <v>2</v>
      </c>
      <c r="AE29" s="172">
        <f>IF('9. Score precedent'!$C$3="Score",2,11)</f>
        <v>2</v>
      </c>
      <c r="AF29" s="172">
        <f>IF('9. Score precedent'!$C$3="Score",2,10)</f>
        <v>2</v>
      </c>
      <c r="AG29" s="172">
        <f>IF('9. Score precedent'!$C$3="Score",2,9)</f>
        <v>2</v>
      </c>
      <c r="AH29" s="172">
        <f>IF('9. Score precedent'!$C$3="Score",1,7)</f>
        <v>1</v>
      </c>
      <c r="AI29" s="172">
        <f>IF('9. Score precedent'!$C$3="Score",0,3)</f>
        <v>0</v>
      </c>
      <c r="AJ29" s="172">
        <f>IF('9. Score precedent'!$C$3="Score",1,6)</f>
        <v>1</v>
      </c>
      <c r="AK29" s="172">
        <f>IF('9. Score precedent'!$C$3="Score",1,6)</f>
        <v>1</v>
      </c>
      <c r="AL29" s="172">
        <f>IF('9. Score precedent'!$C$3="Score",1,7)</f>
        <v>1</v>
      </c>
      <c r="AM29" s="172">
        <f>IF('9. Score precedent'!$C$3="Score",1,6)</f>
        <v>1</v>
      </c>
      <c r="AN29" s="172">
        <f>IF('9. Score precedent'!$C$3="Score",1,7)</f>
        <v>1</v>
      </c>
      <c r="AO29" s="172">
        <f>IF('9. Score precedent'!$C$3="Score",1,6)</f>
        <v>1</v>
      </c>
      <c r="AP29" s="172">
        <f>IF('9. Score precedent'!$C$3="Score",1,5)</f>
        <v>1</v>
      </c>
      <c r="AQ29" s="172">
        <f>IF('9. Score precedent'!$C$3="Score",0,3)</f>
        <v>0</v>
      </c>
      <c r="AR29" s="172">
        <f>IF('9. Score precedent'!$C$3="Score",0,3)</f>
        <v>0</v>
      </c>
      <c r="AS29" s="189">
        <f>IF('9. Score precedent'!$C$3="Score",0,1)</f>
        <v>0</v>
      </c>
      <c r="AT29" s="4">
        <f>IF('9. Score precedent'!$C$3="Score",0,1)</f>
        <v>0</v>
      </c>
      <c r="AU29" s="4">
        <f>IF('9. Score precedent'!$C$3="Score",0,1)</f>
        <v>0</v>
      </c>
      <c r="AV29" s="4">
        <f>IF('9. Score precedent'!$C$3="Score",0,1)</f>
        <v>0</v>
      </c>
      <c r="AW29" s="4">
        <f>IF('9. Score precedent'!$C$3="Score",0,1)</f>
        <v>0</v>
      </c>
      <c r="AX29" s="4">
        <f>IF('9. Score precedent'!$C$3="Score",0,0)</f>
        <v>0</v>
      </c>
      <c r="AY29" s="4">
        <f>IF('9. Score precedent'!$C$3="Score",0,2)</f>
        <v>0</v>
      </c>
      <c r="AZ29" s="4">
        <f>IF('9. Score precedent'!$C$3="Score",1,4)</f>
        <v>1</v>
      </c>
      <c r="BA29" s="4">
        <f>IF('9. Score precedent'!$C$3="Score",1,4)</f>
        <v>1</v>
      </c>
      <c r="BB29" s="4">
        <f>IF('9. Score precedent'!$C$3="Score",0,2)</f>
        <v>0</v>
      </c>
      <c r="BC29" s="4">
        <f>IF('9. Score precedent'!$C$3="Score",1,6)</f>
        <v>1</v>
      </c>
      <c r="BD29" s="4">
        <f>IF('9. Score precedent'!$C$3="Score",1,8)</f>
        <v>1</v>
      </c>
      <c r="BE29" s="4">
        <f>IF('9. Score precedent'!$C$3="Score",2,10)</f>
        <v>2</v>
      </c>
      <c r="BF29" s="4">
        <f>IF('9. Score precedent'!$C$3="Score",2,9)</f>
        <v>2</v>
      </c>
      <c r="BG29" s="4">
        <f>IF('9. Score precedent'!$C$3="Score",1,7)</f>
        <v>1</v>
      </c>
      <c r="BH29" s="4">
        <f>IF('9. Score precedent'!$C$3="Score",1,7)</f>
        <v>1</v>
      </c>
      <c r="BI29" s="4">
        <f>IF('9. Score precedent'!$C$3="Score",2,10)</f>
        <v>2</v>
      </c>
      <c r="BJ29" s="4">
        <f>IF('9. Score precedent'!$C$3="Score",1,7)</f>
        <v>1</v>
      </c>
      <c r="BK29" s="4">
        <f>IF('9. Score precedent'!$C$3="Score",2,11)</f>
        <v>2</v>
      </c>
      <c r="BL29" s="4">
        <f>IF('9. Score precedent'!$C$3="Score",2,10)</f>
        <v>2</v>
      </c>
      <c r="BM29" s="4">
        <f>IF('9. Score precedent'!$C$3="Score",2,12)</f>
        <v>2</v>
      </c>
      <c r="BN29" s="4">
        <f>IF('9. Score precedent'!$C$3="Score",2,12)</f>
        <v>2</v>
      </c>
      <c r="BO29" s="4">
        <f>IF('9. Score precedent'!$C$3="Score",2,12)</f>
        <v>2</v>
      </c>
      <c r="BP29" s="4">
        <f>IF('9. Score precedent'!$C$3="Score",2,9)</f>
        <v>2</v>
      </c>
      <c r="BQ29" s="4">
        <f>IF('9. Score precedent'!$C$3="Score",1,7)</f>
        <v>1</v>
      </c>
      <c r="BR29" s="4">
        <f>IF('9. Score precedent'!$C$3="Score",1,5)</f>
        <v>1</v>
      </c>
      <c r="BS29" s="4">
        <f>IF('9. Score precedent'!$C$3="Score",1,4)</f>
        <v>1</v>
      </c>
      <c r="BT29" s="4">
        <f>IF('9. Score precedent'!$C$3="Score",0,2)</f>
        <v>0</v>
      </c>
      <c r="BU29" s="4">
        <f>IF('9. Score precedent'!$C$3="Score",0,3)</f>
        <v>0</v>
      </c>
      <c r="BV29" s="4">
        <f>IF('9. Score precedent'!$C$3="Score",1,4)</f>
        <v>1</v>
      </c>
      <c r="BW29" s="4">
        <f>IF('9. Score precedent'!$C$3="Score",1,4)</f>
        <v>1</v>
      </c>
      <c r="BX29" s="4">
        <f>IF('9. Score precedent'!$C$3="Score",0,3)</f>
        <v>0</v>
      </c>
      <c r="BY29" s="4">
        <f>IF('9. Score precedent'!$C$3="Score",0,3)</f>
        <v>0</v>
      </c>
      <c r="BZ29" s="4">
        <f>IF('9. Score precedent'!$C$3="Score",1,6)</f>
        <v>1</v>
      </c>
      <c r="CA29" s="4">
        <f>IF('9. Score precedent'!$C$3="Score",1,6)</f>
        <v>1</v>
      </c>
      <c r="CB29" s="4">
        <f>IF('9. Score precedent'!$C$3="Score",0,3)</f>
        <v>0</v>
      </c>
      <c r="CC29" s="4">
        <f>IF('9. Score precedent'!$C$3="Score",1,4)</f>
        <v>1</v>
      </c>
      <c r="CD29" s="4">
        <f>IF('9. Score precedent'!$C$3="Score",1,4)</f>
        <v>1</v>
      </c>
      <c r="CE29" s="4">
        <f>IF('9. Score precedent'!$C$3="Score",1,7)</f>
        <v>1</v>
      </c>
      <c r="CF29" s="4">
        <f>IF('9. Score precedent'!$C$3="Score",2,10)</f>
        <v>2</v>
      </c>
      <c r="CG29" s="4">
        <f>IF('9. Score precedent'!$C$3="Score",2,11)</f>
        <v>2</v>
      </c>
      <c r="CH29" s="4">
        <f>IF('9. Score precedent'!$C$3="Score",2,9)</f>
        <v>2</v>
      </c>
      <c r="CI29" s="4">
        <f>IF('9. Score precedent'!$C$3="Score",2,9)</f>
        <v>2</v>
      </c>
      <c r="CJ29" s="4">
        <f>IF('9. Score precedent'!$C$3="Score",2,9)</f>
        <v>2</v>
      </c>
      <c r="CK29" s="4">
        <f>IF('9. Score precedent'!$C$3="Score",2,9)</f>
        <v>2</v>
      </c>
      <c r="CL29" s="4">
        <f>IF('9. Score precedent'!$C$3="Score",2,9)</f>
        <v>2</v>
      </c>
      <c r="CM29" s="4">
        <f>IF('9. Score precedent'!$C$3="Score",1,7)</f>
        <v>1</v>
      </c>
      <c r="CN29" s="4">
        <f>IF('9. Score precedent'!$C$3="Score",1,6)</f>
        <v>1</v>
      </c>
      <c r="CO29" s="4">
        <f>IF('9. Score precedent'!$C$3="Score",1,6)</f>
        <v>1</v>
      </c>
      <c r="CP29" s="4">
        <f>IF('9. Score precedent'!$C$3="Score",1,4)</f>
        <v>1</v>
      </c>
      <c r="CQ29" s="4">
        <f>IF('9. Score precedent'!$C$3="Score",1,4)</f>
        <v>1</v>
      </c>
      <c r="CR29" s="4">
        <f>IF('9. Score precedent'!$C$3="Score",1,4)</f>
        <v>1</v>
      </c>
      <c r="CS29" s="4">
        <f>IF('9. Score precedent'!$C$3="Score",0,2)</f>
        <v>0</v>
      </c>
      <c r="CT29" s="4">
        <f>IF('9. Score precedent'!$C$3="Score",0,1)</f>
        <v>0</v>
      </c>
      <c r="CU29" s="4">
        <f>IF('9. Score precedent'!$C$3="Score",0,2)</f>
        <v>0</v>
      </c>
      <c r="CV29" s="4">
        <f>IF('9. Score precedent'!$C$3="Score",0,3)</f>
        <v>0</v>
      </c>
      <c r="CW29" s="4">
        <f>IF('9. Score precedent'!$C$3="Score",0,3)</f>
        <v>0</v>
      </c>
      <c r="CX29" s="4">
        <f>IF('9. Score precedent'!$C$3="Score",1,7)</f>
        <v>1</v>
      </c>
      <c r="CY29" s="4">
        <f>IF('9. Score precedent'!$C$3="Score",1,7)</f>
        <v>1</v>
      </c>
      <c r="CZ29" s="4">
        <f>IF('9. Score precedent'!$C$3="Score",0,7)</f>
        <v>0</v>
      </c>
      <c r="DA29">
        <f>IF('9. Score precedent'!$C$3="Score",0,7)</f>
        <v>0</v>
      </c>
    </row>
    <row r="30" spans="2:105" x14ac:dyDescent="0.35">
      <c r="B30" t="s">
        <v>693</v>
      </c>
      <c r="C30" s="187">
        <v>1</v>
      </c>
      <c r="D30" s="207">
        <f t="shared" si="4"/>
        <v>0.90588235294117647</v>
      </c>
      <c r="E30" s="188">
        <f>IF('9. Score precedent'!$C$3="Score",,)</f>
        <v>0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7">
        <f>IF('9. Score precedent'!$C$3="Score",,)</f>
        <v>0</v>
      </c>
      <c r="Q30" s="187">
        <f>IF('9. Score precedent'!$C$3="Score",,)</f>
        <v>0</v>
      </c>
      <c r="R30" s="187">
        <f>IF('9. Score precedent'!$C$3="Score",,)</f>
        <v>0</v>
      </c>
      <c r="S30" s="187">
        <f>IF('9. Score precedent'!$C$3="Score",,)</f>
        <v>0</v>
      </c>
      <c r="T30" s="187">
        <f>IF('9. Score precedent'!$C$3="Score",,)</f>
        <v>0</v>
      </c>
      <c r="U30" s="172">
        <f>IF('9. Score precedent'!$C$3="Score",,Score TOTAL)</f>
        <v>0</v>
      </c>
      <c r="V30" s="172">
        <f>IF('9. Score precedent'!$C$3="Score",0,)</f>
        <v>0</v>
      </c>
      <c r="W30" s="172">
        <f>IF('9. Score precedent'!$C$3="Score",0,)</f>
        <v>0</v>
      </c>
      <c r="X30" s="172">
        <f>IF('9. Score precedent'!$C$3="Score",0,)</f>
        <v>0</v>
      </c>
      <c r="Y30" s="172">
        <f>IF('9. Score precedent'!$C$3="Score",0,)</f>
        <v>0</v>
      </c>
      <c r="Z30" s="172">
        <f>IF('9. Score precedent'!$C$3="Score",0,)</f>
        <v>0</v>
      </c>
      <c r="AA30" s="172">
        <f>IF('9. Score precedent'!$C$3="Score",0,)</f>
        <v>0</v>
      </c>
      <c r="AB30" s="172">
        <f>IF('9. Score precedent'!$C$3="Score",1,5)</f>
        <v>1</v>
      </c>
      <c r="AC30" s="172">
        <f>IF('9. Score precedent'!$C$3="Score",1,4)</f>
        <v>1</v>
      </c>
      <c r="AD30" s="172">
        <f>IF('9. Score precedent'!$C$3="Score",0,3)</f>
        <v>0</v>
      </c>
      <c r="AE30" s="172">
        <f>IF('9. Score precedent'!$C$3="Score",0,0)</f>
        <v>0</v>
      </c>
      <c r="AF30" s="172">
        <f>IF('9. Score precedent'!$C$3="Score",0,0)</f>
        <v>0</v>
      </c>
      <c r="AG30" s="172">
        <f>IF('9. Score precedent'!$C$3="Score",0,0)</f>
        <v>0</v>
      </c>
      <c r="AH30" s="172">
        <f>IF('9. Score precedent'!$C$3="Score",0,0)</f>
        <v>0</v>
      </c>
      <c r="AI30" s="172">
        <f>IF('9. Score precedent'!$C$3="Score",0,1)</f>
        <v>0</v>
      </c>
      <c r="AJ30" s="172">
        <f>IF('9. Score precedent'!$C$3="Score",0,1)</f>
        <v>0</v>
      </c>
      <c r="AK30" s="172">
        <f>IF('9. Score precedent'!$C$3="Score",0,0)</f>
        <v>0</v>
      </c>
      <c r="AL30" s="172">
        <f>IF('9. Score precedent'!$C$3="Score",0,2)</f>
        <v>0</v>
      </c>
      <c r="AM30" s="172">
        <f>IF('9. Score precedent'!$C$3="Score",0,3)</f>
        <v>0</v>
      </c>
      <c r="AN30" s="172">
        <f>IF('9. Score precedent'!$C$3="Score",1,5)</f>
        <v>1</v>
      </c>
      <c r="AO30" s="172">
        <f>IF('9. Score precedent'!$C$3="Score",2,11)</f>
        <v>2</v>
      </c>
      <c r="AP30" s="172">
        <f>IF('9. Score precedent'!$C$3="Score",2,12)</f>
        <v>2</v>
      </c>
      <c r="AQ30" s="172">
        <f>IF('9. Score precedent'!$C$3="Score",2,13)</f>
        <v>2</v>
      </c>
      <c r="AR30" s="172">
        <f>IF('9. Score precedent'!$C$3="Score",2,12)</f>
        <v>2</v>
      </c>
      <c r="AS30" s="189">
        <f>IF('9. Score precedent'!$C$3="Score",2,11)</f>
        <v>2</v>
      </c>
      <c r="AT30" s="4">
        <f>IF('9. Score precedent'!$C$3="Score",2,11)</f>
        <v>2</v>
      </c>
      <c r="AU30" s="4">
        <f>IF('9. Score precedent'!$C$3="Score",2,12)</f>
        <v>2</v>
      </c>
      <c r="AV30" s="4">
        <f>IF('9. Score precedent'!$C$3="Score",2,13)</f>
        <v>2</v>
      </c>
      <c r="AW30" s="4">
        <f>IF('9. Score precedent'!$C$3="Score",2,13)</f>
        <v>2</v>
      </c>
      <c r="AX30" s="4">
        <f>IF('9. Score precedent'!$C$3="Score",2,13)</f>
        <v>2</v>
      </c>
      <c r="AY30" s="4">
        <f>IF('9. Score precedent'!$C$3="Score",2,13)</f>
        <v>2</v>
      </c>
      <c r="AZ30" s="4">
        <f>IF('9. Score precedent'!$C$3="Score",2,12)</f>
        <v>2</v>
      </c>
      <c r="BA30" s="4">
        <f>IF('9. Score precedent'!$C$3="Score",2,10)</f>
        <v>2</v>
      </c>
      <c r="BB30" s="4">
        <f>IF('9. Score precedent'!$C$3="Score",2,9)</f>
        <v>2</v>
      </c>
      <c r="BC30" s="4">
        <f>IF('9. Score precedent'!$C$3="Score",2,9)</f>
        <v>2</v>
      </c>
      <c r="BD30" s="4">
        <f>IF('9. Score precedent'!$C$3="Score",1,7)</f>
        <v>1</v>
      </c>
      <c r="BE30" s="4">
        <f>IF('9. Score precedent'!$C$3="Score",1,8)</f>
        <v>1</v>
      </c>
      <c r="BF30" s="4">
        <f>IF('9. Score precedent'!$C$3="Score",1,8)</f>
        <v>1</v>
      </c>
      <c r="BG30" s="4">
        <f>IF('9. Score precedent'!$C$3="Score",1,8)</f>
        <v>1</v>
      </c>
      <c r="BH30" s="4">
        <f>IF('9. Score precedent'!$C$3="Score",2,10)</f>
        <v>2</v>
      </c>
      <c r="BI30" s="4">
        <f>IF('9. Score precedent'!$C$3="Score",2,11)</f>
        <v>2</v>
      </c>
      <c r="BJ30" s="4">
        <f>IF('9. Score precedent'!$C$3="Score",1,8)</f>
        <v>1</v>
      </c>
      <c r="BK30" s="4">
        <f>IF('9. Score precedent'!$C$3="Score",1,7)</f>
        <v>1</v>
      </c>
      <c r="BL30" s="4">
        <f>IF('9. Score precedent'!$C$3="Score",1,5)</f>
        <v>1</v>
      </c>
      <c r="BM30" s="4">
        <f>IF('9. Score precedent'!$C$3="Score",1,4)</f>
        <v>1</v>
      </c>
      <c r="BN30" s="4">
        <f>IF('9. Score precedent'!$C$3="Score",1,4)</f>
        <v>1</v>
      </c>
      <c r="BO30" s="4">
        <f>IF('9. Score precedent'!$C$3="Score",0,3)</f>
        <v>0</v>
      </c>
      <c r="BP30" s="4">
        <f>IF('9. Score precedent'!$C$3="Score",0,3)</f>
        <v>0</v>
      </c>
      <c r="BQ30" s="4">
        <f>IF('9. Score precedent'!$C$3="Score",0,3)</f>
        <v>0</v>
      </c>
      <c r="BR30" s="4">
        <f>IF('9. Score precedent'!$C$3="Score",0,3)</f>
        <v>0</v>
      </c>
      <c r="BS30" s="4">
        <f>IF('9. Score precedent'!$C$3="Score",1,7)</f>
        <v>1</v>
      </c>
      <c r="BT30" s="4">
        <f>IF('9. Score precedent'!$C$3="Score",1,6)</f>
        <v>1</v>
      </c>
      <c r="BU30" s="4">
        <f>IF('9. Score precedent'!$C$3="Score",1,6)</f>
        <v>1</v>
      </c>
      <c r="BV30" s="4">
        <f>IF('9. Score precedent'!$C$3="Score",0,3)</f>
        <v>0</v>
      </c>
      <c r="BW30" s="4">
        <f>IF('9. Score precedent'!$C$3="Score",1,5)</f>
        <v>1</v>
      </c>
      <c r="BX30" s="4">
        <f>IF('9. Score precedent'!$C$3="Score",1,5)</f>
        <v>1</v>
      </c>
      <c r="BY30" s="4">
        <f>IF('9. Score precedent'!$C$3="Score",2,9)</f>
        <v>2</v>
      </c>
      <c r="BZ30" s="4">
        <f>IF('9. Score precedent'!$C$3="Score",1,8)</f>
        <v>1</v>
      </c>
      <c r="CA30" s="4">
        <f>IF('9. Score precedent'!$C$3="Score",2,9)</f>
        <v>2</v>
      </c>
      <c r="CB30" s="4">
        <f>IF('9. Score precedent'!$C$3="Score",2,9)</f>
        <v>2</v>
      </c>
      <c r="CC30" s="4">
        <f>IF('9. Score precedent'!$C$3="Score",1,8)</f>
        <v>1</v>
      </c>
      <c r="CD30" s="4">
        <f>IF('9. Score precedent'!$C$3="Score",1,8)</f>
        <v>1</v>
      </c>
      <c r="CE30" s="4">
        <f>IF('9. Score precedent'!$C$3="Score",1,6)</f>
        <v>1</v>
      </c>
      <c r="CF30" s="4">
        <f>IF('9. Score precedent'!$C$3="Score",0,2)</f>
        <v>0</v>
      </c>
      <c r="CG30" s="4">
        <f>IF('9. Score precedent'!$C$3="Score",0,2)</f>
        <v>0</v>
      </c>
      <c r="CH30" s="4">
        <f>IF('9. Score precedent'!$C$3="Score",0,2)</f>
        <v>0</v>
      </c>
      <c r="CI30" s="4">
        <f>IF('9. Score precedent'!$C$3="Score",0,2)</f>
        <v>0</v>
      </c>
      <c r="CJ30" s="4">
        <f>IF('9. Score precedent'!$C$3="Score",0,1)</f>
        <v>0</v>
      </c>
      <c r="CK30" s="4">
        <f>IF('9. Score precedent'!$C$3="Score",0,1)</f>
        <v>0</v>
      </c>
      <c r="CL30" s="4">
        <f>IF('9. Score precedent'!$C$3="Score",0,1)</f>
        <v>0</v>
      </c>
      <c r="CM30" s="4">
        <f>IF('9. Score precedent'!$C$3="Score",0,3)</f>
        <v>0</v>
      </c>
      <c r="CN30" s="4">
        <f>IF('9. Score precedent'!$C$3="Score",0,3)</f>
        <v>0</v>
      </c>
      <c r="CO30" s="4">
        <f>IF('9. Score precedent'!$C$3="Score",1,5)</f>
        <v>1</v>
      </c>
      <c r="CP30" s="4">
        <f>IF('9. Score precedent'!$C$3="Score",1,5)</f>
        <v>1</v>
      </c>
      <c r="CQ30" s="4">
        <f>IF('9. Score precedent'!$C$3="Score",1,6)</f>
        <v>1</v>
      </c>
      <c r="CR30" s="4">
        <f>IF('9. Score precedent'!$C$3="Score",1,8)</f>
        <v>1</v>
      </c>
      <c r="CS30" s="4">
        <f>IF('9. Score precedent'!$C$3="Score",2,10)</f>
        <v>2</v>
      </c>
      <c r="CT30" s="4">
        <f>IF('9. Score precedent'!$C$3="Score",2,11)</f>
        <v>2</v>
      </c>
      <c r="CU30" s="4">
        <f>IF('9. Score precedent'!$C$3="Score",2,10)</f>
        <v>2</v>
      </c>
      <c r="CV30" s="4">
        <f>IF('9. Score precedent'!$C$3="Score",2,9)</f>
        <v>2</v>
      </c>
      <c r="CW30" s="4">
        <f>IF('9. Score precedent'!$C$3="Score",2,9)</f>
        <v>2</v>
      </c>
      <c r="CX30" s="4">
        <f>IF('9. Score precedent'!$C$3="Score",1,7)</f>
        <v>1</v>
      </c>
      <c r="CY30" s="4">
        <f>IF('9. Score precedent'!$C$3="Score",1,5)</f>
        <v>1</v>
      </c>
      <c r="CZ30" s="4">
        <f>IF('9. Score precedent'!$C$3="Score",0,5)</f>
        <v>0</v>
      </c>
      <c r="DA30">
        <f>IF('9. Score precedent'!$C$3="Score",0,0)</f>
        <v>0</v>
      </c>
    </row>
    <row r="31" spans="2:105" x14ac:dyDescent="0.35">
      <c r="B31" t="s">
        <v>695</v>
      </c>
      <c r="C31" s="172">
        <v>1</v>
      </c>
      <c r="D31" s="207">
        <f t="shared" si="4"/>
        <v>0.68235294117647061</v>
      </c>
      <c r="E31" s="188">
        <f>IF('9. Score precedent'!$C$3="Score",,)</f>
        <v>0</v>
      </c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>
        <f>IF('9. Score precedent'!$C$3="Score",,)</f>
        <v>0</v>
      </c>
      <c r="Q31" s="187">
        <f>IF('9. Score precedent'!$C$3="Score",,)</f>
        <v>0</v>
      </c>
      <c r="R31" s="187">
        <f>IF('9. Score precedent'!$C$3="Score",,)</f>
        <v>0</v>
      </c>
      <c r="S31" s="188">
        <f>IF('9. Score precedent'!$C$3="Score",,)</f>
        <v>0</v>
      </c>
      <c r="T31" s="188">
        <f>IF('9. Score precedent'!$C$3="Score",,)</f>
        <v>0</v>
      </c>
      <c r="U31" s="172">
        <f>IF('9. Score precedent'!$C$3="Score",,Score TOTAL)</f>
        <v>0</v>
      </c>
      <c r="V31" s="172">
        <f>IF('9. Score precedent'!$C$3="Score",0,)</f>
        <v>0</v>
      </c>
      <c r="W31" s="172">
        <f>IF('9. Score precedent'!$C$3="Score",0,)</f>
        <v>0</v>
      </c>
      <c r="X31" s="172">
        <f>IF('9. Score precedent'!$C$3="Score",0,)</f>
        <v>0</v>
      </c>
      <c r="Y31" s="172">
        <f>IF('9. Score precedent'!$C$3="Score",0,)</f>
        <v>0</v>
      </c>
      <c r="Z31" s="172">
        <f>IF('9. Score precedent'!$C$3="Score",0,)</f>
        <v>0</v>
      </c>
      <c r="AA31" s="172">
        <f>IF('9. Score precedent'!$C$3="Score",0,)</f>
        <v>0</v>
      </c>
      <c r="AB31" s="172">
        <f>IF('9. Score precedent'!$C$3="Score",0,3)</f>
        <v>0</v>
      </c>
      <c r="AC31" s="172">
        <f>IF('9. Score precedent'!$C$3="Score",0,0)</f>
        <v>0</v>
      </c>
      <c r="AD31" s="172">
        <f>IF('9. Score precedent'!$C$3="Score",0,2)</f>
        <v>0</v>
      </c>
      <c r="AE31" s="172">
        <f>IF('9. Score precedent'!$C$3="Score",0,3)</f>
        <v>0</v>
      </c>
      <c r="AF31" s="172">
        <f>IF('9. Score precedent'!$C$3="Score",0,3)</f>
        <v>0</v>
      </c>
      <c r="AG31" s="172">
        <f>IF('9. Score precedent'!$C$3="Score",0,2)</f>
        <v>0</v>
      </c>
      <c r="AH31" s="172">
        <f>IF('9. Score precedent'!$C$3="Score",1,5)</f>
        <v>1</v>
      </c>
      <c r="AI31" s="172">
        <f>IF('9. Score precedent'!$C$3="Score",1,5)</f>
        <v>1</v>
      </c>
      <c r="AJ31" s="172">
        <f>IF('9. Score precedent'!$C$3="Score",1,8)</f>
        <v>1</v>
      </c>
      <c r="AK31" s="172">
        <f>IF('9. Score precedent'!$C$3="Score",1,6)</f>
        <v>1</v>
      </c>
      <c r="AL31" s="172">
        <f>IF('9. Score precedent'!$C$3="Score",1,5)</f>
        <v>1</v>
      </c>
      <c r="AM31" s="172">
        <f>IF('9. Score precedent'!$C$3="Score",1,5)</f>
        <v>1</v>
      </c>
      <c r="AN31" s="172">
        <f>IF('9. Score precedent'!$C$3="Score",1,5)</f>
        <v>1</v>
      </c>
      <c r="AO31" s="172">
        <f>IF('9. Score precedent'!$C$3="Score",0,3)</f>
        <v>0</v>
      </c>
      <c r="AP31" s="172">
        <f>IF('9. Score precedent'!$C$3="Score",1,6)</f>
        <v>1</v>
      </c>
      <c r="AQ31" s="172">
        <f>IF('9. Score precedent'!$C$3="Score",1,5)</f>
        <v>1</v>
      </c>
      <c r="AR31" s="172">
        <f>IF('9. Score precedent'!$C$3="Score",1,5)</f>
        <v>1</v>
      </c>
      <c r="AS31" s="189">
        <f>IF('9. Score precedent'!$C$3="Score",1,5)</f>
        <v>1</v>
      </c>
      <c r="AT31" s="4">
        <f>IF('9. Score precedent'!$C$3="Score",1,5)</f>
        <v>1</v>
      </c>
      <c r="AU31" s="4">
        <f>IF('9. Score precedent'!$C$3="Score",1,7)</f>
        <v>1</v>
      </c>
      <c r="AV31" s="4">
        <f>IF('9. Score precedent'!$C$3="Score",1,6)</f>
        <v>1</v>
      </c>
      <c r="AW31" s="4">
        <f>IF('9. Score precedent'!$C$3="Score",0,3)</f>
        <v>0</v>
      </c>
      <c r="AX31" s="4">
        <f>IF('9. Score precedent'!$C$3="Score",0,2)</f>
        <v>0</v>
      </c>
      <c r="AY31" s="4">
        <f>IF('9. Score precedent'!$C$3="Score",0,2)</f>
        <v>0</v>
      </c>
      <c r="AZ31" s="4">
        <f>IF('9. Score precedent'!$C$3="Score",0,2)</f>
        <v>0</v>
      </c>
      <c r="BA31" s="4">
        <f>IF('9. Score precedent'!$C$3="Score",1,4)</f>
        <v>1</v>
      </c>
      <c r="BB31" s="4">
        <f>IF('9. Score precedent'!$C$3="Score",0,2)</f>
        <v>0</v>
      </c>
      <c r="BC31" s="4">
        <f>IF('9. Score precedent'!$C$3="Score",0,2)</f>
        <v>0</v>
      </c>
      <c r="BD31" s="4">
        <f>IF('9. Score precedent'!$C$3="Score",0,1)</f>
        <v>0</v>
      </c>
      <c r="BE31" s="4">
        <f>IF('9. Score precedent'!$C$3="Score",0,1)</f>
        <v>0</v>
      </c>
      <c r="BF31" s="4">
        <f>IF('9. Score precedent'!$C$3="Score",0,1)</f>
        <v>0</v>
      </c>
      <c r="BG31" s="4">
        <f>IF('9. Score precedent'!$C$3="Score",0,2)</f>
        <v>0</v>
      </c>
      <c r="BH31" s="4">
        <f>IF('9. Score precedent'!$C$3="Score",1,4)</f>
        <v>1</v>
      </c>
      <c r="BI31" s="4">
        <f>IF('9. Score precedent'!$C$3="Score",1,5)</f>
        <v>1</v>
      </c>
      <c r="BJ31" s="4">
        <f>IF('9. Score precedent'!$C$3="Score",2,9)</f>
        <v>2</v>
      </c>
      <c r="BK31" s="4">
        <f>IF('9. Score precedent'!$C$3="Score",2,9)</f>
        <v>2</v>
      </c>
      <c r="BL31" s="4">
        <f>IF('9. Score precedent'!$C$3="Score",2,9)</f>
        <v>2</v>
      </c>
      <c r="BM31" s="4">
        <f>IF('9. Score precedent'!$C$3="Score",2,11)</f>
        <v>2</v>
      </c>
      <c r="BN31" s="4">
        <f>IF('9. Score precedent'!$C$3="Score",2,10)</f>
        <v>2</v>
      </c>
      <c r="BO31" s="4">
        <f>IF('9. Score precedent'!$C$3="Score",2,11)</f>
        <v>2</v>
      </c>
      <c r="BP31" s="4">
        <f>IF('9. Score precedent'!$C$3="Score",2,10)</f>
        <v>2</v>
      </c>
      <c r="BQ31" s="4">
        <f>IF('9. Score precedent'!$C$3="Score",1,6)</f>
        <v>1</v>
      </c>
      <c r="BR31" s="4">
        <f>IF('9. Score precedent'!$C$3="Score",1,5)</f>
        <v>1</v>
      </c>
      <c r="BS31" s="4">
        <f>IF('9. Score precedent'!$C$3="Score",1,5)</f>
        <v>1</v>
      </c>
      <c r="BT31" s="4">
        <f>IF('9. Score precedent'!$C$3="Score",1,4)</f>
        <v>1</v>
      </c>
      <c r="BU31" s="4">
        <f>IF('9. Score precedent'!$C$3="Score",1,4)</f>
        <v>1</v>
      </c>
      <c r="BV31" s="4">
        <f>IF('9. Score precedent'!$C$3="Score",0,2)</f>
        <v>0</v>
      </c>
      <c r="BW31" s="4">
        <f>IF('9. Score precedent'!$C$3="Score",0,2)</f>
        <v>0</v>
      </c>
      <c r="BX31" s="4">
        <f>IF('9. Score precedent'!$C$3="Score",0,1)</f>
        <v>0</v>
      </c>
      <c r="BY31" s="4">
        <f>IF('9. Score precedent'!$C$3="Score",0,2)</f>
        <v>0</v>
      </c>
      <c r="BZ31" s="4">
        <f>IF('9. Score precedent'!$C$3="Score",0,3)</f>
        <v>0</v>
      </c>
      <c r="CA31" s="4">
        <f>IF('9. Score precedent'!$C$3="Score",0,3)</f>
        <v>0</v>
      </c>
      <c r="CB31" s="4">
        <f>IF('9. Score precedent'!$C$3="Score",1,6)</f>
        <v>1</v>
      </c>
      <c r="CC31" s="4">
        <f>IF('9. Score precedent'!$C$3="Score",1,5)</f>
        <v>1</v>
      </c>
      <c r="CD31" s="4">
        <f>IF('9. Score precedent'!$C$3="Score",1,5)</f>
        <v>1</v>
      </c>
      <c r="CE31" s="4">
        <f>IF('9. Score precedent'!$C$3="Score",1,5)</f>
        <v>1</v>
      </c>
      <c r="CF31" s="4">
        <f>IF('9. Score precedent'!$C$3="Score",0,3)</f>
        <v>0</v>
      </c>
      <c r="CG31" s="4">
        <f>IF('9. Score precedent'!$C$3="Score",0,2)</f>
        <v>0</v>
      </c>
      <c r="CH31" s="4">
        <f>IF('9. Score precedent'!$C$3="Score",0,2)</f>
        <v>0</v>
      </c>
      <c r="CI31" s="4">
        <f>IF('9. Score precedent'!$C$3="Score",0,1)</f>
        <v>0</v>
      </c>
      <c r="CJ31" s="4">
        <f>IF('9. Score precedent'!$C$3="Score",0,1)</f>
        <v>0</v>
      </c>
      <c r="CK31" s="4">
        <f>IF('9. Score precedent'!$C$3="Score",0,2)</f>
        <v>0</v>
      </c>
      <c r="CL31" s="4">
        <f>IF('9. Score precedent'!$C$3="Score",0,3)</f>
        <v>0</v>
      </c>
      <c r="CM31" s="4">
        <f>IF('9. Score precedent'!$C$3="Score",1,7)</f>
        <v>1</v>
      </c>
      <c r="CN31" s="4">
        <f>IF('9. Score precedent'!$C$3="Score",1,7)</f>
        <v>1</v>
      </c>
      <c r="CO31" s="4">
        <f>IF('9. Score precedent'!$C$3="Score",2,10)</f>
        <v>2</v>
      </c>
      <c r="CP31" s="4">
        <f>IF('9. Score precedent'!$C$3="Score",2,11)</f>
        <v>2</v>
      </c>
      <c r="CQ31" s="4">
        <f>IF('9. Score precedent'!$C$3="Score",2,12)</f>
        <v>2</v>
      </c>
      <c r="CR31" s="4">
        <f>IF('9. Score precedent'!$C$3="Score",2,12)</f>
        <v>2</v>
      </c>
      <c r="CS31" s="4">
        <f>IF('9. Score precedent'!$C$3="Score",2,11)</f>
        <v>2</v>
      </c>
      <c r="CT31" s="4">
        <f>IF('9. Score precedent'!$C$3="Score",1,6)</f>
        <v>1</v>
      </c>
      <c r="CU31" s="4">
        <f>IF('9. Score precedent'!$C$3="Score",1,6)</f>
        <v>1</v>
      </c>
      <c r="CV31" s="4">
        <f>IF('9. Score precedent'!$C$3="Score",1,7)</f>
        <v>1</v>
      </c>
      <c r="CW31" s="4">
        <f>IF('9. Score precedent'!$C$3="Score",1,7)</f>
        <v>1</v>
      </c>
      <c r="CX31" s="4">
        <f>IF('9. Score precedent'!$C$3="Score",1,5)</f>
        <v>1</v>
      </c>
      <c r="CY31" s="4">
        <f>IF('9. Score precedent'!$C$3="Score",1,6)</f>
        <v>1</v>
      </c>
      <c r="CZ31" s="4">
        <f>IF('9. Score precedent'!$C$3="Score",0,6)</f>
        <v>0</v>
      </c>
      <c r="DA31">
        <f>IF('9. Score precedent'!$C$3="Score",0,7)</f>
        <v>0</v>
      </c>
    </row>
    <row r="32" spans="2:105" x14ac:dyDescent="0.35">
      <c r="B32" t="s">
        <v>697</v>
      </c>
      <c r="C32" s="172">
        <v>1</v>
      </c>
      <c r="D32" s="207">
        <f t="shared" si="4"/>
        <v>0.12941176470588237</v>
      </c>
      <c r="E32" s="187">
        <f>IF('9. Score precedent'!$C$3="Score",,)</f>
        <v>0</v>
      </c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8">
        <f>IF('9. Score precedent'!$C$3="Score",,)</f>
        <v>0</v>
      </c>
      <c r="Q32" s="187">
        <f>IF('9. Score precedent'!$C$3="Score",,)</f>
        <v>0</v>
      </c>
      <c r="R32" s="188">
        <f>IF('9. Score precedent'!$C$3="Score",,)</f>
        <v>0</v>
      </c>
      <c r="S32" s="187">
        <f>IF('9. Score precedent'!$C$3="Score",,)</f>
        <v>0</v>
      </c>
      <c r="T32" s="188">
        <f>IF('9. Score precedent'!$C$3="Score",,)</f>
        <v>0</v>
      </c>
      <c r="U32" s="172">
        <f>IF('9. Score precedent'!$C$3="Score",,TOTAL)</f>
        <v>0</v>
      </c>
      <c r="V32" s="172">
        <f>IF('9. Score precedent'!$C$3="Score",0,)</f>
        <v>0</v>
      </c>
      <c r="W32" s="172">
        <f>IF('9. Score precedent'!$C$3="Score",0,)</f>
        <v>0</v>
      </c>
      <c r="X32" s="172">
        <f>IF('9. Score precedent'!$C$3="Score",0,)</f>
        <v>0</v>
      </c>
      <c r="Y32" s="172">
        <f>IF('9. Score precedent'!$C$3="Score",0,)</f>
        <v>0</v>
      </c>
      <c r="Z32" s="172">
        <f>IF('9. Score precedent'!$C$3="Score",0,)</f>
        <v>0</v>
      </c>
      <c r="AA32" s="172">
        <f>IF('9. Score precedent'!$C$3="Score",0,)</f>
        <v>0</v>
      </c>
      <c r="AB32" s="172">
        <f>IF('9. Score precedent'!$C$3="Score",0,2)</f>
        <v>0</v>
      </c>
      <c r="AC32" s="172">
        <f>IF('9. Score precedent'!$C$3="Score",0,2)</f>
        <v>0</v>
      </c>
      <c r="AD32" s="172">
        <f>IF('9. Score precedent'!$C$3="Score",0,2)</f>
        <v>0</v>
      </c>
      <c r="AE32" s="172">
        <f>IF('9. Score precedent'!$C$3="Score",0,2)</f>
        <v>0</v>
      </c>
      <c r="AF32" s="172">
        <f>IF('9. Score precedent'!$C$3="Score",0,0)</f>
        <v>0</v>
      </c>
      <c r="AG32" s="172">
        <f>IF('9. Score precedent'!$C$3="Score",0,0)</f>
        <v>0</v>
      </c>
      <c r="AH32" s="172">
        <f>IF('9. Score precedent'!$C$3="Score",0,0)</f>
        <v>0</v>
      </c>
      <c r="AI32" s="172">
        <f>IF('9. Score precedent'!$C$3="Score",0,1)</f>
        <v>0</v>
      </c>
      <c r="AJ32" s="172">
        <f>IF('9. Score precedent'!$C$3="Score",0,2)</f>
        <v>0</v>
      </c>
      <c r="AK32" s="172">
        <f>IF('9. Score precedent'!$C$3="Score",0,2)</f>
        <v>0</v>
      </c>
      <c r="AL32" s="172">
        <f>IF('9. Score precedent'!$C$3="Score",0,2)</f>
        <v>0</v>
      </c>
      <c r="AM32" s="172">
        <f>IF('9. Score precedent'!$C$3="Score",0,2)</f>
        <v>0</v>
      </c>
      <c r="AN32" s="172">
        <f>IF('9. Score precedent'!$C$3="Score",0,2)</f>
        <v>0</v>
      </c>
      <c r="AO32" s="172">
        <f>IF('9. Score precedent'!$C$3="Score",0,2)</f>
        <v>0</v>
      </c>
      <c r="AP32" s="172">
        <f>IF('9. Score precedent'!$C$3="Score",0,0)</f>
        <v>0</v>
      </c>
      <c r="AQ32" s="172">
        <f>IF('9. Score precedent'!$C$3="Score",0,0)</f>
        <v>0</v>
      </c>
      <c r="AR32" s="172">
        <f>IF('9. Score precedent'!$C$3="Score",0,0)</f>
        <v>0</v>
      </c>
      <c r="AS32" s="189">
        <f>IF('9. Score precedent'!$C$3="Score",0,1)</f>
        <v>0</v>
      </c>
      <c r="AT32" s="4">
        <f>IF('9. Score precedent'!$C$3="Score",0,2)</f>
        <v>0</v>
      </c>
      <c r="AU32" s="4">
        <f>IF('9. Score precedent'!$C$3="Score",0,2)</f>
        <v>0</v>
      </c>
      <c r="AV32" s="4">
        <f>IF('9. Score precedent'!$C$3="Score",0,2)</f>
        <v>0</v>
      </c>
      <c r="AW32" s="4">
        <f>IF('9. Score precedent'!$C$3="Score",0,2)</f>
        <v>0</v>
      </c>
      <c r="AX32" s="4">
        <f>IF('9. Score precedent'!$C$3="Score",0,2)</f>
        <v>0</v>
      </c>
      <c r="AY32" s="4">
        <f>IF('9. Score precedent'!$C$3="Score",0,2)</f>
        <v>0</v>
      </c>
      <c r="AZ32" s="4">
        <f>IF('9. Score precedent'!$C$3="Score",0,0)</f>
        <v>0</v>
      </c>
      <c r="BA32" s="4">
        <f>IF('9. Score precedent'!$C$3="Score",0,0)</f>
        <v>0</v>
      </c>
      <c r="BB32" s="4">
        <f>IF('9. Score precedent'!$C$3="Score",0,0)</f>
        <v>0</v>
      </c>
      <c r="BC32" s="4">
        <f>IF('9. Score precedent'!$C$3="Score",0,0)</f>
        <v>0</v>
      </c>
      <c r="BD32" s="4">
        <f>IF('9. Score precedent'!$C$3="Score",0,1)</f>
        <v>0</v>
      </c>
      <c r="BE32" s="4">
        <f>IF('9. Score precedent'!$C$3="Score",0,2)</f>
        <v>0</v>
      </c>
      <c r="BF32" s="4">
        <f>IF('9. Score precedent'!$C$3="Score",0,2)</f>
        <v>0</v>
      </c>
      <c r="BG32" s="4">
        <f>IF('9. Score precedent'!$C$3="Score",0,2)</f>
        <v>0</v>
      </c>
      <c r="BH32" s="4">
        <f>IF('9. Score precedent'!$C$3="Score",1,5)</f>
        <v>1</v>
      </c>
      <c r="BI32" s="4">
        <f>IF('9. Score precedent'!$C$3="Score",1,5)</f>
        <v>1</v>
      </c>
      <c r="BJ32" s="4">
        <f>IF('9. Score precedent'!$C$3="Score",1,5)</f>
        <v>1</v>
      </c>
      <c r="BK32" s="4">
        <f>IF('9. Score precedent'!$C$3="Score",0,3)</f>
        <v>0</v>
      </c>
      <c r="BL32" s="4">
        <f>IF('9. Score precedent'!$C$3="Score",0,2)</f>
        <v>0</v>
      </c>
      <c r="BM32" s="4">
        <f>IF('9. Score precedent'!$C$3="Score",0,2)</f>
        <v>0</v>
      </c>
      <c r="BN32" s="4">
        <f>IF('9. Score precedent'!$C$3="Score",0,2)</f>
        <v>0</v>
      </c>
      <c r="BO32" s="4">
        <f>IF('9. Score precedent'!$C$3="Score",0,1)</f>
        <v>0</v>
      </c>
      <c r="BP32" s="4">
        <f>IF('9. Score precedent'!$C$3="Score",0,1)</f>
        <v>0</v>
      </c>
      <c r="BQ32" s="4">
        <f>IF('9. Score precedent'!$C$3="Score",0,1)</f>
        <v>0</v>
      </c>
      <c r="BR32" s="4">
        <f>IF('9. Score precedent'!$C$3="Score",0,1)</f>
        <v>0</v>
      </c>
      <c r="BS32" s="4">
        <f>IF('9. Score precedent'!$C$3="Score",0,2)</f>
        <v>0</v>
      </c>
      <c r="BT32" s="4">
        <f>IF('9. Score precedent'!$C$3="Score",0,2)</f>
        <v>0</v>
      </c>
      <c r="BU32" s="4">
        <f>IF('9. Score precedent'!$C$3="Score",1,5)</f>
        <v>1</v>
      </c>
      <c r="BV32" s="4">
        <f>IF('9. Score precedent'!$C$3="Score",1,5)</f>
        <v>1</v>
      </c>
      <c r="BW32" s="4">
        <f>IF('9. Score precedent'!$C$3="Score",1,5)</f>
        <v>1</v>
      </c>
      <c r="BX32" s="4">
        <f>IF('9. Score precedent'!$C$3="Score",1,5)</f>
        <v>1</v>
      </c>
      <c r="BY32" s="4">
        <f>IF('9. Score precedent'!$C$3="Score",0,3)</f>
        <v>0</v>
      </c>
      <c r="BZ32" s="4">
        <f>IF('9. Score precedent'!$C$3="Score",0,2)</f>
        <v>0</v>
      </c>
      <c r="CA32" s="4">
        <f>IF('9. Score precedent'!$C$3="Score",0,2)</f>
        <v>0</v>
      </c>
      <c r="CB32" s="4">
        <f>IF('9. Score precedent'!$C$3="Score",0,3)</f>
        <v>0</v>
      </c>
      <c r="CC32" s="4">
        <f>IF('9. Score precedent'!$C$3="Score",0,3)</f>
        <v>0</v>
      </c>
      <c r="CD32" s="4">
        <f>IF('9. Score precedent'!$C$3="Score",0,3)</f>
        <v>0</v>
      </c>
      <c r="CE32" s="4">
        <f>IF('9. Score precedent'!$C$3="Score",0,3)</f>
        <v>0</v>
      </c>
      <c r="CF32" s="4">
        <f>IF('9. Score precedent'!$C$3="Score",0,2)</f>
        <v>0</v>
      </c>
      <c r="CG32" s="4">
        <f>IF('9. Score precedent'!$C$3="Score",0,2)</f>
        <v>0</v>
      </c>
      <c r="CH32" s="4">
        <f>IF('9. Score precedent'!$C$3="Score",0,2)</f>
        <v>0</v>
      </c>
      <c r="CI32" s="4">
        <f>IF('9. Score precedent'!$C$3="Score",0,0)</f>
        <v>0</v>
      </c>
      <c r="CJ32" s="4">
        <f>IF('9. Score precedent'!$C$3="Score",0,1)</f>
        <v>0</v>
      </c>
      <c r="CK32" s="4">
        <f>IF('9. Score precedent'!$C$3="Score",0,2)</f>
        <v>0</v>
      </c>
      <c r="CL32" s="4">
        <f>IF('9. Score precedent'!$C$3="Score",0,2)</f>
        <v>0</v>
      </c>
      <c r="CM32" s="4">
        <f>IF('9. Score precedent'!$C$3="Score",0,2)</f>
        <v>0</v>
      </c>
      <c r="CN32" s="4">
        <f>IF('9. Score precedent'!$C$3="Score",0,2)</f>
        <v>0</v>
      </c>
      <c r="CO32" s="4">
        <f>IF('9. Score precedent'!$C$3="Score",0,2)</f>
        <v>0</v>
      </c>
      <c r="CP32" s="4">
        <f>IF('9. Score precedent'!$C$3="Score",0,2)</f>
        <v>0</v>
      </c>
      <c r="CQ32" s="4">
        <f>IF('9. Score precedent'!$C$3="Score",0,0)</f>
        <v>0</v>
      </c>
      <c r="CR32" s="4">
        <f>IF('9. Score precedent'!$C$3="Score",0,0)</f>
        <v>0</v>
      </c>
      <c r="CS32" s="4">
        <f>IF('9. Score precedent'!$C$3="Score",0,0)</f>
        <v>0</v>
      </c>
      <c r="CT32" s="4">
        <f>IF('9. Score precedent'!$C$3="Score",0,1)</f>
        <v>0</v>
      </c>
      <c r="CU32" s="4">
        <f>IF('9. Score precedent'!$C$3="Score",0,2)</f>
        <v>0</v>
      </c>
      <c r="CV32" s="4">
        <f>IF('9. Score precedent'!$C$3="Score",0,2)</f>
        <v>0</v>
      </c>
      <c r="CW32" s="4">
        <f>IF('9. Score precedent'!$C$3="Score",1,5)</f>
        <v>1</v>
      </c>
      <c r="CX32" s="4">
        <f>IF('9. Score precedent'!$C$3="Score",1,5)</f>
        <v>1</v>
      </c>
      <c r="CY32" s="4">
        <f>IF('9. Score precedent'!$C$3="Score",1,5)</f>
        <v>1</v>
      </c>
      <c r="CZ32" s="4">
        <f>IF('9. Score precedent'!$C$3="Score",1,5)</f>
        <v>1</v>
      </c>
      <c r="DA32">
        <f>IF('9. Score precedent'!$C$3="Score",0,3)</f>
        <v>0</v>
      </c>
    </row>
    <row r="33" spans="2:105" x14ac:dyDescent="0.35">
      <c r="B33" t="s">
        <v>698</v>
      </c>
      <c r="C33" s="172">
        <v>1</v>
      </c>
      <c r="D33" s="207">
        <f t="shared" si="4"/>
        <v>0.91764705882352937</v>
      </c>
      <c r="E33" s="187">
        <f>IF('9. Score precedent'!$C$3="Score",,)</f>
        <v>0</v>
      </c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8">
        <f>IF('9. Score precedent'!$C$3="Score",,)</f>
        <v>0</v>
      </c>
      <c r="Q33" s="188">
        <f>IF('9. Score precedent'!$C$3="Score",,)</f>
        <v>0</v>
      </c>
      <c r="R33" s="188">
        <f>IF('9. Score precedent'!$C$3="Score",,)</f>
        <v>0</v>
      </c>
      <c r="S33" s="188">
        <f>IF('9. Score precedent'!$C$3="Score",,)</f>
        <v>0</v>
      </c>
      <c r="T33" s="188">
        <f>IF('9. Score precedent'!$C$3="Score",,)</f>
        <v>0</v>
      </c>
      <c r="U33" s="172">
        <f>IF('9. Score precedent'!$C$3="Score",,Score TOTAL)</f>
        <v>0</v>
      </c>
      <c r="V33" s="172">
        <f>IF('9. Score precedent'!$C$3="Score",0,)</f>
        <v>0</v>
      </c>
      <c r="W33" s="172">
        <f>IF('9. Score precedent'!$C$3="Score",0,)</f>
        <v>0</v>
      </c>
      <c r="X33" s="172">
        <f>IF('9. Score precedent'!$C$3="Score",0,)</f>
        <v>0</v>
      </c>
      <c r="Y33" s="172">
        <f>IF('9. Score precedent'!$C$3="Score",0,)</f>
        <v>0</v>
      </c>
      <c r="Z33" s="172">
        <f>IF('9. Score precedent'!$C$3="Score",0,)</f>
        <v>0</v>
      </c>
      <c r="AA33" s="172">
        <f>IF('9. Score precedent'!$C$3="Score",0,)</f>
        <v>0</v>
      </c>
      <c r="AB33" s="172">
        <f>IF('9. Score precedent'!$C$3="Score",1,4)</f>
        <v>1</v>
      </c>
      <c r="AC33" s="172">
        <f>IF('9. Score precedent'!$C$3="Score",1,7)</f>
        <v>1</v>
      </c>
      <c r="AD33" s="172">
        <f>IF('9. Score precedent'!$C$3="Score",1,7)</f>
        <v>1</v>
      </c>
      <c r="AE33" s="172">
        <f>IF('9. Score precedent'!$C$3="Score",2,9)</f>
        <v>2</v>
      </c>
      <c r="AF33" s="172">
        <f>IF('9. Score precedent'!$C$3="Score",2,10)</f>
        <v>2</v>
      </c>
      <c r="AG33" s="172">
        <f>IF('9. Score precedent'!$C$3="Score",2,11)</f>
        <v>2</v>
      </c>
      <c r="AH33" s="172">
        <f>IF('9. Score precedent'!$C$3="Score",2,11)</f>
        <v>2</v>
      </c>
      <c r="AI33" s="172">
        <f>IF('9. Score precedent'!$C$3="Score",2,10)</f>
        <v>2</v>
      </c>
      <c r="AJ33" s="172">
        <f>IF('9. Score precedent'!$C$3="Score",1,7)</f>
        <v>1</v>
      </c>
      <c r="AK33" s="172">
        <f>IF('9. Score precedent'!$C$3="Score",1,6)</f>
        <v>1</v>
      </c>
      <c r="AL33" s="172">
        <f>IF('9. Score precedent'!$C$3="Score",1,4)</f>
        <v>1</v>
      </c>
      <c r="AM33" s="172">
        <f>IF('9. Score precedent'!$C$3="Score",0,2)</f>
        <v>0</v>
      </c>
      <c r="AN33" s="172">
        <f>IF('9. Score precedent'!$C$3="Score",0,2)</f>
        <v>0</v>
      </c>
      <c r="AO33" s="172">
        <f>IF('9. Score precedent'!$C$3="Score",0,2)</f>
        <v>0</v>
      </c>
      <c r="AP33" s="172">
        <f>IF('9. Score precedent'!$C$3="Score",0,2)</f>
        <v>0</v>
      </c>
      <c r="AQ33" s="172">
        <f>IF('9. Score precedent'!$C$3="Score",0,2)</f>
        <v>0</v>
      </c>
      <c r="AR33" s="172">
        <f>IF('9. Score precedent'!$C$3="Score",0,3)</f>
        <v>0</v>
      </c>
      <c r="AS33" s="189">
        <f>IF('9. Score precedent'!$C$3="Score",0,3)</f>
        <v>0</v>
      </c>
      <c r="AT33" s="4">
        <f>IF('9. Score precedent'!$C$3="Score",1,5)</f>
        <v>1</v>
      </c>
      <c r="AU33" s="4">
        <f>IF('9. Score precedent'!$C$3="Score",1,7)</f>
        <v>1</v>
      </c>
      <c r="AV33" s="4">
        <f>IF('9. Score precedent'!$C$3="Score",1,7)</f>
        <v>1</v>
      </c>
      <c r="AW33" s="4">
        <f>IF('9. Score precedent'!$C$3="Score",2,9)</f>
        <v>2</v>
      </c>
      <c r="AX33" s="4">
        <f>IF('9. Score precedent'!$C$3="Score",1,8)</f>
        <v>1</v>
      </c>
      <c r="AY33" s="4">
        <f>IF('9. Score precedent'!$C$3="Score",1,7)</f>
        <v>1</v>
      </c>
      <c r="AZ33" s="4">
        <f>IF('9. Score precedent'!$C$3="Score",1,7)</f>
        <v>1</v>
      </c>
      <c r="BA33" s="4">
        <f>IF('9. Score precedent'!$C$3="Score",1,6)</f>
        <v>1</v>
      </c>
      <c r="BB33" s="4">
        <f>IF('9. Score precedent'!$C$3="Score",1,7)</f>
        <v>1</v>
      </c>
      <c r="BC33" s="4">
        <f>IF('9. Score precedent'!$C$3="Score",1,7)</f>
        <v>1</v>
      </c>
      <c r="BD33" s="4">
        <f>IF('9. Score precedent'!$C$3="Score",1,8)</f>
        <v>1</v>
      </c>
      <c r="BE33" s="4">
        <f>IF('9. Score precedent'!$C$3="Score",1,7)</f>
        <v>1</v>
      </c>
      <c r="BF33" s="4">
        <f>IF('9. Score precedent'!$C$3="Score",1,6)</f>
        <v>1</v>
      </c>
      <c r="BG33" s="4">
        <f>IF('9. Score precedent'!$C$3="Score",1,6)</f>
        <v>1</v>
      </c>
      <c r="BH33" s="4">
        <f>IF('9. Score precedent'!$C$3="Score",1,6)</f>
        <v>1</v>
      </c>
      <c r="BI33" s="4">
        <f>IF('9. Score precedent'!$C$3="Score",1,6)</f>
        <v>1</v>
      </c>
      <c r="BJ33" s="4">
        <f>IF('9. Score precedent'!$C$3="Score",1,5)</f>
        <v>1</v>
      </c>
      <c r="BK33" s="4">
        <f>IF('9. Score precedent'!$C$3="Score",0,1)</f>
        <v>0</v>
      </c>
      <c r="BL33" s="4">
        <f>IF('9. Score precedent'!$C$3="Score",1,4)</f>
        <v>1</v>
      </c>
      <c r="BM33" s="4">
        <f>IF('9. Score precedent'!$C$3="Score",1,5)</f>
        <v>1</v>
      </c>
      <c r="BN33" s="4">
        <f>IF('9. Score precedent'!$C$3="Score",1,7)</f>
        <v>1</v>
      </c>
      <c r="BO33" s="4">
        <f>IF('9. Score precedent'!$C$3="Score",1,7)</f>
        <v>1</v>
      </c>
      <c r="BP33" s="4">
        <f>IF('9. Score precedent'!$C$3="Score",1,7)</f>
        <v>1</v>
      </c>
      <c r="BQ33" s="4">
        <f>IF('9. Score precedent'!$C$3="Score",2,10)</f>
        <v>2</v>
      </c>
      <c r="BR33" s="4">
        <f>IF('9. Score precedent'!$C$3="Score",2,9)</f>
        <v>2</v>
      </c>
      <c r="BS33" s="4">
        <f>IF('9. Score precedent'!$C$3="Score",2,10)</f>
        <v>2</v>
      </c>
      <c r="BT33" s="4">
        <f>IF('9. Score precedent'!$C$3="Score",2,10)</f>
        <v>2</v>
      </c>
      <c r="BU33" s="4">
        <f>IF('9. Score precedent'!$C$3="Score",1,7)</f>
        <v>1</v>
      </c>
      <c r="BV33" s="4">
        <f>IF('9. Score precedent'!$C$3="Score",2,10)</f>
        <v>2</v>
      </c>
      <c r="BW33" s="4">
        <f>IF('9. Score precedent'!$C$3="Score",1,7)</f>
        <v>1</v>
      </c>
      <c r="BX33" s="4">
        <f>IF('9. Score precedent'!$C$3="Score",1,7)</f>
        <v>1</v>
      </c>
      <c r="BY33" s="4">
        <f>IF('9. Score precedent'!$C$3="Score",1,6)</f>
        <v>1</v>
      </c>
      <c r="BZ33" s="4">
        <f>IF('9. Score precedent'!$C$3="Score",1,6)</f>
        <v>1</v>
      </c>
      <c r="CA33" s="4">
        <f>IF('9. Score precedent'!$C$3="Score",1,6)</f>
        <v>1</v>
      </c>
      <c r="CB33" s="4">
        <f>IF('9. Score precedent'!$C$3="Score",1,7)</f>
        <v>1</v>
      </c>
      <c r="CC33" s="4">
        <f>IF('9. Score precedent'!$C$3="Score",1,8)</f>
        <v>1</v>
      </c>
      <c r="CD33" s="4">
        <f>IF('9. Score precedent'!$C$3="Score",1,7)</f>
        <v>1</v>
      </c>
      <c r="CE33" s="4">
        <f>IF('9. Score precedent'!$C$3="Score",1,7)</f>
        <v>1</v>
      </c>
      <c r="CF33" s="4">
        <f>IF('9. Score precedent'!$C$3="Score",1,7)</f>
        <v>1</v>
      </c>
      <c r="CG33" s="4">
        <f>IF('9. Score precedent'!$C$3="Score",1,4)</f>
        <v>1</v>
      </c>
      <c r="CH33" s="4">
        <f>IF('9. Score precedent'!$C$3="Score",1,4)</f>
        <v>1</v>
      </c>
      <c r="CI33" s="4">
        <f>IF('9. Score precedent'!$C$3="Score",0,1)</f>
        <v>0</v>
      </c>
      <c r="CJ33" s="4">
        <f>IF('9. Score precedent'!$C$3="Score",0,1)</f>
        <v>0</v>
      </c>
      <c r="CK33" s="4">
        <f>IF('9. Score precedent'!$C$3="Score",0,1)</f>
        <v>0</v>
      </c>
      <c r="CL33" s="4">
        <f>IF('9. Score precedent'!$C$3="Score",0,3)</f>
        <v>0</v>
      </c>
      <c r="CM33" s="4">
        <f>IF('9. Score precedent'!$C$3="Score",1,4)</f>
        <v>1</v>
      </c>
      <c r="CN33" s="4">
        <f>IF('9. Score precedent'!$C$3="Score",1,7)</f>
        <v>1</v>
      </c>
      <c r="CO33" s="4">
        <f>IF('9. Score precedent'!$C$3="Score",2,11)</f>
        <v>2</v>
      </c>
      <c r="CP33" s="4">
        <f>IF('9. Score precedent'!$C$3="Score",2,10)</f>
        <v>2</v>
      </c>
      <c r="CQ33" s="4">
        <f>IF('9. Score precedent'!$C$3="Score",2,10)</f>
        <v>2</v>
      </c>
      <c r="CR33" s="4">
        <f>IF('9. Score precedent'!$C$3="Score",2,10)</f>
        <v>2</v>
      </c>
      <c r="CS33" s="4">
        <f>IF('9. Score precedent'!$C$3="Score",1,7)</f>
        <v>1</v>
      </c>
      <c r="CT33" s="4">
        <f>IF('9. Score precedent'!$C$3="Score",1,6)</f>
        <v>1</v>
      </c>
      <c r="CU33" s="4">
        <f>IF('9. Score precedent'!$C$3="Score",0,3)</f>
        <v>0</v>
      </c>
      <c r="CV33" s="4">
        <f>IF('9. Score precedent'!$C$3="Score",0,3)</f>
        <v>0</v>
      </c>
      <c r="CW33" s="4">
        <f>IF('9. Score precedent'!$C$3="Score",1,6)</f>
        <v>1</v>
      </c>
      <c r="CX33" s="4">
        <f>IF('9. Score precedent'!$C$3="Score",1,7)</f>
        <v>1</v>
      </c>
      <c r="CY33" s="4">
        <f>IF('9. Score precedent'!$C$3="Score",2,9)</f>
        <v>2</v>
      </c>
      <c r="CZ33" s="4">
        <f>IF('9. Score precedent'!$C$3="Score",0,8)</f>
        <v>0</v>
      </c>
      <c r="DA33">
        <f>IF('9. Score precedent'!$C$3="Score",0,11)</f>
        <v>0</v>
      </c>
    </row>
    <row r="34" spans="2:105" x14ac:dyDescent="0.35">
      <c r="B34" t="s">
        <v>699</v>
      </c>
      <c r="C34" s="172">
        <v>1</v>
      </c>
      <c r="D34" s="207">
        <f t="shared" si="4"/>
        <v>1.0235294117647058</v>
      </c>
      <c r="E34" s="188">
        <f>IF('9. Score precedent'!$C$3="Score",,)</f>
        <v>0</v>
      </c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>
        <f>IF('9. Score precedent'!$C$3="Score",,)</f>
        <v>0</v>
      </c>
      <c r="Q34" s="187">
        <f>IF('9. Score precedent'!$C$3="Score",,)</f>
        <v>0</v>
      </c>
      <c r="R34" s="187">
        <f>IF('9. Score precedent'!$C$3="Score",,)</f>
        <v>0</v>
      </c>
      <c r="S34" s="188">
        <f>IF('9. Score precedent'!$C$3="Score",,)</f>
        <v>0</v>
      </c>
      <c r="T34" s="188">
        <f>IF('9. Score precedent'!$C$3="Score",,)</f>
        <v>0</v>
      </c>
      <c r="U34" s="172">
        <f>IF('9. Score precedent'!$C$3="Score",,Score TOTAL)</f>
        <v>0</v>
      </c>
      <c r="V34" s="172">
        <f>IF('9. Score precedent'!$C$3="Score",0,)</f>
        <v>0</v>
      </c>
      <c r="W34" s="172">
        <f>IF('9. Score precedent'!$C$3="Score",0,)</f>
        <v>0</v>
      </c>
      <c r="X34" s="172">
        <f>IF('9. Score precedent'!$C$3="Score",0,)</f>
        <v>0</v>
      </c>
      <c r="Y34" s="172">
        <f>IF('9. Score precedent'!$C$3="Score",0,)</f>
        <v>0</v>
      </c>
      <c r="Z34" s="172">
        <f>IF('9. Score precedent'!$C$3="Score",0,)</f>
        <v>0</v>
      </c>
      <c r="AA34" s="172">
        <f>IF('9. Score precedent'!$C$3="Score",0,)</f>
        <v>0</v>
      </c>
      <c r="AB34" s="172">
        <f>IF('9. Score precedent'!$C$3="Score",1,4)</f>
        <v>1</v>
      </c>
      <c r="AC34" s="172">
        <f>IF('9. Score precedent'!$C$3="Score",1,5)</f>
        <v>1</v>
      </c>
      <c r="AD34" s="172">
        <f>IF('9. Score precedent'!$C$3="Score",1,7)</f>
        <v>1</v>
      </c>
      <c r="AE34" s="172">
        <f>IF('9. Score precedent'!$C$3="Score",2,10)</f>
        <v>2</v>
      </c>
      <c r="AF34" s="172">
        <f>IF('9. Score precedent'!$C$3="Score",2,11)</f>
        <v>2</v>
      </c>
      <c r="AG34" s="172">
        <f>IF('9. Score precedent'!$C$3="Score",2,12)</f>
        <v>2</v>
      </c>
      <c r="AH34" s="172">
        <f>IF('9. Score precedent'!$C$3="Score",2,13)</f>
        <v>2</v>
      </c>
      <c r="AI34" s="172">
        <f>IF('9. Score precedent'!$C$3="Score",2,12)</f>
        <v>2</v>
      </c>
      <c r="AJ34" s="172">
        <f>IF('9. Score precedent'!$C$3="Score",2,10)</f>
        <v>2</v>
      </c>
      <c r="AK34" s="172">
        <f>IF('9. Score precedent'!$C$3="Score",2,10)</f>
        <v>2</v>
      </c>
      <c r="AL34" s="172">
        <f>IF('9. Score precedent'!$C$3="Score",2,11)</f>
        <v>2</v>
      </c>
      <c r="AM34" s="172">
        <f>IF('9. Score precedent'!$C$3="Score",2,11)</f>
        <v>2</v>
      </c>
      <c r="AN34" s="172">
        <f>IF('9. Score precedent'!$C$3="Score",2,12)</f>
        <v>2</v>
      </c>
      <c r="AO34" s="172">
        <f>IF('9. Score precedent'!$C$3="Score",2,12)</f>
        <v>2</v>
      </c>
      <c r="AP34" s="172">
        <f>IF('9. Score precedent'!$C$3="Score",1,8)</f>
        <v>1</v>
      </c>
      <c r="AQ34" s="172">
        <f>IF('9. Score precedent'!$C$3="Score",1,8)</f>
        <v>1</v>
      </c>
      <c r="AR34" s="172">
        <f>IF('9. Score precedent'!$C$3="Score",1,7)</f>
        <v>1</v>
      </c>
      <c r="AS34" s="189">
        <f>IF('9. Score precedent'!$C$3="Score",1,5)</f>
        <v>1</v>
      </c>
      <c r="AT34" s="4">
        <f>IF('9. Score precedent'!$C$3="Score",1,4)</f>
        <v>1</v>
      </c>
      <c r="AU34" s="4">
        <f>IF('9. Score precedent'!$C$3="Score",0,2)</f>
        <v>0</v>
      </c>
      <c r="AV34" s="4">
        <f>IF('9. Score precedent'!$C$3="Score",0,2)</f>
        <v>0</v>
      </c>
      <c r="AW34" s="4">
        <f>IF('9. Score precedent'!$C$3="Score",0,1)</f>
        <v>0</v>
      </c>
      <c r="AX34" s="4">
        <f>IF('9. Score precedent'!$C$3="Score",0,1)</f>
        <v>0</v>
      </c>
      <c r="AY34" s="4">
        <f>IF('9. Score precedent'!$C$3="Score",0,2)</f>
        <v>0</v>
      </c>
      <c r="AZ34" s="4">
        <f>IF('9. Score precedent'!$C$3="Score",1,4)</f>
        <v>1</v>
      </c>
      <c r="BA34" s="4">
        <f>IF('9. Score precedent'!$C$3="Score",1,4)</f>
        <v>1</v>
      </c>
      <c r="BB34" s="4">
        <f>IF('9. Score precedent'!$C$3="Score",0,3)</f>
        <v>0</v>
      </c>
      <c r="BC34" s="4">
        <f>IF('9. Score precedent'!$C$3="Score",1,4)</f>
        <v>1</v>
      </c>
      <c r="BD34" s="4">
        <f>IF('9. Score precedent'!$C$3="Score",1,7)</f>
        <v>1</v>
      </c>
      <c r="BE34" s="4">
        <f>IF('9. Score precedent'!$C$3="Score",1,7)</f>
        <v>1</v>
      </c>
      <c r="BF34" s="4">
        <f>IF('9. Score precedent'!$C$3="Score",2,9)</f>
        <v>2</v>
      </c>
      <c r="BG34" s="4">
        <f>IF('9. Score precedent'!$C$3="Score",2,9)</f>
        <v>2</v>
      </c>
      <c r="BH34" s="4">
        <f>IF('9. Score precedent'!$C$3="Score",2,11)</f>
        <v>2</v>
      </c>
      <c r="BI34" s="4">
        <f>IF('9. Score precedent'!$C$3="Score",2,14)</f>
        <v>2</v>
      </c>
      <c r="BJ34" s="4">
        <f>IF('9. Score precedent'!$C$3="Score",2,12)</f>
        <v>2</v>
      </c>
      <c r="BK34" s="4">
        <f>IF('9. Score precedent'!$C$3="Score",2,11)</f>
        <v>2</v>
      </c>
      <c r="BL34" s="4">
        <f>IF('9. Score precedent'!$C$3="Score",2,10)</f>
        <v>2</v>
      </c>
      <c r="BM34" s="4">
        <f>IF('9. Score precedent'!$C$3="Score",2,9)</f>
        <v>2</v>
      </c>
      <c r="BN34" s="4">
        <f>IF('9. Score precedent'!$C$3="Score",1,8)</f>
        <v>1</v>
      </c>
      <c r="BO34" s="4">
        <f>IF('9. Score precedent'!$C$3="Score",2,9)</f>
        <v>2</v>
      </c>
      <c r="BP34" s="4">
        <f>IF('9. Score precedent'!$C$3="Score",2,9)</f>
        <v>2</v>
      </c>
      <c r="BQ34" s="4">
        <f>IF('9. Score precedent'!$C$3="Score",1,7)</f>
        <v>1</v>
      </c>
      <c r="BR34" s="4">
        <f>IF('9. Score precedent'!$C$3="Score",1,7)</f>
        <v>1</v>
      </c>
      <c r="BS34" s="4">
        <f>IF('9. Score precedent'!$C$3="Score",1,6)</f>
        <v>1</v>
      </c>
      <c r="BT34" s="4">
        <f>IF('9. Score precedent'!$C$3="Score",1,7)</f>
        <v>1</v>
      </c>
      <c r="BU34" s="4">
        <f>IF('9. Score precedent'!$C$3="Score",1,4)</f>
        <v>1</v>
      </c>
      <c r="BV34" s="4">
        <f>IF('9. Score precedent'!$C$3="Score",0,2)</f>
        <v>0</v>
      </c>
      <c r="BW34" s="4">
        <f>IF('9. Score precedent'!$C$3="Score",0,2)</f>
        <v>0</v>
      </c>
      <c r="BX34" s="4">
        <f>IF('9. Score precedent'!$C$3="Score",1,4)</f>
        <v>1</v>
      </c>
      <c r="BY34" s="4">
        <f>IF('9. Score precedent'!$C$3="Score",1,4)</f>
        <v>1</v>
      </c>
      <c r="BZ34" s="4">
        <f>IF('9. Score precedent'!$C$3="Score",1,5)</f>
        <v>1</v>
      </c>
      <c r="CA34" s="4">
        <f>IF('9. Score precedent'!$C$3="Score",1,4)</f>
        <v>1</v>
      </c>
      <c r="CB34" s="4">
        <f>IF('9. Score precedent'!$C$3="Score",1,4)</f>
        <v>1</v>
      </c>
      <c r="CC34" s="4">
        <f>IF('9. Score precedent'!$C$3="Score",0,3)</f>
        <v>0</v>
      </c>
      <c r="CD34" s="4">
        <f>IF('9. Score precedent'!$C$3="Score",1,4)</f>
        <v>1</v>
      </c>
      <c r="CE34" s="4">
        <f>IF('9. Score precedent'!$C$3="Score",1,5)</f>
        <v>1</v>
      </c>
      <c r="CF34" s="4">
        <f>IF('9. Score precedent'!$C$3="Score",1,6)</f>
        <v>1</v>
      </c>
      <c r="CG34" s="4">
        <f>IF('9. Score precedent'!$C$3="Score",1,6)</f>
        <v>1</v>
      </c>
      <c r="CH34" s="4">
        <f>IF('9. Score precedent'!$C$3="Score",1,6)</f>
        <v>1</v>
      </c>
      <c r="CI34" s="4">
        <f>IF('9. Score precedent'!$C$3="Score",1,6)</f>
        <v>1</v>
      </c>
      <c r="CJ34" s="4">
        <f>IF('9. Score precedent'!$C$3="Score",1,5)</f>
        <v>1</v>
      </c>
      <c r="CK34" s="4">
        <f>IF('9. Score precedent'!$C$3="Score",1,5)</f>
        <v>1</v>
      </c>
      <c r="CL34" s="4">
        <f>IF('9. Score precedent'!$C$3="Score",0,1)</f>
        <v>0</v>
      </c>
      <c r="CM34" s="4">
        <f>IF('9. Score precedent'!$C$3="Score",0,1)</f>
        <v>0</v>
      </c>
      <c r="CN34" s="4">
        <f>IF('9. Score precedent'!$C$3="Score",0,1)</f>
        <v>0</v>
      </c>
      <c r="CO34" s="4">
        <f>IF('9. Score precedent'!$C$3="Score",0,1)</f>
        <v>0</v>
      </c>
      <c r="CP34" s="4">
        <f>IF('9. Score precedent'!$C$3="Score",0,2)</f>
        <v>0</v>
      </c>
      <c r="CQ34" s="4">
        <f>IF('9. Score precedent'!$C$3="Score",0,2)</f>
        <v>0</v>
      </c>
      <c r="CR34" s="4">
        <f>IF('9. Score precedent'!$C$3="Score",1,4)</f>
        <v>1</v>
      </c>
      <c r="CS34" s="4">
        <f>IF('9. Score precedent'!$C$3="Score",1,7)</f>
        <v>1</v>
      </c>
      <c r="CT34" s="4">
        <f>IF('9. Score precedent'!$C$3="Score",2,9)</f>
        <v>2</v>
      </c>
      <c r="CU34" s="4">
        <f>IF('9. Score precedent'!$C$3="Score",2,9)</f>
        <v>2</v>
      </c>
      <c r="CV34" s="4">
        <f>IF('9. Score precedent'!$C$3="Score",1,8)</f>
        <v>1</v>
      </c>
      <c r="CW34" s="4">
        <f>IF('9. Score precedent'!$C$3="Score",2,10)</f>
        <v>2</v>
      </c>
      <c r="CX34" s="4">
        <f>IF('9. Score precedent'!$C$3="Score",2,11)</f>
        <v>2</v>
      </c>
      <c r="CY34" s="4">
        <f>IF('9. Score precedent'!$C$3="Score",2,13)</f>
        <v>2</v>
      </c>
      <c r="CZ34" s="4">
        <f>IF('9. Score precedent'!$C$3="Score",0,10)</f>
        <v>0</v>
      </c>
      <c r="DA34">
        <f>IF('9. Score precedent'!$C$3="Score",0,9)</f>
        <v>0</v>
      </c>
    </row>
    <row r="35" spans="2:105" x14ac:dyDescent="0.35">
      <c r="B35" t="s">
        <v>700</v>
      </c>
      <c r="C35" s="172">
        <v>1</v>
      </c>
      <c r="D35" s="207">
        <f t="shared" si="4"/>
        <v>1.0235294117647058</v>
      </c>
      <c r="E35" s="188">
        <f>IF('9. Score precedent'!$C$3="Score",,)</f>
        <v>0</v>
      </c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>
        <f>IF('9. Score precedent'!$C$3="Score",,)</f>
        <v>0</v>
      </c>
      <c r="Q35" s="188">
        <f>IF('9. Score precedent'!$C$3="Score",,)</f>
        <v>0</v>
      </c>
      <c r="R35" s="188">
        <f>IF('9. Score precedent'!$C$3="Score",,)</f>
        <v>0</v>
      </c>
      <c r="S35" s="187">
        <f>IF('9. Score precedent'!$C$3="Score",,)</f>
        <v>0</v>
      </c>
      <c r="T35" s="187">
        <f>IF('9. Score precedent'!$C$3="Score",,)</f>
        <v>0</v>
      </c>
      <c r="U35" s="172">
        <f>IF('9. Score precedent'!$C$3="Score",,Score TOTAL)</f>
        <v>0</v>
      </c>
      <c r="V35" s="172">
        <f>IF('9. Score precedent'!$C$3="Score",0,)</f>
        <v>0</v>
      </c>
      <c r="W35" s="172">
        <f>IF('9. Score precedent'!$C$3="Score",0,)</f>
        <v>0</v>
      </c>
      <c r="X35" s="172">
        <f>IF('9. Score precedent'!$C$3="Score",0,)</f>
        <v>0</v>
      </c>
      <c r="Y35" s="172">
        <f>IF('9. Score precedent'!$C$3="Score",0,)</f>
        <v>0</v>
      </c>
      <c r="Z35" s="172">
        <f>IF('9. Score precedent'!$C$3="Score",0,)</f>
        <v>0</v>
      </c>
      <c r="AA35" s="172">
        <f>IF('9. Score precedent'!$C$3="Score",0,)</f>
        <v>0</v>
      </c>
      <c r="AB35" s="172">
        <f>IF('9. Score precedent'!$C$3="Score",1,5)</f>
        <v>1</v>
      </c>
      <c r="AC35" s="172">
        <f>IF('9. Score precedent'!$C$3="Score",2,9)</f>
        <v>2</v>
      </c>
      <c r="AD35" s="172">
        <f>IF('9. Score precedent'!$C$3="Score",1,6)</f>
        <v>1</v>
      </c>
      <c r="AE35" s="172">
        <f>IF('9. Score precedent'!$C$3="Score",1,6)</f>
        <v>1</v>
      </c>
      <c r="AF35" s="172">
        <f>IF('9. Score precedent'!$C$3="Score",1,4)</f>
        <v>1</v>
      </c>
      <c r="AG35" s="172">
        <f>IF('9. Score precedent'!$C$3="Score",1,5)</f>
        <v>1</v>
      </c>
      <c r="AH35" s="172">
        <f>IF('9. Score precedent'!$C$3="Score",2,9)</f>
        <v>2</v>
      </c>
      <c r="AI35" s="172">
        <f>IF('9. Score precedent'!$C$3="Score",2,12)</f>
        <v>2</v>
      </c>
      <c r="AJ35" s="172">
        <f>IF('9. Score precedent'!$C$3="Score",2,12)</f>
        <v>2</v>
      </c>
      <c r="AK35" s="172">
        <f>IF('9. Score precedent'!$C$3="Score",2,12)</f>
        <v>2</v>
      </c>
      <c r="AL35" s="172">
        <f>IF('9. Score precedent'!$C$3="Score",2,11)</f>
        <v>2</v>
      </c>
      <c r="AM35" s="172">
        <f>IF('9. Score precedent'!$C$3="Score",2,13)</f>
        <v>2</v>
      </c>
      <c r="AN35" s="172">
        <f>IF('9. Score precedent'!$C$3="Score",2,11)</f>
        <v>2</v>
      </c>
      <c r="AO35" s="172">
        <f>IF('9. Score precedent'!$C$3="Score",2,13)</f>
        <v>2</v>
      </c>
      <c r="AP35" s="172">
        <f>IF('9. Score precedent'!$C$3="Score",2,10)</f>
        <v>2</v>
      </c>
      <c r="AQ35" s="172">
        <f>IF('9. Score precedent'!$C$3="Score",1,8)</f>
        <v>1</v>
      </c>
      <c r="AR35" s="172">
        <f>IF('9. Score precedent'!$C$3="Score",1,7)</f>
        <v>1</v>
      </c>
      <c r="AS35" s="189">
        <f>IF('9. Score precedent'!$C$3="Score",2,9)</f>
        <v>2</v>
      </c>
      <c r="AT35" s="4">
        <f>IF('9. Score precedent'!$C$3="Score",1,7)</f>
        <v>1</v>
      </c>
      <c r="AU35" s="4">
        <f>IF('9. Score precedent'!$C$3="Score",1,7)</f>
        <v>1</v>
      </c>
      <c r="AV35" s="4">
        <f>IF('9. Score precedent'!$C$3="Score",1,5)</f>
        <v>1</v>
      </c>
      <c r="AW35" s="4">
        <f>IF('9. Score precedent'!$C$3="Score",1,4)</f>
        <v>1</v>
      </c>
      <c r="AX35" s="4">
        <f>IF('9. Score precedent'!$C$3="Score",0,3)</f>
        <v>0</v>
      </c>
      <c r="AY35" s="4">
        <f>IF('9. Score precedent'!$C$3="Score",0,3)</f>
        <v>0</v>
      </c>
      <c r="AZ35" s="4">
        <f>IF('9. Score precedent'!$C$3="Score",0,2)</f>
        <v>0</v>
      </c>
      <c r="BA35" s="4">
        <f>IF('9. Score precedent'!$C$3="Score",0,1)</f>
        <v>0</v>
      </c>
      <c r="BB35" s="4">
        <f>IF('9. Score precedent'!$C$3="Score",0,1)</f>
        <v>0</v>
      </c>
      <c r="BC35" s="4">
        <f>IF('9. Score precedent'!$C$3="Score",0,1)</f>
        <v>0</v>
      </c>
      <c r="BD35" s="4">
        <f>IF('9. Score precedent'!$C$3="Score",0,1)</f>
        <v>0</v>
      </c>
      <c r="BE35" s="4">
        <f>IF('9. Score precedent'!$C$3="Score",0,0)</f>
        <v>0</v>
      </c>
      <c r="BF35" s="4">
        <f>IF('9. Score precedent'!$C$3="Score",0,1)</f>
        <v>0</v>
      </c>
      <c r="BG35" s="4">
        <f>IF('9. Score precedent'!$C$3="Score",0,2)</f>
        <v>0</v>
      </c>
      <c r="BH35" s="4">
        <f>IF('9. Score precedent'!$C$3="Score",1,5)</f>
        <v>1</v>
      </c>
      <c r="BI35" s="4">
        <f>IF('9. Score precedent'!$C$3="Score",1,5)</f>
        <v>1</v>
      </c>
      <c r="BJ35" s="4">
        <f>IF('9. Score precedent'!$C$3="Score",1,5)</f>
        <v>1</v>
      </c>
      <c r="BK35" s="4">
        <f>IF('9. Score precedent'!$C$3="Score",2,10)</f>
        <v>2</v>
      </c>
      <c r="BL35" s="4">
        <f>IF('9. Score precedent'!$C$3="Score",2,12)</f>
        <v>2</v>
      </c>
      <c r="BM35" s="4">
        <f>IF('9. Score precedent'!$C$3="Score",2,12)</f>
        <v>2</v>
      </c>
      <c r="BN35" s="4">
        <f>IF('9. Score precedent'!$C$3="Score",2,11)</f>
        <v>2</v>
      </c>
      <c r="BO35" s="4">
        <f>IF('9. Score precedent'!$C$3="Score",2,9)</f>
        <v>2</v>
      </c>
      <c r="BP35" s="4">
        <f>IF('9. Score precedent'!$C$3="Score",1,8)</f>
        <v>1</v>
      </c>
      <c r="BQ35" s="4">
        <f>IF('9. Score precedent'!$C$3="Score",1,8)</f>
        <v>1</v>
      </c>
      <c r="BR35" s="4">
        <f>IF('9. Score precedent'!$C$3="Score",1,5)</f>
        <v>1</v>
      </c>
      <c r="BS35" s="4">
        <f>IF('9. Score precedent'!$C$3="Score",1,8)</f>
        <v>1</v>
      </c>
      <c r="BT35" s="4">
        <f>IF('9. Score precedent'!$C$3="Score",1,5)</f>
        <v>1</v>
      </c>
      <c r="BU35" s="4">
        <f>IF('9. Score precedent'!$C$3="Score",1,5)</f>
        <v>1</v>
      </c>
      <c r="BV35" s="4">
        <f>IF('9. Score precedent'!$C$3="Score",1,7)</f>
        <v>1</v>
      </c>
      <c r="BW35" s="4">
        <f>IF('9. Score precedent'!$C$3="Score",1,8)</f>
        <v>1</v>
      </c>
      <c r="BX35" s="4">
        <f>IF('9. Score precedent'!$C$3="Score",2,11)</f>
        <v>2</v>
      </c>
      <c r="BY35" s="4">
        <f>IF('9. Score precedent'!$C$3="Score",2,12)</f>
        <v>2</v>
      </c>
      <c r="BZ35" s="4">
        <f>IF('9. Score precedent'!$C$3="Score",2,12)</f>
        <v>2</v>
      </c>
      <c r="CA35" s="4">
        <f>IF('9. Score precedent'!$C$3="Score",2,14)</f>
        <v>2</v>
      </c>
      <c r="CB35" s="4">
        <f>IF('9. Score precedent'!$C$3="Score",2,14)</f>
        <v>2</v>
      </c>
      <c r="CC35" s="4">
        <f>IF('9. Score precedent'!$C$3="Score",2,12)</f>
        <v>2</v>
      </c>
      <c r="CD35" s="4">
        <f>IF('9. Score precedent'!$C$3="Score",2,10)</f>
        <v>2</v>
      </c>
      <c r="CE35" s="4">
        <f>IF('9. Score precedent'!$C$3="Score",2,10)</f>
        <v>2</v>
      </c>
      <c r="CF35" s="4">
        <f>IF('9. Score precedent'!$C$3="Score",1,7)</f>
        <v>1</v>
      </c>
      <c r="CG35" s="4">
        <f>IF('9. Score precedent'!$C$3="Score",0,3)</f>
        <v>0</v>
      </c>
      <c r="CH35" s="4">
        <f>IF('9. Score precedent'!$C$3="Score",0,3)</f>
        <v>0</v>
      </c>
      <c r="CI35" s="4">
        <f>IF('9. Score precedent'!$C$3="Score",0,3)</f>
        <v>0</v>
      </c>
      <c r="CJ35" s="4">
        <f>IF('9. Score precedent'!$C$3="Score",0,3)</f>
        <v>0</v>
      </c>
      <c r="CK35" s="4">
        <f>IF('9. Score precedent'!$C$3="Score",1,4)</f>
        <v>1</v>
      </c>
      <c r="CL35" s="4">
        <f>IF('9. Score precedent'!$C$3="Score",1,4)</f>
        <v>1</v>
      </c>
      <c r="CM35" s="4">
        <f>IF('9. Score precedent'!$C$3="Score",1,5)</f>
        <v>1</v>
      </c>
      <c r="CN35" s="4">
        <f>IF('9. Score precedent'!$C$3="Score",1,5)</f>
        <v>1</v>
      </c>
      <c r="CO35" s="4">
        <f>IF('9. Score precedent'!$C$3="Score",1,6)</f>
        <v>1</v>
      </c>
      <c r="CP35" s="4">
        <f>IF('9. Score precedent'!$C$3="Score",1,4)</f>
        <v>1</v>
      </c>
      <c r="CQ35" s="4">
        <f>IF('9. Score precedent'!$C$3="Score",1,5)</f>
        <v>1</v>
      </c>
      <c r="CR35" s="4">
        <f>IF('9. Score precedent'!$C$3="Score",1,5)</f>
        <v>1</v>
      </c>
      <c r="CS35" s="4">
        <f>IF('9. Score precedent'!$C$3="Score",1,6)</f>
        <v>1</v>
      </c>
      <c r="CT35" s="4">
        <f>IF('9. Score precedent'!$C$3="Score",1,7)</f>
        <v>1</v>
      </c>
      <c r="CU35" s="4">
        <f>IF('9. Score precedent'!$C$3="Score",1,8)</f>
        <v>1</v>
      </c>
      <c r="CV35" s="4">
        <f>IF('9. Score precedent'!$C$3="Score",1,7)</f>
        <v>1</v>
      </c>
      <c r="CW35" s="4">
        <f>IF('9. Score precedent'!$C$3="Score",1,8)</f>
        <v>1</v>
      </c>
      <c r="CX35" s="4">
        <f>IF('9. Score precedent'!$C$3="Score",1,7)</f>
        <v>1</v>
      </c>
      <c r="CY35" s="4">
        <f>IF('9. Score precedent'!$C$3="Score",2,9)</f>
        <v>2</v>
      </c>
      <c r="CZ35" s="4">
        <f>IF('9. Score precedent'!$C$3="Score",0,8)</f>
        <v>0</v>
      </c>
      <c r="DA35">
        <f>IF('9. Score precedent'!$C$3="Score",0,9)</f>
        <v>0</v>
      </c>
    </row>
    <row r="36" spans="2:105" ht="15" thickBot="1" x14ac:dyDescent="0.4">
      <c r="B36" t="s">
        <v>701</v>
      </c>
      <c r="C36" s="172">
        <v>1</v>
      </c>
      <c r="D36" s="207">
        <f t="shared" si="4"/>
        <v>1.0235294117647058</v>
      </c>
      <c r="E36" s="187">
        <f>IF('9. Score precedent'!$C$3="Score",,)</f>
        <v>0</v>
      </c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>
        <f>IF('9. Score precedent'!$C$3="Score",,)</f>
        <v>0</v>
      </c>
      <c r="Q36" s="187">
        <f>IF('9. Score precedent'!$C$3="Score",,)</f>
        <v>0</v>
      </c>
      <c r="R36" s="187">
        <f>IF('9. Score precedent'!$C$3="Score",,)</f>
        <v>0</v>
      </c>
      <c r="S36" s="188">
        <f>IF('9. Score precedent'!$C$3="Score",,)</f>
        <v>0</v>
      </c>
      <c r="T36" s="187">
        <f>IF('9. Score precedent'!$C$3="Score",,)</f>
        <v>0</v>
      </c>
      <c r="U36" s="172">
        <f>IF('9. Score precedent'!$C$3="Score",,Score TOTAL)</f>
        <v>0</v>
      </c>
      <c r="V36" s="172">
        <f>IF('9. Score precedent'!$C$3="Score",0,)</f>
        <v>0</v>
      </c>
      <c r="W36" s="172">
        <f>IF('9. Score precedent'!$C$3="Score",0,)</f>
        <v>0</v>
      </c>
      <c r="X36" s="172">
        <f>IF('9. Score precedent'!$C$3="Score",0,)</f>
        <v>0</v>
      </c>
      <c r="Y36" s="172">
        <f>IF('9. Score precedent'!$C$3="Score",0,)</f>
        <v>0</v>
      </c>
      <c r="Z36" s="172">
        <f>IF('9. Score precedent'!$C$3="Score",0,)</f>
        <v>0</v>
      </c>
      <c r="AA36" s="172">
        <f>IF('9. Score precedent'!$C$3="Score",0,)</f>
        <v>0</v>
      </c>
      <c r="AB36" s="172">
        <f>IF('9. Score precedent'!$C$3="Score",0,0)</f>
        <v>0</v>
      </c>
      <c r="AC36" s="172">
        <f>IF('9. Score precedent'!$C$3="Score",0,0)</f>
        <v>0</v>
      </c>
      <c r="AD36" s="172">
        <f>IF('9. Score precedent'!$C$3="Score",0,1)</f>
        <v>0</v>
      </c>
      <c r="AE36" s="172">
        <f>IF('9. Score precedent'!$C$3="Score",0,1)</f>
        <v>0</v>
      </c>
      <c r="AF36" s="172">
        <f>IF('9. Score precedent'!$C$3="Score",1,4)</f>
        <v>1</v>
      </c>
      <c r="AG36" s="172">
        <f>IF('9. Score precedent'!$C$3="Score",1,5)</f>
        <v>1</v>
      </c>
      <c r="AH36" s="172">
        <f>IF('9. Score precedent'!$C$3="Score",1,8)</f>
        <v>1</v>
      </c>
      <c r="AI36" s="172">
        <f>IF('9. Score precedent'!$C$3="Score",2,11)</f>
        <v>2</v>
      </c>
      <c r="AJ36" s="172">
        <f>IF('9. Score precedent'!$C$3="Score",2,12)</f>
        <v>2</v>
      </c>
      <c r="AK36" s="172">
        <f>IF('9. Score precedent'!$C$3="Score",2,14)</f>
        <v>2</v>
      </c>
      <c r="AL36" s="172">
        <f>IF('9. Score precedent'!$C$3="Score",2,15)</f>
        <v>2</v>
      </c>
      <c r="AM36" s="172">
        <f>IF('9. Score precedent'!$C$3="Score",2,16)</f>
        <v>2</v>
      </c>
      <c r="AN36" s="172">
        <f>IF('9. Score precedent'!$C$3="Score",2,15)</f>
        <v>2</v>
      </c>
      <c r="AO36" s="172">
        <f>IF('9. Score precedent'!$C$3="Score",2,11)</f>
        <v>2</v>
      </c>
      <c r="AP36" s="172">
        <f>IF('9. Score precedent'!$C$3="Score",2,11)</f>
        <v>2</v>
      </c>
      <c r="AQ36" s="172">
        <f>IF('9. Score precedent'!$C$3="Score",2,10)</f>
        <v>2</v>
      </c>
      <c r="AR36" s="172">
        <f>IF('9. Score precedent'!$C$3="Score",1,8)</f>
        <v>1</v>
      </c>
      <c r="AS36" s="189">
        <f>IF('9. Score precedent'!$C$3="Score",2,9)</f>
        <v>2</v>
      </c>
      <c r="AT36" s="4">
        <f>IF('9. Score precedent'!$C$3="Score",1,7)</f>
        <v>1</v>
      </c>
      <c r="AU36" s="4">
        <f>IF('9. Score precedent'!$C$3="Score",1,7)</f>
        <v>1</v>
      </c>
      <c r="AV36" s="4">
        <f>IF('9. Score precedent'!$C$3="Score",2,11)</f>
        <v>2</v>
      </c>
      <c r="AW36" s="4">
        <f>IF('9. Score precedent'!$C$3="Score",2,12)</f>
        <v>2</v>
      </c>
      <c r="AX36" s="4">
        <f>IF('9. Score precedent'!$C$3="Score",2,13)</f>
        <v>2</v>
      </c>
      <c r="AY36" s="4">
        <f>IF('9. Score precedent'!$C$3="Score",2,11)</f>
        <v>2</v>
      </c>
      <c r="AZ36" s="4">
        <f>IF('9. Score precedent'!$C$3="Score",2,13)</f>
        <v>2</v>
      </c>
      <c r="BA36" s="4">
        <f>IF('9. Score precedent'!$C$3="Score",2,13)</f>
        <v>2</v>
      </c>
      <c r="BB36" s="4">
        <f>IF('9. Score precedent'!$C$3="Score",2,14)</f>
        <v>2</v>
      </c>
      <c r="BC36" s="4">
        <f>IF('9. Score precedent'!$C$3="Score",2,14)</f>
        <v>2</v>
      </c>
      <c r="BD36" s="4">
        <f>IF('9. Score precedent'!$C$3="Score",2,15)</f>
        <v>2</v>
      </c>
      <c r="BE36" s="4">
        <f>IF('9. Score precedent'!$C$3="Score",2,14)</f>
        <v>2</v>
      </c>
      <c r="BF36" s="4">
        <f>IF('9. Score precedent'!$C$3="Score",2,11)</f>
        <v>2</v>
      </c>
      <c r="BG36" s="4">
        <f>IF('9. Score precedent'!$C$3="Score",2,10)</f>
        <v>2</v>
      </c>
      <c r="BH36" s="4">
        <f>IF('9. Score precedent'!$C$3="Score",2,10)</f>
        <v>2</v>
      </c>
      <c r="BI36" s="4">
        <f>IF('9. Score precedent'!$C$3="Score",1,8)</f>
        <v>1</v>
      </c>
      <c r="BJ36" s="4">
        <f>IF('9. Score precedent'!$C$3="Score",1,8)</f>
        <v>1</v>
      </c>
      <c r="BK36" s="4">
        <f>IF('9. Score precedent'!$C$3="Score",1,5)</f>
        <v>1</v>
      </c>
      <c r="BL36" s="4">
        <f>IF('9. Score precedent'!$C$3="Score",1,6)</f>
        <v>1</v>
      </c>
      <c r="BM36" s="4">
        <f>IF('9. Score precedent'!$C$3="Score",1,6)</f>
        <v>1</v>
      </c>
      <c r="BN36" s="4">
        <f>IF('9. Score precedent'!$C$3="Score",1,6)</f>
        <v>1</v>
      </c>
      <c r="BO36" s="4">
        <f>IF('9. Score precedent'!$C$3="Score",0,2)</f>
        <v>0</v>
      </c>
      <c r="BP36" s="4">
        <f>IF('9. Score precedent'!$C$3="Score",0,1)</f>
        <v>0</v>
      </c>
      <c r="BQ36" s="4">
        <f>IF('9. Score precedent'!$C$3="Score",1,4)</f>
        <v>1</v>
      </c>
      <c r="BR36" s="4">
        <f>IF('9. Score precedent'!$C$3="Score",1,5)</f>
        <v>1</v>
      </c>
      <c r="BS36" s="4">
        <f>IF('9. Score precedent'!$C$3="Score",0,3)</f>
        <v>0</v>
      </c>
      <c r="BT36" s="4">
        <f>IF('9. Score precedent'!$C$3="Score",0,3)</f>
        <v>0</v>
      </c>
      <c r="BU36" s="4">
        <f>IF('9. Score precedent'!$C$3="Score",1,6)</f>
        <v>1</v>
      </c>
      <c r="BV36" s="4">
        <f>IF('9. Score precedent'!$C$3="Score",1,8)</f>
        <v>1</v>
      </c>
      <c r="BW36" s="4">
        <f>IF('9. Score precedent'!$C$3="Score",2,9)</f>
        <v>2</v>
      </c>
      <c r="BX36" s="4">
        <f>IF('9. Score precedent'!$C$3="Score",1,7)</f>
        <v>1</v>
      </c>
      <c r="BY36" s="4">
        <f>IF('9. Score precedent'!$C$3="Score",1,7)</f>
        <v>1</v>
      </c>
      <c r="BZ36" s="4">
        <f>IF('9. Score precedent'!$C$3="Score",1,7)</f>
        <v>1</v>
      </c>
      <c r="CA36" s="4">
        <f>IF('9. Score precedent'!$C$3="Score",1,7)</f>
        <v>1</v>
      </c>
      <c r="CB36" s="4">
        <f>IF('9. Score precedent'!$C$3="Score",1,8)</f>
        <v>1</v>
      </c>
      <c r="CC36" s="4">
        <f>IF('9. Score precedent'!$C$3="Score",1,5)</f>
        <v>1</v>
      </c>
      <c r="CD36" s="4">
        <f>IF('9. Score precedent'!$C$3="Score",1,6)</f>
        <v>1</v>
      </c>
      <c r="CE36" s="4">
        <f>IF('9. Score precedent'!$C$3="Score",1,7)</f>
        <v>1</v>
      </c>
      <c r="CF36" s="4">
        <f>IF('9. Score precedent'!$C$3="Score",1,7)</f>
        <v>1</v>
      </c>
      <c r="CG36" s="4">
        <f>IF('9. Score precedent'!$C$3="Score",1,7)</f>
        <v>1</v>
      </c>
      <c r="CH36" s="4">
        <f>IF('9. Score precedent'!$C$3="Score",1,7)</f>
        <v>1</v>
      </c>
      <c r="CI36" s="4">
        <f>IF('9. Score precedent'!$C$3="Score",1,6)</f>
        <v>1</v>
      </c>
      <c r="CJ36" s="4">
        <f>IF('9. Score precedent'!$C$3="Score",1,5)</f>
        <v>1</v>
      </c>
      <c r="CK36" s="4">
        <f>IF('9. Score precedent'!$C$3="Score",1,5)</f>
        <v>1</v>
      </c>
      <c r="CL36" s="4">
        <f>IF('9. Score precedent'!$C$3="Score",0,1)</f>
        <v>0</v>
      </c>
      <c r="CM36" s="4">
        <f>IF('9. Score precedent'!$C$3="Score",0,1)</f>
        <v>0</v>
      </c>
      <c r="CN36" s="4">
        <f>IF('9. Score precedent'!$C$3="Score",0,1)</f>
        <v>0</v>
      </c>
      <c r="CO36" s="4">
        <f>IF('9. Score precedent'!$C$3="Score",0,2)</f>
        <v>0</v>
      </c>
      <c r="CP36" s="4">
        <f>IF('9. Score precedent'!$C$3="Score",0,3)</f>
        <v>0</v>
      </c>
      <c r="CQ36" s="4">
        <f>IF('9. Score precedent'!$C$3="Score",1,6)</f>
        <v>1</v>
      </c>
      <c r="CR36" s="4">
        <f>IF('9. Score precedent'!$C$3="Score",1,6)</f>
        <v>1</v>
      </c>
      <c r="CS36" s="4">
        <f>IF('9. Score precedent'!$C$3="Score",1,5)</f>
        <v>1</v>
      </c>
      <c r="CT36" s="4">
        <f>IF('9. Score precedent'!$C$3="Score",1,5)</f>
        <v>1</v>
      </c>
      <c r="CU36" s="4">
        <f>IF('9. Score precedent'!$C$3="Score",1,6)</f>
        <v>1</v>
      </c>
      <c r="CV36" s="4">
        <f>IF('9. Score precedent'!$C$3="Score",1,7)</f>
        <v>1</v>
      </c>
      <c r="CW36" s="4">
        <f>IF('9. Score precedent'!$C$3="Score",1,7)</f>
        <v>1</v>
      </c>
      <c r="CX36" s="4">
        <f>IF('9. Score precedent'!$C$3="Score",1,8)</f>
        <v>1</v>
      </c>
      <c r="CY36" s="4">
        <f>IF('9. Score precedent'!$C$3="Score",1,8)</f>
        <v>1</v>
      </c>
      <c r="CZ36" s="4">
        <f>IF('9. Score precedent'!$C$3="Score",0,9)</f>
        <v>0</v>
      </c>
      <c r="DA36">
        <f>IF('9. Score precedent'!$C$3="Score",0,11)</f>
        <v>0</v>
      </c>
    </row>
    <row r="37" spans="2:105" x14ac:dyDescent="0.35">
      <c r="B37" s="182" t="s">
        <v>653</v>
      </c>
      <c r="C37" s="183"/>
      <c r="D37" s="206">
        <f t="shared" si="4"/>
        <v>0.72941176470588232</v>
      </c>
      <c r="E37" s="183">
        <f>IF('9. Score precedent'!$C$3="Score",,)</f>
        <v>0</v>
      </c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4">
        <f>IF('9. Score precedent'!$C$3="Score",,)</f>
        <v>0</v>
      </c>
      <c r="Q37" s="183">
        <f>IF('9. Score precedent'!$C$3="Score",,)</f>
        <v>0</v>
      </c>
      <c r="R37" s="184">
        <f>IF('9. Score precedent'!$C$3="Score",,)</f>
        <v>0</v>
      </c>
      <c r="S37" s="183">
        <f>IF('9. Score precedent'!$C$3="Score",,)</f>
        <v>0</v>
      </c>
      <c r="T37" s="183">
        <f>IF('9. Score precedent'!$C$3="Score",,)</f>
        <v>0</v>
      </c>
      <c r="U37" s="185">
        <f>IF('9. Score precedent'!$C$3="Score",,Score TOTAL)</f>
        <v>0</v>
      </c>
      <c r="V37" s="185">
        <f>IF('9. Score precedent'!$C$3="Score",0,)</f>
        <v>0</v>
      </c>
      <c r="W37" s="185">
        <f>IF('9. Score precedent'!$C$3="Score",0,)</f>
        <v>0</v>
      </c>
      <c r="X37" s="185">
        <f>IF('9. Score precedent'!$C$3="Score",0,)</f>
        <v>0</v>
      </c>
      <c r="Y37" s="185">
        <f>IF('9. Score precedent'!$C$3="Score",0,)</f>
        <v>0</v>
      </c>
      <c r="Z37" s="185">
        <f>IF('9. Score precedent'!$C$3="Score",0,)</f>
        <v>0</v>
      </c>
      <c r="AA37" s="185">
        <f>IF('9. Score precedent'!$C$3="Score",0,)</f>
        <v>0</v>
      </c>
      <c r="AB37" s="185">
        <f>IF('9. Score precedent'!$C$3="Score",0,3)</f>
        <v>0</v>
      </c>
      <c r="AC37" s="185">
        <f>IF('9. Score precedent'!$C$3="Score",0,3)</f>
        <v>0</v>
      </c>
      <c r="AD37" s="185">
        <f>IF('9. Score precedent'!$C$3="Score",1,4)</f>
        <v>1</v>
      </c>
      <c r="AE37" s="185">
        <f>IF('9. Score precedent'!$C$3="Score",1,4)</f>
        <v>1</v>
      </c>
      <c r="AF37" s="185">
        <f>IF('9. Score precedent'!$C$3="Score",1,4)</f>
        <v>1</v>
      </c>
      <c r="AG37" s="185">
        <f>IF('9. Score precedent'!$C$3="Score",1,5)</f>
        <v>1</v>
      </c>
      <c r="AH37" s="185">
        <f>IF('9. Score precedent'!$C$3="Score",1,5)</f>
        <v>1</v>
      </c>
      <c r="AI37" s="185">
        <f>IF('9. Score precedent'!$C$3="Score",2,10)</f>
        <v>2</v>
      </c>
      <c r="AJ37" s="185">
        <f>IF('9. Score precedent'!$C$3="Score",2,10)</f>
        <v>2</v>
      </c>
      <c r="AK37" s="185">
        <f>IF('9. Score precedent'!$C$3="Score",2,12)</f>
        <v>2</v>
      </c>
      <c r="AL37" s="185">
        <f>IF('9. Score precedent'!$C$3="Score",2,11)</f>
        <v>2</v>
      </c>
      <c r="AM37" s="185">
        <f>IF('9. Score precedent'!$C$3="Score",2,9)</f>
        <v>2</v>
      </c>
      <c r="AN37" s="185">
        <f>IF('9. Score precedent'!$C$3="Score",1,7)</f>
        <v>1</v>
      </c>
      <c r="AO37" s="185">
        <f>IF('9. Score precedent'!$C$3="Score",1,7)</f>
        <v>1</v>
      </c>
      <c r="AP37" s="185">
        <f>IF('9. Score precedent'!$C$3="Score",1,5)</f>
        <v>1</v>
      </c>
      <c r="AQ37" s="185">
        <f>IF('9. Score precedent'!$C$3="Score",1,4)</f>
        <v>1</v>
      </c>
      <c r="AR37" s="185">
        <f>IF('9. Score precedent'!$C$3="Score",0,2)</f>
        <v>0</v>
      </c>
      <c r="AS37" s="194">
        <f>IF('9. Score precedent'!$C$3="Score",0,2)</f>
        <v>0</v>
      </c>
      <c r="AT37" s="4">
        <f>IF('9. Score precedent'!$C$3="Score",0,2)</f>
        <v>0</v>
      </c>
      <c r="AU37" s="4">
        <f>IF('9. Score precedent'!$C$3="Score",1,4)</f>
        <v>1</v>
      </c>
      <c r="AV37" s="4">
        <f>IF('9. Score precedent'!$C$3="Score",1,5)</f>
        <v>1</v>
      </c>
      <c r="AW37" s="4">
        <f>IF('9. Score precedent'!$C$3="Score",1,5)</f>
        <v>1</v>
      </c>
      <c r="AX37" s="4">
        <f>IF('9. Score precedent'!$C$3="Score",1,5)</f>
        <v>1</v>
      </c>
      <c r="AY37" s="4">
        <f>IF('9. Score precedent'!$C$3="Score",1,4)</f>
        <v>1</v>
      </c>
      <c r="AZ37" s="4">
        <f>IF('9. Score precedent'!$C$3="Score",0,2)</f>
        <v>0</v>
      </c>
      <c r="BA37" s="4">
        <f>IF('9. Score precedent'!$C$3="Score",0,2)</f>
        <v>0</v>
      </c>
      <c r="BB37" s="4">
        <f>IF('9. Score precedent'!$C$3="Score",0,1)</f>
        <v>0</v>
      </c>
      <c r="BC37" s="4">
        <f>IF('9. Score precedent'!$C$3="Score",0,1)</f>
        <v>0</v>
      </c>
      <c r="BD37" s="4">
        <f>IF('9. Score precedent'!$C$3="Score",0,1)</f>
        <v>0</v>
      </c>
      <c r="BE37" s="4">
        <f>IF('9. Score precedent'!$C$3="Score",0,1)</f>
        <v>0</v>
      </c>
      <c r="BF37" s="4">
        <f>IF('9. Score precedent'!$C$3="Score",0,1)</f>
        <v>0</v>
      </c>
      <c r="BG37" s="4">
        <f>IF('9. Score precedent'!$C$3="Score",0,0)</f>
        <v>0</v>
      </c>
      <c r="BH37" s="4">
        <f>IF('9. Score precedent'!$C$3="Score",0,0)</f>
        <v>0</v>
      </c>
      <c r="BI37" s="4">
        <f>IF('9. Score precedent'!$C$3="Score",0,0)</f>
        <v>0</v>
      </c>
      <c r="BJ37" s="4">
        <f>IF('9. Score precedent'!$C$3="Score",0,0)</f>
        <v>0</v>
      </c>
      <c r="BK37" s="4">
        <f>IF('9. Score precedent'!$C$3="Score",0,0)</f>
        <v>0</v>
      </c>
      <c r="BL37" s="4">
        <f>IF('9. Score precedent'!$C$3="Score",0,2)</f>
        <v>0</v>
      </c>
      <c r="BM37" s="4">
        <f>IF('9. Score precedent'!$C$3="Score",0,2)</f>
        <v>0</v>
      </c>
      <c r="BN37" s="4">
        <f>IF('9. Score precedent'!$C$3="Score",0,2)</f>
        <v>0</v>
      </c>
      <c r="BO37" s="4">
        <f>IF('9. Score precedent'!$C$3="Score",0,0)</f>
        <v>0</v>
      </c>
      <c r="BP37" s="4">
        <f>IF('9. Score precedent'!$C$3="Score",0,0)</f>
        <v>0</v>
      </c>
      <c r="BQ37" s="4">
        <f>IF('9. Score precedent'!$C$3="Score",1,4)</f>
        <v>1</v>
      </c>
      <c r="BR37" s="4">
        <f>IF('9. Score precedent'!$C$3="Score",1,7)</f>
        <v>1</v>
      </c>
      <c r="BS37" s="4">
        <f>IF('9. Score precedent'!$C$3="Score",1,6)</f>
        <v>1</v>
      </c>
      <c r="BT37" s="4">
        <f>IF('9. Score precedent'!$C$3="Score",2,10)</f>
        <v>2</v>
      </c>
      <c r="BU37" s="4">
        <f>IF('9. Score precedent'!$C$3="Score",2,10)</f>
        <v>2</v>
      </c>
      <c r="BV37" s="4">
        <f>IF('9. Score precedent'!$C$3="Score",2,10)</f>
        <v>2</v>
      </c>
      <c r="BW37" s="4">
        <f>IF('9. Score precedent'!$C$3="Score",2,12)</f>
        <v>2</v>
      </c>
      <c r="BX37" s="4">
        <f>IF('9. Score precedent'!$C$3="Score",2,12)</f>
        <v>2</v>
      </c>
      <c r="BY37" s="4">
        <f>IF('9. Score precedent'!$C$3="Score",1,7)</f>
        <v>1</v>
      </c>
      <c r="BZ37" s="4">
        <f>IF('9. Score precedent'!$C$3="Score",1,6)</f>
        <v>1</v>
      </c>
      <c r="CA37" s="4">
        <f>IF('9. Score precedent'!$C$3="Score",1,5)</f>
        <v>1</v>
      </c>
      <c r="CB37" s="4">
        <f>IF('9. Score precedent'!$C$3="Score",1,4)</f>
        <v>1</v>
      </c>
      <c r="CC37" s="4">
        <f>IF('9. Score precedent'!$C$3="Score",1,4)</f>
        <v>1</v>
      </c>
      <c r="CD37" s="4">
        <f>IF('9. Score precedent'!$C$3="Score",0,2)</f>
        <v>0</v>
      </c>
      <c r="CE37" s="4">
        <f>IF('9. Score precedent'!$C$3="Score",1,4)</f>
        <v>1</v>
      </c>
      <c r="CF37" s="4">
        <f>IF('9. Score precedent'!$C$3="Score",1,4)</f>
        <v>1</v>
      </c>
      <c r="CG37" s="4">
        <f>IF('9. Score precedent'!$C$3="Score",1,8)</f>
        <v>1</v>
      </c>
      <c r="CH37" s="4">
        <f>IF('9. Score precedent'!$C$3="Score",1,8)</f>
        <v>1</v>
      </c>
      <c r="CI37" s="4">
        <f>IF('9. Score precedent'!$C$3="Score",2,12)</f>
        <v>2</v>
      </c>
      <c r="CJ37" s="4">
        <f>IF('9. Score precedent'!$C$3="Score",2,15)</f>
        <v>2</v>
      </c>
      <c r="CK37" s="4">
        <f>IF('9. Score precedent'!$C$3="Score",2,14)</f>
        <v>2</v>
      </c>
      <c r="CL37" s="4">
        <f>IF('9. Score precedent'!$C$3="Score",2,11)</f>
        <v>2</v>
      </c>
      <c r="CM37" s="4">
        <f>IF('9. Score precedent'!$C$3="Score",2,10)</f>
        <v>2</v>
      </c>
      <c r="CN37" s="4">
        <f>IF('9. Score precedent'!$C$3="Score",1,8)</f>
        <v>1</v>
      </c>
      <c r="CO37" s="4">
        <f>IF('9. Score precedent'!$C$3="Score",1,6)</f>
        <v>1</v>
      </c>
      <c r="CP37" s="4">
        <f>IF('9. Score precedent'!$C$3="Score",1,4)</f>
        <v>1</v>
      </c>
      <c r="CQ37" s="4">
        <f>IF('9. Score precedent'!$C$3="Score",0,2)</f>
        <v>0</v>
      </c>
      <c r="CR37" s="4">
        <f>IF('9. Score precedent'!$C$3="Score",0,2)</f>
        <v>0</v>
      </c>
      <c r="CS37" s="4">
        <f>IF('9. Score precedent'!$C$3="Score",0,2)</f>
        <v>0</v>
      </c>
      <c r="CT37" s="4">
        <f>IF('9. Score precedent'!$C$3="Score",0,2)</f>
        <v>0</v>
      </c>
      <c r="CU37" s="4">
        <f>IF('9. Score precedent'!$C$3="Score",0,2)</f>
        <v>0</v>
      </c>
      <c r="CV37" s="4">
        <f>IF('9. Score precedent'!$C$3="Score",0,3)</f>
        <v>0</v>
      </c>
      <c r="CW37" s="4">
        <f>IF('9. Score precedent'!$C$3="Score",1,7)</f>
        <v>1</v>
      </c>
      <c r="CX37" s="4">
        <f>IF('9. Score precedent'!$C$3="Score",1,6)</f>
        <v>1</v>
      </c>
      <c r="CY37" s="4">
        <f>IF('9. Score precedent'!$C$3="Score",1,6)</f>
        <v>1</v>
      </c>
      <c r="CZ37" s="4">
        <f>IF('9. Score precedent'!$C$3="Score",0,10)</f>
        <v>0</v>
      </c>
      <c r="DA37" s="4">
        <f>IF('9. Score precedent'!$C$3="Score",0,11)</f>
        <v>0</v>
      </c>
    </row>
    <row r="38" spans="2:105" x14ac:dyDescent="0.35">
      <c r="B38" s="186" t="s">
        <v>654</v>
      </c>
      <c r="C38" s="187"/>
      <c r="D38" s="207">
        <f t="shared" si="4"/>
        <v>1.1294117647058823</v>
      </c>
      <c r="E38" s="187">
        <f>IF('9. Score precedent'!$C$3="Score",,)</f>
        <v>0</v>
      </c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>
        <f>IF('9. Score precedent'!$C$3="Score",,)</f>
        <v>0</v>
      </c>
      <c r="Q38" s="187">
        <f>IF('9. Score precedent'!$C$3="Score",,)</f>
        <v>0</v>
      </c>
      <c r="R38" s="187">
        <f>IF('9. Score precedent'!$C$3="Score",,)</f>
        <v>0</v>
      </c>
      <c r="S38" s="188">
        <f>IF('9. Score precedent'!$C$3="Score",,)</f>
        <v>0</v>
      </c>
      <c r="T38" s="187">
        <f>IF('9. Score precedent'!$C$3="Score",,)</f>
        <v>0</v>
      </c>
      <c r="U38" s="172">
        <f>IF('9. Score precedent'!$C$3="Score",,Score TOTAL)</f>
        <v>0</v>
      </c>
      <c r="V38" s="172">
        <f>IF('9. Score precedent'!$C$3="Score",0,)</f>
        <v>0</v>
      </c>
      <c r="W38" s="172">
        <f>IF('9. Score precedent'!$C$3="Score",0,)</f>
        <v>0</v>
      </c>
      <c r="X38" s="172">
        <f>IF('9. Score precedent'!$C$3="Score",0,)</f>
        <v>0</v>
      </c>
      <c r="Y38" s="172">
        <f>IF('9. Score precedent'!$C$3="Score",0,)</f>
        <v>0</v>
      </c>
      <c r="Z38" s="172">
        <f>IF('9. Score precedent'!$C$3="Score",0,)</f>
        <v>0</v>
      </c>
      <c r="AA38" s="172">
        <f>IF('9. Score precedent'!$C$3="Score",0,)</f>
        <v>0</v>
      </c>
      <c r="AB38" s="172">
        <f>IF('9. Score precedent'!$C$3="Score",1,7)</f>
        <v>1</v>
      </c>
      <c r="AC38" s="172">
        <f>IF('9. Score precedent'!$C$3="Score",2,9)</f>
        <v>2</v>
      </c>
      <c r="AD38" s="172">
        <f>IF('9. Score precedent'!$C$3="Score",1,8)</f>
        <v>1</v>
      </c>
      <c r="AE38" s="172">
        <f>IF('9. Score precedent'!$C$3="Score",1,7)</f>
        <v>1</v>
      </c>
      <c r="AF38" s="172">
        <f>IF('9. Score precedent'!$C$3="Score",1,7)</f>
        <v>1</v>
      </c>
      <c r="AG38" s="172">
        <f>IF('9. Score precedent'!$C$3="Score",1,7)</f>
        <v>1</v>
      </c>
      <c r="AH38" s="172">
        <f>IF('9. Score precedent'!$C$3="Score",1,5)</f>
        <v>1</v>
      </c>
      <c r="AI38" s="172">
        <f>IF('9. Score precedent'!$C$3="Score",0,3)</f>
        <v>0</v>
      </c>
      <c r="AJ38" s="172">
        <f>IF('9. Score precedent'!$C$3="Score",0,3)</f>
        <v>0</v>
      </c>
      <c r="AK38" s="172">
        <f>IF('9. Score precedent'!$C$3="Score",1,5)</f>
        <v>1</v>
      </c>
      <c r="AL38" s="172">
        <f>IF('9. Score precedent'!$C$3="Score",1,6)</f>
        <v>1</v>
      </c>
      <c r="AM38" s="172">
        <f>IF('9. Score precedent'!$C$3="Score",1,8)</f>
        <v>1</v>
      </c>
      <c r="AN38" s="172">
        <f>IF('9. Score precedent'!$C$3="Score",2,9)</f>
        <v>2</v>
      </c>
      <c r="AO38" s="172">
        <f>IF('9. Score precedent'!$C$3="Score",2,9)</f>
        <v>2</v>
      </c>
      <c r="AP38" s="172">
        <f>IF('9. Score precedent'!$C$3="Score",1,8)</f>
        <v>1</v>
      </c>
      <c r="AQ38" s="172">
        <f>IF('9. Score precedent'!$C$3="Score",1,8)</f>
        <v>1</v>
      </c>
      <c r="AR38" s="172">
        <f>IF('9. Score precedent'!$C$3="Score",1,7)</f>
        <v>1</v>
      </c>
      <c r="AS38" s="189">
        <f>IF('9. Score precedent'!$C$3="Score",1,7)</f>
        <v>1</v>
      </c>
      <c r="AT38" s="4">
        <f>IF('9. Score precedent'!$C$3="Score",1,7)</f>
        <v>1</v>
      </c>
      <c r="AU38" s="4">
        <f>IF('9. Score precedent'!$C$3="Score",2,11)</f>
        <v>2</v>
      </c>
      <c r="AV38" s="4">
        <f>IF('9. Score precedent'!$C$3="Score",2,13)</f>
        <v>2</v>
      </c>
      <c r="AW38" s="4">
        <f>IF('9. Score precedent'!$C$3="Score",2,16)</f>
        <v>2</v>
      </c>
      <c r="AX38" s="4">
        <f>IF('9. Score precedent'!$C$3="Score",2,16)</f>
        <v>2</v>
      </c>
      <c r="AY38" s="4">
        <f>IF('9. Score precedent'!$C$3="Score",2,15)</f>
        <v>2</v>
      </c>
      <c r="AZ38" s="4">
        <f>IF('9. Score precedent'!$C$3="Score",2,15)</f>
        <v>2</v>
      </c>
      <c r="BA38" s="4">
        <f>IF('9. Score precedent'!$C$3="Score",2,14)</f>
        <v>2</v>
      </c>
      <c r="BB38" s="4">
        <f>IF('9. Score precedent'!$C$3="Score",2,11)</f>
        <v>2</v>
      </c>
      <c r="BC38" s="4">
        <f>IF('9. Score precedent'!$C$3="Score",2,9)</f>
        <v>2</v>
      </c>
      <c r="BD38" s="4">
        <f>IF('9. Score precedent'!$C$3="Score",1,7)</f>
        <v>1</v>
      </c>
      <c r="BE38" s="4">
        <f>IF('9. Score precedent'!$C$3="Score",1,7)</f>
        <v>1</v>
      </c>
      <c r="BF38" s="4">
        <f>IF('9. Score precedent'!$C$3="Score",1,7)</f>
        <v>1</v>
      </c>
      <c r="BG38" s="4">
        <f>IF('9. Score precedent'!$C$3="Score",1,8)</f>
        <v>1</v>
      </c>
      <c r="BH38" s="4">
        <f>IF('9. Score precedent'!$C$3="Score",1,8)</f>
        <v>1</v>
      </c>
      <c r="BI38" s="4">
        <f>IF('9. Score precedent'!$C$3="Score",1,8)</f>
        <v>1</v>
      </c>
      <c r="BJ38" s="4">
        <f>IF('9. Score precedent'!$C$3="Score",1,8)</f>
        <v>1</v>
      </c>
      <c r="BK38" s="4">
        <f>IF('9. Score precedent'!$C$3="Score",1,7)</f>
        <v>1</v>
      </c>
      <c r="BL38" s="4">
        <f>IF('9. Score precedent'!$C$3="Score",1,6)</f>
        <v>1</v>
      </c>
      <c r="BM38" s="4">
        <f>IF('9. Score precedent'!$C$3="Score",1,5)</f>
        <v>1</v>
      </c>
      <c r="BN38" s="4">
        <f>IF('9. Score precedent'!$C$3="Score",1,5)</f>
        <v>1</v>
      </c>
      <c r="BO38" s="4">
        <f>IF('9. Score precedent'!$C$3="Score",1,8)</f>
        <v>1</v>
      </c>
      <c r="BP38" s="4">
        <f>IF('9. Score precedent'!$C$3="Score",1,8)</f>
        <v>1</v>
      </c>
      <c r="BQ38" s="4">
        <f>IF('9. Score precedent'!$C$3="Score",2,12)</f>
        <v>2</v>
      </c>
      <c r="BR38" s="4">
        <f>IF('9. Score precedent'!$C$3="Score",2,13)</f>
        <v>2</v>
      </c>
      <c r="BS38" s="4">
        <f>IF('9. Score precedent'!$C$3="Score",2,11)</f>
        <v>2</v>
      </c>
      <c r="BT38" s="4">
        <f>IF('9. Score precedent'!$C$3="Score",2,11)</f>
        <v>2</v>
      </c>
      <c r="BU38" s="4">
        <f>IF('9. Score precedent'!$C$3="Score",2,12)</f>
        <v>2</v>
      </c>
      <c r="BV38" s="4">
        <f>IF('9. Score precedent'!$C$3="Score",1,7)</f>
        <v>1</v>
      </c>
      <c r="BW38" s="4">
        <f>IF('9. Score precedent'!$C$3="Score",1,6)</f>
        <v>1</v>
      </c>
      <c r="BX38" s="4">
        <f>IF('9. Score precedent'!$C$3="Score",1,5)</f>
        <v>1</v>
      </c>
      <c r="BY38" s="4">
        <f>IF('9. Score precedent'!$C$3="Score",0,2)</f>
        <v>0</v>
      </c>
      <c r="BZ38" s="4">
        <f>IF('9. Score precedent'!$C$3="Score",0,2)</f>
        <v>0</v>
      </c>
      <c r="CA38" s="4">
        <f>IF('9. Score precedent'!$C$3="Score",1,5)</f>
        <v>1</v>
      </c>
      <c r="CB38" s="4">
        <f>IF('9. Score precedent'!$C$3="Score",1,5)</f>
        <v>1</v>
      </c>
      <c r="CC38" s="4">
        <f>IF('9. Score precedent'!$C$3="Score",1,4)</f>
        <v>1</v>
      </c>
      <c r="CD38" s="4">
        <f>IF('9. Score precedent'!$C$3="Score",1,5)</f>
        <v>1</v>
      </c>
      <c r="CE38" s="4">
        <f>IF('9. Score precedent'!$C$3="Score",1,7)</f>
        <v>1</v>
      </c>
      <c r="CF38" s="4">
        <f>IF('9. Score precedent'!$C$3="Score",1,7)</f>
        <v>1</v>
      </c>
      <c r="CG38" s="4">
        <f>IF('9. Score precedent'!$C$3="Score",2,11)</f>
        <v>2</v>
      </c>
      <c r="CH38" s="4">
        <f>IF('9. Score precedent'!$C$3="Score",2,9)</f>
        <v>2</v>
      </c>
      <c r="CI38" s="4">
        <f>IF('9. Score precedent'!$C$3="Score",2,9)</f>
        <v>2</v>
      </c>
      <c r="CJ38" s="4">
        <f>IF('9. Score precedent'!$C$3="Score",2,9)</f>
        <v>2</v>
      </c>
      <c r="CK38" s="4">
        <f>IF('9. Score precedent'!$C$3="Score",1,7)</f>
        <v>1</v>
      </c>
      <c r="CL38" s="4">
        <f>IF('9. Score precedent'!$C$3="Score",1,6)</f>
        <v>1</v>
      </c>
      <c r="CM38" s="4">
        <f>IF('9. Score precedent'!$C$3="Score",1,5)</f>
        <v>1</v>
      </c>
      <c r="CN38" s="4">
        <f>IF('9. Score precedent'!$C$3="Score",1,4)</f>
        <v>1</v>
      </c>
      <c r="CO38" s="4">
        <f>IF('9. Score precedent'!$C$3="Score",1,4)</f>
        <v>1</v>
      </c>
      <c r="CP38" s="4">
        <f>IF('9. Score precedent'!$C$3="Score",0,2)</f>
        <v>0</v>
      </c>
      <c r="CQ38" s="4">
        <f>IF('9. Score precedent'!$C$3="Score",1,5)</f>
        <v>1</v>
      </c>
      <c r="CR38" s="4">
        <f>IF('9. Score precedent'!$C$3="Score",1,5)</f>
        <v>1</v>
      </c>
      <c r="CS38" s="4">
        <f>IF('9. Score precedent'!$C$3="Score",1,7)</f>
        <v>1</v>
      </c>
      <c r="CT38" s="4">
        <f>IF('9. Score precedent'!$C$3="Score",1,7)</f>
        <v>1</v>
      </c>
      <c r="CU38" s="4">
        <f>IF('9. Score precedent'!$C$3="Score",1,8)</f>
        <v>1</v>
      </c>
      <c r="CV38" s="4">
        <f>IF('9. Score precedent'!$C$3="Score",2,11)</f>
        <v>2</v>
      </c>
      <c r="CW38" s="4">
        <f>IF('9. Score precedent'!$C$3="Score",2,14)</f>
        <v>2</v>
      </c>
      <c r="CX38" s="4">
        <f>IF('9. Score precedent'!$C$3="Score",2,13)</f>
        <v>2</v>
      </c>
      <c r="CY38" s="4">
        <f>IF('9. Score precedent'!$C$3="Score",2,14)</f>
        <v>2</v>
      </c>
      <c r="CZ38" s="4">
        <f>IF('9. Score precedent'!$C$3="Score",0,9)</f>
        <v>0</v>
      </c>
      <c r="DA38" s="4">
        <f>IF('9. Score precedent'!$C$3="Score",0,6)</f>
        <v>0</v>
      </c>
    </row>
    <row r="39" spans="2:105" x14ac:dyDescent="0.35">
      <c r="B39" s="186" t="s">
        <v>655</v>
      </c>
      <c r="C39" s="187"/>
      <c r="D39" s="207">
        <f t="shared" si="4"/>
        <v>0.89411764705882357</v>
      </c>
      <c r="E39" s="188">
        <f>IF('9. Score precedent'!$C$3="Score",,)</f>
        <v>0</v>
      </c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7">
        <f>IF('9. Score precedent'!$C$3="Score",,)</f>
        <v>0</v>
      </c>
      <c r="Q39" s="188">
        <f>IF('9. Score precedent'!$C$3="Score",,)</f>
        <v>0</v>
      </c>
      <c r="R39" s="187">
        <f>IF('9. Score precedent'!$C$3="Score",,)</f>
        <v>0</v>
      </c>
      <c r="S39" s="187">
        <f>IF('9. Score precedent'!$C$3="Score",,)</f>
        <v>0</v>
      </c>
      <c r="T39" s="188">
        <f>IF('9. Score precedent'!$C$3="Score",,)</f>
        <v>0</v>
      </c>
      <c r="U39" s="172">
        <f>IF('9. Score precedent'!$C$3="Score",,Score TOTAL)</f>
        <v>0</v>
      </c>
      <c r="V39" s="172">
        <f>IF('9. Score precedent'!$C$3="Score",0,)</f>
        <v>0</v>
      </c>
      <c r="W39" s="172">
        <f>IF('9. Score precedent'!$C$3="Score",0,)</f>
        <v>0</v>
      </c>
      <c r="X39" s="172">
        <f>IF('9. Score precedent'!$C$3="Score",0,)</f>
        <v>0</v>
      </c>
      <c r="Y39" s="172">
        <f>IF('9. Score precedent'!$C$3="Score",0,)</f>
        <v>0</v>
      </c>
      <c r="Z39" s="172">
        <f>IF('9. Score precedent'!$C$3="Score",0,)</f>
        <v>0</v>
      </c>
      <c r="AA39" s="172">
        <f>IF('9. Score precedent'!$C$3="Score",0,)</f>
        <v>0</v>
      </c>
      <c r="AB39" s="172">
        <f>IF('9. Score precedent'!$C$3="Score",1,4)</f>
        <v>1</v>
      </c>
      <c r="AC39" s="172">
        <f>IF('9. Score precedent'!$C$3="Score",0,2)</f>
        <v>0</v>
      </c>
      <c r="AD39" s="172">
        <f>IF('9. Score precedent'!$C$3="Score",0,2)</f>
        <v>0</v>
      </c>
      <c r="AE39" s="172">
        <f>IF('9. Score precedent'!$C$3="Score",0,1)</f>
        <v>0</v>
      </c>
      <c r="AF39" s="172">
        <f>IF('9. Score precedent'!$C$3="Score",0,1)</f>
        <v>0</v>
      </c>
      <c r="AG39" s="172">
        <f>IF('9. Score precedent'!$C$3="Score",1,4)</f>
        <v>1</v>
      </c>
      <c r="AH39" s="172">
        <f>IF('9. Score precedent'!$C$3="Score",1,6)</f>
        <v>1</v>
      </c>
      <c r="AI39" s="172">
        <f>IF('9. Score precedent'!$C$3="Score",2,10)</f>
        <v>2</v>
      </c>
      <c r="AJ39" s="172">
        <f>IF('9. Score precedent'!$C$3="Score",2,10)</f>
        <v>2</v>
      </c>
      <c r="AK39" s="172">
        <f>IF('9. Score precedent'!$C$3="Score",2,11)</f>
        <v>2</v>
      </c>
      <c r="AL39" s="172">
        <f>IF('9. Score precedent'!$C$3="Score",2,12)</f>
        <v>2</v>
      </c>
      <c r="AM39" s="172">
        <f>IF('9. Score precedent'!$C$3="Score",2,12)</f>
        <v>2</v>
      </c>
      <c r="AN39" s="172">
        <f>IF('9. Score precedent'!$C$3="Score",2,11)</f>
        <v>2</v>
      </c>
      <c r="AO39" s="172">
        <f>IF('9. Score precedent'!$C$3="Score",2,9)</f>
        <v>2</v>
      </c>
      <c r="AP39" s="172">
        <f>IF('9. Score precedent'!$C$3="Score",1,8)</f>
        <v>1</v>
      </c>
      <c r="AQ39" s="172">
        <f>IF('9. Score precedent'!$C$3="Score",2,9)</f>
        <v>2</v>
      </c>
      <c r="AR39" s="172">
        <f>IF('9. Score precedent'!$C$3="Score",2,9)</f>
        <v>2</v>
      </c>
      <c r="AS39" s="189">
        <f>IF('9. Score precedent'!$C$3="Score",1,8)</f>
        <v>1</v>
      </c>
      <c r="AT39" s="4">
        <f>IF('9. Score precedent'!$C$3="Score",1,7)</f>
        <v>1</v>
      </c>
      <c r="AU39" s="4">
        <f>IF('9. Score precedent'!$C$3="Score",1,7)</f>
        <v>1</v>
      </c>
      <c r="AV39" s="4">
        <f>IF('9. Score precedent'!$C$3="Score",1,7)</f>
        <v>1</v>
      </c>
      <c r="AW39" s="4">
        <f>IF('9. Score precedent'!$C$3="Score",0,3)</f>
        <v>0</v>
      </c>
      <c r="AX39" s="4">
        <f>IF('9. Score precedent'!$C$3="Score",0,2)</f>
        <v>0</v>
      </c>
      <c r="AY39" s="4">
        <f>IF('9. Score precedent'!$C$3="Score",0,2)</f>
        <v>0</v>
      </c>
      <c r="AZ39" s="4">
        <f>IF('9. Score precedent'!$C$3="Score",0,1)</f>
        <v>0</v>
      </c>
      <c r="BA39" s="4">
        <f>IF('9. Score precedent'!$C$3="Score",0,1)</f>
        <v>0</v>
      </c>
      <c r="BB39" s="4">
        <f>IF('9. Score precedent'!$C$3="Score",0,1)</f>
        <v>0</v>
      </c>
      <c r="BC39" s="4">
        <f>IF('9. Score precedent'!$C$3="Score",0,1)</f>
        <v>0</v>
      </c>
      <c r="BD39" s="4">
        <f>IF('9. Score precedent'!$C$3="Score",0,0)</f>
        <v>0</v>
      </c>
      <c r="BE39" s="4">
        <f>IF('9. Score precedent'!$C$3="Score",0,0)</f>
        <v>0</v>
      </c>
      <c r="BF39" s="4">
        <f>IF('9. Score precedent'!$C$3="Score",0,0)</f>
        <v>0</v>
      </c>
      <c r="BG39" s="4">
        <f>IF('9. Score precedent'!$C$3="Score",0,0)</f>
        <v>0</v>
      </c>
      <c r="BH39" s="4">
        <f>IF('9. Score precedent'!$C$3="Score",0,0)</f>
        <v>0</v>
      </c>
      <c r="BI39" s="4">
        <f>IF('9. Score precedent'!$C$3="Score",0,0)</f>
        <v>0</v>
      </c>
      <c r="BJ39" s="4">
        <f>IF('9. Score precedent'!$C$3="Score",0,0)</f>
        <v>0</v>
      </c>
      <c r="BK39" s="4">
        <f>IF('9. Score precedent'!$C$3="Score",0,2)</f>
        <v>0</v>
      </c>
      <c r="BL39" s="4">
        <f>IF('9. Score precedent'!$C$3="Score",1,4)</f>
        <v>1</v>
      </c>
      <c r="BM39" s="4">
        <f>IF('9. Score precedent'!$C$3="Score",1,4)</f>
        <v>1</v>
      </c>
      <c r="BN39" s="4">
        <f>IF('9. Score precedent'!$C$3="Score",1,7)</f>
        <v>1</v>
      </c>
      <c r="BO39" s="4">
        <f>IF('9. Score precedent'!$C$3="Score",1,8)</f>
        <v>1</v>
      </c>
      <c r="BP39" s="4">
        <f>IF('9. Score precedent'!$C$3="Score",2,9)</f>
        <v>2</v>
      </c>
      <c r="BQ39" s="4">
        <f>IF('9. Score precedent'!$C$3="Score",2,9)</f>
        <v>2</v>
      </c>
      <c r="BR39" s="4">
        <f>IF('9. Score precedent'!$C$3="Score",1,6)</f>
        <v>1</v>
      </c>
      <c r="BS39" s="4">
        <f>IF('9. Score precedent'!$C$3="Score",1,8)</f>
        <v>1</v>
      </c>
      <c r="BT39" s="4">
        <f>IF('9. Score precedent'!$C$3="Score",2,9)</f>
        <v>2</v>
      </c>
      <c r="BU39" s="4">
        <f>IF('9. Score precedent'!$C$3="Score",1,6)</f>
        <v>1</v>
      </c>
      <c r="BV39" s="4">
        <f>IF('9. Score precedent'!$C$3="Score",1,5)</f>
        <v>1</v>
      </c>
      <c r="BW39" s="4">
        <f>IF('9. Score precedent'!$C$3="Score",1,4)</f>
        <v>1</v>
      </c>
      <c r="BX39" s="4">
        <f>IF('9. Score precedent'!$C$3="Score",1,8)</f>
        <v>1</v>
      </c>
      <c r="BY39" s="4">
        <f>IF('9. Score precedent'!$C$3="Score",2,9)</f>
        <v>2</v>
      </c>
      <c r="BZ39" s="4">
        <f>IF('9. Score precedent'!$C$3="Score",1,8)</f>
        <v>1</v>
      </c>
      <c r="CA39" s="4">
        <f>IF('9. Score precedent'!$C$3="Score",1,7)</f>
        <v>1</v>
      </c>
      <c r="CB39" s="4">
        <f>IF('9. Score precedent'!$C$3="Score",1,6)</f>
        <v>1</v>
      </c>
      <c r="CC39" s="4">
        <f>IF('9. Score precedent'!$C$3="Score",2,9)</f>
        <v>2</v>
      </c>
      <c r="CD39" s="4">
        <f>IF('9. Score precedent'!$C$3="Score",2,9)</f>
        <v>2</v>
      </c>
      <c r="CE39" s="4">
        <f>IF('9. Score precedent'!$C$3="Score",1,6)</f>
        <v>1</v>
      </c>
      <c r="CF39" s="4">
        <f>IF('9. Score precedent'!$C$3="Score",1,6)</f>
        <v>1</v>
      </c>
      <c r="CG39" s="4">
        <f>IF('9. Score precedent'!$C$3="Score",0,3)</f>
        <v>0</v>
      </c>
      <c r="CH39" s="4">
        <f>IF('9. Score precedent'!$C$3="Score",0,3)</f>
        <v>0</v>
      </c>
      <c r="CI39" s="4">
        <f>IF('9. Score precedent'!$C$3="Score",0,3)</f>
        <v>0</v>
      </c>
      <c r="CJ39" s="4">
        <f>IF('9. Score precedent'!$C$3="Score",1,4)</f>
        <v>1</v>
      </c>
      <c r="CK39" s="4">
        <f>IF('9. Score precedent'!$C$3="Score",1,4)</f>
        <v>1</v>
      </c>
      <c r="CL39" s="4">
        <f>IF('9. Score precedent'!$C$3="Score",1,8)</f>
        <v>1</v>
      </c>
      <c r="CM39" s="4">
        <f>IF('9. Score precedent'!$C$3="Score",1,8)</f>
        <v>1</v>
      </c>
      <c r="CN39" s="4">
        <f>IF('9. Score precedent'!$C$3="Score",2,10)</f>
        <v>2</v>
      </c>
      <c r="CO39" s="4">
        <f>IF('9. Score precedent'!$C$3="Score",2,11)</f>
        <v>2</v>
      </c>
      <c r="CP39" s="4">
        <f>IF('9. Score precedent'!$C$3="Score",2,11)</f>
        <v>2</v>
      </c>
      <c r="CQ39" s="4">
        <f>IF('9. Score precedent'!$C$3="Score",2,11)</f>
        <v>2</v>
      </c>
      <c r="CR39" s="4">
        <f>IF('9. Score precedent'!$C$3="Score",2,9)</f>
        <v>2</v>
      </c>
      <c r="CS39" s="4">
        <f>IF('9. Score precedent'!$C$3="Score",2,10)</f>
        <v>2</v>
      </c>
      <c r="CT39" s="4">
        <f>IF('9. Score precedent'!$C$3="Score",2,9)</f>
        <v>2</v>
      </c>
      <c r="CU39" s="4">
        <f>IF('9. Score precedent'!$C$3="Score",1,8)</f>
        <v>1</v>
      </c>
      <c r="CV39" s="4">
        <f>IF('9. Score precedent'!$C$3="Score",1,7)</f>
        <v>1</v>
      </c>
      <c r="CW39" s="4">
        <f>IF('9. Score precedent'!$C$3="Score",1,7)</f>
        <v>1</v>
      </c>
      <c r="CX39" s="4">
        <f>IF('9. Score precedent'!$C$3="Score",1,6)</f>
        <v>1</v>
      </c>
      <c r="CY39" s="4">
        <f>IF('9. Score precedent'!$C$3="Score",1,6)</f>
        <v>1</v>
      </c>
      <c r="CZ39" s="4">
        <f>IF('9. Score precedent'!$C$3="Score",0,2)</f>
        <v>0</v>
      </c>
      <c r="DA39" s="4">
        <f>IF('9. Score precedent'!$C$3="Score",0,2)</f>
        <v>0</v>
      </c>
    </row>
    <row r="40" spans="2:105" x14ac:dyDescent="0.35">
      <c r="B40" s="186" t="s">
        <v>657</v>
      </c>
      <c r="C40" s="187"/>
      <c r="D40" s="207">
        <f t="shared" si="4"/>
        <v>1.0235294117647058</v>
      </c>
      <c r="E40" s="187">
        <f>IF('9. Score precedent'!$C$3="Score",,)</f>
        <v>0</v>
      </c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8">
        <f>IF('9. Score precedent'!$C$3="Score",,)</f>
        <v>0</v>
      </c>
      <c r="Q40" s="187">
        <f>IF('9. Score precedent'!$C$3="Score",,)</f>
        <v>0</v>
      </c>
      <c r="R40" s="188">
        <f>IF('9. Score precedent'!$C$3="Score",,)</f>
        <v>0</v>
      </c>
      <c r="S40" s="187">
        <f>IF('9. Score precedent'!$C$3="Score",,)</f>
        <v>0</v>
      </c>
      <c r="T40" s="187">
        <f>IF('9. Score precedent'!$C$3="Score",,)</f>
        <v>0</v>
      </c>
      <c r="U40" s="172">
        <f>IF('9. Score precedent'!$C$3="Score",,Score TOTAL)</f>
        <v>0</v>
      </c>
      <c r="V40" s="172">
        <f>IF('9. Score precedent'!$C$3="Score",0,)</f>
        <v>0</v>
      </c>
      <c r="W40" s="172">
        <f>IF('9. Score precedent'!$C$3="Score",0,)</f>
        <v>0</v>
      </c>
      <c r="X40" s="172">
        <f>IF('9. Score precedent'!$C$3="Score",0,)</f>
        <v>0</v>
      </c>
      <c r="Y40" s="172">
        <f>IF('9. Score precedent'!$C$3="Score",0,)</f>
        <v>0</v>
      </c>
      <c r="Z40" s="172">
        <f>IF('9. Score precedent'!$C$3="Score",0,)</f>
        <v>0</v>
      </c>
      <c r="AA40" s="172">
        <f>IF('9. Score precedent'!$C$3="Score",0,)</f>
        <v>0</v>
      </c>
      <c r="AB40" s="172">
        <f>IF('9. Score precedent'!$C$3="Score",1,6)</f>
        <v>1</v>
      </c>
      <c r="AC40" s="172">
        <f>IF('9. Score precedent'!$C$3="Score",1,7)</f>
        <v>1</v>
      </c>
      <c r="AD40" s="172">
        <f>IF('9. Score precedent'!$C$3="Score",1,7)</f>
        <v>1</v>
      </c>
      <c r="AE40" s="172">
        <f>IF('9. Score precedent'!$C$3="Score",1,7)</f>
        <v>1</v>
      </c>
      <c r="AF40" s="172">
        <f>IF('9. Score precedent'!$C$3="Score",1,6)</f>
        <v>1</v>
      </c>
      <c r="AG40" s="172">
        <f>IF('9. Score precedent'!$C$3="Score",1,7)</f>
        <v>1</v>
      </c>
      <c r="AH40" s="172">
        <f>IF('9. Score precedent'!$C$3="Score",2,10)</f>
        <v>2</v>
      </c>
      <c r="AI40" s="172">
        <f>IF('9. Score precedent'!$C$3="Score",2,9)</f>
        <v>2</v>
      </c>
      <c r="AJ40" s="172">
        <f>IF('9. Score precedent'!$C$3="Score",1,7)</f>
        <v>1</v>
      </c>
      <c r="AK40" s="172">
        <f>IF('9. Score precedent'!$C$3="Score",2,9)</f>
        <v>2</v>
      </c>
      <c r="AL40" s="172">
        <f>IF('9. Score precedent'!$C$3="Score",2,10)</f>
        <v>2</v>
      </c>
      <c r="AM40" s="172">
        <f>IF('9. Score precedent'!$C$3="Score",2,13)</f>
        <v>2</v>
      </c>
      <c r="AN40" s="172">
        <f>IF('9. Score precedent'!$C$3="Score",2,11)</f>
        <v>2</v>
      </c>
      <c r="AO40" s="172">
        <f>IF('9. Score precedent'!$C$3="Score",1,8)</f>
        <v>1</v>
      </c>
      <c r="AP40" s="172">
        <f>IF('9. Score precedent'!$C$3="Score",1,7)</f>
        <v>1</v>
      </c>
      <c r="AQ40" s="172">
        <f>IF('9. Score precedent'!$C$3="Score",1,7)</f>
        <v>1</v>
      </c>
      <c r="AR40" s="172">
        <f>IF('9. Score precedent'!$C$3="Score",1,8)</f>
        <v>1</v>
      </c>
      <c r="AS40" s="189">
        <f>IF('9. Score precedent'!$C$3="Score",1,6)</f>
        <v>1</v>
      </c>
      <c r="AT40" s="4">
        <f>IF('9. Score precedent'!$C$3="Score",1,6)</f>
        <v>1</v>
      </c>
      <c r="AU40" s="4">
        <f>IF('9. Score precedent'!$C$3="Score",1,6)</f>
        <v>1</v>
      </c>
      <c r="AV40" s="4">
        <f>IF('9. Score precedent'!$C$3="Score",1,5)</f>
        <v>1</v>
      </c>
      <c r="AW40" s="4">
        <f>IF('9. Score precedent'!$C$3="Score",1,5)</f>
        <v>1</v>
      </c>
      <c r="AX40" s="4">
        <f>IF('9. Score precedent'!$C$3="Score",1,5)</f>
        <v>1</v>
      </c>
      <c r="AY40" s="4">
        <f>IF('9. Score precedent'!$C$3="Score",1,8)</f>
        <v>1</v>
      </c>
      <c r="AZ40" s="4">
        <f>IF('9. Score precedent'!$C$3="Score",1,8)</f>
        <v>1</v>
      </c>
      <c r="BA40" s="4">
        <f>IF('9. Score precedent'!$C$3="Score",1,7)</f>
        <v>1</v>
      </c>
      <c r="BB40" s="4">
        <f>IF('9. Score precedent'!$C$3="Score",1,8)</f>
        <v>1</v>
      </c>
      <c r="BC40" s="4">
        <f>IF('9. Score precedent'!$C$3="Score",2,12)</f>
        <v>2</v>
      </c>
      <c r="BD40" s="4">
        <f>IF('9. Score precedent'!$C$3="Score",2,13)</f>
        <v>2</v>
      </c>
      <c r="BE40" s="4">
        <f>IF('9. Score precedent'!$C$3="Score",2,12)</f>
        <v>2</v>
      </c>
      <c r="BF40" s="4">
        <f>IF('9. Score precedent'!$C$3="Score",2,9)</f>
        <v>2</v>
      </c>
      <c r="BG40" s="4">
        <f>IF('9. Score precedent'!$C$3="Score",2,9)</f>
        <v>2</v>
      </c>
      <c r="BH40" s="4">
        <f>IF('9. Score precedent'!$C$3="Score",2,12)</f>
        <v>2</v>
      </c>
      <c r="BI40" s="4">
        <f>IF('9. Score precedent'!$C$3="Score",2,11)</f>
        <v>2</v>
      </c>
      <c r="BJ40" s="4">
        <f>IF('9. Score precedent'!$C$3="Score",2,9)</f>
        <v>2</v>
      </c>
      <c r="BK40" s="4">
        <f>IF('9. Score precedent'!$C$3="Score",1,7)</f>
        <v>1</v>
      </c>
      <c r="BL40" s="4">
        <f>IF('9. Score precedent'!$C$3="Score",1,7)</f>
        <v>1</v>
      </c>
      <c r="BM40" s="4">
        <f>IF('9. Score precedent'!$C$3="Score",1,6)</f>
        <v>1</v>
      </c>
      <c r="BN40" s="4">
        <f>IF('9. Score precedent'!$C$3="Score",1,5)</f>
        <v>1</v>
      </c>
      <c r="BO40" s="4">
        <f>IF('9. Score precedent'!$C$3="Score",0,3)</f>
        <v>0</v>
      </c>
      <c r="BP40" s="4">
        <f>IF('9. Score precedent'!$C$3="Score",1,5)</f>
        <v>1</v>
      </c>
      <c r="BQ40" s="4">
        <f>IF('9. Score precedent'!$C$3="Score",1,5)</f>
        <v>1</v>
      </c>
      <c r="BR40" s="4">
        <f>IF('9. Score precedent'!$C$3="Score",1,4)</f>
        <v>1</v>
      </c>
      <c r="BS40" s="4">
        <f>IF('9. Score precedent'!$C$3="Score",1,5)</f>
        <v>1</v>
      </c>
      <c r="BT40" s="4">
        <f>IF('9. Score precedent'!$C$3="Score",1,6)</f>
        <v>1</v>
      </c>
      <c r="BU40" s="4">
        <f>IF('9. Score precedent'!$C$3="Score",1,6)</f>
        <v>1</v>
      </c>
      <c r="BV40" s="4">
        <f>IF('9. Score precedent'!$C$3="Score",1,5)</f>
        <v>1</v>
      </c>
      <c r="BW40" s="4">
        <f>IF('9. Score precedent'!$C$3="Score",1,5)</f>
        <v>1</v>
      </c>
      <c r="BX40" s="4">
        <f>IF('9. Score precedent'!$C$3="Score",1,5)</f>
        <v>1</v>
      </c>
      <c r="BY40" s="4">
        <f>IF('9. Score precedent'!$C$3="Score",1,5)</f>
        <v>1</v>
      </c>
      <c r="BZ40" s="4">
        <f>IF('9. Score precedent'!$C$3="Score",1,4)</f>
        <v>1</v>
      </c>
      <c r="CA40" s="4">
        <f>IF('9. Score precedent'!$C$3="Score",1,5)</f>
        <v>1</v>
      </c>
      <c r="CB40" s="4">
        <f>IF('9. Score precedent'!$C$3="Score",1,5)</f>
        <v>1</v>
      </c>
      <c r="CC40" s="4">
        <f>IF('9. Score precedent'!$C$3="Score",1,5)</f>
        <v>1</v>
      </c>
      <c r="CD40" s="4">
        <f>IF('9. Score precedent'!$C$3="Score",1,5)</f>
        <v>1</v>
      </c>
      <c r="CE40" s="4">
        <f>IF('9. Score precedent'!$C$3="Score",1,5)</f>
        <v>1</v>
      </c>
      <c r="CF40" s="4">
        <f>IF('9. Score precedent'!$C$3="Score",1,5)</f>
        <v>1</v>
      </c>
      <c r="CG40" s="4">
        <f>IF('9. Score precedent'!$C$3="Score",0,2)</f>
        <v>0</v>
      </c>
      <c r="CH40" s="4">
        <f>IF('9. Score precedent'!$C$3="Score",0,1)</f>
        <v>0</v>
      </c>
      <c r="CI40" s="4">
        <f>IF('9. Score precedent'!$C$3="Score",0,1)</f>
        <v>0</v>
      </c>
      <c r="CJ40" s="4">
        <f>IF('9. Score precedent'!$C$3="Score",0,1)</f>
        <v>0</v>
      </c>
      <c r="CK40" s="4">
        <f>IF('9. Score precedent'!$C$3="Score",0,1)</f>
        <v>0</v>
      </c>
      <c r="CL40" s="4">
        <f>IF('9. Score precedent'!$C$3="Score",0,2)</f>
        <v>0</v>
      </c>
      <c r="CM40" s="4">
        <f>IF('9. Score precedent'!$C$3="Score",1,7)</f>
        <v>1</v>
      </c>
      <c r="CN40" s="4">
        <f>IF('9. Score precedent'!$C$3="Score",1,6)</f>
        <v>1</v>
      </c>
      <c r="CO40" s="4">
        <f>IF('9. Score precedent'!$C$3="Score",1,7)</f>
        <v>1</v>
      </c>
      <c r="CP40" s="4">
        <f>IF('9. Score precedent'!$C$3="Score",1,7)</f>
        <v>1</v>
      </c>
      <c r="CQ40" s="4">
        <f>IF('9. Score precedent'!$C$3="Score",1,7)</f>
        <v>1</v>
      </c>
      <c r="CR40" s="4">
        <f>IF('9. Score precedent'!$C$3="Score",1,7)</f>
        <v>1</v>
      </c>
      <c r="CS40" s="4">
        <f>IF('9. Score precedent'!$C$3="Score",2,10)</f>
        <v>2</v>
      </c>
      <c r="CT40" s="4">
        <f>IF('9. Score precedent'!$C$3="Score",1,8)</f>
        <v>1</v>
      </c>
      <c r="CU40" s="4">
        <f>IF('9. Score precedent'!$C$3="Score",1,8)</f>
        <v>1</v>
      </c>
      <c r="CV40" s="4">
        <f>IF('9. Score precedent'!$C$3="Score",1,8)</f>
        <v>1</v>
      </c>
      <c r="CW40" s="4">
        <f>IF('9. Score precedent'!$C$3="Score",2,11)</f>
        <v>2</v>
      </c>
      <c r="CX40" s="4">
        <f>IF('9. Score precedent'!$C$3="Score",2,13)</f>
        <v>2</v>
      </c>
      <c r="CY40" s="4">
        <f>IF('9. Score precedent'!$C$3="Score",2,12)</f>
        <v>2</v>
      </c>
      <c r="CZ40" s="4">
        <f>IF('9. Score precedent'!$C$3="Score",0,6)</f>
        <v>0</v>
      </c>
      <c r="DA40" s="4">
        <f>IF('9. Score precedent'!$C$3="Score",0,5)</f>
        <v>0</v>
      </c>
    </row>
    <row r="41" spans="2:105" x14ac:dyDescent="0.35">
      <c r="B41" s="186" t="s">
        <v>659</v>
      </c>
      <c r="C41" s="187"/>
      <c r="D41" s="207">
        <f t="shared" si="4"/>
        <v>0.2</v>
      </c>
      <c r="E41" s="187">
        <f>IF('9. Score precedent'!$C$3="Score",,)</f>
        <v>0</v>
      </c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>
        <f>IF('9. Score precedent'!$C$3="Score",,)</f>
        <v>0</v>
      </c>
      <c r="Q41" s="187">
        <f>IF('9. Score precedent'!$C$3="Score",,)</f>
        <v>0</v>
      </c>
      <c r="R41" s="187">
        <f>IF('9. Score precedent'!$C$3="Score",,)</f>
        <v>0</v>
      </c>
      <c r="S41" s="187">
        <f>IF('9. Score precedent'!$C$3="Score",,)</f>
        <v>0</v>
      </c>
      <c r="T41" s="188">
        <f>IF('9. Score precedent'!$C$3="Score",,)</f>
        <v>0</v>
      </c>
      <c r="U41" s="172">
        <f>IF('9. Score precedent'!$C$3="Score",,Score TOTAL)</f>
        <v>0</v>
      </c>
      <c r="V41" s="172">
        <f>IF('9. Score precedent'!$C$3="Score",0,)</f>
        <v>0</v>
      </c>
      <c r="W41" s="172">
        <f>IF('9. Score precedent'!$C$3="Score",0,)</f>
        <v>0</v>
      </c>
      <c r="X41" s="172">
        <f>IF('9. Score precedent'!$C$3="Score",0,)</f>
        <v>0</v>
      </c>
      <c r="Y41" s="172">
        <f>IF('9. Score precedent'!$C$3="Score",0,)</f>
        <v>0</v>
      </c>
      <c r="Z41" s="172">
        <f>IF('9. Score precedent'!$C$3="Score",0,)</f>
        <v>0</v>
      </c>
      <c r="AA41" s="172">
        <f>IF('9. Score precedent'!$C$3="Score",0,)</f>
        <v>0</v>
      </c>
      <c r="AB41" s="172">
        <f>IF('9. Score precedent'!$C$3="Score",0,3)</f>
        <v>0</v>
      </c>
      <c r="AC41" s="172">
        <f>IF('9. Score precedent'!$C$3="Score",0,3)</f>
        <v>0</v>
      </c>
      <c r="AD41" s="172">
        <f>IF('9. Score precedent'!$C$3="Score",0,1)</f>
        <v>0</v>
      </c>
      <c r="AE41" s="172">
        <f>IF('9. Score precedent'!$C$3="Score",0,0)</f>
        <v>0</v>
      </c>
      <c r="AF41" s="172">
        <f>IF('9. Score precedent'!$C$3="Score",0,0)</f>
        <v>0</v>
      </c>
      <c r="AG41" s="172">
        <f>IF('9. Score precedent'!$C$3="Score",0,0)</f>
        <v>0</v>
      </c>
      <c r="AH41" s="172">
        <f>IF('9. Score precedent'!$C$3="Score",0,0)</f>
        <v>0</v>
      </c>
      <c r="AI41" s="172">
        <f>IF('9. Score precedent'!$C$3="Score",0,0)</f>
        <v>0</v>
      </c>
      <c r="AJ41" s="172">
        <f>IF('9. Score precedent'!$C$3="Score",0,0)</f>
        <v>0</v>
      </c>
      <c r="AK41" s="172">
        <f>IF('9. Score precedent'!$C$3="Score",0,0)</f>
        <v>0</v>
      </c>
      <c r="AL41" s="172">
        <f>IF('9. Score precedent'!$C$3="Score",0,2)</f>
        <v>0</v>
      </c>
      <c r="AM41" s="172">
        <f>IF('9. Score precedent'!$C$3="Score",0,3)</f>
        <v>0</v>
      </c>
      <c r="AN41" s="172">
        <f>IF('9. Score precedent'!$C$3="Score",0,3)</f>
        <v>0</v>
      </c>
      <c r="AO41" s="172">
        <f>IF('9. Score precedent'!$C$3="Score",1,5)</f>
        <v>1</v>
      </c>
      <c r="AP41" s="172">
        <f>IF('9. Score precedent'!$C$3="Score",1,5)</f>
        <v>1</v>
      </c>
      <c r="AQ41" s="172">
        <f>IF('9. Score precedent'!$C$3="Score",1,5)</f>
        <v>1</v>
      </c>
      <c r="AR41" s="172">
        <f>IF('9. Score precedent'!$C$3="Score",1,5)</f>
        <v>1</v>
      </c>
      <c r="AS41" s="189">
        <f>IF('9. Score precedent'!$C$3="Score",1,4)</f>
        <v>1</v>
      </c>
      <c r="AT41" s="4">
        <f>IF('9. Score precedent'!$C$3="Score",0,3)</f>
        <v>0</v>
      </c>
      <c r="AU41" s="4">
        <f>IF('9. Score precedent'!$C$3="Score",0,3)</f>
        <v>0</v>
      </c>
      <c r="AV41" s="4">
        <f>IF('9. Score precedent'!$C$3="Score",0,1)</f>
        <v>0</v>
      </c>
      <c r="AW41" s="4">
        <f>IF('9. Score precedent'!$C$3="Score",0,1)</f>
        <v>0</v>
      </c>
      <c r="AX41" s="4">
        <f>IF('9. Score precedent'!$C$3="Score",0,1)</f>
        <v>0</v>
      </c>
      <c r="AY41" s="4">
        <f>IF('9. Score precedent'!$C$3="Score",0,1)</f>
        <v>0</v>
      </c>
      <c r="AZ41" s="4">
        <f>IF('9. Score precedent'!$C$3="Score",0,1)</f>
        <v>0</v>
      </c>
      <c r="BA41" s="4">
        <f>IF('9. Score precedent'!$C$3="Score",0,0)</f>
        <v>0</v>
      </c>
      <c r="BB41" s="4">
        <f>IF('9. Score precedent'!$C$3="Score",0,0)</f>
        <v>0</v>
      </c>
      <c r="BC41" s="4">
        <f>IF('9. Score precedent'!$C$3="Score",0,0)</f>
        <v>0</v>
      </c>
      <c r="BD41" s="4">
        <f>IF('9. Score precedent'!$C$3="Score",0,0)</f>
        <v>0</v>
      </c>
      <c r="BE41" s="4">
        <f>IF('9. Score precedent'!$C$3="Score",0,0)</f>
        <v>0</v>
      </c>
      <c r="BF41" s="4">
        <f>IF('9. Score precedent'!$C$3="Score",0,1)</f>
        <v>0</v>
      </c>
      <c r="BG41" s="4">
        <f>IF('9. Score precedent'!$C$3="Score",0,3)</f>
        <v>0</v>
      </c>
      <c r="BH41" s="4">
        <f>IF('9. Score precedent'!$C$3="Score",1,4)</f>
        <v>1</v>
      </c>
      <c r="BI41" s="4">
        <f>IF('9. Score precedent'!$C$3="Score",1,5)</f>
        <v>1</v>
      </c>
      <c r="BJ41" s="4">
        <f>IF('9. Score precedent'!$C$3="Score",1,5)</f>
        <v>1</v>
      </c>
      <c r="BK41" s="4">
        <f>IF('9. Score precedent'!$C$3="Score",1,5)</f>
        <v>1</v>
      </c>
      <c r="BL41" s="4">
        <f>IF('9. Score precedent'!$C$3="Score",1,5)</f>
        <v>1</v>
      </c>
      <c r="BM41" s="4">
        <f>IF('9. Score precedent'!$C$3="Score",0,3)</f>
        <v>0</v>
      </c>
      <c r="BN41" s="4">
        <f>IF('9. Score precedent'!$C$3="Score",1,4)</f>
        <v>1</v>
      </c>
      <c r="BO41" s="4">
        <f>IF('9. Score precedent'!$C$3="Score",0,2)</f>
        <v>0</v>
      </c>
      <c r="BP41" s="4">
        <f>IF('9. Score precedent'!$C$3="Score",1,4)</f>
        <v>1</v>
      </c>
      <c r="BQ41" s="4">
        <f>IF('9. Score precedent'!$C$3="Score",1,6)</f>
        <v>1</v>
      </c>
      <c r="BR41" s="4">
        <f>IF('9. Score precedent'!$C$3="Score",1,6)</f>
        <v>1</v>
      </c>
      <c r="BS41" s="4">
        <f>IF('9. Score precedent'!$C$3="Score",1,7)</f>
        <v>1</v>
      </c>
      <c r="BT41" s="4">
        <f>IF('9. Score precedent'!$C$3="Score",1,7)</f>
        <v>1</v>
      </c>
      <c r="BU41" s="4">
        <f>IF('9. Score precedent'!$C$3="Score",1,7)</f>
        <v>1</v>
      </c>
      <c r="BV41" s="4">
        <f>IF('9. Score precedent'!$C$3="Score",0,5)</f>
        <v>0</v>
      </c>
      <c r="BW41" s="4">
        <f>IF('9. Score precedent'!$C$3="Score",0,5)</f>
        <v>0</v>
      </c>
      <c r="BX41" s="4">
        <f>IF('9. Score precedent'!$C$3="Score",0,7)</f>
        <v>0</v>
      </c>
      <c r="BY41" s="4">
        <f>IF('9. Score precedent'!$C$3="Score",0,8)</f>
        <v>0</v>
      </c>
      <c r="BZ41" s="4">
        <f>IF('9. Score precedent'!$C$3="Score",0,8)</f>
        <v>0</v>
      </c>
      <c r="CA41" s="4">
        <f>IF('9. Score precedent'!$C$3="Score",0,7)</f>
        <v>0</v>
      </c>
      <c r="CB41" s="4">
        <f>IF('9. Score precedent'!$C$3="Score",0,7)</f>
        <v>0</v>
      </c>
      <c r="CC41" s="4">
        <f>IF('9. Score precedent'!$C$3="Score",0,6)</f>
        <v>0</v>
      </c>
      <c r="CD41" s="4">
        <f>IF('9. Score precedent'!$C$3="Score",0,6)</f>
        <v>0</v>
      </c>
      <c r="CE41" s="4">
        <f>IF('9. Score precedent'!$C$3="Score",0,2)</f>
        <v>0</v>
      </c>
      <c r="CF41" s="4">
        <f>IF('9. Score precedent'!$C$3="Score",0,2)</f>
        <v>0</v>
      </c>
      <c r="CG41" s="4">
        <f>IF('9. Score precedent'!$C$3="Score",0,0)</f>
        <v>0</v>
      </c>
      <c r="CH41" s="4">
        <f>IF('9. Score precedent'!$C$3="Score",0,2)</f>
        <v>0</v>
      </c>
      <c r="CI41" s="4">
        <f>IF('9. Score precedent'!$C$3="Score",0,2)</f>
        <v>0</v>
      </c>
      <c r="CJ41" s="4">
        <f>IF('9. Score precedent'!$C$3="Score",0,2)</f>
        <v>0</v>
      </c>
      <c r="CK41" s="4">
        <f>IF('9. Score precedent'!$C$3="Score",0,3)</f>
        <v>0</v>
      </c>
      <c r="CL41" s="4">
        <f>IF('9. Score precedent'!$C$3="Score",0,7)</f>
        <v>0</v>
      </c>
      <c r="CM41" s="4">
        <f>IF('9. Score precedent'!$C$3="Score",0,8)</f>
        <v>0</v>
      </c>
      <c r="CN41" s="4">
        <f>IF('9. Score precedent'!$C$3="Score",0,8)</f>
        <v>0</v>
      </c>
      <c r="CO41" s="4">
        <f>IF('9. Score precedent'!$C$3="Score",0,8)</f>
        <v>0</v>
      </c>
      <c r="CP41" s="4">
        <f>IF('9. Score precedent'!$C$3="Score",0,7)</f>
        <v>0</v>
      </c>
      <c r="CQ41" s="4">
        <f>IF('9. Score precedent'!$C$3="Score",0,8)</f>
        <v>0</v>
      </c>
      <c r="CR41" s="4">
        <f>IF('9. Score precedent'!$C$3="Score",0,7)</f>
        <v>0</v>
      </c>
      <c r="CS41" s="4">
        <f>IF('9. Score precedent'!$C$3="Score",0,2)</f>
        <v>0</v>
      </c>
      <c r="CT41" s="4">
        <f>IF('9. Score precedent'!$C$3="Score",0,2)</f>
        <v>0</v>
      </c>
      <c r="CU41" s="4">
        <f>IF('9. Score precedent'!$C$3="Score",0,2)</f>
        <v>0</v>
      </c>
      <c r="CV41" s="4">
        <f>IF('9. Score precedent'!$C$3="Score",0,2)</f>
        <v>0</v>
      </c>
      <c r="CW41" s="4">
        <f>IF('9. Score precedent'!$C$3="Score",0,2)</f>
        <v>0</v>
      </c>
      <c r="CX41" s="4">
        <f>IF('9. Score precedent'!$C$3="Score",0,0)</f>
        <v>0</v>
      </c>
      <c r="CY41" s="4">
        <f>IF('9. Score precedent'!$C$3="Score",0,0)</f>
        <v>0</v>
      </c>
      <c r="CZ41" s="4">
        <f>IF('9. Score precedent'!$C$3="Score",0,0)</f>
        <v>0</v>
      </c>
      <c r="DA41" s="4">
        <f>IF('9. Score precedent'!$C$3="Score",0,0)</f>
        <v>0</v>
      </c>
    </row>
    <row r="42" spans="2:105" x14ac:dyDescent="0.35">
      <c r="B42" s="186" t="s">
        <v>660</v>
      </c>
      <c r="C42" s="187"/>
      <c r="D42" s="207">
        <f t="shared" si="4"/>
        <v>1.0352941176470589</v>
      </c>
      <c r="E42" s="188">
        <f>IF('9. Score precedent'!$C$3="Score",,)</f>
        <v>0</v>
      </c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7">
        <f>IF('9. Score precedent'!$C$3="Score",,)</f>
        <v>0</v>
      </c>
      <c r="Q42" s="188">
        <f>IF('9. Score precedent'!$C$3="Score",,)</f>
        <v>0</v>
      </c>
      <c r="R42" s="188">
        <f>IF('9. Score precedent'!$C$3="Score",,)</f>
        <v>0</v>
      </c>
      <c r="S42" s="187">
        <f>IF('9. Score precedent'!$C$3="Score",,)</f>
        <v>0</v>
      </c>
      <c r="T42" s="188">
        <f>IF('9. Score precedent'!$C$3="Score",,)</f>
        <v>0</v>
      </c>
      <c r="U42" s="172">
        <f>IF('9. Score precedent'!$C$3="Score",,Score TOTAL)</f>
        <v>0</v>
      </c>
      <c r="V42" s="172">
        <f>IF('9. Score precedent'!$C$3="Score",0,)</f>
        <v>0</v>
      </c>
      <c r="W42" s="172">
        <f>IF('9. Score precedent'!$C$3="Score",0,)</f>
        <v>0</v>
      </c>
      <c r="X42" s="172">
        <f>IF('9. Score precedent'!$C$3="Score",0,)</f>
        <v>0</v>
      </c>
      <c r="Y42" s="172">
        <f>IF('9. Score precedent'!$C$3="Score",0,)</f>
        <v>0</v>
      </c>
      <c r="Z42" s="172">
        <f>IF('9. Score precedent'!$C$3="Score",0,)</f>
        <v>0</v>
      </c>
      <c r="AA42" s="172">
        <f>IF('9. Score precedent'!$C$3="Score",0,)</f>
        <v>0</v>
      </c>
      <c r="AB42" s="172">
        <f>IF('9. Score precedent'!$C$3="Score",1,7)</f>
        <v>1</v>
      </c>
      <c r="AC42" s="172">
        <f>IF('9. Score precedent'!$C$3="Score",1,7)</f>
        <v>1</v>
      </c>
      <c r="AD42" s="172">
        <f>IF('9. Score precedent'!$C$3="Score",1,7)</f>
        <v>1</v>
      </c>
      <c r="AE42" s="172">
        <f>IF('9. Score precedent'!$C$3="Score",1,8)</f>
        <v>1</v>
      </c>
      <c r="AF42" s="172">
        <f>IF('9. Score precedent'!$C$3="Score",0,1)</f>
        <v>0</v>
      </c>
      <c r="AG42" s="172">
        <f>IF('9. Score precedent'!$C$3="Score",0,2)</f>
        <v>0</v>
      </c>
      <c r="AH42" s="172">
        <f>IF('9. Score precedent'!$C$3="Score",1,5)</f>
        <v>1</v>
      </c>
      <c r="AI42" s="172">
        <f>IF('9. Score precedent'!$C$3="Score",1,8)</f>
        <v>1</v>
      </c>
      <c r="AJ42" s="172">
        <f>IF('9. Score precedent'!$C$3="Score",2,10)</f>
        <v>2</v>
      </c>
      <c r="AK42" s="172">
        <f>IF('9. Score precedent'!$C$3="Score",2,10)</f>
        <v>2</v>
      </c>
      <c r="AL42" s="172">
        <f>IF('9. Score precedent'!$C$3="Score",2,9)</f>
        <v>2</v>
      </c>
      <c r="AM42" s="172">
        <f>IF('9. Score precedent'!$C$3="Score",2,9)</f>
        <v>2</v>
      </c>
      <c r="AN42" s="172">
        <f>IF('9. Score precedent'!$C$3="Score",1,7)</f>
        <v>1</v>
      </c>
      <c r="AO42" s="172">
        <f>IF('9. Score precedent'!$C$3="Score",1,7)</f>
        <v>1</v>
      </c>
      <c r="AP42" s="172">
        <f>IF('9. Score precedent'!$C$3="Score",1,5)</f>
        <v>1</v>
      </c>
      <c r="AQ42" s="172">
        <f>IF('9. Score precedent'!$C$3="Score",1,4)</f>
        <v>1</v>
      </c>
      <c r="AR42" s="172">
        <f>IF('9. Score precedent'!$C$3="Score",1,4)</f>
        <v>1</v>
      </c>
      <c r="AS42" s="189">
        <f>IF('9. Score precedent'!$C$3="Score",1,6)</f>
        <v>1</v>
      </c>
      <c r="AT42" s="4">
        <f>IF('9. Score precedent'!$C$3="Score",1,6)</f>
        <v>1</v>
      </c>
      <c r="AU42" s="4">
        <f>IF('9. Score precedent'!$C$3="Score",1,5)</f>
        <v>1</v>
      </c>
      <c r="AV42" s="4">
        <f>IF('9. Score precedent'!$C$3="Score",1,7)</f>
        <v>1</v>
      </c>
      <c r="AW42" s="4">
        <f>IF('9. Score precedent'!$C$3="Score",1,8)</f>
        <v>1</v>
      </c>
      <c r="AX42" s="4">
        <f>IF('9. Score precedent'!$C$3="Score",1,8)</f>
        <v>1</v>
      </c>
      <c r="AY42" s="4">
        <f>IF('9. Score precedent'!$C$3="Score",2,10)</f>
        <v>2</v>
      </c>
      <c r="AZ42" s="4">
        <f>IF('9. Score precedent'!$C$3="Score",2,9)</f>
        <v>2</v>
      </c>
      <c r="BA42" s="4">
        <f>IF('9. Score precedent'!$C$3="Score",2,11)</f>
        <v>2</v>
      </c>
      <c r="BB42" s="4">
        <f>IF('9. Score precedent'!$C$3="Score",2,11)</f>
        <v>2</v>
      </c>
      <c r="BC42" s="4">
        <f>IF('9. Score precedent'!$C$3="Score",1,8)</f>
        <v>1</v>
      </c>
      <c r="BD42" s="4">
        <f>IF('9. Score precedent'!$C$3="Score",1,6)</f>
        <v>1</v>
      </c>
      <c r="BE42" s="4">
        <f>IF('9. Score precedent'!$C$3="Score",1,5)</f>
        <v>1</v>
      </c>
      <c r="BF42" s="4">
        <f>IF('9. Score precedent'!$C$3="Score",1,5)</f>
        <v>1</v>
      </c>
      <c r="BG42" s="4">
        <f>IF('9. Score precedent'!$C$3="Score",1,5)</f>
        <v>1</v>
      </c>
      <c r="BH42" s="4">
        <f>IF('9. Score precedent'!$C$3="Score",1,4)</f>
        <v>1</v>
      </c>
      <c r="BI42" s="4">
        <f>IF('9. Score precedent'!$C$3="Score",1,6)</f>
        <v>1</v>
      </c>
      <c r="BJ42" s="4">
        <f>IF('9. Score precedent'!$C$3="Score",1,8)</f>
        <v>1</v>
      </c>
      <c r="BK42" s="4">
        <f>IF('9. Score precedent'!$C$3="Score",2,10)</f>
        <v>2</v>
      </c>
      <c r="BL42" s="4">
        <f>IF('9. Score precedent'!$C$3="Score",2,12)</f>
        <v>2</v>
      </c>
      <c r="BM42" s="4">
        <f>IF('9. Score precedent'!$C$3="Score",2,14)</f>
        <v>2</v>
      </c>
      <c r="BN42" s="4">
        <f>IF('9. Score precedent'!$C$3="Score",2,14)</f>
        <v>2</v>
      </c>
      <c r="BO42" s="4">
        <f>IF('9. Score precedent'!$C$3="Score",2,15)</f>
        <v>2</v>
      </c>
      <c r="BP42" s="4">
        <f>IF('9. Score precedent'!$C$3="Score",2,14)</f>
        <v>2</v>
      </c>
      <c r="BQ42" s="4">
        <f>IF('9. Score precedent'!$C$3="Score",2,12)</f>
        <v>2</v>
      </c>
      <c r="BR42" s="4">
        <f>IF('9. Score precedent'!$C$3="Score",2,10)</f>
        <v>2</v>
      </c>
      <c r="BS42" s="4">
        <f>IF('9. Score precedent'!$C$3="Score",2,11)</f>
        <v>2</v>
      </c>
      <c r="BT42" s="4">
        <f>IF('9. Score precedent'!$C$3="Score",2,10)</f>
        <v>2</v>
      </c>
      <c r="BU42" s="4">
        <f>IF('9. Score precedent'!$C$3="Score",2,9)</f>
        <v>2</v>
      </c>
      <c r="BV42" s="4">
        <f>IF('9. Score precedent'!$C$3="Score",1,7)</f>
        <v>1</v>
      </c>
      <c r="BW42" s="4">
        <f>IF('9. Score precedent'!$C$3="Score",1,6)</f>
        <v>1</v>
      </c>
      <c r="BX42" s="4">
        <f>IF('9. Score precedent'!$C$3="Score",1,8)</f>
        <v>1</v>
      </c>
      <c r="BY42" s="4">
        <f>IF('9. Score precedent'!$C$3="Score",2,10)</f>
        <v>2</v>
      </c>
      <c r="BZ42" s="4">
        <f>IF('9. Score precedent'!$C$3="Score",2,10)</f>
        <v>2</v>
      </c>
      <c r="CA42" s="4">
        <f>IF('9. Score precedent'!$C$3="Score",1,8)</f>
        <v>1</v>
      </c>
      <c r="CB42" s="4">
        <f>IF('9. Score precedent'!$C$3="Score",2,11)</f>
        <v>2</v>
      </c>
      <c r="CC42" s="4">
        <f>IF('9. Score precedent'!$C$3="Score",2,13)</f>
        <v>2</v>
      </c>
      <c r="CD42" s="4">
        <f>IF('9. Score precedent'!$C$3="Score",2,14)</f>
        <v>2</v>
      </c>
      <c r="CE42" s="4">
        <f>IF('9. Score precedent'!$C$3="Score",2,11)</f>
        <v>2</v>
      </c>
      <c r="CF42" s="4">
        <f>IF('9. Score precedent'!$C$3="Score",2,9)</f>
        <v>2</v>
      </c>
      <c r="CG42" s="4">
        <f>IF('9. Score precedent'!$C$3="Score",1,7)</f>
        <v>1</v>
      </c>
      <c r="CH42" s="4">
        <f>IF('9. Score precedent'!$C$3="Score",1,5)</f>
        <v>1</v>
      </c>
      <c r="CI42" s="4">
        <f>IF('9. Score precedent'!$C$3="Score",1,4)</f>
        <v>1</v>
      </c>
      <c r="CJ42" s="4">
        <f>IF('9. Score precedent'!$C$3="Score",0,2)</f>
        <v>0</v>
      </c>
      <c r="CK42" s="4">
        <f>IF('9. Score precedent'!$C$3="Score",0,2)</f>
        <v>0</v>
      </c>
      <c r="CL42" s="4">
        <f>IF('9. Score precedent'!$C$3="Score",0,3)</f>
        <v>0</v>
      </c>
      <c r="CM42" s="4">
        <f>IF('9. Score precedent'!$C$3="Score",1,4)</f>
        <v>1</v>
      </c>
      <c r="CN42" s="4">
        <f>IF('9. Score precedent'!$C$3="Score",0,3)</f>
        <v>0</v>
      </c>
      <c r="CO42" s="4">
        <f>IF('9. Score precedent'!$C$3="Score",0,3)</f>
        <v>0</v>
      </c>
      <c r="CP42" s="4">
        <f>IF('9. Score precedent'!$C$3="Score",1,6)</f>
        <v>1</v>
      </c>
      <c r="CQ42" s="4">
        <f>IF('9. Score precedent'!$C$3="Score",1,5)</f>
        <v>1</v>
      </c>
      <c r="CR42" s="4">
        <f>IF('9. Score precedent'!$C$3="Score",1,5)</f>
        <v>1</v>
      </c>
      <c r="CS42" s="4">
        <f>IF('9. Score precedent'!$C$3="Score",0,3)</f>
        <v>0</v>
      </c>
      <c r="CT42" s="4">
        <f>IF('9. Score precedent'!$C$3="Score",0,3)</f>
        <v>0</v>
      </c>
      <c r="CU42" s="4">
        <f>IF('9. Score precedent'!$C$3="Score",0,2)</f>
        <v>0</v>
      </c>
      <c r="CV42" s="4">
        <f>IF('9. Score precedent'!$C$3="Score",0,2)</f>
        <v>0</v>
      </c>
      <c r="CW42" s="4">
        <f>IF('9. Score precedent'!$C$3="Score",0,3)</f>
        <v>0</v>
      </c>
      <c r="CX42" s="4">
        <f>IF('9. Score precedent'!$C$3="Score",0,3)</f>
        <v>0</v>
      </c>
      <c r="CY42" s="4">
        <f>IF('9. Score precedent'!$C$3="Score",0,3)</f>
        <v>0</v>
      </c>
      <c r="CZ42" s="4">
        <f>IF('9. Score precedent'!$C$3="Score",0,6)</f>
        <v>0</v>
      </c>
      <c r="DA42" s="4">
        <f>IF('9. Score precedent'!$C$3="Score",0,6)</f>
        <v>0</v>
      </c>
    </row>
    <row r="43" spans="2:105" x14ac:dyDescent="0.35">
      <c r="B43" s="186" t="s">
        <v>661</v>
      </c>
      <c r="C43" s="187"/>
      <c r="D43" s="207">
        <f t="shared" si="4"/>
        <v>1.1176470588235294</v>
      </c>
      <c r="E43" s="187">
        <f>IF('9. Score precedent'!$C$3="Score",,)</f>
        <v>0</v>
      </c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>
        <f>IF('9. Score precedent'!$C$3="Score",,)</f>
        <v>0</v>
      </c>
      <c r="Q43" s="187">
        <f>IF('9. Score precedent'!$C$3="Score",,)</f>
        <v>0</v>
      </c>
      <c r="R43" s="187">
        <f>IF('9. Score precedent'!$C$3="Score",,)</f>
        <v>0</v>
      </c>
      <c r="S43" s="188">
        <f>IF('9. Score precedent'!$C$3="Score",,)</f>
        <v>0</v>
      </c>
      <c r="T43" s="187">
        <f>IF('9. Score precedent'!$C$3="Score",,)</f>
        <v>0</v>
      </c>
      <c r="U43" s="172">
        <f>IF('9. Score precedent'!$C$3="Score",,Score TOTAL)</f>
        <v>0</v>
      </c>
      <c r="V43" s="172">
        <f>IF('9. Score precedent'!$C$3="Score",0,)</f>
        <v>0</v>
      </c>
      <c r="W43" s="172">
        <f>IF('9. Score precedent'!$C$3="Score",0,)</f>
        <v>0</v>
      </c>
      <c r="X43" s="172">
        <f>IF('9. Score precedent'!$C$3="Score",0,)</f>
        <v>0</v>
      </c>
      <c r="Y43" s="172">
        <f>IF('9. Score precedent'!$C$3="Score",0,)</f>
        <v>0</v>
      </c>
      <c r="Z43" s="172">
        <f>IF('9. Score precedent'!$C$3="Score",0,)</f>
        <v>0</v>
      </c>
      <c r="AA43" s="172">
        <f>IF('9. Score precedent'!$C$3="Score",0,)</f>
        <v>0</v>
      </c>
      <c r="AB43" s="172">
        <f>IF('9. Score precedent'!$C$3="Score",1,7)</f>
        <v>1</v>
      </c>
      <c r="AC43" s="172">
        <f>IF('9. Score precedent'!$C$3="Score",2,10)</f>
        <v>2</v>
      </c>
      <c r="AD43" s="172">
        <f>IF('9. Score precedent'!$C$3="Score",2,10)</f>
        <v>2</v>
      </c>
      <c r="AE43" s="172">
        <f>IF('9. Score precedent'!$C$3="Score",2,12)</f>
        <v>2</v>
      </c>
      <c r="AF43" s="172">
        <f>IF('9. Score precedent'!$C$3="Score",2,13)</f>
        <v>2</v>
      </c>
      <c r="AG43" s="172">
        <f>IF('9. Score precedent'!$C$3="Score",2,12)</f>
        <v>2</v>
      </c>
      <c r="AH43" s="172">
        <f>IF('9. Score precedent'!$C$3="Score",2,10)</f>
        <v>2</v>
      </c>
      <c r="AI43" s="172">
        <f>IF('9. Score precedent'!$C$3="Score",1,8)</f>
        <v>1</v>
      </c>
      <c r="AJ43" s="172">
        <f>IF('9. Score precedent'!$C$3="Score",1,7)</f>
        <v>1</v>
      </c>
      <c r="AK43" s="172">
        <f>IF('9. Score precedent'!$C$3="Score",1,5)</f>
        <v>1</v>
      </c>
      <c r="AL43" s="172">
        <f>IF('9. Score precedent'!$C$3="Score",0,2)</f>
        <v>0</v>
      </c>
      <c r="AM43" s="172">
        <f>IF('9. Score precedent'!$C$3="Score",0,2)</f>
        <v>0</v>
      </c>
      <c r="AN43" s="172">
        <f>IF('9. Score precedent'!$C$3="Score",0,2)</f>
        <v>0</v>
      </c>
      <c r="AO43" s="172">
        <f>IF('9. Score precedent'!$C$3="Score",0,3)</f>
        <v>0</v>
      </c>
      <c r="AP43" s="172">
        <f>IF('9. Score precedent'!$C$3="Score",0,2)</f>
        <v>0</v>
      </c>
      <c r="AQ43" s="172">
        <f>IF('9. Score precedent'!$C$3="Score",1,5)</f>
        <v>1</v>
      </c>
      <c r="AR43" s="172">
        <f>IF('9. Score precedent'!$C$3="Score",1,6)</f>
        <v>1</v>
      </c>
      <c r="AS43" s="189">
        <f>IF('9. Score precedent'!$C$3="Score",1,5)</f>
        <v>1</v>
      </c>
      <c r="AT43" s="4">
        <f>IF('9. Score precedent'!$C$3="Score",1,6)</f>
        <v>1</v>
      </c>
      <c r="AU43" s="4">
        <f>IF('9. Score precedent'!$C$3="Score",1,8)</f>
        <v>1</v>
      </c>
      <c r="AV43" s="4">
        <f>IF('9. Score precedent'!$C$3="Score",1,7)</f>
        <v>1</v>
      </c>
      <c r="AW43" s="4">
        <f>IF('9. Score precedent'!$C$3="Score",2,12)</f>
        <v>2</v>
      </c>
      <c r="AX43" s="4">
        <f>IF('9. Score precedent'!$C$3="Score",2,11)</f>
        <v>2</v>
      </c>
      <c r="AY43" s="4">
        <f>IF('9. Score precedent'!$C$3="Score",2,13)</f>
        <v>2</v>
      </c>
      <c r="AZ43" s="4">
        <f>IF('9. Score precedent'!$C$3="Score",2,13)</f>
        <v>2</v>
      </c>
      <c r="BA43" s="4">
        <f>IF('9. Score precedent'!$C$3="Score",2,12)</f>
        <v>2</v>
      </c>
      <c r="BB43" s="4">
        <f>IF('9. Score precedent'!$C$3="Score",2,11)</f>
        <v>2</v>
      </c>
      <c r="BC43" s="4">
        <f>IF('9. Score precedent'!$C$3="Score",2,12)</f>
        <v>2</v>
      </c>
      <c r="BD43" s="4">
        <f>IF('9. Score precedent'!$C$3="Score",2,10)</f>
        <v>2</v>
      </c>
      <c r="BE43" s="4">
        <f>IF('9. Score precedent'!$C$3="Score",2,13)</f>
        <v>2</v>
      </c>
      <c r="BF43" s="4">
        <f>IF('9. Score precedent'!$C$3="Score",2,13)</f>
        <v>2</v>
      </c>
      <c r="BG43" s="4">
        <f>IF('9. Score precedent'!$C$3="Score",2,13)</f>
        <v>2</v>
      </c>
      <c r="BH43" s="4">
        <f>IF('9. Score precedent'!$C$3="Score",2,12)</f>
        <v>2</v>
      </c>
      <c r="BI43" s="4">
        <f>IF('9. Score precedent'!$C$3="Score",2,9)</f>
        <v>2</v>
      </c>
      <c r="BJ43" s="4">
        <f>IF('9. Score precedent'!$C$3="Score",1,7)</f>
        <v>1</v>
      </c>
      <c r="BK43" s="4">
        <f>IF('9. Score precedent'!$C$3="Score",1,6)</f>
        <v>1</v>
      </c>
      <c r="BL43" s="4">
        <f>IF('9. Score precedent'!$C$3="Score",1,4)</f>
        <v>1</v>
      </c>
      <c r="BM43" s="4">
        <f>IF('9. Score precedent'!$C$3="Score",0,2)</f>
        <v>0</v>
      </c>
      <c r="BN43" s="4">
        <f>IF('9. Score precedent'!$C$3="Score",0,2)</f>
        <v>0</v>
      </c>
      <c r="BO43" s="4">
        <f>IF('9. Score precedent'!$C$3="Score",0,2)</f>
        <v>0</v>
      </c>
      <c r="BP43" s="4">
        <f>IF('9. Score precedent'!$C$3="Score",0,3)</f>
        <v>0</v>
      </c>
      <c r="BQ43" s="4">
        <f>IF('9. Score precedent'!$C$3="Score",1,5)</f>
        <v>1</v>
      </c>
      <c r="BR43" s="4">
        <f>IF('9. Score precedent'!$C$3="Score",1,6)</f>
        <v>1</v>
      </c>
      <c r="BS43" s="4">
        <f>IF('9. Score precedent'!$C$3="Score",1,8)</f>
        <v>1</v>
      </c>
      <c r="BT43" s="4">
        <f>IF('9. Score precedent'!$C$3="Score",2,10)</f>
        <v>2</v>
      </c>
      <c r="BU43" s="4">
        <f>IF('9. Score precedent'!$C$3="Score",2,10)</f>
        <v>2</v>
      </c>
      <c r="BV43" s="4">
        <f>IF('9. Score precedent'!$C$3="Score",2,12)</f>
        <v>2</v>
      </c>
      <c r="BW43" s="4">
        <f>IF('9. Score precedent'!$C$3="Score",2,12)</f>
        <v>2</v>
      </c>
      <c r="BX43" s="4">
        <f>IF('9. Score precedent'!$C$3="Score",2,13)</f>
        <v>2</v>
      </c>
      <c r="BY43" s="4">
        <f>IF('9. Score precedent'!$C$3="Score",2,10)</f>
        <v>2</v>
      </c>
      <c r="BZ43" s="4">
        <f>IF('9. Score precedent'!$C$3="Score",2,12)</f>
        <v>2</v>
      </c>
      <c r="CA43" s="4">
        <f>IF('9. Score precedent'!$C$3="Score",2,13)</f>
        <v>2</v>
      </c>
      <c r="CB43" s="4">
        <f>IF('9. Score precedent'!$C$3="Score",2,13)</f>
        <v>2</v>
      </c>
      <c r="CC43" s="4">
        <f>IF('9. Score precedent'!$C$3="Score",2,11)</f>
        <v>2</v>
      </c>
      <c r="CD43" s="4">
        <f>IF('9. Score precedent'!$C$3="Score",2,11)</f>
        <v>2</v>
      </c>
      <c r="CE43" s="4">
        <f>IF('9. Score precedent'!$C$3="Score",2,13)</f>
        <v>2</v>
      </c>
      <c r="CF43" s="4">
        <f>IF('9. Score precedent'!$C$3="Score",2,14)</f>
        <v>2</v>
      </c>
      <c r="CG43" s="4">
        <f>IF('9. Score precedent'!$C$3="Score",2,14)</f>
        <v>2</v>
      </c>
      <c r="CH43" s="4">
        <f>IF('9. Score precedent'!$C$3="Score",2,15)</f>
        <v>2</v>
      </c>
      <c r="CI43" s="4">
        <f>IF('9. Score precedent'!$C$3="Score",2,15)</f>
        <v>2</v>
      </c>
      <c r="CJ43" s="4">
        <f>IF('9. Score precedent'!$C$3="Score",2,14)</f>
        <v>2</v>
      </c>
      <c r="CK43" s="4">
        <f>IF('9. Score precedent'!$C$3="Score",2,13)</f>
        <v>2</v>
      </c>
      <c r="CL43" s="4">
        <f>IF('9. Score precedent'!$C$3="Score",2,9)</f>
        <v>2</v>
      </c>
      <c r="CM43" s="4">
        <f>IF('9. Score precedent'!$C$3="Score",1,8)</f>
        <v>1</v>
      </c>
      <c r="CN43" s="4">
        <f>IF('9. Score precedent'!$C$3="Score",1,6)</f>
        <v>1</v>
      </c>
      <c r="CO43" s="4">
        <f>IF('9. Score precedent'!$C$3="Score",0,2)</f>
        <v>0</v>
      </c>
      <c r="CP43" s="4">
        <f>IF('9. Score precedent'!$C$3="Score",0,2)</f>
        <v>0</v>
      </c>
      <c r="CQ43" s="4">
        <f>IF('9. Score precedent'!$C$3="Score",0,2)</f>
        <v>0</v>
      </c>
      <c r="CR43" s="4">
        <f>IF('9. Score precedent'!$C$3="Score",0,2)</f>
        <v>0</v>
      </c>
      <c r="CS43" s="4">
        <f>IF('9. Score precedent'!$C$3="Score",0,2)</f>
        <v>0</v>
      </c>
      <c r="CT43" s="4">
        <f>IF('9. Score precedent'!$C$3="Score",0,1)</f>
        <v>0</v>
      </c>
      <c r="CU43" s="4">
        <f>IF('9. Score precedent'!$C$3="Score",0,2)</f>
        <v>0</v>
      </c>
      <c r="CV43" s="4">
        <f>IF('9. Score precedent'!$C$3="Score",0,2)</f>
        <v>0</v>
      </c>
      <c r="CW43" s="4">
        <f>IF('9. Score precedent'!$C$3="Score",0,2)</f>
        <v>0</v>
      </c>
      <c r="CX43" s="4">
        <f>IF('9. Score precedent'!$C$3="Score",0,2)</f>
        <v>0</v>
      </c>
      <c r="CY43" s="4">
        <f>IF('9. Score precedent'!$C$3="Score",1,5)</f>
        <v>1</v>
      </c>
      <c r="CZ43" s="4">
        <f>IF('9. Score precedent'!$C$3="Score",0,7)</f>
        <v>0</v>
      </c>
      <c r="DA43" s="4">
        <f>IF('9. Score precedent'!$C$3="Score",0,8)</f>
        <v>0</v>
      </c>
    </row>
    <row r="44" spans="2:105" x14ac:dyDescent="0.35">
      <c r="B44" s="186" t="s">
        <v>662</v>
      </c>
      <c r="C44" s="187"/>
      <c r="D44" s="207">
        <f t="shared" si="4"/>
        <v>1.1647058823529413</v>
      </c>
      <c r="E44" s="187">
        <f>IF('9. Score precedent'!$C$3="Score",,)</f>
        <v>0</v>
      </c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>
        <f>IF('9. Score precedent'!$C$3="Score",,)</f>
        <v>0</v>
      </c>
      <c r="Q44" s="188">
        <f>IF('9. Score precedent'!$C$3="Score",,)</f>
        <v>0</v>
      </c>
      <c r="R44" s="187">
        <f>IF('9. Score precedent'!$C$3="Score",,)</f>
        <v>0</v>
      </c>
      <c r="S44" s="188">
        <f>IF('9. Score precedent'!$C$3="Score",,)</f>
        <v>0</v>
      </c>
      <c r="T44" s="187">
        <f>IF('9. Score precedent'!$C$3="Score",,)</f>
        <v>0</v>
      </c>
      <c r="U44" s="172">
        <f>IF('9. Score precedent'!$C$3="Score",,Score TOTAL)</f>
        <v>0</v>
      </c>
      <c r="V44" s="172">
        <f>IF('9. Score precedent'!$C$3="Score",0,)</f>
        <v>0</v>
      </c>
      <c r="W44" s="172">
        <f>IF('9. Score precedent'!$C$3="Score",0,)</f>
        <v>0</v>
      </c>
      <c r="X44" s="172">
        <f>IF('9. Score precedent'!$C$3="Score",0,)</f>
        <v>0</v>
      </c>
      <c r="Y44" s="172">
        <f>IF('9. Score precedent'!$C$3="Score",0,)</f>
        <v>0</v>
      </c>
      <c r="Z44" s="172">
        <f>IF('9. Score precedent'!$C$3="Score",0,)</f>
        <v>0</v>
      </c>
      <c r="AA44" s="172">
        <f>IF('9. Score precedent'!$C$3="Score",0,)</f>
        <v>0</v>
      </c>
      <c r="AB44" s="172">
        <f>IF('9. Score precedent'!$C$3="Score",1,7)</f>
        <v>1</v>
      </c>
      <c r="AC44" s="172">
        <f>IF('9. Score precedent'!$C$3="Score",1,7)</f>
        <v>1</v>
      </c>
      <c r="AD44" s="172">
        <f>IF('9. Score precedent'!$C$3="Score",1,7)</f>
        <v>1</v>
      </c>
      <c r="AE44" s="172">
        <f>IF('9. Score precedent'!$C$3="Score",1,8)</f>
        <v>1</v>
      </c>
      <c r="AF44" s="172">
        <f>IF('9. Score precedent'!$C$3="Score",1,8)</f>
        <v>1</v>
      </c>
      <c r="AG44" s="172">
        <f>IF('9. Score precedent'!$C$3="Score",1,7)</f>
        <v>1</v>
      </c>
      <c r="AH44" s="172">
        <f>IF('9. Score precedent'!$C$3="Score",2,10)</f>
        <v>2</v>
      </c>
      <c r="AI44" s="172">
        <f>IF('9. Score precedent'!$C$3="Score",2,14)</f>
        <v>2</v>
      </c>
      <c r="AJ44" s="172">
        <f>IF('9. Score precedent'!$C$3="Score",2,15)</f>
        <v>2</v>
      </c>
      <c r="AK44" s="172">
        <f>IF('9. Score precedent'!$C$3="Score",2,15)</f>
        <v>2</v>
      </c>
      <c r="AL44" s="172">
        <f>IF('9. Score precedent'!$C$3="Score",2,14)</f>
        <v>2</v>
      </c>
      <c r="AM44" s="172">
        <f>IF('9. Score precedent'!$C$3="Score",2,12)</f>
        <v>2</v>
      </c>
      <c r="AN44" s="172">
        <f>IF('9. Score precedent'!$C$3="Score",2,13)</f>
        <v>2</v>
      </c>
      <c r="AO44" s="172">
        <f>IF('9. Score precedent'!$C$3="Score",2,13)</f>
        <v>2</v>
      </c>
      <c r="AP44" s="172">
        <f>IF('9. Score precedent'!$C$3="Score",2,9)</f>
        <v>2</v>
      </c>
      <c r="AQ44" s="172">
        <f>IF('9. Score precedent'!$C$3="Score",1,8)</f>
        <v>1</v>
      </c>
      <c r="AR44" s="172">
        <f>IF('9. Score precedent'!$C$3="Score",2,9)</f>
        <v>2</v>
      </c>
      <c r="AS44" s="189">
        <f>IF('9. Score precedent'!$C$3="Score",2,9)</f>
        <v>2</v>
      </c>
      <c r="AT44" s="4">
        <f>IF('9. Score precedent'!$C$3="Score",2,9)</f>
        <v>2</v>
      </c>
      <c r="AU44" s="4">
        <f>IF('9. Score precedent'!$C$3="Score",1,7)</f>
        <v>1</v>
      </c>
      <c r="AV44" s="4">
        <f>IF('9. Score precedent'!$C$3="Score",1,5)</f>
        <v>1</v>
      </c>
      <c r="AW44" s="4">
        <f>IF('9. Score precedent'!$C$3="Score",1,5)</f>
        <v>1</v>
      </c>
      <c r="AX44" s="4">
        <f>IF('9. Score precedent'!$C$3="Score",1,5)</f>
        <v>1</v>
      </c>
      <c r="AY44" s="4">
        <f>IF('9. Score precedent'!$C$3="Score",1,5)</f>
        <v>1</v>
      </c>
      <c r="AZ44" s="4">
        <f>IF('9. Score precedent'!$C$3="Score",1,6)</f>
        <v>1</v>
      </c>
      <c r="BA44" s="4">
        <f>IF('9. Score precedent'!$C$3="Score",1,7)</f>
        <v>1</v>
      </c>
      <c r="BB44" s="4">
        <f>IF('9. Score precedent'!$C$3="Score",1,6)</f>
        <v>1</v>
      </c>
      <c r="BC44" s="4">
        <f>IF('9. Score precedent'!$C$3="Score",1,6)</f>
        <v>1</v>
      </c>
      <c r="BD44" s="4">
        <f>IF('9. Score precedent'!$C$3="Score",1,6)</f>
        <v>1</v>
      </c>
      <c r="BE44" s="4">
        <f>IF('9. Score precedent'!$C$3="Score",1,6)</f>
        <v>1</v>
      </c>
      <c r="BF44" s="4">
        <f>IF('9. Score precedent'!$C$3="Score",1,4)</f>
        <v>1</v>
      </c>
      <c r="BG44" s="4">
        <f>IF('9. Score precedent'!$C$3="Score",1,4)</f>
        <v>1</v>
      </c>
      <c r="BH44" s="4">
        <f>IF('9. Score precedent'!$C$3="Score",1,4)</f>
        <v>1</v>
      </c>
      <c r="BI44" s="4">
        <f>IF('9. Score precedent'!$C$3="Score",1,6)</f>
        <v>1</v>
      </c>
      <c r="BJ44" s="4">
        <f>IF('9. Score precedent'!$C$3="Score",2,9)</f>
        <v>2</v>
      </c>
      <c r="BK44" s="4">
        <f>IF('9. Score precedent'!$C$3="Score",2,11)</f>
        <v>2</v>
      </c>
      <c r="BL44" s="4">
        <f>IF('9. Score precedent'!$C$3="Score",1,7)</f>
        <v>1</v>
      </c>
      <c r="BM44" s="4">
        <f>IF('9. Score precedent'!$C$3="Score",2,10)</f>
        <v>2</v>
      </c>
      <c r="BN44" s="4">
        <f>IF('9. Score precedent'!$C$3="Score",2,9)</f>
        <v>2</v>
      </c>
      <c r="BO44" s="4">
        <f>IF('9. Score precedent'!$C$3="Score",1,7)</f>
        <v>1</v>
      </c>
      <c r="BP44" s="4">
        <f>IF('9. Score precedent'!$C$3="Score",1,6)</f>
        <v>1</v>
      </c>
      <c r="BQ44" s="4">
        <f>IF('9. Score precedent'!$C$3="Score",1,8)</f>
        <v>1</v>
      </c>
      <c r="BR44" s="4">
        <f>IF('9. Score precedent'!$C$3="Score",2,9)</f>
        <v>2</v>
      </c>
      <c r="BS44" s="4">
        <f>IF('9. Score precedent'!$C$3="Score",1,8)</f>
        <v>1</v>
      </c>
      <c r="BT44" s="4">
        <f>IF('9. Score precedent'!$C$3="Score",2,10)</f>
        <v>2</v>
      </c>
      <c r="BU44" s="4">
        <f>IF('9. Score precedent'!$C$3="Score",2,9)</f>
        <v>2</v>
      </c>
      <c r="BV44" s="4">
        <f>IF('9. Score precedent'!$C$3="Score",2,12)</f>
        <v>2</v>
      </c>
      <c r="BW44" s="4">
        <f>IF('9. Score precedent'!$C$3="Score",2,12)</f>
        <v>2</v>
      </c>
      <c r="BX44" s="4">
        <f>IF('9. Score precedent'!$C$3="Score",2,9)</f>
        <v>2</v>
      </c>
      <c r="BY44" s="4">
        <f>IF('9. Score precedent'!$C$3="Score",2,9)</f>
        <v>2</v>
      </c>
      <c r="BZ44" s="4">
        <f>IF('9. Score precedent'!$C$3="Score",1,8)</f>
        <v>1</v>
      </c>
      <c r="CA44" s="4">
        <f>IF('9. Score precedent'!$C$3="Score",2,10)</f>
        <v>2</v>
      </c>
      <c r="CB44" s="4">
        <f>IF('9. Score precedent'!$C$3="Score",1,8)</f>
        <v>1</v>
      </c>
      <c r="CC44" s="4">
        <f>IF('9. Score precedent'!$C$3="Score",1,7)</f>
        <v>1</v>
      </c>
      <c r="CD44" s="4">
        <f>IF('9. Score precedent'!$C$3="Score",1,8)</f>
        <v>1</v>
      </c>
      <c r="CE44" s="4">
        <f>IF('9. Score precedent'!$C$3="Score",1,8)</f>
        <v>1</v>
      </c>
      <c r="CF44" s="4">
        <f>IF('9. Score precedent'!$C$3="Score",1,8)</f>
        <v>1</v>
      </c>
      <c r="CG44" s="4">
        <f>IF('9. Score precedent'!$C$3="Score",1,6)</f>
        <v>1</v>
      </c>
      <c r="CH44" s="4">
        <f>IF('9. Score precedent'!$C$3="Score",1,7)</f>
        <v>1</v>
      </c>
      <c r="CI44" s="4">
        <f>IF('9. Score precedent'!$C$3="Score",1,6)</f>
        <v>1</v>
      </c>
      <c r="CJ44" s="4">
        <f>IF('9. Score precedent'!$C$3="Score",1,6)</f>
        <v>1</v>
      </c>
      <c r="CK44" s="4">
        <f>IF('9. Score precedent'!$C$3="Score",1,6)</f>
        <v>1</v>
      </c>
      <c r="CL44" s="4">
        <f>IF('9. Score precedent'!$C$3="Score",1,4)</f>
        <v>1</v>
      </c>
      <c r="CM44" s="4">
        <f>IF('9. Score precedent'!$C$3="Score",1,4)</f>
        <v>1</v>
      </c>
      <c r="CN44" s="4">
        <f>IF('9. Score precedent'!$C$3="Score",1,6)</f>
        <v>1</v>
      </c>
      <c r="CO44" s="4">
        <f>IF('9. Score precedent'!$C$3="Score",0,2)</f>
        <v>0</v>
      </c>
      <c r="CP44" s="4">
        <f>IF('9. Score precedent'!$C$3="Score",1,5)</f>
        <v>1</v>
      </c>
      <c r="CQ44" s="4">
        <f>IF('9. Score precedent'!$C$3="Score",1,6)</f>
        <v>1</v>
      </c>
      <c r="CR44" s="4">
        <f>IF('9. Score precedent'!$C$3="Score",1,4)</f>
        <v>1</v>
      </c>
      <c r="CS44" s="4">
        <f>IF('9. Score precedent'!$C$3="Score",1,7)</f>
        <v>1</v>
      </c>
      <c r="CT44" s="4">
        <f>IF('9. Score precedent'!$C$3="Score",1,8)</f>
        <v>1</v>
      </c>
      <c r="CU44" s="4">
        <f>IF('9. Score precedent'!$C$3="Score",1,7)</f>
        <v>1</v>
      </c>
      <c r="CV44" s="4">
        <f>IF('9. Score precedent'!$C$3="Score",1,6)</f>
        <v>1</v>
      </c>
      <c r="CW44" s="4">
        <f>IF('9. Score precedent'!$C$3="Score",1,6)</f>
        <v>1</v>
      </c>
      <c r="CX44" s="4">
        <f>IF('9. Score precedent'!$C$3="Score",1,6)</f>
        <v>1</v>
      </c>
      <c r="CY44" s="4">
        <f>IF('9. Score precedent'!$C$3="Score",1,8)</f>
        <v>1</v>
      </c>
      <c r="CZ44" s="4">
        <f>IF('9. Score precedent'!$C$3="Score",0,7)</f>
        <v>0</v>
      </c>
      <c r="DA44" s="4">
        <f>IF('9. Score precedent'!$C$3="Score",0,8)</f>
        <v>0</v>
      </c>
    </row>
    <row r="45" spans="2:105" x14ac:dyDescent="0.35">
      <c r="B45" s="186" t="s">
        <v>663</v>
      </c>
      <c r="C45" s="187"/>
      <c r="D45" s="207">
        <f t="shared" si="4"/>
        <v>0.29411764705882354</v>
      </c>
      <c r="E45" s="187">
        <f>IF('9. Score precedent'!$C$3="Score",,)</f>
        <v>0</v>
      </c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8">
        <f>IF('9. Score precedent'!$C$3="Score",,)</f>
        <v>0</v>
      </c>
      <c r="Q45" s="187">
        <f>IF('9. Score precedent'!$C$3="Score",,)</f>
        <v>0</v>
      </c>
      <c r="R45" s="187">
        <f>IF('9. Score precedent'!$C$3="Score",,)</f>
        <v>0</v>
      </c>
      <c r="S45" s="187">
        <f>IF('9. Score precedent'!$C$3="Score",,)</f>
        <v>0</v>
      </c>
      <c r="T45" s="188">
        <f>IF('9. Score precedent'!$C$3="Score",,)</f>
        <v>0</v>
      </c>
      <c r="U45" s="172">
        <f>IF('9. Score precedent'!$C$3="Score",,Score TOTAL)</f>
        <v>0</v>
      </c>
      <c r="V45" s="172">
        <f>IF('9. Score precedent'!$C$3="Score",0,)</f>
        <v>0</v>
      </c>
      <c r="W45" s="172">
        <f>IF('9. Score precedent'!$C$3="Score",0,)</f>
        <v>0</v>
      </c>
      <c r="X45" s="172">
        <f>IF('9. Score precedent'!$C$3="Score",0,)</f>
        <v>0</v>
      </c>
      <c r="Y45" s="172">
        <f>IF('9. Score precedent'!$C$3="Score",0,)</f>
        <v>0</v>
      </c>
      <c r="Z45" s="172">
        <f>IF('9. Score precedent'!$C$3="Score",0,)</f>
        <v>0</v>
      </c>
      <c r="AA45" s="172">
        <f>IF('9. Score precedent'!$C$3="Score",0,)</f>
        <v>0</v>
      </c>
      <c r="AB45" s="172">
        <f>IF('9. Score precedent'!$C$3="Score",0,0)</f>
        <v>0</v>
      </c>
      <c r="AC45" s="172">
        <f>IF('9. Score precedent'!$C$3="Score",0,0)</f>
        <v>0</v>
      </c>
      <c r="AD45" s="172">
        <f>IF('9. Score precedent'!$C$3="Score",0,1)</f>
        <v>0</v>
      </c>
      <c r="AE45" s="172">
        <f>IF('9. Score precedent'!$C$3="Score",0,0)</f>
        <v>0</v>
      </c>
      <c r="AF45" s="172">
        <f>IF('9. Score precedent'!$C$3="Score",0,2)</f>
        <v>0</v>
      </c>
      <c r="AG45" s="172">
        <f>IF('9. Score precedent'!$C$3="Score",0,2)</f>
        <v>0</v>
      </c>
      <c r="AH45" s="172">
        <f>IF('9. Score precedent'!$C$3="Score",1,4)</f>
        <v>1</v>
      </c>
      <c r="AI45" s="172">
        <f>IF('9. Score precedent'!$C$3="Score",1,4)</f>
        <v>1</v>
      </c>
      <c r="AJ45" s="172">
        <f>IF('9. Score precedent'!$C$3="Score",1,4)</f>
        <v>1</v>
      </c>
      <c r="AK45" s="172">
        <f>IF('9. Score precedent'!$C$3="Score",1,4)</f>
        <v>1</v>
      </c>
      <c r="AL45" s="172">
        <f>IF('9. Score precedent'!$C$3="Score",1,5)</f>
        <v>1</v>
      </c>
      <c r="AM45" s="172">
        <f>IF('9. Score precedent'!$C$3="Score",1,4)</f>
        <v>1</v>
      </c>
      <c r="AN45" s="172">
        <f>IF('9. Score precedent'!$C$3="Score",1,4)</f>
        <v>1</v>
      </c>
      <c r="AO45" s="172">
        <f>IF('9. Score precedent'!$C$3="Score",0,2)</f>
        <v>0</v>
      </c>
      <c r="AP45" s="172">
        <f>IF('9. Score precedent'!$C$3="Score",0,2)</f>
        <v>0</v>
      </c>
      <c r="AQ45" s="172">
        <f>IF('9. Score precedent'!$C$3="Score",0,2)</f>
        <v>0</v>
      </c>
      <c r="AR45" s="172">
        <f>IF('9. Score precedent'!$C$3="Score",0,2)</f>
        <v>0</v>
      </c>
      <c r="AS45" s="189">
        <f>IF('9. Score precedent'!$C$3="Score",0,2)</f>
        <v>0</v>
      </c>
      <c r="AT45" s="4">
        <f>IF('9. Score precedent'!$C$3="Score",0,2)</f>
        <v>0</v>
      </c>
      <c r="AU45" s="4">
        <f>IF('9. Score precedent'!$C$3="Score",0,3)</f>
        <v>0</v>
      </c>
      <c r="AV45" s="4">
        <f>IF('9. Score precedent'!$C$3="Score",0,2)</f>
        <v>0</v>
      </c>
      <c r="AW45" s="4">
        <f>IF('9. Score precedent'!$C$3="Score",0,2)</f>
        <v>0</v>
      </c>
      <c r="AX45" s="4">
        <f>IF('9. Score precedent'!$C$3="Score",0,2)</f>
        <v>0</v>
      </c>
      <c r="AY45" s="4">
        <f>IF('9. Score precedent'!$C$3="Score",0,3)</f>
        <v>0</v>
      </c>
      <c r="AZ45" s="4">
        <f>IF('9. Score precedent'!$C$3="Score",0,1)</f>
        <v>0</v>
      </c>
      <c r="BA45" s="4">
        <f>IF('9. Score precedent'!$C$3="Score",0,1)</f>
        <v>0</v>
      </c>
      <c r="BB45" s="4">
        <f>IF('9. Score precedent'!$C$3="Score",0,0)</f>
        <v>0</v>
      </c>
      <c r="BC45" s="4">
        <f>IF('9. Score precedent'!$C$3="Score",0,3)</f>
        <v>0</v>
      </c>
      <c r="BD45" s="4">
        <f>IF('9. Score precedent'!$C$3="Score",1,4)</f>
        <v>1</v>
      </c>
      <c r="BE45" s="4">
        <f>IF('9. Score precedent'!$C$3="Score",1,4)</f>
        <v>1</v>
      </c>
      <c r="BF45" s="4">
        <f>IF('9. Score precedent'!$C$3="Score",1,4)</f>
        <v>1</v>
      </c>
      <c r="BG45" s="4">
        <f>IF('9. Score precedent'!$C$3="Score",1,5)</f>
        <v>1</v>
      </c>
      <c r="BH45" s="4">
        <f>IF('9. Score precedent'!$C$3="Score",1,5)</f>
        <v>1</v>
      </c>
      <c r="BI45" s="4">
        <f>IF('9. Score precedent'!$C$3="Score",1,6)</f>
        <v>1</v>
      </c>
      <c r="BJ45" s="4">
        <f>IF('9. Score precedent'!$C$3="Score",1,5)</f>
        <v>1</v>
      </c>
      <c r="BK45" s="4">
        <f>IF('9. Score precedent'!$C$3="Score",1,4)</f>
        <v>1</v>
      </c>
      <c r="BL45" s="4">
        <f>IF('9. Score precedent'!$C$3="Score",1,6)</f>
        <v>1</v>
      </c>
      <c r="BM45" s="4">
        <f>IF('9. Score precedent'!$C$3="Score",1,4)</f>
        <v>1</v>
      </c>
      <c r="BN45" s="4">
        <f>IF('9. Score precedent'!$C$3="Score",1,4)</f>
        <v>1</v>
      </c>
      <c r="BO45" s="4">
        <f>IF('9. Score precedent'!$C$3="Score",1,5)</f>
        <v>1</v>
      </c>
      <c r="BP45" s="4">
        <f>IF('9. Score precedent'!$C$3="Score",1,5)</f>
        <v>1</v>
      </c>
      <c r="BQ45" s="4">
        <f>IF('9. Score precedent'!$C$3="Score",1,5)</f>
        <v>1</v>
      </c>
      <c r="BR45" s="4">
        <f>IF('9. Score precedent'!$C$3="Score",1,7)</f>
        <v>1</v>
      </c>
      <c r="BS45" s="4">
        <f>IF('9. Score precedent'!$C$3="Score",1,6)</f>
        <v>1</v>
      </c>
      <c r="BT45" s="4">
        <f>IF('9. Score precedent'!$C$3="Score",1,6)</f>
        <v>1</v>
      </c>
      <c r="BU45" s="4">
        <f>IF('9. Score precedent'!$C$3="Score",1,6)</f>
        <v>1</v>
      </c>
      <c r="BV45" s="4">
        <f>IF('9. Score precedent'!$C$3="Score",0,6)</f>
        <v>0</v>
      </c>
      <c r="BW45" s="4">
        <f>IF('9. Score precedent'!$C$3="Score",0,5)</f>
        <v>0</v>
      </c>
      <c r="BX45" s="4">
        <f>IF('9. Score precedent'!$C$3="Score",0,5)</f>
        <v>0</v>
      </c>
      <c r="BY45" s="4">
        <f>IF('9. Score precedent'!$C$3="Score",0,3)</f>
        <v>0</v>
      </c>
      <c r="BZ45" s="4">
        <f>IF('9. Score precedent'!$C$3="Score",0,3)</f>
        <v>0</v>
      </c>
      <c r="CA45" s="4">
        <f>IF('9. Score precedent'!$C$3="Score",0,4)</f>
        <v>0</v>
      </c>
      <c r="CB45" s="4">
        <f>IF('9. Score precedent'!$C$3="Score",0,3)</f>
        <v>0</v>
      </c>
      <c r="CC45" s="4">
        <f>IF('9. Score precedent'!$C$3="Score",0,4)</f>
        <v>0</v>
      </c>
      <c r="CD45" s="4">
        <f>IF('9. Score precedent'!$C$3="Score",0,4)</f>
        <v>0</v>
      </c>
      <c r="CE45" s="4">
        <f>IF('9. Score precedent'!$C$3="Score",0,4)</f>
        <v>0</v>
      </c>
      <c r="CF45" s="4">
        <f>IF('9. Score precedent'!$C$3="Score",0,6)</f>
        <v>0</v>
      </c>
      <c r="CG45" s="4">
        <f>IF('9. Score precedent'!$C$3="Score",0,6)</f>
        <v>0</v>
      </c>
      <c r="CH45" s="4">
        <f>IF('9. Score precedent'!$C$3="Score",0,5)</f>
        <v>0</v>
      </c>
      <c r="CI45" s="4">
        <f>IF('9. Score precedent'!$C$3="Score",0,5)</f>
        <v>0</v>
      </c>
      <c r="CJ45" s="4">
        <f>IF('9. Score precedent'!$C$3="Score",0,4)</f>
        <v>0</v>
      </c>
      <c r="CK45" s="4">
        <f>IF('9. Score precedent'!$C$3="Score",0,3)</f>
        <v>0</v>
      </c>
      <c r="CL45" s="4">
        <f>IF('9. Score precedent'!$C$3="Score",0,3)</f>
        <v>0</v>
      </c>
      <c r="CM45" s="4">
        <f>IF('9. Score precedent'!$C$3="Score",0,0)</f>
        <v>0</v>
      </c>
      <c r="CN45" s="4">
        <f>IF('9. Score precedent'!$C$3="Score",0,0)</f>
        <v>0</v>
      </c>
      <c r="CO45" s="4">
        <f>IF('9. Score precedent'!$C$3="Score",0,2)</f>
        <v>0</v>
      </c>
      <c r="CP45" s="4">
        <f>IF('9. Score precedent'!$C$3="Score",0,2)</f>
        <v>0</v>
      </c>
      <c r="CQ45" s="4">
        <f>IF('9. Score precedent'!$C$3="Score",0,2)</f>
        <v>0</v>
      </c>
      <c r="CR45" s="4">
        <f>IF('9. Score precedent'!$C$3="Score",0,2)</f>
        <v>0</v>
      </c>
      <c r="CS45" s="4">
        <f>IF('9. Score precedent'!$C$3="Score",0,2)</f>
        <v>0</v>
      </c>
      <c r="CT45" s="4">
        <f>IF('9. Score precedent'!$C$3="Score",0,2)</f>
        <v>0</v>
      </c>
      <c r="CU45" s="4">
        <f>IF('9. Score precedent'!$C$3="Score",0,2)</f>
        <v>0</v>
      </c>
      <c r="CV45" s="4">
        <f>IF('9. Score precedent'!$C$3="Score",0,2)</f>
        <v>0</v>
      </c>
      <c r="CW45" s="4">
        <f>IF('9. Score precedent'!$C$3="Score",0,2)</f>
        <v>0</v>
      </c>
      <c r="CX45" s="4">
        <f>IF('9. Score precedent'!$C$3="Score",0,2)</f>
        <v>0</v>
      </c>
      <c r="CY45" s="4">
        <f>IF('9. Score precedent'!$C$3="Score",0,2)</f>
        <v>0</v>
      </c>
      <c r="CZ45" s="4">
        <f>IF('9. Score precedent'!$C$3="Score",0,2)</f>
        <v>0</v>
      </c>
      <c r="DA45" s="4">
        <f>IF('9. Score precedent'!$C$3="Score",0,2)</f>
        <v>0</v>
      </c>
    </row>
    <row r="46" spans="2:105" x14ac:dyDescent="0.35">
      <c r="B46" s="186" t="s">
        <v>664</v>
      </c>
      <c r="C46" s="187"/>
      <c r="D46" s="207">
        <f t="shared" si="4"/>
        <v>1.4</v>
      </c>
      <c r="E46" s="188">
        <f>IF('9. Score precedent'!$C$3="Score",,)</f>
        <v>0</v>
      </c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7">
        <f>IF('9. Score precedent'!$C$3="Score",,)</f>
        <v>0</v>
      </c>
      <c r="Q46" s="188">
        <f>IF('9. Score precedent'!$C$3="Score",,)</f>
        <v>0</v>
      </c>
      <c r="R46" s="188">
        <f>IF('9. Score precedent'!$C$3="Score",,)</f>
        <v>0</v>
      </c>
      <c r="S46" s="187">
        <f>IF('9. Score precedent'!$C$3="Score",,)</f>
        <v>0</v>
      </c>
      <c r="T46" s="187">
        <f>IF('9. Score precedent'!$C$3="Score",,)</f>
        <v>0</v>
      </c>
      <c r="U46" s="172">
        <f>IF('9. Score precedent'!$C$3="Score",,TOTAL)</f>
        <v>0</v>
      </c>
      <c r="V46" s="172">
        <f>IF('9. Score precedent'!$C$3="Score",0,)</f>
        <v>0</v>
      </c>
      <c r="W46" s="172">
        <f>IF('9. Score precedent'!$C$3="Score",0,)</f>
        <v>0</v>
      </c>
      <c r="X46" s="172">
        <f>IF('9. Score precedent'!$C$3="Score",0,)</f>
        <v>0</v>
      </c>
      <c r="Y46" s="172">
        <f>IF('9. Score precedent'!$C$3="Score",0,)</f>
        <v>0</v>
      </c>
      <c r="Z46" s="172">
        <f>IF('9. Score precedent'!$C$3="Score",0,)</f>
        <v>0</v>
      </c>
      <c r="AA46" s="172">
        <f>IF('9. Score precedent'!$C$3="Score",0,)</f>
        <v>0</v>
      </c>
      <c r="AB46" s="172">
        <f>IF('9. Score precedent'!$C$3="Score",1,4)</f>
        <v>1</v>
      </c>
      <c r="AC46" s="172">
        <f>IF('9. Score precedent'!$C$3="Score",1,6)</f>
        <v>1</v>
      </c>
      <c r="AD46" s="172">
        <f>IF('9. Score precedent'!$C$3="Score",1,7)</f>
        <v>1</v>
      </c>
      <c r="AE46" s="172">
        <f>IF('9. Score precedent'!$C$3="Score",2,11)</f>
        <v>2</v>
      </c>
      <c r="AF46" s="172">
        <f>IF('9. Score precedent'!$C$3="Score",2,13)</f>
        <v>2</v>
      </c>
      <c r="AG46" s="172">
        <f>IF('9. Score precedent'!$C$3="Score",2,12)</f>
        <v>2</v>
      </c>
      <c r="AH46" s="172">
        <f>IF('9. Score precedent'!$C$3="Score",2,12)</f>
        <v>2</v>
      </c>
      <c r="AI46" s="172">
        <f>IF('9. Score precedent'!$C$3="Score",2,13)</f>
        <v>2</v>
      </c>
      <c r="AJ46" s="172">
        <f>IF('9. Score precedent'!$C$3="Score",2,13)</f>
        <v>2</v>
      </c>
      <c r="AK46" s="172">
        <f>IF('9. Score precedent'!$C$3="Score",2,12)</f>
        <v>2</v>
      </c>
      <c r="AL46" s="172">
        <f>IF('9. Score precedent'!$C$3="Score",1,8)</f>
        <v>1</v>
      </c>
      <c r="AM46" s="172">
        <f>IF('9. Score precedent'!$C$3="Score",1,8)</f>
        <v>1</v>
      </c>
      <c r="AN46" s="172">
        <f>IF('9. Score precedent'!$C$3="Score",1,8)</f>
        <v>1</v>
      </c>
      <c r="AO46" s="172">
        <f>IF('9. Score precedent'!$C$3="Score",1,6)</f>
        <v>1</v>
      </c>
      <c r="AP46" s="172">
        <f>IF('9. Score precedent'!$C$3="Score",1,6)</f>
        <v>1</v>
      </c>
      <c r="AQ46" s="172">
        <f>IF('9. Score precedent'!$C$3="Score",1,6)</f>
        <v>1</v>
      </c>
      <c r="AR46" s="172">
        <f>IF('9. Score precedent'!$C$3="Score",2,9)</f>
        <v>2</v>
      </c>
      <c r="AS46" s="189">
        <f>IF('9. Score precedent'!$C$3="Score",2,9)</f>
        <v>2</v>
      </c>
      <c r="AT46" s="4">
        <f>IF('9. Score precedent'!$C$3="Score",1,6)</f>
        <v>1</v>
      </c>
      <c r="AU46" s="4">
        <f>IF('9. Score precedent'!$C$3="Score",1,4)</f>
        <v>1</v>
      </c>
      <c r="AV46" s="4">
        <f>IF('9. Score precedent'!$C$3="Score",1,4)</f>
        <v>1</v>
      </c>
      <c r="AW46" s="4">
        <f>IF('9. Score precedent'!$C$3="Score",2,10)</f>
        <v>2</v>
      </c>
      <c r="AX46" s="4">
        <f>IF('9. Score precedent'!$C$3="Score",1,8)</f>
        <v>1</v>
      </c>
      <c r="AY46" s="4">
        <f>IF('9. Score precedent'!$C$3="Score",1,6)</f>
        <v>1</v>
      </c>
      <c r="AZ46" s="4">
        <f>IF('9. Score precedent'!$C$3="Score",1,4)</f>
        <v>1</v>
      </c>
      <c r="BA46" s="4">
        <f>IF('9. Score precedent'!$C$3="Score",0,3)</f>
        <v>0</v>
      </c>
      <c r="BB46" s="4">
        <f>IF('9. Score precedent'!$C$3="Score",1,5)</f>
        <v>1</v>
      </c>
      <c r="BC46" s="4">
        <f>IF('9. Score precedent'!$C$3="Score",1,7)</f>
        <v>1</v>
      </c>
      <c r="BD46" s="4">
        <f>IF('9. Score precedent'!$C$3="Score",1,5)</f>
        <v>1</v>
      </c>
      <c r="BE46" s="4">
        <f>IF('9. Score precedent'!$C$3="Score",1,5)</f>
        <v>1</v>
      </c>
      <c r="BF46" s="4">
        <f>IF('9. Score precedent'!$C$3="Score",1,6)</f>
        <v>1</v>
      </c>
      <c r="BG46" s="4">
        <f>IF('9. Score precedent'!$C$3="Score",2,9)</f>
        <v>2</v>
      </c>
      <c r="BH46" s="4">
        <f>IF('9. Score precedent'!$C$3="Score",2,10)</f>
        <v>2</v>
      </c>
      <c r="BI46" s="4">
        <f>IF('9. Score precedent'!$C$3="Score",2,10)</f>
        <v>2</v>
      </c>
      <c r="BJ46" s="4">
        <f>IF('9. Score precedent'!$C$3="Score",2,12)</f>
        <v>2</v>
      </c>
      <c r="BK46" s="4">
        <f>IF('9. Score precedent'!$C$3="Score",2,14)</f>
        <v>2</v>
      </c>
      <c r="BL46" s="4">
        <f>IF('9. Score precedent'!$C$3="Score",2,15)</f>
        <v>2</v>
      </c>
      <c r="BM46" s="4">
        <f>IF('9. Score precedent'!$C$3="Score",2,14)</f>
        <v>2</v>
      </c>
      <c r="BN46" s="4">
        <f>IF('9. Score precedent'!$C$3="Score",2,15)</f>
        <v>2</v>
      </c>
      <c r="BO46" s="4">
        <f>IF('9. Score precedent'!$C$3="Score",2,14)</f>
        <v>2</v>
      </c>
      <c r="BP46" s="4">
        <f>IF('9. Score precedent'!$C$3="Score",2,14)</f>
        <v>2</v>
      </c>
      <c r="BQ46" s="4">
        <f>IF('9. Score precedent'!$C$3="Score",2,13)</f>
        <v>2</v>
      </c>
      <c r="BR46" s="4">
        <f>IF('9. Score precedent'!$C$3="Score",2,12)</f>
        <v>2</v>
      </c>
      <c r="BS46" s="4">
        <f>IF('9. Score precedent'!$C$3="Score",2,11)</f>
        <v>2</v>
      </c>
      <c r="BT46" s="4">
        <f>IF('9. Score precedent'!$C$3="Score",2,11)</f>
        <v>2</v>
      </c>
      <c r="BU46" s="4">
        <f>IF('9. Score precedent'!$C$3="Score",2,10)</f>
        <v>2</v>
      </c>
      <c r="BV46" s="4">
        <f>IF('9. Score precedent'!$C$3="Score",1,8)</f>
        <v>1</v>
      </c>
      <c r="BW46" s="4">
        <f>IF('9. Score precedent'!$C$3="Score",1,8)</f>
        <v>1</v>
      </c>
      <c r="BX46" s="4">
        <f>IF('9. Score precedent'!$C$3="Score",1,8)</f>
        <v>1</v>
      </c>
      <c r="BY46" s="4">
        <f>IF('9. Score precedent'!$C$3="Score",2,13)</f>
        <v>2</v>
      </c>
      <c r="BZ46" s="4">
        <f>IF('9. Score precedent'!$C$3="Score",2,12)</f>
        <v>2</v>
      </c>
      <c r="CA46" s="4">
        <f>IF('9. Score precedent'!$C$3="Score",2,9)</f>
        <v>2</v>
      </c>
      <c r="CB46" s="4">
        <f>IF('9. Score precedent'!$C$3="Score",2,12)</f>
        <v>2</v>
      </c>
      <c r="CC46" s="4">
        <f>IF('9. Score precedent'!$C$3="Score",2,11)</f>
        <v>2</v>
      </c>
      <c r="CD46" s="4">
        <f>IF('9. Score precedent'!$C$3="Score",2,11)</f>
        <v>2</v>
      </c>
      <c r="CE46" s="4">
        <f>IF('9. Score precedent'!$C$3="Score",2,11)</f>
        <v>2</v>
      </c>
      <c r="CF46" s="4">
        <f>IF('9. Score precedent'!$C$3="Score",2,13)</f>
        <v>2</v>
      </c>
      <c r="CG46" s="4">
        <f>IF('9. Score precedent'!$C$3="Score",2,12)</f>
        <v>2</v>
      </c>
      <c r="CH46" s="4">
        <f>IF('9. Score precedent'!$C$3="Score",2,12)</f>
        <v>2</v>
      </c>
      <c r="CI46" s="4">
        <f>IF('9. Score precedent'!$C$3="Score",1,7)</f>
        <v>1</v>
      </c>
      <c r="CJ46" s="4">
        <f>IF('9. Score precedent'!$C$3="Score",1,8)</f>
        <v>1</v>
      </c>
      <c r="CK46" s="4">
        <f>IF('9. Score precedent'!$C$3="Score",2,9)</f>
        <v>2</v>
      </c>
      <c r="CL46" s="4">
        <f>IF('9. Score precedent'!$C$3="Score",1,7)</f>
        <v>1</v>
      </c>
      <c r="CM46" s="4">
        <f>IF('9. Score precedent'!$C$3="Score",1,7)</f>
        <v>1</v>
      </c>
      <c r="CN46" s="4">
        <f>IF('9. Score precedent'!$C$3="Score",1,7)</f>
        <v>1</v>
      </c>
      <c r="CO46" s="4">
        <f>IF('9. Score precedent'!$C$3="Score",1,7)</f>
        <v>1</v>
      </c>
      <c r="CP46" s="4">
        <f>IF('9. Score precedent'!$C$3="Score",1,7)</f>
        <v>1</v>
      </c>
      <c r="CQ46" s="4">
        <f>IF('9. Score precedent'!$C$3="Score",1,7)</f>
        <v>1</v>
      </c>
      <c r="CR46" s="4">
        <f>IF('9. Score precedent'!$C$3="Score",2,10)</f>
        <v>2</v>
      </c>
      <c r="CS46" s="4">
        <f>IF('9. Score precedent'!$C$3="Score",2,11)</f>
        <v>2</v>
      </c>
      <c r="CT46" s="4">
        <f>IF('9. Score precedent'!$C$3="Score",2,12)</f>
        <v>2</v>
      </c>
      <c r="CU46" s="4">
        <f>IF('9. Score precedent'!$C$3="Score",2,12)</f>
        <v>2</v>
      </c>
      <c r="CV46" s="4">
        <f>IF('9. Score precedent'!$C$3="Score",2,11)</f>
        <v>2</v>
      </c>
      <c r="CW46" s="4">
        <f>IF('9. Score precedent'!$C$3="Score",2,12)</f>
        <v>2</v>
      </c>
      <c r="CX46" s="4">
        <f>IF('9. Score precedent'!$C$3="Score",2,11)</f>
        <v>2</v>
      </c>
      <c r="CY46" s="4">
        <f>IF('9. Score precedent'!$C$3="Score",2,11)</f>
        <v>2</v>
      </c>
      <c r="CZ46" s="4">
        <f>IF('9. Score precedent'!$C$3="Score",0,7)</f>
        <v>0</v>
      </c>
      <c r="DA46" s="4">
        <f>IF('9. Score precedent'!$C$3="Score",0,5)</f>
        <v>0</v>
      </c>
    </row>
    <row r="47" spans="2:105" x14ac:dyDescent="0.35">
      <c r="B47" s="186" t="s">
        <v>665</v>
      </c>
      <c r="C47" s="187"/>
      <c r="D47" s="207">
        <f t="shared" si="4"/>
        <v>0.62352941176470589</v>
      </c>
      <c r="E47" s="188">
        <f>IF('9. Score precedent'!$C$3="Score",,)</f>
        <v>0</v>
      </c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7">
        <f>IF('9. Score precedent'!$C$3="Score",,)</f>
        <v>0</v>
      </c>
      <c r="Q47" s="188">
        <f>IF('9. Score precedent'!$C$3="Score",,)</f>
        <v>0</v>
      </c>
      <c r="R47" s="187">
        <f>IF('9. Score precedent'!$C$3="Score",,)</f>
        <v>0</v>
      </c>
      <c r="S47" s="188">
        <f>IF('9. Score precedent'!$C$3="Score",,)</f>
        <v>0</v>
      </c>
      <c r="T47" s="188">
        <f>IF('9. Score precedent'!$C$3="Score",,)</f>
        <v>0</v>
      </c>
      <c r="U47" s="172">
        <f>IF('9. Score precedent'!$C$3="Score",,Score TOTAL)</f>
        <v>0</v>
      </c>
      <c r="V47" s="172">
        <f>IF('9. Score precedent'!$C$3="Score",0,)</f>
        <v>0</v>
      </c>
      <c r="W47" s="172">
        <f>IF('9. Score precedent'!$C$3="Score",0,)</f>
        <v>0</v>
      </c>
      <c r="X47" s="172">
        <f>IF('9. Score precedent'!$C$3="Score",0,)</f>
        <v>0</v>
      </c>
      <c r="Y47" s="172">
        <f>IF('9. Score precedent'!$C$3="Score",0,)</f>
        <v>0</v>
      </c>
      <c r="Z47" s="172">
        <f>IF('9. Score precedent'!$C$3="Score",0,)</f>
        <v>0</v>
      </c>
      <c r="AA47" s="172">
        <f>IF('9. Score precedent'!$C$3="Score",0,)</f>
        <v>0</v>
      </c>
      <c r="AB47" s="172">
        <f>IF('9. Score precedent'!$C$3="Score",2,10)</f>
        <v>2</v>
      </c>
      <c r="AC47" s="172">
        <f>IF('9. Score precedent'!$C$3="Score",2,10)</f>
        <v>2</v>
      </c>
      <c r="AD47" s="172">
        <f>IF('9. Score precedent'!$C$3="Score",2,10)</f>
        <v>2</v>
      </c>
      <c r="AE47" s="172">
        <f>IF('9. Score precedent'!$C$3="Score",2,9)</f>
        <v>2</v>
      </c>
      <c r="AF47" s="172">
        <f>IF('9. Score precedent'!$C$3="Score",1,8)</f>
        <v>1</v>
      </c>
      <c r="AG47" s="172">
        <f>IF('9. Score precedent'!$C$3="Score",1,7)</f>
        <v>1</v>
      </c>
      <c r="AH47" s="172">
        <f>IF('9. Score precedent'!$C$3="Score",1,6)</f>
        <v>1</v>
      </c>
      <c r="AI47" s="172">
        <f>IF('9. Score precedent'!$C$3="Score",1,6)</f>
        <v>1</v>
      </c>
      <c r="AJ47" s="172">
        <f>IF('9. Score precedent'!$C$3="Score",1,6)</f>
        <v>1</v>
      </c>
      <c r="AK47" s="172">
        <f>IF('9. Score precedent'!$C$3="Score",1,6)</f>
        <v>1</v>
      </c>
      <c r="AL47" s="172">
        <f>IF('9. Score precedent'!$C$3="Score",1,6)</f>
        <v>1</v>
      </c>
      <c r="AM47" s="172">
        <f>IF('9. Score precedent'!$C$3="Score",1,5)</f>
        <v>1</v>
      </c>
      <c r="AN47" s="172">
        <f>IF('9. Score precedent'!$C$3="Score",0,3)</f>
        <v>0</v>
      </c>
      <c r="AO47" s="172">
        <f>IF('9. Score precedent'!$C$3="Score",0,3)</f>
        <v>0</v>
      </c>
      <c r="AP47" s="172">
        <f>IF('9. Score precedent'!$C$3="Score",0,3)</f>
        <v>0</v>
      </c>
      <c r="AQ47" s="172">
        <f>IF('9. Score precedent'!$C$3="Score",0,3)</f>
        <v>0</v>
      </c>
      <c r="AR47" s="172">
        <f>IF('9. Score precedent'!$C$3="Score",0,3)</f>
        <v>0</v>
      </c>
      <c r="AS47" s="189">
        <f>IF('9. Score precedent'!$C$3="Score",0,3)</f>
        <v>0</v>
      </c>
      <c r="AT47" s="4">
        <f>IF('9. Score precedent'!$C$3="Score",1,5)</f>
        <v>1</v>
      </c>
      <c r="AU47" s="4">
        <f>IF('9. Score precedent'!$C$3="Score",1,6)</f>
        <v>1</v>
      </c>
      <c r="AV47" s="4">
        <f>IF('9. Score precedent'!$C$3="Score",1,8)</f>
        <v>1</v>
      </c>
      <c r="AW47" s="4">
        <f>IF('9. Score precedent'!$C$3="Score",1,8)</f>
        <v>1</v>
      </c>
      <c r="AX47" s="4">
        <f>IF('9. Score precedent'!$C$3="Score",1,8)</f>
        <v>1</v>
      </c>
      <c r="AY47" s="4">
        <f>IF('9. Score precedent'!$C$3="Score",1,8)</f>
        <v>1</v>
      </c>
      <c r="AZ47" s="4">
        <f>IF('9. Score precedent'!$C$3="Score",1,8)</f>
        <v>1</v>
      </c>
      <c r="BA47" s="4">
        <f>IF('9. Score precedent'!$C$3="Score",2,9)</f>
        <v>2</v>
      </c>
      <c r="BB47" s="4">
        <f>IF('9. Score precedent'!$C$3="Score",2,9)</f>
        <v>2</v>
      </c>
      <c r="BC47" s="4">
        <f>IF('9. Score precedent'!$C$3="Score",2,10)</f>
        <v>2</v>
      </c>
      <c r="BD47" s="4">
        <f>IF('9. Score precedent'!$C$3="Score",2,11)</f>
        <v>2</v>
      </c>
      <c r="BE47" s="4">
        <f>IF('9. Score precedent'!$C$3="Score",2,11)</f>
        <v>2</v>
      </c>
      <c r="BF47" s="4">
        <f>IF('9. Score precedent'!$C$3="Score",2,11)</f>
        <v>2</v>
      </c>
      <c r="BG47" s="4">
        <f>IF('9. Score precedent'!$C$3="Score",2,11)</f>
        <v>2</v>
      </c>
      <c r="BH47" s="4">
        <f>IF('9. Score precedent'!$C$3="Score",2,11)</f>
        <v>2</v>
      </c>
      <c r="BI47" s="4">
        <f>IF('9. Score precedent'!$C$3="Score",2,9)</f>
        <v>2</v>
      </c>
      <c r="BJ47" s="4">
        <f>IF('9. Score precedent'!$C$3="Score",1,8)</f>
        <v>1</v>
      </c>
      <c r="BK47" s="4">
        <f>IF('9. Score precedent'!$C$3="Score",1,6)</f>
        <v>1</v>
      </c>
      <c r="BL47" s="4">
        <f>IF('9. Score precedent'!$C$3="Score",1,6)</f>
        <v>1</v>
      </c>
      <c r="BM47" s="4">
        <f>IF('9. Score precedent'!$C$3="Score",1,6)</f>
        <v>1</v>
      </c>
      <c r="BN47" s="4">
        <f>IF('9. Score precedent'!$C$3="Score",1,6)</f>
        <v>1</v>
      </c>
      <c r="BO47" s="4">
        <f>IF('9. Score precedent'!$C$3="Score",1,4)</f>
        <v>1</v>
      </c>
      <c r="BP47" s="4">
        <f>IF('9. Score precedent'!$C$3="Score",1,4)</f>
        <v>1</v>
      </c>
      <c r="BQ47" s="4">
        <f>IF('9. Score precedent'!$C$3="Score",1,6)</f>
        <v>1</v>
      </c>
      <c r="BR47" s="4">
        <f>IF('9. Score precedent'!$C$3="Score",1,6)</f>
        <v>1</v>
      </c>
      <c r="BS47" s="4">
        <f>IF('9. Score precedent'!$C$3="Score",1,6)</f>
        <v>1</v>
      </c>
      <c r="BT47" s="4">
        <f>IF('9. Score precedent'!$C$3="Score",1,6)</f>
        <v>1</v>
      </c>
      <c r="BU47" s="4">
        <f>IF('9. Score precedent'!$C$3="Score",1,6)</f>
        <v>1</v>
      </c>
      <c r="BV47" s="4">
        <f>IF('9. Score precedent'!$C$3="Score",0,7)</f>
        <v>0</v>
      </c>
      <c r="BW47" s="4">
        <f>IF('9. Score precedent'!$C$3="Score",0,7)</f>
        <v>0</v>
      </c>
      <c r="BX47" s="4">
        <f>IF('9. Score precedent'!$C$3="Score",0,5)</f>
        <v>0</v>
      </c>
      <c r="BY47" s="4">
        <f>IF('9. Score precedent'!$C$3="Score",0,5)</f>
        <v>0</v>
      </c>
      <c r="BZ47" s="4">
        <f>IF('9. Score precedent'!$C$3="Score",0,3)</f>
        <v>0</v>
      </c>
      <c r="CA47" s="4">
        <f>IF('9. Score precedent'!$C$3="Score",0,3)</f>
        <v>0</v>
      </c>
      <c r="CB47" s="4">
        <f>IF('9. Score precedent'!$C$3="Score",0,3)</f>
        <v>0</v>
      </c>
      <c r="CC47" s="4">
        <f>IF('9. Score precedent'!$C$3="Score",0,2)</f>
        <v>0</v>
      </c>
      <c r="CD47" s="4">
        <f>IF('9. Score precedent'!$C$3="Score",0,2)</f>
        <v>0</v>
      </c>
      <c r="CE47" s="4">
        <f>IF('9. Score precedent'!$C$3="Score",0,4)</f>
        <v>0</v>
      </c>
      <c r="CF47" s="4">
        <f>IF('9. Score precedent'!$C$3="Score",0,5)</f>
        <v>0</v>
      </c>
      <c r="CG47" s="4">
        <f>IF('9. Score precedent'!$C$3="Score",0,6)</f>
        <v>0</v>
      </c>
      <c r="CH47" s="4">
        <f>IF('9. Score precedent'!$C$3="Score",0,7)</f>
        <v>0</v>
      </c>
      <c r="CI47" s="4">
        <f>IF('9. Score precedent'!$C$3="Score",0,9)</f>
        <v>0</v>
      </c>
      <c r="CJ47" s="4">
        <f>IF('9. Score precedent'!$C$3="Score",0,11)</f>
        <v>0</v>
      </c>
      <c r="CK47" s="4">
        <f>IF('9. Score precedent'!$C$3="Score",0,10)</f>
        <v>0</v>
      </c>
      <c r="CL47" s="4">
        <f>IF('9. Score precedent'!$C$3="Score",0,9)</f>
        <v>0</v>
      </c>
      <c r="CM47" s="4">
        <f>IF('9. Score precedent'!$C$3="Score",0,7)</f>
        <v>0</v>
      </c>
      <c r="CN47" s="4">
        <f>IF('9. Score precedent'!$C$3="Score",0,7)</f>
        <v>0</v>
      </c>
      <c r="CO47" s="4">
        <f>IF('9. Score precedent'!$C$3="Score",0,7)</f>
        <v>0</v>
      </c>
      <c r="CP47" s="4">
        <f>IF('9. Score precedent'!$C$3="Score",0,6)</f>
        <v>0</v>
      </c>
      <c r="CQ47" s="4">
        <f>IF('9. Score precedent'!$C$3="Score",0,2)</f>
        <v>0</v>
      </c>
      <c r="CR47" s="4">
        <f>IF('9. Score precedent'!$C$3="Score",0,2)</f>
        <v>0</v>
      </c>
      <c r="CS47" s="4">
        <f>IF('9. Score precedent'!$C$3="Score",0,2)</f>
        <v>0</v>
      </c>
      <c r="CT47" s="4">
        <f>IF('9. Score precedent'!$C$3="Score",0,2)</f>
        <v>0</v>
      </c>
      <c r="CU47" s="4">
        <f>IF('9. Score precedent'!$C$3="Score",0,2)</f>
        <v>0</v>
      </c>
      <c r="CV47" s="4">
        <f>IF('9. Score precedent'!$C$3="Score",0,2)</f>
        <v>0</v>
      </c>
      <c r="CW47" s="4">
        <f>IF('9. Score precedent'!$C$3="Score",0,2)</f>
        <v>0</v>
      </c>
      <c r="CX47" s="4">
        <f>IF('9. Score precedent'!$C$3="Score",0,4)</f>
        <v>0</v>
      </c>
      <c r="CY47" s="4">
        <f>IF('9. Score precedent'!$C$3="Score",0,6)</f>
        <v>0</v>
      </c>
      <c r="CZ47" s="4">
        <f>IF('9. Score precedent'!$C$3="Score",0,8)</f>
        <v>0</v>
      </c>
      <c r="DA47" s="4">
        <f>IF('9. Score precedent'!$C$3="Score",0,7)</f>
        <v>0</v>
      </c>
    </row>
    <row r="48" spans="2:105" x14ac:dyDescent="0.35">
      <c r="B48" s="209" t="s">
        <v>734</v>
      </c>
      <c r="D48">
        <f t="shared" si="4"/>
        <v>0.41176470588235292</v>
      </c>
      <c r="E48">
        <f>IF('9. Score precedent'!$C$3="Score",,)</f>
        <v>0</v>
      </c>
      <c r="P48">
        <f>IF('9. Score precedent'!$C$3="Score",,)</f>
        <v>0</v>
      </c>
      <c r="Q48">
        <f>IF('9. Score precedent'!$C$3="Score",,)</f>
        <v>0</v>
      </c>
      <c r="R48">
        <f>IF('9. Score precedent'!$C$3="Score",,)</f>
        <v>0</v>
      </c>
      <c r="S48">
        <f>IF('9. Score precedent'!$C$3="Score",,)</f>
        <v>0</v>
      </c>
      <c r="T48">
        <f>IF('9. Score precedent'!$C$3="Score",,)</f>
        <v>0</v>
      </c>
      <c r="U48" s="4">
        <f>IF('9. Score precedent'!$C$3="Score",,Score TOTAL)</f>
        <v>0</v>
      </c>
      <c r="V48" s="4">
        <f>IF('9. Score precedent'!$C$3="Score",0,)</f>
        <v>0</v>
      </c>
      <c r="W48" s="4">
        <f>IF('9. Score precedent'!$C$3="Score",0,)</f>
        <v>0</v>
      </c>
      <c r="X48" s="4">
        <f>IF('9. Score precedent'!$C$3="Score",0,)</f>
        <v>0</v>
      </c>
      <c r="Y48" s="4">
        <f>IF('9. Score precedent'!$C$3="Score",0,)</f>
        <v>0</v>
      </c>
      <c r="Z48" s="4">
        <f>IF('9. Score precedent'!$C$3="Score",0,)</f>
        <v>0</v>
      </c>
      <c r="AA48" s="4">
        <f>IF('9. Score precedent'!$C$3="Score",0,)</f>
        <v>0</v>
      </c>
      <c r="AB48" s="4">
        <f>IF('9. Score precedent'!$C$3="Score",0,0)</f>
        <v>0</v>
      </c>
      <c r="AC48" s="4">
        <f>IF('9. Score precedent'!$C$3="Score",0,1)</f>
        <v>0</v>
      </c>
      <c r="AD48" s="4">
        <f>IF('9. Score precedent'!$C$3="Score",0,1)</f>
        <v>0</v>
      </c>
      <c r="AE48" s="4">
        <f>IF('9. Score precedent'!$C$3="Score",0,2)</f>
        <v>0</v>
      </c>
      <c r="AF48" s="4">
        <f>IF('9. Score precedent'!$C$3="Score",1,4)</f>
        <v>1</v>
      </c>
      <c r="AG48" s="4">
        <f>IF('9. Score precedent'!$C$3="Score",1,6)</f>
        <v>1</v>
      </c>
      <c r="AH48" s="4">
        <f>IF('9. Score precedent'!$C$3="Score",2,9)</f>
        <v>2</v>
      </c>
      <c r="AI48" s="4">
        <f>IF('9. Score precedent'!$C$3="Score",2,10)</f>
        <v>2</v>
      </c>
      <c r="AJ48" s="4">
        <f>IF('9. Score precedent'!$C$3="Score",2,9)</f>
        <v>2</v>
      </c>
      <c r="AK48" s="4">
        <f>IF('9. Score precedent'!$C$3="Score",1,7)</f>
        <v>1</v>
      </c>
      <c r="AL48" s="4">
        <f>IF('9. Score precedent'!$C$3="Score",1,6)</f>
        <v>1</v>
      </c>
      <c r="AM48" s="4">
        <f>IF('9. Score precedent'!$C$3="Score",1,7)</f>
        <v>1</v>
      </c>
      <c r="AN48" s="4">
        <f>IF('9. Score precedent'!$C$3="Score",1,7)</f>
        <v>1</v>
      </c>
      <c r="AO48" s="4">
        <f>IF('9. Score precedent'!$C$3="Score",1,8)</f>
        <v>1</v>
      </c>
      <c r="AP48" s="4">
        <f>IF('9. Score precedent'!$C$3="Score",1,8)</f>
        <v>1</v>
      </c>
      <c r="AQ48" s="4">
        <f>IF('9. Score precedent'!$C$3="Score",1,7)</f>
        <v>1</v>
      </c>
      <c r="AR48" s="4">
        <f>IF('9. Score precedent'!$C$3="Score",1,6)</f>
        <v>1</v>
      </c>
      <c r="AS48" s="4">
        <f>IF('9. Score precedent'!$C$3="Score",1,6)</f>
        <v>1</v>
      </c>
      <c r="AT48">
        <f>IF('9. Score precedent'!$C$3="Score",1,6)</f>
        <v>1</v>
      </c>
      <c r="AU48">
        <f>IF('9. Score precedent'!$C$3="Score",1,6)</f>
        <v>1</v>
      </c>
      <c r="AV48">
        <f>IF('9. Score precedent'!$C$3="Score",0,2)</f>
        <v>0</v>
      </c>
      <c r="AW48">
        <f>IF('9. Score precedent'!$C$3="Score",0,2)</f>
        <v>0</v>
      </c>
      <c r="AX48">
        <f>IF('9. Score precedent'!$C$3="Score",0,3)</f>
        <v>0</v>
      </c>
      <c r="AY48">
        <f>IF('9. Score precedent'!$C$3="Score",1,5)</f>
        <v>1</v>
      </c>
      <c r="AZ48">
        <f>IF('9. Score precedent'!$C$3="Score",1,5)</f>
        <v>1</v>
      </c>
      <c r="BA48">
        <f>IF('9. Score precedent'!$C$3="Score",0,3)</f>
        <v>0</v>
      </c>
      <c r="BB48">
        <f>IF('9. Score precedent'!$C$3="Score",0,2)</f>
        <v>0</v>
      </c>
      <c r="BC48">
        <f>IF('9. Score precedent'!$C$3="Score",0,1)</f>
        <v>0</v>
      </c>
      <c r="BD48">
        <f>IF('9. Score precedent'!$C$3="Score",0,1)</f>
        <v>0</v>
      </c>
      <c r="BE48">
        <f>IF('9. Score precedent'!$C$3="Score",0,0)</f>
        <v>0</v>
      </c>
      <c r="BF48">
        <f>IF('9. Score precedent'!$C$3="Score",0,1)</f>
        <v>0</v>
      </c>
      <c r="BG48">
        <f>IF('9. Score precedent'!$C$3="Score",0,1)</f>
        <v>0</v>
      </c>
      <c r="BH48">
        <f>IF('9. Score precedent'!$C$3="Score",0,0)</f>
        <v>0</v>
      </c>
      <c r="BI48">
        <f>IF('9. Score precedent'!$C$3="Score",0,1)</f>
        <v>0</v>
      </c>
      <c r="BJ48">
        <f>IF('9. Score precedent'!$C$3="Score",1,4)</f>
        <v>1</v>
      </c>
      <c r="BK48">
        <f>IF('9. Score precedent'!$C$3="Score",1,5)</f>
        <v>1</v>
      </c>
      <c r="BL48">
        <f>IF('9. Score precedent'!$C$3="Score",1,7)</f>
        <v>1</v>
      </c>
      <c r="BM48">
        <f>IF('9. Score precedent'!$C$3="Score",1,8)</f>
        <v>1</v>
      </c>
      <c r="BN48">
        <f>IF('9. Score precedent'!$C$3="Score",2,9)</f>
        <v>2</v>
      </c>
      <c r="BO48">
        <f>IF('9. Score precedent'!$C$3="Score",2,9)</f>
        <v>2</v>
      </c>
      <c r="BP48">
        <f>IF('9. Score precedent'!$C$3="Score",1,7)</f>
        <v>1</v>
      </c>
      <c r="BQ48">
        <f>IF('9. Score precedent'!$C$3="Score",1,7)</f>
        <v>1</v>
      </c>
      <c r="BR48">
        <f>IF('9. Score precedent'!$C$3="Score",1,5)</f>
        <v>1</v>
      </c>
      <c r="BS48">
        <f>IF('9. Score precedent'!$C$3="Score",1,5)</f>
        <v>1</v>
      </c>
      <c r="BT48">
        <f>IF('9. Score precedent'!$C$3="Score",1,5)</f>
        <v>1</v>
      </c>
      <c r="BU48">
        <f>IF('9. Score precedent'!$C$3="Score",1,6)</f>
        <v>1</v>
      </c>
      <c r="BV48">
        <f>IF('9. Score precedent'!$C$3="Score",0,6)</f>
        <v>0</v>
      </c>
      <c r="BW48">
        <f>IF('9. Score precedent'!$C$3="Score",0,5)</f>
        <v>0</v>
      </c>
      <c r="BX48">
        <f>IF('9. Score precedent'!$C$3="Score",0,7)</f>
        <v>0</v>
      </c>
      <c r="BY48">
        <f>IF('9. Score precedent'!$C$3="Score",0,7)</f>
        <v>0</v>
      </c>
      <c r="BZ48">
        <f>IF('9. Score precedent'!$C$3="Score",0,7)</f>
        <v>0</v>
      </c>
      <c r="CA48">
        <f>IF('9. Score precedent'!$C$3="Score",0,6)</f>
        <v>0</v>
      </c>
      <c r="CB48">
        <f>IF('9. Score precedent'!$C$3="Score",0,6)</f>
        <v>0</v>
      </c>
      <c r="CC48">
        <f>IF('9. Score precedent'!$C$3="Score",0,5)</f>
        <v>0</v>
      </c>
      <c r="CD48">
        <f>IF('9. Score precedent'!$C$3="Score",0,5)</f>
        <v>0</v>
      </c>
      <c r="CE48">
        <f>IF('9. Score precedent'!$C$3="Score",0,5)</f>
        <v>0</v>
      </c>
      <c r="CF48">
        <f>IF('9. Score precedent'!$C$3="Score",0,6)</f>
        <v>0</v>
      </c>
      <c r="CG48">
        <f>IF('9. Score precedent'!$C$3="Score",0,6)</f>
        <v>0</v>
      </c>
      <c r="CH48">
        <f>IF('9. Score precedent'!$C$3="Score",0,9)</f>
        <v>0</v>
      </c>
      <c r="CI48">
        <f>IF('9. Score precedent'!$C$3="Score",0,7)</f>
        <v>0</v>
      </c>
      <c r="CJ48">
        <f>IF('9. Score precedent'!$C$3="Score",0,7)</f>
        <v>0</v>
      </c>
      <c r="CK48">
        <f>IF('9. Score precedent'!$C$3="Score",0,6)</f>
        <v>0</v>
      </c>
      <c r="CL48">
        <f>IF('9. Score precedent'!$C$3="Score",0,6)</f>
        <v>0</v>
      </c>
      <c r="CM48">
        <f>IF('9. Score precedent'!$C$3="Score",0,4)</f>
        <v>0</v>
      </c>
      <c r="CN48">
        <f>IF('9. Score precedent'!$C$3="Score",0,2)</f>
        <v>0</v>
      </c>
      <c r="CO48">
        <f>IF('9. Score precedent'!$C$3="Score",0,2)</f>
        <v>0</v>
      </c>
      <c r="CP48">
        <f>IF('9. Score precedent'!$C$3="Score",0,2)</f>
        <v>0</v>
      </c>
      <c r="CQ48">
        <f>IF('9. Score precedent'!$C$3="Score",0,4)</f>
        <v>0</v>
      </c>
      <c r="CR48">
        <f>IF('9. Score precedent'!$C$3="Score",0,5)</f>
        <v>0</v>
      </c>
      <c r="CS48">
        <f>IF('9. Score precedent'!$C$3="Score",0,5)</f>
        <v>0</v>
      </c>
      <c r="CT48">
        <f>IF('9. Score precedent'!$C$3="Score",0,5)</f>
        <v>0</v>
      </c>
      <c r="CU48">
        <f>IF('9. Score precedent'!$C$3="Score",0,5)</f>
        <v>0</v>
      </c>
      <c r="CV48">
        <f>IF('9. Score precedent'!$C$3="Score",0,5)</f>
        <v>0</v>
      </c>
      <c r="CW48">
        <f>IF('9. Score precedent'!$C$3="Score",0,5)</f>
        <v>0</v>
      </c>
      <c r="CX48">
        <f>IF('9. Score precedent'!$C$3="Score",0,5)</f>
        <v>0</v>
      </c>
      <c r="CY48">
        <f>IF('9. Score precedent'!$C$3="Score",0,5)</f>
        <v>0</v>
      </c>
      <c r="CZ48">
        <f>IF('9. Score precedent'!$C$3="Score",0,6)</f>
        <v>0</v>
      </c>
      <c r="DA48">
        <f>IF('9. Score precedent'!$C$3="Score",0,7)</f>
        <v>0</v>
      </c>
    </row>
    <row r="49" spans="4:301" x14ac:dyDescent="0.35">
      <c r="D49">
        <f t="shared" si="4"/>
        <v>0.4823529411764706</v>
      </c>
      <c r="E49">
        <f>IF('9. Score precedent'!$C$3="Score",,)</f>
        <v>0</v>
      </c>
      <c r="P49">
        <f>IF('9. Score precedent'!$C$3="Score",,)</f>
        <v>0</v>
      </c>
      <c r="Q49">
        <f>IF('9. Score precedent'!$C$3="Score",,)</f>
        <v>0</v>
      </c>
      <c r="R49">
        <f>IF('9. Score precedent'!$C$3="Score",,)</f>
        <v>0</v>
      </c>
      <c r="S49">
        <f>IF('9. Score precedent'!$C$3="Score",,)</f>
        <v>0</v>
      </c>
      <c r="T49">
        <f>IF('9. Score precedent'!$C$3="Score",,)</f>
        <v>0</v>
      </c>
      <c r="U49">
        <f>IF('9. Score precedent'!$C$3="Score",,Score TOTAL)</f>
        <v>0</v>
      </c>
      <c r="V49">
        <f>IF('9. Score precedent'!$C$3="Score",0,)</f>
        <v>0</v>
      </c>
      <c r="W49">
        <f>IF('9. Score precedent'!$C$3="Score",0,)</f>
        <v>0</v>
      </c>
      <c r="X49">
        <f>IF('9. Score precedent'!$C$3="Score",0,)</f>
        <v>0</v>
      </c>
      <c r="Y49">
        <f>IF('9. Score precedent'!$C$3="Score",0,)</f>
        <v>0</v>
      </c>
      <c r="Z49">
        <f>IF('9. Score precedent'!$C$3="Score",0,)</f>
        <v>0</v>
      </c>
      <c r="AA49">
        <f>IF('9. Score precedent'!$C$3="Score",0,)</f>
        <v>0</v>
      </c>
      <c r="AB49">
        <f>IF('9. Score precedent'!$C$3="Score",0,2)</f>
        <v>0</v>
      </c>
      <c r="AC49">
        <f>IF('9. Score precedent'!$C$3="Score",0,1)</f>
        <v>0</v>
      </c>
      <c r="AD49">
        <f>IF('9. Score precedent'!$C$3="Score",0,0)</f>
        <v>0</v>
      </c>
      <c r="AE49">
        <f>IF('9. Score precedent'!$C$3="Score",0,0)</f>
        <v>0</v>
      </c>
      <c r="AF49">
        <f>IF('9. Score precedent'!$C$3="Score",0,0)</f>
        <v>0</v>
      </c>
      <c r="AG49">
        <f>IF('9. Score precedent'!$C$3="Score",0,0)</f>
        <v>0</v>
      </c>
      <c r="AH49">
        <f>IF('9. Score precedent'!$C$3="Score",0,0)</f>
        <v>0</v>
      </c>
      <c r="AI49">
        <f>IF('9. Score precedent'!$C$3="Score",0,0)</f>
        <v>0</v>
      </c>
      <c r="AJ49">
        <f>IF('9. Score precedent'!$C$3="Score",0,0)</f>
        <v>0</v>
      </c>
      <c r="AK49">
        <f>IF('9. Score precedent'!$C$3="Score",0,0)</f>
        <v>0</v>
      </c>
      <c r="AL49">
        <f>IF('9. Score precedent'!$C$3="Score",0,1)</f>
        <v>0</v>
      </c>
      <c r="AM49">
        <f>IF('9. Score precedent'!$C$3="Score",0,2)</f>
        <v>0</v>
      </c>
      <c r="AN49">
        <f>IF('9. Score precedent'!$C$3="Score",0,2)</f>
        <v>0</v>
      </c>
      <c r="AO49">
        <f>IF('9. Score precedent'!$C$3="Score",0,2)</f>
        <v>0</v>
      </c>
      <c r="AP49">
        <f>IF('9. Score precedent'!$C$3="Score",0,2)</f>
        <v>0</v>
      </c>
      <c r="AQ49">
        <f>IF('9. Score precedent'!$C$3="Score",1,4)</f>
        <v>1</v>
      </c>
      <c r="AR49">
        <f>IF('9. Score precedent'!$C$3="Score",1,4)</f>
        <v>1</v>
      </c>
      <c r="AS49">
        <f>IF('9. Score precedent'!$C$3="Score",1,4)</f>
        <v>1</v>
      </c>
      <c r="AT49">
        <f>IF('9. Score precedent'!$C$3="Score",1,4)</f>
        <v>1</v>
      </c>
      <c r="AU49">
        <f>IF('9. Score precedent'!$C$3="Score",1,6)</f>
        <v>1</v>
      </c>
      <c r="AV49">
        <f>IF('9. Score precedent'!$C$3="Score",2,9)</f>
        <v>2</v>
      </c>
      <c r="AW49">
        <f>IF('9. Score precedent'!$C$3="Score",2,10)</f>
        <v>2</v>
      </c>
      <c r="AX49">
        <f>IF('9. Score precedent'!$C$3="Score",2,10)</f>
        <v>2</v>
      </c>
      <c r="AY49">
        <f>IF('9. Score precedent'!$C$3="Score",2,9)</f>
        <v>2</v>
      </c>
      <c r="AZ49">
        <f>IF('9. Score precedent'!$C$3="Score",1,8)</f>
        <v>1</v>
      </c>
      <c r="BA49">
        <f>IF('9. Score precedent'!$C$3="Score",1,7)</f>
        <v>1</v>
      </c>
      <c r="BB49">
        <f>IF('9. Score precedent'!$C$3="Score",1,6)</f>
        <v>1</v>
      </c>
      <c r="BC49">
        <f>IF('9. Score precedent'!$C$3="Score",1,6)</f>
        <v>1</v>
      </c>
      <c r="BD49">
        <f>IF('9. Score precedent'!$C$3="Score",0,3)</f>
        <v>0</v>
      </c>
      <c r="BE49">
        <f>IF('9. Score precedent'!$C$3="Score",0,3)</f>
        <v>0</v>
      </c>
      <c r="BF49">
        <f>IF('9. Score precedent'!$C$3="Score",1,4)</f>
        <v>1</v>
      </c>
      <c r="BG49">
        <f>IF('9. Score precedent'!$C$3="Score",0,3)</f>
        <v>0</v>
      </c>
      <c r="BH49">
        <f>IF('9. Score precedent'!$C$3="Score",1,5)</f>
        <v>1</v>
      </c>
      <c r="BI49">
        <f>IF('9. Score precedent'!$C$3="Score",1,7)</f>
        <v>1</v>
      </c>
      <c r="BJ49">
        <f>IF('9. Score precedent'!$C$3="Score",2,10)</f>
        <v>2</v>
      </c>
      <c r="BK49">
        <f>IF('9. Score precedent'!$C$3="Score",2,10)</f>
        <v>2</v>
      </c>
      <c r="BL49">
        <f>IF('9. Score precedent'!$C$3="Score",2,10)</f>
        <v>2</v>
      </c>
      <c r="BM49">
        <f>IF('9. Score precedent'!$C$3="Score",2,11)</f>
        <v>2</v>
      </c>
      <c r="BN49">
        <f>IF('9. Score precedent'!$C$3="Score",2,10)</f>
        <v>2</v>
      </c>
      <c r="BO49">
        <f>IF('9. Score precedent'!$C$3="Score",2,11)</f>
        <v>2</v>
      </c>
      <c r="BP49">
        <f>IF('9. Score precedent'!$C$3="Score",2,11)</f>
        <v>2</v>
      </c>
      <c r="BQ49">
        <f>IF('9. Score precedent'!$C$3="Score",2,11)</f>
        <v>2</v>
      </c>
      <c r="BR49">
        <f>IF('9. Score precedent'!$C$3="Score",2,9)</f>
        <v>2</v>
      </c>
      <c r="BS49">
        <f>IF('9. Score precedent'!$C$3="Score",1,8)</f>
        <v>1</v>
      </c>
      <c r="BT49">
        <f>IF('9. Score precedent'!$C$3="Score",1,7)</f>
        <v>1</v>
      </c>
      <c r="BU49">
        <f>IF('9. Score precedent'!$C$3="Score",1,7)</f>
        <v>1</v>
      </c>
      <c r="BV49">
        <f>IF('9. Score precedent'!$C$3="Score",0,7)</f>
        <v>0</v>
      </c>
      <c r="BW49">
        <f>IF('9. Score precedent'!$C$3="Score",0,7)</f>
        <v>0</v>
      </c>
      <c r="BX49">
        <f>IF('9. Score precedent'!$C$3="Score",0,4)</f>
        <v>0</v>
      </c>
      <c r="BY49">
        <f>IF('9. Score precedent'!$C$3="Score",0,4)</f>
        <v>0</v>
      </c>
      <c r="BZ49">
        <f>IF('9. Score precedent'!$C$3="Score",0,3)</f>
        <v>0</v>
      </c>
      <c r="CA49">
        <f>IF('9. Score precedent'!$C$3="Score",0,5)</f>
        <v>0</v>
      </c>
      <c r="CB49">
        <f>IF('9. Score precedent'!$C$3="Score",0,5)</f>
        <v>0</v>
      </c>
      <c r="CC49">
        <f>IF('9. Score precedent'!$C$3="Score",0,4)</f>
        <v>0</v>
      </c>
      <c r="CD49">
        <f>IF('9. Score precedent'!$C$3="Score",0,2)</f>
        <v>0</v>
      </c>
      <c r="CE49">
        <f>IF('9. Score precedent'!$C$3="Score",0,2)</f>
        <v>0</v>
      </c>
      <c r="CF49">
        <f>IF('9. Score precedent'!$C$3="Score",0,2)</f>
        <v>0</v>
      </c>
      <c r="CG49">
        <f>IF('9. Score precedent'!$C$3="Score",0,2)</f>
        <v>0</v>
      </c>
      <c r="CH49">
        <f>IF('9. Score precedent'!$C$3="Score",0,2)</f>
        <v>0</v>
      </c>
      <c r="CI49">
        <f>IF('9. Score precedent'!$C$3="Score",0,2)</f>
        <v>0</v>
      </c>
      <c r="CJ49">
        <f>IF('9. Score precedent'!$C$3="Score",0,2)</f>
        <v>0</v>
      </c>
      <c r="CK49">
        <f>IF('9. Score precedent'!$C$3="Score",0,4)</f>
        <v>0</v>
      </c>
      <c r="CL49">
        <f>IF('9. Score precedent'!$C$3="Score",0,7)</f>
        <v>0</v>
      </c>
      <c r="CM49">
        <f>IF('9. Score precedent'!$C$3="Score",0,9)</f>
        <v>0</v>
      </c>
      <c r="CN49">
        <f>IF('9. Score precedent'!$C$3="Score",0,9)</f>
        <v>0</v>
      </c>
      <c r="CO49">
        <f>IF('9. Score precedent'!$C$3="Score",0,8)</f>
        <v>0</v>
      </c>
      <c r="CP49">
        <f>IF('9. Score precedent'!$C$3="Score",0,8)</f>
        <v>0</v>
      </c>
      <c r="CQ49">
        <f>IF('9. Score precedent'!$C$3="Score",0,8)</f>
        <v>0</v>
      </c>
      <c r="CR49">
        <f>IF('9. Score precedent'!$C$3="Score",0,8)</f>
        <v>0</v>
      </c>
      <c r="CS49">
        <f>IF('9. Score precedent'!$C$3="Score",0,8)</f>
        <v>0</v>
      </c>
      <c r="CT49">
        <f>IF('9. Score precedent'!$C$3="Score",0,7)</f>
        <v>0</v>
      </c>
      <c r="CU49">
        <f>IF('9. Score precedent'!$C$3="Score",0,6)</f>
        <v>0</v>
      </c>
      <c r="CV49">
        <f>IF('9. Score precedent'!$C$3="Score",0,6)</f>
        <v>0</v>
      </c>
      <c r="CW49">
        <f>IF('9. Score precedent'!$C$3="Score",0,5)</f>
        <v>0</v>
      </c>
      <c r="CX49">
        <f>IF('9. Score precedent'!$C$3="Score",0,4)</f>
        <v>0</v>
      </c>
      <c r="CY49">
        <f>IF('9. Score precedent'!$C$3="Score",0,4)</f>
        <v>0</v>
      </c>
      <c r="CZ49">
        <f>IF('9. Score precedent'!$C$3="Score",0,3)</f>
        <v>0</v>
      </c>
      <c r="DA49">
        <f>IF('9. Score precedent'!$C$3="Score",0,0)</f>
        <v>0</v>
      </c>
    </row>
    <row r="50" spans="4:301" x14ac:dyDescent="0.35">
      <c r="D50">
        <f t="shared" si="4"/>
        <v>0.8</v>
      </c>
      <c r="E50">
        <f>IF('9. Score precedent'!$C$3="Score",,)</f>
        <v>0</v>
      </c>
      <c r="P50">
        <f>IF('9. Score precedent'!$C$3="Score",,)</f>
        <v>0</v>
      </c>
      <c r="Q50">
        <f>IF('9. Score precedent'!$C$3="Score",,)</f>
        <v>0</v>
      </c>
      <c r="R50">
        <f>IF('9. Score precedent'!$C$3="Score",,)</f>
        <v>0</v>
      </c>
      <c r="S50">
        <f>IF('9. Score precedent'!$C$3="Score",,)</f>
        <v>0</v>
      </c>
      <c r="T50">
        <f>IF('9. Score precedent'!$C$3="Score",,)</f>
        <v>0</v>
      </c>
      <c r="U50">
        <f>IF('9. Score precedent'!$C$3="Score",,Score TOTAL)</f>
        <v>0</v>
      </c>
      <c r="V50">
        <f>IF('9. Score precedent'!$C$3="Score",0,)</f>
        <v>0</v>
      </c>
      <c r="W50">
        <f>IF('9. Score precedent'!$C$3="Score",0,)</f>
        <v>0</v>
      </c>
      <c r="X50">
        <f>IF('9. Score precedent'!$C$3="Score",0,)</f>
        <v>0</v>
      </c>
      <c r="Y50">
        <f>IF('9. Score precedent'!$C$3="Score",0,)</f>
        <v>0</v>
      </c>
      <c r="Z50">
        <f>IF('9. Score precedent'!$C$3="Score",0,)</f>
        <v>0</v>
      </c>
      <c r="AA50">
        <f>IF('9. Score precedent'!$C$3="Score",0,)</f>
        <v>0</v>
      </c>
      <c r="AB50">
        <f>IF('9. Score precedent'!$C$3="Score",0,0)</f>
        <v>0</v>
      </c>
      <c r="AC50">
        <f>IF('9. Score precedent'!$C$3="Score",0,0)</f>
        <v>0</v>
      </c>
      <c r="AD50">
        <f>IF('9. Score precedent'!$C$3="Score",0,0)</f>
        <v>0</v>
      </c>
      <c r="AE50">
        <f>IF('9. Score precedent'!$C$3="Score",0,1)</f>
        <v>0</v>
      </c>
      <c r="AF50">
        <f>IF('9. Score precedent'!$C$3="Score",0,2)</f>
        <v>0</v>
      </c>
      <c r="AG50">
        <f>IF('9. Score precedent'!$C$3="Score",0,2)</f>
        <v>0</v>
      </c>
      <c r="AH50">
        <f>IF('9. Score precedent'!$C$3="Score",1,4)</f>
        <v>1</v>
      </c>
      <c r="AI50">
        <f>IF('9. Score precedent'!$C$3="Score",1,6)</f>
        <v>1</v>
      </c>
      <c r="AJ50">
        <f>IF('9. Score precedent'!$C$3="Score",1,6)</f>
        <v>1</v>
      </c>
      <c r="AK50">
        <f>IF('9. Score precedent'!$C$3="Score",1,6)</f>
        <v>1</v>
      </c>
      <c r="AL50">
        <f>IF('9. Score precedent'!$C$3="Score",1,6)</f>
        <v>1</v>
      </c>
      <c r="AM50">
        <f>IF('9. Score precedent'!$C$3="Score",2,9)</f>
        <v>2</v>
      </c>
      <c r="AN50">
        <f>IF('9. Score precedent'!$C$3="Score",1,8)</f>
        <v>1</v>
      </c>
      <c r="AO50">
        <f>IF('9. Score precedent'!$C$3="Score",1,8)</f>
        <v>1</v>
      </c>
      <c r="AP50">
        <f>IF('9. Score precedent'!$C$3="Score",1,5)</f>
        <v>1</v>
      </c>
      <c r="AQ50">
        <f>IF('9. Score precedent'!$C$3="Score",1,6)</f>
        <v>1</v>
      </c>
      <c r="AR50">
        <f>IF('9. Score precedent'!$C$3="Score",1,5)</f>
        <v>1</v>
      </c>
      <c r="AS50">
        <f>IF('9. Score precedent'!$C$3="Score",0,3)</f>
        <v>0</v>
      </c>
      <c r="AT50">
        <f>IF('9. Score precedent'!$C$3="Score",0,2)</f>
        <v>0</v>
      </c>
      <c r="AU50">
        <f>IF('9. Score precedent'!$C$3="Score",0,2)</f>
        <v>0</v>
      </c>
      <c r="AV50">
        <f>IF('9. Score precedent'!$C$3="Score",1,5)</f>
        <v>1</v>
      </c>
      <c r="AW50">
        <f>IF('9. Score precedent'!$C$3="Score",1,5)</f>
        <v>1</v>
      </c>
      <c r="AX50">
        <f>IF('9. Score precedent'!$C$3="Score",0,3)</f>
        <v>0</v>
      </c>
      <c r="AY50">
        <f>IF('9. Score precedent'!$C$3="Score",0,3)</f>
        <v>0</v>
      </c>
      <c r="AZ50">
        <f>IF('9. Score precedent'!$C$3="Score",1,4)</f>
        <v>1</v>
      </c>
      <c r="BA50">
        <f>IF('9. Score precedent'!$C$3="Score",1,5)</f>
        <v>1</v>
      </c>
      <c r="BB50">
        <f>IF('9. Score precedent'!$C$3="Score",1,4)</f>
        <v>1</v>
      </c>
      <c r="BC50">
        <f>IF('9. Score precedent'!$C$3="Score",1,5)</f>
        <v>1</v>
      </c>
      <c r="BD50">
        <f>IF('9. Score precedent'!$C$3="Score",1,5)</f>
        <v>1</v>
      </c>
      <c r="BE50">
        <f>IF('9. Score precedent'!$C$3="Score",1,5)</f>
        <v>1</v>
      </c>
      <c r="BF50">
        <f>IF('9. Score precedent'!$C$3="Score",1,5)</f>
        <v>1</v>
      </c>
      <c r="BG50">
        <f>IF('9. Score precedent'!$C$3="Score",1,6)</f>
        <v>1</v>
      </c>
      <c r="BH50">
        <f>IF('9. Score precedent'!$C$3="Score",1,6)</f>
        <v>1</v>
      </c>
      <c r="BI50">
        <f>IF('9. Score precedent'!$C$3="Score",1,7)</f>
        <v>1</v>
      </c>
      <c r="BJ50">
        <f>IF('9. Score precedent'!$C$3="Score",1,5)</f>
        <v>1</v>
      </c>
      <c r="BK50">
        <f>IF('9. Score precedent'!$C$3="Score",1,5)</f>
        <v>1</v>
      </c>
      <c r="BL50">
        <f>IF('9. Score precedent'!$C$3="Score",1,5)</f>
        <v>1</v>
      </c>
      <c r="BM50">
        <f>IF('9. Score precedent'!$C$3="Score",1,5)</f>
        <v>1</v>
      </c>
      <c r="BN50">
        <f>IF('9. Score precedent'!$C$3="Score",1,5)</f>
        <v>1</v>
      </c>
      <c r="BO50">
        <f>IF('9. Score precedent'!$C$3="Score",1,7)</f>
        <v>1</v>
      </c>
      <c r="BP50">
        <f>IF('9. Score precedent'!$C$3="Score",1,7)</f>
        <v>1</v>
      </c>
      <c r="BQ50">
        <f>IF('9. Score precedent'!$C$3="Score",2,10)</f>
        <v>2</v>
      </c>
      <c r="BR50">
        <f>IF('9. Score precedent'!$C$3="Score",2,10)</f>
        <v>2</v>
      </c>
      <c r="BS50">
        <f>IF('9. Score precedent'!$C$3="Score",2,10)</f>
        <v>2</v>
      </c>
      <c r="BT50">
        <f>IF('9. Score precedent'!$C$3="Score",2,10)</f>
        <v>2</v>
      </c>
      <c r="BU50">
        <f>IF('9. Score precedent'!$C$3="Score",2,9)</f>
        <v>2</v>
      </c>
      <c r="BV50">
        <f>IF('9. Score precedent'!$C$3="Score",1,8)</f>
        <v>1</v>
      </c>
      <c r="BW50">
        <f>IF('9. Score precedent'!$C$3="Score",1,4)</f>
        <v>1</v>
      </c>
      <c r="BX50">
        <f>IF('9. Score precedent'!$C$3="Score",1,4)</f>
        <v>1</v>
      </c>
      <c r="BY50">
        <f>IF('9. Score precedent'!$C$3="Score",1,6)</f>
        <v>1</v>
      </c>
      <c r="BZ50">
        <f>IF('9. Score precedent'!$C$3="Score",1,6)</f>
        <v>1</v>
      </c>
      <c r="CA50">
        <f>IF('9. Score precedent'!$C$3="Score",1,6)</f>
        <v>1</v>
      </c>
      <c r="CB50">
        <f>IF('9. Score precedent'!$C$3="Score",2,10)</f>
        <v>2</v>
      </c>
      <c r="CC50">
        <f>IF('9. Score precedent'!$C$3="Score",1,7)</f>
        <v>1</v>
      </c>
      <c r="CD50">
        <f>IF('9. Score precedent'!$C$3="Score",2,9)</f>
        <v>2</v>
      </c>
      <c r="CE50">
        <f>IF('9. Score precedent'!$C$3="Score",2,11)</f>
        <v>2</v>
      </c>
      <c r="CF50">
        <f>IF('9. Score precedent'!$C$3="Score",2,9)</f>
        <v>2</v>
      </c>
      <c r="CG50">
        <f>IF('9. Score precedent'!$C$3="Score",1,8)</f>
        <v>1</v>
      </c>
      <c r="CH50">
        <f>IF('9. Score precedent'!$C$3="Score",1,6)</f>
        <v>1</v>
      </c>
      <c r="CI50">
        <f>IF('9. Score precedent'!$C$3="Score",1,5)</f>
        <v>1</v>
      </c>
      <c r="CJ50">
        <f>IF('9. Score precedent'!$C$3="Score",0,3)</f>
        <v>0</v>
      </c>
      <c r="CK50">
        <f>IF('9. Score precedent'!$C$3="Score",0,2)</f>
        <v>0</v>
      </c>
      <c r="CL50">
        <f>IF('9. Score precedent'!$C$3="Score",0,2)</f>
        <v>0</v>
      </c>
      <c r="CM50">
        <f>IF('9. Score precedent'!$C$3="Score",0,2)</f>
        <v>0</v>
      </c>
      <c r="CN50">
        <f>IF('9. Score precedent'!$C$3="Score",0,2)</f>
        <v>0</v>
      </c>
      <c r="CO50">
        <f>IF('9. Score precedent'!$C$3="Score",0,3)</f>
        <v>0</v>
      </c>
      <c r="CP50">
        <f>IF('9. Score precedent'!$C$3="Score",0,3)</f>
        <v>0</v>
      </c>
      <c r="CQ50">
        <f>IF('9. Score precedent'!$C$3="Score",0,3)</f>
        <v>0</v>
      </c>
      <c r="CR50">
        <f>IF('9. Score precedent'!$C$3="Score",1,5)</f>
        <v>1</v>
      </c>
      <c r="CS50">
        <f>IF('9. Score precedent'!$C$3="Score",1,8)</f>
        <v>1</v>
      </c>
      <c r="CT50">
        <f>IF('9. Score precedent'!$C$3="Score",2,10)</f>
        <v>2</v>
      </c>
      <c r="CU50">
        <f>IF('9. Score precedent'!$C$3="Score",1,7)</f>
        <v>1</v>
      </c>
      <c r="CV50">
        <f>IF('9. Score precedent'!$C$3="Score",1,6)</f>
        <v>1</v>
      </c>
      <c r="CW50">
        <f>IF('9. Score precedent'!$C$3="Score",1,6)</f>
        <v>1</v>
      </c>
      <c r="CX50">
        <f>IF('9. Score precedent'!$C$3="Score",1,5)</f>
        <v>1</v>
      </c>
      <c r="CY50">
        <f>IF('9. Score precedent'!$C$3="Score",1,6)</f>
        <v>1</v>
      </c>
      <c r="CZ50">
        <f>IF('9. Score precedent'!$C$3="Score",0,5)</f>
        <v>0</v>
      </c>
      <c r="DA50">
        <f>IF('9. Score precedent'!$C$3="Score",0,5)</f>
        <v>0</v>
      </c>
    </row>
    <row r="51" spans="4:301" x14ac:dyDescent="0.35">
      <c r="D51">
        <f t="shared" si="4"/>
        <v>0.76470588235294112</v>
      </c>
      <c r="E51">
        <f>IF('9. Score precedent'!$C$3="Score",,)</f>
        <v>0</v>
      </c>
      <c r="P51">
        <f>IF('9. Score precedent'!$C$3="Score",,)</f>
        <v>0</v>
      </c>
      <c r="Q51">
        <f>IF('9. Score precedent'!$C$3="Score",,)</f>
        <v>0</v>
      </c>
      <c r="R51">
        <f>IF('9. Score precedent'!$C$3="Score",,)</f>
        <v>0</v>
      </c>
      <c r="S51">
        <f>IF('9. Score precedent'!$C$3="Score",,)</f>
        <v>0</v>
      </c>
      <c r="T51">
        <f>IF('9. Score precedent'!$C$3="Score",,)</f>
        <v>0</v>
      </c>
      <c r="U51">
        <f>IF('9. Score precedent'!$C$3="Score",,Score TOTAL)</f>
        <v>0</v>
      </c>
      <c r="V51">
        <f>IF('9. Score precedent'!$C$3="Score",0,)</f>
        <v>0</v>
      </c>
      <c r="W51">
        <f>IF('9. Score precedent'!$C$3="Score",0,)</f>
        <v>0</v>
      </c>
      <c r="X51">
        <f>IF('9. Score precedent'!$C$3="Score",0,)</f>
        <v>0</v>
      </c>
      <c r="Y51">
        <f>IF('9. Score precedent'!$C$3="Score",0,)</f>
        <v>0</v>
      </c>
      <c r="Z51">
        <f>IF('9. Score precedent'!$C$3="Score",0,)</f>
        <v>0</v>
      </c>
      <c r="AA51">
        <f>IF('9. Score precedent'!$C$3="Score",0,)</f>
        <v>0</v>
      </c>
      <c r="AB51">
        <f>IF('9. Score precedent'!$C$3="Score",1,4)</f>
        <v>1</v>
      </c>
      <c r="AC51">
        <f>IF('9. Score precedent'!$C$3="Score",0,3)</f>
        <v>0</v>
      </c>
      <c r="AD51">
        <f>IF('9. Score precedent'!$C$3="Score",1,4)</f>
        <v>1</v>
      </c>
      <c r="AE51">
        <f>IF('9. Score precedent'!$C$3="Score",1,5)</f>
        <v>1</v>
      </c>
      <c r="AF51">
        <f>IF('9. Score precedent'!$C$3="Score",1,6)</f>
        <v>1</v>
      </c>
      <c r="AG51">
        <f>IF('9. Score precedent'!$C$3="Score",1,7)</f>
        <v>1</v>
      </c>
      <c r="AH51">
        <f>IF('9. Score precedent'!$C$3="Score",1,7)</f>
        <v>1</v>
      </c>
      <c r="AI51">
        <f>IF('9. Score precedent'!$C$3="Score",1,6)</f>
        <v>1</v>
      </c>
      <c r="AJ51">
        <f>IF('9. Score precedent'!$C$3="Score",1,6)</f>
        <v>1</v>
      </c>
      <c r="AK51">
        <f>IF('9. Score precedent'!$C$3="Score",1,7)</f>
        <v>1</v>
      </c>
      <c r="AL51">
        <f>IF('9. Score precedent'!$C$3="Score",1,6)</f>
        <v>1</v>
      </c>
      <c r="AM51">
        <f>IF('9. Score precedent'!$C$3="Score",1,6)</f>
        <v>1</v>
      </c>
      <c r="AN51">
        <f>IF('9. Score precedent'!$C$3="Score",1,7)</f>
        <v>1</v>
      </c>
      <c r="AO51">
        <f>IF('9. Score precedent'!$C$3="Score",2,11)</f>
        <v>2</v>
      </c>
      <c r="AP51">
        <f>IF('9. Score precedent'!$C$3="Score",2,12)</f>
        <v>2</v>
      </c>
      <c r="AQ51">
        <f>IF('9. Score precedent'!$C$3="Score",2,13)</f>
        <v>2</v>
      </c>
      <c r="AR51">
        <f>IF('9. Score precedent'!$C$3="Score",2,13)</f>
        <v>2</v>
      </c>
      <c r="AS51">
        <f>IF('9. Score precedent'!$C$3="Score",2,10)</f>
        <v>2</v>
      </c>
      <c r="AT51">
        <f>IF('9. Score precedent'!$C$3="Score",1,6)</f>
        <v>1</v>
      </c>
      <c r="AU51">
        <f>IF('9. Score precedent'!$C$3="Score",1,6)</f>
        <v>1</v>
      </c>
      <c r="AV51">
        <f>IF('9. Score precedent'!$C$3="Score",1,7)</f>
        <v>1</v>
      </c>
      <c r="AW51">
        <f>IF('9. Score precedent'!$C$3="Score",1,7)</f>
        <v>1</v>
      </c>
      <c r="AX51">
        <f>IF('9. Score precedent'!$C$3="Score",1,7)</f>
        <v>1</v>
      </c>
      <c r="AY51">
        <f>IF('9. Score precedent'!$C$3="Score",1,6)</f>
        <v>1</v>
      </c>
      <c r="AZ51">
        <f>IF('9. Score precedent'!$C$3="Score",1,7)</f>
        <v>1</v>
      </c>
      <c r="BA51">
        <f>IF('9. Score precedent'!$C$3="Score",1,6)</f>
        <v>1</v>
      </c>
      <c r="BB51">
        <f>IF('9. Score precedent'!$C$3="Score",1,7)</f>
        <v>1</v>
      </c>
      <c r="BC51">
        <f>IF('9. Score precedent'!$C$3="Score",1,4)</f>
        <v>1</v>
      </c>
      <c r="BD51">
        <f>IF('9. Score precedent'!$C$3="Score",0,3)</f>
        <v>0</v>
      </c>
      <c r="BE51">
        <f>IF('9. Score precedent'!$C$3="Score",0,2)</f>
        <v>0</v>
      </c>
      <c r="BF51">
        <f>IF('9. Score precedent'!$C$3="Score",0,3)</f>
        <v>0</v>
      </c>
      <c r="BG51">
        <f>IF('9. Score precedent'!$C$3="Score",0,3)</f>
        <v>0</v>
      </c>
      <c r="BH51">
        <f>IF('9. Score precedent'!$C$3="Score",0,3)</f>
        <v>0</v>
      </c>
      <c r="BI51">
        <f>IF('9. Score precedent'!$C$3="Score",0,3)</f>
        <v>0</v>
      </c>
      <c r="BJ51">
        <f>IF('9. Score precedent'!$C$3="Score",0,3)</f>
        <v>0</v>
      </c>
      <c r="BK51">
        <f>IF('9. Score precedent'!$C$3="Score",0,2)</f>
        <v>0</v>
      </c>
      <c r="BL51">
        <f>IF('9. Score precedent'!$C$3="Score",1,4)</f>
        <v>1</v>
      </c>
      <c r="BM51">
        <f>IF('9. Score precedent'!$C$3="Score",1,5)</f>
        <v>1</v>
      </c>
      <c r="BN51">
        <f>IF('9. Score precedent'!$C$3="Score",0,3)</f>
        <v>0</v>
      </c>
      <c r="BO51">
        <f>IF('9. Score precedent'!$C$3="Score",1,6)</f>
        <v>1</v>
      </c>
      <c r="BP51">
        <f>IF('9. Score precedent'!$C$3="Score",1,5)</f>
        <v>1</v>
      </c>
      <c r="BQ51">
        <f>IF('9. Score precedent'!$C$3="Score",1,7)</f>
        <v>1</v>
      </c>
      <c r="BR51">
        <f>IF('9. Score precedent'!$C$3="Score",1,7)</f>
        <v>1</v>
      </c>
      <c r="BS51">
        <f>IF('9. Score precedent'!$C$3="Score",2,9)</f>
        <v>2</v>
      </c>
      <c r="BT51">
        <f>IF('9. Score precedent'!$C$3="Score",1,8)</f>
        <v>1</v>
      </c>
      <c r="BU51">
        <f>IF('9. Score precedent'!$C$3="Score",2,9)</f>
        <v>2</v>
      </c>
      <c r="BV51">
        <f>IF('9. Score precedent'!$C$3="Score",1,7)</f>
        <v>1</v>
      </c>
      <c r="BW51">
        <f>IF('9. Score precedent'!$C$3="Score",1,6)</f>
        <v>1</v>
      </c>
      <c r="BX51">
        <f>IF('9. Score precedent'!$C$3="Score",0,3)</f>
        <v>0</v>
      </c>
      <c r="BY51">
        <f>IF('9. Score precedent'!$C$3="Score",1,5)</f>
        <v>1</v>
      </c>
      <c r="BZ51">
        <f>IF('9. Score precedent'!$C$3="Score",1,6)</f>
        <v>1</v>
      </c>
      <c r="CA51">
        <f>IF('9. Score precedent'!$C$3="Score",1,4)</f>
        <v>1</v>
      </c>
      <c r="CB51">
        <f>IF('9. Score precedent'!$C$3="Score",1,5)</f>
        <v>1</v>
      </c>
      <c r="CC51">
        <f>IF('9. Score precedent'!$C$3="Score",1,5)</f>
        <v>1</v>
      </c>
      <c r="CD51">
        <f>IF('9. Score precedent'!$C$3="Score",1,7)</f>
        <v>1</v>
      </c>
      <c r="CE51">
        <f>IF('9. Score precedent'!$C$3="Score",1,8)</f>
        <v>1</v>
      </c>
      <c r="CF51">
        <f>IF('9. Score precedent'!$C$3="Score",1,8)</f>
        <v>1</v>
      </c>
      <c r="CG51">
        <f>IF('9. Score precedent'!$C$3="Score",1,6)</f>
        <v>1</v>
      </c>
      <c r="CH51">
        <f>IF('9. Score precedent'!$C$3="Score",1,6)</f>
        <v>1</v>
      </c>
      <c r="CI51">
        <f>IF('9. Score precedent'!$C$3="Score",1,5)</f>
        <v>1</v>
      </c>
      <c r="CJ51">
        <f>IF('9. Score precedent'!$C$3="Score",0,3)</f>
        <v>0</v>
      </c>
      <c r="CK51">
        <f>IF('9. Score precedent'!$C$3="Score",0,1)</f>
        <v>0</v>
      </c>
      <c r="CL51">
        <f>IF('9. Score precedent'!$C$3="Score",0,1)</f>
        <v>0</v>
      </c>
      <c r="CM51">
        <f>IF('9. Score precedent'!$C$3="Score",0,1)</f>
        <v>0</v>
      </c>
      <c r="CN51">
        <f>IF('9. Score precedent'!$C$3="Score",0,1)</f>
        <v>0</v>
      </c>
      <c r="CO51">
        <f>IF('9. Score precedent'!$C$3="Score",0,2)</f>
        <v>0</v>
      </c>
      <c r="CP51">
        <f>IF('9. Score precedent'!$C$3="Score",0,3)</f>
        <v>0</v>
      </c>
      <c r="CQ51">
        <f>IF('9. Score precedent'!$C$3="Score",0,2)</f>
        <v>0</v>
      </c>
      <c r="CR51">
        <f>IF('9. Score precedent'!$C$3="Score",0,3)</f>
        <v>0</v>
      </c>
      <c r="CS51">
        <f>IF('9. Score precedent'!$C$3="Score",1,6)</f>
        <v>1</v>
      </c>
      <c r="CT51">
        <f>IF('9. Score precedent'!$C$3="Score",1,6)</f>
        <v>1</v>
      </c>
      <c r="CU51">
        <f>IF('9. Score precedent'!$C$3="Score",1,6)</f>
        <v>1</v>
      </c>
      <c r="CV51">
        <f>IF('9. Score precedent'!$C$3="Score",1,6)</f>
        <v>1</v>
      </c>
      <c r="CW51">
        <f>IF('9. Score precedent'!$C$3="Score",1,6)</f>
        <v>1</v>
      </c>
      <c r="CX51">
        <f>IF('9. Score precedent'!$C$3="Score",2,10)</f>
        <v>2</v>
      </c>
      <c r="CY51">
        <f>IF('9. Score precedent'!$C$3="Score",2,9)</f>
        <v>2</v>
      </c>
      <c r="CZ51">
        <f>IF('9. Score precedent'!$C$3="Score",0,9)</f>
        <v>0</v>
      </c>
      <c r="DA51">
        <f>IF('9. Score precedent'!$C$3="Score",0,7)</f>
        <v>0</v>
      </c>
    </row>
    <row r="52" spans="4:301" x14ac:dyDescent="0.35">
      <c r="D52">
        <f t="shared" si="4"/>
        <v>0.76470588235294112</v>
      </c>
      <c r="E52">
        <f>IF('9. Score precedent'!$C$3="Score",,)</f>
        <v>0</v>
      </c>
      <c r="P52">
        <f>IF('9. Score precedent'!$C$3="Score",,)</f>
        <v>0</v>
      </c>
      <c r="Q52">
        <f>IF('9. Score precedent'!$C$3="Score",,)</f>
        <v>0</v>
      </c>
      <c r="R52">
        <f>IF('9. Score precedent'!$C$3="Score",,)</f>
        <v>0</v>
      </c>
      <c r="S52">
        <f>IF('9. Score precedent'!$C$3="Score",,)</f>
        <v>0</v>
      </c>
      <c r="T52">
        <f>IF('9. Score precedent'!$C$3="Score",,)</f>
        <v>0</v>
      </c>
      <c r="U52">
        <f>IF('9. Score precedent'!$C$3="Score",,Score TOTAL)</f>
        <v>0</v>
      </c>
      <c r="V52">
        <f>IF('9. Score precedent'!$C$3="Score",0,)</f>
        <v>0</v>
      </c>
      <c r="W52">
        <f>IF('9. Score precedent'!$C$3="Score",0,)</f>
        <v>0</v>
      </c>
      <c r="X52">
        <f>IF('9. Score precedent'!$C$3="Score",0,)</f>
        <v>0</v>
      </c>
      <c r="Y52">
        <f>IF('9. Score precedent'!$C$3="Score",0,)</f>
        <v>0</v>
      </c>
      <c r="Z52">
        <f>IF('9. Score precedent'!$C$3="Score",0,)</f>
        <v>0</v>
      </c>
      <c r="AA52">
        <f>IF('9. Score precedent'!$C$3="Score",0,)</f>
        <v>0</v>
      </c>
      <c r="AB52">
        <f>IF('9. Score precedent'!$C$3="Score",1,5)</f>
        <v>1</v>
      </c>
      <c r="AC52">
        <f>IF('9. Score precedent'!$C$3="Score",1,7)</f>
        <v>1</v>
      </c>
      <c r="AD52">
        <f>IF('9. Score precedent'!$C$3="Score",1,7)</f>
        <v>1</v>
      </c>
      <c r="AE52">
        <f>IF('9. Score precedent'!$C$3="Score",1,7)</f>
        <v>1</v>
      </c>
      <c r="AF52">
        <f>IF('9. Score precedent'!$C$3="Score",1,6)</f>
        <v>1</v>
      </c>
      <c r="AG52">
        <f>IF('9. Score precedent'!$C$3="Score",1,6)</f>
        <v>1</v>
      </c>
      <c r="AH52">
        <f>IF('9. Score precedent'!$C$3="Score",1,4)</f>
        <v>1</v>
      </c>
      <c r="AI52">
        <f>IF('9. Score precedent'!$C$3="Score",1,7)</f>
        <v>1</v>
      </c>
      <c r="AJ52">
        <f>IF('9. Score precedent'!$C$3="Score",1,6)</f>
        <v>1</v>
      </c>
      <c r="AK52">
        <f>IF('9. Score precedent'!$C$3="Score",1,5)</f>
        <v>1</v>
      </c>
      <c r="AL52">
        <f>IF('9. Score precedent'!$C$3="Score",1,5)</f>
        <v>1</v>
      </c>
      <c r="AM52">
        <f>IF('9. Score precedent'!$C$3="Score",1,6)</f>
        <v>1</v>
      </c>
      <c r="AN52">
        <f>IF('9. Score precedent'!$C$3="Score",1,6)</f>
        <v>1</v>
      </c>
      <c r="AO52">
        <f>IF('9. Score precedent'!$C$3="Score",1,8)</f>
        <v>1</v>
      </c>
      <c r="AP52">
        <f>IF('9. Score precedent'!$C$3="Score",1,8)</f>
        <v>1</v>
      </c>
      <c r="AQ52">
        <f>IF('9. Score precedent'!$C$3="Score",2,11)</f>
        <v>2</v>
      </c>
      <c r="AR52">
        <f>IF('9. Score precedent'!$C$3="Score",2,12)</f>
        <v>2</v>
      </c>
      <c r="AS52">
        <f>IF('9. Score precedent'!$C$3="Score",2,14)</f>
        <v>2</v>
      </c>
      <c r="AT52">
        <f>IF('9. Score precedent'!$C$3="Score",2,14)</f>
        <v>2</v>
      </c>
      <c r="AU52">
        <f>IF('9. Score precedent'!$C$3="Score",2,13)</f>
        <v>2</v>
      </c>
      <c r="AV52">
        <f>IF('9. Score precedent'!$C$3="Score",2,10)</f>
        <v>2</v>
      </c>
      <c r="AW52">
        <f>IF('9. Score precedent'!$C$3="Score",2,10)</f>
        <v>2</v>
      </c>
      <c r="AX52">
        <f>IF('9. Score precedent'!$C$3="Score",2,10)</f>
        <v>2</v>
      </c>
      <c r="AY52">
        <f>IF('9. Score precedent'!$C$3="Score",1,8)</f>
        <v>1</v>
      </c>
      <c r="AZ52">
        <f>IF('9. Score precedent'!$C$3="Score",1,6)</f>
        <v>1</v>
      </c>
      <c r="BA52">
        <f>IF('9. Score precedent'!$C$3="Score",1,5)</f>
        <v>1</v>
      </c>
      <c r="BB52">
        <f>IF('9. Score precedent'!$C$3="Score",1,4)</f>
        <v>1</v>
      </c>
      <c r="BC52">
        <f>IF('9. Score precedent'!$C$3="Score",1,4)</f>
        <v>1</v>
      </c>
      <c r="BD52">
        <f>IF('9. Score precedent'!$C$3="Score",0,2)</f>
        <v>0</v>
      </c>
      <c r="BE52">
        <f>IF('9. Score precedent'!$C$3="Score",0,2)</f>
        <v>0</v>
      </c>
      <c r="BF52">
        <f>IF('9. Score precedent'!$C$3="Score",0,1)</f>
        <v>0</v>
      </c>
      <c r="BG52">
        <f>IF('9. Score precedent'!$C$3="Score",0,2)</f>
        <v>0</v>
      </c>
      <c r="BH52">
        <f>IF('9. Score precedent'!$C$3="Score",1,5)</f>
        <v>1</v>
      </c>
      <c r="BI52">
        <f>IF('9. Score precedent'!$C$3="Score",1,6)</f>
        <v>1</v>
      </c>
      <c r="BJ52">
        <f>IF('9. Score precedent'!$C$3="Score",1,8)</f>
        <v>1</v>
      </c>
      <c r="BK52">
        <f>IF('9. Score precedent'!$C$3="Score",1,7)</f>
        <v>1</v>
      </c>
      <c r="BL52">
        <f>IF('9. Score precedent'!$C$3="Score",1,6)</f>
        <v>1</v>
      </c>
      <c r="BM52">
        <f>IF('9. Score precedent'!$C$3="Score",1,6)</f>
        <v>1</v>
      </c>
      <c r="BN52">
        <f>IF('9. Score precedent'!$C$3="Score",1,7)</f>
        <v>1</v>
      </c>
      <c r="BO52">
        <f>IF('9. Score precedent'!$C$3="Score",1,7)</f>
        <v>1</v>
      </c>
      <c r="BP52">
        <f>IF('9. Score precedent'!$C$3="Score",1,6)</f>
        <v>1</v>
      </c>
      <c r="BQ52">
        <f>IF('9. Score precedent'!$C$3="Score",1,4)</f>
        <v>1</v>
      </c>
      <c r="BR52">
        <f>IF('9. Score precedent'!$C$3="Score",1,4)</f>
        <v>1</v>
      </c>
      <c r="BS52">
        <f>IF('9. Score precedent'!$C$3="Score",1,4)</f>
        <v>1</v>
      </c>
      <c r="BT52">
        <f>IF('9. Score precedent'!$C$3="Score",1,5)</f>
        <v>1</v>
      </c>
      <c r="BU52">
        <f>IF('9. Score precedent'!$C$3="Score",0,3)</f>
        <v>0</v>
      </c>
      <c r="BV52">
        <f>IF('9. Score precedent'!$C$3="Score",0,3)</f>
        <v>0</v>
      </c>
      <c r="BW52">
        <f>IF('9. Score precedent'!$C$3="Score",0,3)</f>
        <v>0</v>
      </c>
      <c r="BX52">
        <f>IF('9. Score precedent'!$C$3="Score",1,5)</f>
        <v>1</v>
      </c>
      <c r="BY52">
        <f>IF('9. Score precedent'!$C$3="Score",1,5)</f>
        <v>1</v>
      </c>
      <c r="BZ52">
        <f>IF('9. Score precedent'!$C$3="Score",1,6)</f>
        <v>1</v>
      </c>
      <c r="CA52">
        <f>IF('9. Score precedent'!$C$3="Score",1,6)</f>
        <v>1</v>
      </c>
      <c r="CB52">
        <f>IF('9. Score precedent'!$C$3="Score",1,6)</f>
        <v>1</v>
      </c>
      <c r="CC52">
        <f>IF('9. Score precedent'!$C$3="Score",1,6)</f>
        <v>1</v>
      </c>
      <c r="CD52">
        <f>IF('9. Score precedent'!$C$3="Score",1,8)</f>
        <v>1</v>
      </c>
      <c r="CE52">
        <f>IF('9. Score precedent'!$C$3="Score",1,7)</f>
        <v>1</v>
      </c>
      <c r="CF52">
        <f>IF('9. Score precedent'!$C$3="Score",1,7)</f>
        <v>1</v>
      </c>
      <c r="CG52">
        <f>IF('9. Score precedent'!$C$3="Score",1,8)</f>
        <v>1</v>
      </c>
      <c r="CH52">
        <f>IF('9. Score precedent'!$C$3="Score",1,6)</f>
        <v>1</v>
      </c>
      <c r="CI52">
        <f>IF('9. Score precedent'!$C$3="Score",1,5)</f>
        <v>1</v>
      </c>
      <c r="CJ52">
        <f>IF('9. Score precedent'!$C$3="Score",1,6)</f>
        <v>1</v>
      </c>
      <c r="CK52">
        <f>IF('9. Score precedent'!$C$3="Score",0,2)</f>
        <v>0</v>
      </c>
      <c r="CL52">
        <f>IF('9. Score precedent'!$C$3="Score",0,3)</f>
        <v>0</v>
      </c>
      <c r="CM52">
        <f>IF('9. Score precedent'!$C$3="Score",0,3)</f>
        <v>0</v>
      </c>
      <c r="CN52">
        <f>IF('9. Score precedent'!$C$3="Score",0,2)</f>
        <v>0</v>
      </c>
      <c r="CO52">
        <f>IF('9. Score precedent'!$C$3="Score",0,3)</f>
        <v>0</v>
      </c>
      <c r="CP52">
        <f>IF('9. Score precedent'!$C$3="Score",0,3)</f>
        <v>0</v>
      </c>
      <c r="CQ52">
        <f>IF('9. Score precedent'!$C$3="Score",0,2)</f>
        <v>0</v>
      </c>
      <c r="CR52">
        <f>IF('9. Score precedent'!$C$3="Score",0,1)</f>
        <v>0</v>
      </c>
      <c r="CS52">
        <f>IF('9. Score precedent'!$C$3="Score",0,1)</f>
        <v>0</v>
      </c>
      <c r="CT52">
        <f>IF('9. Score precedent'!$C$3="Score",0,1)</f>
        <v>0</v>
      </c>
      <c r="CU52">
        <f>IF('9. Score precedent'!$C$3="Score",0,3)</f>
        <v>0</v>
      </c>
      <c r="CV52">
        <f>IF('9. Score precedent'!$C$3="Score",0,3)</f>
        <v>0</v>
      </c>
      <c r="CW52">
        <f>IF('9. Score precedent'!$C$3="Score",1,4)</f>
        <v>1</v>
      </c>
      <c r="CX52">
        <f>IF('9. Score precedent'!$C$3="Score",1,6)</f>
        <v>1</v>
      </c>
      <c r="CY52">
        <f>IF('9. Score precedent'!$C$3="Score",1,6)</f>
        <v>1</v>
      </c>
      <c r="CZ52">
        <f>IF('9. Score precedent'!$C$3="Score",0,7)</f>
        <v>0</v>
      </c>
      <c r="DA52">
        <f>IF('9. Score precedent'!$C$3="Score",0,9)</f>
        <v>0</v>
      </c>
    </row>
    <row r="53" spans="4:301" x14ac:dyDescent="0.35">
      <c r="D53">
        <f t="shared" si="4"/>
        <v>0.75294117647058822</v>
      </c>
      <c r="E53">
        <f>IF('9. Score precedent'!$C$3="Score",,)</f>
        <v>0</v>
      </c>
      <c r="P53">
        <f>IF('9. Score precedent'!$C$3="Score",,)</f>
        <v>0</v>
      </c>
      <c r="Q53">
        <f>IF('9. Score precedent'!$C$3="Score",,)</f>
        <v>0</v>
      </c>
      <c r="R53">
        <f>IF('9. Score precedent'!$C$3="Score",,)</f>
        <v>0</v>
      </c>
      <c r="S53">
        <f>IF('9. Score precedent'!$C$3="Score",,)</f>
        <v>0</v>
      </c>
      <c r="T53">
        <f>IF('9. Score precedent'!$C$3="Score",,)</f>
        <v>0</v>
      </c>
      <c r="U53">
        <f>IF('9. Score precedent'!$C$3="Score",,Score TOTAL)</f>
        <v>0</v>
      </c>
      <c r="V53">
        <f>IF('9. Score precedent'!$C$3="Score",0,)</f>
        <v>0</v>
      </c>
      <c r="W53">
        <f>IF('9. Score precedent'!$C$3="Score",0,)</f>
        <v>0</v>
      </c>
      <c r="X53">
        <f>IF('9. Score precedent'!$C$3="Score",0,)</f>
        <v>0</v>
      </c>
      <c r="Y53">
        <f>IF('9. Score precedent'!$C$3="Score",0,)</f>
        <v>0</v>
      </c>
      <c r="Z53">
        <f>IF('9. Score precedent'!$C$3="Score",0,)</f>
        <v>0</v>
      </c>
      <c r="AA53">
        <f>IF('9. Score precedent'!$C$3="Score",0,)</f>
        <v>0</v>
      </c>
      <c r="AB53">
        <f>IF('9. Score precedent'!$C$3="Score",0,2)</f>
        <v>0</v>
      </c>
      <c r="AC53">
        <f>IF('9. Score precedent'!$C$3="Score",0,2)</f>
        <v>0</v>
      </c>
      <c r="AD53">
        <f>IF('9. Score precedent'!$C$3="Score",1,4)</f>
        <v>1</v>
      </c>
      <c r="AE53">
        <f>IF('9. Score precedent'!$C$3="Score",0,3)</f>
        <v>0</v>
      </c>
      <c r="AF53">
        <f>IF('9. Score precedent'!$C$3="Score",1,5)</f>
        <v>1</v>
      </c>
      <c r="AG53">
        <f>IF('9. Score precedent'!$C$3="Score",0,3)</f>
        <v>0</v>
      </c>
      <c r="AH53">
        <f>IF('9. Score precedent'!$C$3="Score",0,3)</f>
        <v>0</v>
      </c>
      <c r="AI53">
        <f>IF('9. Score precedent'!$C$3="Score",0,3)</f>
        <v>0</v>
      </c>
      <c r="AJ53">
        <f>IF('9. Score precedent'!$C$3="Score",1,5)</f>
        <v>1</v>
      </c>
      <c r="AK53">
        <f>IF('9. Score precedent'!$C$3="Score",1,4)</f>
        <v>1</v>
      </c>
      <c r="AL53">
        <f>IF('9. Score precedent'!$C$3="Score",1,4)</f>
        <v>1</v>
      </c>
      <c r="AM53">
        <f>IF('9. Score precedent'!$C$3="Score",1,6)</f>
        <v>1</v>
      </c>
      <c r="AN53">
        <f>IF('9. Score precedent'!$C$3="Score",1,7)</f>
        <v>1</v>
      </c>
      <c r="AO53">
        <f>IF('9. Score precedent'!$C$3="Score",2,10)</f>
        <v>2</v>
      </c>
      <c r="AP53">
        <f>IF('9. Score precedent'!$C$3="Score",2,9)</f>
        <v>2</v>
      </c>
      <c r="AQ53">
        <f>IF('9. Score precedent'!$C$3="Score",1,7)</f>
        <v>1</v>
      </c>
      <c r="AR53">
        <f>IF('9. Score precedent'!$C$3="Score",1,5)</f>
        <v>1</v>
      </c>
      <c r="AS53">
        <f>IF('9. Score precedent'!$C$3="Score",0,2)</f>
        <v>0</v>
      </c>
      <c r="AT53">
        <f>IF('9. Score precedent'!$C$3="Score",0,2)</f>
        <v>0</v>
      </c>
      <c r="AU53">
        <f>IF('9. Score precedent'!$C$3="Score",0,1)</f>
        <v>0</v>
      </c>
      <c r="AV53">
        <f>IF('9. Score precedent'!$C$3="Score",0,2)</f>
        <v>0</v>
      </c>
      <c r="AW53">
        <f>IF('9. Score precedent'!$C$3="Score",0,2)</f>
        <v>0</v>
      </c>
      <c r="AX53">
        <f>IF('9. Score precedent'!$C$3="Score",0,2)</f>
        <v>0</v>
      </c>
      <c r="AY53">
        <f>IF('9. Score precedent'!$C$3="Score",0,3)</f>
        <v>0</v>
      </c>
      <c r="AZ53">
        <f>IF('9. Score precedent'!$C$3="Score",0,3)</f>
        <v>0</v>
      </c>
      <c r="BA53">
        <f>IF('9. Score precedent'!$C$3="Score",0,3)</f>
        <v>0</v>
      </c>
      <c r="BB53">
        <f>IF('9. Score precedent'!$C$3="Score",1,5)</f>
        <v>1</v>
      </c>
      <c r="BC53">
        <f>IF('9. Score precedent'!$C$3="Score",1,5)</f>
        <v>1</v>
      </c>
      <c r="BD53">
        <f>IF('9. Score precedent'!$C$3="Score",1,5)</f>
        <v>1</v>
      </c>
      <c r="BE53">
        <f>IF('9. Score precedent'!$C$3="Score",0,3)</f>
        <v>0</v>
      </c>
      <c r="BF53">
        <f>IF('9. Score precedent'!$C$3="Score",0,2)</f>
        <v>0</v>
      </c>
      <c r="BG53">
        <f>IF('9. Score precedent'!$C$3="Score",0,2)</f>
        <v>0</v>
      </c>
      <c r="BH53">
        <f>IF('9. Score precedent'!$C$3="Score",0,2)</f>
        <v>0</v>
      </c>
      <c r="BI53">
        <f>IF('9. Score precedent'!$C$3="Score",0,3)</f>
        <v>0</v>
      </c>
      <c r="BJ53">
        <f>IF('9. Score precedent'!$C$3="Score",1,4)</f>
        <v>1</v>
      </c>
      <c r="BK53">
        <f>IF('9. Score precedent'!$C$3="Score",1,7)</f>
        <v>1</v>
      </c>
      <c r="BL53">
        <f>IF('9. Score precedent'!$C$3="Score",1,4)</f>
        <v>1</v>
      </c>
      <c r="BM53">
        <f>IF('9. Score precedent'!$C$3="Score",1,6)</f>
        <v>1</v>
      </c>
      <c r="BN53">
        <f>IF('9. Score precedent'!$C$3="Score",1,6)</f>
        <v>1</v>
      </c>
      <c r="BO53">
        <f>IF('9. Score precedent'!$C$3="Score",1,6)</f>
        <v>1</v>
      </c>
      <c r="BP53">
        <f>IF('9. Score precedent'!$C$3="Score",1,6)</f>
        <v>1</v>
      </c>
      <c r="BQ53">
        <f>IF('9. Score precedent'!$C$3="Score",1,8)</f>
        <v>1</v>
      </c>
      <c r="BR53">
        <f>IF('9. Score precedent'!$C$3="Score",1,8)</f>
        <v>1</v>
      </c>
      <c r="BS53">
        <f>IF('9. Score precedent'!$C$3="Score",2,10)</f>
        <v>2</v>
      </c>
      <c r="BT53">
        <f>IF('9. Score precedent'!$C$3="Score",2,12)</f>
        <v>2</v>
      </c>
      <c r="BU53">
        <f>IF('9. Score precedent'!$C$3="Score",2,11)</f>
        <v>2</v>
      </c>
      <c r="BV53">
        <f>IF('9. Score precedent'!$C$3="Score",2,10)</f>
        <v>2</v>
      </c>
      <c r="BW53">
        <f>IF('9. Score precedent'!$C$3="Score",1,7)</f>
        <v>1</v>
      </c>
      <c r="BX53">
        <f>IF('9. Score precedent'!$C$3="Score",1,7)</f>
        <v>1</v>
      </c>
      <c r="BY53">
        <f>IF('9. Score precedent'!$C$3="Score",1,7)</f>
        <v>1</v>
      </c>
      <c r="BZ53">
        <f>IF('9. Score precedent'!$C$3="Score",2,9)</f>
        <v>2</v>
      </c>
      <c r="CA53">
        <f>IF('9. Score precedent'!$C$3="Score",1,7)</f>
        <v>1</v>
      </c>
      <c r="CB53">
        <f>IF('9. Score precedent'!$C$3="Score",1,7)</f>
        <v>1</v>
      </c>
      <c r="CC53">
        <f>IF('9. Score precedent'!$C$3="Score",1,8)</f>
        <v>1</v>
      </c>
      <c r="CD53">
        <f>IF('9. Score precedent'!$C$3="Score",2,10)</f>
        <v>2</v>
      </c>
      <c r="CE53">
        <f>IF('9. Score precedent'!$C$3="Score",1,8)</f>
        <v>1</v>
      </c>
      <c r="CF53">
        <f>IF('9. Score precedent'!$C$3="Score",1,7)</f>
        <v>1</v>
      </c>
      <c r="CG53">
        <f>IF('9. Score precedent'!$C$3="Score",1,8)</f>
        <v>1</v>
      </c>
      <c r="CH53">
        <f>IF('9. Score precedent'!$C$3="Score",1,7)</f>
        <v>1</v>
      </c>
      <c r="CI53">
        <f>IF('9. Score precedent'!$C$3="Score",1,7)</f>
        <v>1</v>
      </c>
      <c r="CJ53">
        <f>IF('9. Score precedent'!$C$3="Score",1,7)</f>
        <v>1</v>
      </c>
      <c r="CK53">
        <f>IF('9. Score precedent'!$C$3="Score",1,8)</f>
        <v>1</v>
      </c>
      <c r="CL53">
        <f>IF('9. Score precedent'!$C$3="Score",1,7)</f>
        <v>1</v>
      </c>
      <c r="CM53">
        <f>IF('9. Score precedent'!$C$3="Score",1,4)</f>
        <v>1</v>
      </c>
      <c r="CN53">
        <f>IF('9. Score precedent'!$C$3="Score",1,5)</f>
        <v>1</v>
      </c>
      <c r="CO53">
        <f>IF('9. Score precedent'!$C$3="Score",1,5)</f>
        <v>1</v>
      </c>
      <c r="CP53">
        <f>IF('9. Score precedent'!$C$3="Score",1,5)</f>
        <v>1</v>
      </c>
      <c r="CQ53">
        <f>IF('9. Score precedent'!$C$3="Score",1,5)</f>
        <v>1</v>
      </c>
      <c r="CR53">
        <f>IF('9. Score precedent'!$C$3="Score",1,6)</f>
        <v>1</v>
      </c>
      <c r="CS53">
        <f>IF('9. Score precedent'!$C$3="Score",1,7)</f>
        <v>1</v>
      </c>
      <c r="CT53">
        <f>IF('9. Score precedent'!$C$3="Score",1,7)</f>
        <v>1</v>
      </c>
      <c r="CU53">
        <f>IF('9. Score precedent'!$C$3="Score",1,8)</f>
        <v>1</v>
      </c>
      <c r="CV53">
        <f>IF('9. Score precedent'!$C$3="Score",1,7)</f>
        <v>1</v>
      </c>
      <c r="CW53">
        <f>IF('9. Score precedent'!$C$3="Score",1,7)</f>
        <v>1</v>
      </c>
      <c r="CX53">
        <f>IF('9. Score precedent'!$C$3="Score",1,6)</f>
        <v>1</v>
      </c>
      <c r="CY53">
        <f>IF('9. Score precedent'!$C$3="Score",1,5)</f>
        <v>1</v>
      </c>
      <c r="CZ53">
        <f>IF('9. Score precedent'!$C$3="Score",0,5)</f>
        <v>0</v>
      </c>
      <c r="DA53">
        <f>IF('9. Score precedent'!$C$3="Score",0,6)</f>
        <v>0</v>
      </c>
    </row>
    <row r="54" spans="4:301" x14ac:dyDescent="0.35">
      <c r="D54">
        <f t="shared" si="4"/>
        <v>0.87058823529411766</v>
      </c>
      <c r="E54">
        <f>IF('9. Score precedent'!$C$3="Score",,)</f>
        <v>0</v>
      </c>
      <c r="P54">
        <f>IF('9. Score precedent'!$C$3="Score",,)</f>
        <v>0</v>
      </c>
      <c r="Q54">
        <f>IF('9. Score precedent'!$C$3="Score",,)</f>
        <v>0</v>
      </c>
      <c r="R54">
        <f>IF('9. Score precedent'!$C$3="Score",,)</f>
        <v>0</v>
      </c>
      <c r="S54">
        <f>IF('9. Score precedent'!$C$3="Score",,)</f>
        <v>0</v>
      </c>
      <c r="T54">
        <f>IF('9. Score precedent'!$C$3="Score",,)</f>
        <v>0</v>
      </c>
      <c r="U54">
        <f>IF('9. Score precedent'!$C$3="Score",,Score TOTAL)</f>
        <v>0</v>
      </c>
      <c r="V54">
        <f>IF('9. Score precedent'!$C$3="Score",0,)</f>
        <v>0</v>
      </c>
      <c r="W54">
        <f>IF('9. Score precedent'!$C$3="Score",0,)</f>
        <v>0</v>
      </c>
      <c r="X54">
        <f>IF('9. Score precedent'!$C$3="Score",0,)</f>
        <v>0</v>
      </c>
      <c r="Y54">
        <f>IF('9. Score precedent'!$C$3="Score",0,)</f>
        <v>0</v>
      </c>
      <c r="Z54">
        <f>IF('9. Score precedent'!$C$3="Score",0,)</f>
        <v>0</v>
      </c>
      <c r="AA54">
        <f>IF('9. Score precedent'!$C$3="Score",0,)</f>
        <v>0</v>
      </c>
      <c r="AB54">
        <f>IF('9. Score precedent'!$C$3="Score",0,0)</f>
        <v>0</v>
      </c>
      <c r="AC54">
        <f>IF('9. Score precedent'!$C$3="Score",0,2)</f>
        <v>0</v>
      </c>
      <c r="AD54">
        <f>IF('9. Score precedent'!$C$3="Score",1,4)</f>
        <v>1</v>
      </c>
      <c r="AE54">
        <f>IF('9. Score precedent'!$C$3="Score",1,7)</f>
        <v>1</v>
      </c>
      <c r="AF54">
        <f>IF('9. Score precedent'!$C$3="Score",1,6)</f>
        <v>1</v>
      </c>
      <c r="AG54">
        <f>IF('9. Score precedent'!$C$3="Score",1,6)</f>
        <v>1</v>
      </c>
      <c r="AH54">
        <f>IF('9. Score precedent'!$C$3="Score",1,7)</f>
        <v>1</v>
      </c>
      <c r="AI54">
        <f>IF('9. Score precedent'!$C$3="Score",1,7)</f>
        <v>1</v>
      </c>
      <c r="AJ54">
        <f>IF('9. Score precedent'!$C$3="Score",1,5)</f>
        <v>1</v>
      </c>
      <c r="AK54">
        <f>IF('9. Score precedent'!$C$3="Score",1,6)</f>
        <v>1</v>
      </c>
      <c r="AL54">
        <f>IF('9. Score precedent'!$C$3="Score",1,7)</f>
        <v>1</v>
      </c>
      <c r="AM54">
        <f>IF('9. Score precedent'!$C$3="Score",1,7)</f>
        <v>1</v>
      </c>
      <c r="AN54">
        <f>IF('9. Score precedent'!$C$3="Score",2,9)</f>
        <v>2</v>
      </c>
      <c r="AO54">
        <f>IF('9. Score precedent'!$C$3="Score",1,8)</f>
        <v>1</v>
      </c>
      <c r="AP54">
        <f>IF('9. Score precedent'!$C$3="Score",2,14)</f>
        <v>2</v>
      </c>
      <c r="AQ54">
        <f>IF('9. Score precedent'!$C$3="Score",2,15)</f>
        <v>2</v>
      </c>
      <c r="AR54">
        <f>IF('9. Score precedent'!$C$3="Score",2,15)</f>
        <v>2</v>
      </c>
      <c r="AS54">
        <f>IF('9. Score precedent'!$C$3="Score",2,14)</f>
        <v>2</v>
      </c>
      <c r="AT54">
        <f>IF('9. Score precedent'!$C$3="Score",2,14)</f>
        <v>2</v>
      </c>
      <c r="AU54">
        <f>IF('9. Score precedent'!$C$3="Score",2,12)</f>
        <v>2</v>
      </c>
      <c r="AV54">
        <f>IF('9. Score precedent'!$C$3="Score",2,9)</f>
        <v>2</v>
      </c>
      <c r="AW54">
        <f>IF('9. Score precedent'!$C$3="Score",1,7)</f>
        <v>1</v>
      </c>
      <c r="AX54">
        <f>IF('9. Score precedent'!$C$3="Score",1,6)</f>
        <v>1</v>
      </c>
      <c r="AY54">
        <f>IF('9. Score precedent'!$C$3="Score",1,4)</f>
        <v>1</v>
      </c>
      <c r="AZ54">
        <f>IF('9. Score precedent'!$C$3="Score",0,3)</f>
        <v>0</v>
      </c>
      <c r="BA54">
        <f>IF('9. Score precedent'!$C$3="Score",0,3)</f>
        <v>0</v>
      </c>
      <c r="BB54">
        <f>IF('9. Score precedent'!$C$3="Score",0,2)</f>
        <v>0</v>
      </c>
      <c r="BC54">
        <f>IF('9. Score precedent'!$C$3="Score",0,3)</f>
        <v>0</v>
      </c>
      <c r="BD54">
        <f>IF('9. Score precedent'!$C$3="Score",0,2)</f>
        <v>0</v>
      </c>
      <c r="BE54">
        <f>IF('9. Score precedent'!$C$3="Score",0,3)</f>
        <v>0</v>
      </c>
      <c r="BF54">
        <f>IF('9. Score precedent'!$C$3="Score",0,3)</f>
        <v>0</v>
      </c>
      <c r="BG54">
        <f>IF('9. Score precedent'!$C$3="Score",0,2)</f>
        <v>0</v>
      </c>
      <c r="BH54">
        <f>IF('9. Score precedent'!$C$3="Score",0,2)</f>
        <v>0</v>
      </c>
      <c r="BI54">
        <f>IF('9. Score precedent'!$C$3="Score",1,4)</f>
        <v>1</v>
      </c>
      <c r="BJ54">
        <f>IF('9. Score precedent'!$C$3="Score",1,5)</f>
        <v>1</v>
      </c>
      <c r="BK54">
        <f>IF('9. Score precedent'!$C$3="Score",1,6)</f>
        <v>1</v>
      </c>
      <c r="BL54">
        <f>IF('9. Score precedent'!$C$3="Score",1,6)</f>
        <v>1</v>
      </c>
      <c r="BM54">
        <f>IF('9. Score precedent'!$C$3="Score",2,9)</f>
        <v>2</v>
      </c>
      <c r="BN54">
        <f>IF('9. Score precedent'!$C$3="Score",2,10)</f>
        <v>2</v>
      </c>
      <c r="BO54">
        <f>IF('9. Score precedent'!$C$3="Score",1,8)</f>
        <v>1</v>
      </c>
      <c r="BP54">
        <f>IF('9. Score precedent'!$C$3="Score",2,9)</f>
        <v>2</v>
      </c>
      <c r="BQ54">
        <f>IF('9. Score precedent'!$C$3="Score",2,9)</f>
        <v>2</v>
      </c>
      <c r="BR54">
        <f>IF('9. Score precedent'!$C$3="Score",2,9)</f>
        <v>2</v>
      </c>
      <c r="BS54">
        <f>IF('9. Score precedent'!$C$3="Score",2,9)</f>
        <v>2</v>
      </c>
      <c r="BT54">
        <f>IF('9. Score precedent'!$C$3="Score",1,8)</f>
        <v>1</v>
      </c>
      <c r="BU54">
        <f>IF('9. Score precedent'!$C$3="Score",1,8)</f>
        <v>1</v>
      </c>
      <c r="BV54">
        <f>IF('9. Score precedent'!$C$3="Score",2,9)</f>
        <v>2</v>
      </c>
      <c r="BW54">
        <f>IF('9. Score precedent'!$C$3="Score",2,11)</f>
        <v>2</v>
      </c>
      <c r="BX54">
        <f>IF('9. Score precedent'!$C$3="Score",1,8)</f>
        <v>1</v>
      </c>
      <c r="BY54">
        <f>IF('9. Score precedent'!$C$3="Score",1,5)</f>
        <v>1</v>
      </c>
      <c r="BZ54">
        <f>IF('9. Score precedent'!$C$3="Score",1,4)</f>
        <v>1</v>
      </c>
      <c r="CA54">
        <f>IF('9. Score precedent'!$C$3="Score",0,3)</f>
        <v>0</v>
      </c>
      <c r="CB54">
        <f>IF('9. Score precedent'!$C$3="Score",0,2)</f>
        <v>0</v>
      </c>
      <c r="CC54">
        <f>IF('9. Score precedent'!$C$3="Score",1,4)</f>
        <v>1</v>
      </c>
      <c r="CD54">
        <f>IF('9. Score precedent'!$C$3="Score",1,4)</f>
        <v>1</v>
      </c>
      <c r="CE54">
        <f>IF('9. Score precedent'!$C$3="Score",1,6)</f>
        <v>1</v>
      </c>
      <c r="CF54">
        <f>IF('9. Score precedent'!$C$3="Score",1,6)</f>
        <v>1</v>
      </c>
      <c r="CG54">
        <f>IF('9. Score precedent'!$C$3="Score",1,8)</f>
        <v>1</v>
      </c>
      <c r="CH54">
        <f>IF('9. Score precedent'!$C$3="Score",1,7)</f>
        <v>1</v>
      </c>
      <c r="CI54">
        <f>IF('9. Score precedent'!$C$3="Score",2,9)</f>
        <v>2</v>
      </c>
      <c r="CJ54">
        <f>IF('9. Score precedent'!$C$3="Score",2,9)</f>
        <v>2</v>
      </c>
      <c r="CK54">
        <f>IF('9. Score precedent'!$C$3="Score",1,7)</f>
        <v>1</v>
      </c>
      <c r="CL54">
        <f>IF('9. Score precedent'!$C$3="Score",1,7)</f>
        <v>1</v>
      </c>
      <c r="CM54">
        <f>IF('9. Score precedent'!$C$3="Score",1,7)</f>
        <v>1</v>
      </c>
      <c r="CN54">
        <f>IF('9. Score precedent'!$C$3="Score",1,6)</f>
        <v>1</v>
      </c>
      <c r="CO54">
        <f>IF('9. Score precedent'!$C$3="Score",1,5)</f>
        <v>1</v>
      </c>
      <c r="CP54">
        <f>IF('9. Score precedent'!$C$3="Score",1,4)</f>
        <v>1</v>
      </c>
      <c r="CQ54">
        <f>IF('9. Score precedent'!$C$3="Score",1,6)</f>
        <v>1</v>
      </c>
      <c r="CR54">
        <f>IF('9. Score precedent'!$C$3="Score",1,6)</f>
        <v>1</v>
      </c>
      <c r="CS54">
        <f>IF('9. Score precedent'!$C$3="Score",0,2)</f>
        <v>0</v>
      </c>
      <c r="CT54">
        <f>IF('9. Score precedent'!$C$3="Score",0,2)</f>
        <v>0</v>
      </c>
      <c r="CU54">
        <f>IF('9. Score precedent'!$C$3="Score",0,2)</f>
        <v>0</v>
      </c>
      <c r="CV54">
        <f>IF('9. Score precedent'!$C$3="Score",0,2)</f>
        <v>0</v>
      </c>
      <c r="CW54">
        <f>IF('9. Score precedent'!$C$3="Score",0,2)</f>
        <v>0</v>
      </c>
      <c r="CX54">
        <f>IF('9. Score precedent'!$C$3="Score",0,1)</f>
        <v>0</v>
      </c>
      <c r="CY54">
        <f>IF('9. Score precedent'!$C$3="Score",0,1)</f>
        <v>0</v>
      </c>
      <c r="CZ54">
        <f>IF('9. Score precedent'!$C$3="Score",0,4)</f>
        <v>0</v>
      </c>
      <c r="DA54">
        <f>IF('9. Score precedent'!$C$3="Score",0,4)</f>
        <v>0</v>
      </c>
      <c r="DB54">
        <f>IF('9. Score precedent'!$C$3="Score",0,2)</f>
        <v>0</v>
      </c>
      <c r="DC54">
        <f>IF('9. Score precedent'!$C$3="Score",0,2)</f>
        <v>0</v>
      </c>
      <c r="DD54">
        <f>IF('9. Score precedent'!$C$3="Score",0,2)</f>
        <v>0</v>
      </c>
      <c r="DE54">
        <f>IF('9. Score precedent'!$C$3="Score",0,2)</f>
        <v>0</v>
      </c>
      <c r="DF54">
        <f>IF('9. Score precedent'!$C$3="Score",0,2)</f>
        <v>0</v>
      </c>
      <c r="DG54">
        <f>IF('9. Score precedent'!$C$3="Score",0,2)</f>
        <v>0</v>
      </c>
      <c r="DH54">
        <f>IF('9. Score precedent'!$C$3="Score",0,2)</f>
        <v>0</v>
      </c>
      <c r="DI54">
        <f>IF('9. Score precedent'!$C$3="Score",0,2)</f>
        <v>0</v>
      </c>
      <c r="DJ54">
        <f>IF('9. Score precedent'!$C$3="Score",0,2)</f>
        <v>0</v>
      </c>
      <c r="DK54">
        <f>IF('9. Score precedent'!$C$3="Score",0,2)</f>
        <v>0</v>
      </c>
      <c r="DL54">
        <f>IF('9. Score precedent'!$C$3="Score",0,2)</f>
        <v>0</v>
      </c>
      <c r="DM54">
        <f>IF('9. Score precedent'!$C$3="Score",0,2)</f>
        <v>0</v>
      </c>
      <c r="DN54">
        <f>IF('9. Score precedent'!$C$3="Score",0,2)</f>
        <v>0</v>
      </c>
      <c r="DO54">
        <f>IF('9. Score precedent'!$C$3="Score",0,2)</f>
        <v>0</v>
      </c>
      <c r="DP54">
        <f>IF('9. Score precedent'!$C$3="Score",0,2)</f>
        <v>0</v>
      </c>
      <c r="DQ54">
        <f>IF('9. Score precedent'!$C$3="Score",0,2)</f>
        <v>0</v>
      </c>
      <c r="DR54">
        <f>IF('9. Score precedent'!$C$3="Score",0,2)</f>
        <v>0</v>
      </c>
      <c r="DS54">
        <f>IF('9. Score precedent'!$C$3="Score",0,2)</f>
        <v>0</v>
      </c>
      <c r="DT54">
        <f>IF('9. Score precedent'!$C$3="Score",0,2)</f>
        <v>0</v>
      </c>
      <c r="DU54">
        <f>IF('9. Score precedent'!$C$3="Score",0,2)</f>
        <v>0</v>
      </c>
      <c r="DV54">
        <f>IF('9. Score precedent'!$C$3="Score",0,2)</f>
        <v>0</v>
      </c>
      <c r="DW54">
        <f>IF('9. Score precedent'!$C$3="Score",0,2)</f>
        <v>0</v>
      </c>
      <c r="DX54">
        <f>IF('9. Score precedent'!$C$3="Score",0,2)</f>
        <v>0</v>
      </c>
      <c r="DY54">
        <f>IF('9. Score precedent'!$C$3="Score",0,2)</f>
        <v>0</v>
      </c>
      <c r="DZ54">
        <f>IF('9. Score precedent'!$C$3="Score",0,2)</f>
        <v>0</v>
      </c>
      <c r="EA54">
        <f>IF('9. Score precedent'!$C$3="Score",0,2)</f>
        <v>0</v>
      </c>
      <c r="EB54">
        <f>IF('9. Score precedent'!$C$3="Score",0,2)</f>
        <v>0</v>
      </c>
      <c r="EC54">
        <f>IF('9. Score precedent'!$C$3="Score",0,2)</f>
        <v>0</v>
      </c>
      <c r="ED54">
        <f>IF('9. Score precedent'!$C$3="Score",0,2)</f>
        <v>0</v>
      </c>
      <c r="EE54">
        <f>IF('9. Score precedent'!$C$3="Score",0,2)</f>
        <v>0</v>
      </c>
      <c r="EF54">
        <f>IF('9. Score precedent'!$C$3="Score",0,2)</f>
        <v>0</v>
      </c>
      <c r="EG54">
        <f>IF('9. Score precedent'!$C$3="Score",0,2)</f>
        <v>0</v>
      </c>
      <c r="EH54">
        <f>IF('9. Score precedent'!$C$3="Score",0,2)</f>
        <v>0</v>
      </c>
      <c r="EI54">
        <f>IF('9. Score precedent'!$C$3="Score",0,2)</f>
        <v>0</v>
      </c>
      <c r="EJ54">
        <f>IF('9. Score precedent'!$C$3="Score",0,2)</f>
        <v>0</v>
      </c>
      <c r="EK54">
        <f>IF('9. Score precedent'!$C$3="Score",0,2)</f>
        <v>0</v>
      </c>
      <c r="EL54">
        <f>IF('9. Score precedent'!$C$3="Score",0,2)</f>
        <v>0</v>
      </c>
      <c r="EM54">
        <f>IF('9. Score precedent'!$C$3="Score",0,2)</f>
        <v>0</v>
      </c>
      <c r="EN54">
        <f>IF('9. Score precedent'!$C$3="Score",0,2)</f>
        <v>0</v>
      </c>
      <c r="EO54">
        <f>IF('9. Score precedent'!$C$3="Score",0,2)</f>
        <v>0</v>
      </c>
      <c r="EP54">
        <f>IF('9. Score precedent'!$C$3="Score",0,2)</f>
        <v>0</v>
      </c>
      <c r="EQ54">
        <f>IF('9. Score precedent'!$C$3="Score",0,2)</f>
        <v>0</v>
      </c>
      <c r="ER54">
        <f>IF('9. Score precedent'!$C$3="Score",0,2)</f>
        <v>0</v>
      </c>
      <c r="ES54">
        <f>IF('9. Score precedent'!$C$3="Score",0,2)</f>
        <v>0</v>
      </c>
      <c r="ET54">
        <f>IF('9. Score precedent'!$C$3="Score",0,2)</f>
        <v>0</v>
      </c>
      <c r="EU54">
        <f>IF('9. Score precedent'!$C$3="Score",0,2)</f>
        <v>0</v>
      </c>
      <c r="EV54">
        <f>IF('9. Score precedent'!$C$3="Score",0,2)</f>
        <v>0</v>
      </c>
      <c r="EW54">
        <f>IF('9. Score precedent'!$C$3="Score",0,2)</f>
        <v>0</v>
      </c>
      <c r="EX54">
        <f>IF('9. Score precedent'!$C$3="Score",0,2)</f>
        <v>0</v>
      </c>
      <c r="EY54">
        <f>IF('9. Score precedent'!$C$3="Score",0,2)</f>
        <v>0</v>
      </c>
      <c r="EZ54">
        <f>IF('9. Score precedent'!$C$3="Score",0,2)</f>
        <v>0</v>
      </c>
      <c r="FA54">
        <f>IF('9. Score precedent'!$C$3="Score",0,2)</f>
        <v>0</v>
      </c>
      <c r="FB54">
        <f>IF('9. Score precedent'!$C$3="Score",0,2)</f>
        <v>0</v>
      </c>
      <c r="FC54">
        <f>IF('9. Score precedent'!$C$3="Score",0,2)</f>
        <v>0</v>
      </c>
      <c r="FD54">
        <f>IF('9. Score precedent'!$C$3="Score",0,2)</f>
        <v>0</v>
      </c>
      <c r="FE54">
        <f>IF('9. Score precedent'!$C$3="Score",0,2)</f>
        <v>0</v>
      </c>
      <c r="FF54">
        <f>IF('9. Score precedent'!$C$3="Score",0,2)</f>
        <v>0</v>
      </c>
      <c r="FG54">
        <f>IF('9. Score precedent'!$C$3="Score",0,2)</f>
        <v>0</v>
      </c>
      <c r="FH54">
        <f>IF('9. Score precedent'!$C$3="Score",0,2)</f>
        <v>0</v>
      </c>
      <c r="FI54">
        <f>IF('9. Score precedent'!$C$3="Score",0,2)</f>
        <v>0</v>
      </c>
      <c r="FJ54">
        <f>IF('9. Score precedent'!$C$3="Score",0,2)</f>
        <v>0</v>
      </c>
      <c r="FK54">
        <f>IF('9. Score precedent'!$C$3="Score",0,2)</f>
        <v>0</v>
      </c>
      <c r="FL54">
        <f>IF('9. Score precedent'!$C$3="Score",0,2)</f>
        <v>0</v>
      </c>
      <c r="FM54">
        <f>IF('9. Score precedent'!$C$3="Score",0,2)</f>
        <v>0</v>
      </c>
      <c r="FN54">
        <f>IF('9. Score precedent'!$C$3="Score",0,2)</f>
        <v>0</v>
      </c>
      <c r="FO54">
        <f>IF('9. Score precedent'!$C$3="Score",0,2)</f>
        <v>0</v>
      </c>
      <c r="FP54">
        <f>IF('9. Score precedent'!$C$3="Score",0,2)</f>
        <v>0</v>
      </c>
      <c r="FQ54">
        <f>IF('9. Score precedent'!$C$3="Score",0,2)</f>
        <v>0</v>
      </c>
      <c r="FR54">
        <f>IF('9. Score precedent'!$C$3="Score",0,2)</f>
        <v>0</v>
      </c>
      <c r="FS54">
        <f>IF('9. Score precedent'!$C$3="Score",0,2)</f>
        <v>0</v>
      </c>
      <c r="FT54">
        <f>IF('9. Score precedent'!$C$3="Score",0,2)</f>
        <v>0</v>
      </c>
      <c r="FU54">
        <f>IF('9. Score precedent'!$C$3="Score",,2)</f>
        <v>0</v>
      </c>
      <c r="FV54">
        <f>IF('9. Score precedent'!$C$3="Score",,2)</f>
        <v>0</v>
      </c>
      <c r="FW54">
        <f>IF('9. Score precedent'!$C$3="Score",,2)</f>
        <v>0</v>
      </c>
      <c r="FX54">
        <f>IF('9. Score precedent'!$C$3="Score",,2)</f>
        <v>0</v>
      </c>
      <c r="FY54">
        <f>IF('9. Score precedent'!$C$3="Score",,2)</f>
        <v>0</v>
      </c>
      <c r="FZ54">
        <f>IF('9. Score precedent'!$C$3="Score",,2)</f>
        <v>0</v>
      </c>
      <c r="GA54">
        <f>IF('9. Score precedent'!$C$3="Score",,2)</f>
        <v>0</v>
      </c>
      <c r="GB54">
        <f>IF('9. Score precedent'!$C$3="Score",,)</f>
        <v>0</v>
      </c>
      <c r="GC54">
        <f>IF('9. Score precedent'!$C$3="Score",,)</f>
        <v>0</v>
      </c>
      <c r="GD54">
        <f>IF('9. Score precedent'!$C$3="Score",,)</f>
        <v>0</v>
      </c>
      <c r="GE54">
        <f>IF('9. Score precedent'!$C$3="Score",,)</f>
        <v>0</v>
      </c>
      <c r="GF54">
        <f>IF('9. Score precedent'!$C$3="Score",,)</f>
        <v>0</v>
      </c>
      <c r="GG54">
        <f>IF('9. Score precedent'!$C$3="Score",,)</f>
        <v>0</v>
      </c>
      <c r="GH54">
        <f>IF('9. Score precedent'!$C$3="Score",,)</f>
        <v>0</v>
      </c>
      <c r="GI54">
        <f>IF('9. Score precedent'!$C$3="Score",,)</f>
        <v>0</v>
      </c>
      <c r="GJ54">
        <f>IF('9. Score precedent'!$C$3="Score",,)</f>
        <v>0</v>
      </c>
      <c r="GK54">
        <f>IF('9. Score precedent'!$C$3="Score",,)</f>
        <v>0</v>
      </c>
      <c r="GL54">
        <f>IF('9. Score precedent'!$C$3="Score",,)</f>
        <v>0</v>
      </c>
      <c r="GM54">
        <f>IF('9. Score precedent'!$C$3="Score",,)</f>
        <v>0</v>
      </c>
      <c r="GN54">
        <f>IF('9. Score precedent'!$C$3="Score",,)</f>
        <v>0</v>
      </c>
      <c r="GO54">
        <f>IF('9. Score precedent'!$C$3="Score",,)</f>
        <v>0</v>
      </c>
      <c r="GP54">
        <f>IF('9. Score precedent'!$C$3="Score",,)</f>
        <v>0</v>
      </c>
      <c r="GQ54">
        <f>IF('9. Score precedent'!$C$3="Score",,)</f>
        <v>0</v>
      </c>
      <c r="GR54">
        <f>IF('9. Score precedent'!$C$3="Score",,)</f>
        <v>0</v>
      </c>
      <c r="GS54">
        <f>IF('9. Score precedent'!$C$3="Score",,)</f>
        <v>0</v>
      </c>
      <c r="GT54">
        <f>IF('9. Score precedent'!$C$3="Score",,)</f>
        <v>0</v>
      </c>
      <c r="GU54">
        <f>IF('9. Score precedent'!$C$3="Score",,)</f>
        <v>0</v>
      </c>
      <c r="GV54">
        <f>IF('9. Score precedent'!$C$3="Score",,)</f>
        <v>0</v>
      </c>
      <c r="GW54">
        <f>IF('9. Score precedent'!$C$3="Score",,)</f>
        <v>0</v>
      </c>
      <c r="GX54">
        <f>IF('9. Score precedent'!$C$3="Score",,)</f>
        <v>0</v>
      </c>
      <c r="GY54">
        <f>IF('9. Score precedent'!$C$3="Score",,)</f>
        <v>0</v>
      </c>
      <c r="GZ54">
        <f>IF('9. Score precedent'!$C$3="Score",,)</f>
        <v>0</v>
      </c>
      <c r="HA54">
        <f>IF('9. Score precedent'!$C$3="Score",,)</f>
        <v>0</v>
      </c>
      <c r="HB54">
        <f>IF('9. Score precedent'!$C$3="Score",,)</f>
        <v>0</v>
      </c>
      <c r="HC54">
        <f>IF('9. Score precedent'!$C$3="Score",,)</f>
        <v>0</v>
      </c>
      <c r="HD54">
        <f>IF('9. Score precedent'!$C$3="Score",,)</f>
        <v>0</v>
      </c>
      <c r="HE54">
        <f>IF('9. Score precedent'!$C$3="Score",,)</f>
        <v>0</v>
      </c>
      <c r="HF54">
        <f>IF('9. Score precedent'!$C$3="Score",,)</f>
        <v>0</v>
      </c>
      <c r="HG54">
        <f>IF('9. Score precedent'!$C$3="Score",,)</f>
        <v>0</v>
      </c>
      <c r="HH54">
        <f>IF('9. Score precedent'!$C$3="Score",,)</f>
        <v>0</v>
      </c>
      <c r="HI54">
        <f>IF('9. Score precedent'!$C$3="Score",,)</f>
        <v>0</v>
      </c>
      <c r="HJ54">
        <f>IF('9. Score precedent'!$C$3="Score",,)</f>
        <v>0</v>
      </c>
      <c r="HK54">
        <f>IF('9. Score precedent'!$C$3="Score",,)</f>
        <v>0</v>
      </c>
      <c r="HL54">
        <f>IF('9. Score precedent'!$C$3="Score",,)</f>
        <v>0</v>
      </c>
      <c r="HM54">
        <f>IF('9. Score precedent'!$C$3="Score",,)</f>
        <v>0</v>
      </c>
      <c r="HN54">
        <f>IF('9. Score precedent'!$C$3="Score",,)</f>
        <v>0</v>
      </c>
      <c r="HO54">
        <f>IF('9. Score precedent'!$C$3="Score",,)</f>
        <v>0</v>
      </c>
      <c r="HP54">
        <f>IF('9. Score precedent'!$C$3="Score",,)</f>
        <v>0</v>
      </c>
      <c r="HQ54">
        <f>IF('9. Score precedent'!$C$3="Score",,)</f>
        <v>0</v>
      </c>
      <c r="HR54">
        <f>IF('9. Score precedent'!$C$3="Score",,)</f>
        <v>0</v>
      </c>
      <c r="HS54">
        <f>IF('9. Score precedent'!$C$3="Score",,)</f>
        <v>0</v>
      </c>
      <c r="HT54">
        <f>IF('9. Score precedent'!$C$3="Score",,)</f>
        <v>0</v>
      </c>
      <c r="HU54">
        <f>IF('9. Score precedent'!$C$3="Score",,)</f>
        <v>0</v>
      </c>
      <c r="HV54">
        <f>IF('9. Score precedent'!$C$3="Score",,)</f>
        <v>0</v>
      </c>
      <c r="HW54">
        <f>IF('9. Score precedent'!$C$3="Score",,)</f>
        <v>0</v>
      </c>
      <c r="HX54">
        <f>IF('9. Score precedent'!$C$3="Score",,)</f>
        <v>0</v>
      </c>
      <c r="HY54">
        <f>IF('9. Score precedent'!$C$3="Score",,)</f>
        <v>0</v>
      </c>
      <c r="HZ54">
        <f>IF('9. Score precedent'!$C$3="Score",,)</f>
        <v>0</v>
      </c>
      <c r="IA54">
        <f>IF('9. Score precedent'!$C$3="Score",,)</f>
        <v>0</v>
      </c>
      <c r="IB54">
        <f>IF('9. Score precedent'!$C$3="Score",,)</f>
        <v>0</v>
      </c>
      <c r="IC54">
        <f>IF('9. Score precedent'!$C$3="Score",,)</f>
        <v>0</v>
      </c>
      <c r="ID54">
        <f>IF('9. Score precedent'!$C$3="Score",,)</f>
        <v>0</v>
      </c>
      <c r="IE54">
        <f>IF('9. Score precedent'!$C$3="Score",,)</f>
        <v>0</v>
      </c>
      <c r="IF54">
        <f>IF('9. Score precedent'!$C$3="Score",,)</f>
        <v>0</v>
      </c>
      <c r="IG54">
        <f>IF('9. Score precedent'!$C$3="Score",,)</f>
        <v>0</v>
      </c>
      <c r="IH54">
        <f>IF('9. Score precedent'!$C$3="Score",,)</f>
        <v>0</v>
      </c>
      <c r="II54">
        <f>IF('9. Score precedent'!$C$3="Score",,)</f>
        <v>0</v>
      </c>
      <c r="IJ54">
        <f>IF('9. Score precedent'!$C$3="Score",,)</f>
        <v>0</v>
      </c>
      <c r="IK54">
        <f>IF('9. Score precedent'!$C$3="Score",,)</f>
        <v>0</v>
      </c>
      <c r="IL54">
        <f>IF('9. Score precedent'!$C$3="Score",,)</f>
        <v>0</v>
      </c>
      <c r="IM54">
        <f>IF('9. Score precedent'!$C$3="Score",,)</f>
        <v>0</v>
      </c>
      <c r="IN54">
        <f>IF('9. Score precedent'!$C$3="Score",,)</f>
        <v>0</v>
      </c>
      <c r="IO54">
        <f>IF('9. Score precedent'!$C$3="Score",,)</f>
        <v>0</v>
      </c>
      <c r="IP54">
        <f>IF('9. Score precedent'!$C$3="Score",,)</f>
        <v>0</v>
      </c>
      <c r="IQ54">
        <f>IF('9. Score precedent'!$C$3="Score",,)</f>
        <v>0</v>
      </c>
      <c r="IR54">
        <f>IF('9. Score precedent'!$C$3="Score",,)</f>
        <v>0</v>
      </c>
      <c r="IS54">
        <f>IF('9. Score precedent'!$C$3="Score",,)</f>
        <v>0</v>
      </c>
      <c r="IT54">
        <f>IF('9. Score precedent'!$C$3="Score",,)</f>
        <v>0</v>
      </c>
      <c r="IU54">
        <f>IF('9. Score precedent'!$C$3="Score",,)</f>
        <v>0</v>
      </c>
      <c r="IV54">
        <f>IF('9. Score precedent'!$C$3="Score",,)</f>
        <v>0</v>
      </c>
      <c r="IW54">
        <f>IF('9. Score precedent'!$C$3="Score",,)</f>
        <v>0</v>
      </c>
      <c r="IX54">
        <f>IF('9. Score precedent'!$C$3="Score",,)</f>
        <v>0</v>
      </c>
      <c r="IY54">
        <f>IF('9. Score precedent'!$C$3="Score",,)</f>
        <v>0</v>
      </c>
      <c r="IZ54">
        <f>IF('9. Score precedent'!$C$3="Score",,)</f>
        <v>0</v>
      </c>
      <c r="JA54">
        <f>IF('9. Score precedent'!$C$3="Score",,)</f>
        <v>0</v>
      </c>
      <c r="JB54">
        <f>IF('9. Score precedent'!$C$3="Score",,)</f>
        <v>0</v>
      </c>
      <c r="JC54">
        <f>IF('9. Score precedent'!$C$3="Score",,)</f>
        <v>0</v>
      </c>
      <c r="JD54">
        <f>IF('9. Score precedent'!$C$3="Score",,)</f>
        <v>0</v>
      </c>
      <c r="JE54">
        <f>IF('9. Score precedent'!$C$3="Score",,)</f>
        <v>0</v>
      </c>
      <c r="JF54">
        <f>IF('9. Score precedent'!$C$3="Score",,)</f>
        <v>0</v>
      </c>
      <c r="JG54">
        <f>IF('9. Score precedent'!$C$3="Score",,)</f>
        <v>0</v>
      </c>
      <c r="JH54">
        <f>IF('9. Score precedent'!$C$3="Score",,)</f>
        <v>0</v>
      </c>
      <c r="JI54">
        <f>IF('9. Score precedent'!$C$3="Score",,)</f>
        <v>0</v>
      </c>
      <c r="JJ54">
        <f>IF('9. Score precedent'!$C$3="Score",,)</f>
        <v>0</v>
      </c>
      <c r="JK54">
        <f>IF('9. Score precedent'!$C$3="Score",,)</f>
        <v>0</v>
      </c>
      <c r="JL54">
        <f>IF('9. Score precedent'!$C$3="Score",,)</f>
        <v>0</v>
      </c>
      <c r="JM54">
        <f>IF('9. Score precedent'!$C$3="Score",,)</f>
        <v>0</v>
      </c>
      <c r="JN54">
        <f>IF('9. Score precedent'!$C$3="Score",,)</f>
        <v>0</v>
      </c>
      <c r="JO54">
        <f>IF('9. Score precedent'!$C$3="Score",,)</f>
        <v>0</v>
      </c>
      <c r="JP54">
        <f>IF('9. Score precedent'!$C$3="Score",,)</f>
        <v>0</v>
      </c>
      <c r="JQ54">
        <f>IF('9. Score precedent'!$C$3="Score",,)</f>
        <v>0</v>
      </c>
      <c r="JR54">
        <f>IF('9. Score precedent'!$C$3="Score",,)</f>
        <v>0</v>
      </c>
      <c r="JS54">
        <f>IF('9. Score precedent'!$C$3="Score",,)</f>
        <v>0</v>
      </c>
      <c r="JT54">
        <f>IF('9. Score precedent'!$C$3="Score",,)</f>
        <v>0</v>
      </c>
      <c r="JU54">
        <f>IF('9. Score precedent'!$C$3="Score",,)</f>
        <v>0</v>
      </c>
      <c r="JV54">
        <f>IF('9. Score precedent'!$C$3="Score",,)</f>
        <v>0</v>
      </c>
      <c r="JW54">
        <f>IF('9. Score precedent'!$C$3="Score",,)</f>
        <v>0</v>
      </c>
      <c r="JX54">
        <f>IF('9. Score precedent'!$C$3="Score",,)</f>
        <v>0</v>
      </c>
      <c r="JY54">
        <f>IF('9. Score precedent'!$C$3="Score",,)</f>
        <v>0</v>
      </c>
      <c r="JZ54">
        <f>IF('9. Score precedent'!$C$3="Score",,)</f>
        <v>0</v>
      </c>
      <c r="KA54">
        <f>IF('9. Score precedent'!$C$3="Score",,)</f>
        <v>0</v>
      </c>
      <c r="KB54">
        <f>IF('9. Score precedent'!$C$3="Score",,)</f>
        <v>0</v>
      </c>
      <c r="KC54">
        <f>IF('9. Score precedent'!$C$3="Score",,)</f>
        <v>0</v>
      </c>
      <c r="KD54">
        <f>IF('9. Score precedent'!$C$3="Score",,)</f>
        <v>0</v>
      </c>
      <c r="KE54">
        <f>IF('9. Score precedent'!$C$3="Score",,)</f>
        <v>0</v>
      </c>
      <c r="KF54">
        <f>IF('9. Score precedent'!$C$3="Score",,)</f>
        <v>0</v>
      </c>
      <c r="KG54">
        <f>IF('9. Score precedent'!$C$3="Score",,)</f>
        <v>0</v>
      </c>
      <c r="KH54">
        <f>IF('9. Score precedent'!$C$3="Score",,)</f>
        <v>0</v>
      </c>
      <c r="KI54">
        <f>IF('9. Score precedent'!$C$3="Score",,)</f>
        <v>0</v>
      </c>
      <c r="KJ54">
        <f>IF('9. Score precedent'!$C$3="Score",,)</f>
        <v>0</v>
      </c>
      <c r="KK54">
        <f>IF('9. Score precedent'!$C$3="Score",,)</f>
        <v>0</v>
      </c>
      <c r="KL54">
        <f>IF('9. Score precedent'!$C$3="Score",,)</f>
        <v>0</v>
      </c>
      <c r="KM54">
        <f>IF('9. Score precedent'!$C$3="Score",,)</f>
        <v>0</v>
      </c>
      <c r="KN54">
        <f>IF('9. Score precedent'!$C$3="Score",,)</f>
        <v>0</v>
      </c>
      <c r="KO54">
        <f>IF('9. Score precedent'!$C$3="Score",,)</f>
        <v>0</v>
      </c>
    </row>
    <row r="55" spans="4:301" x14ac:dyDescent="0.35">
      <c r="D55">
        <f t="shared" si="4"/>
        <v>0.88235294117647056</v>
      </c>
      <c r="E55">
        <f>IF('9. Score precedent'!$C$3="Score",,)</f>
        <v>0</v>
      </c>
      <c r="P55">
        <f>IF('9. Score precedent'!$C$3="Score",,)</f>
        <v>0</v>
      </c>
      <c r="Q55">
        <f>IF('9. Score precedent'!$C$3="Score",,)</f>
        <v>0</v>
      </c>
      <c r="R55">
        <f>IF('9. Score precedent'!$C$3="Score",,)</f>
        <v>0</v>
      </c>
      <c r="S55">
        <f>IF('9. Score precedent'!$C$3="Score",,)</f>
        <v>0</v>
      </c>
      <c r="T55">
        <f>IF('9. Score precedent'!$C$3="Score",,)</f>
        <v>0</v>
      </c>
      <c r="U55">
        <f>IF('9. Score precedent'!$C$3="Score",,Score TOTAL)</f>
        <v>0</v>
      </c>
      <c r="V55">
        <f>IF('9. Score precedent'!$C$3="Score",0,)</f>
        <v>0</v>
      </c>
      <c r="W55">
        <f>IF('9. Score precedent'!$C$3="Score",0,)</f>
        <v>0</v>
      </c>
      <c r="X55">
        <f>IF('9. Score precedent'!$C$3="Score",0,)</f>
        <v>0</v>
      </c>
      <c r="Y55">
        <f>IF('9. Score precedent'!$C$3="Score",0,)</f>
        <v>0</v>
      </c>
      <c r="Z55">
        <f>IF('9. Score precedent'!$C$3="Score",0,)</f>
        <v>0</v>
      </c>
      <c r="AA55">
        <f>IF('9. Score precedent'!$C$3="Score",0,)</f>
        <v>0</v>
      </c>
      <c r="AB55">
        <f>IF('9. Score precedent'!$C$3="Score",0,1)</f>
        <v>0</v>
      </c>
      <c r="AC55">
        <f>IF('9. Score precedent'!$C$3="Score",0,1)</f>
        <v>0</v>
      </c>
      <c r="AD55">
        <f>IF('9. Score precedent'!$C$3="Score",0,1)</f>
        <v>0</v>
      </c>
      <c r="AE55">
        <f>IF('9. Score precedent'!$C$3="Score",0,1)</f>
        <v>0</v>
      </c>
      <c r="AF55">
        <f>IF('9. Score precedent'!$C$3="Score",0,1)</f>
        <v>0</v>
      </c>
      <c r="AG55">
        <f>IF('9. Score precedent'!$C$3="Score",0,2)</f>
        <v>0</v>
      </c>
      <c r="AH55">
        <f>IF('9. Score precedent'!$C$3="Score",1,4)</f>
        <v>1</v>
      </c>
      <c r="AI55">
        <f>IF('9. Score precedent'!$C$3="Score",1,4)</f>
        <v>1</v>
      </c>
      <c r="AJ55">
        <f>IF('9. Score precedent'!$C$3="Score",1,5)</f>
        <v>1</v>
      </c>
      <c r="AK55">
        <f>IF('9. Score precedent'!$C$3="Score",1,8)</f>
        <v>1</v>
      </c>
      <c r="AL55">
        <f>IF('9. Score precedent'!$C$3="Score",2,9)</f>
        <v>2</v>
      </c>
      <c r="AM55">
        <f>IF('9. Score precedent'!$C$3="Score",1,6)</f>
        <v>1</v>
      </c>
      <c r="AN55">
        <f>IF('9. Score precedent'!$C$3="Score",1,7)</f>
        <v>1</v>
      </c>
      <c r="AO55">
        <f>IF('9. Score precedent'!$C$3="Score",1,8)</f>
        <v>1</v>
      </c>
      <c r="AP55">
        <f>IF('9. Score precedent'!$C$3="Score",1,8)</f>
        <v>1</v>
      </c>
      <c r="AQ55">
        <f>IF('9. Score precedent'!$C$3="Score",2,9)</f>
        <v>2</v>
      </c>
      <c r="AR55">
        <f>IF('9. Score precedent'!$C$3="Score",2,9)</f>
        <v>2</v>
      </c>
      <c r="AS55">
        <f>IF('9. Score precedent'!$C$3="Score",2,10)</f>
        <v>2</v>
      </c>
      <c r="AT55">
        <f>IF('9. Score precedent'!$C$3="Score",2,10)</f>
        <v>2</v>
      </c>
      <c r="AU55">
        <f>IF('9. Score precedent'!$C$3="Score",1,8)</f>
        <v>1</v>
      </c>
      <c r="AV55">
        <f>IF('9. Score precedent'!$C$3="Score",2,9)</f>
        <v>2</v>
      </c>
      <c r="AW55">
        <f>IF('9. Score precedent'!$C$3="Score",2,11)</f>
        <v>2</v>
      </c>
      <c r="AX55">
        <f>IF('9. Score precedent'!$C$3="Score",2,12)</f>
        <v>2</v>
      </c>
      <c r="AY55">
        <f>IF('9. Score precedent'!$C$3="Score",2,10)</f>
        <v>2</v>
      </c>
      <c r="AZ55">
        <f>IF('9. Score precedent'!$C$3="Score",1,8)</f>
        <v>1</v>
      </c>
      <c r="BA55">
        <f>IF('9. Score precedent'!$C$3="Score",2,9)</f>
        <v>2</v>
      </c>
      <c r="BB55">
        <f>IF('9. Score precedent'!$C$3="Score",2,12)</f>
        <v>2</v>
      </c>
      <c r="BC55">
        <f>IF('9. Score precedent'!$C$3="Score",2,12)</f>
        <v>2</v>
      </c>
      <c r="BD55">
        <f>IF('9. Score precedent'!$C$3="Score",2,11)</f>
        <v>2</v>
      </c>
      <c r="BE55">
        <f>IF('9. Score precedent'!$C$3="Score",2,9)</f>
        <v>2</v>
      </c>
      <c r="BF55">
        <f>IF('9. Score precedent'!$C$3="Score",1,8)</f>
        <v>1</v>
      </c>
      <c r="BG55">
        <f>IF('9. Score precedent'!$C$3="Score",1,7)</f>
        <v>1</v>
      </c>
      <c r="BH55">
        <f>IF('9. Score precedent'!$C$3="Score",1,7)</f>
        <v>1</v>
      </c>
      <c r="BI55">
        <f>IF('9. Score precedent'!$C$3="Score",0,3)</f>
        <v>0</v>
      </c>
      <c r="BJ55">
        <f>IF('9. Score precedent'!$C$3="Score",0,3)</f>
        <v>0</v>
      </c>
      <c r="BK55">
        <f>IF('9. Score precedent'!$C$3="Score",0,2)</f>
        <v>0</v>
      </c>
      <c r="BL55">
        <f>IF('9. Score precedent'!$C$3="Score",0,2)</f>
        <v>0</v>
      </c>
      <c r="BM55">
        <f>IF('9. Score precedent'!$C$3="Score",0,1)</f>
        <v>0</v>
      </c>
      <c r="BN55">
        <f>IF('9. Score precedent'!$C$3="Score",0,1)</f>
        <v>0</v>
      </c>
      <c r="BO55">
        <f>IF('9. Score precedent'!$C$3="Score",0,2)</f>
        <v>0</v>
      </c>
      <c r="BP55">
        <f>IF('9. Score precedent'!$C$3="Score",0,2)</f>
        <v>0</v>
      </c>
      <c r="BQ55">
        <f>IF('9. Score precedent'!$C$3="Score",0,2)</f>
        <v>0</v>
      </c>
      <c r="BR55">
        <f>IF('9. Score precedent'!$C$3="Score",1,4)</f>
        <v>1</v>
      </c>
      <c r="BS55">
        <f>IF('9. Score precedent'!$C$3="Score",1,4)</f>
        <v>1</v>
      </c>
      <c r="BT55">
        <f>IF('9. Score precedent'!$C$3="Score",1,6)</f>
        <v>1</v>
      </c>
      <c r="BU55">
        <f>IF('9. Score precedent'!$C$3="Score",2,9)</f>
        <v>2</v>
      </c>
      <c r="BV55">
        <f>IF('9. Score precedent'!$C$3="Score",1,8)</f>
        <v>1</v>
      </c>
      <c r="BW55">
        <f>IF('9. Score precedent'!$C$3="Score",2,9)</f>
        <v>2</v>
      </c>
      <c r="BX55">
        <f>IF('9. Score precedent'!$C$3="Score",2,12)</f>
        <v>2</v>
      </c>
      <c r="BY55">
        <f>IF('9. Score precedent'!$C$3="Score",2,10)</f>
        <v>2</v>
      </c>
      <c r="BZ55">
        <f>IF('9. Score precedent'!$C$3="Score",1,7)</f>
        <v>1</v>
      </c>
      <c r="CA55">
        <f>IF('9. Score precedent'!$C$3="Score",1,5)</f>
        <v>1</v>
      </c>
      <c r="CB55">
        <f>IF('9. Score precedent'!$C$3="Score",1,4)</f>
        <v>1</v>
      </c>
      <c r="CC55">
        <f>IF('9. Score precedent'!$C$3="Score",0,3)</f>
        <v>0</v>
      </c>
      <c r="CD55">
        <f>IF('9. Score precedent'!$C$3="Score",0,3)</f>
        <v>0</v>
      </c>
      <c r="CE55">
        <f>IF('9. Score precedent'!$C$3="Score",0,3)</f>
        <v>0</v>
      </c>
      <c r="CF55">
        <f>IF('9. Score precedent'!$C$3="Score",0,3)</f>
        <v>0</v>
      </c>
      <c r="CG55">
        <f>IF('9. Score precedent'!$C$3="Score",0,2)</f>
        <v>0</v>
      </c>
      <c r="CH55">
        <f>IF('9. Score precedent'!$C$3="Score",0,2)</f>
        <v>0</v>
      </c>
      <c r="CI55">
        <f>IF('9. Score precedent'!$C$3="Score",0,1)</f>
        <v>0</v>
      </c>
      <c r="CJ55">
        <f>IF('9. Score precedent'!$C$3="Score",0,1)</f>
        <v>0</v>
      </c>
      <c r="CK55">
        <f>IF('9. Score precedent'!$C$3="Score",0,1)</f>
        <v>0</v>
      </c>
      <c r="CL55">
        <f>IF('9. Score precedent'!$C$3="Score",0,0)</f>
        <v>0</v>
      </c>
      <c r="CM55">
        <f>IF('9. Score precedent'!$C$3="Score",0,3)</f>
        <v>0</v>
      </c>
      <c r="CN55">
        <f>IF('9. Score precedent'!$C$3="Score",1,5)</f>
        <v>1</v>
      </c>
      <c r="CO55">
        <f>IF('9. Score precedent'!$C$3="Score",1,6)</f>
        <v>1</v>
      </c>
      <c r="CP55">
        <f>IF('9. Score precedent'!$C$3="Score",1,7)</f>
        <v>1</v>
      </c>
      <c r="CQ55">
        <f>IF('9. Score precedent'!$C$3="Score",1,6)</f>
        <v>1</v>
      </c>
      <c r="CR55">
        <f>IF('9. Score precedent'!$C$3="Score",1,8)</f>
        <v>1</v>
      </c>
      <c r="CS55">
        <f>IF('9. Score precedent'!$C$3="Score",2,9)</f>
        <v>2</v>
      </c>
      <c r="CT55">
        <f>IF('9. Score precedent'!$C$3="Score",2,10)</f>
        <v>2</v>
      </c>
      <c r="CU55">
        <f>IF('9. Score precedent'!$C$3="Score",2,11)</f>
        <v>2</v>
      </c>
      <c r="CV55">
        <f>IF('9. Score precedent'!$C$3="Score",2,10)</f>
        <v>2</v>
      </c>
      <c r="CW55">
        <f>IF('9. Score precedent'!$C$3="Score",2,10)</f>
        <v>2</v>
      </c>
      <c r="CX55">
        <f>IF('9. Score precedent'!$C$3="Score",2,10)</f>
        <v>2</v>
      </c>
      <c r="CY55">
        <f>IF('9. Score precedent'!$C$3="Score",2,10)</f>
        <v>2</v>
      </c>
      <c r="CZ55">
        <f>IF('9. Score precedent'!$C$3="Score",0,6)</f>
        <v>0</v>
      </c>
      <c r="DA55">
        <f>IF('9. Score precedent'!$C$3="Score",0,4)</f>
        <v>0</v>
      </c>
    </row>
    <row r="56" spans="4:301" x14ac:dyDescent="0.35">
      <c r="E56">
        <f>IF('9. Score precedent'!$C$3="Score",,)</f>
        <v>0</v>
      </c>
      <c r="P56">
        <f>IF('9. Score precedent'!$C$3="Score",,)</f>
        <v>0</v>
      </c>
      <c r="Q56">
        <f>IF('9. Score precedent'!$C$3="Score",,)</f>
        <v>0</v>
      </c>
      <c r="R56">
        <f>IF('9. Score precedent'!$C$3="Score",,)</f>
        <v>0</v>
      </c>
      <c r="S56">
        <f>IF('9. Score precedent'!$C$3="Score",,)</f>
        <v>0</v>
      </c>
      <c r="T56">
        <f>IF('9. Score precedent'!$C$3="Score",,)</f>
        <v>0</v>
      </c>
      <c r="U56">
        <f>IF('9. Score precedent'!$C$3="Score",,Score TOTAL)</f>
        <v>0</v>
      </c>
      <c r="V56">
        <f>IF('9. Score precedent'!$C$3="Score",0,)</f>
        <v>0</v>
      </c>
      <c r="W56">
        <f>IF('9. Score precedent'!$C$3="Score",0,)</f>
        <v>0</v>
      </c>
      <c r="X56">
        <f>IF('9. Score precedent'!$C$3="Score",0,)</f>
        <v>0</v>
      </c>
      <c r="Y56">
        <f>IF('9. Score precedent'!$C$3="Score",0,)</f>
        <v>0</v>
      </c>
      <c r="Z56">
        <f>IF('9. Score precedent'!$C$3="Score",0,)</f>
        <v>0</v>
      </c>
      <c r="AA56">
        <f>IF('9. Score precedent'!$C$3="Score",0,)</f>
        <v>0</v>
      </c>
      <c r="AB56">
        <f>IF('9. Score precedent'!$C$3="Score",1,5)</f>
        <v>1</v>
      </c>
      <c r="AC56">
        <f>IF('9. Score precedent'!$C$3="Score",0,3)</f>
        <v>0</v>
      </c>
      <c r="AD56">
        <f>IF('9. Score precedent'!$C$3="Score",0,1)</f>
        <v>0</v>
      </c>
      <c r="AE56">
        <f>IF('9. Score precedent'!$C$3="Score",0,2)</f>
        <v>0</v>
      </c>
      <c r="AF56">
        <f>IF('9. Score precedent'!$C$3="Score",1,4)</f>
        <v>1</v>
      </c>
      <c r="AG56">
        <f>IF('9. Score precedent'!$C$3="Score",1,5)</f>
        <v>1</v>
      </c>
      <c r="AH56">
        <f>IF('9. Score precedent'!$C$3="Score",1,6)</f>
        <v>1</v>
      </c>
      <c r="AI56">
        <f>IF('9. Score precedent'!$C$3="Score",1,7)</f>
        <v>1</v>
      </c>
      <c r="AJ56">
        <f>IF('9. Score precedent'!$C$3="Score",1,6)</f>
        <v>1</v>
      </c>
      <c r="AK56">
        <f>IF('9. Score precedent'!$C$3="Score",1,6)</f>
        <v>1</v>
      </c>
      <c r="AL56">
        <f>IF('9. Score precedent'!$C$3="Score",1,6)</f>
        <v>1</v>
      </c>
      <c r="AM56">
        <f>IF('9. Score precedent'!$C$3="Score",1,5)</f>
        <v>1</v>
      </c>
      <c r="AN56">
        <f>IF('9. Score precedent'!$C$3="Score",1,4)</f>
        <v>1</v>
      </c>
      <c r="AO56">
        <f>IF('9. Score precedent'!$C$3="Score",0,3)</f>
        <v>0</v>
      </c>
      <c r="AP56">
        <f>IF('9. Score precedent'!$C$3="Score",0,3)</f>
        <v>0</v>
      </c>
      <c r="AQ56">
        <f>IF('9. Score precedent'!$C$3="Score",1,5)</f>
        <v>1</v>
      </c>
      <c r="AR56">
        <f>IF('9. Score precedent'!$C$3="Score",1,5)</f>
        <v>1</v>
      </c>
      <c r="AS56">
        <f>IF('9. Score precedent'!$C$3="Score",0,3)</f>
        <v>0</v>
      </c>
      <c r="AT56">
        <f>IF('9. Score precedent'!$C$3="Score",0,2)</f>
        <v>0</v>
      </c>
      <c r="AU56">
        <f>IF('9. Score precedent'!$C$3="Score",0,3)</f>
        <v>0</v>
      </c>
      <c r="AV56">
        <f>IF('9. Score precedent'!$C$3="Score",0,3)</f>
        <v>0</v>
      </c>
      <c r="AW56">
        <f>IF('9. Score precedent'!$C$3="Score",0,3)</f>
        <v>0</v>
      </c>
      <c r="AX56">
        <f>IF('9. Score precedent'!$C$3="Score",0,3)</f>
        <v>0</v>
      </c>
      <c r="AY56">
        <f>IF('9. Score precedent'!$C$3="Score",0,3)</f>
        <v>0</v>
      </c>
      <c r="AZ56">
        <f>IF('9. Score precedent'!$C$3="Score",0,2)</f>
        <v>0</v>
      </c>
      <c r="BA56">
        <f>IF('9. Score precedent'!$C$3="Score",0,3)</f>
        <v>0</v>
      </c>
      <c r="BB56">
        <f>IF('9. Score precedent'!$C$3="Score",0,3)</f>
        <v>0</v>
      </c>
      <c r="BC56">
        <f>IF('9. Score precedent'!$C$3="Score",1,4)</f>
        <v>1</v>
      </c>
      <c r="BD56">
        <f>IF('9. Score precedent'!$C$3="Score",1,6)</f>
        <v>1</v>
      </c>
      <c r="BE56">
        <f>IF('9. Score precedent'!$C$3="Score",1,6)</f>
        <v>1</v>
      </c>
      <c r="BF56">
        <f>IF('9. Score precedent'!$C$3="Score",1,7)</f>
        <v>1</v>
      </c>
      <c r="BG56">
        <f>IF('9. Score precedent'!$C$3="Score",2,9)</f>
        <v>2</v>
      </c>
      <c r="BH56">
        <f>IF('9. Score precedent'!$C$3="Score",2,9)</f>
        <v>2</v>
      </c>
      <c r="BI56">
        <f>IF('9. Score precedent'!$C$3="Score",2,9)</f>
        <v>2</v>
      </c>
      <c r="BJ56">
        <f>IF('9. Score precedent'!$C$3="Score",1,8)</f>
        <v>1</v>
      </c>
      <c r="BK56">
        <f>IF('9. Score precedent'!$C$3="Score",1,6)</f>
        <v>1</v>
      </c>
      <c r="BL56">
        <f>IF('9. Score precedent'!$C$3="Score",1,6)</f>
        <v>1</v>
      </c>
      <c r="BM56">
        <f>IF('9. Score precedent'!$C$3="Score",0,2)</f>
        <v>0</v>
      </c>
      <c r="BN56">
        <f>IF('9. Score precedent'!$C$3="Score",1,4)</f>
        <v>1</v>
      </c>
      <c r="BO56">
        <f>IF('9. Score precedent'!$C$3="Score",1,4)</f>
        <v>1</v>
      </c>
      <c r="BP56">
        <f>IF('9. Score precedent'!$C$3="Score",0,3)</f>
        <v>0</v>
      </c>
      <c r="BQ56">
        <f>IF('9. Score precedent'!$C$3="Score",1,5)</f>
        <v>1</v>
      </c>
      <c r="BR56">
        <f>IF('9. Score precedent'!$C$3="Score",1,6)</f>
        <v>1</v>
      </c>
      <c r="BS56">
        <f>IF('9. Score precedent'!$C$3="Score",1,6)</f>
        <v>1</v>
      </c>
      <c r="BT56">
        <f>IF('9. Score precedent'!$C$3="Score",1,6)</f>
        <v>1</v>
      </c>
      <c r="BU56">
        <f>IF('9. Score precedent'!$C$3="Score",1,6)</f>
        <v>1</v>
      </c>
      <c r="BV56">
        <f>IF('9. Score precedent'!$C$3="Score",1,6)</f>
        <v>1</v>
      </c>
      <c r="BW56">
        <f>IF('9. Score precedent'!$C$3="Score",1,6)</f>
        <v>1</v>
      </c>
      <c r="BX56">
        <f>IF('9. Score precedent'!$C$3="Score",1,7)</f>
        <v>1</v>
      </c>
      <c r="BY56">
        <f>IF('9. Score precedent'!$C$3="Score",1,7)</f>
        <v>1</v>
      </c>
      <c r="BZ56">
        <f>IF('9. Score precedent'!$C$3="Score",1,7)</f>
        <v>1</v>
      </c>
      <c r="CA56">
        <f>IF('9. Score precedent'!$C$3="Score",1,6)</f>
        <v>1</v>
      </c>
      <c r="CB56">
        <f>IF('9. Score precedent'!$C$3="Score",1,6)</f>
        <v>1</v>
      </c>
      <c r="CC56">
        <f>IF('9. Score precedent'!$C$3="Score",1,5)</f>
        <v>1</v>
      </c>
      <c r="CD56">
        <f>IF('9. Score precedent'!$C$3="Score",1,4)</f>
        <v>1</v>
      </c>
      <c r="CE56">
        <f>IF('9. Score precedent'!$C$3="Score",0,2)</f>
        <v>0</v>
      </c>
      <c r="CF56">
        <f>IF('9. Score precedent'!$C$3="Score",0,1)</f>
        <v>0</v>
      </c>
      <c r="CG56">
        <f>IF('9. Score precedent'!$C$3="Score",0,1)</f>
        <v>0</v>
      </c>
      <c r="CH56">
        <f>IF('9. Score precedent'!$C$3="Score",0,1)</f>
        <v>0</v>
      </c>
      <c r="CI56">
        <f>IF('9. Score precedent'!$C$3="Score",0,3)</f>
        <v>0</v>
      </c>
      <c r="CJ56">
        <f>IF('9. Score precedent'!$C$3="Score",1,4)</f>
        <v>1</v>
      </c>
      <c r="CK56">
        <f>IF('9. Score precedent'!$C$3="Score",1,6)</f>
        <v>1</v>
      </c>
      <c r="CL56">
        <f>IF('9. Score precedent'!$C$3="Score",1,6)</f>
        <v>1</v>
      </c>
      <c r="CM56">
        <f>IF('9. Score precedent'!$C$3="Score",1,7)</f>
        <v>1</v>
      </c>
      <c r="CN56">
        <f>IF('9. Score precedent'!$C$3="Score",2,10)</f>
        <v>2</v>
      </c>
      <c r="CO56">
        <f>IF('9. Score precedent'!$C$3="Score",2,10)</f>
        <v>2</v>
      </c>
      <c r="CP56">
        <f>IF('9. Score precedent'!$C$3="Score",1,7)</f>
        <v>1</v>
      </c>
      <c r="CQ56">
        <f>IF('9. Score precedent'!$C$3="Score",1,7)</f>
        <v>1</v>
      </c>
      <c r="CR56">
        <f>IF('9. Score precedent'!$C$3="Score",1,5)</f>
        <v>1</v>
      </c>
      <c r="CS56">
        <f>IF('9. Score precedent'!$C$3="Score",1,7)</f>
        <v>1</v>
      </c>
      <c r="CT56">
        <f>IF('9. Score precedent'!$C$3="Score",2,10)</f>
        <v>2</v>
      </c>
      <c r="CU56">
        <f>IF('9. Score precedent'!$C$3="Score",2,10)</f>
        <v>2</v>
      </c>
      <c r="CV56">
        <f>IF('9. Score precedent'!$C$3="Score",1,8)</f>
        <v>1</v>
      </c>
      <c r="CW56">
        <f>IF('9. Score precedent'!$C$3="Score",1,6)</f>
        <v>1</v>
      </c>
      <c r="CX56">
        <f>IF('9. Score precedent'!$C$3="Score",1,6)</f>
        <v>1</v>
      </c>
      <c r="CY56">
        <f>IF('9. Score precedent'!$C$3="Score",1,8)</f>
        <v>1</v>
      </c>
      <c r="CZ56">
        <f>IF('9. Score precedent'!$C$3="Score",0,8)</f>
        <v>0</v>
      </c>
      <c r="DA56">
        <f>IF('9. Score precedent'!$C$3="Score",0,6)</f>
        <v>0</v>
      </c>
    </row>
    <row r="57" spans="4:301" x14ac:dyDescent="0.35">
      <c r="E57">
        <f>IF('9. Score precedent'!$C$3="Score",,)</f>
        <v>0</v>
      </c>
      <c r="P57">
        <f>IF('9. Score precedent'!$C$3="Score",,)</f>
        <v>0</v>
      </c>
      <c r="Q57">
        <f>IF('9. Score precedent'!$C$3="Score",,)</f>
        <v>0</v>
      </c>
      <c r="R57">
        <f>IF('9. Score precedent'!$C$3="Score",,)</f>
        <v>0</v>
      </c>
      <c r="S57">
        <f>IF('9. Score precedent'!$C$3="Score",,)</f>
        <v>0</v>
      </c>
      <c r="T57">
        <f>IF('9. Score precedent'!$C$3="Score",,)</f>
        <v>0</v>
      </c>
      <c r="U57">
        <f>IF('9. Score precedent'!$C$3="Score",,Score TOTAL)</f>
        <v>0</v>
      </c>
      <c r="V57">
        <f>IF('9. Score precedent'!$C$3="Score",0,)</f>
        <v>0</v>
      </c>
      <c r="W57">
        <f>IF('9. Score precedent'!$C$3="Score",0,)</f>
        <v>0</v>
      </c>
      <c r="X57">
        <f>IF('9. Score precedent'!$C$3="Score",0,)</f>
        <v>0</v>
      </c>
      <c r="Y57">
        <f>IF('9. Score precedent'!$C$3="Score",0,)</f>
        <v>0</v>
      </c>
      <c r="Z57">
        <f>IF('9. Score precedent'!$C$3="Score",0,)</f>
        <v>0</v>
      </c>
      <c r="AA57">
        <f>IF('9. Score precedent'!$C$3="Score",0,)</f>
        <v>0</v>
      </c>
      <c r="AB57">
        <f>IF('9. Score precedent'!$C$3="Score",2,9)</f>
        <v>2</v>
      </c>
      <c r="AC57">
        <f>IF('9. Score precedent'!$C$3="Score",2,9)</f>
        <v>2</v>
      </c>
      <c r="AD57">
        <f>IF('9. Score precedent'!$C$3="Score",2,10)</f>
        <v>2</v>
      </c>
      <c r="AE57">
        <f>IF('9. Score precedent'!$C$3="Score",2,10)</f>
        <v>2</v>
      </c>
      <c r="AF57">
        <f>IF('9. Score precedent'!$C$3="Score",1,8)</f>
        <v>1</v>
      </c>
      <c r="AG57">
        <f>IF('9. Score precedent'!$C$3="Score",1,8)</f>
        <v>1</v>
      </c>
      <c r="AH57">
        <f>IF('9. Score precedent'!$C$3="Score",1,7)</f>
        <v>1</v>
      </c>
      <c r="AI57">
        <f>IF('9. Score precedent'!$C$3="Score",1,8)</f>
        <v>1</v>
      </c>
      <c r="AJ57">
        <f>IF('9. Score precedent'!$C$3="Score",1,7)</f>
        <v>1</v>
      </c>
      <c r="AK57">
        <f>IF('9. Score precedent'!$C$3="Score",0,3)</f>
        <v>0</v>
      </c>
      <c r="AL57">
        <f>IF('9. Score precedent'!$C$3="Score",0,3)</f>
        <v>0</v>
      </c>
      <c r="AM57">
        <f>IF('9. Score precedent'!$C$3="Score",0,2)</f>
        <v>0</v>
      </c>
      <c r="AN57">
        <f>IF('9. Score precedent'!$C$3="Score",0,2)</f>
        <v>0</v>
      </c>
      <c r="AO57">
        <f>IF('9. Score precedent'!$C$3="Score",0,2)</f>
        <v>0</v>
      </c>
      <c r="AP57">
        <f>IF('9. Score precedent'!$C$3="Score",0,1)</f>
        <v>0</v>
      </c>
      <c r="AQ57">
        <f>IF('9. Score precedent'!$C$3="Score",0,1)</f>
        <v>0</v>
      </c>
      <c r="AR57">
        <f>IF('9. Score precedent'!$C$3="Score",0,0)</f>
        <v>0</v>
      </c>
      <c r="AS57">
        <f>IF('9. Score precedent'!$C$3="Score",0,0)</f>
        <v>0</v>
      </c>
      <c r="AT57">
        <f>IF('9. Score precedent'!$C$3="Score",0,1)</f>
        <v>0</v>
      </c>
      <c r="AU57">
        <f>IF('9. Score precedent'!$C$3="Score",0,2)</f>
        <v>0</v>
      </c>
      <c r="AV57">
        <f>IF('9. Score precedent'!$C$3="Score",0,2)</f>
        <v>0</v>
      </c>
      <c r="AW57">
        <f>IF('9. Score precedent'!$C$3="Score",0,2)</f>
        <v>0</v>
      </c>
      <c r="AX57">
        <f>IF('9. Score precedent'!$C$3="Score",0,2)</f>
        <v>0</v>
      </c>
      <c r="AY57">
        <f>IF('9. Score precedent'!$C$3="Score",0,3)</f>
        <v>0</v>
      </c>
      <c r="AZ57">
        <f>IF('9. Score precedent'!$C$3="Score",1,5)</f>
        <v>1</v>
      </c>
      <c r="BA57">
        <f>IF('9. Score precedent'!$C$3="Score",1,5)</f>
        <v>1</v>
      </c>
      <c r="BB57">
        <f>IF('9. Score precedent'!$C$3="Score",1,5)</f>
        <v>1</v>
      </c>
      <c r="BC57">
        <f>IF('9. Score precedent'!$C$3="Score",1,7)</f>
        <v>1</v>
      </c>
      <c r="BD57">
        <f>IF('9. Score precedent'!$C$3="Score",1,8)</f>
        <v>1</v>
      </c>
      <c r="BE57">
        <f>IF('9. Score precedent'!$C$3="Score",2,11)</f>
        <v>2</v>
      </c>
      <c r="BF57">
        <f>IF('9. Score precedent'!$C$3="Score",2,10)</f>
        <v>2</v>
      </c>
      <c r="BG57">
        <f>IF('9. Score precedent'!$C$3="Score",1,8)</f>
        <v>1</v>
      </c>
      <c r="BH57">
        <f>IF('9. Score precedent'!$C$3="Score",2,9)</f>
        <v>2</v>
      </c>
      <c r="BI57">
        <f>IF('9. Score precedent'!$C$3="Score",1,8)</f>
        <v>1</v>
      </c>
      <c r="BJ57">
        <f>IF('9. Score precedent'!$C$3="Score",2,9)</f>
        <v>2</v>
      </c>
      <c r="BK57">
        <f>IF('9. Score precedent'!$C$3="Score",2,10)</f>
        <v>2</v>
      </c>
      <c r="BL57">
        <f>IF('9. Score precedent'!$C$3="Score",2,9)</f>
        <v>2</v>
      </c>
      <c r="BM57">
        <f>IF('9. Score precedent'!$C$3="Score",2,9)</f>
        <v>2</v>
      </c>
      <c r="BN57">
        <f>IF('9. Score precedent'!$C$3="Score",2,10)</f>
        <v>2</v>
      </c>
      <c r="BO57">
        <f>IF('9. Score precedent'!$C$3="Score",2,12)</f>
        <v>2</v>
      </c>
      <c r="BP57">
        <f>IF('9. Score precedent'!$C$3="Score",2,10)</f>
        <v>2</v>
      </c>
      <c r="BQ57">
        <f>IF('9. Score precedent'!$C$3="Score",2,11)</f>
        <v>2</v>
      </c>
      <c r="BR57">
        <f>IF('9. Score precedent'!$C$3="Score",2,9)</f>
        <v>2</v>
      </c>
      <c r="BS57">
        <f>IF('9. Score precedent'!$C$3="Score",2,9)</f>
        <v>2</v>
      </c>
      <c r="BT57">
        <f>IF('9. Score precedent'!$C$3="Score",1,8)</f>
        <v>1</v>
      </c>
      <c r="BU57">
        <f>IF('9. Score precedent'!$C$3="Score",1,7)</f>
        <v>1</v>
      </c>
      <c r="BV57">
        <f>IF('9. Score precedent'!$C$3="Score",1,4)</f>
        <v>1</v>
      </c>
      <c r="BW57">
        <f>IF('9. Score precedent'!$C$3="Score",1,4)</f>
        <v>1</v>
      </c>
      <c r="BX57">
        <f>IF('9. Score precedent'!$C$3="Score",1,5)</f>
        <v>1</v>
      </c>
      <c r="BY57">
        <f>IF('9. Score precedent'!$C$3="Score",1,6)</f>
        <v>1</v>
      </c>
      <c r="BZ57">
        <f>IF('9. Score precedent'!$C$3="Score",1,7)</f>
        <v>1</v>
      </c>
      <c r="CA57">
        <f>IF('9. Score precedent'!$C$3="Score",1,8)</f>
        <v>1</v>
      </c>
      <c r="CB57">
        <f>IF('9. Score precedent'!$C$3="Score",2,9)</f>
        <v>2</v>
      </c>
      <c r="CC57">
        <f>IF('9. Score precedent'!$C$3="Score",1,8)</f>
        <v>1</v>
      </c>
      <c r="CD57">
        <f>IF('9. Score precedent'!$C$3="Score",2,9)</f>
        <v>2</v>
      </c>
      <c r="CE57">
        <f>IF('9. Score precedent'!$C$3="Score",1,6)</f>
        <v>1</v>
      </c>
      <c r="CF57">
        <f>IF('9. Score precedent'!$C$3="Score",1,5)</f>
        <v>1</v>
      </c>
      <c r="CG57">
        <f>IF('9. Score precedent'!$C$3="Score",0,3)</f>
        <v>0</v>
      </c>
      <c r="CH57">
        <f>IF('9. Score precedent'!$C$3="Score",0,2)</f>
        <v>0</v>
      </c>
      <c r="CI57">
        <f>IF('9. Score precedent'!$C$3="Score",0,2)</f>
        <v>0</v>
      </c>
      <c r="CJ57">
        <f>IF('9. Score precedent'!$C$3="Score",0,1)</f>
        <v>0</v>
      </c>
      <c r="CK57">
        <f>IF('9. Score precedent'!$C$3="Score",0,2)</f>
        <v>0</v>
      </c>
      <c r="CL57">
        <f>IF('9. Score precedent'!$C$3="Score",0,1)</f>
        <v>0</v>
      </c>
      <c r="CM57">
        <f>IF('9. Score precedent'!$C$3="Score",0,1)</f>
        <v>0</v>
      </c>
      <c r="CN57">
        <f>IF('9. Score precedent'!$C$3="Score",0,0)</f>
        <v>0</v>
      </c>
      <c r="CO57">
        <f>IF('9. Score precedent'!$C$3="Score",0,0)</f>
        <v>0</v>
      </c>
      <c r="CP57">
        <f>IF('9. Score precedent'!$C$3="Score",0,1)</f>
        <v>0</v>
      </c>
      <c r="CQ57">
        <f>IF('9. Score precedent'!$C$3="Score",0,1)</f>
        <v>0</v>
      </c>
      <c r="CR57">
        <f>IF('9. Score precedent'!$C$3="Score",0,2)</f>
        <v>0</v>
      </c>
      <c r="CS57">
        <f>IF('9. Score precedent'!$C$3="Score",0,2)</f>
        <v>0</v>
      </c>
      <c r="CT57">
        <f>IF('9. Score precedent'!$C$3="Score",0,2)</f>
        <v>0</v>
      </c>
      <c r="CU57">
        <f>IF('9. Score precedent'!$C$3="Score",0,2)</f>
        <v>0</v>
      </c>
      <c r="CV57">
        <f>IF('9. Score precedent'!$C$3="Score",1,4)</f>
        <v>1</v>
      </c>
      <c r="CW57">
        <f>IF('9. Score precedent'!$C$3="Score",1,5)</f>
        <v>1</v>
      </c>
      <c r="CX57">
        <f>IF('9. Score precedent'!$C$3="Score",1,5)</f>
        <v>1</v>
      </c>
      <c r="CY57">
        <f>IF('9. Score precedent'!$C$3="Score",1,5)</f>
        <v>1</v>
      </c>
      <c r="CZ57">
        <f>IF('9. Score precedent'!$C$3="Score",0,2)</f>
        <v>0</v>
      </c>
      <c r="DA57">
        <f>IF('9. Score precedent'!$C$3="Score",0,2)</f>
        <v>0</v>
      </c>
    </row>
    <row r="58" spans="4:301" x14ac:dyDescent="0.35">
      <c r="E58">
        <f>IF('9. Score precedent'!$C$3="Score",,)</f>
        <v>0</v>
      </c>
      <c r="P58">
        <f>IF('9. Score precedent'!$C$3="Score",,)</f>
        <v>0</v>
      </c>
      <c r="Q58">
        <f>IF('9. Score precedent'!$C$3="Score",,)</f>
        <v>0</v>
      </c>
      <c r="R58">
        <f>IF('9. Score precedent'!$C$3="Score",,)</f>
        <v>0</v>
      </c>
      <c r="S58">
        <f>IF('9. Score precedent'!$C$3="Score",,)</f>
        <v>0</v>
      </c>
      <c r="T58">
        <f>IF('9. Score precedent'!$C$3="Score",,)</f>
        <v>0</v>
      </c>
      <c r="U58">
        <f>IF('9. Score precedent'!$C$3="Score",,Score TOTAL)</f>
        <v>0</v>
      </c>
      <c r="V58">
        <f>IF('9. Score precedent'!$C$3="Score",0,)</f>
        <v>0</v>
      </c>
      <c r="W58">
        <f>IF('9. Score precedent'!$C$3="Score",0,)</f>
        <v>0</v>
      </c>
      <c r="X58">
        <f>IF('9. Score precedent'!$C$3="Score",0,)</f>
        <v>0</v>
      </c>
      <c r="Y58">
        <f>IF('9. Score precedent'!$C$3="Score",0,)</f>
        <v>0</v>
      </c>
      <c r="Z58">
        <f>IF('9. Score precedent'!$C$3="Score",0,)</f>
        <v>0</v>
      </c>
      <c r="AA58">
        <f>IF('9. Score precedent'!$C$3="Score",0,)</f>
        <v>0</v>
      </c>
      <c r="AB58">
        <f>IF('9. Score precedent'!$C$3="Score",2,12)</f>
        <v>2</v>
      </c>
      <c r="AC58">
        <f>IF('9. Score precedent'!$C$3="Score",2,9)</f>
        <v>2</v>
      </c>
      <c r="AD58">
        <f>IF('9. Score precedent'!$C$3="Score",1,5)</f>
        <v>1</v>
      </c>
      <c r="AE58">
        <f>IF('9. Score precedent'!$C$3="Score",1,5)</f>
        <v>1</v>
      </c>
      <c r="AF58">
        <f>IF('9. Score precedent'!$C$3="Score",1,5)</f>
        <v>1</v>
      </c>
      <c r="AG58">
        <f>IF('9. Score precedent'!$C$3="Score",1,4)</f>
        <v>1</v>
      </c>
      <c r="AH58">
        <f>IF('9. Score precedent'!$C$3="Score",0,1)</f>
        <v>0</v>
      </c>
      <c r="AI58">
        <f>IF('9. Score precedent'!$C$3="Score",0,3)</f>
        <v>0</v>
      </c>
      <c r="AJ58">
        <f>IF('9. Score precedent'!$C$3="Score",1,4)</f>
        <v>1</v>
      </c>
      <c r="AK58">
        <f>IF('9. Score precedent'!$C$3="Score",1,4)</f>
        <v>1</v>
      </c>
      <c r="AL58">
        <f>IF('9. Score precedent'!$C$3="Score",1,4)</f>
        <v>1</v>
      </c>
      <c r="AM58">
        <f>IF('9. Score precedent'!$C$3="Score",1,4)</f>
        <v>1</v>
      </c>
      <c r="AN58">
        <f>IF('9. Score precedent'!$C$3="Score",1,4)</f>
        <v>1</v>
      </c>
      <c r="AO58">
        <f>IF('9. Score precedent'!$C$3="Score",0,2)</f>
        <v>0</v>
      </c>
      <c r="AP58">
        <f>IF('9. Score precedent'!$C$3="Score",1,5)</f>
        <v>1</v>
      </c>
      <c r="AQ58">
        <f>IF('9. Score precedent'!$C$3="Score",1,5)</f>
        <v>1</v>
      </c>
      <c r="AR58">
        <f>IF('9. Score precedent'!$C$3="Score",1,4)</f>
        <v>1</v>
      </c>
      <c r="AS58">
        <f>IF('9. Score precedent'!$C$3="Score",1,6)</f>
        <v>1</v>
      </c>
      <c r="AT58">
        <f>IF('9. Score precedent'!$C$3="Score",1,6)</f>
        <v>1</v>
      </c>
      <c r="AU58">
        <f>IF('9. Score precedent'!$C$3="Score",1,6)</f>
        <v>1</v>
      </c>
      <c r="AV58">
        <f>IF('9. Score precedent'!$C$3="Score",1,5)</f>
        <v>1</v>
      </c>
      <c r="AW58">
        <f>IF('9. Score precedent'!$C$3="Score",1,6)</f>
        <v>1</v>
      </c>
      <c r="AX58">
        <f>IF('9. Score precedent'!$C$3="Score",1,6)</f>
        <v>1</v>
      </c>
      <c r="AY58">
        <f>IF('9. Score precedent'!$C$3="Score",2,10)</f>
        <v>2</v>
      </c>
      <c r="AZ58">
        <f>IF('9. Score precedent'!$C$3="Score",2,10)</f>
        <v>2</v>
      </c>
      <c r="BA58">
        <f>IF('9. Score precedent'!$C$3="Score",2,11)</f>
        <v>2</v>
      </c>
      <c r="BB58">
        <f>IF('9. Score precedent'!$C$3="Score",2,13)</f>
        <v>2</v>
      </c>
      <c r="BC58">
        <f>IF('9. Score precedent'!$C$3="Score",2,13)</f>
        <v>2</v>
      </c>
      <c r="BD58">
        <f>IF('9. Score precedent'!$C$3="Score",2,13)</f>
        <v>2</v>
      </c>
      <c r="BE58">
        <f>IF('9. Score precedent'!$C$3="Score",2,12)</f>
        <v>2</v>
      </c>
      <c r="BF58">
        <f>IF('9. Score precedent'!$C$3="Score",2,14)</f>
        <v>2</v>
      </c>
      <c r="BG58">
        <f>IF('9. Score precedent'!$C$3="Score",2,13)</f>
        <v>2</v>
      </c>
      <c r="BH58">
        <f>IF('9. Score precedent'!$C$3="Score",2,13)</f>
        <v>2</v>
      </c>
      <c r="BI58">
        <f>IF('9. Score precedent'!$C$3="Score",2,14)</f>
        <v>2</v>
      </c>
      <c r="BJ58">
        <f>IF('9. Score precedent'!$C$3="Score",2,13)</f>
        <v>2</v>
      </c>
      <c r="BK58">
        <f>IF('9. Score precedent'!$C$3="Score",2,10)</f>
        <v>2</v>
      </c>
      <c r="BL58">
        <f>IF('9. Score precedent'!$C$3="Score",2,11)</f>
        <v>2</v>
      </c>
      <c r="BM58">
        <f>IF('9. Score precedent'!$C$3="Score",2,9)</f>
        <v>2</v>
      </c>
      <c r="BN58">
        <f>IF('9. Score precedent'!$C$3="Score",1,8)</f>
        <v>1</v>
      </c>
      <c r="BO58">
        <f>IF('9. Score precedent'!$C$3="Score",1,7)</f>
        <v>1</v>
      </c>
      <c r="BP58">
        <f>IF('9. Score precedent'!$C$3="Score",1,5)</f>
        <v>1</v>
      </c>
      <c r="BQ58">
        <f>IF('9. Score precedent'!$C$3="Score",1,4)</f>
        <v>1</v>
      </c>
      <c r="BR58">
        <f>IF('9. Score precedent'!$C$3="Score",1,4)</f>
        <v>1</v>
      </c>
      <c r="BS58">
        <f>IF('9. Score precedent'!$C$3="Score",1,4)</f>
        <v>1</v>
      </c>
      <c r="BT58">
        <f>IF('9. Score precedent'!$C$3="Score",1,4)</f>
        <v>1</v>
      </c>
      <c r="BU58">
        <f>IF('9. Score precedent'!$C$3="Score",0,3)</f>
        <v>0</v>
      </c>
      <c r="BV58">
        <f>IF('9. Score precedent'!$C$3="Score",1,5)</f>
        <v>1</v>
      </c>
      <c r="BW58">
        <f>IF('9. Score precedent'!$C$3="Score",1,5)</f>
        <v>1</v>
      </c>
      <c r="BX58">
        <f>IF('9. Score precedent'!$C$3="Score",1,7)</f>
        <v>1</v>
      </c>
      <c r="BY58">
        <f>IF('9. Score precedent'!$C$3="Score",1,7)</f>
        <v>1</v>
      </c>
      <c r="BZ58">
        <f>IF('9. Score precedent'!$C$3="Score",1,8)</f>
        <v>1</v>
      </c>
      <c r="CA58">
        <f>IF('9. Score precedent'!$C$3="Score",2,10)</f>
        <v>2</v>
      </c>
      <c r="CB58">
        <f>IF('9. Score precedent'!$C$3="Score",2,9)</f>
        <v>2</v>
      </c>
      <c r="CC58">
        <f>IF('9. Score precedent'!$C$3="Score",2,10)</f>
        <v>2</v>
      </c>
      <c r="CD58">
        <f>IF('9. Score precedent'!$C$3="Score",1,7)</f>
        <v>1</v>
      </c>
      <c r="CE58">
        <f>IF('9. Score precedent'!$C$3="Score",1,7)</f>
        <v>1</v>
      </c>
      <c r="CF58">
        <f>IF('9. Score precedent'!$C$3="Score",2,9)</f>
        <v>2</v>
      </c>
      <c r="CG58">
        <f>IF('9. Score precedent'!$C$3="Score",2,10)</f>
        <v>2</v>
      </c>
      <c r="CH58">
        <f>IF('9. Score precedent'!$C$3="Score",2,12)</f>
        <v>2</v>
      </c>
      <c r="CI58">
        <f>IF('9. Score precedent'!$C$3="Score",2,11)</f>
        <v>2</v>
      </c>
      <c r="CJ58">
        <f>IF('9. Score precedent'!$C$3="Score",2,9)</f>
        <v>2</v>
      </c>
      <c r="CK58">
        <f>IF('9. Score precedent'!$C$3="Score",1,8)</f>
        <v>1</v>
      </c>
      <c r="CL58">
        <f>IF('9. Score precedent'!$C$3="Score",1,8)</f>
        <v>1</v>
      </c>
      <c r="CM58">
        <f>IF('9. Score precedent'!$C$3="Score",1,6)</f>
        <v>1</v>
      </c>
      <c r="CN58">
        <f>IF('9. Score precedent'!$C$3="Score",0,3)</f>
        <v>0</v>
      </c>
      <c r="CO58">
        <f>IF('9. Score precedent'!$C$3="Score",0,3)</f>
        <v>0</v>
      </c>
      <c r="CP58">
        <f>IF('9. Score precedent'!$C$3="Score",0,2)</f>
        <v>0</v>
      </c>
      <c r="CQ58">
        <f>IF('9. Score precedent'!$C$3="Score",0,2)</f>
        <v>0</v>
      </c>
      <c r="CR58">
        <f>IF('9. Score precedent'!$C$3="Score",0,2)</f>
        <v>0</v>
      </c>
      <c r="CS58">
        <f>IF('9. Score precedent'!$C$3="Score",0,3)</f>
        <v>0</v>
      </c>
      <c r="CT58">
        <f>IF('9. Score precedent'!$C$3="Score",1,6)</f>
        <v>1</v>
      </c>
      <c r="CU58">
        <f>IF('9. Score precedent'!$C$3="Score",1,5)</f>
        <v>1</v>
      </c>
      <c r="CV58">
        <f>IF('9. Score precedent'!$C$3="Score",1,5)</f>
        <v>1</v>
      </c>
      <c r="CW58">
        <f>IF('9. Score precedent'!$C$3="Score",1,7)</f>
        <v>1</v>
      </c>
      <c r="CX58">
        <f>IF('9. Score precedent'!$C$3="Score",1,8)</f>
        <v>1</v>
      </c>
      <c r="CY58">
        <f>IF('9. Score precedent'!$C$3="Score",1,6)</f>
        <v>1</v>
      </c>
      <c r="CZ58">
        <f>IF('9. Score precedent'!$C$3="Score",0,3)</f>
        <v>0</v>
      </c>
      <c r="DA58">
        <f>IF('9. Score precedent'!$C$3="Score",0,2)</f>
        <v>0</v>
      </c>
    </row>
    <row r="59" spans="4:301" x14ac:dyDescent="0.35">
      <c r="E59">
        <f>IF('9. Score precedent'!$C$3="Score",,)</f>
        <v>0</v>
      </c>
      <c r="P59">
        <f>IF('9. Score precedent'!$C$3="Score",,)</f>
        <v>0</v>
      </c>
      <c r="Q59">
        <f>IF('9. Score precedent'!$C$3="Score",,)</f>
        <v>0</v>
      </c>
      <c r="R59">
        <f>IF('9. Score precedent'!$C$3="Score",,)</f>
        <v>0</v>
      </c>
      <c r="S59">
        <f>IF('9. Score precedent'!$C$3="Score",,)</f>
        <v>0</v>
      </c>
      <c r="T59">
        <f>IF('9. Score precedent'!$C$3="Score",,)</f>
        <v>0</v>
      </c>
      <c r="U59">
        <f>IF('9. Score precedent'!$C$3="Score",,Score TOTAL)</f>
        <v>0</v>
      </c>
      <c r="V59">
        <f>IF('9. Score precedent'!$C$3="Score",0,)</f>
        <v>0</v>
      </c>
      <c r="W59">
        <f>IF('9. Score precedent'!$C$3="Score",0,)</f>
        <v>0</v>
      </c>
      <c r="X59">
        <f>IF('9. Score precedent'!$C$3="Score",0,)</f>
        <v>0</v>
      </c>
      <c r="Y59">
        <f>IF('9. Score precedent'!$C$3="Score",0,)</f>
        <v>0</v>
      </c>
      <c r="Z59">
        <f>IF('9. Score precedent'!$C$3="Score",0,)</f>
        <v>0</v>
      </c>
      <c r="AA59">
        <f>IF('9. Score precedent'!$C$3="Score",0,)</f>
        <v>0</v>
      </c>
      <c r="AB59">
        <f>IF('9. Score precedent'!$C$3="Score",2,9)</f>
        <v>2</v>
      </c>
      <c r="AC59">
        <f>IF('9. Score precedent'!$C$3="Score",2,11)</f>
        <v>2</v>
      </c>
      <c r="AD59">
        <f>IF('9. Score precedent'!$C$3="Score",2,9)</f>
        <v>2</v>
      </c>
      <c r="AE59">
        <f>IF('9. Score precedent'!$C$3="Score",1,8)</f>
        <v>1</v>
      </c>
      <c r="AF59">
        <f>IF('9. Score precedent'!$C$3="Score",1,6)</f>
        <v>1</v>
      </c>
      <c r="AG59">
        <f>IF('9. Score precedent'!$C$3="Score",1,7)</f>
        <v>1</v>
      </c>
      <c r="AH59">
        <f>IF('9. Score precedent'!$C$3="Score",1,6)</f>
        <v>1</v>
      </c>
      <c r="AI59">
        <f>IF('9. Score precedent'!$C$3="Score",2,9)</f>
        <v>2</v>
      </c>
      <c r="AJ59">
        <f>IF('9. Score precedent'!$C$3="Score",1,7)</f>
        <v>1</v>
      </c>
      <c r="AK59">
        <f>IF('9. Score precedent'!$C$3="Score",1,7)</f>
        <v>1</v>
      </c>
      <c r="AL59">
        <f>IF('9. Score precedent'!$C$3="Score",1,5)</f>
        <v>1</v>
      </c>
      <c r="AM59">
        <f>IF('9. Score precedent'!$C$3="Score",1,5)</f>
        <v>1</v>
      </c>
      <c r="AN59">
        <f>IF('9. Score precedent'!$C$3="Score",0,3)</f>
        <v>0</v>
      </c>
      <c r="AO59">
        <f>IF('9. Score precedent'!$C$3="Score",0,1)</f>
        <v>0</v>
      </c>
      <c r="AP59">
        <f>IF('9. Score precedent'!$C$3="Score",0,2)</f>
        <v>0</v>
      </c>
      <c r="AQ59">
        <f>IF('9. Score precedent'!$C$3="Score",0,1)</f>
        <v>0</v>
      </c>
      <c r="AR59">
        <f>IF('9. Score precedent'!$C$3="Score",0,3)</f>
        <v>0</v>
      </c>
      <c r="AS59">
        <f>IF('9. Score precedent'!$C$3="Score",1,4)</f>
        <v>1</v>
      </c>
      <c r="AT59">
        <f>IF('9. Score precedent'!$C$3="Score",1,4)</f>
        <v>1</v>
      </c>
      <c r="AU59">
        <f>IF('9. Score precedent'!$C$3="Score",0,3)</f>
        <v>0</v>
      </c>
      <c r="AV59">
        <f>IF('9. Score precedent'!$C$3="Score",1,6)</f>
        <v>1</v>
      </c>
      <c r="AW59">
        <f>IF('9. Score precedent'!$C$3="Score",1,7)</f>
        <v>1</v>
      </c>
      <c r="AX59">
        <f>IF('9. Score precedent'!$C$3="Score",1,6)</f>
        <v>1</v>
      </c>
      <c r="AY59">
        <f>IF('9. Score precedent'!$C$3="Score",1,6)</f>
        <v>1</v>
      </c>
      <c r="AZ59">
        <f>IF('9. Score precedent'!$C$3="Score",1,7)</f>
        <v>1</v>
      </c>
      <c r="BA59">
        <f>IF('9. Score precedent'!$C$3="Score",1,7)</f>
        <v>1</v>
      </c>
      <c r="BB59">
        <f>IF('9. Score precedent'!$C$3="Score",1,6)</f>
        <v>1</v>
      </c>
      <c r="BC59">
        <f>IF('9. Score precedent'!$C$3="Score",1,6)</f>
        <v>1</v>
      </c>
      <c r="BD59">
        <f>IF('9. Score precedent'!$C$3="Score",0,3)</f>
        <v>0</v>
      </c>
      <c r="BE59">
        <f>IF('9. Score precedent'!$C$3="Score",0,3)</f>
        <v>0</v>
      </c>
      <c r="BF59">
        <f>IF('9. Score precedent'!$C$3="Score",0,1)</f>
        <v>0</v>
      </c>
      <c r="BG59">
        <f>IF('9. Score precedent'!$C$3="Score",0,2)</f>
        <v>0</v>
      </c>
      <c r="BH59">
        <f>IF('9. Score precedent'!$C$3="Score",0,3)</f>
        <v>0</v>
      </c>
      <c r="BI59">
        <f>IF('9. Score precedent'!$C$3="Score",1,4)</f>
        <v>1</v>
      </c>
      <c r="BJ59">
        <f>IF('9. Score precedent'!$C$3="Score",1,4)</f>
        <v>1</v>
      </c>
      <c r="BK59">
        <f>IF('9. Score precedent'!$C$3="Score",0,3)</f>
        <v>0</v>
      </c>
      <c r="BL59">
        <f>IF('9. Score precedent'!$C$3="Score",1,6)</f>
        <v>1</v>
      </c>
      <c r="BM59">
        <f>IF('9. Score precedent'!$C$3="Score",1,6)</f>
        <v>1</v>
      </c>
      <c r="BN59">
        <f>IF('9. Score precedent'!$C$3="Score",1,4)</f>
        <v>1</v>
      </c>
      <c r="BO59">
        <f>IF('9. Score precedent'!$C$3="Score",1,5)</f>
        <v>1</v>
      </c>
      <c r="BP59">
        <f>IF('9. Score precedent'!$C$3="Score",1,4)</f>
        <v>1</v>
      </c>
      <c r="BQ59">
        <f>IF('9. Score precedent'!$C$3="Score",1,4)</f>
        <v>1</v>
      </c>
      <c r="BR59">
        <f>IF('9. Score precedent'!$C$3="Score",1,6)</f>
        <v>1</v>
      </c>
      <c r="BS59">
        <f>IF('9. Score precedent'!$C$3="Score",1,4)</f>
        <v>1</v>
      </c>
      <c r="BT59">
        <f>IF('9. Score precedent'!$C$3="Score",1,4)</f>
        <v>1</v>
      </c>
      <c r="BU59">
        <f>IF('9. Score precedent'!$C$3="Score",1,5)</f>
        <v>1</v>
      </c>
      <c r="BV59">
        <f>IF('9. Score precedent'!$C$3="Score",1,5)</f>
        <v>1</v>
      </c>
      <c r="BW59">
        <f>IF('9. Score precedent'!$C$3="Score",1,6)</f>
        <v>1</v>
      </c>
      <c r="BX59">
        <f>IF('9. Score precedent'!$C$3="Score",1,6)</f>
        <v>1</v>
      </c>
      <c r="BY59">
        <f>IF('9. Score precedent'!$C$3="Score",0,3)</f>
        <v>0</v>
      </c>
      <c r="BZ59">
        <f>IF('9. Score precedent'!$C$3="Score",1,5)</f>
        <v>1</v>
      </c>
      <c r="CA59">
        <f>IF('9. Score precedent'!$C$3="Score",1,6)</f>
        <v>1</v>
      </c>
      <c r="CB59">
        <f>IF('9. Score precedent'!$C$3="Score",1,7)</f>
        <v>1</v>
      </c>
      <c r="CC59">
        <f>IF('9. Score precedent'!$C$3="Score",1,7)</f>
        <v>1</v>
      </c>
      <c r="CD59">
        <f>IF('9. Score precedent'!$C$3="Score",1,6)</f>
        <v>1</v>
      </c>
      <c r="CE59">
        <f>IF('9. Score precedent'!$C$3="Score",1,6)</f>
        <v>1</v>
      </c>
      <c r="CF59">
        <f>IF('9. Score precedent'!$C$3="Score",1,5)</f>
        <v>1</v>
      </c>
      <c r="CG59">
        <f>IF('9. Score precedent'!$C$3="Score",1,4)</f>
        <v>1</v>
      </c>
      <c r="CH59">
        <f>IF('9. Score precedent'!$C$3="Score",0,2)</f>
        <v>0</v>
      </c>
      <c r="CI59">
        <f>IF('9. Score precedent'!$C$3="Score",0,3)</f>
        <v>0</v>
      </c>
      <c r="CJ59">
        <f>IF('9. Score precedent'!$C$3="Score",1,5)</f>
        <v>1</v>
      </c>
      <c r="CK59">
        <f>IF('9. Score precedent'!$C$3="Score",1,6)</f>
        <v>1</v>
      </c>
      <c r="CL59">
        <f>IF('9. Score precedent'!$C$3="Score",1,8)</f>
        <v>1</v>
      </c>
      <c r="CM59">
        <f>IF('9. Score precedent'!$C$3="Score",2,9)</f>
        <v>2</v>
      </c>
      <c r="CN59">
        <f>IF('9. Score precedent'!$C$3="Score",2,12)</f>
        <v>2</v>
      </c>
      <c r="CO59">
        <f>IF('9. Score precedent'!$C$3="Score",2,11)</f>
        <v>2</v>
      </c>
      <c r="CP59">
        <f>IF('9. Score precedent'!$C$3="Score",2,11)</f>
        <v>2</v>
      </c>
      <c r="CQ59">
        <f>IF('9. Score precedent'!$C$3="Score",2,11)</f>
        <v>2</v>
      </c>
      <c r="CR59">
        <f>IF('9. Score precedent'!$C$3="Score",1,8)</f>
        <v>1</v>
      </c>
      <c r="CS59">
        <f>IF('9. Score precedent'!$C$3="Score",1,6)</f>
        <v>1</v>
      </c>
      <c r="CT59">
        <f>IF('9. Score precedent'!$C$3="Score",1,8)</f>
        <v>1</v>
      </c>
      <c r="CU59">
        <f>IF('9. Score precedent'!$C$3="Score",1,8)</f>
        <v>1</v>
      </c>
      <c r="CV59">
        <f>IF('9. Score precedent'!$C$3="Score",1,6)</f>
        <v>1</v>
      </c>
      <c r="CW59">
        <f>IF('9. Score precedent'!$C$3="Score",1,6)</f>
        <v>1</v>
      </c>
      <c r="CX59">
        <f>IF('9. Score precedent'!$C$3="Score",1,6)</f>
        <v>1</v>
      </c>
      <c r="CY59">
        <f>IF('9. Score precedent'!$C$3="Score",1,7)</f>
        <v>1</v>
      </c>
      <c r="CZ59">
        <f>IF('9. Score precedent'!$C$3="Score",0,4)</f>
        <v>0</v>
      </c>
      <c r="DA59">
        <f>IF('9. Score precedent'!$C$3="Score",0,4)</f>
        <v>0</v>
      </c>
    </row>
    <row r="60" spans="4:301" x14ac:dyDescent="0.35">
      <c r="E60">
        <f>IF('9. Score precedent'!$C$3="Score",,)</f>
        <v>0</v>
      </c>
      <c r="P60">
        <f>IF('9. Score precedent'!$C$3="Score",,)</f>
        <v>0</v>
      </c>
      <c r="Q60">
        <f>IF('9. Score precedent'!$C$3="Score",,)</f>
        <v>0</v>
      </c>
      <c r="R60">
        <f>IF('9. Score precedent'!$C$3="Score",,)</f>
        <v>0</v>
      </c>
      <c r="S60">
        <f>IF('9. Score precedent'!$C$3="Score",,)</f>
        <v>0</v>
      </c>
      <c r="T60">
        <f>IF('9. Score precedent'!$C$3="Score",,)</f>
        <v>0</v>
      </c>
      <c r="U60">
        <f>IF('9. Score precedent'!$C$3="Score",,Score TOTAL)</f>
        <v>0</v>
      </c>
      <c r="V60">
        <f>IF('9. Score precedent'!$C$3="Score",0,)</f>
        <v>0</v>
      </c>
      <c r="W60">
        <f>IF('9. Score precedent'!$C$3="Score",0,)</f>
        <v>0</v>
      </c>
      <c r="X60">
        <f>IF('9. Score precedent'!$C$3="Score",0,)</f>
        <v>0</v>
      </c>
      <c r="Y60">
        <f>IF('9. Score precedent'!$C$3="Score",0,)</f>
        <v>0</v>
      </c>
      <c r="Z60">
        <f>IF('9. Score precedent'!$C$3="Score",0,)</f>
        <v>0</v>
      </c>
      <c r="AA60">
        <f>IF('9. Score precedent'!$C$3="Score",0,)</f>
        <v>0</v>
      </c>
      <c r="AB60">
        <f>IF('9. Score precedent'!$C$3="Score",2,10)</f>
        <v>2</v>
      </c>
      <c r="AC60">
        <f>IF('9. Score precedent'!$C$3="Score",2,9)</f>
        <v>2</v>
      </c>
      <c r="AD60">
        <f>IF('9. Score precedent'!$C$3="Score",1,7)</f>
        <v>1</v>
      </c>
      <c r="AE60">
        <f>IF('9. Score precedent'!$C$3="Score",1,7)</f>
        <v>1</v>
      </c>
      <c r="AF60">
        <f>IF('9. Score precedent'!$C$3="Score",1,5)</f>
        <v>1</v>
      </c>
      <c r="AG60">
        <f>IF('9. Score precedent'!$C$3="Score",1,4)</f>
        <v>1</v>
      </c>
      <c r="AH60">
        <f>IF('9. Score precedent'!$C$3="Score",0,2)</f>
        <v>0</v>
      </c>
      <c r="AI60">
        <f>IF('9. Score precedent'!$C$3="Score",0,2)</f>
        <v>0</v>
      </c>
      <c r="AJ60">
        <f>IF('9. Score precedent'!$C$3="Score",0,3)</f>
        <v>0</v>
      </c>
      <c r="AK60">
        <f>IF('9. Score precedent'!$C$3="Score",0,3)</f>
        <v>0</v>
      </c>
      <c r="AL60">
        <f>IF('9. Score precedent'!$C$3="Score",1,4)</f>
        <v>1</v>
      </c>
      <c r="AM60">
        <f>IF('9. Score precedent'!$C$3="Score",1,4)</f>
        <v>1</v>
      </c>
      <c r="AN60">
        <f>IF('9. Score precedent'!$C$3="Score",1,4)</f>
        <v>1</v>
      </c>
      <c r="AO60">
        <f>IF('9. Score precedent'!$C$3="Score",1,4)</f>
        <v>1</v>
      </c>
      <c r="AP60">
        <f>IF('9. Score precedent'!$C$3="Score",1,4)</f>
        <v>1</v>
      </c>
      <c r="AQ60">
        <f>IF('9. Score precedent'!$C$3="Score",0,1)</f>
        <v>0</v>
      </c>
      <c r="AR60">
        <f>IF('9. Score precedent'!$C$3="Score",0,3)</f>
        <v>0</v>
      </c>
      <c r="AS60">
        <f>IF('9. Score precedent'!$C$3="Score",1,4)</f>
        <v>1</v>
      </c>
      <c r="AT60">
        <f>IF('9. Score precedent'!$C$3="Score",1,5)</f>
        <v>1</v>
      </c>
      <c r="AU60">
        <f>IF('9. Score precedent'!$C$3="Score",1,7)</f>
        <v>1</v>
      </c>
      <c r="AV60">
        <f>IF('9. Score precedent'!$C$3="Score",1,6)</f>
        <v>1</v>
      </c>
      <c r="AW60">
        <f>IF('9. Score precedent'!$C$3="Score",2,9)</f>
        <v>2</v>
      </c>
      <c r="AX60">
        <f>IF('9. Score precedent'!$C$3="Score",2,10)</f>
        <v>2</v>
      </c>
      <c r="AY60">
        <f>IF('9. Score precedent'!$C$3="Score",1,7)</f>
        <v>1</v>
      </c>
      <c r="AZ60">
        <f>IF('9. Score precedent'!$C$3="Score",2,9)</f>
        <v>2</v>
      </c>
      <c r="BA60">
        <f>IF('9. Score precedent'!$C$3="Score",2,9)</f>
        <v>2</v>
      </c>
      <c r="BB60">
        <f>IF('9. Score precedent'!$C$3="Score",2,10)</f>
        <v>2</v>
      </c>
      <c r="BC60">
        <f>IF('9. Score precedent'!$C$3="Score",2,12)</f>
        <v>2</v>
      </c>
      <c r="BD60">
        <f>IF('9. Score precedent'!$C$3="Score",2,11)</f>
        <v>2</v>
      </c>
      <c r="BE60">
        <f>IF('9. Score precedent'!$C$3="Score",2,11)</f>
        <v>2</v>
      </c>
      <c r="BF60">
        <f>IF('9. Score precedent'!$C$3="Score",2,12)</f>
        <v>2</v>
      </c>
      <c r="BG60">
        <f>IF('9. Score precedent'!$C$3="Score",2,10)</f>
        <v>2</v>
      </c>
      <c r="BH60">
        <f>IF('9. Score precedent'!$C$3="Score",2,11)</f>
        <v>2</v>
      </c>
      <c r="BI60">
        <f>IF('9. Score precedent'!$C$3="Score",2,10)</f>
        <v>2</v>
      </c>
      <c r="BJ60">
        <f>IF('9. Score precedent'!$C$3="Score",2,11)</f>
        <v>2</v>
      </c>
      <c r="BK60">
        <f>IF('9. Score precedent'!$C$3="Score",2,10)</f>
        <v>2</v>
      </c>
      <c r="BL60">
        <f>IF('9. Score precedent'!$C$3="Score",2,11)</f>
        <v>2</v>
      </c>
      <c r="BM60">
        <f>IF('9. Score precedent'!$C$3="Score",1,8)</f>
        <v>1</v>
      </c>
      <c r="BN60">
        <f>IF('9. Score precedent'!$C$3="Score",1,8)</f>
        <v>1</v>
      </c>
      <c r="BO60">
        <f>IF('9. Score precedent'!$C$3="Score",2,9)</f>
        <v>2</v>
      </c>
      <c r="BP60">
        <f>IF('9. Score precedent'!$C$3="Score",1,7)</f>
        <v>1</v>
      </c>
      <c r="BQ60">
        <f>IF('9. Score precedent'!$C$3="Score",1,4)</f>
        <v>1</v>
      </c>
      <c r="BR60">
        <f>IF('9. Score precedent'!$C$3="Score",1,4)</f>
        <v>1</v>
      </c>
      <c r="BS60">
        <f>IF('9. Score precedent'!$C$3="Score",0,3)</f>
        <v>0</v>
      </c>
      <c r="BT60">
        <f>IF('9. Score precedent'!$C$3="Score",0,2)</f>
        <v>0</v>
      </c>
      <c r="BU60">
        <f>IF('9. Score precedent'!$C$3="Score",1,4)</f>
        <v>1</v>
      </c>
      <c r="BV60">
        <f>IF('9. Score precedent'!$C$3="Score",1,5)</f>
        <v>1</v>
      </c>
      <c r="BW60">
        <f>IF('9. Score precedent'!$C$3="Score",1,5)</f>
        <v>1</v>
      </c>
      <c r="BX60">
        <f>IF('9. Score precedent'!$C$3="Score",1,4)</f>
        <v>1</v>
      </c>
      <c r="BY60">
        <f>IF('9. Score precedent'!$C$3="Score",1,4)</f>
        <v>1</v>
      </c>
      <c r="BZ60">
        <f>IF('9. Score precedent'!$C$3="Score",0,3)</f>
        <v>0</v>
      </c>
      <c r="CA60">
        <f>IF('9. Score precedent'!$C$3="Score",1,5)</f>
        <v>1</v>
      </c>
      <c r="CB60">
        <f>IF('9. Score precedent'!$C$3="Score",0,2)</f>
        <v>0</v>
      </c>
      <c r="CC60">
        <f>IF('9. Score precedent'!$C$3="Score",0,3)</f>
        <v>0</v>
      </c>
      <c r="CD60">
        <f>IF('9. Score precedent'!$C$3="Score",0,3)</f>
        <v>0</v>
      </c>
      <c r="CE60">
        <f>IF('9. Score precedent'!$C$3="Score",0,3)</f>
        <v>0</v>
      </c>
      <c r="CF60">
        <f>IF('9. Score precedent'!$C$3="Score",1,6)</f>
        <v>1</v>
      </c>
      <c r="CG60">
        <f>IF('9. Score precedent'!$C$3="Score",1,5)</f>
        <v>1</v>
      </c>
      <c r="CH60">
        <f>IF('9. Score precedent'!$C$3="Score",1,6)</f>
        <v>1</v>
      </c>
      <c r="CI60">
        <f>IF('9. Score precedent'!$C$3="Score",1,5)</f>
        <v>1</v>
      </c>
      <c r="CJ60">
        <f>IF('9. Score precedent'!$C$3="Score",1,5)</f>
        <v>1</v>
      </c>
      <c r="CK60">
        <f>IF('9. Score precedent'!$C$3="Score",1,5)</f>
        <v>1</v>
      </c>
      <c r="CL60">
        <f>IF('9. Score precedent'!$C$3="Score",1,7)</f>
        <v>1</v>
      </c>
      <c r="CM60">
        <f>IF('9. Score precedent'!$C$3="Score",1,6)</f>
        <v>1</v>
      </c>
      <c r="CN60">
        <f>IF('9. Score precedent'!$C$3="Score",1,7)</f>
        <v>1</v>
      </c>
      <c r="CO60">
        <f>IF('9. Score precedent'!$C$3="Score",1,8)</f>
        <v>1</v>
      </c>
      <c r="CP60">
        <f>IF('9. Score precedent'!$C$3="Score",2,9)</f>
        <v>2</v>
      </c>
      <c r="CQ60">
        <f>IF('9. Score precedent'!$C$3="Score",1,7)</f>
        <v>1</v>
      </c>
      <c r="CR60">
        <f>IF('9. Score precedent'!$C$3="Score",1,4)</f>
        <v>1</v>
      </c>
      <c r="CS60">
        <f>IF('9. Score precedent'!$C$3="Score",0,3)</f>
        <v>0</v>
      </c>
      <c r="CT60">
        <f>IF('9. Score precedent'!$C$3="Score",1,7)</f>
        <v>1</v>
      </c>
      <c r="CU60">
        <f>IF('9. Score precedent'!$C$3="Score",1,7)</f>
        <v>1</v>
      </c>
      <c r="CV60">
        <f>IF('9. Score precedent'!$C$3="Score",1,6)</f>
        <v>1</v>
      </c>
      <c r="CW60">
        <f>IF('9. Score precedent'!$C$3="Score",1,6)</f>
        <v>1</v>
      </c>
      <c r="CX60">
        <f>IF('9. Score precedent'!$C$3="Score",1,5)</f>
        <v>1</v>
      </c>
      <c r="CY60">
        <f>IF('9. Score precedent'!$C$3="Score",1,6)</f>
        <v>1</v>
      </c>
      <c r="CZ60">
        <f>IF('9. Score precedent'!$C$3="Score",0,6)</f>
        <v>0</v>
      </c>
      <c r="DA60">
        <f>IF('9. Score precedent'!$C$3="Score",0,7)</f>
        <v>0</v>
      </c>
    </row>
    <row r="61" spans="4:301" x14ac:dyDescent="0.35">
      <c r="E61">
        <f>IF('9. Score precedent'!$C$3="Score",,)</f>
        <v>0</v>
      </c>
      <c r="P61">
        <f>IF('9. Score precedent'!$C$3="Score",,)</f>
        <v>0</v>
      </c>
      <c r="Q61">
        <f>IF('9. Score precedent'!$C$3="Score",,)</f>
        <v>0</v>
      </c>
      <c r="R61">
        <f>IF('9. Score precedent'!$C$3="Score",,)</f>
        <v>0</v>
      </c>
      <c r="S61">
        <f>IF('9. Score precedent'!$C$3="Score",,)</f>
        <v>0</v>
      </c>
      <c r="T61">
        <f>IF('9. Score precedent'!$C$3="Score",,)</f>
        <v>0</v>
      </c>
      <c r="U61">
        <f>IF('9. Score precedent'!$C$3="Score",,TOTAL)</f>
        <v>0</v>
      </c>
      <c r="V61">
        <f>IF('9. Score precedent'!$C$3="Score",0,)</f>
        <v>0</v>
      </c>
      <c r="W61">
        <f>IF('9. Score precedent'!$C$3="Score",0,)</f>
        <v>0</v>
      </c>
      <c r="X61">
        <f>IF('9. Score precedent'!$C$3="Score",0,)</f>
        <v>0</v>
      </c>
      <c r="Y61">
        <f>IF('9. Score precedent'!$C$3="Score",0,)</f>
        <v>0</v>
      </c>
      <c r="Z61">
        <f>IF('9. Score precedent'!$C$3="Score",0,)</f>
        <v>0</v>
      </c>
      <c r="AA61">
        <f>IF('9. Score precedent'!$C$3="Score",0,)</f>
        <v>0</v>
      </c>
      <c r="AB61">
        <f>IF('9. Score precedent'!$C$3="Score",0,0)</f>
        <v>0</v>
      </c>
      <c r="AC61">
        <f>IF('9. Score precedent'!$C$3="Score",0,0)</f>
        <v>0</v>
      </c>
      <c r="AD61">
        <f>IF('9. Score precedent'!$C$3="Score",0,0)</f>
        <v>0</v>
      </c>
      <c r="AE61">
        <f>IF('9. Score precedent'!$C$3="Score",0,0)</f>
        <v>0</v>
      </c>
      <c r="AF61">
        <f>IF('9. Score precedent'!$C$3="Score",0,0)</f>
        <v>0</v>
      </c>
      <c r="AG61">
        <f>IF('9. Score precedent'!$C$3="Score",0,0)</f>
        <v>0</v>
      </c>
      <c r="AH61">
        <f>IF('9. Score precedent'!$C$3="Score",0,0)</f>
        <v>0</v>
      </c>
      <c r="AI61">
        <f>IF('9. Score precedent'!$C$3="Score",0,0)</f>
        <v>0</v>
      </c>
      <c r="AJ61">
        <f>IF('9. Score precedent'!$C$3="Score",0,0)</f>
        <v>0</v>
      </c>
      <c r="AK61">
        <f>IF('9. Score precedent'!$C$3="Score",0,0)</f>
        <v>0</v>
      </c>
      <c r="AL61">
        <f>IF('9. Score precedent'!$C$3="Score",0,0)</f>
        <v>0</v>
      </c>
      <c r="AM61">
        <f>IF('9. Score precedent'!$C$3="Score",0,0)</f>
        <v>0</v>
      </c>
      <c r="AN61">
        <f>IF('9. Score precedent'!$C$3="Score",0,0)</f>
        <v>0</v>
      </c>
      <c r="AO61">
        <f>IF('9. Score precedent'!$C$3="Score",0,0)</f>
        <v>0</v>
      </c>
      <c r="AP61">
        <f>IF('9. Score precedent'!$C$3="Score",0,0)</f>
        <v>0</v>
      </c>
      <c r="AQ61">
        <f>IF('9. Score precedent'!$C$3="Score",0,0)</f>
        <v>0</v>
      </c>
      <c r="AR61">
        <f>IF('9. Score precedent'!$C$3="Score",0,0)</f>
        <v>0</v>
      </c>
      <c r="AS61">
        <f>IF('9. Score precedent'!$C$3="Score",1,6)</f>
        <v>1</v>
      </c>
      <c r="AT61">
        <f>IF('9. Score precedent'!$C$3="Score",1,5)</f>
        <v>1</v>
      </c>
      <c r="AU61">
        <f>IF('9. Score precedent'!$C$3="Score",1,5)</f>
        <v>1</v>
      </c>
      <c r="AV61">
        <f>IF('9. Score precedent'!$C$3="Score",1,7)</f>
        <v>1</v>
      </c>
      <c r="AW61">
        <f>IF('9. Score precedent'!$C$3="Score",1,6)</f>
        <v>1</v>
      </c>
      <c r="AX61">
        <f>IF('9. Score precedent'!$C$3="Score",1,5)</f>
        <v>1</v>
      </c>
      <c r="AY61">
        <f>IF('9. Score precedent'!$C$3="Score",1,7)</f>
        <v>1</v>
      </c>
      <c r="AZ61">
        <f>IF('9. Score precedent'!$C$3="Score",1,6)</f>
        <v>1</v>
      </c>
      <c r="BA61">
        <f>IF('9. Score precedent'!$C$3="Score",1,7)</f>
        <v>1</v>
      </c>
      <c r="BB61">
        <f>IF('9. Score precedent'!$C$3="Score",1,6)</f>
        <v>1</v>
      </c>
      <c r="BC61">
        <f>IF('9. Score precedent'!$C$3="Score",1,7)</f>
        <v>1</v>
      </c>
      <c r="BD61">
        <f>IF('9. Score precedent'!$C$3="Score",1,7)</f>
        <v>1</v>
      </c>
      <c r="BE61">
        <f>IF('9. Score precedent'!$C$3="Score",2,11)</f>
        <v>2</v>
      </c>
      <c r="BF61">
        <f>IF('9. Score precedent'!$C$3="Score",2,11)</f>
        <v>2</v>
      </c>
      <c r="BG61">
        <f>IF('9. Score precedent'!$C$3="Score",2,12)</f>
        <v>2</v>
      </c>
      <c r="BH61">
        <f>IF('9. Score precedent'!$C$3="Score",2,11)</f>
        <v>2</v>
      </c>
      <c r="BI61">
        <f>IF('9. Score precedent'!$C$3="Score",2,11)</f>
        <v>2</v>
      </c>
      <c r="BJ61">
        <f>IF('9. Score precedent'!$C$3="Score",2,11)</f>
        <v>2</v>
      </c>
      <c r="BK61">
        <f>IF('9. Score precedent'!$C$3="Score",1,8)</f>
        <v>1</v>
      </c>
      <c r="BL61">
        <f>IF('9. Score precedent'!$C$3="Score",2,9)</f>
        <v>2</v>
      </c>
      <c r="BM61">
        <f>IF('9. Score precedent'!$C$3="Score",2,10)</f>
        <v>2</v>
      </c>
      <c r="BN61">
        <f>IF('9. Score precedent'!$C$3="Score",2,10)</f>
        <v>2</v>
      </c>
      <c r="BO61">
        <f>IF('9. Score precedent'!$C$3="Score",2,10)</f>
        <v>2</v>
      </c>
      <c r="BP61">
        <f>IF('9. Score precedent'!$C$3="Score",2,13)</f>
        <v>2</v>
      </c>
      <c r="BQ61">
        <f>IF('9. Score precedent'!$C$3="Score",2,12)</f>
        <v>2</v>
      </c>
      <c r="BR61">
        <f>IF('9. Score precedent'!$C$3="Score",2,10)</f>
        <v>2</v>
      </c>
      <c r="BS61">
        <f>IF('9. Score precedent'!$C$3="Score",1,8)</f>
        <v>1</v>
      </c>
      <c r="BT61">
        <f>IF('9. Score precedent'!$C$3="Score",2,9)</f>
        <v>2</v>
      </c>
      <c r="BU61">
        <f>IF('9. Score precedent'!$C$3="Score",1,7)</f>
        <v>1</v>
      </c>
      <c r="BV61">
        <f>IF('9. Score precedent'!$C$3="Score",1,8)</f>
        <v>1</v>
      </c>
      <c r="BW61">
        <f>IF('9. Score precedent'!$C$3="Score",1,7)</f>
        <v>1</v>
      </c>
      <c r="BX61">
        <f>IF('9. Score precedent'!$C$3="Score",1,5)</f>
        <v>1</v>
      </c>
      <c r="BY61">
        <f>IF('9. Score precedent'!$C$3="Score",1,5)</f>
        <v>1</v>
      </c>
      <c r="BZ61">
        <f>IF('9. Score precedent'!$C$3="Score",1,6)</f>
        <v>1</v>
      </c>
      <c r="CA61">
        <f>IF('9. Score precedent'!$C$3="Score",1,7)</f>
        <v>1</v>
      </c>
      <c r="CB61">
        <f>IF('9. Score precedent'!$C$3="Score",1,6)</f>
        <v>1</v>
      </c>
      <c r="CC61">
        <f>IF('9. Score precedent'!$C$3="Score",1,6)</f>
        <v>1</v>
      </c>
      <c r="CD61">
        <f>IF('9. Score precedent'!$C$3="Score",1,6)</f>
        <v>1</v>
      </c>
      <c r="CE61">
        <f>IF('9. Score precedent'!$C$3="Score",1,7)</f>
        <v>1</v>
      </c>
      <c r="CF61">
        <f>IF('9. Score precedent'!$C$3="Score",1,7)</f>
        <v>1</v>
      </c>
      <c r="CG61">
        <f>IF('9. Score precedent'!$C$3="Score",2,9)</f>
        <v>2</v>
      </c>
      <c r="CH61">
        <f>IF('9. Score precedent'!$C$3="Score",2,9)</f>
        <v>2</v>
      </c>
      <c r="CI61">
        <f>IF('9. Score precedent'!$C$3="Score",2,9)</f>
        <v>2</v>
      </c>
      <c r="CJ61">
        <f>IF('9. Score precedent'!$C$3="Score",2,9)</f>
        <v>2</v>
      </c>
      <c r="CK61">
        <f>IF('9. Score precedent'!$C$3="Score",2,9)</f>
        <v>2</v>
      </c>
      <c r="CL61">
        <f>IF('9. Score precedent'!$C$3="Score",1,7)</f>
        <v>1</v>
      </c>
      <c r="CM61">
        <f>IF('9. Score precedent'!$C$3="Score",2,9)</f>
        <v>2</v>
      </c>
      <c r="CN61">
        <f>IF('9. Score precedent'!$C$3="Score",1,8)</f>
        <v>1</v>
      </c>
      <c r="CO61">
        <f>IF('9. Score precedent'!$C$3="Score",1,7)</f>
        <v>1</v>
      </c>
      <c r="CP61">
        <f>IF('9. Score precedent'!$C$3="Score",2,9)</f>
        <v>2</v>
      </c>
      <c r="CQ61">
        <f>IF('9. Score precedent'!$C$3="Score",1,7)</f>
        <v>1</v>
      </c>
      <c r="CR61">
        <f>IF('9. Score precedent'!$C$3="Score",1,7)</f>
        <v>1</v>
      </c>
      <c r="CS61">
        <f>IF('9. Score precedent'!$C$3="Score",1,8)</f>
        <v>1</v>
      </c>
      <c r="CT61">
        <f>IF('9. Score precedent'!$C$3="Score",1,8)</f>
        <v>1</v>
      </c>
      <c r="CU61">
        <f>IF('9. Score precedent'!$C$3="Score",1,6)</f>
        <v>1</v>
      </c>
      <c r="CV61">
        <f>IF('9. Score precedent'!$C$3="Score",1,7)</f>
        <v>1</v>
      </c>
      <c r="CW61">
        <f>IF('9. Score precedent'!$C$3="Score",1,7)</f>
        <v>1</v>
      </c>
      <c r="CX61">
        <f>IF('9. Score precedent'!$C$3="Score",1,5)</f>
        <v>1</v>
      </c>
      <c r="CY61">
        <f>IF('9. Score precedent'!$C$3="Score",1,6)</f>
        <v>1</v>
      </c>
      <c r="CZ61">
        <f>IF('9. Score precedent'!$C$3="Score",0,3)</f>
        <v>0</v>
      </c>
      <c r="DA61">
        <f>IF('9. Score precedent'!$C$3="Score",0,5)</f>
        <v>0</v>
      </c>
    </row>
    <row r="62" spans="4:301" x14ac:dyDescent="0.35">
      <c r="E62">
        <f>IF('9. Score precedent'!$C$3="Score",,)</f>
        <v>0</v>
      </c>
      <c r="P62">
        <f>IF('9. Score precedent'!$C$3="Score",,)</f>
        <v>0</v>
      </c>
      <c r="Q62">
        <f>IF('9. Score precedent'!$C$3="Score",,)</f>
        <v>0</v>
      </c>
      <c r="R62">
        <f>IF('9. Score precedent'!$C$3="Score",,)</f>
        <v>0</v>
      </c>
      <c r="S62">
        <f>IF('9. Score precedent'!$C$3="Score",,)</f>
        <v>0</v>
      </c>
      <c r="T62">
        <f>IF('9. Score precedent'!$C$3="Score",,)</f>
        <v>0</v>
      </c>
      <c r="U62">
        <f>IF('9. Score precedent'!$C$3="Score",,TOTAL)</f>
        <v>0</v>
      </c>
      <c r="V62">
        <f>IF('9. Score precedent'!$C$3="Score",0,)</f>
        <v>0</v>
      </c>
      <c r="W62">
        <f>IF('9. Score precedent'!$C$3="Score",0,)</f>
        <v>0</v>
      </c>
      <c r="X62">
        <f>IF('9. Score precedent'!$C$3="Score",0,)</f>
        <v>0</v>
      </c>
      <c r="Y62">
        <f>IF('9. Score precedent'!$C$3="Score",0,)</f>
        <v>0</v>
      </c>
      <c r="Z62">
        <f>IF('9. Score precedent'!$C$3="Score",0,)</f>
        <v>0</v>
      </c>
      <c r="AA62">
        <f>IF('9. Score precedent'!$C$3="Score",0,)</f>
        <v>0</v>
      </c>
      <c r="AB62">
        <f>IF('9. Score precedent'!$C$3="Score",1,7)</f>
        <v>1</v>
      </c>
      <c r="AC62">
        <f>IF('9. Score precedent'!$C$3="Score",1,5)</f>
        <v>1</v>
      </c>
      <c r="AD62">
        <f>IF('9. Score precedent'!$C$3="Score",1,5)</f>
        <v>1</v>
      </c>
      <c r="AE62">
        <f>IF('9. Score precedent'!$C$3="Score",1,5)</f>
        <v>1</v>
      </c>
      <c r="AF62">
        <f>IF('9. Score precedent'!$C$3="Score",1,6)</f>
        <v>1</v>
      </c>
      <c r="AG62">
        <f>IF('9. Score precedent'!$C$3="Score",1,7)</f>
        <v>1</v>
      </c>
      <c r="AH62">
        <f>IF('9. Score precedent'!$C$3="Score",1,7)</f>
        <v>1</v>
      </c>
      <c r="AI62">
        <f>IF('9. Score precedent'!$C$3="Score",1,4)</f>
        <v>1</v>
      </c>
      <c r="AJ62">
        <f>IF('9. Score precedent'!$C$3="Score",0,2)</f>
        <v>0</v>
      </c>
      <c r="AK62">
        <f>IF('9. Score precedent'!$C$3="Score",1,4)</f>
        <v>1</v>
      </c>
      <c r="AL62">
        <f>IF('9. Score precedent'!$C$3="Score",1,6)</f>
        <v>1</v>
      </c>
      <c r="AM62">
        <f>IF('9. Score precedent'!$C$3="Score",1,8)</f>
        <v>1</v>
      </c>
      <c r="AN62">
        <f>IF('9. Score precedent'!$C$3="Score",1,7)</f>
        <v>1</v>
      </c>
      <c r="AO62">
        <f>IF('9. Score precedent'!$C$3="Score",1,7)</f>
        <v>1</v>
      </c>
      <c r="AP62">
        <f>IF('9. Score precedent'!$C$3="Score",1,7)</f>
        <v>1</v>
      </c>
      <c r="AQ62">
        <f>IF('9. Score precedent'!$C$3="Score",1,6)</f>
        <v>1</v>
      </c>
      <c r="AR62">
        <f>IF('9. Score precedent'!$C$3="Score",1,6)</f>
        <v>1</v>
      </c>
      <c r="AS62">
        <f>IF('9. Score precedent'!$C$3="Score",1,4)</f>
        <v>1</v>
      </c>
      <c r="AT62">
        <f>IF('9. Score precedent'!$C$3="Score",0,1)</f>
        <v>0</v>
      </c>
      <c r="AU62">
        <f>IF('9. Score precedent'!$C$3="Score",0,1)</f>
        <v>0</v>
      </c>
      <c r="AV62">
        <f>IF('9. Score precedent'!$C$3="Score",0,3)</f>
        <v>0</v>
      </c>
      <c r="AW62">
        <f>IF('9. Score precedent'!$C$3="Score",1,5)</f>
        <v>1</v>
      </c>
      <c r="AX62">
        <f>IF('9. Score precedent'!$C$3="Score",1,5)</f>
        <v>1</v>
      </c>
      <c r="AY62">
        <f>IF('9. Score precedent'!$C$3="Score",1,5)</f>
        <v>1</v>
      </c>
      <c r="AZ62">
        <f>IF('9. Score precedent'!$C$3="Score",1,5)</f>
        <v>1</v>
      </c>
      <c r="BA62">
        <f>IF('9. Score precedent'!$C$3="Score",1,4)</f>
        <v>1</v>
      </c>
      <c r="BB62">
        <f>IF('9. Score precedent'!$C$3="Score",0,3)</f>
        <v>0</v>
      </c>
      <c r="BC62">
        <f>IF('9. Score precedent'!$C$3="Score",1,4)</f>
        <v>1</v>
      </c>
      <c r="BD62">
        <f>IF('9. Score precedent'!$C$3="Score",1,6)</f>
        <v>1</v>
      </c>
      <c r="BE62">
        <f>IF('9. Score precedent'!$C$3="Score",1,6)</f>
        <v>1</v>
      </c>
      <c r="BF62">
        <f>IF('9. Score precedent'!$C$3="Score",1,6)</f>
        <v>1</v>
      </c>
      <c r="BG62">
        <f>IF('9. Score precedent'!$C$3="Score",1,6)</f>
        <v>1</v>
      </c>
      <c r="BH62">
        <f>IF('9. Score precedent'!$C$3="Score",1,7)</f>
        <v>1</v>
      </c>
      <c r="BI62">
        <f>IF('9. Score precedent'!$C$3="Score",1,7)</f>
        <v>1</v>
      </c>
      <c r="BJ62">
        <f>IF('9. Score precedent'!$C$3="Score",1,8)</f>
        <v>1</v>
      </c>
      <c r="BK62">
        <f>IF('9. Score precedent'!$C$3="Score",1,4)</f>
        <v>1</v>
      </c>
      <c r="BL62">
        <f>IF('9. Score precedent'!$C$3="Score",0,2)</f>
        <v>0</v>
      </c>
      <c r="BM62">
        <f>IF('9. Score precedent'!$C$3="Score",0,2)</f>
        <v>0</v>
      </c>
      <c r="BN62">
        <f>IF('9. Score precedent'!$C$3="Score",1,4)</f>
        <v>1</v>
      </c>
      <c r="BO62">
        <f>IF('9. Score precedent'!$C$3="Score",1,5)</f>
        <v>1</v>
      </c>
      <c r="BP62">
        <f>IF('9. Score precedent'!$C$3="Score",1,7)</f>
        <v>1</v>
      </c>
      <c r="BQ62">
        <f>IF('9. Score precedent'!$C$3="Score",1,7)</f>
        <v>1</v>
      </c>
      <c r="BR62">
        <f>IF('9. Score precedent'!$C$3="Score",1,7)</f>
        <v>1</v>
      </c>
      <c r="BS62">
        <f>IF('9. Score precedent'!$C$3="Score",1,6)</f>
        <v>1</v>
      </c>
      <c r="BT62">
        <f>IF('9. Score precedent'!$C$3="Score",1,6)</f>
        <v>1</v>
      </c>
      <c r="BU62">
        <f>IF('9. Score precedent'!$C$3="Score",1,7)</f>
        <v>1</v>
      </c>
      <c r="BV62">
        <f>IF('9. Score precedent'!$C$3="Score",1,8)</f>
        <v>1</v>
      </c>
      <c r="BW62">
        <f>IF('9. Score precedent'!$C$3="Score",1,4)</f>
        <v>1</v>
      </c>
      <c r="BX62">
        <f>IF('9. Score precedent'!$C$3="Score",0,2)</f>
        <v>0</v>
      </c>
      <c r="BY62">
        <f>IF('9. Score precedent'!$C$3="Score",0,2)</f>
        <v>0</v>
      </c>
      <c r="BZ62">
        <f>IF('9. Score precedent'!$C$3="Score",1,4)</f>
        <v>1</v>
      </c>
      <c r="CA62">
        <f>IF('9. Score precedent'!$C$3="Score",1,5)</f>
        <v>1</v>
      </c>
      <c r="CB62">
        <f>IF('9. Score precedent'!$C$3="Score",1,4)</f>
        <v>1</v>
      </c>
      <c r="CC62">
        <f>IF('9. Score precedent'!$C$3="Score",0,2)</f>
        <v>0</v>
      </c>
      <c r="CD62">
        <f>IF('9. Score precedent'!$C$3="Score",0,2)</f>
        <v>0</v>
      </c>
      <c r="CE62">
        <f>IF('9. Score precedent'!$C$3="Score",0,1)</f>
        <v>0</v>
      </c>
      <c r="CF62">
        <f>IF('9. Score precedent'!$C$3="Score",0,1)</f>
        <v>0</v>
      </c>
      <c r="CG62">
        <f>IF('9. Score precedent'!$C$3="Score",0,1)</f>
        <v>0</v>
      </c>
      <c r="CH62">
        <f>IF('9. Score precedent'!$C$3="Score",0,1)</f>
        <v>0</v>
      </c>
      <c r="CI62">
        <f>IF('9. Score precedent'!$C$3="Score",0,1)</f>
        <v>0</v>
      </c>
      <c r="CJ62">
        <f>IF('9. Score precedent'!$C$3="Score",0,0)</f>
        <v>0</v>
      </c>
      <c r="CK62">
        <f>IF('9. Score precedent'!$C$3="Score",0,0)</f>
        <v>0</v>
      </c>
      <c r="CL62">
        <f>IF('9. Score precedent'!$C$3="Score",0,0)</f>
        <v>0</v>
      </c>
      <c r="CM62">
        <f>IF('9. Score precedent'!$C$3="Score",0,0)</f>
        <v>0</v>
      </c>
      <c r="CN62">
        <f>IF('9. Score precedent'!$C$3="Score",0,0)</f>
        <v>0</v>
      </c>
      <c r="CO62">
        <f>IF('9. Score precedent'!$C$3="Score",0,0)</f>
        <v>0</v>
      </c>
      <c r="CP62">
        <f>IF('9. Score precedent'!$C$3="Score",0,0)</f>
        <v>0</v>
      </c>
      <c r="CQ62">
        <f>IF('9. Score precedent'!$C$3="Score",0,0)</f>
        <v>0</v>
      </c>
      <c r="CR62">
        <f>IF('9. Score precedent'!$C$3="Score",0,0)</f>
        <v>0</v>
      </c>
      <c r="CS62">
        <f>IF('9. Score precedent'!$C$3="Score",0,0)</f>
        <v>0</v>
      </c>
      <c r="CT62">
        <f>IF('9. Score precedent'!$C$3="Score",0,0)</f>
        <v>0</v>
      </c>
      <c r="CU62">
        <f>IF('9. Score precedent'!$C$3="Score",0,0)</f>
        <v>0</v>
      </c>
      <c r="CV62">
        <f>IF('9. Score precedent'!$C$3="Score",0,0)</f>
        <v>0</v>
      </c>
      <c r="CW62">
        <f>IF('9. Score precedent'!$C$3="Score",0,0)</f>
        <v>0</v>
      </c>
      <c r="CX62">
        <f>IF('9. Score precedent'!$C$3="Score",0,0)</f>
        <v>0</v>
      </c>
      <c r="CY62">
        <f>IF('9. Score precedent'!$C$3="Score",0,0)</f>
        <v>0</v>
      </c>
      <c r="CZ62">
        <f>IF('9. Score precedent'!$C$3="Score",0,0)</f>
        <v>0</v>
      </c>
      <c r="DA62">
        <f>IF('9. Score precedent'!$C$3="Score",0,0)</f>
        <v>0</v>
      </c>
    </row>
    <row r="63" spans="4:301" x14ac:dyDescent="0.35">
      <c r="E63">
        <f>IF('9. Score precedent'!$C$3="Score",,)</f>
        <v>0</v>
      </c>
      <c r="P63">
        <f>IF('9. Score precedent'!$C$3="Score",,)</f>
        <v>0</v>
      </c>
      <c r="Q63">
        <f>IF('9. Score precedent'!$C$3="Score",,)</f>
        <v>0</v>
      </c>
      <c r="R63">
        <f>IF('9. Score precedent'!$C$3="Score",,)</f>
        <v>0</v>
      </c>
      <c r="S63">
        <f>IF('9. Score precedent'!$C$3="Score",,)</f>
        <v>0</v>
      </c>
      <c r="T63">
        <f>IF('9. Score precedent'!$C$3="Score",,)</f>
        <v>0</v>
      </c>
      <c r="U63">
        <f>IF('9. Score precedent'!$C$3="Score",,TOTAL)</f>
        <v>0</v>
      </c>
      <c r="V63">
        <f>IF('9. Score precedent'!$C$3="Score",0,)</f>
        <v>0</v>
      </c>
      <c r="W63">
        <f>IF('9. Score precedent'!$C$3="Score",0,)</f>
        <v>0</v>
      </c>
      <c r="X63">
        <f>IF('9. Score precedent'!$C$3="Score",0,)</f>
        <v>0</v>
      </c>
      <c r="Y63">
        <f>IF('9. Score precedent'!$C$3="Score",0,)</f>
        <v>0</v>
      </c>
      <c r="Z63">
        <f>IF('9. Score precedent'!$C$3="Score",0,)</f>
        <v>0</v>
      </c>
      <c r="AA63">
        <f>IF('9. Score precedent'!$C$3="Score",0,)</f>
        <v>0</v>
      </c>
      <c r="AB63">
        <f>IF('9. Score precedent'!$C$3="Score",2,10)</f>
        <v>2</v>
      </c>
      <c r="AC63">
        <f>IF('9. Score precedent'!$C$3="Score",2,10)</f>
        <v>2</v>
      </c>
      <c r="AD63">
        <f>IF('9. Score precedent'!$C$3="Score",2,9)</f>
        <v>2</v>
      </c>
      <c r="AE63">
        <f>IF('9. Score precedent'!$C$3="Score",1,8)</f>
        <v>1</v>
      </c>
      <c r="AF63">
        <f>IF('9. Score precedent'!$C$3="Score",1,8)</f>
        <v>1</v>
      </c>
      <c r="AG63">
        <f>IF('9. Score precedent'!$C$3="Score",1,8)</f>
        <v>1</v>
      </c>
      <c r="AH63">
        <f>IF('9. Score precedent'!$C$3="Score",1,7)</f>
        <v>1</v>
      </c>
      <c r="AI63">
        <f>IF('9. Score precedent'!$C$3="Score",2,10)</f>
        <v>2</v>
      </c>
      <c r="AJ63">
        <f>IF('9. Score precedent'!$C$3="Score",1,8)</f>
        <v>1</v>
      </c>
      <c r="AK63">
        <f>IF('9. Score precedent'!$C$3="Score",1,8)</f>
        <v>1</v>
      </c>
      <c r="AL63">
        <f>IF('9. Score precedent'!$C$3="Score",1,7)</f>
        <v>1</v>
      </c>
      <c r="AM63">
        <f>IF('9. Score precedent'!$C$3="Score",2,9)</f>
        <v>2</v>
      </c>
      <c r="AN63">
        <f>IF('9. Score precedent'!$C$3="Score",2,10)</f>
        <v>2</v>
      </c>
      <c r="AO63">
        <f>IF('9. Score precedent'!$C$3="Score",2,10)</f>
        <v>2</v>
      </c>
      <c r="AP63">
        <f>IF('9. Score precedent'!$C$3="Score",1,6)</f>
        <v>1</v>
      </c>
      <c r="AQ63">
        <f>IF('9. Score precedent'!$C$3="Score",0,3)</f>
        <v>0</v>
      </c>
      <c r="AR63">
        <f>IF('9. Score precedent'!$C$3="Score",1,5)</f>
        <v>1</v>
      </c>
      <c r="AS63">
        <f>IF('9. Score precedent'!$C$3="Score",1,7)</f>
        <v>1</v>
      </c>
      <c r="AT63">
        <f>IF('9. Score precedent'!$C$3="Score",2,10)</f>
        <v>2</v>
      </c>
      <c r="AU63">
        <f>IF('9. Score precedent'!$C$3="Score",2,9)</f>
        <v>2</v>
      </c>
      <c r="AV63">
        <f>IF('9. Score precedent'!$C$3="Score",2,9)</f>
        <v>2</v>
      </c>
      <c r="AW63">
        <f>IF('9. Score precedent'!$C$3="Score",1,8)</f>
        <v>1</v>
      </c>
      <c r="AX63">
        <f>IF('9. Score precedent'!$C$3="Score",1,7)</f>
        <v>1</v>
      </c>
      <c r="AY63">
        <f>IF('9. Score precedent'!$C$3="Score",1,7)</f>
        <v>1</v>
      </c>
      <c r="AZ63">
        <f>IF('9. Score precedent'!$C$3="Score",1,5)</f>
        <v>1</v>
      </c>
      <c r="BA63">
        <f>IF('9. Score precedent'!$C$3="Score",0,2)</f>
        <v>0</v>
      </c>
      <c r="BB63">
        <f>IF('9. Score precedent'!$C$3="Score",0,3)</f>
        <v>0</v>
      </c>
      <c r="BC63">
        <f>IF('9. Score precedent'!$C$3="Score",1,6)</f>
        <v>1</v>
      </c>
      <c r="BD63">
        <f>IF('9. Score precedent'!$C$3="Score",1,7)</f>
        <v>1</v>
      </c>
      <c r="BE63">
        <f>IF('9. Score precedent'!$C$3="Score",1,7)</f>
        <v>1</v>
      </c>
      <c r="BF63">
        <f>IF('9. Score precedent'!$C$3="Score",1,7)</f>
        <v>1</v>
      </c>
      <c r="BG63">
        <f>IF('9. Score precedent'!$C$3="Score",1,7)</f>
        <v>1</v>
      </c>
      <c r="BH63">
        <f>IF('9. Score precedent'!$C$3="Score",1,6)</f>
        <v>1</v>
      </c>
      <c r="BI63">
        <f>IF('9. Score precedent'!$C$3="Score",1,4)</f>
        <v>1</v>
      </c>
      <c r="BJ63">
        <f>IF('9. Score precedent'!$C$3="Score",1,5)</f>
        <v>1</v>
      </c>
      <c r="BK63">
        <f>IF('9. Score precedent'!$C$3="Score",1,7)</f>
        <v>1</v>
      </c>
      <c r="BL63">
        <f>IF('9. Score precedent'!$C$3="Score",1,7)</f>
        <v>1</v>
      </c>
      <c r="BM63">
        <f>IF('9. Score precedent'!$C$3="Score",1,7)</f>
        <v>1</v>
      </c>
      <c r="BN63">
        <f>IF('9. Score precedent'!$C$3="Score",1,7)</f>
        <v>1</v>
      </c>
      <c r="BO63">
        <f>IF('9. Score precedent'!$C$3="Score",2,9)</f>
        <v>2</v>
      </c>
      <c r="BP63">
        <f>IF('9. Score precedent'!$C$3="Score",2,10)</f>
        <v>2</v>
      </c>
      <c r="BQ63">
        <f>IF('9. Score precedent'!$C$3="Score",2,10)</f>
        <v>2</v>
      </c>
      <c r="BR63">
        <f>IF('9. Score precedent'!$C$3="Score",1,5)</f>
        <v>1</v>
      </c>
      <c r="BS63">
        <f>IF('9. Score precedent'!$C$3="Score",0,3)</f>
        <v>0</v>
      </c>
      <c r="BT63">
        <f>IF('9. Score precedent'!$C$3="Score",0,3)</f>
        <v>0</v>
      </c>
      <c r="BU63">
        <f>IF('9. Score precedent'!$C$3="Score",1,5)</f>
        <v>1</v>
      </c>
      <c r="BV63">
        <f>IF('9. Score precedent'!$C$3="Score",1,6)</f>
        <v>1</v>
      </c>
      <c r="BW63">
        <f>IF('9. Score precedent'!$C$3="Score",2,9)</f>
        <v>2</v>
      </c>
      <c r="BX63">
        <f>IF('9. Score precedent'!$C$3="Score",2,9)</f>
        <v>2</v>
      </c>
      <c r="BY63">
        <f>IF('9. Score precedent'!$C$3="Score",1,8)</f>
        <v>1</v>
      </c>
      <c r="BZ63">
        <f>IF('9. Score precedent'!$C$3="Score",1,7)</f>
        <v>1</v>
      </c>
      <c r="CA63">
        <f>IF('9. Score precedent'!$C$3="Score",1,7)</f>
        <v>1</v>
      </c>
      <c r="CB63">
        <f>IF('9. Score precedent'!$C$3="Score",1,8)</f>
        <v>1</v>
      </c>
      <c r="CC63">
        <f>IF('9. Score precedent'!$C$3="Score",1,7)</f>
        <v>1</v>
      </c>
      <c r="CD63">
        <f>IF('9. Score precedent'!$C$3="Score",0,3)</f>
        <v>0</v>
      </c>
      <c r="CE63">
        <f>IF('9. Score precedent'!$C$3="Score",1,5)</f>
        <v>1</v>
      </c>
      <c r="CF63">
        <f>IF('9. Score precedent'!$C$3="Score",1,8)</f>
        <v>1</v>
      </c>
      <c r="CG63">
        <f>IF('9. Score precedent'!$C$3="Score",1,8)</f>
        <v>1</v>
      </c>
      <c r="CH63">
        <f>IF('9. Score precedent'!$C$3="Score",2,11)</f>
        <v>2</v>
      </c>
      <c r="CI63">
        <f>IF('9. Score precedent'!$C$3="Score",2,9)</f>
        <v>2</v>
      </c>
      <c r="CJ63">
        <f>IF('9. Score precedent'!$C$3="Score",2,9)</f>
        <v>2</v>
      </c>
      <c r="CK63">
        <f>IF('9. Score precedent'!$C$3="Score",1,8)</f>
        <v>1</v>
      </c>
      <c r="CL63">
        <f>IF('9. Score precedent'!$C$3="Score",2,11)</f>
        <v>2</v>
      </c>
      <c r="CM63">
        <f>IF('9. Score precedent'!$C$3="Score",2,10)</f>
        <v>2</v>
      </c>
      <c r="CN63">
        <f>IF('9. Score precedent'!$C$3="Score",2,10)</f>
        <v>2</v>
      </c>
      <c r="CO63">
        <f>IF('9. Score precedent'!$C$3="Score",2,11)</f>
        <v>2</v>
      </c>
      <c r="CP63">
        <f>IF('9. Score precedent'!$C$3="Score",2,10)</f>
        <v>2</v>
      </c>
      <c r="CQ63">
        <f>IF('9. Score precedent'!$C$3="Score",2,10)</f>
        <v>2</v>
      </c>
      <c r="CR63">
        <f>IF('9. Score precedent'!$C$3="Score",2,9)</f>
        <v>2</v>
      </c>
      <c r="CS63">
        <f>IF('9. Score precedent'!$C$3="Score",1,8)</f>
        <v>1</v>
      </c>
      <c r="CT63">
        <f>IF('9. Score precedent'!$C$3="Score",1,4)</f>
        <v>1</v>
      </c>
      <c r="CU63">
        <f>IF('9. Score precedent'!$C$3="Score",1,4)</f>
        <v>1</v>
      </c>
      <c r="CV63">
        <f>IF('9. Score precedent'!$C$3="Score",1,4)</f>
        <v>1</v>
      </c>
      <c r="CW63">
        <f>IF('9. Score precedent'!$C$3="Score",1,4)</f>
        <v>1</v>
      </c>
      <c r="CX63">
        <f>IF('9. Score precedent'!$C$3="Score",1,8)</f>
        <v>1</v>
      </c>
      <c r="CY63">
        <f>IF('9. Score precedent'!$C$3="Score",2,9)</f>
        <v>2</v>
      </c>
      <c r="CZ63">
        <f>IF('9. Score precedent'!$C$3="Score",0,4)</f>
        <v>0</v>
      </c>
      <c r="DA63">
        <f>IF('9. Score precedent'!$C$3="Score",0,4)</f>
        <v>0</v>
      </c>
    </row>
    <row r="64" spans="4:301" x14ac:dyDescent="0.35">
      <c r="E64">
        <f>IF('9. Score precedent'!$C$3="Score",,)</f>
        <v>0</v>
      </c>
      <c r="P64">
        <f>IF('9. Score precedent'!$C$3="Score",,)</f>
        <v>0</v>
      </c>
      <c r="Q64">
        <f>IF('9. Score precedent'!$C$3="Score",,)</f>
        <v>0</v>
      </c>
      <c r="R64">
        <f>IF('9. Score precedent'!$C$3="Score",,)</f>
        <v>0</v>
      </c>
      <c r="S64">
        <f>IF('9. Score precedent'!$C$3="Score",,)</f>
        <v>0</v>
      </c>
      <c r="T64">
        <f>IF('9. Score precedent'!$C$3="Score",,)</f>
        <v>0</v>
      </c>
      <c r="U64">
        <f>IF('9. Score precedent'!$C$3="Score",,TOTAL)</f>
        <v>0</v>
      </c>
      <c r="V64">
        <f>IF('9. Score precedent'!$C$3="Score",0,)</f>
        <v>0</v>
      </c>
      <c r="W64">
        <f>IF('9. Score precedent'!$C$3="Score",0,)</f>
        <v>0</v>
      </c>
      <c r="X64">
        <f>IF('9. Score precedent'!$C$3="Score",0,)</f>
        <v>0</v>
      </c>
      <c r="Y64">
        <f>IF('9. Score precedent'!$C$3="Score",0,)</f>
        <v>0</v>
      </c>
      <c r="Z64">
        <f>IF('9. Score precedent'!$C$3="Score",0,)</f>
        <v>0</v>
      </c>
      <c r="AA64">
        <f>IF('9. Score precedent'!$C$3="Score",0,)</f>
        <v>0</v>
      </c>
      <c r="AB64">
        <f>IF('9. Score precedent'!$C$3="Score",1,6)</f>
        <v>1</v>
      </c>
      <c r="AC64">
        <f>IF('9. Score precedent'!$C$3="Score",1,6)</f>
        <v>1</v>
      </c>
      <c r="AD64">
        <f>IF('9. Score precedent'!$C$3="Score",1,8)</f>
        <v>1</v>
      </c>
      <c r="AE64">
        <f>IF('9. Score precedent'!$C$3="Score",2,9)</f>
        <v>2</v>
      </c>
      <c r="AF64">
        <f>IF('9. Score precedent'!$C$3="Score",1,4)</f>
        <v>1</v>
      </c>
      <c r="AG64">
        <f>IF('9. Score precedent'!$C$3="Score",0,2)</f>
        <v>0</v>
      </c>
      <c r="AH64">
        <f>IF('9. Score precedent'!$C$3="Score",0,2)</f>
        <v>0</v>
      </c>
      <c r="AI64">
        <f>IF('9. Score precedent'!$C$3="Score",0,3)</f>
        <v>0</v>
      </c>
      <c r="AJ64">
        <f>IF('9. Score precedent'!$C$3="Score",0,3)</f>
        <v>0</v>
      </c>
      <c r="AK64">
        <f>IF('9. Score precedent'!$C$3="Score",0,1)</f>
        <v>0</v>
      </c>
      <c r="AL64">
        <f>IF('9. Score precedent'!$C$3="Score",0,2)</f>
        <v>0</v>
      </c>
      <c r="AM64">
        <f>IF('9. Score precedent'!$C$3="Score",0,1)</f>
        <v>0</v>
      </c>
      <c r="AN64">
        <f>IF('9. Score precedent'!$C$3="Score",0,0)</f>
        <v>0</v>
      </c>
      <c r="AO64">
        <f>IF('9. Score precedent'!$C$3="Score",0,0)</f>
        <v>0</v>
      </c>
      <c r="AP64">
        <f>IF('9. Score precedent'!$C$3="Score",0,0)</f>
        <v>0</v>
      </c>
      <c r="AQ64">
        <f>IF('9. Score precedent'!$C$3="Score",0,1)</f>
        <v>0</v>
      </c>
      <c r="AR64">
        <f>IF('9. Score precedent'!$C$3="Score",0,2)</f>
        <v>0</v>
      </c>
      <c r="AS64">
        <f>IF('9. Score precedent'!$C$3="Score",0,2)</f>
        <v>0</v>
      </c>
      <c r="AT64">
        <f>IF('9. Score precedent'!$C$3="Score",0,2)</f>
        <v>0</v>
      </c>
      <c r="AU64">
        <f>IF('9. Score precedent'!$C$3="Score",0,2)</f>
        <v>0</v>
      </c>
      <c r="AV64">
        <f>IF('9. Score precedent'!$C$3="Score",1,6)</f>
        <v>1</v>
      </c>
      <c r="AW64">
        <f>IF('9. Score precedent'!$C$3="Score",1,7)</f>
        <v>1</v>
      </c>
      <c r="AX64">
        <f>IF('9. Score precedent'!$C$3="Score",1,7)</f>
        <v>1</v>
      </c>
      <c r="AY64">
        <f>IF('9. Score precedent'!$C$3="Score",1,8)</f>
        <v>1</v>
      </c>
      <c r="AZ64">
        <f>IF('9. Score precedent'!$C$3="Score",1,8)</f>
        <v>1</v>
      </c>
      <c r="BA64">
        <f>IF('9. Score precedent'!$C$3="Score",1,8)</f>
        <v>1</v>
      </c>
      <c r="BB64">
        <f>IF('9. Score precedent'!$C$3="Score",1,8)</f>
        <v>1</v>
      </c>
      <c r="BC64">
        <f>IF('9. Score precedent'!$C$3="Score",1,7)</f>
        <v>1</v>
      </c>
      <c r="BD64">
        <f>IF('9. Score precedent'!$C$3="Score",0,3)</f>
        <v>0</v>
      </c>
      <c r="BE64">
        <f>IF('9. Score precedent'!$C$3="Score",0,3)</f>
        <v>0</v>
      </c>
      <c r="BF64">
        <f>IF('9. Score precedent'!$C$3="Score",1,4)</f>
        <v>1</v>
      </c>
      <c r="BG64">
        <f>IF('9. Score precedent'!$C$3="Score",1,6)</f>
        <v>1</v>
      </c>
      <c r="BH64">
        <f>IF('9. Score precedent'!$C$3="Score",1,6)</f>
        <v>1</v>
      </c>
      <c r="BI64">
        <f>IF('9. Score precedent'!$C$3="Score",1,6)</f>
        <v>1</v>
      </c>
      <c r="BJ64">
        <f>IF('9. Score precedent'!$C$3="Score",1,6)</f>
        <v>1</v>
      </c>
      <c r="BK64">
        <f>IF('9. Score precedent'!$C$3="Score",1,7)</f>
        <v>1</v>
      </c>
      <c r="BL64">
        <f>IF('9. Score precedent'!$C$3="Score",1,7)</f>
        <v>1</v>
      </c>
      <c r="BM64">
        <f>IF('9. Score precedent'!$C$3="Score",1,8)</f>
        <v>1</v>
      </c>
      <c r="BN64">
        <f>IF('9. Score precedent'!$C$3="Score",2,11)</f>
        <v>2</v>
      </c>
      <c r="BO64">
        <f>IF('9. Score precedent'!$C$3="Score",2,11)</f>
        <v>2</v>
      </c>
      <c r="BP64">
        <f>IF('9. Score precedent'!$C$3="Score",2,11)</f>
        <v>2</v>
      </c>
      <c r="BQ64">
        <f>IF('9. Score precedent'!$C$3="Score",2,11)</f>
        <v>2</v>
      </c>
      <c r="BR64">
        <f>IF('9. Score precedent'!$C$3="Score",1,8)</f>
        <v>1</v>
      </c>
      <c r="BS64">
        <f>IF('9. Score precedent'!$C$3="Score",1,7)</f>
        <v>1</v>
      </c>
      <c r="BT64">
        <f>IF('9. Score precedent'!$C$3="Score",1,5)</f>
        <v>1</v>
      </c>
      <c r="BU64">
        <f>IF('9. Score precedent'!$C$3="Score",0,2)</f>
        <v>0</v>
      </c>
      <c r="BV64">
        <f>IF('9. Score precedent'!$C$3="Score",0,2)</f>
        <v>0</v>
      </c>
      <c r="BW64">
        <f>IF('9. Score precedent'!$C$3="Score",0,2)</f>
        <v>0</v>
      </c>
      <c r="BX64">
        <f>IF('9. Score precedent'!$C$3="Score",1,5)</f>
        <v>1</v>
      </c>
      <c r="BY64">
        <f>IF('9. Score precedent'!$C$3="Score",1,8)</f>
        <v>1</v>
      </c>
      <c r="BZ64">
        <f>IF('9. Score precedent'!$C$3="Score",1,8)</f>
        <v>1</v>
      </c>
      <c r="CA64">
        <f>IF('9. Score precedent'!$C$3="Score",1,8)</f>
        <v>1</v>
      </c>
      <c r="CB64">
        <f>IF('9. Score precedent'!$C$3="Score",2,10)</f>
        <v>2</v>
      </c>
      <c r="CC64">
        <f>IF('9. Score precedent'!$C$3="Score",2,13)</f>
        <v>2</v>
      </c>
      <c r="CD64">
        <f>IF('9. Score precedent'!$C$3="Score",2,13)</f>
        <v>2</v>
      </c>
      <c r="CE64">
        <f>IF('9. Score precedent'!$C$3="Score",2,14)</f>
        <v>2</v>
      </c>
      <c r="CF64">
        <f>IF('9. Score precedent'!$C$3="Score",2,11)</f>
        <v>2</v>
      </c>
      <c r="CG64">
        <f>IF('9. Score precedent'!$C$3="Score",2,10)</f>
        <v>2</v>
      </c>
      <c r="CH64">
        <f>IF('9. Score precedent'!$C$3="Score",2,10)</f>
        <v>2</v>
      </c>
      <c r="CI64">
        <f>IF('9. Score precedent'!$C$3="Score",2,11)</f>
        <v>2</v>
      </c>
      <c r="CJ64">
        <f>IF('9. Score precedent'!$C$3="Score",2,11)</f>
        <v>2</v>
      </c>
      <c r="CK64">
        <f>IF('9. Score precedent'!$C$3="Score",2,9)</f>
        <v>2</v>
      </c>
      <c r="CL64">
        <f>IF('9. Score precedent'!$C$3="Score",2,9)</f>
        <v>2</v>
      </c>
      <c r="CM64">
        <f>IF('9. Score precedent'!$C$3="Score",2,9)</f>
        <v>2</v>
      </c>
      <c r="CN64">
        <f>IF('9. Score precedent'!$C$3="Score",2,9)</f>
        <v>2</v>
      </c>
      <c r="CO64">
        <f>IF('9. Score precedent'!$C$3="Score",2,9)</f>
        <v>2</v>
      </c>
      <c r="CP64">
        <f>IF('9. Score precedent'!$C$3="Score",1,8)</f>
        <v>1</v>
      </c>
      <c r="CQ64">
        <f>IF('9. Score precedent'!$C$3="Score",2,10)</f>
        <v>2</v>
      </c>
      <c r="CR64">
        <f>IF('9. Score precedent'!$C$3="Score",1,8)</f>
        <v>1</v>
      </c>
      <c r="CS64">
        <f>IF('9. Score precedent'!$C$3="Score",1,8)</f>
        <v>1</v>
      </c>
      <c r="CT64">
        <f>IF('9. Score precedent'!$C$3="Score",1,8)</f>
        <v>1</v>
      </c>
      <c r="CU64">
        <f>IF('9. Score precedent'!$C$3="Score",1,8)</f>
        <v>1</v>
      </c>
      <c r="CV64">
        <f>IF('9. Score precedent'!$C$3="Score",1,8)</f>
        <v>1</v>
      </c>
      <c r="CW64">
        <f>IF('9. Score precedent'!$C$3="Score",1,5)</f>
        <v>1</v>
      </c>
      <c r="CX64">
        <f>IF('9. Score precedent'!$C$3="Score",0,2)</f>
        <v>0</v>
      </c>
      <c r="CY64">
        <f>IF('9. Score precedent'!$C$3="Score",0,1)</f>
        <v>0</v>
      </c>
      <c r="CZ64">
        <f>IF('9. Score precedent'!$C$3="Score",0,0)</f>
        <v>0</v>
      </c>
      <c r="DA64">
        <f>IF('9. Score precedent'!$C$3="Score",0,0)</f>
        <v>0</v>
      </c>
    </row>
    <row r="65" spans="5:105" x14ac:dyDescent="0.35">
      <c r="E65">
        <f>IF('9. Score precedent'!$C$3="Score",,)</f>
        <v>0</v>
      </c>
      <c r="P65">
        <f>IF('9. Score precedent'!$C$3="Score",,)</f>
        <v>0</v>
      </c>
      <c r="Q65">
        <f>IF('9. Score precedent'!$C$3="Score",,)</f>
        <v>0</v>
      </c>
      <c r="R65">
        <f>IF('9. Score precedent'!$C$3="Score",,)</f>
        <v>0</v>
      </c>
      <c r="S65">
        <f>IF('9. Score precedent'!$C$3="Score",,)</f>
        <v>0</v>
      </c>
      <c r="T65">
        <f>IF('9. Score precedent'!$C$3="Score",,)</f>
        <v>0</v>
      </c>
      <c r="U65">
        <f>IF('9. Score precedent'!$C$3="Score",,TOTAL)</f>
        <v>0</v>
      </c>
      <c r="V65">
        <f>IF('9. Score precedent'!$C$3="Score",0,)</f>
        <v>0</v>
      </c>
      <c r="W65">
        <f>IF('9. Score precedent'!$C$3="Score",0,)</f>
        <v>0</v>
      </c>
      <c r="X65">
        <f>IF('9. Score precedent'!$C$3="Score",0,)</f>
        <v>0</v>
      </c>
      <c r="Y65">
        <f>IF('9. Score precedent'!$C$3="Score",0,)</f>
        <v>0</v>
      </c>
      <c r="Z65">
        <f>IF('9. Score precedent'!$C$3="Score",0,)</f>
        <v>0</v>
      </c>
      <c r="AA65">
        <f>IF('9. Score precedent'!$C$3="Score",0,)</f>
        <v>0</v>
      </c>
      <c r="AB65">
        <f>IF('9. Score precedent'!$C$3="Score",0,2)</f>
        <v>0</v>
      </c>
      <c r="AC65">
        <f>IF('9. Score precedent'!$C$3="Score",1,5)</f>
        <v>1</v>
      </c>
      <c r="AD65">
        <f>IF('9. Score precedent'!$C$3="Score",1,6)</f>
        <v>1</v>
      </c>
      <c r="AE65">
        <f>IF('9. Score precedent'!$C$3="Score",1,8)</f>
        <v>1</v>
      </c>
      <c r="AF65">
        <f>IF('9. Score precedent'!$C$3="Score",2,10)</f>
        <v>2</v>
      </c>
      <c r="AG65">
        <f>IF('9. Score precedent'!$C$3="Score",1,8)</f>
        <v>1</v>
      </c>
      <c r="AH65">
        <f>IF('9. Score precedent'!$C$3="Score",1,8)</f>
        <v>1</v>
      </c>
      <c r="AI65">
        <f>IF('9. Score precedent'!$C$3="Score",1,8)</f>
        <v>1</v>
      </c>
      <c r="AJ65">
        <f>IF('9. Score precedent'!$C$3="Score",2,9)</f>
        <v>2</v>
      </c>
      <c r="AK65">
        <f>IF('9. Score precedent'!$C$3="Score",2,11)</f>
        <v>2</v>
      </c>
      <c r="AL65">
        <f>IF('9. Score precedent'!$C$3="Score",2,9)</f>
        <v>2</v>
      </c>
      <c r="AM65">
        <f>IF('9. Score precedent'!$C$3="Score",1,7)</f>
        <v>1</v>
      </c>
      <c r="AN65">
        <f>IF('9. Score precedent'!$C$3="Score",1,6)</f>
        <v>1</v>
      </c>
      <c r="AO65">
        <f>IF('9. Score precedent'!$C$3="Score",1,6)</f>
        <v>1</v>
      </c>
      <c r="AP65">
        <f>IF('9. Score precedent'!$C$3="Score",1,6)</f>
        <v>1</v>
      </c>
      <c r="AQ65">
        <f>IF('9. Score precedent'!$C$3="Score",1,7)</f>
        <v>1</v>
      </c>
      <c r="AR65">
        <f>IF('9. Score precedent'!$C$3="Score",1,8)</f>
        <v>1</v>
      </c>
      <c r="AS65">
        <f>IF('9. Score precedent'!$C$3="Score",1,8)</f>
        <v>1</v>
      </c>
      <c r="AT65">
        <f>IF('9. Score precedent'!$C$3="Score",1,7)</f>
        <v>1</v>
      </c>
      <c r="AU65">
        <f>IF('9. Score precedent'!$C$3="Score",1,7)</f>
        <v>1</v>
      </c>
      <c r="AV65">
        <f>IF('9. Score precedent'!$C$3="Score",2,10)</f>
        <v>2</v>
      </c>
      <c r="AW65">
        <f>IF('9. Score precedent'!$C$3="Score",2,11)</f>
        <v>2</v>
      </c>
      <c r="AX65">
        <f>IF('9. Score precedent'!$C$3="Score",2,11)</f>
        <v>2</v>
      </c>
      <c r="AY65">
        <f>IF('9. Score precedent'!$C$3="Score",2,10)</f>
        <v>2</v>
      </c>
      <c r="AZ65">
        <f>IF('9. Score precedent'!$C$3="Score",2,9)</f>
        <v>2</v>
      </c>
      <c r="BA65">
        <f>IF('9. Score precedent'!$C$3="Score",2,10)</f>
        <v>2</v>
      </c>
      <c r="BB65">
        <f>IF('9. Score precedent'!$C$3="Score",2,11)</f>
        <v>2</v>
      </c>
      <c r="BC65">
        <f>IF('9. Score precedent'!$C$3="Score",2,12)</f>
        <v>2</v>
      </c>
      <c r="BD65">
        <f>IF('9. Score precedent'!$C$3="Score",2,13)</f>
        <v>2</v>
      </c>
      <c r="BE65">
        <f>IF('9. Score precedent'!$C$3="Score",2,12)</f>
        <v>2</v>
      </c>
      <c r="BF65">
        <f>IF('9. Score precedent'!$C$3="Score",2,10)</f>
        <v>2</v>
      </c>
      <c r="BG65">
        <f>IF('9. Score precedent'!$C$3="Score",2,10)</f>
        <v>2</v>
      </c>
      <c r="BH65">
        <f>IF('9. Score precedent'!$C$3="Score",2,11)</f>
        <v>2</v>
      </c>
      <c r="BI65">
        <f>IF('9. Score precedent'!$C$3="Score",2,11)</f>
        <v>2</v>
      </c>
      <c r="BJ65">
        <f>IF('9. Score precedent'!$C$3="Score",2,11)</f>
        <v>2</v>
      </c>
      <c r="BK65">
        <f>IF('9. Score precedent'!$C$3="Score",1,6)</f>
        <v>1</v>
      </c>
      <c r="BL65">
        <f>IF('9. Score precedent'!$C$3="Score",1,4)</f>
        <v>1</v>
      </c>
      <c r="BM65">
        <f>IF('9. Score precedent'!$C$3="Score",1,6)</f>
        <v>1</v>
      </c>
      <c r="BN65">
        <f>IF('9. Score precedent'!$C$3="Score",1,8)</f>
        <v>1</v>
      </c>
      <c r="BO65">
        <f>IF('9. Score precedent'!$C$3="Score",2,10)</f>
        <v>2</v>
      </c>
      <c r="BP65">
        <f>IF('9. Score precedent'!$C$3="Score",2,9)</f>
        <v>2</v>
      </c>
      <c r="BQ65">
        <f>IF('9. Score precedent'!$C$3="Score",2,9)</f>
        <v>2</v>
      </c>
      <c r="BR65">
        <f>IF('9. Score precedent'!$C$3="Score",2,11)</f>
        <v>2</v>
      </c>
      <c r="BS65">
        <f>IF('9. Score precedent'!$C$3="Score",2,12)</f>
        <v>2</v>
      </c>
      <c r="BT65">
        <f>IF('9. Score precedent'!$C$3="Score",2,9)</f>
        <v>2</v>
      </c>
      <c r="BU65">
        <f>IF('9. Score precedent'!$C$3="Score",1,7)</f>
        <v>1</v>
      </c>
      <c r="BV65">
        <f>IF('9. Score precedent'!$C$3="Score",1,5)</f>
        <v>1</v>
      </c>
      <c r="BW65">
        <f>IF('9. Score precedent'!$C$3="Score",1,8)</f>
        <v>1</v>
      </c>
      <c r="BX65">
        <f>IF('9. Score precedent'!$C$3="Score",2,11)</f>
        <v>2</v>
      </c>
      <c r="BY65">
        <f>IF('9. Score precedent'!$C$3="Score",2,11)</f>
        <v>2</v>
      </c>
      <c r="BZ65">
        <f>IF('9. Score precedent'!$C$3="Score",1,8)</f>
        <v>1</v>
      </c>
      <c r="CA65">
        <f>IF('9. Score precedent'!$C$3="Score",1,8)</f>
        <v>1</v>
      </c>
      <c r="CB65">
        <f>IF('9. Score precedent'!$C$3="Score",1,7)</f>
        <v>1</v>
      </c>
      <c r="CC65">
        <f>IF('9. Score precedent'!$C$3="Score",1,7)</f>
        <v>1</v>
      </c>
      <c r="CD65">
        <f>IF('9. Score precedent'!$C$3="Score",1,5)</f>
        <v>1</v>
      </c>
      <c r="CE65">
        <f>IF('9. Score precedent'!$C$3="Score",1,6)</f>
        <v>1</v>
      </c>
      <c r="CF65">
        <f>IF('9. Score precedent'!$C$3="Score",1,8)</f>
        <v>1</v>
      </c>
      <c r="CG65">
        <f>IF('9. Score precedent'!$C$3="Score",2,10)</f>
        <v>2</v>
      </c>
      <c r="CH65">
        <f>IF('9. Score precedent'!$C$3="Score",2,10)</f>
        <v>2</v>
      </c>
      <c r="CI65">
        <f>IF('9. Score precedent'!$C$3="Score",2,10)</f>
        <v>2</v>
      </c>
      <c r="CJ65">
        <f>IF('9. Score precedent'!$C$3="Score",2,10)</f>
        <v>2</v>
      </c>
      <c r="CK65">
        <f>IF('9. Score precedent'!$C$3="Score",2,10)</f>
        <v>2</v>
      </c>
      <c r="CL65">
        <f>IF('9. Score precedent'!$C$3="Score",1,8)</f>
        <v>1</v>
      </c>
      <c r="CM65">
        <f>IF('9. Score precedent'!$C$3="Score",1,5)</f>
        <v>1</v>
      </c>
      <c r="CN65">
        <f>IF('9. Score precedent'!$C$3="Score",0,2)</f>
        <v>0</v>
      </c>
      <c r="CO65">
        <f>IF('9. Score precedent'!$C$3="Score",0,2)</f>
        <v>0</v>
      </c>
      <c r="CP65">
        <f>IF('9. Score precedent'!$C$3="Score",0,2)</f>
        <v>0</v>
      </c>
      <c r="CQ65">
        <f>IF('9. Score precedent'!$C$3="Score",0,2)</f>
        <v>0</v>
      </c>
      <c r="CR65">
        <f>IF('9. Score precedent'!$C$3="Score",0,2)</f>
        <v>0</v>
      </c>
      <c r="CS65">
        <f>IF('9. Score precedent'!$C$3="Score",0,1)</f>
        <v>0</v>
      </c>
      <c r="CT65">
        <f>IF('9. Score precedent'!$C$3="Score",0,1)</f>
        <v>0</v>
      </c>
      <c r="CU65">
        <f>IF('9. Score precedent'!$C$3="Score",0,0)</f>
        <v>0</v>
      </c>
      <c r="CV65">
        <f>IF('9. Score precedent'!$C$3="Score",0,0)</f>
        <v>0</v>
      </c>
      <c r="CW65">
        <f>IF('9. Score precedent'!$C$3="Score",0,0)</f>
        <v>0</v>
      </c>
      <c r="CX65">
        <f>IF('9. Score precedent'!$C$3="Score",0,0)</f>
        <v>0</v>
      </c>
      <c r="CY65">
        <f>IF('9. Score precedent'!$C$3="Score",0,0)</f>
        <v>0</v>
      </c>
      <c r="CZ65">
        <f>IF('9. Score precedent'!$C$3="Score",0,0)</f>
        <v>0</v>
      </c>
      <c r="DA65">
        <f>IF('9. Score precedent'!$C$3="Score",0,0)</f>
        <v>0</v>
      </c>
    </row>
    <row r="66" spans="5:105" x14ac:dyDescent="0.35">
      <c r="E66">
        <f>IF('9. Score precedent'!$C$3="Score",,)</f>
        <v>0</v>
      </c>
      <c r="P66">
        <f>IF('9. Score precedent'!$C$3="Score",,)</f>
        <v>0</v>
      </c>
      <c r="Q66">
        <f>IF('9. Score precedent'!$C$3="Score",,)</f>
        <v>0</v>
      </c>
      <c r="R66">
        <f>IF('9. Score precedent'!$C$3="Score",,)</f>
        <v>0</v>
      </c>
      <c r="S66">
        <f>IF('9. Score precedent'!$C$3="Score",,)</f>
        <v>0</v>
      </c>
      <c r="T66">
        <f>IF('9. Score precedent'!$C$3="Score",,)</f>
        <v>0</v>
      </c>
      <c r="U66">
        <f>IF('9. Score precedent'!$C$3="Score",,TOTAL)</f>
        <v>0</v>
      </c>
      <c r="V66">
        <f>IF('9. Score precedent'!$C$3="Score",0,)</f>
        <v>0</v>
      </c>
      <c r="W66">
        <f>IF('9. Score precedent'!$C$3="Score",0,)</f>
        <v>0</v>
      </c>
      <c r="X66">
        <f>IF('9. Score precedent'!$C$3="Score",0,)</f>
        <v>0</v>
      </c>
      <c r="Y66">
        <f>IF('9. Score precedent'!$C$3="Score",0,)</f>
        <v>0</v>
      </c>
      <c r="Z66">
        <f>IF('9. Score precedent'!$C$3="Score",0,)</f>
        <v>0</v>
      </c>
      <c r="AA66">
        <f>IF('9. Score precedent'!$C$3="Score",0,)</f>
        <v>0</v>
      </c>
      <c r="AB66">
        <f>IF('9. Score precedent'!$C$3="Score",2,10)</f>
        <v>2</v>
      </c>
      <c r="AC66">
        <f>IF('9. Score precedent'!$C$3="Score",2,11)</f>
        <v>2</v>
      </c>
      <c r="AD66">
        <f>IF('9. Score precedent'!$C$3="Score",1,8)</f>
        <v>1</v>
      </c>
      <c r="AE66">
        <f>IF('9. Score precedent'!$C$3="Score",1,7)</f>
        <v>1</v>
      </c>
      <c r="AF66">
        <f>IF('9. Score precedent'!$C$3="Score",2,10)</f>
        <v>2</v>
      </c>
      <c r="AG66">
        <f>IF('9. Score precedent'!$C$3="Score",2,11)</f>
        <v>2</v>
      </c>
      <c r="AH66">
        <f>IF('9. Score precedent'!$C$3="Score",2,10)</f>
        <v>2</v>
      </c>
      <c r="AI66">
        <f>IF('9. Score precedent'!$C$3="Score",1,8)</f>
        <v>1</v>
      </c>
      <c r="AJ66">
        <f>IF('9. Score precedent'!$C$3="Score",1,8)</f>
        <v>1</v>
      </c>
      <c r="AK66">
        <f>IF('9. Score precedent'!$C$3="Score",1,7)</f>
        <v>1</v>
      </c>
      <c r="AL66">
        <f>IF('9. Score precedent'!$C$3="Score",2,9)</f>
        <v>2</v>
      </c>
      <c r="AM66">
        <f>IF('9. Score precedent'!$C$3="Score",2,11)</f>
        <v>2</v>
      </c>
      <c r="AN66">
        <f>IF('9. Score precedent'!$C$3="Score",2,11)</f>
        <v>2</v>
      </c>
      <c r="AO66">
        <f>IF('9. Score precedent'!$C$3="Score",2,11)</f>
        <v>2</v>
      </c>
      <c r="AP66">
        <f>IF('9. Score precedent'!$C$3="Score",2,10)</f>
        <v>2</v>
      </c>
      <c r="AQ66">
        <f>IF('9. Score precedent'!$C$3="Score",2,10)</f>
        <v>2</v>
      </c>
      <c r="AR66">
        <f>IF('9. Score precedent'!$C$3="Score",2,10)</f>
        <v>2</v>
      </c>
      <c r="AS66">
        <f>IF('9. Score precedent'!$C$3="Score",2,11)</f>
        <v>2</v>
      </c>
      <c r="AT66">
        <f>IF('9. Score precedent'!$C$3="Score",2,11)</f>
        <v>2</v>
      </c>
      <c r="AU66">
        <f>IF('9. Score precedent'!$C$3="Score",1,8)</f>
        <v>1</v>
      </c>
      <c r="AV66">
        <f>IF('9. Score precedent'!$C$3="Score",1,8)</f>
        <v>1</v>
      </c>
      <c r="AW66">
        <f>IF('9. Score precedent'!$C$3="Score",1,8)</f>
        <v>1</v>
      </c>
      <c r="AX66">
        <f>IF('9. Score precedent'!$C$3="Score",2,10)</f>
        <v>2</v>
      </c>
      <c r="AY66">
        <f>IF('9. Score precedent'!$C$3="Score",2,13)</f>
        <v>2</v>
      </c>
      <c r="AZ66">
        <f>IF('9. Score precedent'!$C$3="Score",2,12)</f>
        <v>2</v>
      </c>
      <c r="BA66">
        <f>IF('9. Score precedent'!$C$3="Score",1,8)</f>
        <v>1</v>
      </c>
      <c r="BB66">
        <f>IF('9. Score precedent'!$C$3="Score",1,7)</f>
        <v>1</v>
      </c>
      <c r="BC66">
        <f>IF('9. Score precedent'!$C$3="Score",2,10)</f>
        <v>2</v>
      </c>
      <c r="BD66">
        <f>IF('9. Score precedent'!$C$3="Score",2,11)</f>
        <v>2</v>
      </c>
      <c r="BE66">
        <f>IF('9. Score precedent'!$C$3="Score",2,12)</f>
        <v>2</v>
      </c>
      <c r="BF66">
        <f>IF('9. Score precedent'!$C$3="Score",2,11)</f>
        <v>2</v>
      </c>
      <c r="BG66">
        <f>IF('9. Score precedent'!$C$3="Score",2,10)</f>
        <v>2</v>
      </c>
      <c r="BH66">
        <f>IF('9. Score precedent'!$C$3="Score",2,9)</f>
        <v>2</v>
      </c>
      <c r="BI66">
        <f>IF('9. Score precedent'!$C$3="Score",2,10)</f>
        <v>2</v>
      </c>
      <c r="BJ66">
        <f>IF('9. Score precedent'!$C$3="Score",2,12)</f>
        <v>2</v>
      </c>
      <c r="BK66">
        <f>IF('9. Score precedent'!$C$3="Score",2,13)</f>
        <v>2</v>
      </c>
      <c r="BL66">
        <f>IF('9. Score precedent'!$C$3="Score",2,12)</f>
        <v>2</v>
      </c>
      <c r="BM66">
        <f>IF('9. Score precedent'!$C$3="Score",2,11)</f>
        <v>2</v>
      </c>
      <c r="BN66">
        <f>IF('9. Score precedent'!$C$3="Score",2,11)</f>
        <v>2</v>
      </c>
      <c r="BO66">
        <f>IF('9. Score precedent'!$C$3="Score",2,13)</f>
        <v>2</v>
      </c>
      <c r="BP66">
        <f>IF('9. Score precedent'!$C$3="Score",2,13)</f>
        <v>2</v>
      </c>
      <c r="BQ66">
        <f>IF('9. Score precedent'!$C$3="Score",2,12)</f>
        <v>2</v>
      </c>
      <c r="BR66">
        <f>IF('9. Score precedent'!$C$3="Score",1,8)</f>
        <v>1</v>
      </c>
      <c r="BS66">
        <f>IF('9. Score precedent'!$C$3="Score",2,10)</f>
        <v>2</v>
      </c>
      <c r="BT66">
        <f>IF('9. Score precedent'!$C$3="Score",2,11)</f>
        <v>2</v>
      </c>
      <c r="BU66">
        <f>IF('9. Score precedent'!$C$3="Score",2,11)</f>
        <v>2</v>
      </c>
      <c r="BV66">
        <f>IF('9. Score precedent'!$C$3="Score",2,11)</f>
        <v>2</v>
      </c>
      <c r="BW66">
        <f>IF('9. Score precedent'!$C$3="Score",2,10)</f>
        <v>2</v>
      </c>
      <c r="BX66">
        <f>IF('9. Score precedent'!$C$3="Score",2,9)</f>
        <v>2</v>
      </c>
      <c r="BY66">
        <f>IF('9. Score precedent'!$C$3="Score",1,8)</f>
        <v>1</v>
      </c>
      <c r="BZ66">
        <f>IF('9. Score precedent'!$C$3="Score",1,8)</f>
        <v>1</v>
      </c>
      <c r="CA66">
        <f>IF('9. Score precedent'!$C$3="Score",1,8)</f>
        <v>1</v>
      </c>
      <c r="CB66">
        <f>IF('9. Score precedent'!$C$3="Score",2,12)</f>
        <v>2</v>
      </c>
      <c r="CC66">
        <f>IF('9. Score precedent'!$C$3="Score",2,10)</f>
        <v>2</v>
      </c>
      <c r="CD66">
        <f>IF('9. Score precedent'!$C$3="Score",2,9)</f>
        <v>2</v>
      </c>
      <c r="CE66">
        <f>IF('9. Score precedent'!$C$3="Score",2,9)</f>
        <v>2</v>
      </c>
      <c r="CF66">
        <f>IF('9. Score precedent'!$C$3="Score",1,8)</f>
        <v>1</v>
      </c>
      <c r="CG66">
        <f>IF('9. Score precedent'!$C$3="Score",2,9)</f>
        <v>2</v>
      </c>
      <c r="CH66">
        <f>IF('9. Score precedent'!$C$3="Score",2,10)</f>
        <v>2</v>
      </c>
      <c r="CI66">
        <f>IF('9. Score precedent'!$C$3="Score",1,8)</f>
        <v>1</v>
      </c>
      <c r="CJ66">
        <f>IF('9. Score precedent'!$C$3="Score",1,8)</f>
        <v>1</v>
      </c>
      <c r="CK66">
        <f>IF('9. Score precedent'!$C$3="Score",1,8)</f>
        <v>1</v>
      </c>
      <c r="CL66">
        <f>IF('9. Score precedent'!$C$3="Score",2,11)</f>
        <v>2</v>
      </c>
      <c r="CM66">
        <f>IF('9. Score precedent'!$C$3="Score",2,11)</f>
        <v>2</v>
      </c>
      <c r="CN66">
        <f>IF('9. Score precedent'!$C$3="Score",2,12)</f>
        <v>2</v>
      </c>
      <c r="CO66">
        <f>IF('9. Score precedent'!$C$3="Score",2,11)</f>
        <v>2</v>
      </c>
      <c r="CP66">
        <f>IF('9. Score precedent'!$C$3="Score",2,9)</f>
        <v>2</v>
      </c>
      <c r="CQ66">
        <f>IF('9. Score precedent'!$C$3="Score",2,9)</f>
        <v>2</v>
      </c>
      <c r="CR66">
        <f>IF('9. Score precedent'!$C$3="Score",2,9)</f>
        <v>2</v>
      </c>
      <c r="CS66">
        <f>IF('9. Score precedent'!$C$3="Score",2,9)</f>
        <v>2</v>
      </c>
      <c r="CT66">
        <f>IF('9. Score precedent'!$C$3="Score",2,10)</f>
        <v>2</v>
      </c>
      <c r="CU66">
        <f>IF('9. Score precedent'!$C$3="Score",1,8)</f>
        <v>1</v>
      </c>
      <c r="CV66">
        <f>IF('9. Score precedent'!$C$3="Score",1,8)</f>
        <v>1</v>
      </c>
      <c r="CW66">
        <f>IF('9. Score precedent'!$C$3="Score",1,8)</f>
        <v>1</v>
      </c>
      <c r="CX66">
        <f>IF('9. Score precedent'!$C$3="Score",2,10)</f>
        <v>2</v>
      </c>
      <c r="CY66">
        <f>IF('9. Score precedent'!$C$3="Score",2,11)</f>
        <v>2</v>
      </c>
      <c r="CZ66">
        <f>IF('9. Score precedent'!$C$3="Score",0,6)</f>
        <v>0</v>
      </c>
      <c r="DA66">
        <f>IF('9. Score precedent'!$C$3="Score",0,2)</f>
        <v>0</v>
      </c>
    </row>
    <row r="67" spans="5:105" x14ac:dyDescent="0.35">
      <c r="E67">
        <f>IF('9. Score precedent'!$C$3="Score",,)</f>
        <v>0</v>
      </c>
      <c r="P67">
        <f>IF('9. Score precedent'!$C$3="Score",,)</f>
        <v>0</v>
      </c>
      <c r="Q67">
        <f>IF('9. Score precedent'!$C$3="Score",,)</f>
        <v>0</v>
      </c>
      <c r="R67">
        <f>IF('9. Score precedent'!$C$3="Score",,)</f>
        <v>0</v>
      </c>
      <c r="S67">
        <f>IF('9. Score precedent'!$C$3="Score",,)</f>
        <v>0</v>
      </c>
      <c r="T67">
        <f>IF('9. Score precedent'!$C$3="Score",,)</f>
        <v>0</v>
      </c>
      <c r="U67">
        <f>IF('9. Score precedent'!$C$3="Score",,TOTAL)</f>
        <v>0</v>
      </c>
      <c r="V67">
        <f>IF('9. Score precedent'!$C$3="Score",0,)</f>
        <v>0</v>
      </c>
      <c r="W67">
        <f>IF('9. Score precedent'!$C$3="Score",0,)</f>
        <v>0</v>
      </c>
      <c r="X67">
        <f>IF('9. Score precedent'!$C$3="Score",0,)</f>
        <v>0</v>
      </c>
      <c r="Y67">
        <f>IF('9. Score precedent'!$C$3="Score",0,)</f>
        <v>0</v>
      </c>
      <c r="Z67">
        <f>IF('9. Score precedent'!$C$3="Score",0,)</f>
        <v>0</v>
      </c>
      <c r="AA67">
        <f>IF('9. Score precedent'!$C$3="Score",0,)</f>
        <v>0</v>
      </c>
      <c r="AB67">
        <f>IF('9. Score precedent'!$C$3="Score",1,7)</f>
        <v>1</v>
      </c>
      <c r="AC67">
        <f>IF('9. Score precedent'!$C$3="Score",1,7)</f>
        <v>1</v>
      </c>
      <c r="AD67">
        <f>IF('9. Score precedent'!$C$3="Score",1,7)</f>
        <v>1</v>
      </c>
      <c r="AE67">
        <f>IF('9. Score precedent'!$C$3="Score",1,8)</f>
        <v>1</v>
      </c>
      <c r="AF67">
        <f>IF('9. Score precedent'!$C$3="Score",2,9)</f>
        <v>2</v>
      </c>
      <c r="AG67">
        <f>IF('9. Score precedent'!$C$3="Score",1,8)</f>
        <v>1</v>
      </c>
      <c r="AH67">
        <f>IF('9. Score precedent'!$C$3="Score",1,5)</f>
        <v>1</v>
      </c>
      <c r="AI67">
        <f>IF('9. Score precedent'!$C$3="Score",1,6)</f>
        <v>1</v>
      </c>
      <c r="AJ67">
        <f>IF('9. Score precedent'!$C$3="Score",1,6)</f>
        <v>1</v>
      </c>
      <c r="AK67">
        <f>IF('9. Score precedent'!$C$3="Score",1,7)</f>
        <v>1</v>
      </c>
      <c r="AL67">
        <f>IF('9. Score precedent'!$C$3="Score",1,7)</f>
        <v>1</v>
      </c>
      <c r="AM67">
        <f>IF('9. Score precedent'!$C$3="Score",1,8)</f>
        <v>1</v>
      </c>
      <c r="AN67">
        <f>IF('9. Score precedent'!$C$3="Score",1,6)</f>
        <v>1</v>
      </c>
      <c r="AO67">
        <f>IF('9. Score precedent'!$C$3="Score",1,6)</f>
        <v>1</v>
      </c>
      <c r="AP67">
        <f>IF('9. Score precedent'!$C$3="Score",1,6)</f>
        <v>1</v>
      </c>
      <c r="AQ67">
        <f>IF('9. Score precedent'!$C$3="Score",1,6)</f>
        <v>1</v>
      </c>
      <c r="AR67">
        <f>IF('9. Score precedent'!$C$3="Score",1,7)</f>
        <v>1</v>
      </c>
      <c r="AS67">
        <f>IF('9. Score precedent'!$C$3="Score",1,5)</f>
        <v>1</v>
      </c>
      <c r="AT67">
        <f>IF('9. Score precedent'!$C$3="Score",0,3)</f>
        <v>0</v>
      </c>
      <c r="AU67">
        <f>IF('9. Score precedent'!$C$3="Score",0,3)</f>
        <v>0</v>
      </c>
      <c r="AV67">
        <f>IF('9. Score precedent'!$C$3="Score",1,7)</f>
        <v>1</v>
      </c>
      <c r="AW67">
        <f>IF('9. Score precedent'!$C$3="Score",1,8)</f>
        <v>1</v>
      </c>
      <c r="AX67">
        <f>IF('9. Score precedent'!$C$3="Score",2,9)</f>
        <v>2</v>
      </c>
      <c r="AY67">
        <f>IF('9. Score precedent'!$C$3="Score",1,8)</f>
        <v>1</v>
      </c>
      <c r="AZ67">
        <f>IF('9. Score precedent'!$C$3="Score",1,7)</f>
        <v>1</v>
      </c>
      <c r="BA67">
        <f>IF('9. Score precedent'!$C$3="Score",1,6)</f>
        <v>1</v>
      </c>
      <c r="BB67">
        <f>IF('9. Score precedent'!$C$3="Score",1,6)</f>
        <v>1</v>
      </c>
      <c r="BC67">
        <f>IF('9. Score precedent'!$C$3="Score",1,7)</f>
        <v>1</v>
      </c>
      <c r="BD67">
        <f>IF('9. Score precedent'!$C$3="Score",1,8)</f>
        <v>1</v>
      </c>
      <c r="BE67">
        <f>IF('9. Score precedent'!$C$3="Score",1,8)</f>
        <v>1</v>
      </c>
      <c r="BF67">
        <f>IF('9. Score precedent'!$C$3="Score",1,7)</f>
        <v>1</v>
      </c>
      <c r="BG67">
        <f>IF('9. Score precedent'!$C$3="Score",1,7)</f>
        <v>1</v>
      </c>
      <c r="BH67">
        <f>IF('9. Score precedent'!$C$3="Score",2,9)</f>
        <v>2</v>
      </c>
      <c r="BI67">
        <f>IF('9. Score precedent'!$C$3="Score",2,10)</f>
        <v>2</v>
      </c>
      <c r="BJ67">
        <f>IF('9. Score precedent'!$C$3="Score",2,10)</f>
        <v>2</v>
      </c>
      <c r="BK67">
        <f>IF('9. Score precedent'!$C$3="Score",1,5)</f>
        <v>1</v>
      </c>
      <c r="BL67">
        <f>IF('9. Score precedent'!$C$3="Score",0,3)</f>
        <v>0</v>
      </c>
      <c r="BM67">
        <f>IF('9. Score precedent'!$C$3="Score",1,6)</f>
        <v>1</v>
      </c>
      <c r="BN67">
        <f>IF('9. Score precedent'!$C$3="Score",1,7)</f>
        <v>1</v>
      </c>
      <c r="BO67">
        <f>IF('9. Score precedent'!$C$3="Score",1,6)</f>
        <v>1</v>
      </c>
      <c r="BP67">
        <f>IF('9. Score precedent'!$C$3="Score",1,4)</f>
        <v>1</v>
      </c>
      <c r="BQ67">
        <f>IF('9. Score precedent'!$C$3="Score",1,4)</f>
        <v>1</v>
      </c>
      <c r="BR67">
        <f>IF('9. Score precedent'!$C$3="Score",0,3)</f>
        <v>0</v>
      </c>
      <c r="BS67">
        <f>IF('9. Score precedent'!$C$3="Score",1,4)</f>
        <v>1</v>
      </c>
      <c r="BT67">
        <f>IF('9. Score precedent'!$C$3="Score",1,5)</f>
        <v>1</v>
      </c>
      <c r="BU67">
        <f>IF('9. Score precedent'!$C$3="Score",1,8)</f>
        <v>1</v>
      </c>
      <c r="BV67">
        <f>IF('9. Score precedent'!$C$3="Score",1,8)</f>
        <v>1</v>
      </c>
      <c r="BW67">
        <f>IF('9. Score precedent'!$C$3="Score",1,8)</f>
        <v>1</v>
      </c>
      <c r="BX67">
        <f>IF('9. Score precedent'!$C$3="Score",1,8)</f>
        <v>1</v>
      </c>
      <c r="BY67">
        <f>IF('9. Score precedent'!$C$3="Score",1,7)</f>
        <v>1</v>
      </c>
      <c r="BZ67">
        <f>IF('9. Score precedent'!$C$3="Score",1,7)</f>
        <v>1</v>
      </c>
      <c r="CA67">
        <f>IF('9. Score precedent'!$C$3="Score",1,7)</f>
        <v>1</v>
      </c>
      <c r="CB67">
        <f>IF('9. Score precedent'!$C$3="Score",1,4)</f>
        <v>1</v>
      </c>
      <c r="CC67">
        <f>IF('9. Score precedent'!$C$3="Score",0,3)</f>
        <v>0</v>
      </c>
      <c r="CD67">
        <f>IF('9. Score precedent'!$C$3="Score",0,3)</f>
        <v>0</v>
      </c>
      <c r="CE67">
        <f>IF('9. Score precedent'!$C$3="Score",1,8)</f>
        <v>1</v>
      </c>
      <c r="CF67">
        <f>IF('9. Score precedent'!$C$3="Score",2,9)</f>
        <v>2</v>
      </c>
      <c r="CG67">
        <f>IF('9. Score precedent'!$C$3="Score",2,10)</f>
        <v>2</v>
      </c>
      <c r="CH67">
        <f>IF('9. Score precedent'!$C$3="Score",2,10)</f>
        <v>2</v>
      </c>
      <c r="CI67">
        <f>IF('9. Score precedent'!$C$3="Score",2,9)</f>
        <v>2</v>
      </c>
      <c r="CJ67">
        <f>IF('9. Score precedent'!$C$3="Score",1,8)</f>
        <v>1</v>
      </c>
      <c r="CK67">
        <f>IF('9. Score precedent'!$C$3="Score",1,8)</f>
        <v>1</v>
      </c>
      <c r="CL67">
        <f>IF('9. Score precedent'!$C$3="Score",1,8)</f>
        <v>1</v>
      </c>
      <c r="CM67">
        <f>IF('9. Score precedent'!$C$3="Score",2,10)</f>
        <v>2</v>
      </c>
      <c r="CN67">
        <f>IF('9. Score precedent'!$C$3="Score",1,8)</f>
        <v>1</v>
      </c>
      <c r="CO67">
        <f>IF('9. Score precedent'!$C$3="Score",1,8)</f>
        <v>1</v>
      </c>
      <c r="CP67">
        <f>IF('9. Score precedent'!$C$3="Score",1,8)</f>
        <v>1</v>
      </c>
      <c r="CQ67">
        <f>IF('9. Score precedent'!$C$3="Score",1,8)</f>
        <v>1</v>
      </c>
      <c r="CR67">
        <f>IF('9. Score precedent'!$C$3="Score",2,11)</f>
        <v>2</v>
      </c>
      <c r="CS67">
        <f>IF('9. Score precedent'!$C$3="Score",2,9)</f>
        <v>2</v>
      </c>
      <c r="CT67">
        <f>IF('9. Score precedent'!$C$3="Score",1,7)</f>
        <v>1</v>
      </c>
      <c r="CU67">
        <f>IF('9. Score precedent'!$C$3="Score",1,6)</f>
        <v>1</v>
      </c>
      <c r="CV67">
        <f>IF('9. Score precedent'!$C$3="Score",1,6)</f>
        <v>1</v>
      </c>
      <c r="CW67">
        <f>IF('9. Score precedent'!$C$3="Score",1,6)</f>
        <v>1</v>
      </c>
      <c r="CX67">
        <f>IF('9. Score precedent'!$C$3="Score",0,3)</f>
        <v>0</v>
      </c>
      <c r="CY67">
        <f>IF('9. Score precedent'!$C$3="Score",0,2)</f>
        <v>0</v>
      </c>
      <c r="CZ67">
        <f>IF('9. Score precedent'!$C$3="Score",0,0)</f>
        <v>0</v>
      </c>
      <c r="DA67">
        <f>IF('9. Score precedent'!$C$3="Score",0,0)</f>
        <v>0</v>
      </c>
    </row>
    <row r="68" spans="5:105" x14ac:dyDescent="0.35">
      <c r="E68">
        <f>IF('9. Score precedent'!$C$3="Score",,)</f>
        <v>0</v>
      </c>
      <c r="P68">
        <f>IF('9. Score precedent'!$C$3="Score",,)</f>
        <v>0</v>
      </c>
      <c r="Q68">
        <f>IF('9. Score precedent'!$C$3="Score",,)</f>
        <v>0</v>
      </c>
      <c r="R68">
        <f>IF('9. Score precedent'!$C$3="Score",,)</f>
        <v>0</v>
      </c>
      <c r="S68">
        <f>IF('9. Score precedent'!$C$3="Score",,)</f>
        <v>0</v>
      </c>
      <c r="T68">
        <f>IF('9. Score precedent'!$C$3="Score",,)</f>
        <v>0</v>
      </c>
      <c r="U68">
        <f>IF('9. Score precedent'!$C$3="Score",,TOTAL)</f>
        <v>0</v>
      </c>
      <c r="V68">
        <f>IF('9. Score precedent'!$C$3="Score",0,)</f>
        <v>0</v>
      </c>
      <c r="W68">
        <f>IF('9. Score precedent'!$C$3="Score",0,)</f>
        <v>0</v>
      </c>
      <c r="X68">
        <f>IF('9. Score precedent'!$C$3="Score",0,)</f>
        <v>0</v>
      </c>
      <c r="Y68">
        <f>IF('9. Score precedent'!$C$3="Score",0,)</f>
        <v>0</v>
      </c>
      <c r="Z68">
        <f>IF('9. Score precedent'!$C$3="Score",0,)</f>
        <v>0</v>
      </c>
      <c r="AA68">
        <f>IF('9. Score precedent'!$C$3="Score",0,)</f>
        <v>0</v>
      </c>
      <c r="AB68">
        <f>IF('9. Score precedent'!$C$3="Score",1,4)</f>
        <v>1</v>
      </c>
      <c r="AC68">
        <f>IF('9. Score precedent'!$C$3="Score",1,4)</f>
        <v>1</v>
      </c>
      <c r="AD68">
        <f>IF('9. Score precedent'!$C$3="Score",1,4)</f>
        <v>1</v>
      </c>
      <c r="AE68">
        <f>IF('9. Score precedent'!$C$3="Score",1,4)</f>
        <v>1</v>
      </c>
      <c r="AF68">
        <f>IF('9. Score precedent'!$C$3="Score",1,6)</f>
        <v>1</v>
      </c>
      <c r="AG68">
        <f>IF('9. Score precedent'!$C$3="Score",1,8)</f>
        <v>1</v>
      </c>
      <c r="AH68">
        <f>IF('9. Score precedent'!$C$3="Score",1,7)</f>
        <v>1</v>
      </c>
      <c r="AI68">
        <f>IF('9. Score precedent'!$C$3="Score",1,6)</f>
        <v>1</v>
      </c>
      <c r="AJ68">
        <f>IF('9. Score precedent'!$C$3="Score",1,6)</f>
        <v>1</v>
      </c>
      <c r="AK68">
        <f>IF('9. Score precedent'!$C$3="Score",1,6)</f>
        <v>1</v>
      </c>
      <c r="AL68">
        <f>IF('9. Score precedent'!$C$3="Score",1,7)</f>
        <v>1</v>
      </c>
      <c r="AM68">
        <f>IF('9. Score precedent'!$C$3="Score",1,8)</f>
        <v>1</v>
      </c>
      <c r="AN68">
        <f>IF('9. Score precedent'!$C$3="Score",1,7)</f>
        <v>1</v>
      </c>
      <c r="AO68">
        <f>IF('9. Score precedent'!$C$3="Score",1,4)</f>
        <v>1</v>
      </c>
      <c r="AP68">
        <f>IF('9. Score precedent'!$C$3="Score",1,4)</f>
        <v>1</v>
      </c>
      <c r="AQ68">
        <f>IF('9. Score precedent'!$C$3="Score",1,4)</f>
        <v>1</v>
      </c>
      <c r="AR68">
        <f>IF('9. Score precedent'!$C$3="Score",1,5)</f>
        <v>1</v>
      </c>
      <c r="AS68">
        <f>IF('9. Score precedent'!$C$3="Score",1,5)</f>
        <v>1</v>
      </c>
      <c r="AT68">
        <f>IF('9. Score precedent'!$C$3="Score",1,4)</f>
        <v>1</v>
      </c>
      <c r="AU68">
        <f>IF('9. Score precedent'!$C$3="Score",0,2)</f>
        <v>0</v>
      </c>
      <c r="AV68">
        <f>IF('9. Score precedent'!$C$3="Score",0,2)</f>
        <v>0</v>
      </c>
      <c r="AW68">
        <f>IF('9. Score precedent'!$C$3="Score",0,2)</f>
        <v>0</v>
      </c>
      <c r="AX68">
        <f>IF('9. Score precedent'!$C$3="Score",1,4)</f>
        <v>1</v>
      </c>
      <c r="AY68">
        <f>IF('9. Score precedent'!$C$3="Score",1,5)</f>
        <v>1</v>
      </c>
      <c r="AZ68">
        <f>IF('9. Score precedent'!$C$3="Score",1,6)</f>
        <v>1</v>
      </c>
      <c r="BA68">
        <f>IF('9. Score precedent'!$C$3="Score",1,6)</f>
        <v>1</v>
      </c>
      <c r="BB68">
        <f>IF('9. Score precedent'!$C$3="Score",1,5)</f>
        <v>1</v>
      </c>
      <c r="BC68">
        <f>IF('9. Score precedent'!$C$3="Score",1,7)</f>
        <v>1</v>
      </c>
      <c r="BD68">
        <f>IF('9. Score precedent'!$C$3="Score",1,8)</f>
        <v>1</v>
      </c>
      <c r="BE68">
        <f>IF('9. Score precedent'!$C$3="Score",2,9)</f>
        <v>2</v>
      </c>
      <c r="BF68">
        <f>IF('9. Score precedent'!$C$3="Score",2,9)</f>
        <v>2</v>
      </c>
      <c r="BG68">
        <f>IF('9. Score precedent'!$C$3="Score",1,8)</f>
        <v>1</v>
      </c>
      <c r="BH68">
        <f>IF('9. Score precedent'!$C$3="Score",1,8)</f>
        <v>1</v>
      </c>
      <c r="BI68">
        <f>IF('9. Score precedent'!$C$3="Score",1,8)</f>
        <v>1</v>
      </c>
      <c r="BJ68">
        <f>IF('9. Score precedent'!$C$3="Score",1,8)</f>
        <v>1</v>
      </c>
      <c r="BK68">
        <f>IF('9. Score precedent'!$C$3="Score",1,8)</f>
        <v>1</v>
      </c>
      <c r="BL68">
        <f>IF('9. Score precedent'!$C$3="Score",1,7)</f>
        <v>1</v>
      </c>
      <c r="BM68">
        <f>IF('9. Score precedent'!$C$3="Score",1,7)</f>
        <v>1</v>
      </c>
      <c r="BN68">
        <f>IF('9. Score precedent'!$C$3="Score",1,6)</f>
        <v>1</v>
      </c>
      <c r="BO68">
        <f>IF('9. Score precedent'!$C$3="Score",1,8)</f>
        <v>1</v>
      </c>
      <c r="BP68">
        <f>IF('9. Score precedent'!$C$3="Score",2,10)</f>
        <v>2</v>
      </c>
      <c r="BQ68">
        <f>IF('9. Score precedent'!$C$3="Score",2,9)</f>
        <v>2</v>
      </c>
      <c r="BR68">
        <f>IF('9. Score precedent'!$C$3="Score",1,6)</f>
        <v>1</v>
      </c>
      <c r="BS68">
        <f>IF('9. Score precedent'!$C$3="Score",1,6)</f>
        <v>1</v>
      </c>
      <c r="BT68">
        <f>IF('9. Score precedent'!$C$3="Score",1,6)</f>
        <v>1</v>
      </c>
      <c r="BU68">
        <f>IF('9. Score precedent'!$C$3="Score",1,7)</f>
        <v>1</v>
      </c>
      <c r="BV68">
        <f>IF('9. Score precedent'!$C$3="Score",1,8)</f>
        <v>1</v>
      </c>
      <c r="BW68">
        <f>IF('9. Score precedent'!$C$3="Score",1,5)</f>
        <v>1</v>
      </c>
      <c r="BX68">
        <f>IF('9. Score precedent'!$C$3="Score",0,3)</f>
        <v>0</v>
      </c>
      <c r="BY68">
        <f>IF('9. Score precedent'!$C$3="Score",0,2)</f>
        <v>0</v>
      </c>
      <c r="BZ68">
        <f>IF('9. Score precedent'!$C$3="Score",1,4)</f>
        <v>1</v>
      </c>
      <c r="CA68">
        <f>IF('9. Score precedent'!$C$3="Score",1,6)</f>
        <v>1</v>
      </c>
      <c r="CB68">
        <f>IF('9. Score precedent'!$C$3="Score",1,8)</f>
        <v>1</v>
      </c>
      <c r="CC68">
        <f>IF('9. Score precedent'!$C$3="Score",1,7)</f>
        <v>1</v>
      </c>
      <c r="CD68">
        <f>IF('9. Score precedent'!$C$3="Score",1,7)</f>
        <v>1</v>
      </c>
      <c r="CE68">
        <f>IF('9. Score precedent'!$C$3="Score",1,6)</f>
        <v>1</v>
      </c>
      <c r="CF68">
        <f>IF('9. Score precedent'!$C$3="Score",1,6)</f>
        <v>1</v>
      </c>
      <c r="CG68">
        <f>IF('9. Score precedent'!$C$3="Score",1,6)</f>
        <v>1</v>
      </c>
      <c r="CH68">
        <f>IF('9. Score precedent'!$C$3="Score",1,6)</f>
        <v>1</v>
      </c>
      <c r="CI68">
        <f>IF('9. Score precedent'!$C$3="Score",1,4)</f>
        <v>1</v>
      </c>
      <c r="CJ68">
        <f>IF('9. Score precedent'!$C$3="Score",1,4)</f>
        <v>1</v>
      </c>
      <c r="CK68">
        <f>IF('9. Score precedent'!$C$3="Score",1,4)</f>
        <v>1</v>
      </c>
      <c r="CL68">
        <f>IF('9. Score precedent'!$C$3="Score",1,4)</f>
        <v>1</v>
      </c>
      <c r="CM68">
        <f>IF('9. Score precedent'!$C$3="Score",1,4)</f>
        <v>1</v>
      </c>
      <c r="CN68">
        <f>IF('9. Score precedent'!$C$3="Score",1,5)</f>
        <v>1</v>
      </c>
      <c r="CO68">
        <f>IF('9. Score precedent'!$C$3="Score",1,6)</f>
        <v>1</v>
      </c>
      <c r="CP68">
        <f>IF('9. Score precedent'!$C$3="Score",1,8)</f>
        <v>1</v>
      </c>
      <c r="CQ68">
        <f>IF('9. Score precedent'!$C$3="Score",1,7)</f>
        <v>1</v>
      </c>
      <c r="CR68">
        <f>IF('9. Score precedent'!$C$3="Score",1,7)</f>
        <v>1</v>
      </c>
      <c r="CS68">
        <f>IF('9. Score precedent'!$C$3="Score",1,7)</f>
        <v>1</v>
      </c>
      <c r="CT68">
        <f>IF('9. Score precedent'!$C$3="Score",1,7)</f>
        <v>1</v>
      </c>
      <c r="CU68">
        <f>IF('9. Score precedent'!$C$3="Score",1,6)</f>
        <v>1</v>
      </c>
      <c r="CV68">
        <f>IF('9. Score precedent'!$C$3="Score",1,4)</f>
        <v>1</v>
      </c>
      <c r="CW68">
        <f>IF('9. Score precedent'!$C$3="Score",0,1)</f>
        <v>0</v>
      </c>
      <c r="CX68">
        <f>IF('9. Score precedent'!$C$3="Score",0,1)</f>
        <v>0</v>
      </c>
      <c r="CY68">
        <f>IF('9. Score precedent'!$C$3="Score",0,1)</f>
        <v>0</v>
      </c>
      <c r="CZ68">
        <f>IF('9. Score precedent'!$C$3="Score",0,3)</f>
        <v>0</v>
      </c>
      <c r="DA68">
        <f>IF('9. Score precedent'!$C$3="Score",0,6)</f>
        <v>0</v>
      </c>
    </row>
    <row r="69" spans="5:105" x14ac:dyDescent="0.35">
      <c r="E69">
        <f>IF('9. Score precedent'!$C$3="Score",,)</f>
        <v>0</v>
      </c>
      <c r="P69">
        <f>IF('9. Score precedent'!$C$3="Score",,)</f>
        <v>0</v>
      </c>
      <c r="Q69">
        <f>IF('9. Score precedent'!$C$3="Score",,)</f>
        <v>0</v>
      </c>
      <c r="R69">
        <f>IF('9. Score precedent'!$C$3="Score",,)</f>
        <v>0</v>
      </c>
      <c r="S69">
        <f>IF('9. Score precedent'!$C$3="Score",,)</f>
        <v>0</v>
      </c>
      <c r="T69">
        <f>IF('9. Score precedent'!$C$3="Score",,)</f>
        <v>0</v>
      </c>
      <c r="U69">
        <f>IF('9. Score precedent'!$C$3="Score",,TOTAL)</f>
        <v>0</v>
      </c>
      <c r="V69">
        <f>IF('9. Score precedent'!$C$3="Score",0,)</f>
        <v>0</v>
      </c>
      <c r="W69">
        <f>IF('9. Score precedent'!$C$3="Score",0,)</f>
        <v>0</v>
      </c>
      <c r="X69">
        <f>IF('9. Score precedent'!$C$3="Score",0,)</f>
        <v>0</v>
      </c>
      <c r="Y69">
        <f>IF('9. Score precedent'!$C$3="Score",0,)</f>
        <v>0</v>
      </c>
      <c r="Z69">
        <f>IF('9. Score precedent'!$C$3="Score",0,)</f>
        <v>0</v>
      </c>
      <c r="AA69">
        <f>IF('9. Score precedent'!$C$3="Score",0,)</f>
        <v>0</v>
      </c>
      <c r="AB69">
        <f>IF('9. Score precedent'!$C$3="Score",1,5)</f>
        <v>1</v>
      </c>
      <c r="AC69">
        <f>IF('9. Score precedent'!$C$3="Score",1,5)</f>
        <v>1</v>
      </c>
      <c r="AD69">
        <f>IF('9. Score precedent'!$C$3="Score",1,6)</f>
        <v>1</v>
      </c>
      <c r="AE69">
        <f>IF('9. Score precedent'!$C$3="Score",1,6)</f>
        <v>1</v>
      </c>
      <c r="AF69">
        <f>IF('9. Score precedent'!$C$3="Score",1,4)</f>
        <v>1</v>
      </c>
      <c r="AG69">
        <f>IF('9. Score precedent'!$C$3="Score",0,2)</f>
        <v>0</v>
      </c>
      <c r="AH69">
        <f>IF('9. Score precedent'!$C$3="Score",0,2)</f>
        <v>0</v>
      </c>
      <c r="AI69">
        <f>IF('9. Score precedent'!$C$3="Score",0,3)</f>
        <v>0</v>
      </c>
      <c r="AJ69">
        <f>IF('9. Score precedent'!$C$3="Score",1,5)</f>
        <v>1</v>
      </c>
      <c r="AK69">
        <f>IF('9. Score precedent'!$C$3="Score",1,5)</f>
        <v>1</v>
      </c>
      <c r="AL69">
        <f>IF('9. Score precedent'!$C$3="Score",1,6)</f>
        <v>1</v>
      </c>
      <c r="AM69">
        <f>IF('9. Score precedent'!$C$3="Score",1,6)</f>
        <v>1</v>
      </c>
      <c r="AN69">
        <f>IF('9. Score precedent'!$C$3="Score",1,5)</f>
        <v>1</v>
      </c>
      <c r="AO69">
        <f>IF('9. Score precedent'!$C$3="Score",1,8)</f>
        <v>1</v>
      </c>
      <c r="AP69">
        <f>IF('9. Score precedent'!$C$3="Score",2,9)</f>
        <v>2</v>
      </c>
      <c r="AQ69">
        <f>IF('9. Score precedent'!$C$3="Score",2,10)</f>
        <v>2</v>
      </c>
      <c r="AR69">
        <f>IF('9. Score precedent'!$C$3="Score",2,10)</f>
        <v>2</v>
      </c>
      <c r="AS69">
        <f>IF('9. Score precedent'!$C$3="Score",2,9)</f>
        <v>2</v>
      </c>
      <c r="AT69">
        <f>IF('9. Score precedent'!$C$3="Score",2,9)</f>
        <v>2</v>
      </c>
      <c r="AU69">
        <f>IF('9. Score precedent'!$C$3="Score",2,9)</f>
        <v>2</v>
      </c>
      <c r="AV69">
        <f>IF('9. Score precedent'!$C$3="Score",1,8)</f>
        <v>1</v>
      </c>
      <c r="AW69">
        <f>IF('9. Score precedent'!$C$3="Score",2,10)</f>
        <v>2</v>
      </c>
      <c r="AX69">
        <f>IF('9. Score precedent'!$C$3="Score",1,8)</f>
        <v>1</v>
      </c>
      <c r="AY69">
        <f>IF('9. Score precedent'!$C$3="Score",1,8)</f>
        <v>1</v>
      </c>
      <c r="AZ69">
        <f>IF('9. Score precedent'!$C$3="Score",1,8)</f>
        <v>1</v>
      </c>
      <c r="BA69">
        <f>IF('9. Score precedent'!$C$3="Score",2,10)</f>
        <v>2</v>
      </c>
      <c r="BB69">
        <f>IF('9. Score precedent'!$C$3="Score",2,13)</f>
        <v>2</v>
      </c>
      <c r="BC69">
        <f>IF('9. Score precedent'!$C$3="Score",2,11)</f>
        <v>2</v>
      </c>
      <c r="BD69">
        <f>IF('9. Score precedent'!$C$3="Score",1,8)</f>
        <v>1</v>
      </c>
      <c r="BE69">
        <f>IF('9. Score precedent'!$C$3="Score",1,7)</f>
        <v>1</v>
      </c>
      <c r="BF69">
        <f>IF('9. Score precedent'!$C$3="Score",1,7)</f>
        <v>1</v>
      </c>
      <c r="BG69">
        <f>IF('9. Score precedent'!$C$3="Score",2,9)</f>
        <v>2</v>
      </c>
      <c r="BH69">
        <f>IF('9. Score precedent'!$C$3="Score",2,11)</f>
        <v>2</v>
      </c>
      <c r="BI69">
        <f>IF('9. Score precedent'!$C$3="Score",1,6)</f>
        <v>1</v>
      </c>
      <c r="BJ69">
        <f>IF('9. Score precedent'!$C$3="Score",1,4)</f>
        <v>1</v>
      </c>
      <c r="BK69">
        <f>IF('9. Score precedent'!$C$3="Score",0,3)</f>
        <v>0</v>
      </c>
      <c r="BL69">
        <f>IF('9. Score precedent'!$C$3="Score",1,5)</f>
        <v>1</v>
      </c>
      <c r="BM69">
        <f>IF('9. Score precedent'!$C$3="Score",1,7)</f>
        <v>1</v>
      </c>
      <c r="BN69">
        <f>IF('9. Score precedent'!$C$3="Score",2,10)</f>
        <v>2</v>
      </c>
      <c r="BO69">
        <f>IF('9. Score precedent'!$C$3="Score",2,9)</f>
        <v>2</v>
      </c>
      <c r="BP69">
        <f>IF('9. Score precedent'!$C$3="Score",1,8)</f>
        <v>1</v>
      </c>
      <c r="BQ69">
        <f>IF('9. Score precedent'!$C$3="Score",1,8)</f>
        <v>1</v>
      </c>
      <c r="BR69">
        <f>IF('9. Score precedent'!$C$3="Score",1,7)</f>
        <v>1</v>
      </c>
      <c r="BS69">
        <f>IF('9. Score precedent'!$C$3="Score",2,9)</f>
        <v>2</v>
      </c>
      <c r="BT69">
        <f>IF('9. Score precedent'!$C$3="Score",2,10)</f>
        <v>2</v>
      </c>
      <c r="BU69">
        <f>IF('9. Score precedent'!$C$3="Score",1,6)</f>
        <v>1</v>
      </c>
      <c r="BV69">
        <f>IF('9. Score precedent'!$C$3="Score",1,4)</f>
        <v>1</v>
      </c>
      <c r="BW69">
        <f>IF('9. Score precedent'!$C$3="Score",0,3)</f>
        <v>0</v>
      </c>
      <c r="BX69">
        <f>IF('9. Score precedent'!$C$3="Score",1,7)</f>
        <v>1</v>
      </c>
      <c r="BY69">
        <f>IF('9. Score precedent'!$C$3="Score",1,8)</f>
        <v>1</v>
      </c>
      <c r="BZ69">
        <f>IF('9. Score precedent'!$C$3="Score",2,9)</f>
        <v>2</v>
      </c>
      <c r="CA69">
        <f>IF('9. Score precedent'!$C$3="Score",2,10)</f>
        <v>2</v>
      </c>
      <c r="CB69">
        <f>IF('9. Score precedent'!$C$3="Score",2,9)</f>
        <v>2</v>
      </c>
      <c r="CC69">
        <f>IF('9. Score precedent'!$C$3="Score",2,10)</f>
        <v>2</v>
      </c>
      <c r="CD69">
        <f>IF('9. Score precedent'!$C$3="Score",2,9)</f>
        <v>2</v>
      </c>
      <c r="CE69">
        <f>IF('9. Score precedent'!$C$3="Score",1,8)</f>
        <v>1</v>
      </c>
      <c r="CF69">
        <f>IF('9. Score precedent'!$C$3="Score",1,6)</f>
        <v>1</v>
      </c>
      <c r="CG69">
        <f>IF('9. Score precedent'!$C$3="Score",1,5)</f>
        <v>1</v>
      </c>
      <c r="CH69">
        <f>IF('9. Score precedent'!$C$3="Score",1,6)</f>
        <v>1</v>
      </c>
      <c r="CI69">
        <f>IF('9. Score precedent'!$C$3="Score",2,10)</f>
        <v>2</v>
      </c>
      <c r="CJ69">
        <f>IF('9. Score precedent'!$C$3="Score",2,9)</f>
        <v>2</v>
      </c>
      <c r="CK69">
        <f>IF('9. Score precedent'!$C$3="Score",2,9)</f>
        <v>2</v>
      </c>
      <c r="CL69">
        <f>IF('9. Score precedent'!$C$3="Score",1,8)</f>
        <v>1</v>
      </c>
      <c r="CM69">
        <f>IF('9. Score precedent'!$C$3="Score",1,8)</f>
        <v>1</v>
      </c>
      <c r="CN69">
        <f>IF('9. Score precedent'!$C$3="Score",2,9)</f>
        <v>2</v>
      </c>
      <c r="CO69">
        <f>IF('9. Score precedent'!$C$3="Score",2,10)</f>
        <v>2</v>
      </c>
      <c r="CP69">
        <f>IF('9. Score precedent'!$C$3="Score",1,6)</f>
        <v>1</v>
      </c>
      <c r="CQ69">
        <f>IF('9. Score precedent'!$C$3="Score",1,4)</f>
        <v>1</v>
      </c>
      <c r="CR69">
        <f>IF('9. Score precedent'!$C$3="Score",1,4)</f>
        <v>1</v>
      </c>
      <c r="CS69">
        <f>IF('9. Score precedent'!$C$3="Score",1,7)</f>
        <v>1</v>
      </c>
      <c r="CT69">
        <f>IF('9. Score precedent'!$C$3="Score",1,8)</f>
        <v>1</v>
      </c>
      <c r="CU69">
        <f>IF('9. Score precedent'!$C$3="Score",2,9)</f>
        <v>2</v>
      </c>
      <c r="CV69">
        <f>IF('9. Score precedent'!$C$3="Score",2,10)</f>
        <v>2</v>
      </c>
      <c r="CW69">
        <f>IF('9. Score precedent'!$C$3="Score",2,9)</f>
        <v>2</v>
      </c>
      <c r="CX69">
        <f>IF('9. Score precedent'!$C$3="Score",2,9)</f>
        <v>2</v>
      </c>
      <c r="CY69">
        <f>IF('9. Score precedent'!$C$3="Score",2,9)</f>
        <v>2</v>
      </c>
      <c r="CZ69">
        <f>IF('9. Score precedent'!$C$3="Score",0,5)</f>
        <v>0</v>
      </c>
      <c r="DA69">
        <f>IF('9. Score precedent'!$C$3="Score",0,4)</f>
        <v>0</v>
      </c>
    </row>
    <row r="70" spans="5:105" x14ac:dyDescent="0.35">
      <c r="E70">
        <f>IF('9. Score precedent'!$C$3="Score",,)</f>
        <v>0</v>
      </c>
      <c r="P70">
        <f>IF('9. Score precedent'!$C$3="Score",,)</f>
        <v>0</v>
      </c>
      <c r="Q70">
        <f>IF('9. Score precedent'!$C$3="Score",,)</f>
        <v>0</v>
      </c>
      <c r="R70">
        <f>IF('9. Score precedent'!$C$3="Score",,)</f>
        <v>0</v>
      </c>
      <c r="S70">
        <f>IF('9. Score precedent'!$C$3="Score",,)</f>
        <v>0</v>
      </c>
      <c r="T70">
        <f>IF('9. Score precedent'!$C$3="Score",,)</f>
        <v>0</v>
      </c>
      <c r="U70">
        <f>IF('9. Score precedent'!$C$3="Score",,TOTAL)</f>
        <v>0</v>
      </c>
      <c r="V70">
        <f>IF('9. Score precedent'!$C$3="Score",0,)</f>
        <v>0</v>
      </c>
      <c r="W70">
        <f>IF('9. Score precedent'!$C$3="Score",0,)</f>
        <v>0</v>
      </c>
      <c r="X70">
        <f>IF('9. Score precedent'!$C$3="Score",0,)</f>
        <v>0</v>
      </c>
      <c r="Y70">
        <f>IF('9. Score precedent'!$C$3="Score",0,)</f>
        <v>0</v>
      </c>
      <c r="Z70">
        <f>IF('9. Score precedent'!$C$3="Score",0,)</f>
        <v>0</v>
      </c>
      <c r="AA70">
        <f>IF('9. Score precedent'!$C$3="Score",0,)</f>
        <v>0</v>
      </c>
      <c r="AB70">
        <f>IF('9. Score precedent'!$C$3="Score",1,6)</f>
        <v>1</v>
      </c>
      <c r="AC70">
        <f>IF('9. Score precedent'!$C$3="Score",1,5)</f>
        <v>1</v>
      </c>
      <c r="AD70">
        <f>IF('9. Score precedent'!$C$3="Score",0,3)</f>
        <v>0</v>
      </c>
      <c r="AE70">
        <f>IF('9. Score precedent'!$C$3="Score",0,0)</f>
        <v>0</v>
      </c>
      <c r="AF70">
        <f>IF('9. Score precedent'!$C$3="Score",0,0)</f>
        <v>0</v>
      </c>
      <c r="AG70">
        <f>IF('9. Score precedent'!$C$3="Score",0,0)</f>
        <v>0</v>
      </c>
      <c r="AH70">
        <f>IF('9. Score precedent'!$C$3="Score",0,3)</f>
        <v>0</v>
      </c>
      <c r="AI70">
        <f>IF('9. Score precedent'!$C$3="Score",1,7)</f>
        <v>1</v>
      </c>
      <c r="AJ70">
        <f>IF('9. Score precedent'!$C$3="Score",1,7)</f>
        <v>1</v>
      </c>
      <c r="AK70">
        <f>IF('9. Score precedent'!$C$3="Score",1,6)</f>
        <v>1</v>
      </c>
      <c r="AL70">
        <f>IF('9. Score precedent'!$C$3="Score",1,6)</f>
        <v>1</v>
      </c>
      <c r="AM70">
        <f>IF('9. Score precedent'!$C$3="Score",2,9)</f>
        <v>2</v>
      </c>
      <c r="AN70">
        <f>IF('9. Score precedent'!$C$3="Score",2,9)</f>
        <v>2</v>
      </c>
      <c r="AO70">
        <f>IF('9. Score precedent'!$C$3="Score",1,8)</f>
        <v>1</v>
      </c>
      <c r="AP70">
        <f>IF('9. Score precedent'!$C$3="Score",1,6)</f>
        <v>1</v>
      </c>
      <c r="AQ70">
        <f>IF('9. Score precedent'!$C$3="Score",1,6)</f>
        <v>1</v>
      </c>
      <c r="AR70">
        <f>IF('9. Score precedent'!$C$3="Score",1,6)</f>
        <v>1</v>
      </c>
      <c r="AS70">
        <f>IF('9. Score precedent'!$C$3="Score",1,7)</f>
        <v>1</v>
      </c>
      <c r="AT70">
        <f>IF('9. Score precedent'!$C$3="Score",2,9)</f>
        <v>2</v>
      </c>
      <c r="AU70">
        <f>IF('9. Score precedent'!$C$3="Score",1,8)</f>
        <v>1</v>
      </c>
      <c r="AV70">
        <f>IF('9. Score precedent'!$C$3="Score",1,7)</f>
        <v>1</v>
      </c>
      <c r="AW70">
        <f>IF('9. Score precedent'!$C$3="Score",1,7)</f>
        <v>1</v>
      </c>
      <c r="AX70">
        <f>IF('9. Score precedent'!$C$3="Score",1,7)</f>
        <v>1</v>
      </c>
      <c r="AY70">
        <f>IF('9. Score precedent'!$C$3="Score",1,7)</f>
        <v>1</v>
      </c>
      <c r="AZ70">
        <f>IF('9. Score precedent'!$C$3="Score",1,6)</f>
        <v>1</v>
      </c>
      <c r="BA70">
        <f>IF('9. Score precedent'!$C$3="Score",1,4)</f>
        <v>1</v>
      </c>
      <c r="BB70">
        <f>IF('9. Score precedent'!$C$3="Score",0,1)</f>
        <v>0</v>
      </c>
      <c r="BC70">
        <f>IF('9. Score precedent'!$C$3="Score",0,1)</f>
        <v>0</v>
      </c>
      <c r="BD70">
        <f>IF('9. Score precedent'!$C$3="Score",0,1)</f>
        <v>0</v>
      </c>
      <c r="BE70">
        <f>IF('9. Score precedent'!$C$3="Score",0,1)</f>
        <v>0</v>
      </c>
      <c r="BF70">
        <f>IF('9. Score precedent'!$C$3="Score",0,1)</f>
        <v>0</v>
      </c>
      <c r="BG70">
        <f>IF('9. Score precedent'!$C$3="Score",0,1)</f>
        <v>0</v>
      </c>
      <c r="BH70">
        <f>IF('9. Score precedent'!$C$3="Score",0,1)</f>
        <v>0</v>
      </c>
      <c r="BI70">
        <f>IF('9. Score precedent'!$C$3="Score",0,0)</f>
        <v>0</v>
      </c>
      <c r="BJ70">
        <f>IF('9. Score precedent'!$C$3="Score",0,0)</f>
        <v>0</v>
      </c>
      <c r="BK70">
        <f>IF('9. Score precedent'!$C$3="Score",0,0)</f>
        <v>0</v>
      </c>
      <c r="BL70">
        <f>IF('9. Score precedent'!$C$3="Score",0,0)</f>
        <v>0</v>
      </c>
      <c r="BM70">
        <f>IF('9. Score precedent'!$C$3="Score",0,0)</f>
        <v>0</v>
      </c>
      <c r="BN70">
        <f>IF('9. Score precedent'!$C$3="Score",0,0)</f>
        <v>0</v>
      </c>
      <c r="BO70">
        <f>IF('9. Score precedent'!$C$3="Score",0,0)</f>
        <v>0</v>
      </c>
      <c r="BP70">
        <f>IF('9. Score precedent'!$C$3="Score",0,0)</f>
        <v>0</v>
      </c>
      <c r="BQ70">
        <f>IF('9. Score precedent'!$C$3="Score",0,0)</f>
        <v>0</v>
      </c>
      <c r="BR70">
        <f>IF('9. Score precedent'!$C$3="Score",0,0)</f>
        <v>0</v>
      </c>
      <c r="BS70">
        <f>IF('9. Score precedent'!$C$3="Score",0,0)</f>
        <v>0</v>
      </c>
      <c r="BT70">
        <f>IF('9. Score precedent'!$C$3="Score",0,0)</f>
        <v>0</v>
      </c>
      <c r="BU70">
        <f>IF('9. Score precedent'!$C$3="Score",0,0)</f>
        <v>0</v>
      </c>
      <c r="BV70">
        <f>IF('9. Score precedent'!$C$3="Score",0,0)</f>
        <v>0</v>
      </c>
      <c r="BW70">
        <f>IF('9. Score precedent'!$C$3="Score",0,0)</f>
        <v>0</v>
      </c>
      <c r="BX70">
        <f>IF('9. Score precedent'!$C$3="Score",0,0)</f>
        <v>0</v>
      </c>
      <c r="BY70">
        <f>IF('9. Score precedent'!$C$3="Score",0,0)</f>
        <v>0</v>
      </c>
      <c r="BZ70">
        <f>IF('9. Score precedent'!$C$3="Score",0,0)</f>
        <v>0</v>
      </c>
      <c r="CA70">
        <f>IF('9. Score precedent'!$C$3="Score",0,0)</f>
        <v>0</v>
      </c>
      <c r="CB70">
        <f>IF('9. Score precedent'!$C$3="Score",0,0)</f>
        <v>0</v>
      </c>
      <c r="CC70">
        <f>IF('9. Score precedent'!$C$3="Score",0,0)</f>
        <v>0</v>
      </c>
      <c r="CD70">
        <f>IF('9. Score precedent'!$C$3="Score",0,0)</f>
        <v>0</v>
      </c>
      <c r="CE70">
        <f>IF('9. Score precedent'!$C$3="Score",0,0)</f>
        <v>0</v>
      </c>
      <c r="CF70">
        <f>IF('9. Score precedent'!$C$3="Score",0,0)</f>
        <v>0</v>
      </c>
      <c r="CG70">
        <f>IF('9. Score precedent'!$C$3="Score",0,0)</f>
        <v>0</v>
      </c>
      <c r="CH70">
        <f>IF('9. Score precedent'!$C$3="Score",0,0)</f>
        <v>0</v>
      </c>
      <c r="CI70">
        <f>IF('9. Score precedent'!$C$3="Score",0,0)</f>
        <v>0</v>
      </c>
      <c r="CJ70">
        <f>IF('9. Score precedent'!$C$3="Score",0,0)</f>
        <v>0</v>
      </c>
      <c r="CK70">
        <f>IF('9. Score precedent'!$C$3="Score",0,1)</f>
        <v>0</v>
      </c>
      <c r="CL70">
        <f>IF('9. Score precedent'!$C$3="Score",1,4)</f>
        <v>1</v>
      </c>
      <c r="CM70">
        <f>IF('9. Score precedent'!$C$3="Score",1,7)</f>
        <v>1</v>
      </c>
      <c r="CN70">
        <f>IF('9. Score precedent'!$C$3="Score",1,6)</f>
        <v>1</v>
      </c>
      <c r="CO70">
        <f>IF('9. Score precedent'!$C$3="Score",1,6)</f>
        <v>1</v>
      </c>
      <c r="CP70">
        <f>IF('9. Score precedent'!$C$3="Score",1,6)</f>
        <v>1</v>
      </c>
      <c r="CQ70">
        <f>IF('9. Score precedent'!$C$3="Score",1,6)</f>
        <v>1</v>
      </c>
      <c r="CR70">
        <f>IF('9. Score precedent'!$C$3="Score",1,5)</f>
        <v>1</v>
      </c>
      <c r="CS70">
        <f>IF('9. Score precedent'!$C$3="Score",1,7)</f>
        <v>1</v>
      </c>
      <c r="CT70">
        <f>IF('9. Score precedent'!$C$3="Score",1,6)</f>
        <v>1</v>
      </c>
      <c r="CU70">
        <f>IF('9. Score precedent'!$C$3="Score",1,4)</f>
        <v>1</v>
      </c>
      <c r="CV70">
        <f>IF('9. Score precedent'!$C$3="Score",1,4)</f>
        <v>1</v>
      </c>
      <c r="CW70">
        <f>IF('9. Score precedent'!$C$3="Score",1,5)</f>
        <v>1</v>
      </c>
      <c r="CX70">
        <f>IF('9. Score precedent'!$C$3="Score",1,7)</f>
        <v>1</v>
      </c>
      <c r="CY70">
        <f>IF('9. Score precedent'!$C$3="Score",2,10)</f>
        <v>2</v>
      </c>
      <c r="CZ70">
        <f>IF('9. Score precedent'!$C$3="Score",0,8)</f>
        <v>0</v>
      </c>
      <c r="DA70">
        <f>IF('9. Score precedent'!$C$3="Score",0,6)</f>
        <v>0</v>
      </c>
    </row>
    <row r="71" spans="5:105" x14ac:dyDescent="0.35">
      <c r="E71">
        <f>IF('9. Score precedent'!$C$3="Score",,)</f>
        <v>0</v>
      </c>
      <c r="P71">
        <f>IF('9. Score precedent'!$C$3="Score",,)</f>
        <v>0</v>
      </c>
      <c r="Q71">
        <f>IF('9. Score precedent'!$C$3="Score",,)</f>
        <v>0</v>
      </c>
      <c r="R71">
        <f>IF('9. Score precedent'!$C$3="Score",,)</f>
        <v>0</v>
      </c>
      <c r="S71">
        <f>IF('9. Score precedent'!$C$3="Score",,)</f>
        <v>0</v>
      </c>
      <c r="T71">
        <f>IF('9. Score precedent'!$C$3="Score",,)</f>
        <v>0</v>
      </c>
      <c r="U71">
        <f>IF('9. Score precedent'!$C$3="Score",,TOTAL)</f>
        <v>0</v>
      </c>
      <c r="V71">
        <f>IF('9. Score precedent'!$C$3="Score",0,)</f>
        <v>0</v>
      </c>
      <c r="W71">
        <f>IF('9. Score precedent'!$C$3="Score",0,)</f>
        <v>0</v>
      </c>
      <c r="X71">
        <f>IF('9. Score precedent'!$C$3="Score",0,)</f>
        <v>0</v>
      </c>
      <c r="Y71">
        <f>IF('9. Score precedent'!$C$3="Score",0,)</f>
        <v>0</v>
      </c>
      <c r="Z71">
        <f>IF('9. Score precedent'!$C$3="Score",0,)</f>
        <v>0</v>
      </c>
      <c r="AA71">
        <f>IF('9. Score precedent'!$C$3="Score",0,)</f>
        <v>0</v>
      </c>
      <c r="AB71">
        <f>IF('9. Score precedent'!$C$3="Score",0,2)</f>
        <v>0</v>
      </c>
      <c r="AC71">
        <f>IF('9. Score precedent'!$C$3="Score",0,2)</f>
        <v>0</v>
      </c>
      <c r="AD71">
        <f>IF('9. Score precedent'!$C$3="Score",0,0)</f>
        <v>0</v>
      </c>
      <c r="AE71">
        <f>IF('9. Score precedent'!$C$3="Score",0,0)</f>
        <v>0</v>
      </c>
      <c r="AF71">
        <f>IF('9. Score precedent'!$C$3="Score",0,0)</f>
        <v>0</v>
      </c>
      <c r="AG71">
        <f>IF('9. Score precedent'!$C$3="Score",0,1)</f>
        <v>0</v>
      </c>
      <c r="AH71">
        <f>IF('9. Score precedent'!$C$3="Score",1,4)</f>
        <v>1</v>
      </c>
      <c r="AI71">
        <f>IF('9. Score precedent'!$C$3="Score",1,6)</f>
        <v>1</v>
      </c>
      <c r="AJ71">
        <f>IF('9. Score precedent'!$C$3="Score",1,6)</f>
        <v>1</v>
      </c>
      <c r="AK71">
        <f>IF('9. Score precedent'!$C$3="Score",1,6)</f>
        <v>1</v>
      </c>
      <c r="AL71">
        <f>IF('9. Score precedent'!$C$3="Score",1,6)</f>
        <v>1</v>
      </c>
      <c r="AM71">
        <f>IF('9. Score precedent'!$C$3="Score",1,8)</f>
        <v>1</v>
      </c>
      <c r="AN71">
        <f>IF('9. Score precedent'!$C$3="Score",2,10)</f>
        <v>2</v>
      </c>
      <c r="AO71">
        <f>IF('9. Score precedent'!$C$3="Score",2,9)</f>
        <v>2</v>
      </c>
      <c r="AP71">
        <f>IF('9. Score precedent'!$C$3="Score",1,7)</f>
        <v>1</v>
      </c>
      <c r="AQ71">
        <f>IF('9. Score precedent'!$C$3="Score",1,7)</f>
        <v>1</v>
      </c>
      <c r="AR71">
        <f>IF('9. Score precedent'!$C$3="Score",1,7)</f>
        <v>1</v>
      </c>
      <c r="AS71">
        <f>IF('9. Score precedent'!$C$3="Score",2,9)</f>
        <v>2</v>
      </c>
      <c r="AT71">
        <f>IF('9. Score precedent'!$C$3="Score",2,10)</f>
        <v>2</v>
      </c>
      <c r="AU71">
        <f>IF('9. Score precedent'!$C$3="Score",2,10)</f>
        <v>2</v>
      </c>
      <c r="AV71">
        <f>IF('9. Score precedent'!$C$3="Score",1,7)</f>
        <v>1</v>
      </c>
      <c r="AW71">
        <f>IF('9. Score precedent'!$C$3="Score",1,6)</f>
        <v>1</v>
      </c>
      <c r="AX71">
        <f>IF('9. Score precedent'!$C$3="Score",1,6)</f>
        <v>1</v>
      </c>
      <c r="AY71">
        <f>IF('9. Score precedent'!$C$3="Score",1,6)</f>
        <v>1</v>
      </c>
      <c r="AZ71">
        <f>IF('9. Score precedent'!$C$3="Score",1,4)</f>
        <v>1</v>
      </c>
      <c r="BA71">
        <f>IF('9. Score precedent'!$C$3="Score",0,2)</f>
        <v>0</v>
      </c>
      <c r="BB71">
        <f>IF('9. Score precedent'!$C$3="Score",0,2)</f>
        <v>0</v>
      </c>
      <c r="BC71">
        <f>IF('9. Score precedent'!$C$3="Score",0,1)</f>
        <v>0</v>
      </c>
      <c r="BD71">
        <f>IF('9. Score precedent'!$C$3="Score",0,1)</f>
        <v>0</v>
      </c>
      <c r="BE71">
        <f>IF('9. Score precedent'!$C$3="Score",0,1)</f>
        <v>0</v>
      </c>
      <c r="BF71">
        <f>IF('9. Score precedent'!$C$3="Score",1,4)</f>
        <v>1</v>
      </c>
      <c r="BG71">
        <f>IF('9. Score precedent'!$C$3="Score",1,6)</f>
        <v>1</v>
      </c>
      <c r="BH71">
        <f>IF('9. Score precedent'!$C$3="Score",1,5)</f>
        <v>1</v>
      </c>
      <c r="BI71">
        <f>IF('9. Score precedent'!$C$3="Score",1,5)</f>
        <v>1</v>
      </c>
      <c r="BJ71">
        <f>IF('9. Score precedent'!$C$3="Score",1,8)</f>
        <v>1</v>
      </c>
      <c r="BK71">
        <f>IF('9. Score precedent'!$C$3="Score",2,9)</f>
        <v>2</v>
      </c>
      <c r="BL71">
        <f>IF('9. Score precedent'!$C$3="Score",2,9)</f>
        <v>2</v>
      </c>
      <c r="BM71">
        <f>IF('9. Score precedent'!$C$3="Score",2,10)</f>
        <v>2</v>
      </c>
      <c r="BN71">
        <f>IF('9. Score precedent'!$C$3="Score",2,9)</f>
        <v>2</v>
      </c>
      <c r="BO71">
        <f>IF('9. Score precedent'!$C$3="Score",2,9)</f>
        <v>2</v>
      </c>
      <c r="BP71">
        <f>IF('9. Score precedent'!$C$3="Score",2,9)</f>
        <v>2</v>
      </c>
      <c r="BQ71">
        <f>IF('9. Score precedent'!$C$3="Score",1,8)</f>
        <v>1</v>
      </c>
      <c r="BR71">
        <f>IF('9. Score precedent'!$C$3="Score",2,10)</f>
        <v>2</v>
      </c>
      <c r="BS71">
        <f>IF('9. Score precedent'!$C$3="Score",1,8)</f>
        <v>1</v>
      </c>
      <c r="BT71">
        <f>IF('9. Score precedent'!$C$3="Score",1,8)</f>
        <v>1</v>
      </c>
      <c r="BU71">
        <f>IF('9. Score precedent'!$C$3="Score",1,8)</f>
        <v>1</v>
      </c>
      <c r="BV71">
        <f>IF('9. Score precedent'!$C$3="Score",2,9)</f>
        <v>2</v>
      </c>
      <c r="BW71">
        <f>IF('9. Score precedent'!$C$3="Score",2,12)</f>
        <v>2</v>
      </c>
      <c r="BX71">
        <f>IF('9. Score precedent'!$C$3="Score",2,9)</f>
        <v>2</v>
      </c>
      <c r="BY71">
        <f>IF('9. Score precedent'!$C$3="Score",1,7)</f>
        <v>1</v>
      </c>
      <c r="BZ71">
        <f>IF('9. Score precedent'!$C$3="Score",1,6)</f>
        <v>1</v>
      </c>
      <c r="CA71">
        <f>IF('9. Score precedent'!$C$3="Score",1,6)</f>
        <v>1</v>
      </c>
      <c r="CB71">
        <f>IF('9. Score precedent'!$C$3="Score",1,6)</f>
        <v>1</v>
      </c>
      <c r="CC71">
        <f>IF('9. Score precedent'!$C$3="Score",1,4)</f>
        <v>1</v>
      </c>
      <c r="CD71">
        <f>IF('9. Score precedent'!$C$3="Score",0,2)</f>
        <v>0</v>
      </c>
      <c r="CE71">
        <f>IF('9. Score precedent'!$C$3="Score",0,2)</f>
        <v>0</v>
      </c>
      <c r="CF71">
        <f>IF('9. Score precedent'!$C$3="Score",0,1)</f>
        <v>0</v>
      </c>
      <c r="CG71">
        <f>IF('9. Score precedent'!$C$3="Score",0,1)</f>
        <v>0</v>
      </c>
      <c r="CH71">
        <f>IF('9. Score precedent'!$C$3="Score",0,1)</f>
        <v>0</v>
      </c>
      <c r="CI71">
        <f>IF('9. Score precedent'!$C$3="Score",0,1)</f>
        <v>0</v>
      </c>
      <c r="CJ71">
        <f>IF('9. Score precedent'!$C$3="Score",0,1)</f>
        <v>0</v>
      </c>
      <c r="CK71">
        <f>IF('9. Score precedent'!$C$3="Score",0,0)</f>
        <v>0</v>
      </c>
      <c r="CL71">
        <f>IF('9. Score precedent'!$C$3="Score",0,0)</f>
        <v>0</v>
      </c>
      <c r="CM71">
        <f>IF('9. Score precedent'!$C$3="Score",0,0)</f>
        <v>0</v>
      </c>
      <c r="CN71">
        <f>IF('9. Score precedent'!$C$3="Score",0,1)</f>
        <v>0</v>
      </c>
      <c r="CO71">
        <f>IF('9. Score precedent'!$C$3="Score",0,2)</f>
        <v>0</v>
      </c>
      <c r="CP71">
        <f>IF('9. Score precedent'!$C$3="Score",0,2)</f>
        <v>0</v>
      </c>
      <c r="CQ71">
        <f>IF('9. Score precedent'!$C$3="Score",0,2)</f>
        <v>0</v>
      </c>
      <c r="CR71">
        <f>IF('9. Score precedent'!$C$3="Score",0,2)</f>
        <v>0</v>
      </c>
      <c r="CS71">
        <f>IF('9. Score precedent'!$C$3="Score",0,2)</f>
        <v>0</v>
      </c>
      <c r="CT71">
        <f>IF('9. Score precedent'!$C$3="Score",0,2)</f>
        <v>0</v>
      </c>
      <c r="CU71">
        <f>IF('9. Score precedent'!$C$3="Score",0,2)</f>
        <v>0</v>
      </c>
      <c r="CV71">
        <f>IF('9. Score precedent'!$C$3="Score",0,3)</f>
        <v>0</v>
      </c>
      <c r="CW71">
        <f>IF('9. Score precedent'!$C$3="Score",1,5)</f>
        <v>1</v>
      </c>
      <c r="CX71">
        <f>IF('9. Score precedent'!$C$3="Score",1,5)</f>
        <v>1</v>
      </c>
      <c r="CY71">
        <f>IF('9. Score precedent'!$C$3="Score",1,5)</f>
        <v>1</v>
      </c>
      <c r="CZ71">
        <f>IF('9. Score precedent'!$C$3="Score",0,2)</f>
        <v>0</v>
      </c>
      <c r="DA71">
        <f>IF('9. Score precedent'!$C$3="Score",0,2)</f>
        <v>0</v>
      </c>
    </row>
    <row r="72" spans="5:105" x14ac:dyDescent="0.35">
      <c r="E72">
        <f>IF('9. Score precedent'!$C$3="Score",,)</f>
        <v>0</v>
      </c>
      <c r="P72">
        <f>IF('9. Score precedent'!$C$3="Score",,)</f>
        <v>0</v>
      </c>
      <c r="Q72">
        <f>IF('9. Score precedent'!$C$3="Score",,)</f>
        <v>0</v>
      </c>
      <c r="R72">
        <f>IF('9. Score precedent'!$C$3="Score",,)</f>
        <v>0</v>
      </c>
      <c r="S72">
        <f>IF('9. Score precedent'!$C$3="Score",,)</f>
        <v>0</v>
      </c>
      <c r="T72">
        <f>IF('9. Score precedent'!$C$3="Score",,)</f>
        <v>0</v>
      </c>
      <c r="U72">
        <f>IF('9. Score precedent'!$C$3="Score",,TOTAL)</f>
        <v>0</v>
      </c>
      <c r="V72">
        <f>IF('9. Score precedent'!$C$3="Score",0,)</f>
        <v>0</v>
      </c>
      <c r="W72">
        <f>IF('9. Score precedent'!$C$3="Score",0,)</f>
        <v>0</v>
      </c>
      <c r="X72">
        <f>IF('9. Score precedent'!$C$3="Score",0,)</f>
        <v>0</v>
      </c>
      <c r="Y72">
        <f>IF('9. Score precedent'!$C$3="Score",0,)</f>
        <v>0</v>
      </c>
      <c r="Z72">
        <f>IF('9. Score precedent'!$C$3="Score",0,)</f>
        <v>0</v>
      </c>
      <c r="AA72">
        <f>IF('9. Score precedent'!$C$3="Score",0,)</f>
        <v>0</v>
      </c>
      <c r="AB72">
        <f>IF('9. Score precedent'!$C$3="Score",1,6)</f>
        <v>1</v>
      </c>
      <c r="AC72">
        <f>IF('9. Score precedent'!$C$3="Score",1,5)</f>
        <v>1</v>
      </c>
      <c r="AD72">
        <f>IF('9. Score precedent'!$C$3="Score",0,3)</f>
        <v>0</v>
      </c>
      <c r="AE72">
        <f>IF('9. Score precedent'!$C$3="Score",0,0)</f>
        <v>0</v>
      </c>
      <c r="AF72">
        <f>IF('9. Score precedent'!$C$3="Score",0,0)</f>
        <v>0</v>
      </c>
      <c r="AG72">
        <f>IF('9. Score precedent'!$C$3="Score",0,0)</f>
        <v>0</v>
      </c>
      <c r="AH72">
        <f>IF('9. Score precedent'!$C$3="Score",0,1)</f>
        <v>0</v>
      </c>
      <c r="AI72">
        <f>IF('9. Score precedent'!$C$3="Score",1,4)</f>
        <v>1</v>
      </c>
      <c r="AJ72">
        <f>IF('9. Score precedent'!$C$3="Score",1,5)</f>
        <v>1</v>
      </c>
      <c r="AK72">
        <f>IF('9. Score precedent'!$C$3="Score",1,4)</f>
        <v>1</v>
      </c>
      <c r="AL72">
        <f>IF('9. Score precedent'!$C$3="Score",1,4)</f>
        <v>1</v>
      </c>
      <c r="AM72">
        <f>IF('9. Score precedent'!$C$3="Score",1,4)</f>
        <v>1</v>
      </c>
      <c r="AN72">
        <f>IF('9. Score precedent'!$C$3="Score",1,4)</f>
        <v>1</v>
      </c>
      <c r="AO72">
        <f>IF('9. Score precedent'!$C$3="Score",0,2)</f>
        <v>0</v>
      </c>
      <c r="AP72">
        <f>IF('9. Score precedent'!$C$3="Score",0,1)</f>
        <v>0</v>
      </c>
      <c r="AQ72">
        <f>IF('9. Score precedent'!$C$3="Score",0,1)</f>
        <v>0</v>
      </c>
      <c r="AR72">
        <f>IF('9. Score precedent'!$C$3="Score",0,1)</f>
        <v>0</v>
      </c>
      <c r="AS72">
        <f>IF('9. Score precedent'!$C$3="Score",0,2)</f>
        <v>0</v>
      </c>
      <c r="AT72">
        <f>IF('9. Score precedent'!$C$3="Score",1,4)</f>
        <v>1</v>
      </c>
      <c r="AU72">
        <f>IF('9. Score precedent'!$C$3="Score",1,4)</f>
        <v>1</v>
      </c>
      <c r="AV72">
        <f>IF('9. Score precedent'!$C$3="Score",0,3)</f>
        <v>0</v>
      </c>
      <c r="AW72">
        <f>IF('9. Score precedent'!$C$3="Score",0,3)</f>
        <v>0</v>
      </c>
      <c r="AX72">
        <f>IF('9. Score precedent'!$C$3="Score",1,4)</f>
        <v>1</v>
      </c>
      <c r="AY72">
        <f>IF('9. Score precedent'!$C$3="Score",1,4)</f>
        <v>1</v>
      </c>
      <c r="AZ72">
        <f>IF('9. Score precedent'!$C$3="Score",1,4)</f>
        <v>1</v>
      </c>
      <c r="BA72">
        <f>IF('9. Score precedent'!$C$3="Score",1,4)</f>
        <v>1</v>
      </c>
      <c r="BB72">
        <f>IF('9. Score precedent'!$C$3="Score",1,4)</f>
        <v>1</v>
      </c>
      <c r="BC72">
        <f>IF('9. Score precedent'!$C$3="Score",0,3)</f>
        <v>0</v>
      </c>
      <c r="BD72">
        <f>IF('9. Score precedent'!$C$3="Score",0,3)</f>
        <v>0</v>
      </c>
      <c r="BE72">
        <f>IF('9. Score precedent'!$C$3="Score",0,2)</f>
        <v>0</v>
      </c>
      <c r="BF72">
        <f>IF('9. Score precedent'!$C$3="Score",0,1)</f>
        <v>0</v>
      </c>
      <c r="BG72">
        <f>IF('9. Score precedent'!$C$3="Score",0,1)</f>
        <v>0</v>
      </c>
      <c r="BH72">
        <f>IF('9. Score precedent'!$C$3="Score",0,1)</f>
        <v>0</v>
      </c>
      <c r="BI72">
        <f>IF('9. Score precedent'!$C$3="Score",0,1)</f>
        <v>0</v>
      </c>
      <c r="BJ72">
        <f>IF('9. Score precedent'!$C$3="Score",0,3)</f>
        <v>0</v>
      </c>
      <c r="BK72">
        <f>IF('9. Score precedent'!$C$3="Score",1,6)</f>
        <v>1</v>
      </c>
      <c r="BL72">
        <f>IF('9. Score precedent'!$C$3="Score",1,6)</f>
        <v>1</v>
      </c>
      <c r="BM72">
        <f>IF('9. Score precedent'!$C$3="Score",1,6)</f>
        <v>1</v>
      </c>
      <c r="BN72">
        <f>IF('9. Score precedent'!$C$3="Score",1,6)</f>
        <v>1</v>
      </c>
      <c r="BO72">
        <f>IF('9. Score precedent'!$C$3="Score",1,7)</f>
        <v>1</v>
      </c>
      <c r="BP72">
        <f>IF('9. Score precedent'!$C$3="Score",1,7)</f>
        <v>1</v>
      </c>
      <c r="BQ72">
        <f>IF('9. Score precedent'!$C$3="Score",1,7)</f>
        <v>1</v>
      </c>
      <c r="BR72">
        <f>IF('9. Score precedent'!$C$3="Score",1,4)</f>
        <v>1</v>
      </c>
      <c r="BS72">
        <f>IF('9. Score precedent'!$C$3="Score",0,2)</f>
        <v>0</v>
      </c>
      <c r="BT72">
        <f>IF('9. Score precedent'!$C$3="Score",1,4)</f>
        <v>1</v>
      </c>
      <c r="BU72">
        <f>IF('9. Score precedent'!$C$3="Score",1,5)</f>
        <v>1</v>
      </c>
      <c r="BV72">
        <f>IF('9. Score precedent'!$C$3="Score",1,5)</f>
        <v>1</v>
      </c>
      <c r="BW72">
        <f>IF('9. Score precedent'!$C$3="Score",1,4)</f>
        <v>1</v>
      </c>
      <c r="BX72">
        <f>IF('9. Score precedent'!$C$3="Score",1,4)</f>
        <v>1</v>
      </c>
      <c r="BY72">
        <f>IF('9. Score precedent'!$C$3="Score",1,4)</f>
        <v>1</v>
      </c>
      <c r="BZ72">
        <f>IF('9. Score precedent'!$C$3="Score",0,3)</f>
        <v>0</v>
      </c>
      <c r="CA72">
        <f>IF('9. Score precedent'!$C$3="Score",0,2)</f>
        <v>0</v>
      </c>
      <c r="CB72">
        <f>IF('9. Score precedent'!$C$3="Score",0,2)</f>
        <v>0</v>
      </c>
      <c r="CC72">
        <f>IF('9. Score precedent'!$C$3="Score",0,1)</f>
        <v>0</v>
      </c>
      <c r="CD72">
        <f>IF('9. Score precedent'!$C$3="Score",0,1)</f>
        <v>0</v>
      </c>
      <c r="CE72">
        <f>IF('9. Score precedent'!$C$3="Score",0,1)</f>
        <v>0</v>
      </c>
      <c r="CF72">
        <f>IF('9. Score precedent'!$C$3="Score",0,1)</f>
        <v>0</v>
      </c>
      <c r="CG72">
        <f>IF('9. Score precedent'!$C$3="Score",0,1)</f>
        <v>0</v>
      </c>
      <c r="CH72">
        <f>IF('9. Score precedent'!$C$3="Score",0,3)</f>
        <v>0</v>
      </c>
      <c r="CI72">
        <f>IF('9. Score precedent'!$C$3="Score",0,1)</f>
        <v>0</v>
      </c>
      <c r="CJ72">
        <f>IF('9. Score precedent'!$C$3="Score",0,1)</f>
        <v>0</v>
      </c>
      <c r="CK72">
        <f>IF('9. Score precedent'!$C$3="Score",0,1)</f>
        <v>0</v>
      </c>
      <c r="CL72">
        <f>IF('9. Score precedent'!$C$3="Score",1,4)</f>
        <v>1</v>
      </c>
      <c r="CM72">
        <f>IF('9. Score precedent'!$C$3="Score",1,5)</f>
        <v>1</v>
      </c>
      <c r="CN72">
        <f>IF('9. Score precedent'!$C$3="Score",1,5)</f>
        <v>1</v>
      </c>
      <c r="CO72">
        <f>IF('9. Score precedent'!$C$3="Score",1,4)</f>
        <v>1</v>
      </c>
      <c r="CP72">
        <f>IF('9. Score precedent'!$C$3="Score",1,4)</f>
        <v>1</v>
      </c>
      <c r="CQ72">
        <f>IF('9. Score precedent'!$C$3="Score",1,4)</f>
        <v>1</v>
      </c>
      <c r="CR72">
        <f>IF('9. Score precedent'!$C$3="Score",1,5)</f>
        <v>1</v>
      </c>
      <c r="CS72">
        <f>IF('9. Score precedent'!$C$3="Score",1,6)</f>
        <v>1</v>
      </c>
      <c r="CT72">
        <f>IF('9. Score precedent'!$C$3="Score",1,6)</f>
        <v>1</v>
      </c>
      <c r="CU72">
        <f>IF('9. Score precedent'!$C$3="Score",1,5)</f>
        <v>1</v>
      </c>
      <c r="CV72">
        <f>IF('9. Score precedent'!$C$3="Score",1,5)</f>
        <v>1</v>
      </c>
      <c r="CW72">
        <f>IF('9. Score precedent'!$C$3="Score",1,5)</f>
        <v>1</v>
      </c>
      <c r="CX72">
        <f>IF('9. Score precedent'!$C$3="Score",1,6)</f>
        <v>1</v>
      </c>
      <c r="CY72">
        <f>IF('9. Score precedent'!$C$3="Score",1,6)</f>
        <v>1</v>
      </c>
      <c r="CZ72">
        <f>IF('9. Score precedent'!$C$3="Score",0,3)</f>
        <v>0</v>
      </c>
      <c r="DA72">
        <f>IF('9. Score precedent'!$C$3="Score",0,2)</f>
        <v>0</v>
      </c>
    </row>
    <row r="73" spans="5:105" x14ac:dyDescent="0.35">
      <c r="E73">
        <f>IF('9. Score precedent'!$C$3="Score",,)</f>
        <v>0</v>
      </c>
      <c r="P73">
        <f>IF('9. Score precedent'!$C$3="Score",,)</f>
        <v>0</v>
      </c>
      <c r="Q73">
        <f>IF('9. Score precedent'!$C$3="Score",,)</f>
        <v>0</v>
      </c>
      <c r="R73">
        <f>IF('9. Score precedent'!$C$3="Score",,)</f>
        <v>0</v>
      </c>
      <c r="S73">
        <f>IF('9. Score precedent'!$C$3="Score",,)</f>
        <v>0</v>
      </c>
      <c r="T73">
        <f>IF('9. Score precedent'!$C$3="Score",,)</f>
        <v>0</v>
      </c>
      <c r="U73">
        <f>IF('9. Score precedent'!$C$3="Score",,TOTAL)</f>
        <v>0</v>
      </c>
      <c r="V73">
        <f>IF('9. Score precedent'!$C$3="Score",0,)</f>
        <v>0</v>
      </c>
      <c r="W73">
        <f>IF('9. Score precedent'!$C$3="Score",0,)</f>
        <v>0</v>
      </c>
      <c r="X73">
        <f>IF('9. Score precedent'!$C$3="Score",0,)</f>
        <v>0</v>
      </c>
      <c r="Y73">
        <f>IF('9. Score precedent'!$C$3="Score",0,)</f>
        <v>0</v>
      </c>
      <c r="Z73">
        <f>IF('9. Score precedent'!$C$3="Score",0,)</f>
        <v>0</v>
      </c>
      <c r="AA73">
        <f>IF('9. Score precedent'!$C$3="Score",0,)</f>
        <v>0</v>
      </c>
      <c r="AB73">
        <f>IF('9. Score precedent'!$C$3="Score",1,4)</f>
        <v>1</v>
      </c>
      <c r="AC73">
        <f>IF('9. Score precedent'!$C$3="Score",1,5)</f>
        <v>1</v>
      </c>
      <c r="AD73">
        <f>IF('9. Score precedent'!$C$3="Score",1,7)</f>
        <v>1</v>
      </c>
      <c r="AE73">
        <f>IF('9. Score precedent'!$C$3="Score",1,7)</f>
        <v>1</v>
      </c>
      <c r="AF73">
        <f>IF('9. Score precedent'!$C$3="Score",1,6)</f>
        <v>1</v>
      </c>
      <c r="AG73">
        <f>IF('9. Score precedent'!$C$3="Score",1,6)</f>
        <v>1</v>
      </c>
      <c r="AH73">
        <f>IF('9. Score precedent'!$C$3="Score",1,6)</f>
        <v>1</v>
      </c>
      <c r="AI73">
        <f>IF('9. Score precedent'!$C$3="Score",1,5)</f>
        <v>1</v>
      </c>
      <c r="AJ73">
        <f>IF('9. Score precedent'!$C$3="Score",0,2)</f>
        <v>0</v>
      </c>
      <c r="AK73">
        <f>IF('9. Score precedent'!$C$3="Score",1,5)</f>
        <v>1</v>
      </c>
      <c r="AL73">
        <f>IF('9. Score precedent'!$C$3="Score",1,6)</f>
        <v>1</v>
      </c>
      <c r="AM73">
        <f>IF('9. Score precedent'!$C$3="Score",1,6)</f>
        <v>1</v>
      </c>
      <c r="AN73">
        <f>IF('9. Score precedent'!$C$3="Score",1,5)</f>
        <v>1</v>
      </c>
      <c r="AO73">
        <f>IF('9. Score precedent'!$C$3="Score",1,7)</f>
        <v>1</v>
      </c>
      <c r="AP73">
        <f>IF('9. Score precedent'!$C$3="Score",1,8)</f>
        <v>1</v>
      </c>
      <c r="AQ73">
        <f>IF('9. Score precedent'!$C$3="Score",1,6)</f>
        <v>1</v>
      </c>
      <c r="AR73">
        <f>IF('9. Score precedent'!$C$3="Score",1,6)</f>
        <v>1</v>
      </c>
      <c r="AS73">
        <f>IF('9. Score precedent'!$C$3="Score",1,6)</f>
        <v>1</v>
      </c>
      <c r="AT73">
        <f>IF('9. Score precedent'!$C$3="Score",1,8)</f>
        <v>1</v>
      </c>
      <c r="AU73">
        <f>IF('9. Score precedent'!$C$3="Score",1,8)</f>
        <v>1</v>
      </c>
      <c r="AV73">
        <f>IF('9. Score precedent'!$C$3="Score",1,8)</f>
        <v>1</v>
      </c>
      <c r="AW73">
        <f>IF('9. Score precedent'!$C$3="Score",1,8)</f>
        <v>1</v>
      </c>
      <c r="AX73">
        <f>IF('9. Score precedent'!$C$3="Score",1,8)</f>
        <v>1</v>
      </c>
      <c r="AY73">
        <f>IF('9. Score precedent'!$C$3="Score",1,7)</f>
        <v>1</v>
      </c>
      <c r="AZ73">
        <f>IF('9. Score precedent'!$C$3="Score",1,6)</f>
        <v>1</v>
      </c>
      <c r="BA73">
        <f>IF('9. Score precedent'!$C$3="Score",1,6)</f>
        <v>1</v>
      </c>
      <c r="BB73">
        <f>IF('9. Score precedent'!$C$3="Score",1,8)</f>
        <v>1</v>
      </c>
      <c r="BC73">
        <f>IF('9. Score precedent'!$C$3="Score",1,7)</f>
        <v>1</v>
      </c>
      <c r="BD73">
        <f>IF('9. Score precedent'!$C$3="Score",1,5)</f>
        <v>1</v>
      </c>
      <c r="BE73">
        <f>IF('9. Score precedent'!$C$3="Score",1,6)</f>
        <v>1</v>
      </c>
      <c r="BF73">
        <f>IF('9. Score precedent'!$C$3="Score",1,7)</f>
        <v>1</v>
      </c>
      <c r="BG73">
        <f>IF('9. Score precedent'!$C$3="Score",1,6)</f>
        <v>1</v>
      </c>
      <c r="BH73">
        <f>IF('9. Score precedent'!$C$3="Score",1,5)</f>
        <v>1</v>
      </c>
      <c r="BI73">
        <f>IF('9. Score precedent'!$C$3="Score",1,5)</f>
        <v>1</v>
      </c>
      <c r="BJ73">
        <f>IF('9. Score precedent'!$C$3="Score",1,7)</f>
        <v>1</v>
      </c>
      <c r="BK73">
        <f>IF('9. Score precedent'!$C$3="Score",1,7)</f>
        <v>1</v>
      </c>
      <c r="BL73">
        <f>IF('9. Score precedent'!$C$3="Score",1,6)</f>
        <v>1</v>
      </c>
      <c r="BM73">
        <f>IF('9. Score precedent'!$C$3="Score",1,5)</f>
        <v>1</v>
      </c>
      <c r="BN73">
        <f>IF('9. Score precedent'!$C$3="Score",1,5)</f>
        <v>1</v>
      </c>
      <c r="BO73">
        <f>IF('9. Score precedent'!$C$3="Score",0,3)</f>
        <v>0</v>
      </c>
      <c r="BP73">
        <f>IF('9. Score precedent'!$C$3="Score",0,1)</f>
        <v>0</v>
      </c>
      <c r="BQ73">
        <f>IF('9. Score precedent'!$C$3="Score",0,1)</f>
        <v>0</v>
      </c>
      <c r="BR73">
        <f>IF('9. Score precedent'!$C$3="Score",0,1)</f>
        <v>0</v>
      </c>
      <c r="BS73">
        <f>IF('9. Score precedent'!$C$3="Score",0,1)</f>
        <v>0</v>
      </c>
      <c r="BT73">
        <f>IF('9. Score precedent'!$C$3="Score",0,2)</f>
        <v>0</v>
      </c>
      <c r="BU73">
        <f>IF('9. Score precedent'!$C$3="Score",1,4)</f>
        <v>1</v>
      </c>
      <c r="BV73">
        <f>IF('9. Score precedent'!$C$3="Score",0,3)</f>
        <v>0</v>
      </c>
      <c r="BW73">
        <f>IF('9. Score precedent'!$C$3="Score",1,4)</f>
        <v>1</v>
      </c>
      <c r="BX73">
        <f>IF('9. Score precedent'!$C$3="Score",1,7)</f>
        <v>1</v>
      </c>
      <c r="BY73">
        <f>IF('9. Score precedent'!$C$3="Score",1,8)</f>
        <v>1</v>
      </c>
      <c r="BZ73">
        <f>IF('9. Score precedent'!$C$3="Score",1,6)</f>
        <v>1</v>
      </c>
      <c r="CA73">
        <f>IF('9. Score precedent'!$C$3="Score",1,5)</f>
        <v>1</v>
      </c>
      <c r="CB73">
        <f>IF('9. Score precedent'!$C$3="Score",1,6)</f>
        <v>1</v>
      </c>
      <c r="CC73">
        <f>IF('9. Score precedent'!$C$3="Score",1,6)</f>
        <v>1</v>
      </c>
      <c r="CD73">
        <f>IF('9. Score precedent'!$C$3="Score",1,6)</f>
        <v>1</v>
      </c>
      <c r="CE73">
        <f>IF('9. Score precedent'!$C$3="Score",1,6)</f>
        <v>1</v>
      </c>
      <c r="CF73">
        <f>IF('9. Score precedent'!$C$3="Score",1,6)</f>
        <v>1</v>
      </c>
      <c r="CG73">
        <f>IF('9. Score precedent'!$C$3="Score",1,8)</f>
        <v>1</v>
      </c>
      <c r="CH73">
        <f>IF('9. Score precedent'!$C$3="Score",1,8)</f>
        <v>1</v>
      </c>
      <c r="CI73">
        <f>IF('9. Score precedent'!$C$3="Score",1,7)</f>
        <v>1</v>
      </c>
      <c r="CJ73">
        <f>IF('9. Score precedent'!$C$3="Score",1,7)</f>
        <v>1</v>
      </c>
      <c r="CK73">
        <f>IF('9. Score precedent'!$C$3="Score",1,8)</f>
        <v>1</v>
      </c>
      <c r="CL73">
        <f>IF('9. Score precedent'!$C$3="Score",1,6)</f>
        <v>1</v>
      </c>
      <c r="CM73">
        <f>IF('9. Score precedent'!$C$3="Score",1,6)</f>
        <v>1</v>
      </c>
      <c r="CN73">
        <f>IF('9. Score precedent'!$C$3="Score",1,6)</f>
        <v>1</v>
      </c>
      <c r="CO73">
        <f>IF('9. Score precedent'!$C$3="Score",1,8)</f>
        <v>1</v>
      </c>
      <c r="CP73">
        <f>IF('9. Score precedent'!$C$3="Score",1,8)</f>
        <v>1</v>
      </c>
      <c r="CQ73">
        <f>IF('9. Score precedent'!$C$3="Score",1,7)</f>
        <v>1</v>
      </c>
      <c r="CR73">
        <f>IF('9. Score precedent'!$C$3="Score",1,7)</f>
        <v>1</v>
      </c>
      <c r="CS73">
        <f>IF('9. Score precedent'!$C$3="Score",1,8)</f>
        <v>1</v>
      </c>
      <c r="CT73">
        <f>IF('9. Score precedent'!$C$3="Score",1,7)</f>
        <v>1</v>
      </c>
      <c r="CU73">
        <f>IF('9. Score precedent'!$C$3="Score",1,6)</f>
        <v>1</v>
      </c>
      <c r="CV73">
        <f>IF('9. Score precedent'!$C$3="Score",1,6)</f>
        <v>1</v>
      </c>
      <c r="CW73">
        <f>IF('9. Score precedent'!$C$3="Score",1,8)</f>
        <v>1</v>
      </c>
      <c r="CX73">
        <f>IF('9. Score precedent'!$C$3="Score",1,8)</f>
        <v>1</v>
      </c>
      <c r="CY73">
        <f>IF('9. Score precedent'!$C$3="Score",1,7)</f>
        <v>1</v>
      </c>
      <c r="CZ73">
        <f>IF('9. Score precedent'!$C$3="Score",1,7)</f>
        <v>1</v>
      </c>
      <c r="DA73">
        <f>IF('9. Score precedent'!$C$3="Score",1,8)</f>
        <v>1</v>
      </c>
    </row>
    <row r="74" spans="5:105" x14ac:dyDescent="0.35">
      <c r="E74">
        <f>IF('9. Score precedent'!$C$3="Score",,)</f>
        <v>0</v>
      </c>
      <c r="P74">
        <f>IF('9. Score precedent'!$C$3="Score",,)</f>
        <v>0</v>
      </c>
      <c r="Q74">
        <f>IF('9. Score precedent'!$C$3="Score",,)</f>
        <v>0</v>
      </c>
      <c r="R74">
        <f>IF('9. Score precedent'!$C$3="Score",,)</f>
        <v>0</v>
      </c>
      <c r="S74">
        <f>IF('9. Score precedent'!$C$3="Score",,)</f>
        <v>0</v>
      </c>
      <c r="T74">
        <f>IF('9. Score precedent'!$C$3="Score",,)</f>
        <v>0</v>
      </c>
      <c r="U74">
        <f>IF('9. Score precedent'!$C$3="Score",,TOTAL)</f>
        <v>0</v>
      </c>
      <c r="V74">
        <f>IF('9. Score precedent'!$C$3="Score",0,)</f>
        <v>0</v>
      </c>
      <c r="W74">
        <f>IF('9. Score precedent'!$C$3="Score",0,)</f>
        <v>0</v>
      </c>
      <c r="X74">
        <f>IF('9. Score precedent'!$C$3="Score",0,)</f>
        <v>0</v>
      </c>
      <c r="Y74">
        <f>IF('9. Score precedent'!$C$3="Score",0,)</f>
        <v>0</v>
      </c>
      <c r="Z74">
        <f>IF('9. Score precedent'!$C$3="Score",0,)</f>
        <v>0</v>
      </c>
      <c r="AA74">
        <f>IF('9. Score precedent'!$C$3="Score",0,)</f>
        <v>0</v>
      </c>
      <c r="AB74">
        <f>IF('9. Score precedent'!$C$3="Score",1,5)</f>
        <v>1</v>
      </c>
      <c r="AC74">
        <f>IF('9. Score precedent'!$C$3="Score",1,7)</f>
        <v>1</v>
      </c>
      <c r="AD74">
        <f>IF('9. Score precedent'!$C$3="Score",1,7)</f>
        <v>1</v>
      </c>
      <c r="AE74">
        <f>IF('9. Score precedent'!$C$3="Score",1,6)</f>
        <v>1</v>
      </c>
      <c r="AF74">
        <f>IF('9. Score precedent'!$C$3="Score",1,6)</f>
        <v>1</v>
      </c>
      <c r="AG74">
        <f>IF('9. Score precedent'!$C$3="Score",1,7)</f>
        <v>1</v>
      </c>
      <c r="AH74">
        <f>IF('9. Score precedent'!$C$3="Score",1,5)</f>
        <v>1</v>
      </c>
      <c r="AI74">
        <f>IF('9. Score precedent'!$C$3="Score",1,6)</f>
        <v>1</v>
      </c>
      <c r="AJ74">
        <f>IF('9. Score precedent'!$C$3="Score",1,6)</f>
        <v>1</v>
      </c>
      <c r="AK74">
        <f>IF('9. Score precedent'!$C$3="Score",1,8)</f>
        <v>1</v>
      </c>
      <c r="AL74">
        <f>IF('9. Score precedent'!$C$3="Score",1,8)</f>
        <v>1</v>
      </c>
      <c r="AM74">
        <f>IF('9. Score precedent'!$C$3="Score",1,7)</f>
        <v>1</v>
      </c>
      <c r="AN74">
        <f>IF('9. Score precedent'!$C$3="Score",1,7)</f>
        <v>1</v>
      </c>
      <c r="AO74">
        <f>IF('9. Score precedent'!$C$3="Score",1,7)</f>
        <v>1</v>
      </c>
      <c r="AP74">
        <f>IF('9. Score precedent'!$C$3="Score",1,5)</f>
        <v>1</v>
      </c>
      <c r="AQ74">
        <f>IF('9. Score precedent'!$C$3="Score",0,2)</f>
        <v>0</v>
      </c>
      <c r="AR74">
        <f>IF('9. Score precedent'!$C$3="Score",1,5)</f>
        <v>1</v>
      </c>
      <c r="AS74">
        <f>IF('9. Score precedent'!$C$3="Score",1,6)</f>
        <v>1</v>
      </c>
      <c r="AT74">
        <f>IF('9. Score precedent'!$C$3="Score",1,6)</f>
        <v>1</v>
      </c>
      <c r="AU74">
        <f>IF('9. Score precedent'!$C$3="Score",1,5)</f>
        <v>1</v>
      </c>
      <c r="AV74">
        <f>IF('9. Score precedent'!$C$3="Score",1,7)</f>
        <v>1</v>
      </c>
      <c r="AW74">
        <f>IF('9. Score precedent'!$C$3="Score",1,8)</f>
        <v>1</v>
      </c>
      <c r="AX74">
        <f>IF('9. Score precedent'!$C$3="Score",1,6)</f>
        <v>1</v>
      </c>
      <c r="AY74">
        <f>IF('9. Score precedent'!$C$3="Score",1,6)</f>
        <v>1</v>
      </c>
      <c r="AZ74">
        <f>IF('9. Score precedent'!$C$3="Score",1,6)</f>
        <v>1</v>
      </c>
      <c r="BA74">
        <f>IF('9. Score precedent'!$C$3="Score",1,8)</f>
        <v>1</v>
      </c>
      <c r="BB74">
        <f>IF('9. Score precedent'!$C$3="Score",1,8)</f>
        <v>1</v>
      </c>
      <c r="BC74">
        <f>IF('9. Score precedent'!$C$3="Score",1,8)</f>
        <v>1</v>
      </c>
      <c r="BD74">
        <f>IF('9. Score precedent'!$C$3="Score",1,8)</f>
        <v>1</v>
      </c>
      <c r="BE74">
        <f>IF('9. Score precedent'!$C$3="Score",1,8)</f>
        <v>1</v>
      </c>
      <c r="BF74">
        <f>IF('9. Score precedent'!$C$3="Score",1,7)</f>
        <v>1</v>
      </c>
      <c r="BG74">
        <f>IF('9. Score precedent'!$C$3="Score",1,6)</f>
        <v>1</v>
      </c>
      <c r="BH74">
        <f>IF('9. Score precedent'!$C$3="Score",1,6)</f>
        <v>1</v>
      </c>
      <c r="BI74">
        <f>IF('9. Score precedent'!$C$3="Score",1,8)</f>
        <v>1</v>
      </c>
      <c r="BJ74">
        <f>IF('9. Score precedent'!$C$3="Score",1,7)</f>
        <v>1</v>
      </c>
      <c r="BK74">
        <f>IF('9. Score precedent'!$C$3="Score",1,5)</f>
        <v>1</v>
      </c>
      <c r="BL74">
        <f>IF('9. Score precedent'!$C$3="Score",1,6)</f>
        <v>1</v>
      </c>
      <c r="BM74">
        <f>IF('9. Score precedent'!$C$3="Score",1,7)</f>
        <v>1</v>
      </c>
      <c r="BN74">
        <f>IF('9. Score precedent'!$C$3="Score",1,6)</f>
        <v>1</v>
      </c>
      <c r="BO74">
        <f>IF('9. Score precedent'!$C$3="Score",1,5)</f>
        <v>1</v>
      </c>
      <c r="BP74">
        <f>IF('9. Score precedent'!$C$3="Score",1,5)</f>
        <v>1</v>
      </c>
      <c r="BQ74">
        <f>IF('9. Score precedent'!$C$3="Score",1,7)</f>
        <v>1</v>
      </c>
      <c r="BR74">
        <f>IF('9. Score precedent'!$C$3="Score",1,7)</f>
        <v>1</v>
      </c>
      <c r="BS74">
        <f>IF('9. Score precedent'!$C$3="Score",1,6)</f>
        <v>1</v>
      </c>
      <c r="BT74">
        <f>IF('9. Score precedent'!$C$3="Score",1,5)</f>
        <v>1</v>
      </c>
      <c r="BU74">
        <f>IF('9. Score precedent'!$C$3="Score",1,5)</f>
        <v>1</v>
      </c>
      <c r="BV74">
        <f>IF('9. Score precedent'!$C$3="Score",0,3)</f>
        <v>0</v>
      </c>
      <c r="BW74">
        <f>IF('9. Score precedent'!$C$3="Score",0,1)</f>
        <v>0</v>
      </c>
      <c r="BX74">
        <f>IF('9. Score precedent'!$C$3="Score",0,1)</f>
        <v>0</v>
      </c>
      <c r="BY74">
        <f>IF('9. Score precedent'!$C$3="Score",0,1)</f>
        <v>0</v>
      </c>
      <c r="BZ74">
        <f>IF('9. Score precedent'!$C$3="Score",0,1)</f>
        <v>0</v>
      </c>
      <c r="CA74">
        <f>IF('9. Score precedent'!$C$3="Score",0,2)</f>
        <v>0</v>
      </c>
      <c r="CB74">
        <f>IF('9. Score precedent'!$C$3="Score",1,4)</f>
        <v>1</v>
      </c>
      <c r="CC74">
        <f>IF('9. Score precedent'!$C$3="Score",0,3)</f>
        <v>0</v>
      </c>
      <c r="CD74">
        <f>IF('9. Score precedent'!$C$3="Score",1,4)</f>
        <v>1</v>
      </c>
      <c r="CE74">
        <f>IF('9. Score precedent'!$C$3="Score",1,7)</f>
        <v>1</v>
      </c>
      <c r="CF74">
        <f>IF('9. Score precedent'!$C$3="Score",1,8)</f>
        <v>1</v>
      </c>
      <c r="CG74">
        <f>IF('9. Score precedent'!$C$3="Score",1,6)</f>
        <v>1</v>
      </c>
      <c r="CH74">
        <f>IF('9. Score precedent'!$C$3="Score",1,5)</f>
        <v>1</v>
      </c>
      <c r="CI74">
        <f>IF('9. Score precedent'!$C$3="Score",1,6)</f>
        <v>1</v>
      </c>
      <c r="CJ74">
        <f>IF('9. Score precedent'!$C$3="Score",1,6)</f>
        <v>1</v>
      </c>
      <c r="CK74">
        <f>IF('9. Score precedent'!$C$3="Score",1,6)</f>
        <v>1</v>
      </c>
      <c r="CL74">
        <f>IF('9. Score precedent'!$C$3="Score",1,6)</f>
        <v>1</v>
      </c>
      <c r="CM74">
        <f>IF('9. Score precedent'!$C$3="Score",1,6)</f>
        <v>1</v>
      </c>
      <c r="CN74">
        <f>IF('9. Score precedent'!$C$3="Score",1,8)</f>
        <v>1</v>
      </c>
      <c r="CO74">
        <f>IF('9. Score precedent'!$C$3="Score",1,8)</f>
        <v>1</v>
      </c>
      <c r="CP74">
        <f>IF('9. Score precedent'!$C$3="Score",1,7)</f>
        <v>1</v>
      </c>
      <c r="CQ74">
        <f>IF('9. Score precedent'!$C$3="Score",1,7)</f>
        <v>1</v>
      </c>
      <c r="CR74">
        <f>IF('9. Score precedent'!$C$3="Score",1,8)</f>
        <v>1</v>
      </c>
      <c r="CS74">
        <f>IF('9. Score precedent'!$C$3="Score",1,6)</f>
        <v>1</v>
      </c>
      <c r="CT74">
        <f>IF('9. Score precedent'!$C$3="Score",1,6)</f>
        <v>1</v>
      </c>
      <c r="CU74">
        <f>IF('9. Score precedent'!$C$3="Score",1,6)</f>
        <v>1</v>
      </c>
      <c r="CV74">
        <f>IF('9. Score precedent'!$C$3="Score",1,8)</f>
        <v>1</v>
      </c>
      <c r="CW74">
        <f>IF('9. Score precedent'!$C$3="Score",1,8)</f>
        <v>1</v>
      </c>
      <c r="CX74">
        <f>IF('9. Score precedent'!$C$3="Score",1,7)</f>
        <v>1</v>
      </c>
      <c r="CY74">
        <f>IF('9. Score precedent'!$C$3="Score",1,7)</f>
        <v>1</v>
      </c>
      <c r="CZ74">
        <f>IF('9. Score precedent'!$C$3="Score",1,7)</f>
        <v>1</v>
      </c>
      <c r="DA74">
        <f>IF('9. Score precedent'!$C$3="Score",1,5)</f>
        <v>1</v>
      </c>
    </row>
    <row r="75" spans="5:105" x14ac:dyDescent="0.35">
      <c r="E75">
        <f>IF('9. Score precedent'!$C$3="Score",,)</f>
        <v>0</v>
      </c>
      <c r="P75">
        <f>IF('9. Score precedent'!$C$3="Score",,)</f>
        <v>0</v>
      </c>
      <c r="Q75">
        <f>IF('9. Score precedent'!$C$3="Score",,)</f>
        <v>0</v>
      </c>
      <c r="R75">
        <f>IF('9. Score precedent'!$C$3="Score",,)</f>
        <v>0</v>
      </c>
      <c r="S75">
        <f>IF('9. Score precedent'!$C$3="Score",,)</f>
        <v>0</v>
      </c>
      <c r="T75">
        <f>IF('9. Score precedent'!$C$3="Score",,)</f>
        <v>0</v>
      </c>
      <c r="U75">
        <f>IF('9. Score precedent'!$C$3="Score",,TOTAL)</f>
        <v>0</v>
      </c>
      <c r="V75">
        <f>IF('9. Score precedent'!$C$3="Score",0,)</f>
        <v>0</v>
      </c>
      <c r="W75">
        <f>IF('9. Score precedent'!$C$3="Score",0,)</f>
        <v>0</v>
      </c>
      <c r="X75">
        <f>IF('9. Score precedent'!$C$3="Score",0,)</f>
        <v>0</v>
      </c>
      <c r="Y75">
        <f>IF('9. Score precedent'!$C$3="Score",0,)</f>
        <v>0</v>
      </c>
      <c r="Z75">
        <f>IF('9. Score precedent'!$C$3="Score",0,)</f>
        <v>0</v>
      </c>
      <c r="AA75">
        <f>IF('9. Score precedent'!$C$3="Score",0,)</f>
        <v>0</v>
      </c>
      <c r="AB75">
        <f>IF('9. Score precedent'!$C$3="Score",1,8)</f>
        <v>1</v>
      </c>
      <c r="AC75">
        <f>IF('9. Score precedent'!$C$3="Score",1,6)</f>
        <v>1</v>
      </c>
      <c r="AD75">
        <f>IF('9. Score precedent'!$C$3="Score",1,6)</f>
        <v>1</v>
      </c>
      <c r="AE75">
        <f>IF('9. Score precedent'!$C$3="Score",1,7)</f>
        <v>1</v>
      </c>
      <c r="AF75">
        <f>IF('9. Score precedent'!$C$3="Score",1,8)</f>
        <v>1</v>
      </c>
      <c r="AG75">
        <f>IF('9. Score precedent'!$C$3="Score",1,6)</f>
        <v>1</v>
      </c>
      <c r="AH75">
        <f>IF('9. Score precedent'!$C$3="Score",1,6)</f>
        <v>1</v>
      </c>
      <c r="AI75">
        <f>IF('9. Score precedent'!$C$3="Score",2,9)</f>
        <v>2</v>
      </c>
      <c r="AJ75">
        <f>IF('9. Score precedent'!$C$3="Score",2,10)</f>
        <v>2</v>
      </c>
      <c r="AK75">
        <f>IF('9. Score precedent'!$C$3="Score",1,8)</f>
        <v>1</v>
      </c>
      <c r="AL75">
        <f>IF('9. Score precedent'!$C$3="Score",1,7)</f>
        <v>1</v>
      </c>
      <c r="AM75">
        <f>IF('9. Score precedent'!$C$3="Score",1,7)</f>
        <v>1</v>
      </c>
      <c r="AN75">
        <f>IF('9. Score precedent'!$C$3="Score",1,8)</f>
        <v>1</v>
      </c>
      <c r="AO75">
        <f>IF('9. Score precedent'!$C$3="Score",1,6)</f>
        <v>1</v>
      </c>
      <c r="AP75">
        <f>IF('9. Score precedent'!$C$3="Score",1,7)</f>
        <v>1</v>
      </c>
      <c r="AQ75">
        <f>IF('9. Score precedent'!$C$3="Score",1,7)</f>
        <v>1</v>
      </c>
      <c r="AR75">
        <f>IF('9. Score precedent'!$C$3="Score",1,8)</f>
        <v>1</v>
      </c>
      <c r="AS75">
        <f>IF('9. Score precedent'!$C$3="Score",1,8)</f>
        <v>1</v>
      </c>
      <c r="AT75">
        <f>IF('9. Score precedent'!$C$3="Score",1,7)</f>
        <v>1</v>
      </c>
      <c r="AU75">
        <f>IF('9. Score precedent'!$C$3="Score",1,7)</f>
        <v>1</v>
      </c>
      <c r="AV75">
        <f>IF('9. Score precedent'!$C$3="Score",1,7)</f>
        <v>1</v>
      </c>
      <c r="AW75">
        <f>IF('9. Score precedent'!$C$3="Score",1,5)</f>
        <v>1</v>
      </c>
      <c r="AX75">
        <f>IF('9. Score precedent'!$C$3="Score",0,2)</f>
        <v>0</v>
      </c>
      <c r="AY75">
        <f>IF('9. Score precedent'!$C$3="Score",1,5)</f>
        <v>1</v>
      </c>
      <c r="AZ75">
        <f>IF('9. Score precedent'!$C$3="Score",1,6)</f>
        <v>1</v>
      </c>
      <c r="BA75">
        <f>IF('9. Score precedent'!$C$3="Score",1,6)</f>
        <v>1</v>
      </c>
      <c r="BB75">
        <f>IF('9. Score precedent'!$C$3="Score",1,5)</f>
        <v>1</v>
      </c>
      <c r="BC75">
        <f>IF('9. Score precedent'!$C$3="Score",1,7)</f>
        <v>1</v>
      </c>
      <c r="BD75">
        <f>IF('9. Score precedent'!$C$3="Score",1,8)</f>
        <v>1</v>
      </c>
      <c r="BE75">
        <f>IF('9. Score precedent'!$C$3="Score",1,6)</f>
        <v>1</v>
      </c>
      <c r="BF75">
        <f>IF('9. Score precedent'!$C$3="Score",1,6)</f>
        <v>1</v>
      </c>
      <c r="BG75">
        <f>IF('9. Score precedent'!$C$3="Score",1,6)</f>
        <v>1</v>
      </c>
      <c r="BH75">
        <f>IF('9. Score precedent'!$C$3="Score",1,8)</f>
        <v>1</v>
      </c>
      <c r="BI75">
        <f>IF('9. Score precedent'!$C$3="Score",1,8)</f>
        <v>1</v>
      </c>
      <c r="BJ75">
        <f>IF('9. Score precedent'!$C$3="Score",1,8)</f>
        <v>1</v>
      </c>
      <c r="BK75">
        <f>IF('9. Score precedent'!$C$3="Score",1,8)</f>
        <v>1</v>
      </c>
      <c r="BL75">
        <f>IF('9. Score precedent'!$C$3="Score",1,8)</f>
        <v>1</v>
      </c>
      <c r="BM75">
        <f>IF('9. Score precedent'!$C$3="Score",1,7)</f>
        <v>1</v>
      </c>
      <c r="BN75">
        <f>IF('9. Score precedent'!$C$3="Score",1,6)</f>
        <v>1</v>
      </c>
      <c r="BO75">
        <f>IF('9. Score precedent'!$C$3="Score",1,6)</f>
        <v>1</v>
      </c>
      <c r="BP75">
        <f>IF('9. Score precedent'!$C$3="Score",1,8)</f>
        <v>1</v>
      </c>
      <c r="BQ75">
        <f>IF('9. Score precedent'!$C$3="Score",1,7)</f>
        <v>1</v>
      </c>
      <c r="BR75">
        <f>IF('9. Score precedent'!$C$3="Score",1,5)</f>
        <v>1</v>
      </c>
      <c r="BS75">
        <f>IF('9. Score precedent'!$C$3="Score",1,6)</f>
        <v>1</v>
      </c>
      <c r="BT75">
        <f>IF('9. Score precedent'!$C$3="Score",1,7)</f>
        <v>1</v>
      </c>
      <c r="BU75">
        <f>IF('9. Score precedent'!$C$3="Score",1,6)</f>
        <v>1</v>
      </c>
      <c r="BV75">
        <f>IF('9. Score precedent'!$C$3="Score",1,5)</f>
        <v>1</v>
      </c>
      <c r="BW75">
        <f>IF('9. Score precedent'!$C$3="Score",1,5)</f>
        <v>1</v>
      </c>
      <c r="BX75">
        <f>IF('9. Score precedent'!$C$3="Score",1,7)</f>
        <v>1</v>
      </c>
      <c r="BY75">
        <f>IF('9. Score precedent'!$C$3="Score",1,7)</f>
        <v>1</v>
      </c>
      <c r="BZ75">
        <f>IF('9. Score precedent'!$C$3="Score",1,6)</f>
        <v>1</v>
      </c>
      <c r="CA75">
        <f>IF('9. Score precedent'!$C$3="Score",1,5)</f>
        <v>1</v>
      </c>
      <c r="CB75">
        <f>IF('9. Score precedent'!$C$3="Score",1,5)</f>
        <v>1</v>
      </c>
      <c r="CC75">
        <f>IF('9. Score precedent'!$C$3="Score",0,3)</f>
        <v>0</v>
      </c>
      <c r="CD75">
        <f>IF('9. Score precedent'!$C$3="Score",0,1)</f>
        <v>0</v>
      </c>
      <c r="CE75">
        <f>IF('9. Score precedent'!$C$3="Score",0,1)</f>
        <v>0</v>
      </c>
      <c r="CF75">
        <f>IF('9. Score precedent'!$C$3="Score",0,1)</f>
        <v>0</v>
      </c>
      <c r="CG75">
        <f>IF('9. Score precedent'!$C$3="Score",0,1)</f>
        <v>0</v>
      </c>
      <c r="CH75">
        <f>IF('9. Score precedent'!$C$3="Score",0,2)</f>
        <v>0</v>
      </c>
      <c r="CI75">
        <f>IF('9. Score precedent'!$C$3="Score",1,4)</f>
        <v>1</v>
      </c>
      <c r="CJ75">
        <f>IF('9. Score precedent'!$C$3="Score",0,3)</f>
        <v>0</v>
      </c>
      <c r="CK75">
        <f>IF('9. Score precedent'!$C$3="Score",1,4)</f>
        <v>1</v>
      </c>
      <c r="CL75">
        <f>IF('9. Score precedent'!$C$3="Score",1,7)</f>
        <v>1</v>
      </c>
      <c r="CM75">
        <f>IF('9. Score precedent'!$C$3="Score",1,8)</f>
        <v>1</v>
      </c>
      <c r="CN75">
        <f>IF('9. Score precedent'!$C$3="Score",1,6)</f>
        <v>1</v>
      </c>
      <c r="CO75">
        <f>IF('9. Score precedent'!$C$3="Score",1,5)</f>
        <v>1</v>
      </c>
      <c r="CP75">
        <f>IF('9. Score precedent'!$C$3="Score",1,6)</f>
        <v>1</v>
      </c>
      <c r="CQ75">
        <f>IF('9. Score precedent'!$C$3="Score",1,6)</f>
        <v>1</v>
      </c>
      <c r="CR75">
        <f>IF('9. Score precedent'!$C$3="Score",1,6)</f>
        <v>1</v>
      </c>
      <c r="CS75">
        <f>IF('9. Score precedent'!$C$3="Score",1,6)</f>
        <v>1</v>
      </c>
      <c r="CT75">
        <f>IF('9. Score precedent'!$C$3="Score",1,6)</f>
        <v>1</v>
      </c>
      <c r="CU75">
        <f>IF('9. Score precedent'!$C$3="Score",1,8)</f>
        <v>1</v>
      </c>
      <c r="CV75">
        <f>IF('9. Score precedent'!$C$3="Score",1,8)</f>
        <v>1</v>
      </c>
      <c r="CW75">
        <f>IF('9. Score precedent'!$C$3="Score",1,7)</f>
        <v>1</v>
      </c>
      <c r="CX75">
        <f>IF('9. Score precedent'!$C$3="Score",1,7)</f>
        <v>1</v>
      </c>
      <c r="CY75">
        <f>IF('9. Score precedent'!$C$3="Score",1,8)</f>
        <v>1</v>
      </c>
      <c r="CZ75">
        <f>IF('9. Score precedent'!$C$3="Score",1,6)</f>
        <v>1</v>
      </c>
      <c r="DA75">
        <f>IF('9. Score precedent'!$C$3="Score",1,6)</f>
        <v>1</v>
      </c>
    </row>
    <row r="76" spans="5:105" x14ac:dyDescent="0.35">
      <c r="E76">
        <f>IF('9. Score precedent'!$C$3="Score",,)</f>
        <v>0</v>
      </c>
      <c r="P76">
        <f>IF('9. Score precedent'!$C$3="Score",,)</f>
        <v>0</v>
      </c>
      <c r="Q76">
        <f>IF('9. Score precedent'!$C$3="Score",,)</f>
        <v>0</v>
      </c>
      <c r="R76">
        <f>IF('9. Score precedent'!$C$3="Score",,)</f>
        <v>0</v>
      </c>
      <c r="S76">
        <f>IF('9. Score precedent'!$C$3="Score",,)</f>
        <v>0</v>
      </c>
      <c r="T76">
        <f>IF('9. Score precedent'!$C$3="Score",,)</f>
        <v>0</v>
      </c>
      <c r="U76">
        <f>IF('9. Score precedent'!$C$3="Score",,TOTAL)</f>
        <v>0</v>
      </c>
      <c r="V76">
        <f>IF('9. Score precedent'!$C$3="Score",0,)</f>
        <v>0</v>
      </c>
      <c r="W76">
        <f>IF('9. Score precedent'!$C$3="Score",0,)</f>
        <v>0</v>
      </c>
      <c r="X76">
        <f>IF('9. Score precedent'!$C$3="Score",0,)</f>
        <v>0</v>
      </c>
      <c r="Y76">
        <f>IF('9. Score precedent'!$C$3="Score",0,)</f>
        <v>0</v>
      </c>
      <c r="Z76">
        <f>IF('9. Score precedent'!$C$3="Score",0,)</f>
        <v>0</v>
      </c>
      <c r="AA76">
        <f>IF('9. Score precedent'!$C$3="Score",0,)</f>
        <v>0</v>
      </c>
      <c r="AB76">
        <f>IF('9. Score precedent'!$C$3="Score",0,2)</f>
        <v>0</v>
      </c>
      <c r="AC76">
        <f>IF('9. Score precedent'!$C$3="Score",1,5)</f>
        <v>1</v>
      </c>
      <c r="AD76">
        <f>IF('9. Score precedent'!$C$3="Score",1,6)</f>
        <v>1</v>
      </c>
      <c r="AE76">
        <f>IF('9. Score precedent'!$C$3="Score",1,4)</f>
        <v>1</v>
      </c>
      <c r="AF76">
        <f>IF('9. Score precedent'!$C$3="Score",0,2)</f>
        <v>0</v>
      </c>
      <c r="AG76">
        <f>IF('9. Score precedent'!$C$3="Score",0,2)</f>
        <v>0</v>
      </c>
      <c r="AH76">
        <f>IF('9. Score precedent'!$C$3="Score",1,6)</f>
        <v>1</v>
      </c>
      <c r="AI76">
        <f>IF('9. Score precedent'!$C$3="Score",1,7)</f>
        <v>1</v>
      </c>
      <c r="AJ76">
        <f>IF('9. Score precedent'!$C$3="Score",1,8)</f>
        <v>1</v>
      </c>
      <c r="AK76">
        <f>IF('9. Score precedent'!$C$3="Score",2,9)</f>
        <v>2</v>
      </c>
      <c r="AL76">
        <f>IF('9. Score precedent'!$C$3="Score",2,9)</f>
        <v>2</v>
      </c>
      <c r="AM76">
        <f>IF('9. Score precedent'!$C$3="Score",1,8)</f>
        <v>1</v>
      </c>
      <c r="AN76">
        <f>IF('9. Score precedent'!$C$3="Score",1,8)</f>
        <v>1</v>
      </c>
      <c r="AO76">
        <f>IF('9. Score precedent'!$C$3="Score",1,8)</f>
        <v>1</v>
      </c>
      <c r="AP76">
        <f>IF('9. Score precedent'!$C$3="Score",2,9)</f>
        <v>2</v>
      </c>
      <c r="AQ76">
        <f>IF('9. Score precedent'!$C$3="Score",1,7)</f>
        <v>1</v>
      </c>
      <c r="AR76">
        <f>IF('9. Score precedent'!$C$3="Score",1,8)</f>
        <v>1</v>
      </c>
      <c r="AS76">
        <f>IF('9. Score precedent'!$C$3="Score",1,8)</f>
        <v>1</v>
      </c>
      <c r="AT76">
        <f>IF('9. Score precedent'!$C$3="Score",1,8)</f>
        <v>1</v>
      </c>
      <c r="AU76">
        <f>IF('9. Score precedent'!$C$3="Score",2,11)</f>
        <v>2</v>
      </c>
      <c r="AV76">
        <f>IF('9. Score precedent'!$C$3="Score",2,9)</f>
        <v>2</v>
      </c>
      <c r="AW76">
        <f>IF('9. Score precedent'!$C$3="Score",1,7)</f>
        <v>1</v>
      </c>
      <c r="AX76">
        <f>IF('9. Score precedent'!$C$3="Score",1,6)</f>
        <v>1</v>
      </c>
      <c r="AY76">
        <f>IF('9. Score precedent'!$C$3="Score",1,8)</f>
        <v>1</v>
      </c>
      <c r="AZ76">
        <f>IF('9. Score precedent'!$C$3="Score",2,10)</f>
        <v>2</v>
      </c>
      <c r="BA76">
        <f>IF('9. Score precedent'!$C$3="Score",2,10)</f>
        <v>2</v>
      </c>
      <c r="BB76">
        <f>IF('9. Score precedent'!$C$3="Score",2,10)</f>
        <v>2</v>
      </c>
      <c r="BC76">
        <f>IF('9. Score precedent'!$C$3="Score",1,7)</f>
        <v>1</v>
      </c>
      <c r="BD76">
        <f>IF('9. Score precedent'!$C$3="Score",1,6)</f>
        <v>1</v>
      </c>
      <c r="BE76">
        <f>IF('9. Score precedent'!$C$3="Score",1,7)</f>
        <v>1</v>
      </c>
      <c r="BF76">
        <f>IF('9. Score precedent'!$C$3="Score",1,7)</f>
        <v>1</v>
      </c>
      <c r="BG76">
        <f>IF('9. Score precedent'!$C$3="Score",2,10)</f>
        <v>2</v>
      </c>
      <c r="BH76">
        <f>IF('9. Score precedent'!$C$3="Score",2,9)</f>
        <v>2</v>
      </c>
      <c r="BI76">
        <f>IF('9. Score precedent'!$C$3="Score",2,9)</f>
        <v>2</v>
      </c>
      <c r="BJ76">
        <f>IF('9. Score precedent'!$C$3="Score",1,8)</f>
        <v>1</v>
      </c>
      <c r="BK76">
        <f>IF('9. Score precedent'!$C$3="Score",1,8)</f>
        <v>1</v>
      </c>
      <c r="BL76">
        <f>IF('9. Score precedent'!$C$3="Score",2,9)</f>
        <v>2</v>
      </c>
      <c r="BM76">
        <f>IF('9. Score precedent'!$C$3="Score",2,10)</f>
        <v>2</v>
      </c>
      <c r="BN76">
        <f>IF('9. Score precedent'!$C$3="Score",1,8)</f>
        <v>1</v>
      </c>
      <c r="BO76">
        <f>IF('9. Score precedent'!$C$3="Score",1,8)</f>
        <v>1</v>
      </c>
      <c r="BP76">
        <f>IF('9. Score precedent'!$C$3="Score",1,8)</f>
        <v>1</v>
      </c>
      <c r="BQ76">
        <f>IF('9. Score precedent'!$C$3="Score",2,10)</f>
        <v>2</v>
      </c>
      <c r="BR76">
        <f>IF('9. Score precedent'!$C$3="Score",2,11)</f>
        <v>2</v>
      </c>
      <c r="BS76">
        <f>IF('9. Score precedent'!$C$3="Score",2,12)</f>
        <v>2</v>
      </c>
      <c r="BT76">
        <f>IF('9. Score precedent'!$C$3="Score",2,11)</f>
        <v>2</v>
      </c>
      <c r="BU76">
        <f>IF('9. Score precedent'!$C$3="Score",2,9)</f>
        <v>2</v>
      </c>
      <c r="BV76">
        <f>IF('9. Score precedent'!$C$3="Score",2,9)</f>
        <v>2</v>
      </c>
      <c r="BW76">
        <f>IF('9. Score precedent'!$C$3="Score",2,10)</f>
        <v>2</v>
      </c>
      <c r="BX76">
        <f>IF('9. Score precedent'!$C$3="Score",2,10)</f>
        <v>2</v>
      </c>
      <c r="BY76">
        <f>IF('9. Score precedent'!$C$3="Score",2,12)</f>
        <v>2</v>
      </c>
      <c r="BZ76">
        <f>IF('9. Score precedent'!$C$3="Score",2,10)</f>
        <v>2</v>
      </c>
      <c r="CA76">
        <f>IF('9. Score precedent'!$C$3="Score",2,9)</f>
        <v>2</v>
      </c>
      <c r="CB76">
        <f>IF('9. Score precedent'!$C$3="Score",2,9)</f>
        <v>2</v>
      </c>
      <c r="CC76">
        <f>IF('9. Score precedent'!$C$3="Score",2,10)</f>
        <v>2</v>
      </c>
      <c r="CD76">
        <f>IF('9. Score precedent'!$C$3="Score",2,12)</f>
        <v>2</v>
      </c>
      <c r="CE76">
        <f>IF('9. Score precedent'!$C$3="Score",2,10)</f>
        <v>2</v>
      </c>
      <c r="CF76">
        <f>IF('9. Score precedent'!$C$3="Score",1,7)</f>
        <v>1</v>
      </c>
      <c r="CG76">
        <f>IF('9. Score precedent'!$C$3="Score",1,7)</f>
        <v>1</v>
      </c>
      <c r="CH76">
        <f>IF('9. Score precedent'!$C$3="Score",2,9)</f>
        <v>2</v>
      </c>
      <c r="CI76">
        <f>IF('9. Score precedent'!$C$3="Score",2,10)</f>
        <v>2</v>
      </c>
      <c r="CJ76">
        <f>IF('9. Score precedent'!$C$3="Score",2,9)</f>
        <v>2</v>
      </c>
      <c r="CK76">
        <f>IF('9. Score precedent'!$C$3="Score",1,6)</f>
        <v>1</v>
      </c>
      <c r="CL76">
        <f>IF('9. Score precedent'!$C$3="Score",1,4)</f>
        <v>1</v>
      </c>
      <c r="CM76">
        <f>IF('9. Score precedent'!$C$3="Score",0,3)</f>
        <v>0</v>
      </c>
      <c r="CN76">
        <f>IF('9. Score precedent'!$C$3="Score",0,3)</f>
        <v>0</v>
      </c>
      <c r="CO76">
        <f>IF('9. Score precedent'!$C$3="Score",0,2)</f>
        <v>0</v>
      </c>
      <c r="CP76">
        <f>IF('9. Score precedent'!$C$3="Score",0,2)</f>
        <v>0</v>
      </c>
      <c r="CQ76">
        <f>IF('9. Score precedent'!$C$3="Score",0,2)</f>
        <v>0</v>
      </c>
      <c r="CR76">
        <f>IF('9. Score precedent'!$C$3="Score",0,2)</f>
        <v>0</v>
      </c>
      <c r="CS76">
        <f>IF('9. Score precedent'!$C$3="Score",1,5)</f>
        <v>1</v>
      </c>
      <c r="CT76">
        <f>IF('9. Score precedent'!$C$3="Score",1,6)</f>
        <v>1</v>
      </c>
      <c r="CU76">
        <f>IF('9. Score precedent'!$C$3="Score",1,6)</f>
        <v>1</v>
      </c>
      <c r="CV76">
        <f>IF('9. Score precedent'!$C$3="Score",1,6)</f>
        <v>1</v>
      </c>
      <c r="CW76">
        <f>IF('9. Score precedent'!$C$3="Score",1,6)</f>
        <v>1</v>
      </c>
      <c r="CX76">
        <f>IF('9. Score precedent'!$C$3="Score",1,8)</f>
        <v>1</v>
      </c>
      <c r="CY76">
        <f>IF('9. Score precedent'!$C$3="Score",2,10)</f>
        <v>2</v>
      </c>
      <c r="CZ76">
        <f>IF('9. Score precedent'!$C$3="Score",0,7)</f>
        <v>0</v>
      </c>
      <c r="DA76">
        <f>IF('9. Score precedent'!$C$3="Score",0,6)</f>
        <v>0</v>
      </c>
    </row>
    <row r="77" spans="5:105" x14ac:dyDescent="0.35">
      <c r="E77">
        <f>IF('9. Score precedent'!$C$3="Score",,)</f>
        <v>0</v>
      </c>
      <c r="P77">
        <f>IF('9. Score precedent'!$C$3="Score",,)</f>
        <v>0</v>
      </c>
      <c r="Q77">
        <f>IF('9. Score precedent'!$C$3="Score",,)</f>
        <v>0</v>
      </c>
      <c r="R77">
        <f>IF('9. Score precedent'!$C$3="Score",,)</f>
        <v>0</v>
      </c>
      <c r="S77">
        <f>IF('9. Score precedent'!$C$3="Score",,)</f>
        <v>0</v>
      </c>
      <c r="T77">
        <f>IF('9. Score precedent'!$C$3="Score",,)</f>
        <v>0</v>
      </c>
      <c r="U77">
        <f>IF('9. Score precedent'!$C$3="Score",,TOTAL)</f>
        <v>0</v>
      </c>
      <c r="V77">
        <f>IF('9. Score precedent'!$C$3="Score",0,)</f>
        <v>0</v>
      </c>
      <c r="W77">
        <f>IF('9. Score precedent'!$C$3="Score",0,)</f>
        <v>0</v>
      </c>
      <c r="X77">
        <f>IF('9. Score precedent'!$C$3="Score",0,)</f>
        <v>0</v>
      </c>
      <c r="Y77">
        <f>IF('9. Score precedent'!$C$3="Score",0,)</f>
        <v>0</v>
      </c>
      <c r="Z77">
        <f>IF('9. Score precedent'!$C$3="Score",0,)</f>
        <v>0</v>
      </c>
      <c r="AA77">
        <f>IF('9. Score precedent'!$C$3="Score",0,)</f>
        <v>0</v>
      </c>
      <c r="AB77">
        <f>IF('9. Score precedent'!$C$3="Score",1,4)</f>
        <v>1</v>
      </c>
      <c r="AC77">
        <f>IF('9. Score precedent'!$C$3="Score",1,6)</f>
        <v>1</v>
      </c>
      <c r="AD77">
        <f>IF('9. Score precedent'!$C$3="Score",1,6)</f>
        <v>1</v>
      </c>
      <c r="AE77">
        <f>IF('9. Score precedent'!$C$3="Score",1,5)</f>
        <v>1</v>
      </c>
      <c r="AF77">
        <f>IF('9. Score precedent'!$C$3="Score",1,5)</f>
        <v>1</v>
      </c>
      <c r="AG77">
        <f>IF('9. Score precedent'!$C$3="Score",1,5)</f>
        <v>1</v>
      </c>
      <c r="AH77">
        <f>IF('9. Score precedent'!$C$3="Score",1,8)</f>
        <v>1</v>
      </c>
      <c r="AI77">
        <f>IF('9. Score precedent'!$C$3="Score",2,10)</f>
        <v>2</v>
      </c>
      <c r="AJ77">
        <f>IF('9. Score precedent'!$C$3="Score",2,10)</f>
        <v>2</v>
      </c>
      <c r="AK77">
        <f>IF('9. Score precedent'!$C$3="Score",2,10)</f>
        <v>2</v>
      </c>
      <c r="AL77">
        <f>IF('9. Score precedent'!$C$3="Score",2,9)</f>
        <v>2</v>
      </c>
      <c r="AM77">
        <f>IF('9. Score precedent'!$C$3="Score",2,9)</f>
        <v>2</v>
      </c>
      <c r="AN77">
        <f>IF('9. Score precedent'!$C$3="Score",2,9)</f>
        <v>2</v>
      </c>
      <c r="AO77">
        <f>IF('9. Score precedent'!$C$3="Score",1,8)</f>
        <v>1</v>
      </c>
      <c r="AP77">
        <f>IF('9. Score precedent'!$C$3="Score",2,10)</f>
        <v>2</v>
      </c>
      <c r="AQ77">
        <f>IF('9. Score precedent'!$C$3="Score",1,8)</f>
        <v>1</v>
      </c>
      <c r="AR77">
        <f>IF('9. Score precedent'!$C$3="Score",1,8)</f>
        <v>1</v>
      </c>
      <c r="AS77">
        <f>IF('9. Score precedent'!$C$3="Score",1,8)</f>
        <v>1</v>
      </c>
      <c r="AT77">
        <f>IF('9. Score precedent'!$C$3="Score",2,10)</f>
        <v>2</v>
      </c>
      <c r="AU77">
        <f>IF('9. Score precedent'!$C$3="Score",2,13)</f>
        <v>2</v>
      </c>
      <c r="AV77">
        <f>IF('9. Score precedent'!$C$3="Score",2,11)</f>
        <v>2</v>
      </c>
      <c r="AW77">
        <f>IF('9. Score precedent'!$C$3="Score",1,8)</f>
        <v>1</v>
      </c>
      <c r="AX77">
        <f>IF('9. Score precedent'!$C$3="Score",1,7)</f>
        <v>1</v>
      </c>
      <c r="AY77">
        <f>IF('9. Score precedent'!$C$3="Score",1,7)</f>
        <v>1</v>
      </c>
      <c r="AZ77">
        <f>IF('9. Score precedent'!$C$3="Score",2,9)</f>
        <v>2</v>
      </c>
      <c r="BA77">
        <f>IF('9. Score precedent'!$C$3="Score",2,11)</f>
        <v>2</v>
      </c>
      <c r="BB77">
        <f>IF('9. Score precedent'!$C$3="Score",1,6)</f>
        <v>1</v>
      </c>
      <c r="BC77">
        <f>IF('9. Score precedent'!$C$3="Score",1,4)</f>
        <v>1</v>
      </c>
      <c r="BD77">
        <f>IF('9. Score precedent'!$C$3="Score",0,3)</f>
        <v>0</v>
      </c>
      <c r="BE77">
        <f>IF('9. Score precedent'!$C$3="Score",1,5)</f>
        <v>1</v>
      </c>
      <c r="BF77">
        <f>IF('9. Score precedent'!$C$3="Score",1,7)</f>
        <v>1</v>
      </c>
      <c r="BG77">
        <f>IF('9. Score precedent'!$C$3="Score",2,10)</f>
        <v>2</v>
      </c>
      <c r="BH77">
        <f>IF('9. Score precedent'!$C$3="Score",2,9)</f>
        <v>2</v>
      </c>
      <c r="BI77">
        <f>IF('9. Score precedent'!$C$3="Score",1,8)</f>
        <v>1</v>
      </c>
      <c r="BJ77">
        <f>IF('9. Score precedent'!$C$3="Score",2,10)</f>
        <v>2</v>
      </c>
      <c r="BK77">
        <f>IF('9. Score precedent'!$C$3="Score",2,9)</f>
        <v>2</v>
      </c>
      <c r="BL77">
        <f>IF('9. Score precedent'!$C$3="Score",2,10)</f>
        <v>2</v>
      </c>
      <c r="BM77">
        <f>IF('9. Score precedent'!$C$3="Score",2,10)</f>
        <v>2</v>
      </c>
      <c r="BN77">
        <f>IF('9. Score precedent'!$C$3="Score",2,10)</f>
        <v>2</v>
      </c>
      <c r="BO77">
        <f>IF('9. Score precedent'!$C$3="Score",2,9)</f>
        <v>2</v>
      </c>
      <c r="BP77">
        <f>IF('9. Score precedent'!$C$3="Score",1,8)</f>
        <v>1</v>
      </c>
      <c r="BQ77">
        <f>IF('9. Score precedent'!$C$3="Score",2,10)</f>
        <v>2</v>
      </c>
      <c r="BR77">
        <f>IF('9. Score precedent'!$C$3="Score",2,11)</f>
        <v>2</v>
      </c>
      <c r="BS77">
        <f>IF('9. Score precedent'!$C$3="Score",2,11)</f>
        <v>2</v>
      </c>
      <c r="BT77">
        <f>IF('9. Score precedent'!$C$3="Score",2,11)</f>
        <v>2</v>
      </c>
      <c r="BU77">
        <f>IF('9. Score precedent'!$C$3="Score",2,10)</f>
        <v>2</v>
      </c>
      <c r="BV77">
        <f>IF('9. Score precedent'!$C$3="Score",2,10)</f>
        <v>2</v>
      </c>
      <c r="BW77">
        <f>IF('9. Score precedent'!$C$3="Score",2,10)</f>
        <v>2</v>
      </c>
      <c r="BX77">
        <f>IF('9. Score precedent'!$C$3="Score",2,9)</f>
        <v>2</v>
      </c>
      <c r="BY77">
        <f>IF('9. Score precedent'!$C$3="Score",1,7)</f>
        <v>1</v>
      </c>
      <c r="BZ77">
        <f>IF('9. Score precedent'!$C$3="Score",1,5)</f>
        <v>1</v>
      </c>
      <c r="CA77">
        <f>IF('9. Score precedent'!$C$3="Score",1,8)</f>
        <v>1</v>
      </c>
      <c r="CB77">
        <f>IF('9. Score precedent'!$C$3="Score",2,9)</f>
        <v>2</v>
      </c>
      <c r="CC77">
        <f>IF('9. Score precedent'!$C$3="Score",2,10)</f>
        <v>2</v>
      </c>
      <c r="CD77">
        <f>IF('9. Score precedent'!$C$3="Score",2,10)</f>
        <v>2</v>
      </c>
      <c r="CE77">
        <f>IF('9. Score precedent'!$C$3="Score",2,9)</f>
        <v>2</v>
      </c>
      <c r="CF77">
        <f>IF('9. Score precedent'!$C$3="Score",1,8)</f>
        <v>1</v>
      </c>
      <c r="CG77">
        <f>IF('9. Score precedent'!$C$3="Score",2,9)</f>
        <v>2</v>
      </c>
      <c r="CH77">
        <f>IF('9. Score precedent'!$C$3="Score",1,8)</f>
        <v>1</v>
      </c>
      <c r="CI77">
        <f>IF('9. Score precedent'!$C$3="Score",2,12)</f>
        <v>2</v>
      </c>
      <c r="CJ77">
        <f>IF('9. Score precedent'!$C$3="Score",2,10)</f>
        <v>2</v>
      </c>
      <c r="CK77">
        <f>IF('9. Score precedent'!$C$3="Score",2,9)</f>
        <v>2</v>
      </c>
      <c r="CL77">
        <f>IF('9. Score precedent'!$C$3="Score",2,9)</f>
        <v>2</v>
      </c>
      <c r="CM77">
        <f>IF('9. Score precedent'!$C$3="Score",1,8)</f>
        <v>1</v>
      </c>
      <c r="CN77">
        <f>IF('9. Score precedent'!$C$3="Score",1,8)</f>
        <v>1</v>
      </c>
      <c r="CO77">
        <f>IF('9. Score precedent'!$C$3="Score",1,5)</f>
        <v>1</v>
      </c>
      <c r="CP77">
        <f>IF('9. Score precedent'!$C$3="Score",0,2)</f>
        <v>0</v>
      </c>
      <c r="CQ77">
        <f>IF('9. Score precedent'!$C$3="Score",0,2)</f>
        <v>0</v>
      </c>
      <c r="CR77">
        <f>IF('9. Score precedent'!$C$3="Score",0,2)</f>
        <v>0</v>
      </c>
      <c r="CS77">
        <f>IF('9. Score precedent'!$C$3="Score",1,5)</f>
        <v>1</v>
      </c>
      <c r="CT77">
        <f>IF('9. Score precedent'!$C$3="Score",1,8)</f>
        <v>1</v>
      </c>
      <c r="CU77">
        <f>IF('9. Score precedent'!$C$3="Score",1,8)</f>
        <v>1</v>
      </c>
      <c r="CV77">
        <f>IF('9. Score precedent'!$C$3="Score",1,8)</f>
        <v>1</v>
      </c>
      <c r="CW77">
        <f>IF('9. Score precedent'!$C$3="Score",1,7)</f>
        <v>1</v>
      </c>
      <c r="CX77">
        <f>IF('9. Score precedent'!$C$3="Score",2,10)</f>
        <v>2</v>
      </c>
      <c r="CY77">
        <f>IF('9. Score precedent'!$C$3="Score",2,11)</f>
        <v>2</v>
      </c>
      <c r="CZ77">
        <f>IF('9. Score precedent'!$C$3="Score",0,8)</f>
        <v>0</v>
      </c>
      <c r="DA77">
        <f>IF('9. Score precedent'!$C$3="Score",0,6)</f>
        <v>0</v>
      </c>
    </row>
    <row r="78" spans="5:105" x14ac:dyDescent="0.35">
      <c r="E78">
        <f>IF('9. Score precedent'!$C$3="Score",,)</f>
        <v>0</v>
      </c>
      <c r="P78">
        <f>IF('9. Score precedent'!$C$3="Score",,)</f>
        <v>0</v>
      </c>
      <c r="Q78">
        <f>IF('9. Score precedent'!$C$3="Score",,)</f>
        <v>0</v>
      </c>
      <c r="R78">
        <f>IF('9. Score precedent'!$C$3="Score",,)</f>
        <v>0</v>
      </c>
      <c r="S78">
        <f>IF('9. Score precedent'!$C$3="Score",,)</f>
        <v>0</v>
      </c>
      <c r="T78">
        <f>IF('9. Score precedent'!$C$3="Score",,)</f>
        <v>0</v>
      </c>
      <c r="U78">
        <f>IF('9. Score precedent'!$C$3="Score",,TOTAL)</f>
        <v>0</v>
      </c>
      <c r="V78">
        <f>IF('9. Score precedent'!$C$3="Score",0,)</f>
        <v>0</v>
      </c>
      <c r="W78">
        <f>IF('9. Score precedent'!$C$3="Score",0,)</f>
        <v>0</v>
      </c>
      <c r="X78">
        <f>IF('9. Score precedent'!$C$3="Score",0,)</f>
        <v>0</v>
      </c>
      <c r="Y78">
        <f>IF('9. Score precedent'!$C$3="Score",0,)</f>
        <v>0</v>
      </c>
      <c r="Z78">
        <f>IF('9. Score precedent'!$C$3="Score",0,)</f>
        <v>0</v>
      </c>
      <c r="AA78">
        <f>IF('9. Score precedent'!$C$3="Score",0,)</f>
        <v>0</v>
      </c>
      <c r="AB78">
        <f>IF('9. Score precedent'!$C$3="Score",0,2)</f>
        <v>0</v>
      </c>
      <c r="AC78">
        <f>IF('9. Score precedent'!$C$3="Score",1,5)</f>
        <v>1</v>
      </c>
      <c r="AD78">
        <f>IF('9. Score precedent'!$C$3="Score",1,6)</f>
        <v>1</v>
      </c>
      <c r="AE78">
        <f>IF('9. Score precedent'!$C$3="Score",1,6)</f>
        <v>1</v>
      </c>
      <c r="AF78">
        <f>IF('9. Score precedent'!$C$3="Score",1,5)</f>
        <v>1</v>
      </c>
      <c r="AG78">
        <f>IF('9. Score precedent'!$C$3="Score",1,5)</f>
        <v>1</v>
      </c>
      <c r="AH78">
        <f>IF('9. Score precedent'!$C$3="Score",1,5)</f>
        <v>1</v>
      </c>
      <c r="AI78">
        <f>IF('9. Score precedent'!$C$3="Score",1,5)</f>
        <v>1</v>
      </c>
      <c r="AJ78">
        <f>IF('9. Score precedent'!$C$3="Score",1,6)</f>
        <v>1</v>
      </c>
      <c r="AK78">
        <f>IF('9. Score precedent'!$C$3="Score",1,8)</f>
        <v>1</v>
      </c>
      <c r="AL78">
        <f>IF('9. Score precedent'!$C$3="Score",1,7)</f>
        <v>1</v>
      </c>
      <c r="AM78">
        <f>IF('9. Score precedent'!$C$3="Score",1,7)</f>
        <v>1</v>
      </c>
      <c r="AN78">
        <f>IF('9. Score precedent'!$C$3="Score",1,7)</f>
        <v>1</v>
      </c>
      <c r="AO78">
        <f>IF('9. Score precedent'!$C$3="Score",1,7)</f>
        <v>1</v>
      </c>
      <c r="AP78">
        <f>IF('9. Score precedent'!$C$3="Score",2,9)</f>
        <v>2</v>
      </c>
      <c r="AQ78">
        <f>IF('9. Score precedent'!$C$3="Score",2,9)</f>
        <v>2</v>
      </c>
      <c r="AR78">
        <f>IF('9. Score precedent'!$C$3="Score",1,7)</f>
        <v>1</v>
      </c>
      <c r="AS78">
        <f>IF('9. Score precedent'!$C$3="Score",1,7)</f>
        <v>1</v>
      </c>
      <c r="AT78">
        <f>IF('9. Score precedent'!$C$3="Score",1,7)</f>
        <v>1</v>
      </c>
      <c r="AU78">
        <f>IF('9. Score precedent'!$C$3="Score",1,7)</f>
        <v>1</v>
      </c>
      <c r="AV78">
        <f>IF('9. Score precedent'!$C$3="Score",1,8)</f>
        <v>1</v>
      </c>
      <c r="AW78">
        <f>IF('9. Score precedent'!$C$3="Score",1,7)</f>
        <v>1</v>
      </c>
      <c r="AX78">
        <f>IF('9. Score precedent'!$C$3="Score",1,5)</f>
        <v>1</v>
      </c>
      <c r="AY78">
        <f>IF('9. Score precedent'!$C$3="Score",0,3)</f>
        <v>0</v>
      </c>
      <c r="AZ78">
        <f>IF('9. Score precedent'!$C$3="Score",0,3)</f>
        <v>0</v>
      </c>
      <c r="BA78">
        <f>IF('9. Score precedent'!$C$3="Score",1,7)</f>
        <v>1</v>
      </c>
      <c r="BB78">
        <f>IF('9. Score precedent'!$C$3="Score",1,8)</f>
        <v>1</v>
      </c>
      <c r="BC78">
        <f>IF('9. Score precedent'!$C$3="Score",1,5)</f>
        <v>1</v>
      </c>
      <c r="BD78">
        <f>IF('9. Score precedent'!$C$3="Score",0,3)</f>
        <v>0</v>
      </c>
      <c r="BE78">
        <f>IF('9. Score precedent'!$C$3="Score",1,6)</f>
        <v>1</v>
      </c>
      <c r="BF78">
        <f>IF('9. Score precedent'!$C$3="Score",1,6)</f>
        <v>1</v>
      </c>
      <c r="BG78">
        <f>IF('9. Score precedent'!$C$3="Score",1,7)</f>
        <v>1</v>
      </c>
      <c r="BH78">
        <f>IF('9. Score precedent'!$C$3="Score",2,9)</f>
        <v>2</v>
      </c>
      <c r="BI78">
        <f>IF('9. Score precedent'!$C$3="Score",2,10)</f>
        <v>2</v>
      </c>
      <c r="BJ78">
        <f>IF('9. Score precedent'!$C$3="Score",2,11)</f>
        <v>2</v>
      </c>
      <c r="BK78">
        <f>IF('9. Score precedent'!$C$3="Score",2,12)</f>
        <v>2</v>
      </c>
      <c r="BL78">
        <f>IF('9. Score precedent'!$C$3="Score",2,10)</f>
        <v>2</v>
      </c>
      <c r="BM78">
        <f>IF('9. Score precedent'!$C$3="Score",1,8)</f>
        <v>1</v>
      </c>
      <c r="BN78">
        <f>IF('9. Score precedent'!$C$3="Score",1,7)</f>
        <v>1</v>
      </c>
      <c r="BO78">
        <f>IF('9. Score precedent'!$C$3="Score",1,4)</f>
        <v>1</v>
      </c>
      <c r="BP78">
        <f>IF('9. Score precedent'!$C$3="Score",1,5)</f>
        <v>1</v>
      </c>
      <c r="BQ78">
        <f>IF('9. Score precedent'!$C$3="Score",1,8)</f>
        <v>1</v>
      </c>
      <c r="BR78">
        <f>IF('9. Score precedent'!$C$3="Score",1,8)</f>
        <v>1</v>
      </c>
      <c r="BS78">
        <f>IF('9. Score precedent'!$C$3="Score",1,8)</f>
        <v>1</v>
      </c>
      <c r="BT78">
        <f>IF('9. Score precedent'!$C$3="Score",1,7)</f>
        <v>1</v>
      </c>
      <c r="BU78">
        <f>IF('9. Score precedent'!$C$3="Score",1,7)</f>
        <v>1</v>
      </c>
      <c r="BV78">
        <f>IF('9. Score precedent'!$C$3="Score",1,7)</f>
        <v>1</v>
      </c>
      <c r="BW78">
        <f>IF('9. Score precedent'!$C$3="Score",1,5)</f>
        <v>1</v>
      </c>
      <c r="BX78">
        <f>IF('9. Score precedent'!$C$3="Score",1,5)</f>
        <v>1</v>
      </c>
      <c r="BY78">
        <f>IF('9. Score precedent'!$C$3="Score",1,7)</f>
        <v>1</v>
      </c>
      <c r="BZ78">
        <f>IF('9. Score precedent'!$C$3="Score",1,7)</f>
        <v>1</v>
      </c>
      <c r="CA78">
        <f>IF('9. Score precedent'!$C$3="Score",1,7)</f>
        <v>1</v>
      </c>
      <c r="CB78">
        <f>IF('9. Score precedent'!$C$3="Score",1,7)</f>
        <v>1</v>
      </c>
      <c r="CC78">
        <f>IF('9. Score precedent'!$C$3="Score",2,9)</f>
        <v>2</v>
      </c>
      <c r="CD78">
        <f>IF('9. Score precedent'!$C$3="Score",2,9)</f>
        <v>2</v>
      </c>
      <c r="CE78">
        <f>IF('9. Score precedent'!$C$3="Score",1,7)</f>
        <v>1</v>
      </c>
      <c r="CF78">
        <f>IF('9. Score precedent'!$C$3="Score",1,4)</f>
        <v>1</v>
      </c>
      <c r="CG78">
        <f>IF('9. Score precedent'!$C$3="Score",0,3)</f>
        <v>0</v>
      </c>
      <c r="CH78">
        <f>IF('9. Score precedent'!$C$3="Score",0,3)</f>
        <v>0</v>
      </c>
      <c r="CI78">
        <f>IF('9. Score precedent'!$C$3="Score",1,6)</f>
        <v>1</v>
      </c>
      <c r="CJ78">
        <f>IF('9. Score precedent'!$C$3="Score",1,7)</f>
        <v>1</v>
      </c>
      <c r="CK78">
        <f>IF('9. Score precedent'!$C$3="Score",2,9)</f>
        <v>2</v>
      </c>
      <c r="CL78">
        <f>IF('9. Score precedent'!$C$3="Score",1,8)</f>
        <v>1</v>
      </c>
      <c r="CM78">
        <f>IF('9. Score precedent'!$C$3="Score",1,8)</f>
        <v>1</v>
      </c>
      <c r="CN78">
        <f>IF('9. Score precedent'!$C$3="Score",1,7)</f>
        <v>1</v>
      </c>
      <c r="CO78">
        <f>IF('9. Score precedent'!$C$3="Score",1,7)</f>
        <v>1</v>
      </c>
      <c r="CP78">
        <f>IF('9. Score precedent'!$C$3="Score",1,8)</f>
        <v>1</v>
      </c>
      <c r="CQ78">
        <f>IF('9. Score precedent'!$C$3="Score",1,8)</f>
        <v>1</v>
      </c>
      <c r="CR78">
        <f>IF('9. Score precedent'!$C$3="Score",1,7)</f>
        <v>1</v>
      </c>
      <c r="CS78">
        <f>IF('9. Score precedent'!$C$3="Score",1,6)</f>
        <v>1</v>
      </c>
      <c r="CT78">
        <f>IF('9. Score precedent'!$C$3="Score",1,6)</f>
        <v>1</v>
      </c>
      <c r="CU78">
        <f>IF('9. Score precedent'!$C$3="Score",1,6)</f>
        <v>1</v>
      </c>
      <c r="CV78">
        <f>IF('9. Score precedent'!$C$3="Score",1,6)</f>
        <v>1</v>
      </c>
      <c r="CW78">
        <f>IF('9. Score precedent'!$C$3="Score",0,3)</f>
        <v>0</v>
      </c>
      <c r="CX78">
        <f>IF('9. Score precedent'!$C$3="Score",0,1)</f>
        <v>0</v>
      </c>
      <c r="CY78">
        <f>IF('9. Score precedent'!$C$3="Score",0,1)</f>
        <v>0</v>
      </c>
      <c r="CZ78">
        <f>IF('9. Score precedent'!$C$3="Score",0,3)</f>
        <v>0</v>
      </c>
      <c r="DA78">
        <f>IF('9. Score precedent'!$C$3="Score",0,4)</f>
        <v>0</v>
      </c>
    </row>
    <row r="79" spans="5:105" x14ac:dyDescent="0.35">
      <c r="E79">
        <f>IF('9. Score precedent'!$C$3="Score",,)</f>
        <v>0</v>
      </c>
      <c r="P79">
        <f>IF('9. Score precedent'!$C$3="Score",,)</f>
        <v>0</v>
      </c>
      <c r="Q79">
        <f>IF('9. Score precedent'!$C$3="Score",,)</f>
        <v>0</v>
      </c>
      <c r="R79">
        <f>IF('9. Score precedent'!$C$3="Score",,)</f>
        <v>0</v>
      </c>
      <c r="S79">
        <f>IF('9. Score precedent'!$C$3="Score",,)</f>
        <v>0</v>
      </c>
      <c r="T79">
        <f>IF('9. Score precedent'!$C$3="Score",,)</f>
        <v>0</v>
      </c>
      <c r="U79">
        <f>IF('9. Score precedent'!$C$3="Score",,TOTAL)</f>
        <v>0</v>
      </c>
      <c r="V79">
        <f>IF('9. Score precedent'!$C$3="Score",0,)</f>
        <v>0</v>
      </c>
      <c r="W79">
        <f>IF('9. Score precedent'!$C$3="Score",0,)</f>
        <v>0</v>
      </c>
      <c r="X79">
        <f>IF('9. Score precedent'!$C$3="Score",0,)</f>
        <v>0</v>
      </c>
      <c r="Y79">
        <f>IF('9. Score precedent'!$C$3="Score",0,)</f>
        <v>0</v>
      </c>
      <c r="Z79">
        <f>IF('9. Score precedent'!$C$3="Score",0,)</f>
        <v>0</v>
      </c>
      <c r="AA79">
        <f>IF('9. Score precedent'!$C$3="Score",0,)</f>
        <v>0</v>
      </c>
      <c r="AB79">
        <f>IF('9. Score precedent'!$C$3="Score",1,7)</f>
        <v>1</v>
      </c>
      <c r="AC79">
        <f>IF('9. Score precedent'!$C$3="Score",1,7)</f>
        <v>1</v>
      </c>
      <c r="AD79">
        <f>IF('9. Score precedent'!$C$3="Score",1,7)</f>
        <v>1</v>
      </c>
      <c r="AE79">
        <f>IF('9. Score precedent'!$C$3="Score",1,8)</f>
        <v>1</v>
      </c>
      <c r="AF79">
        <f>IF('9. Score precedent'!$C$3="Score",2,9)</f>
        <v>2</v>
      </c>
      <c r="AG79">
        <f>IF('9. Score precedent'!$C$3="Score",1,4)</f>
        <v>1</v>
      </c>
      <c r="AH79">
        <f>IF('9. Score precedent'!$C$3="Score",0,2)</f>
        <v>0</v>
      </c>
      <c r="AI79">
        <f>IF('9. Score precedent'!$C$3="Score",0,3)</f>
        <v>0</v>
      </c>
      <c r="AJ79">
        <f>IF('9. Score precedent'!$C$3="Score",1,6)</f>
        <v>1</v>
      </c>
      <c r="AK79">
        <f>IF('9. Score precedent'!$C$3="Score",1,7)</f>
        <v>1</v>
      </c>
      <c r="AL79">
        <f>IF('9. Score precedent'!$C$3="Score",1,5)</f>
        <v>1</v>
      </c>
      <c r="AM79">
        <f>IF('9. Score precedent'!$C$3="Score",1,4)</f>
        <v>1</v>
      </c>
      <c r="AN79">
        <f>IF('9. Score precedent'!$C$3="Score",0,3)</f>
        <v>0</v>
      </c>
      <c r="AO79">
        <f>IF('9. Score precedent'!$C$3="Score",1,6)</f>
        <v>1</v>
      </c>
      <c r="AP79">
        <f>IF('9. Score precedent'!$C$3="Score",1,7)</f>
        <v>1</v>
      </c>
      <c r="AQ79">
        <f>IF('9. Score precedent'!$C$3="Score",1,8)</f>
        <v>1</v>
      </c>
      <c r="AR79">
        <f>IF('9. Score precedent'!$C$3="Score",2,9)</f>
        <v>2</v>
      </c>
      <c r="AS79">
        <f>IF('9. Score precedent'!$C$3="Score",2,9)</f>
        <v>2</v>
      </c>
      <c r="AT79">
        <f>IF('9. Score precedent'!$C$3="Score",2,9)</f>
        <v>2</v>
      </c>
      <c r="AU79">
        <f>IF('9. Score precedent'!$C$3="Score",1,8)</f>
        <v>1</v>
      </c>
      <c r="AV79">
        <f>IF('9. Score precedent'!$C$3="Score",1,8)</f>
        <v>1</v>
      </c>
      <c r="AW79">
        <f>IF('9. Score precedent'!$C$3="Score",2,9)</f>
        <v>2</v>
      </c>
      <c r="AX79">
        <f>IF('9. Score precedent'!$C$3="Score",1,7)</f>
        <v>1</v>
      </c>
      <c r="AY79">
        <f>IF('9. Score precedent'!$C$3="Score",1,8)</f>
        <v>1</v>
      </c>
      <c r="AZ79">
        <f>IF('9. Score precedent'!$C$3="Score",1,8)</f>
        <v>1</v>
      </c>
      <c r="BA79">
        <f>IF('9. Score precedent'!$C$3="Score",2,9)</f>
        <v>2</v>
      </c>
      <c r="BB79">
        <f>IF('9. Score precedent'!$C$3="Score",2,11)</f>
        <v>2</v>
      </c>
      <c r="BC79">
        <f>IF('9. Score precedent'!$C$3="Score",2,9)</f>
        <v>2</v>
      </c>
      <c r="BD79">
        <f>IF('9. Score precedent'!$C$3="Score",1,7)</f>
        <v>1</v>
      </c>
      <c r="BE79">
        <f>IF('9. Score precedent'!$C$3="Score",1,6)</f>
        <v>1</v>
      </c>
      <c r="BF79">
        <f>IF('9. Score precedent'!$C$3="Score",1,7)</f>
        <v>1</v>
      </c>
      <c r="BG79">
        <f>IF('9. Score precedent'!$C$3="Score",1,8)</f>
        <v>1</v>
      </c>
      <c r="BH79">
        <f>IF('9. Score precedent'!$C$3="Score",1,8)</f>
        <v>1</v>
      </c>
      <c r="BI79">
        <f>IF('9. Score precedent'!$C$3="Score",1,7)</f>
        <v>1</v>
      </c>
      <c r="BJ79">
        <f>IF('9. Score precedent'!$C$3="Score",1,7)</f>
        <v>1</v>
      </c>
      <c r="BK79">
        <f>IF('9. Score precedent'!$C$3="Score",1,6)</f>
        <v>1</v>
      </c>
      <c r="BL79">
        <f>IF('9. Score precedent'!$C$3="Score",1,7)</f>
        <v>1</v>
      </c>
      <c r="BM79">
        <f>IF('9. Score precedent'!$C$3="Score",1,7)</f>
        <v>1</v>
      </c>
      <c r="BN79">
        <f>IF('9. Score precedent'!$C$3="Score",1,8)</f>
        <v>1</v>
      </c>
      <c r="BO79">
        <f>IF('9. Score precedent'!$C$3="Score",1,8)</f>
        <v>1</v>
      </c>
      <c r="BP79">
        <f>IF('9. Score precedent'!$C$3="Score",1,8)</f>
        <v>1</v>
      </c>
      <c r="BQ79">
        <f>IF('9. Score precedent'!$C$3="Score",1,8)</f>
        <v>1</v>
      </c>
      <c r="BR79">
        <f>IF('9. Score precedent'!$C$3="Score",1,8)</f>
        <v>1</v>
      </c>
      <c r="BS79">
        <f>IF('9. Score precedent'!$C$3="Score",2,9)</f>
        <v>2</v>
      </c>
      <c r="BT79">
        <f>IF('9. Score precedent'!$C$3="Score",2,10)</f>
        <v>2</v>
      </c>
      <c r="BU79">
        <f>IF('9. Score precedent'!$C$3="Score",1,7)</f>
        <v>1</v>
      </c>
      <c r="BV79">
        <f>IF('9. Score precedent'!$C$3="Score",1,7)</f>
        <v>1</v>
      </c>
      <c r="BW79">
        <f>IF('9. Score precedent'!$C$3="Score",1,7)</f>
        <v>1</v>
      </c>
      <c r="BX79">
        <f>IF('9. Score precedent'!$C$3="Score",2,10)</f>
        <v>2</v>
      </c>
      <c r="BY79">
        <f>IF('9. Score precedent'!$C$3="Score",2,11)</f>
        <v>2</v>
      </c>
      <c r="BZ79">
        <f>IF('9. Score precedent'!$C$3="Score",2,12)</f>
        <v>2</v>
      </c>
      <c r="CA79">
        <f>IF('9. Score precedent'!$C$3="Score",2,11)</f>
        <v>2</v>
      </c>
      <c r="CB79">
        <f>IF('9. Score precedent'!$C$3="Score",2,9)</f>
        <v>2</v>
      </c>
      <c r="CC79">
        <f>IF('9. Score precedent'!$C$3="Score",2,9)</f>
        <v>2</v>
      </c>
      <c r="CD79">
        <f>IF('9. Score precedent'!$C$3="Score",2,9)</f>
        <v>2</v>
      </c>
      <c r="CE79">
        <f>IF('9. Score precedent'!$C$3="Score",1,8)</f>
        <v>1</v>
      </c>
      <c r="CF79">
        <f>IF('9. Score precedent'!$C$3="Score",1,4)</f>
        <v>1</v>
      </c>
      <c r="CG79">
        <f>IF('9. Score precedent'!$C$3="Score",0,3)</f>
        <v>0</v>
      </c>
      <c r="CH79">
        <f>IF('9. Score precedent'!$C$3="Score",0,2)</f>
        <v>0</v>
      </c>
      <c r="CI79">
        <f>IF('9. Score precedent'!$C$3="Score",0,2)</f>
        <v>0</v>
      </c>
      <c r="CJ79">
        <f>IF('9. Score precedent'!$C$3="Score",0,3)</f>
        <v>0</v>
      </c>
      <c r="CK79">
        <f>IF('9. Score precedent'!$C$3="Score",0,3)</f>
        <v>0</v>
      </c>
      <c r="CL79">
        <f>IF('9. Score precedent'!$C$3="Score",0,2)</f>
        <v>0</v>
      </c>
      <c r="CM79">
        <f>IF('9. Score precedent'!$C$3="Score",0,2)</f>
        <v>0</v>
      </c>
      <c r="CN79">
        <f>IF('9. Score precedent'!$C$3="Score",0,0)</f>
        <v>0</v>
      </c>
      <c r="CO79">
        <f>IF('9. Score precedent'!$C$3="Score",0,1)</f>
        <v>0</v>
      </c>
      <c r="CP79">
        <f>IF('9. Score precedent'!$C$3="Score",1,4)</f>
        <v>1</v>
      </c>
      <c r="CQ79">
        <f>IF('9. Score precedent'!$C$3="Score",1,5)</f>
        <v>1</v>
      </c>
      <c r="CR79">
        <f>IF('9. Score precedent'!$C$3="Score",1,5)</f>
        <v>1</v>
      </c>
      <c r="CS79">
        <f>IF('9. Score precedent'!$C$3="Score",1,6)</f>
        <v>1</v>
      </c>
      <c r="CT79">
        <f>IF('9. Score precedent'!$C$3="Score",2,10)</f>
        <v>2</v>
      </c>
      <c r="CU79">
        <f>IF('9. Score precedent'!$C$3="Score",2,11)</f>
        <v>2</v>
      </c>
      <c r="CV79">
        <f>IF('9. Score precedent'!$C$3="Score",1,8)</f>
        <v>1</v>
      </c>
      <c r="CW79">
        <f>IF('9. Score precedent'!$C$3="Score",1,7)</f>
        <v>1</v>
      </c>
      <c r="CX79">
        <f>IF('9. Score precedent'!$C$3="Score",1,7)</f>
        <v>1</v>
      </c>
      <c r="CY79">
        <f>IF('9. Score precedent'!$C$3="Score",1,8)</f>
        <v>1</v>
      </c>
      <c r="CZ79">
        <f>IF('9. Score precedent'!$C$3="Score",0,5)</f>
        <v>0</v>
      </c>
      <c r="DA79">
        <f>IF('9. Score precedent'!$C$3="Score",0,2)</f>
        <v>0</v>
      </c>
    </row>
    <row r="80" spans="5:105" x14ac:dyDescent="0.35">
      <c r="E80">
        <f>IF('9. Score precedent'!$C$3="Score",,)</f>
        <v>0</v>
      </c>
      <c r="P80">
        <f>IF('9. Score precedent'!$C$3="Score",,)</f>
        <v>0</v>
      </c>
      <c r="Q80">
        <f>IF('9. Score precedent'!$C$3="Score",,)</f>
        <v>0</v>
      </c>
      <c r="R80">
        <f>IF('9. Score precedent'!$C$3="Score",,)</f>
        <v>0</v>
      </c>
      <c r="S80">
        <f>IF('9. Score precedent'!$C$3="Score",,)</f>
        <v>0</v>
      </c>
      <c r="T80">
        <f>IF('9. Score precedent'!$C$3="Score",,)</f>
        <v>0</v>
      </c>
      <c r="U80">
        <f>IF('9. Score precedent'!$C$3="Score",,TOTAL)</f>
        <v>0</v>
      </c>
      <c r="V80">
        <f>IF('9. Score precedent'!$C$3="Score",0,)</f>
        <v>0</v>
      </c>
      <c r="W80">
        <f>IF('9. Score precedent'!$C$3="Score",0,)</f>
        <v>0</v>
      </c>
      <c r="X80">
        <f>IF('9. Score precedent'!$C$3="Score",0,)</f>
        <v>0</v>
      </c>
      <c r="Y80">
        <f>IF('9. Score precedent'!$C$3="Score",0,)</f>
        <v>0</v>
      </c>
      <c r="Z80">
        <f>IF('9. Score precedent'!$C$3="Score",0,)</f>
        <v>0</v>
      </c>
      <c r="AA80">
        <f>IF('9. Score precedent'!$C$3="Score",0,)</f>
        <v>0</v>
      </c>
      <c r="AB80">
        <f>IF('9. Score precedent'!$C$3="Score",0,2)</f>
        <v>0</v>
      </c>
      <c r="AC80">
        <f>IF('9. Score precedent'!$C$3="Score",1,4)</f>
        <v>1</v>
      </c>
      <c r="AD80">
        <f>IF('9. Score precedent'!$C$3="Score",1,4)</f>
        <v>1</v>
      </c>
      <c r="AE80">
        <f>IF('9. Score precedent'!$C$3="Score",1,5)</f>
        <v>1</v>
      </c>
      <c r="AF80">
        <f>IF('9. Score precedent'!$C$3="Score",1,5)</f>
        <v>1</v>
      </c>
      <c r="AG80">
        <f>IF('9. Score precedent'!$C$3="Score",1,5)</f>
        <v>1</v>
      </c>
      <c r="AH80">
        <f>IF('9. Score precedent'!$C$3="Score",1,5)</f>
        <v>1</v>
      </c>
      <c r="AI80">
        <f>IF('9. Score precedent'!$C$3="Score",1,5)</f>
        <v>1</v>
      </c>
      <c r="AJ80">
        <f>IF('9. Score precedent'!$C$3="Score",0,3)</f>
        <v>0</v>
      </c>
      <c r="AK80">
        <f>IF('9. Score precedent'!$C$3="Score",0,3)</f>
        <v>0</v>
      </c>
      <c r="AL80">
        <f>IF('9. Score precedent'!$C$3="Score",1,7)</f>
        <v>1</v>
      </c>
      <c r="AM80">
        <f>IF('9. Score precedent'!$C$3="Score",1,7)</f>
        <v>1</v>
      </c>
      <c r="AN80">
        <f>IF('9. Score precedent'!$C$3="Score",1,7)</f>
        <v>1</v>
      </c>
      <c r="AO80">
        <f>IF('9. Score precedent'!$C$3="Score",1,7)</f>
        <v>1</v>
      </c>
      <c r="AP80">
        <f>IF('9. Score precedent'!$C$3="Score",2,9)</f>
        <v>2</v>
      </c>
      <c r="AQ80">
        <f>IF('9. Score precedent'!$C$3="Score",2,10)</f>
        <v>2</v>
      </c>
      <c r="AR80">
        <f>IF('9. Score precedent'!$C$3="Score",2,9)</f>
        <v>2</v>
      </c>
      <c r="AS80">
        <f>IF('9. Score precedent'!$C$3="Score",1,7)</f>
        <v>1</v>
      </c>
      <c r="AT80">
        <f>IF('9. Score precedent'!$C$3="Score",1,7)</f>
        <v>1</v>
      </c>
      <c r="AU80">
        <f>IF('9. Score precedent'!$C$3="Score",1,7)</f>
        <v>1</v>
      </c>
      <c r="AV80">
        <f>IF('9. Score precedent'!$C$3="Score",1,8)</f>
        <v>1</v>
      </c>
      <c r="AW80">
        <f>IF('9. Score precedent'!$C$3="Score",2,10)</f>
        <v>2</v>
      </c>
      <c r="AX80">
        <f>IF('9. Score precedent'!$C$3="Score",1,8)</f>
        <v>1</v>
      </c>
      <c r="AY80">
        <f>IF('9. Score precedent'!$C$3="Score",1,8)</f>
        <v>1</v>
      </c>
      <c r="AZ80">
        <f>IF('9. Score precedent'!$C$3="Score",1,7)</f>
        <v>1</v>
      </c>
      <c r="BA80">
        <f>IF('9. Score precedent'!$C$3="Score",1,7)</f>
        <v>1</v>
      </c>
      <c r="BB80">
        <f>IF('9. Score precedent'!$C$3="Score",2,9)</f>
        <v>2</v>
      </c>
      <c r="BC80">
        <f>IF('9. Score precedent'!$C$3="Score",1,7)</f>
        <v>1</v>
      </c>
      <c r="BD80">
        <f>IF('9. Score precedent'!$C$3="Score",1,5)</f>
        <v>1</v>
      </c>
      <c r="BE80">
        <f>IF('9. Score precedent'!$C$3="Score",0,3)</f>
        <v>0</v>
      </c>
      <c r="BF80">
        <f>IF('9. Score precedent'!$C$3="Score",1,6)</f>
        <v>1</v>
      </c>
      <c r="BG80">
        <f>IF('9. Score precedent'!$C$3="Score",1,6)</f>
        <v>1</v>
      </c>
      <c r="BH80">
        <f>IF('9. Score precedent'!$C$3="Score",1,6)</f>
        <v>1</v>
      </c>
      <c r="BI80">
        <f>IF('9. Score precedent'!$C$3="Score",0,3)</f>
        <v>0</v>
      </c>
      <c r="BJ80">
        <f>IF('9. Score precedent'!$C$3="Score",0,1)</f>
        <v>0</v>
      </c>
      <c r="BK80">
        <f>IF('9. Score precedent'!$C$3="Score",0,1)</f>
        <v>0</v>
      </c>
      <c r="BL80">
        <f>IF('9. Score precedent'!$C$3="Score",0,0)</f>
        <v>0</v>
      </c>
      <c r="BM80">
        <f>IF('9. Score precedent'!$C$3="Score",0,1)</f>
        <v>0</v>
      </c>
      <c r="BN80">
        <f>IF('9. Score precedent'!$C$3="Score",0,1)</f>
        <v>0</v>
      </c>
      <c r="BO80">
        <f>IF('9. Score precedent'!$C$3="Score",0,1)</f>
        <v>0</v>
      </c>
      <c r="BP80">
        <f>IF('9. Score precedent'!$C$3="Score",0,0)</f>
        <v>0</v>
      </c>
      <c r="BQ80">
        <f>IF('9. Score precedent'!$C$3="Score",0,0)</f>
        <v>0</v>
      </c>
      <c r="BR80">
        <f>IF('9. Score precedent'!$C$3="Score",0,0)</f>
        <v>0</v>
      </c>
      <c r="BS80">
        <f>IF('9. Score precedent'!$C$3="Score",0,0)</f>
        <v>0</v>
      </c>
      <c r="BT80">
        <f>IF('9. Score precedent'!$C$3="Score",0,0)</f>
        <v>0</v>
      </c>
      <c r="BU80">
        <f>IF('9. Score precedent'!$C$3="Score",0,0)</f>
        <v>0</v>
      </c>
      <c r="BV80">
        <f>IF('9. Score precedent'!$C$3="Score",0,0)</f>
        <v>0</v>
      </c>
      <c r="BW80">
        <f>IF('9. Score precedent'!$C$3="Score",0,0)</f>
        <v>0</v>
      </c>
      <c r="BX80">
        <f>IF('9. Score precedent'!$C$3="Score",0,0)</f>
        <v>0</v>
      </c>
      <c r="BY80">
        <f>IF('9. Score precedent'!$C$3="Score",0,0)</f>
        <v>0</v>
      </c>
      <c r="BZ80">
        <f>IF('9. Score precedent'!$C$3="Score",0,1)</f>
        <v>0</v>
      </c>
      <c r="CA80">
        <f>IF('9. Score precedent'!$C$3="Score",0,2)</f>
        <v>0</v>
      </c>
      <c r="CB80">
        <f>IF('9. Score precedent'!$C$3="Score",0,2)</f>
        <v>0</v>
      </c>
      <c r="CC80">
        <f>IF('9. Score precedent'!$C$3="Score",1,6)</f>
        <v>1</v>
      </c>
      <c r="CD80">
        <f>IF('9. Score precedent'!$C$3="Score",1,7)</f>
        <v>1</v>
      </c>
      <c r="CE80">
        <f>IF('9. Score precedent'!$C$3="Score",1,7)</f>
        <v>1</v>
      </c>
      <c r="CF80">
        <f>IF('9. Score precedent'!$C$3="Score",1,7)</f>
        <v>1</v>
      </c>
      <c r="CG80">
        <f>IF('9. Score precedent'!$C$3="Score",1,4)</f>
        <v>1</v>
      </c>
      <c r="CH80">
        <f>IF('9. Score precedent'!$C$3="Score",1,4)</f>
        <v>1</v>
      </c>
      <c r="CI80">
        <f>IF('9. Score precedent'!$C$3="Score",1,6)</f>
        <v>1</v>
      </c>
      <c r="CJ80">
        <f>IF('9. Score precedent'!$C$3="Score",1,7)</f>
        <v>1</v>
      </c>
      <c r="CK80">
        <f>IF('9. Score precedent'!$C$3="Score",1,6)</f>
        <v>1</v>
      </c>
      <c r="CL80">
        <f>IF('9. Score precedent'!$C$3="Score",1,6)</f>
        <v>1</v>
      </c>
      <c r="CM80">
        <f>IF('9. Score precedent'!$C$3="Score",1,6)</f>
        <v>1</v>
      </c>
      <c r="CN80">
        <f>IF('9. Score precedent'!$C$3="Score",1,7)</f>
        <v>1</v>
      </c>
      <c r="CO80">
        <f>IF('9. Score precedent'!$C$3="Score",1,7)</f>
        <v>1</v>
      </c>
      <c r="CP80">
        <f>IF('9. Score precedent'!$C$3="Score",1,6)</f>
        <v>1</v>
      </c>
      <c r="CQ80">
        <f>IF('9. Score precedent'!$C$3="Score",1,6)</f>
        <v>1</v>
      </c>
      <c r="CR80">
        <f>IF('9. Score precedent'!$C$3="Score",1,6)</f>
        <v>1</v>
      </c>
      <c r="CS80">
        <f>IF('9. Score precedent'!$C$3="Score",1,7)</f>
        <v>1</v>
      </c>
      <c r="CT80">
        <f>IF('9. Score precedent'!$C$3="Score",2,11)</f>
        <v>2</v>
      </c>
      <c r="CU80">
        <f>IF('9. Score precedent'!$C$3="Score",2,12)</f>
        <v>2</v>
      </c>
      <c r="CV80">
        <f>IF('9. Score precedent'!$C$3="Score",2,11)</f>
        <v>2</v>
      </c>
      <c r="CW80">
        <f>IF('9. Score precedent'!$C$3="Score",2,10)</f>
        <v>2</v>
      </c>
      <c r="CX80">
        <f>IF('9. Score precedent'!$C$3="Score",2,10)</f>
        <v>2</v>
      </c>
      <c r="CY80">
        <f>IF('9. Score precedent'!$C$3="Score",2,10)</f>
        <v>2</v>
      </c>
      <c r="CZ80">
        <f>IF('9. Score precedent'!$C$3="Score",0,7)</f>
        <v>0</v>
      </c>
      <c r="DA80">
        <f>IF('9. Score precedent'!$C$3="Score",0,7)</f>
        <v>0</v>
      </c>
    </row>
    <row r="81" spans="5:105" x14ac:dyDescent="0.35">
      <c r="E81">
        <f>IF('9. Score precedent'!$C$3="Score",,)</f>
        <v>0</v>
      </c>
      <c r="P81">
        <f>IF('9. Score precedent'!$C$3="Score",,)</f>
        <v>0</v>
      </c>
      <c r="Q81">
        <f>IF('9. Score precedent'!$C$3="Score",,)</f>
        <v>0</v>
      </c>
      <c r="R81">
        <f>IF('9. Score precedent'!$C$3="Score",,)</f>
        <v>0</v>
      </c>
      <c r="S81">
        <f>IF('9. Score precedent'!$C$3="Score",,)</f>
        <v>0</v>
      </c>
      <c r="T81">
        <f>IF('9. Score precedent'!$C$3="Score",,)</f>
        <v>0</v>
      </c>
      <c r="U81">
        <f>IF('9. Score precedent'!$C$3="Score",,TOTAL)</f>
        <v>0</v>
      </c>
      <c r="V81">
        <f>IF('9. Score precedent'!$C$3="Score",0,)</f>
        <v>0</v>
      </c>
      <c r="W81">
        <f>IF('9. Score precedent'!$C$3="Score",0,)</f>
        <v>0</v>
      </c>
      <c r="X81">
        <f>IF('9. Score precedent'!$C$3="Score",0,)</f>
        <v>0</v>
      </c>
      <c r="Y81">
        <f>IF('9. Score precedent'!$C$3="Score",0,)</f>
        <v>0</v>
      </c>
      <c r="Z81">
        <f>IF('9. Score precedent'!$C$3="Score",0,)</f>
        <v>0</v>
      </c>
      <c r="AA81">
        <f>IF('9. Score precedent'!$C$3="Score",0,)</f>
        <v>0</v>
      </c>
      <c r="AB81">
        <f>IF('9. Score precedent'!$C$3="Score",1,5)</f>
        <v>1</v>
      </c>
      <c r="AC81">
        <f>IF('9. Score precedent'!$C$3="Score",1,5)</f>
        <v>1</v>
      </c>
      <c r="AD81">
        <f>IF('9. Score precedent'!$C$3="Score",1,4)</f>
        <v>1</v>
      </c>
      <c r="AE81">
        <f>IF('9. Score precedent'!$C$3="Score",1,4)</f>
        <v>1</v>
      </c>
      <c r="AF81">
        <f>IF('9. Score precedent'!$C$3="Score",1,4)</f>
        <v>1</v>
      </c>
      <c r="AG81">
        <f>IF('9. Score precedent'!$C$3="Score",1,4)</f>
        <v>1</v>
      </c>
      <c r="AH81">
        <f>IF('9. Score precedent'!$C$3="Score",1,4)</f>
        <v>1</v>
      </c>
      <c r="AI81">
        <f>IF('9. Score precedent'!$C$3="Score",1,7)</f>
        <v>1</v>
      </c>
      <c r="AJ81">
        <f>IF('9. Score precedent'!$C$3="Score",1,7)</f>
        <v>1</v>
      </c>
      <c r="AK81">
        <f>IF('9. Score precedent'!$C$3="Score",1,7)</f>
        <v>1</v>
      </c>
      <c r="AL81">
        <f>IF('9. Score precedent'!$C$3="Score",1,7)</f>
        <v>1</v>
      </c>
      <c r="AM81">
        <f>IF('9. Score precedent'!$C$3="Score",1,8)</f>
        <v>1</v>
      </c>
      <c r="AN81">
        <f>IF('9. Score precedent'!$C$3="Score",2,11)</f>
        <v>2</v>
      </c>
      <c r="AO81">
        <f>IF('9. Score precedent'!$C$3="Score",2,9)</f>
        <v>2</v>
      </c>
      <c r="AP81">
        <f>IF('9. Score precedent'!$C$3="Score",1,6)</f>
        <v>1</v>
      </c>
      <c r="AQ81">
        <f>IF('9. Score precedent'!$C$3="Score",1,6)</f>
        <v>1</v>
      </c>
      <c r="AR81">
        <f>IF('9. Score precedent'!$C$3="Score",1,8)</f>
        <v>1</v>
      </c>
      <c r="AS81">
        <f>IF('9. Score precedent'!$C$3="Score",2,9)</f>
        <v>2</v>
      </c>
      <c r="AT81">
        <f>IF('9. Score precedent'!$C$3="Score",1,8)</f>
        <v>1</v>
      </c>
      <c r="AU81">
        <f>IF('9. Score precedent'!$C$3="Score",1,6)</f>
        <v>1</v>
      </c>
      <c r="AV81">
        <f>IF('9. Score precedent'!$C$3="Score",1,4)</f>
        <v>1</v>
      </c>
      <c r="AW81">
        <f>IF('9. Score precedent'!$C$3="Score",0,3)</f>
        <v>0</v>
      </c>
      <c r="AX81">
        <f>IF('9. Score precedent'!$C$3="Score",1,5)</f>
        <v>1</v>
      </c>
      <c r="AY81">
        <f>IF('9. Score precedent'!$C$3="Score",1,5)</f>
        <v>1</v>
      </c>
      <c r="AZ81">
        <f>IF('9. Score precedent'!$C$3="Score",2,9)</f>
        <v>2</v>
      </c>
      <c r="BA81">
        <f>IF('9. Score precedent'!$C$3="Score",1,8)</f>
        <v>1</v>
      </c>
      <c r="BB81">
        <f>IF('9. Score precedent'!$C$3="Score",1,8)</f>
        <v>1</v>
      </c>
      <c r="BC81">
        <f>IF('9. Score precedent'!$C$3="Score",1,8)</f>
        <v>1</v>
      </c>
      <c r="BD81">
        <f>IF('9. Score precedent'!$C$3="Score",1,7)</f>
        <v>1</v>
      </c>
      <c r="BE81">
        <f>IF('9. Score precedent'!$C$3="Score",2,9)</f>
        <v>2</v>
      </c>
      <c r="BF81">
        <f>IF('9. Score precedent'!$C$3="Score",1,7)</f>
        <v>1</v>
      </c>
      <c r="BG81">
        <f>IF('9. Score precedent'!$C$3="Score",1,5)</f>
        <v>1</v>
      </c>
      <c r="BH81">
        <f>IF('9. Score precedent'!$C$3="Score",0,3)</f>
        <v>0</v>
      </c>
      <c r="BI81">
        <f>IF('9. Score precedent'!$C$3="Score",0,3)</f>
        <v>0</v>
      </c>
      <c r="BJ81">
        <f>IF('9. Score precedent'!$C$3="Score",0,3)</f>
        <v>0</v>
      </c>
      <c r="BK81">
        <f>IF('9. Score precedent'!$C$3="Score",0,3)</f>
        <v>0</v>
      </c>
      <c r="BL81">
        <f>IF('9. Score precedent'!$C$3="Score",0,2)</f>
        <v>0</v>
      </c>
      <c r="BM81">
        <f>IF('9. Score precedent'!$C$3="Score",0,1)</f>
        <v>0</v>
      </c>
      <c r="BN81">
        <f>IF('9. Score precedent'!$C$3="Score",0,1)</f>
        <v>0</v>
      </c>
      <c r="BO81">
        <f>IF('9. Score precedent'!$C$3="Score",0,0)</f>
        <v>0</v>
      </c>
      <c r="BP81">
        <f>IF('9. Score precedent'!$C$3="Score",0,0)</f>
        <v>0</v>
      </c>
      <c r="BQ81">
        <f>IF('9. Score precedent'!$C$3="Score",0,0)</f>
        <v>0</v>
      </c>
      <c r="BR81">
        <f>IF('9. Score precedent'!$C$3="Score",0,0)</f>
        <v>0</v>
      </c>
      <c r="BS81">
        <f>IF('9. Score precedent'!$C$3="Score",0,0)</f>
        <v>0</v>
      </c>
      <c r="BT81">
        <f>IF('9. Score precedent'!$C$3="Score",0,0)</f>
        <v>0</v>
      </c>
      <c r="BU81">
        <f>IF('9. Score precedent'!$C$3="Score",0,0)</f>
        <v>0</v>
      </c>
      <c r="BV81">
        <f>IF('9. Score precedent'!$C$3="Score",0,0)</f>
        <v>0</v>
      </c>
      <c r="BW81">
        <f>IF('9. Score precedent'!$C$3="Score",0,0)</f>
        <v>0</v>
      </c>
      <c r="BX81">
        <f>IF('9. Score precedent'!$C$3="Score",0,0)</f>
        <v>0</v>
      </c>
      <c r="BY81">
        <f>IF('9. Score precedent'!$C$3="Score",0,0)</f>
        <v>0</v>
      </c>
      <c r="BZ81">
        <f>IF('9. Score precedent'!$C$3="Score",0,0)</f>
        <v>0</v>
      </c>
      <c r="CA81">
        <f>IF('9. Score precedent'!$C$3="Score",0,0)</f>
        <v>0</v>
      </c>
      <c r="CB81">
        <f>IF('9. Score precedent'!$C$3="Score",0,0)</f>
        <v>0</v>
      </c>
      <c r="CC81">
        <f>IF('9. Score precedent'!$C$3="Score",0,0)</f>
        <v>0</v>
      </c>
      <c r="CD81">
        <f>IF('9. Score precedent'!$C$3="Score",0,0)</f>
        <v>0</v>
      </c>
      <c r="CE81">
        <f>IF('9. Score precedent'!$C$3="Score",0,0)</f>
        <v>0</v>
      </c>
      <c r="CF81">
        <f>IF('9. Score precedent'!$C$3="Score",0,0)</f>
        <v>0</v>
      </c>
      <c r="CG81">
        <f>IF('9. Score precedent'!$C$3="Score",0,0)</f>
        <v>0</v>
      </c>
      <c r="CH81">
        <f>IF('9. Score precedent'!$C$3="Score",0,0)</f>
        <v>0</v>
      </c>
      <c r="CI81">
        <f>IF('9. Score precedent'!$C$3="Score",0,0)</f>
        <v>0</v>
      </c>
      <c r="CJ81">
        <f>IF('9. Score precedent'!$C$3="Score",0,0)</f>
        <v>0</v>
      </c>
      <c r="CK81">
        <f>IF('9. Score precedent'!$C$3="Score",0,0)</f>
        <v>0</v>
      </c>
      <c r="CL81">
        <f>IF('9. Score precedent'!$C$3="Score",0,2)</f>
        <v>0</v>
      </c>
      <c r="CM81">
        <f>IF('9. Score precedent'!$C$3="Score",1,4)</f>
        <v>1</v>
      </c>
      <c r="CN81">
        <f>IF('9. Score precedent'!$C$3="Score",1,4)</f>
        <v>1</v>
      </c>
      <c r="CO81">
        <f>IF('9. Score precedent'!$C$3="Score",1,4)</f>
        <v>1</v>
      </c>
      <c r="CP81">
        <f>IF('9. Score precedent'!$C$3="Score",1,4)</f>
        <v>1</v>
      </c>
      <c r="CQ81">
        <f>IF('9. Score precedent'!$C$3="Score",1,6)</f>
        <v>1</v>
      </c>
      <c r="CR81">
        <f>IF('9. Score precedent'!$C$3="Score",2,10)</f>
        <v>2</v>
      </c>
      <c r="CS81">
        <f>IF('9. Score precedent'!$C$3="Score",1,8)</f>
        <v>1</v>
      </c>
      <c r="CT81">
        <f>IF('9. Score precedent'!$C$3="Score",1,7)</f>
        <v>1</v>
      </c>
      <c r="CU81">
        <f>IF('9. Score precedent'!$C$3="Score",1,7)</f>
        <v>1</v>
      </c>
      <c r="CV81">
        <f>IF('9. Score precedent'!$C$3="Score",1,7)</f>
        <v>1</v>
      </c>
      <c r="CW81">
        <f>IF('9. Score precedent'!$C$3="Score",2,9)</f>
        <v>2</v>
      </c>
      <c r="CX81">
        <f>IF('9. Score precedent'!$C$3="Score",2,10)</f>
        <v>2</v>
      </c>
      <c r="CY81">
        <f>IF('9. Score precedent'!$C$3="Score",2,10)</f>
        <v>2</v>
      </c>
      <c r="CZ81">
        <f>IF('9. Score precedent'!$C$3="Score",0,3)</f>
        <v>0</v>
      </c>
      <c r="DA81">
        <f>IF('9. Score precedent'!$C$3="Score",0,3)</f>
        <v>0</v>
      </c>
    </row>
    <row r="82" spans="5:105" x14ac:dyDescent="0.35">
      <c r="E82">
        <f>IF('9. Score precedent'!$C$3="Score",,)</f>
        <v>0</v>
      </c>
      <c r="P82">
        <f>IF('9. Score precedent'!$C$3="Score",,)</f>
        <v>0</v>
      </c>
      <c r="Q82">
        <f>IF('9. Score precedent'!$C$3="Score",,)</f>
        <v>0</v>
      </c>
      <c r="R82">
        <f>IF('9. Score precedent'!$C$3="Score",,)</f>
        <v>0</v>
      </c>
      <c r="S82">
        <f>IF('9. Score precedent'!$C$3="Score",,)</f>
        <v>0</v>
      </c>
      <c r="T82">
        <f>IF('9. Score precedent'!$C$3="Score",,)</f>
        <v>0</v>
      </c>
      <c r="U82">
        <f>IF('9. Score precedent'!$C$3="Score",,TOTAL)</f>
        <v>0</v>
      </c>
      <c r="V82">
        <f>IF('9. Score precedent'!$C$3="Score",0,)</f>
        <v>0</v>
      </c>
      <c r="W82">
        <f>IF('9. Score precedent'!$C$3="Score",0,)</f>
        <v>0</v>
      </c>
      <c r="X82">
        <f>IF('9. Score precedent'!$C$3="Score",0,)</f>
        <v>0</v>
      </c>
      <c r="Y82">
        <f>IF('9. Score precedent'!$C$3="Score",0,)</f>
        <v>0</v>
      </c>
      <c r="Z82">
        <f>IF('9. Score precedent'!$C$3="Score",0,)</f>
        <v>0</v>
      </c>
      <c r="AA82">
        <f>IF('9. Score precedent'!$C$3="Score",0,)</f>
        <v>0</v>
      </c>
      <c r="AB82">
        <f>IF('9. Score precedent'!$C$3="Score",0,2)</f>
        <v>0</v>
      </c>
      <c r="AC82">
        <f>IF('9. Score precedent'!$C$3="Score",0,0)</f>
        <v>0</v>
      </c>
      <c r="AD82">
        <f>IF('9. Score precedent'!$C$3="Score",0,0)</f>
        <v>0</v>
      </c>
      <c r="AE82">
        <f>IF('9. Score precedent'!$C$3="Score",0,1)</f>
        <v>0</v>
      </c>
      <c r="AF82">
        <f>IF('9. Score precedent'!$C$3="Score",1,6)</f>
        <v>1</v>
      </c>
      <c r="AG82">
        <f>IF('9. Score precedent'!$C$3="Score",1,6)</f>
        <v>1</v>
      </c>
      <c r="AH82">
        <f>IF('9. Score precedent'!$C$3="Score",1,6)</f>
        <v>1</v>
      </c>
      <c r="AI82">
        <f>IF('9. Score precedent'!$C$3="Score",1,6)</f>
        <v>1</v>
      </c>
      <c r="AJ82">
        <f>IF('9. Score precedent'!$C$3="Score",1,7)</f>
        <v>1</v>
      </c>
      <c r="AK82">
        <f>IF('9. Score precedent'!$C$3="Score",2,10)</f>
        <v>2</v>
      </c>
      <c r="AL82">
        <f>IF('9. Score precedent'!$C$3="Score",1,8)</f>
        <v>1</v>
      </c>
      <c r="AM82">
        <f>IF('9. Score precedent'!$C$3="Score",1,6)</f>
        <v>1</v>
      </c>
      <c r="AN82">
        <f>IF('9. Score precedent'!$C$3="Score",1,6)</f>
        <v>1</v>
      </c>
      <c r="AO82">
        <f>IF('9. Score precedent'!$C$3="Score",1,6)</f>
        <v>1</v>
      </c>
      <c r="AP82">
        <f>IF('9. Score precedent'!$C$3="Score",1,6)</f>
        <v>1</v>
      </c>
      <c r="AQ82">
        <f>IF('9. Score precedent'!$C$3="Score",0,3)</f>
        <v>0</v>
      </c>
      <c r="AR82">
        <f>IF('9. Score precedent'!$C$3="Score",0,2)</f>
        <v>0</v>
      </c>
      <c r="AS82">
        <f>IF('9. Score precedent'!$C$3="Score",0,1)</f>
        <v>0</v>
      </c>
      <c r="AT82">
        <f>IF('9. Score precedent'!$C$3="Score",0,1)</f>
        <v>0</v>
      </c>
      <c r="AU82">
        <f>IF('9. Score precedent'!$C$3="Score",0,1)</f>
        <v>0</v>
      </c>
      <c r="AV82">
        <f>IF('9. Score precedent'!$C$3="Score",0,2)</f>
        <v>0</v>
      </c>
      <c r="AW82">
        <f>IF('9. Score precedent'!$C$3="Score",1,7)</f>
        <v>1</v>
      </c>
      <c r="AX82">
        <f>IF('9. Score precedent'!$C$3="Score",1,6)</f>
        <v>1</v>
      </c>
      <c r="AY82">
        <f>IF('9. Score precedent'!$C$3="Score",1,7)</f>
        <v>1</v>
      </c>
      <c r="AZ82">
        <f>IF('9. Score precedent'!$C$3="Score",1,7)</f>
        <v>1</v>
      </c>
      <c r="BA82">
        <f>IF('9. Score precedent'!$C$3="Score",1,7)</f>
        <v>1</v>
      </c>
      <c r="BB82">
        <f>IF('9. Score precedent'!$C$3="Score",1,7)</f>
        <v>1</v>
      </c>
      <c r="BC82">
        <f>IF('9. Score precedent'!$C$3="Score",1,6)</f>
        <v>1</v>
      </c>
      <c r="BD82">
        <f>IF('9. Score precedent'!$C$3="Score",0,2)</f>
        <v>0</v>
      </c>
      <c r="BE82">
        <f>IF('9. Score precedent'!$C$3="Score",0,1)</f>
        <v>0</v>
      </c>
      <c r="BF82">
        <f>IF('9. Score precedent'!$C$3="Score",0,1)</f>
        <v>0</v>
      </c>
      <c r="BG82">
        <f>IF('9. Score precedent'!$C$3="Score",0,1)</f>
        <v>0</v>
      </c>
      <c r="BH82">
        <f>IF('9. Score precedent'!$C$3="Score",0,2)</f>
        <v>0</v>
      </c>
      <c r="BI82">
        <f>IF('9. Score precedent'!$C$3="Score",0,3)</f>
        <v>0</v>
      </c>
      <c r="BJ82">
        <f>IF('9. Score precedent'!$C$3="Score",0,3)</f>
        <v>0</v>
      </c>
      <c r="BK82">
        <f>IF('9. Score precedent'!$C$3="Score",0,2)</f>
        <v>0</v>
      </c>
      <c r="BL82">
        <f>IF('9. Score precedent'!$C$3="Score",0,2)</f>
        <v>0</v>
      </c>
      <c r="BM82">
        <f>IF('9. Score precedent'!$C$3="Score",0,2)</f>
        <v>0</v>
      </c>
      <c r="BN82">
        <f>IF('9. Score precedent'!$C$3="Score",1,5)</f>
        <v>1</v>
      </c>
      <c r="BO82">
        <f>IF('9. Score precedent'!$C$3="Score",1,7)</f>
        <v>1</v>
      </c>
      <c r="BP82">
        <f>IF('9. Score precedent'!$C$3="Score",1,6)</f>
        <v>1</v>
      </c>
      <c r="BQ82">
        <f>IF('9. Score precedent'!$C$3="Score",1,6)</f>
        <v>1</v>
      </c>
      <c r="BR82">
        <f>IF('9. Score precedent'!$C$3="Score",1,6)</f>
        <v>1</v>
      </c>
      <c r="BS82">
        <f>IF('9. Score precedent'!$C$3="Score",1,6)</f>
        <v>1</v>
      </c>
      <c r="BT82">
        <f>IF('9. Score precedent'!$C$3="Score",1,6)</f>
        <v>1</v>
      </c>
      <c r="BU82">
        <f>IF('9. Score precedent'!$C$3="Score",1,5)</f>
        <v>1</v>
      </c>
      <c r="BV82">
        <f>IF('9. Score precedent'!$C$3="Score",0,1)</f>
        <v>0</v>
      </c>
      <c r="BW82">
        <f>IF('9. Score precedent'!$C$3="Score",0,1)</f>
        <v>0</v>
      </c>
      <c r="BX82">
        <f>IF('9. Score precedent'!$C$3="Score",0,1)</f>
        <v>0</v>
      </c>
      <c r="BY82">
        <f>IF('9. Score precedent'!$C$3="Score",0,1)</f>
        <v>0</v>
      </c>
      <c r="BZ82">
        <f>IF('9. Score precedent'!$C$3="Score",0,1)</f>
        <v>0</v>
      </c>
      <c r="CA82">
        <f>IF('9. Score precedent'!$C$3="Score",0,1)</f>
        <v>0</v>
      </c>
      <c r="CB82">
        <f>IF('9. Score precedent'!$C$3="Score",0,1)</f>
        <v>0</v>
      </c>
      <c r="CC82">
        <f>IF('9. Score precedent'!$C$3="Score",0,0)</f>
        <v>0</v>
      </c>
      <c r="CD82">
        <f>IF('9. Score precedent'!$C$3="Score",0,1)</f>
        <v>0</v>
      </c>
      <c r="CE82">
        <f>IF('9. Score precedent'!$C$3="Score",1,4)</f>
        <v>1</v>
      </c>
      <c r="CF82">
        <f>IF('9. Score precedent'!$C$3="Score",1,8)</f>
        <v>1</v>
      </c>
      <c r="CG82">
        <f>IF('9. Score precedent'!$C$3="Score",1,7)</f>
        <v>1</v>
      </c>
      <c r="CH82">
        <f>IF('9. Score precedent'!$C$3="Score",1,7)</f>
        <v>1</v>
      </c>
      <c r="CI82">
        <f>IF('9. Score precedent'!$C$3="Score",1,7)</f>
        <v>1</v>
      </c>
      <c r="CJ82">
        <f>IF('9. Score precedent'!$C$3="Score",1,7)</f>
        <v>1</v>
      </c>
      <c r="CK82">
        <f>IF('9. Score precedent'!$C$3="Score",1,6)</f>
        <v>1</v>
      </c>
      <c r="CL82">
        <f>IF('9. Score precedent'!$C$3="Score",1,5)</f>
        <v>1</v>
      </c>
      <c r="CM82">
        <f>IF('9. Score precedent'!$C$3="Score",0,1)</f>
        <v>0</v>
      </c>
      <c r="CN82">
        <f>IF('9. Score precedent'!$C$3="Score",0,1)</f>
        <v>0</v>
      </c>
      <c r="CO82">
        <f>IF('9. Score precedent'!$C$3="Score",0,2)</f>
        <v>0</v>
      </c>
      <c r="CP82">
        <f>IF('9. Score precedent'!$C$3="Score",0,3)</f>
        <v>0</v>
      </c>
      <c r="CQ82">
        <f>IF('9. Score precedent'!$C$3="Score",1,6)</f>
        <v>1</v>
      </c>
      <c r="CR82">
        <f>IF('9. Score precedent'!$C$3="Score",1,8)</f>
        <v>1</v>
      </c>
      <c r="CS82">
        <f>IF('9. Score precedent'!$C$3="Score",1,8)</f>
        <v>1</v>
      </c>
      <c r="CT82">
        <f>IF('9. Score precedent'!$C$3="Score",1,7)</f>
        <v>1</v>
      </c>
      <c r="CU82">
        <f>IF('9. Score precedent'!$C$3="Score",1,7)</f>
        <v>1</v>
      </c>
      <c r="CV82">
        <f>IF('9. Score precedent'!$C$3="Score",1,5)</f>
        <v>1</v>
      </c>
      <c r="CW82">
        <f>IF('9. Score precedent'!$C$3="Score",0,2)</f>
        <v>0</v>
      </c>
      <c r="CX82">
        <f>IF('9. Score precedent'!$C$3="Score",0,1)</f>
        <v>0</v>
      </c>
      <c r="CY82">
        <f>IF('9. Score precedent'!$C$3="Score",0,1)</f>
        <v>0</v>
      </c>
      <c r="CZ82">
        <f>IF('9. Score precedent'!$C$3="Score",0,0)</f>
        <v>0</v>
      </c>
      <c r="DA82">
        <f>IF('9. Score precedent'!$C$3="Score",0,0)</f>
        <v>0</v>
      </c>
    </row>
    <row r="83" spans="5:105" x14ac:dyDescent="0.35">
      <c r="E83">
        <f>IF('9. Score precedent'!$C$3="Score",,)</f>
        <v>0</v>
      </c>
      <c r="P83">
        <f>IF('9. Score precedent'!$C$3="Score",,)</f>
        <v>0</v>
      </c>
      <c r="Q83">
        <f>IF('9. Score precedent'!$C$3="Score",,)</f>
        <v>0</v>
      </c>
      <c r="R83">
        <f>IF('9. Score precedent'!$C$3="Score",,)</f>
        <v>0</v>
      </c>
      <c r="S83">
        <f>IF('9. Score precedent'!$C$3="Score",,)</f>
        <v>0</v>
      </c>
      <c r="T83">
        <f>IF('9. Score precedent'!$C$3="Score",,)</f>
        <v>0</v>
      </c>
      <c r="U83">
        <f>IF('9. Score precedent'!$C$3="Score",,TOTAL)</f>
        <v>0</v>
      </c>
      <c r="V83">
        <f>IF('9. Score precedent'!$C$3="Score",0,)</f>
        <v>0</v>
      </c>
      <c r="W83">
        <f>IF('9. Score precedent'!$C$3="Score",0,)</f>
        <v>0</v>
      </c>
      <c r="X83">
        <f>IF('9. Score precedent'!$C$3="Score",0,)</f>
        <v>0</v>
      </c>
      <c r="Y83">
        <f>IF('9. Score precedent'!$C$3="Score",0,)</f>
        <v>0</v>
      </c>
      <c r="Z83">
        <f>IF('9. Score precedent'!$C$3="Score",0,)</f>
        <v>0</v>
      </c>
      <c r="AA83">
        <f>IF('9. Score precedent'!$C$3="Score",0,)</f>
        <v>0</v>
      </c>
      <c r="AB83">
        <f>IF('9. Score precedent'!$C$3="Score",1,8)</f>
        <v>1</v>
      </c>
      <c r="AC83">
        <f>IF('9. Score precedent'!$C$3="Score",1,6)</f>
        <v>1</v>
      </c>
      <c r="AD83">
        <f>IF('9. Score precedent'!$C$3="Score",1,6)</f>
        <v>1</v>
      </c>
      <c r="AE83">
        <f>IF('9. Score precedent'!$C$3="Score",1,6)</f>
        <v>1</v>
      </c>
      <c r="AF83">
        <f>IF('9. Score precedent'!$C$3="Score",1,6)</f>
        <v>1</v>
      </c>
      <c r="AG83">
        <f>IF('9. Score precedent'!$C$3="Score",0,3)</f>
        <v>0</v>
      </c>
      <c r="AH83">
        <f>IF('9. Score precedent'!$C$3="Score",0,2)</f>
        <v>0</v>
      </c>
      <c r="AI83">
        <f>IF('9. Score precedent'!$C$3="Score",0,3)</f>
        <v>0</v>
      </c>
      <c r="AJ83">
        <f>IF('9. Score precedent'!$C$3="Score",1,6)</f>
        <v>1</v>
      </c>
      <c r="AK83">
        <f>IF('9. Score precedent'!$C$3="Score",2,9)</f>
        <v>2</v>
      </c>
      <c r="AL83">
        <f>IF('9. Score precedent'!$C$3="Score",2,9)</f>
        <v>2</v>
      </c>
      <c r="AM83">
        <f>IF('9. Score precedent'!$C$3="Score",1,7)</f>
        <v>1</v>
      </c>
      <c r="AN83">
        <f>IF('9. Score precedent'!$C$3="Score",1,6)</f>
        <v>1</v>
      </c>
      <c r="AO83">
        <f>IF('9. Score precedent'!$C$3="Score",1,6)</f>
        <v>1</v>
      </c>
      <c r="AP83">
        <f>IF('9. Score precedent'!$C$3="Score",1,6)</f>
        <v>1</v>
      </c>
      <c r="AQ83">
        <f>IF('9. Score precedent'!$C$3="Score",1,5)</f>
        <v>1</v>
      </c>
      <c r="AR83">
        <f>IF('9. Score precedent'!$C$3="Score",0,2)</f>
        <v>0</v>
      </c>
      <c r="AS83">
        <f>IF('9. Score precedent'!$C$3="Score",0,2)</f>
        <v>0</v>
      </c>
      <c r="AT83">
        <f>IF('9. Score precedent'!$C$3="Score",0,1)</f>
        <v>0</v>
      </c>
      <c r="AU83">
        <f>IF('9. Score precedent'!$C$3="Score",0,1)</f>
        <v>0</v>
      </c>
      <c r="AV83">
        <f>IF('9. Score precedent'!$C$3="Score",0,1)</f>
        <v>0</v>
      </c>
      <c r="AW83">
        <f>IF('9. Score precedent'!$C$3="Score",0,2)</f>
        <v>0</v>
      </c>
      <c r="AX83">
        <f>IF('9. Score precedent'!$C$3="Score",0,3)</f>
        <v>0</v>
      </c>
      <c r="AY83">
        <f>IF('9. Score precedent'!$C$3="Score",0,2)</f>
        <v>0</v>
      </c>
      <c r="AZ83">
        <f>IF('9. Score precedent'!$C$3="Score",0,2)</f>
        <v>0</v>
      </c>
      <c r="BA83">
        <f>IF('9. Score precedent'!$C$3="Score",1,6)</f>
        <v>1</v>
      </c>
      <c r="BB83">
        <f>IF('9. Score precedent'!$C$3="Score",1,7)</f>
        <v>1</v>
      </c>
      <c r="BC83">
        <f>IF('9. Score precedent'!$C$3="Score",1,7)</f>
        <v>1</v>
      </c>
      <c r="BD83">
        <f>IF('9. Score precedent'!$C$3="Score",1,4)</f>
        <v>1</v>
      </c>
      <c r="BE83">
        <f>IF('9. Score precedent'!$C$3="Score",0,2)</f>
        <v>0</v>
      </c>
      <c r="BF83">
        <f>IF('9. Score precedent'!$C$3="Score",1,5)</f>
        <v>1</v>
      </c>
      <c r="BG83">
        <f>IF('9. Score precedent'!$C$3="Score",1,6)</f>
        <v>1</v>
      </c>
      <c r="BH83">
        <f>IF('9. Score precedent'!$C$3="Score",1,5)</f>
        <v>1</v>
      </c>
      <c r="BI83">
        <f>IF('9. Score precedent'!$C$3="Score",0,3)</f>
        <v>0</v>
      </c>
      <c r="BJ83">
        <f>IF('9. Score precedent'!$C$3="Score",0,3)</f>
        <v>0</v>
      </c>
      <c r="BK83">
        <f>IF('9. Score precedent'!$C$3="Score",0,3)</f>
        <v>0</v>
      </c>
      <c r="BL83">
        <f>IF('9. Score precedent'!$C$3="Score",1,5)</f>
        <v>1</v>
      </c>
      <c r="BM83">
        <f>IF('9. Score precedent'!$C$3="Score",1,8)</f>
        <v>1</v>
      </c>
      <c r="BN83">
        <f>IF('9. Score precedent'!$C$3="Score",1,7)</f>
        <v>1</v>
      </c>
      <c r="BO83">
        <f>IF('9. Score precedent'!$C$3="Score",1,7)</f>
        <v>1</v>
      </c>
      <c r="BP83">
        <f>IF('9. Score precedent'!$C$3="Score",1,6)</f>
        <v>1</v>
      </c>
      <c r="BQ83">
        <f>IF('9. Score precedent'!$C$3="Score",1,6)</f>
        <v>1</v>
      </c>
      <c r="BR83">
        <f>IF('9. Score precedent'!$C$3="Score",1,6)</f>
        <v>1</v>
      </c>
      <c r="BS83">
        <f>IF('9. Score precedent'!$C$3="Score",1,7)</f>
        <v>1</v>
      </c>
      <c r="BT83">
        <f>IF('9. Score precedent'!$C$3="Score",1,4)</f>
        <v>1</v>
      </c>
      <c r="BU83">
        <f>IF('9. Score precedent'!$C$3="Score",0,3)</f>
        <v>0</v>
      </c>
      <c r="BV83">
        <f>IF('9. Score precedent'!$C$3="Score",0,3)</f>
        <v>0</v>
      </c>
      <c r="BW83">
        <f>IF('9. Score precedent'!$C$3="Score",0,3)</f>
        <v>0</v>
      </c>
      <c r="BX83">
        <f>IF('9. Score precedent'!$C$3="Score",1,8)</f>
        <v>1</v>
      </c>
      <c r="BY83">
        <f>IF('9. Score precedent'!$C$3="Score",2,9)</f>
        <v>2</v>
      </c>
      <c r="BZ83">
        <f>IF('9. Score precedent'!$C$3="Score",2,9)</f>
        <v>2</v>
      </c>
      <c r="CA83">
        <f>IF('9. Score precedent'!$C$3="Score",2,9)</f>
        <v>2</v>
      </c>
      <c r="CB83">
        <f>IF('9. Score precedent'!$C$3="Score",1,8)</f>
        <v>1</v>
      </c>
      <c r="CC83">
        <f>IF('9. Score precedent'!$C$3="Score",1,8)</f>
        <v>1</v>
      </c>
      <c r="CD83">
        <f>IF('9. Score precedent'!$C$3="Score",1,8)</f>
        <v>1</v>
      </c>
      <c r="CE83">
        <f>IF('9. Score precedent'!$C$3="Score",1,8)</f>
        <v>1</v>
      </c>
      <c r="CF83">
        <f>IF('9. Score precedent'!$C$3="Score",2,10)</f>
        <v>2</v>
      </c>
      <c r="CG83">
        <f>IF('9. Score precedent'!$C$3="Score",1,8)</f>
        <v>1</v>
      </c>
      <c r="CH83">
        <f>IF('9. Score precedent'!$C$3="Score",1,8)</f>
        <v>1</v>
      </c>
      <c r="CI83">
        <f>IF('9. Score precedent'!$C$3="Score",1,7)</f>
        <v>1</v>
      </c>
      <c r="CJ83">
        <f>IF('9. Score precedent'!$C$3="Score",1,7)</f>
        <v>1</v>
      </c>
      <c r="CK83">
        <f>IF('9. Score precedent'!$C$3="Score",1,8)</f>
        <v>1</v>
      </c>
      <c r="CL83">
        <f>IF('9. Score precedent'!$C$3="Score",1,8)</f>
        <v>1</v>
      </c>
      <c r="CM83">
        <f>IF('9. Score precedent'!$C$3="Score",2,9)</f>
        <v>2</v>
      </c>
      <c r="CN83">
        <f>IF('9. Score precedent'!$C$3="Score",1,8)</f>
        <v>1</v>
      </c>
      <c r="CO83">
        <f>IF('9. Score precedent'!$C$3="Score",1,8)</f>
        <v>1</v>
      </c>
      <c r="CP83">
        <f>IF('9. Score precedent'!$C$3="Score",2,11)</f>
        <v>2</v>
      </c>
      <c r="CQ83">
        <f>IF('9. Score precedent'!$C$3="Score",2,12)</f>
        <v>2</v>
      </c>
      <c r="CR83">
        <f>IF('9. Score precedent'!$C$3="Score",2,9)</f>
        <v>2</v>
      </c>
      <c r="CS83">
        <f>IF('9. Score precedent'!$C$3="Score",1,7)</f>
        <v>1</v>
      </c>
      <c r="CT83">
        <f>IF('9. Score precedent'!$C$3="Score",1,5)</f>
        <v>1</v>
      </c>
      <c r="CU83">
        <f>IF('9. Score precedent'!$C$3="Score",0,3)</f>
        <v>0</v>
      </c>
      <c r="CV83">
        <f>IF('9. Score precedent'!$C$3="Score",0,3)</f>
        <v>0</v>
      </c>
      <c r="CW83">
        <f>IF('9. Score precedent'!$C$3="Score",0,2)</f>
        <v>0</v>
      </c>
      <c r="CX83">
        <f>IF('9. Score precedent'!$C$3="Score",0,2)</f>
        <v>0</v>
      </c>
      <c r="CY83">
        <f>IF('9. Score precedent'!$C$3="Score",0,2)</f>
        <v>0</v>
      </c>
      <c r="CZ83">
        <f>IF('9. Score precedent'!$C$3="Score",0,0)</f>
        <v>0</v>
      </c>
      <c r="DA83">
        <f>IF('9. Score precedent'!$C$3="Score",0,0)</f>
        <v>0</v>
      </c>
    </row>
    <row r="84" spans="5:105" x14ac:dyDescent="0.35">
      <c r="E84">
        <f>IF('9. Score precedent'!$C$3="Score",,)</f>
        <v>0</v>
      </c>
      <c r="P84">
        <f>IF('9. Score precedent'!$C$3="Score",,)</f>
        <v>0</v>
      </c>
      <c r="Q84">
        <f>IF('9. Score precedent'!$C$3="Score",,)</f>
        <v>0</v>
      </c>
      <c r="R84">
        <f>IF('9. Score precedent'!$C$3="Score",,)</f>
        <v>0</v>
      </c>
      <c r="S84">
        <f>IF('9. Score precedent'!$C$3="Score",,)</f>
        <v>0</v>
      </c>
      <c r="T84">
        <f>IF('9. Score precedent'!$C$3="Score",,)</f>
        <v>0</v>
      </c>
      <c r="U84">
        <f>IF('9. Score precedent'!$C$3="Score",,TOTAL)</f>
        <v>0</v>
      </c>
      <c r="V84">
        <f>IF('9. Score precedent'!$C$3="Score",0,)</f>
        <v>0</v>
      </c>
      <c r="W84">
        <f>IF('9. Score precedent'!$C$3="Score",0,)</f>
        <v>0</v>
      </c>
      <c r="X84">
        <f>IF('9. Score precedent'!$C$3="Score",0,)</f>
        <v>0</v>
      </c>
      <c r="Y84">
        <f>IF('9. Score precedent'!$C$3="Score",0,)</f>
        <v>0</v>
      </c>
      <c r="Z84">
        <f>IF('9. Score precedent'!$C$3="Score",0,)</f>
        <v>0</v>
      </c>
      <c r="AA84">
        <f>IF('9. Score precedent'!$C$3="Score",0,)</f>
        <v>0</v>
      </c>
      <c r="AB84">
        <f>IF('9. Score precedent'!$C$3="Score",2,10)</f>
        <v>2</v>
      </c>
      <c r="AC84">
        <f>IF('9. Score precedent'!$C$3="Score",2,10)</f>
        <v>2</v>
      </c>
      <c r="AD84">
        <f>IF('9. Score precedent'!$C$3="Score",2,9)</f>
        <v>2</v>
      </c>
      <c r="AE84">
        <f>IF('9. Score precedent'!$C$3="Score",1,8)</f>
        <v>1</v>
      </c>
      <c r="AF84">
        <f>IF('9. Score precedent'!$C$3="Score",1,8)</f>
        <v>1</v>
      </c>
      <c r="AG84">
        <f>IF('9. Score precedent'!$C$3="Score",1,8)</f>
        <v>1</v>
      </c>
      <c r="AH84">
        <f>IF('9. Score precedent'!$C$3="Score",1,7)</f>
        <v>1</v>
      </c>
      <c r="AI84">
        <f>IF('9. Score precedent'!$C$3="Score",2,10)</f>
        <v>2</v>
      </c>
      <c r="AJ84">
        <f>IF('9. Score precedent'!$C$3="Score",1,8)</f>
        <v>1</v>
      </c>
      <c r="AK84">
        <f>IF('9. Score precedent'!$C$3="Score",1,8)</f>
        <v>1</v>
      </c>
      <c r="AL84">
        <f>IF('9. Score precedent'!$C$3="Score",1,7)</f>
        <v>1</v>
      </c>
      <c r="AM84">
        <f>IF('9. Score precedent'!$C$3="Score",1,8)</f>
        <v>1</v>
      </c>
      <c r="AN84">
        <f>IF('9. Score precedent'!$C$3="Score",2,11)</f>
        <v>2</v>
      </c>
      <c r="AO84">
        <f>IF('9. Score precedent'!$C$3="Score",2,9)</f>
        <v>2</v>
      </c>
      <c r="AP84">
        <f>IF('9. Score precedent'!$C$3="Score",1,7)</f>
        <v>1</v>
      </c>
      <c r="AQ84">
        <f>IF('9. Score precedent'!$C$3="Score",1,6)</f>
        <v>1</v>
      </c>
      <c r="AR84">
        <f>IF('9. Score precedent'!$C$3="Score",1,6)</f>
        <v>1</v>
      </c>
      <c r="AS84">
        <f>IF('9. Score precedent'!$C$3="Score",1,6)</f>
        <v>1</v>
      </c>
      <c r="AT84">
        <f>IF('9. Score precedent'!$C$3="Score",0,3)</f>
        <v>0</v>
      </c>
      <c r="AU84">
        <f>IF('9. Score precedent'!$C$3="Score",0,2)</f>
        <v>0</v>
      </c>
      <c r="AV84">
        <f>IF('9. Score precedent'!$C$3="Score",0,2)</f>
        <v>0</v>
      </c>
      <c r="AW84">
        <f>IF('9. Score precedent'!$C$3="Score",0,1)</f>
        <v>0</v>
      </c>
      <c r="AX84">
        <f>IF('9. Score precedent'!$C$3="Score",0,1)</f>
        <v>0</v>
      </c>
      <c r="AY84">
        <f>IF('9. Score precedent'!$C$3="Score",0,1)</f>
        <v>0</v>
      </c>
      <c r="AZ84">
        <f>IF('9. Score precedent'!$C$3="Score",0,1)</f>
        <v>0</v>
      </c>
      <c r="BA84">
        <f>IF('9. Score precedent'!$C$3="Score",0,0)</f>
        <v>0</v>
      </c>
      <c r="BB84">
        <f>IF('9. Score precedent'!$C$3="Score",0,1)</f>
        <v>0</v>
      </c>
      <c r="BC84">
        <f>IF('9. Score precedent'!$C$3="Score",1,4)</f>
        <v>1</v>
      </c>
      <c r="BD84">
        <f>IF('9. Score precedent'!$C$3="Score",1,8)</f>
        <v>1</v>
      </c>
      <c r="BE84">
        <f>IF('9. Score precedent'!$C$3="Score",1,7)</f>
        <v>1</v>
      </c>
      <c r="BF84">
        <f>IF('9. Score precedent'!$C$3="Score",1,7)</f>
        <v>1</v>
      </c>
      <c r="BG84">
        <f>IF('9. Score precedent'!$C$3="Score",1,7)</f>
        <v>1</v>
      </c>
      <c r="BH84">
        <f>IF('9. Score precedent'!$C$3="Score",2,10)</f>
        <v>2</v>
      </c>
      <c r="BI84">
        <f>IF('9. Score precedent'!$C$3="Score",2,11)</f>
        <v>2</v>
      </c>
      <c r="BJ84">
        <f>IF('9. Score precedent'!$C$3="Score",2,11)</f>
        <v>2</v>
      </c>
      <c r="BK84">
        <f>IF('9. Score precedent'!$C$3="Score",2,10)</f>
        <v>2</v>
      </c>
      <c r="BL84">
        <f>IF('9. Score precedent'!$C$3="Score",2,9)</f>
        <v>2</v>
      </c>
      <c r="BM84">
        <f>IF('9. Score precedent'!$C$3="Score",2,9)</f>
        <v>2</v>
      </c>
      <c r="BN84">
        <f>IF('9. Score precedent'!$C$3="Score",2,11)</f>
        <v>2</v>
      </c>
      <c r="BO84">
        <f>IF('9. Score precedent'!$C$3="Score",2,13)</f>
        <v>2</v>
      </c>
      <c r="BP84">
        <f>IF('9. Score precedent'!$C$3="Score",2,12)</f>
        <v>2</v>
      </c>
      <c r="BQ84">
        <f>IF('9. Score precedent'!$C$3="Score",2,9)</f>
        <v>2</v>
      </c>
      <c r="BR84">
        <f>IF('9. Score precedent'!$C$3="Score",1,7)</f>
        <v>1</v>
      </c>
      <c r="BS84">
        <f>IF('9. Score precedent'!$C$3="Score",1,7)</f>
        <v>1</v>
      </c>
      <c r="BT84">
        <f>IF('9. Score precedent'!$C$3="Score",2,9)</f>
        <v>2</v>
      </c>
      <c r="BU84">
        <f>IF('9. Score precedent'!$C$3="Score",2,11)</f>
        <v>2</v>
      </c>
      <c r="BV84">
        <f>IF('9. Score precedent'!$C$3="Score",2,9)</f>
        <v>2</v>
      </c>
      <c r="BW84">
        <f>IF('9. Score precedent'!$C$3="Score",1,8)</f>
        <v>1</v>
      </c>
      <c r="BX84">
        <f>IF('9. Score precedent'!$C$3="Score",1,8)</f>
        <v>1</v>
      </c>
      <c r="BY84">
        <f>IF('9. Score precedent'!$C$3="Score",1,7)</f>
        <v>1</v>
      </c>
      <c r="BZ84">
        <f>IF('9. Score precedent'!$C$3="Score",1,8)</f>
        <v>1</v>
      </c>
      <c r="CA84">
        <f>IF('9. Score precedent'!$C$3="Score",2,9)</f>
        <v>2</v>
      </c>
      <c r="CB84">
        <f>IF('9. Score precedent'!$C$3="Score",1,7)</f>
        <v>1</v>
      </c>
      <c r="CC84">
        <f>IF('9. Score precedent'!$C$3="Score",1,7)</f>
        <v>1</v>
      </c>
      <c r="CD84">
        <f>IF('9. Score precedent'!$C$3="Score",1,6)</f>
        <v>1</v>
      </c>
      <c r="CE84">
        <f>IF('9. Score precedent'!$C$3="Score",2,9)</f>
        <v>2</v>
      </c>
      <c r="CF84">
        <f>IF('9. Score precedent'!$C$3="Score",2,10)</f>
        <v>2</v>
      </c>
      <c r="CG84">
        <f>IF('9. Score precedent'!$C$3="Score",2,9)</f>
        <v>2</v>
      </c>
      <c r="CH84">
        <f>IF('9. Score precedent'!$C$3="Score",1,8)</f>
        <v>1</v>
      </c>
      <c r="CI84">
        <f>IF('9. Score precedent'!$C$3="Score",1,5)</f>
        <v>1</v>
      </c>
      <c r="CJ84">
        <f>IF('9. Score precedent'!$C$3="Score",1,5)</f>
        <v>1</v>
      </c>
      <c r="CK84">
        <f>IF('9. Score precedent'!$C$3="Score",1,5)</f>
        <v>1</v>
      </c>
      <c r="CL84">
        <f>IF('9. Score precedent'!$C$3="Score",1,6)</f>
        <v>1</v>
      </c>
      <c r="CM84">
        <f>IF('9. Score precedent'!$C$3="Score",1,8)</f>
        <v>1</v>
      </c>
      <c r="CN84">
        <f>IF('9. Score precedent'!$C$3="Score",1,8)</f>
        <v>1</v>
      </c>
      <c r="CO84">
        <f>IF('9. Score precedent'!$C$3="Score",1,7)</f>
        <v>1</v>
      </c>
      <c r="CP84">
        <f>IF('9. Score precedent'!$C$3="Score",1,8)</f>
        <v>1</v>
      </c>
      <c r="CQ84">
        <f>IF('9. Score precedent'!$C$3="Score",2,12)</f>
        <v>2</v>
      </c>
      <c r="CR84">
        <f>IF('9. Score precedent'!$C$3="Score",2,15)</f>
        <v>2</v>
      </c>
      <c r="CS84">
        <f>IF('9. Score precedent'!$C$3="Score",2,14)</f>
        <v>2</v>
      </c>
      <c r="CT84">
        <f>IF('9. Score precedent'!$C$3="Score",2,9)</f>
        <v>2</v>
      </c>
      <c r="CU84">
        <f>IF('9. Score precedent'!$C$3="Score",1,8)</f>
        <v>1</v>
      </c>
      <c r="CV84">
        <f>IF('9. Score precedent'!$C$3="Score",1,8)</f>
        <v>1</v>
      </c>
      <c r="CW84">
        <f>IF('9. Score precedent'!$C$3="Score",2,9)</f>
        <v>2</v>
      </c>
      <c r="CX84">
        <f>IF('9. Score precedent'!$C$3="Score",2,11)</f>
        <v>2</v>
      </c>
      <c r="CY84">
        <f>IF('9. Score precedent'!$C$3="Score",1,6)</f>
        <v>1</v>
      </c>
      <c r="CZ84">
        <f>IF('9. Score precedent'!$C$3="Score",0,2)</f>
        <v>0</v>
      </c>
      <c r="DA84">
        <f>IF('9. Score precedent'!$C$3="Score",0,2)</f>
        <v>0</v>
      </c>
    </row>
    <row r="85" spans="5:105" x14ac:dyDescent="0.35">
      <c r="E85">
        <f>IF('9. Score precedent'!$C$3="Score",,)</f>
        <v>0</v>
      </c>
      <c r="P85">
        <f>IF('9. Score precedent'!$C$3="Score",,)</f>
        <v>0</v>
      </c>
      <c r="Q85">
        <f>IF('9. Score precedent'!$C$3="Score",,)</f>
        <v>0</v>
      </c>
      <c r="R85">
        <f>IF('9. Score precedent'!$C$3="Score",,)</f>
        <v>0</v>
      </c>
      <c r="S85">
        <f>IF('9. Score precedent'!$C$3="Score",,)</f>
        <v>0</v>
      </c>
      <c r="T85">
        <f>IF('9. Score precedent'!$C$3="Score",,)</f>
        <v>0</v>
      </c>
      <c r="U85">
        <f>IF('9. Score precedent'!$C$3="Score",,TOTAL)</f>
        <v>0</v>
      </c>
      <c r="V85">
        <f>IF('9. Score precedent'!$C$3="Score",0,)</f>
        <v>0</v>
      </c>
      <c r="W85">
        <f>IF('9. Score precedent'!$C$3="Score",0,)</f>
        <v>0</v>
      </c>
      <c r="X85">
        <f>IF('9. Score precedent'!$C$3="Score",0,)</f>
        <v>0</v>
      </c>
      <c r="Y85">
        <f>IF('9. Score precedent'!$C$3="Score",0,)</f>
        <v>0</v>
      </c>
      <c r="Z85">
        <f>IF('9. Score precedent'!$C$3="Score",0,)</f>
        <v>0</v>
      </c>
      <c r="AA85">
        <f>IF('9. Score precedent'!$C$3="Score",0,)</f>
        <v>0</v>
      </c>
      <c r="AB85">
        <f>IF('9. Score precedent'!$C$3="Score",1,7)</f>
        <v>1</v>
      </c>
      <c r="AC85">
        <f>IF('9. Score precedent'!$C$3="Score",1,7)</f>
        <v>1</v>
      </c>
      <c r="AD85">
        <f>IF('9. Score precedent'!$C$3="Score",1,8)</f>
        <v>1</v>
      </c>
      <c r="AE85">
        <f>IF('9. Score precedent'!$C$3="Score",1,8)</f>
        <v>1</v>
      </c>
      <c r="AF85">
        <f>IF('9. Score precedent'!$C$3="Score",1,8)</f>
        <v>1</v>
      </c>
      <c r="AG85">
        <f>IF('9. Score precedent'!$C$3="Score",1,8)</f>
        <v>1</v>
      </c>
      <c r="AH85">
        <f>IF('9. Score precedent'!$C$3="Score",1,6)</f>
        <v>1</v>
      </c>
      <c r="AI85">
        <f>IF('9. Score precedent'!$C$3="Score",0,3)</f>
        <v>0</v>
      </c>
      <c r="AJ85">
        <f>IF('9. Score precedent'!$C$3="Score",0,1)</f>
        <v>0</v>
      </c>
      <c r="AK85">
        <f>IF('9. Score precedent'!$C$3="Score",0,2)</f>
        <v>0</v>
      </c>
      <c r="AL85">
        <f>IF('9. Score precedent'!$C$3="Score",1,4)</f>
        <v>1</v>
      </c>
      <c r="AM85">
        <f>IF('9. Score precedent'!$C$3="Score",1,6)</f>
        <v>1</v>
      </c>
      <c r="AN85">
        <f>IF('9. Score precedent'!$C$3="Score",1,6)</f>
        <v>1</v>
      </c>
      <c r="AO85">
        <f>IF('9. Score precedent'!$C$3="Score",1,6)</f>
        <v>1</v>
      </c>
      <c r="AP85">
        <f>IF('9. Score precedent'!$C$3="Score",1,5)</f>
        <v>1</v>
      </c>
      <c r="AQ85">
        <f>IF('9. Score precedent'!$C$3="Score",1,6)</f>
        <v>1</v>
      </c>
      <c r="AR85">
        <f>IF('9. Score precedent'!$C$3="Score",1,6)</f>
        <v>1</v>
      </c>
      <c r="AS85">
        <f>IF('9. Score precedent'!$C$3="Score",2,9)</f>
        <v>2</v>
      </c>
      <c r="AT85">
        <f>IF('9. Score precedent'!$C$3="Score",1,8)</f>
        <v>1</v>
      </c>
      <c r="AU85">
        <f>IF('9. Score precedent'!$C$3="Score",1,8)</f>
        <v>1</v>
      </c>
      <c r="AV85">
        <f>IF('9. Score precedent'!$C$3="Score",1,8)</f>
        <v>1</v>
      </c>
      <c r="AW85">
        <f>IF('9. Score precedent'!$C$3="Score",1,8)</f>
        <v>1</v>
      </c>
      <c r="AX85">
        <f>IF('9. Score precedent'!$C$3="Score",1,7)</f>
        <v>1</v>
      </c>
      <c r="AY85">
        <f>IF('9. Score precedent'!$C$3="Score",1,5)</f>
        <v>1</v>
      </c>
      <c r="AZ85">
        <f>IF('9. Score precedent'!$C$3="Score",0,2)</f>
        <v>0</v>
      </c>
      <c r="BA85">
        <f>IF('9. Score precedent'!$C$3="Score",0,1)</f>
        <v>0</v>
      </c>
      <c r="BB85">
        <f>IF('9. Score precedent'!$C$3="Score",0,1)</f>
        <v>0</v>
      </c>
      <c r="BC85">
        <f>IF('9. Score precedent'!$C$3="Score",1,4)</f>
        <v>1</v>
      </c>
      <c r="BD85">
        <f>IF('9. Score precedent'!$C$3="Score",1,8)</f>
        <v>1</v>
      </c>
      <c r="BE85">
        <f>IF('9. Score precedent'!$C$3="Score",1,8)</f>
        <v>1</v>
      </c>
      <c r="BF85">
        <f>IF('9. Score precedent'!$C$3="Score",1,8)</f>
        <v>1</v>
      </c>
      <c r="BG85">
        <f>IF('9. Score precedent'!$C$3="Score",1,7)</f>
        <v>1</v>
      </c>
      <c r="BH85">
        <f>IF('9. Score precedent'!$C$3="Score",2,10)</f>
        <v>2</v>
      </c>
      <c r="BI85">
        <f>IF('9. Score precedent'!$C$3="Score",2,11)</f>
        <v>2</v>
      </c>
      <c r="BJ85">
        <f>IF('9. Score precedent'!$C$3="Score",2,11)</f>
        <v>2</v>
      </c>
      <c r="BK85">
        <f>IF('9. Score precedent'!$C$3="Score",1,7)</f>
        <v>1</v>
      </c>
      <c r="BL85">
        <f>IF('9. Score precedent'!$C$3="Score",1,7)</f>
        <v>1</v>
      </c>
      <c r="BM85">
        <f>IF('9. Score precedent'!$C$3="Score",1,7)</f>
        <v>1</v>
      </c>
      <c r="BN85">
        <f>IF('9. Score precedent'!$C$3="Score",1,8)</f>
        <v>1</v>
      </c>
      <c r="BO85">
        <f>IF('9. Score precedent'!$C$3="Score",1,8)</f>
        <v>1</v>
      </c>
      <c r="BP85">
        <f>IF('9. Score precedent'!$C$3="Score",0,3)</f>
        <v>0</v>
      </c>
      <c r="BQ85">
        <f>IF('9. Score precedent'!$C$3="Score",1,5)</f>
        <v>1</v>
      </c>
      <c r="BR85">
        <f>IF('9. Score precedent'!$C$3="Score",1,6)</f>
        <v>1</v>
      </c>
      <c r="BS85">
        <f>IF('9. Score precedent'!$C$3="Score",1,6)</f>
        <v>1</v>
      </c>
      <c r="BT85">
        <f>IF('9. Score precedent'!$C$3="Score",1,6)</f>
        <v>1</v>
      </c>
      <c r="BU85">
        <f>IF('9. Score precedent'!$C$3="Score",1,6)</f>
        <v>1</v>
      </c>
      <c r="BV85">
        <f>IF('9. Score precedent'!$C$3="Score",1,8)</f>
        <v>1</v>
      </c>
      <c r="BW85">
        <f>IF('9. Score precedent'!$C$3="Score",2,9)</f>
        <v>2</v>
      </c>
      <c r="BX85">
        <f>IF('9. Score precedent'!$C$3="Score",1,8)</f>
        <v>1</v>
      </c>
      <c r="BY85">
        <f>IF('9. Score precedent'!$C$3="Score",1,6)</f>
        <v>1</v>
      </c>
      <c r="BZ85">
        <f>IF('9. Score precedent'!$C$3="Score",1,8)</f>
        <v>1</v>
      </c>
      <c r="CA85">
        <f>IF('9. Score precedent'!$C$3="Score",2,9)</f>
        <v>2</v>
      </c>
      <c r="CB85">
        <f>IF('9. Score precedent'!$C$3="Score",1,8)</f>
        <v>1</v>
      </c>
      <c r="CC85">
        <f>IF('9. Score precedent'!$C$3="Score",1,5)</f>
        <v>1</v>
      </c>
      <c r="CD85">
        <f>IF('9. Score precedent'!$C$3="Score",1,4)</f>
        <v>1</v>
      </c>
      <c r="CE85">
        <f>IF('9. Score precedent'!$C$3="Score",1,7)</f>
        <v>1</v>
      </c>
      <c r="CF85">
        <f>IF('9. Score precedent'!$C$3="Score",1,8)</f>
        <v>1</v>
      </c>
      <c r="CG85">
        <f>IF('9. Score precedent'!$C$3="Score",1,8)</f>
        <v>1</v>
      </c>
      <c r="CH85">
        <f>IF('9. Score precedent'!$C$3="Score",1,8)</f>
        <v>1</v>
      </c>
      <c r="CI85">
        <f>IF('9. Score precedent'!$C$3="Score",1,7)</f>
        <v>1</v>
      </c>
      <c r="CJ85">
        <f>IF('9. Score precedent'!$C$3="Score",1,7)</f>
        <v>1</v>
      </c>
      <c r="CK85">
        <f>IF('9. Score precedent'!$C$3="Score",1,8)</f>
        <v>1</v>
      </c>
      <c r="CL85">
        <f>IF('9. Score precedent'!$C$3="Score",1,8)</f>
        <v>1</v>
      </c>
      <c r="CM85">
        <f>IF('9. Score precedent'!$C$3="Score",2,9)</f>
        <v>2</v>
      </c>
      <c r="CN85">
        <f>IF('9. Score precedent'!$C$3="Score",1,8)</f>
        <v>1</v>
      </c>
      <c r="CO85">
        <f>IF('9. Score precedent'!$C$3="Score",1,8)</f>
        <v>1</v>
      </c>
      <c r="CP85">
        <f>IF('9. Score precedent'!$C$3="Score",1,8)</f>
        <v>1</v>
      </c>
      <c r="CQ85">
        <f>IF('9. Score precedent'!$C$3="Score",2,10)</f>
        <v>2</v>
      </c>
      <c r="CR85">
        <f>IF('9. Score precedent'!$C$3="Score",2,10)</f>
        <v>2</v>
      </c>
      <c r="CS85">
        <f>IF('9. Score precedent'!$C$3="Score",2,10)</f>
        <v>2</v>
      </c>
      <c r="CT85">
        <f>IF('9. Score precedent'!$C$3="Score",1,6)</f>
        <v>1</v>
      </c>
      <c r="CU85">
        <f>IF('9. Score precedent'!$C$3="Score",0,3)</f>
        <v>0</v>
      </c>
      <c r="CV85">
        <f>IF('9. Score precedent'!$C$3="Score",1,6)</f>
        <v>1</v>
      </c>
      <c r="CW85">
        <f>IF('9. Score precedent'!$C$3="Score",2,10)</f>
        <v>2</v>
      </c>
      <c r="CX85">
        <f>IF('9. Score precedent'!$C$3="Score",2,9)</f>
        <v>2</v>
      </c>
      <c r="CY85">
        <f>IF('9. Score precedent'!$C$3="Score",1,8)</f>
        <v>1</v>
      </c>
      <c r="CZ85">
        <f>IF('9. Score precedent'!$C$3="Score",0,6)</f>
        <v>0</v>
      </c>
      <c r="DA85">
        <f>IF('9. Score precedent'!$C$3="Score",0,6)</f>
        <v>0</v>
      </c>
    </row>
    <row r="86" spans="5:105" x14ac:dyDescent="0.35">
      <c r="E86">
        <f>IF('9. Score precedent'!$C$3="Score",,)</f>
        <v>0</v>
      </c>
      <c r="P86">
        <f>IF('9. Score precedent'!$C$3="Score",,)</f>
        <v>0</v>
      </c>
      <c r="Q86">
        <f>IF('9. Score precedent'!$C$3="Score",,)</f>
        <v>0</v>
      </c>
      <c r="R86">
        <f>IF('9. Score precedent'!$C$3="Score",,)</f>
        <v>0</v>
      </c>
      <c r="S86">
        <f>IF('9. Score precedent'!$C$3="Score",,)</f>
        <v>0</v>
      </c>
      <c r="T86">
        <f>IF('9. Score precedent'!$C$3="Score",,)</f>
        <v>0</v>
      </c>
      <c r="U86">
        <f>IF('9. Score precedent'!$C$3="Score",,TOTAL)</f>
        <v>0</v>
      </c>
      <c r="V86">
        <f>IF('9. Score precedent'!$C$3="Score",0,)</f>
        <v>0</v>
      </c>
      <c r="W86">
        <f>IF('9. Score precedent'!$C$3="Score",0,)</f>
        <v>0</v>
      </c>
      <c r="X86">
        <f>IF('9. Score precedent'!$C$3="Score",0,)</f>
        <v>0</v>
      </c>
      <c r="Y86">
        <f>IF('9. Score precedent'!$C$3="Score",0,)</f>
        <v>0</v>
      </c>
      <c r="Z86">
        <f>IF('9. Score precedent'!$C$3="Score",0,)</f>
        <v>0</v>
      </c>
      <c r="AA86">
        <f>IF('9. Score precedent'!$C$3="Score",0,)</f>
        <v>0</v>
      </c>
      <c r="AB86">
        <f>IF('9. Score precedent'!$C$3="Score",1,8)</f>
        <v>1</v>
      </c>
      <c r="AC86">
        <f>IF('9. Score precedent'!$C$3="Score",1,8)</f>
        <v>1</v>
      </c>
      <c r="AD86">
        <f>IF('9. Score precedent'!$C$3="Score",1,8)</f>
        <v>1</v>
      </c>
      <c r="AE86">
        <f>IF('9. Score precedent'!$C$3="Score",1,7)</f>
        <v>1</v>
      </c>
      <c r="AF86">
        <f>IF('9. Score precedent'!$C$3="Score",1,7)</f>
        <v>1</v>
      </c>
      <c r="AG86">
        <f>IF('9. Score precedent'!$C$3="Score",1,7)</f>
        <v>1</v>
      </c>
      <c r="AH86">
        <f>IF('9. Score precedent'!$C$3="Score",1,7)</f>
        <v>1</v>
      </c>
      <c r="AI86">
        <f>IF('9. Score precedent'!$C$3="Score",1,8)</f>
        <v>1</v>
      </c>
      <c r="AJ86">
        <f>IF('9. Score precedent'!$C$3="Score",1,6)</f>
        <v>1</v>
      </c>
      <c r="AK86">
        <f>IF('9. Score precedent'!$C$3="Score",1,6)</f>
        <v>1</v>
      </c>
      <c r="AL86">
        <f>IF('9. Score precedent'!$C$3="Score",1,6)</f>
        <v>1</v>
      </c>
      <c r="AM86">
        <f>IF('9. Score precedent'!$C$3="Score",1,7)</f>
        <v>1</v>
      </c>
      <c r="AN86">
        <f>IF('9. Score precedent'!$C$3="Score",1,7)</f>
        <v>1</v>
      </c>
      <c r="AO86">
        <f>IF('9. Score precedent'!$C$3="Score",1,6)</f>
        <v>1</v>
      </c>
      <c r="AP86">
        <f>IF('9. Score precedent'!$C$3="Score",0,2)</f>
        <v>0</v>
      </c>
      <c r="AQ86">
        <f>IF('9. Score precedent'!$C$3="Score",0,1)</f>
        <v>0</v>
      </c>
      <c r="AR86">
        <f>IF('9. Score precedent'!$C$3="Score",0,1)</f>
        <v>0</v>
      </c>
      <c r="AS86">
        <f>IF('9. Score precedent'!$C$3="Score",0,1)</f>
        <v>0</v>
      </c>
      <c r="AT86">
        <f>IF('9. Score precedent'!$C$3="Score",0,1)</f>
        <v>0</v>
      </c>
      <c r="AU86">
        <f>IF('9. Score precedent'!$C$3="Score",0,1)</f>
        <v>0</v>
      </c>
      <c r="AV86">
        <f>IF('9. Score precedent'!$C$3="Score",0,1)</f>
        <v>0</v>
      </c>
      <c r="AW86">
        <f>IF('9. Score precedent'!$C$3="Score",0,0)</f>
        <v>0</v>
      </c>
      <c r="AX86">
        <f>IF('9. Score precedent'!$C$3="Score",0,0)</f>
        <v>0</v>
      </c>
      <c r="AY86">
        <f>IF('9. Score precedent'!$C$3="Score",0,0)</f>
        <v>0</v>
      </c>
      <c r="AZ86">
        <f>IF('9. Score precedent'!$C$3="Score",0,0)</f>
        <v>0</v>
      </c>
      <c r="BA86">
        <f>IF('9. Score precedent'!$C$3="Score",0,0)</f>
        <v>0</v>
      </c>
      <c r="BB86">
        <f>IF('9. Score precedent'!$C$3="Score",0,0)</f>
        <v>0</v>
      </c>
      <c r="BC86">
        <f>IF('9. Score precedent'!$C$3="Score",0,0)</f>
        <v>0</v>
      </c>
      <c r="BD86">
        <f>IF('9. Score precedent'!$C$3="Score",0,0)</f>
        <v>0</v>
      </c>
      <c r="BE86">
        <f>IF('9. Score precedent'!$C$3="Score",0,0)</f>
        <v>0</v>
      </c>
      <c r="BF86">
        <f>IF('9. Score precedent'!$C$3="Score",0,0)</f>
        <v>0</v>
      </c>
      <c r="BG86">
        <f>IF('9. Score precedent'!$C$3="Score",0,0)</f>
        <v>0</v>
      </c>
      <c r="BH86">
        <f>IF('9. Score precedent'!$C$3="Score",0,0)</f>
        <v>0</v>
      </c>
      <c r="BI86">
        <f>IF('9. Score precedent'!$C$3="Score",0,0)</f>
        <v>0</v>
      </c>
      <c r="BJ86">
        <f>IF('9. Score precedent'!$C$3="Score",0,0)</f>
        <v>0</v>
      </c>
      <c r="BK86">
        <f>IF('9. Score precedent'!$C$3="Score",0,0)</f>
        <v>0</v>
      </c>
      <c r="BL86">
        <f>IF('9. Score precedent'!$C$3="Score",0,0)</f>
        <v>0</v>
      </c>
      <c r="BM86">
        <f>IF('9. Score precedent'!$C$3="Score",0,0)</f>
        <v>0</v>
      </c>
      <c r="BN86">
        <f>IF('9. Score precedent'!$C$3="Score",0,0)</f>
        <v>0</v>
      </c>
      <c r="BO86">
        <f>IF('9. Score precedent'!$C$3="Score",0,0)</f>
        <v>0</v>
      </c>
      <c r="BP86">
        <f>IF('9. Score precedent'!$C$3="Score",0,0)</f>
        <v>0</v>
      </c>
      <c r="BQ86">
        <f>IF('9. Score precedent'!$C$3="Score",0,0)</f>
        <v>0</v>
      </c>
      <c r="BR86">
        <f>IF('9. Score precedent'!$C$3="Score",0,0)</f>
        <v>0</v>
      </c>
      <c r="BS86">
        <f>IF('9. Score precedent'!$C$3="Score",0,0)</f>
        <v>0</v>
      </c>
      <c r="BT86">
        <f>IF('9. Score precedent'!$C$3="Score",0,0)</f>
        <v>0</v>
      </c>
      <c r="BU86">
        <f>IF('9. Score precedent'!$C$3="Score",0,0)</f>
        <v>0</v>
      </c>
      <c r="BV86">
        <f>IF('9. Score precedent'!$C$3="Score",0,0)</f>
        <v>0</v>
      </c>
      <c r="BW86">
        <f>IF('9. Score precedent'!$C$3="Score",0,0)</f>
        <v>0</v>
      </c>
      <c r="BX86">
        <f>IF('9. Score precedent'!$C$3="Score",0,0)</f>
        <v>0</v>
      </c>
      <c r="BY86">
        <f>IF('9. Score precedent'!$C$3="Score",0,0)</f>
        <v>0</v>
      </c>
      <c r="BZ86">
        <f>IF('9. Score precedent'!$C$3="Score",0,0)</f>
        <v>0</v>
      </c>
      <c r="CA86">
        <f>IF('9. Score precedent'!$C$3="Score",0,0)</f>
        <v>0</v>
      </c>
      <c r="CB86">
        <f>IF('9. Score precedent'!$C$3="Score",0,0)</f>
        <v>0</v>
      </c>
      <c r="CC86">
        <f>IF('9. Score precedent'!$C$3="Score",0,0)</f>
        <v>0</v>
      </c>
      <c r="CD86">
        <f>IF('9. Score precedent'!$C$3="Score",0,0)</f>
        <v>0</v>
      </c>
      <c r="CE86">
        <f>IF('9. Score precedent'!$C$3="Score",0,0)</f>
        <v>0</v>
      </c>
      <c r="CF86">
        <f>IF('9. Score precedent'!$C$3="Score",0,0)</f>
        <v>0</v>
      </c>
      <c r="CG86">
        <f>IF('9. Score precedent'!$C$3="Score",0,0)</f>
        <v>0</v>
      </c>
      <c r="CH86">
        <f>IF('9. Score precedent'!$C$3="Score",0,0)</f>
        <v>0</v>
      </c>
      <c r="CI86">
        <f>IF('9. Score precedent'!$C$3="Score",0,0)</f>
        <v>0</v>
      </c>
      <c r="CJ86">
        <f>IF('9. Score precedent'!$C$3="Score",0,0)</f>
        <v>0</v>
      </c>
      <c r="CK86">
        <f>IF('9. Score precedent'!$C$3="Score",0,0)</f>
        <v>0</v>
      </c>
      <c r="CL86">
        <f>IF('9. Score precedent'!$C$3="Score",0,0)</f>
        <v>0</v>
      </c>
      <c r="CM86">
        <f>IF('9. Score precedent'!$C$3="Score",0,0)</f>
        <v>0</v>
      </c>
      <c r="CN86">
        <f>IF('9. Score precedent'!$C$3="Score",0,0)</f>
        <v>0</v>
      </c>
      <c r="CO86">
        <f>IF('9. Score precedent'!$C$3="Score",0,0)</f>
        <v>0</v>
      </c>
      <c r="CP86">
        <f>IF('9. Score precedent'!$C$3="Score",0,0)</f>
        <v>0</v>
      </c>
      <c r="CQ86">
        <f>IF('9. Score precedent'!$C$3="Score",0,0)</f>
        <v>0</v>
      </c>
      <c r="CR86">
        <f>IF('9. Score precedent'!$C$3="Score",0,0)</f>
        <v>0</v>
      </c>
      <c r="CS86">
        <f>IF('9. Score precedent'!$C$3="Score",0,0)</f>
        <v>0</v>
      </c>
      <c r="CT86">
        <f>IF('9. Score precedent'!$C$3="Score",0,0)</f>
        <v>0</v>
      </c>
      <c r="CU86">
        <f>IF('9. Score precedent'!$C$3="Score",0,0)</f>
        <v>0</v>
      </c>
      <c r="CV86">
        <f>IF('9. Score precedent'!$C$3="Score",0,0)</f>
        <v>0</v>
      </c>
      <c r="CW86">
        <f>IF('9. Score precedent'!$C$3="Score",0,0)</f>
        <v>0</v>
      </c>
      <c r="CX86">
        <f>IF('9. Score precedent'!$C$3="Score",0,0)</f>
        <v>0</v>
      </c>
      <c r="CY86">
        <f>IF('9. Score precedent'!$C$3="Score",0,0)</f>
        <v>0</v>
      </c>
      <c r="CZ86">
        <f>IF('9. Score precedent'!$C$3="Score",0,0)</f>
        <v>0</v>
      </c>
      <c r="DA86">
        <f>IF('9. Score precedent'!$C$3="Score",0,0)</f>
        <v>0</v>
      </c>
    </row>
    <row r="87" spans="5:105" x14ac:dyDescent="0.35">
      <c r="E87">
        <f>IF('9. Score precedent'!$C$3="Score",,)</f>
        <v>0</v>
      </c>
      <c r="P87">
        <f>IF('9. Score precedent'!$C$3="Score",,)</f>
        <v>0</v>
      </c>
      <c r="Q87">
        <f>IF('9. Score precedent'!$C$3="Score",,)</f>
        <v>0</v>
      </c>
      <c r="R87">
        <f>IF('9. Score precedent'!$C$3="Score",,)</f>
        <v>0</v>
      </c>
      <c r="S87">
        <f>IF('9. Score precedent'!$C$3="Score",,)</f>
        <v>0</v>
      </c>
      <c r="T87">
        <f>IF('9. Score precedent'!$C$3="Score",,)</f>
        <v>0</v>
      </c>
      <c r="U87">
        <f>IF('9. Score precedent'!$C$3="Score",,TOTAL)</f>
        <v>0</v>
      </c>
      <c r="V87">
        <f>IF('9. Score precedent'!$C$3="Score",0,)</f>
        <v>0</v>
      </c>
      <c r="W87">
        <f>IF('9. Score precedent'!$C$3="Score",0,)</f>
        <v>0</v>
      </c>
      <c r="X87">
        <f>IF('9. Score precedent'!$C$3="Score",0,)</f>
        <v>0</v>
      </c>
      <c r="Y87">
        <f>IF('9. Score precedent'!$C$3="Score",0,)</f>
        <v>0</v>
      </c>
      <c r="Z87">
        <f>IF('9. Score precedent'!$C$3="Score",0,)</f>
        <v>0</v>
      </c>
      <c r="AA87">
        <f>IF('9. Score precedent'!$C$3="Score",0,)</f>
        <v>0</v>
      </c>
      <c r="AB87">
        <f>IF('9. Score precedent'!$C$3="Score",1,8)</f>
        <v>1</v>
      </c>
      <c r="AC87">
        <f>IF('9. Score precedent'!$C$3="Score",1,6)</f>
        <v>1</v>
      </c>
      <c r="AD87">
        <f>IF('9. Score precedent'!$C$3="Score",1,6)</f>
        <v>1</v>
      </c>
      <c r="AE87">
        <f>IF('9. Score precedent'!$C$3="Score",1,6)</f>
        <v>1</v>
      </c>
      <c r="AF87">
        <f>IF('9. Score precedent'!$C$3="Score",1,7)</f>
        <v>1</v>
      </c>
      <c r="AG87">
        <f>IF('9. Score precedent'!$C$3="Score",2,10)</f>
        <v>2</v>
      </c>
      <c r="AH87">
        <f>IF('9. Score precedent'!$C$3="Score",1,8)</f>
        <v>1</v>
      </c>
      <c r="AI87">
        <f>IF('9. Score precedent'!$C$3="Score",1,6)</f>
        <v>1</v>
      </c>
      <c r="AJ87">
        <f>IF('9. Score precedent'!$C$3="Score",1,6)</f>
        <v>1</v>
      </c>
      <c r="AK87">
        <f>IF('9. Score precedent'!$C$3="Score",1,8)</f>
        <v>1</v>
      </c>
      <c r="AL87">
        <f>IF('9. Score precedent'!$C$3="Score",2,9)</f>
        <v>2</v>
      </c>
      <c r="AM87">
        <f>IF('9. Score precedent'!$C$3="Score",1,8)</f>
        <v>1</v>
      </c>
      <c r="AN87">
        <f>IF('9. Score precedent'!$C$3="Score",1,6)</f>
        <v>1</v>
      </c>
      <c r="AO87">
        <f>IF('9. Score precedent'!$C$3="Score",0,3)</f>
        <v>0</v>
      </c>
      <c r="AP87">
        <f>IF('9. Score precedent'!$C$3="Score",0,3)</f>
        <v>0</v>
      </c>
      <c r="AQ87">
        <f>IF('9. Score precedent'!$C$3="Score",0,3)</f>
        <v>0</v>
      </c>
      <c r="AR87">
        <f>IF('9. Score precedent'!$C$3="Score",0,1)</f>
        <v>0</v>
      </c>
      <c r="AS87">
        <f>IF('9. Score precedent'!$C$3="Score",0,2)</f>
        <v>0</v>
      </c>
      <c r="AT87">
        <f>IF('9. Score precedent'!$C$3="Score",0,1)</f>
        <v>0</v>
      </c>
      <c r="AU87">
        <f>IF('9. Score precedent'!$C$3="Score",0,2)</f>
        <v>0</v>
      </c>
      <c r="AV87">
        <f>IF('9. Score precedent'!$C$3="Score",1,4)</f>
        <v>1</v>
      </c>
      <c r="AW87">
        <f>IF('9. Score precedent'!$C$3="Score",1,6)</f>
        <v>1</v>
      </c>
      <c r="AX87">
        <f>IF('9. Score precedent'!$C$3="Score",1,6)</f>
        <v>1</v>
      </c>
      <c r="AY87">
        <f>IF('9. Score precedent'!$C$3="Score",1,6)</f>
        <v>1</v>
      </c>
      <c r="AZ87">
        <f>IF('9. Score precedent'!$C$3="Score",1,6)</f>
        <v>1</v>
      </c>
      <c r="BA87">
        <f>IF('9. Score precedent'!$C$3="Score",1,8)</f>
        <v>1</v>
      </c>
      <c r="BB87">
        <f>IF('9. Score precedent'!$C$3="Score",2,10)</f>
        <v>2</v>
      </c>
      <c r="BC87">
        <f>IF('9. Score precedent'!$C$3="Score",2,9)</f>
        <v>2</v>
      </c>
      <c r="BD87">
        <f>IF('9. Score precedent'!$C$3="Score",1,7)</f>
        <v>1</v>
      </c>
      <c r="BE87">
        <f>IF('9. Score precedent'!$C$3="Score",1,7)</f>
        <v>1</v>
      </c>
      <c r="BF87">
        <f>IF('9. Score precedent'!$C$3="Score",1,7)</f>
        <v>1</v>
      </c>
      <c r="BG87">
        <f>IF('9. Score precedent'!$C$3="Score",2,9)</f>
        <v>2</v>
      </c>
      <c r="BH87">
        <f>IF('9. Score precedent'!$C$3="Score",2,10)</f>
        <v>2</v>
      </c>
      <c r="BI87">
        <f>IF('9. Score precedent'!$C$3="Score",2,10)</f>
        <v>2</v>
      </c>
      <c r="BJ87">
        <f>IF('9. Score precedent'!$C$3="Score",1,7)</f>
        <v>1</v>
      </c>
      <c r="BK87">
        <f>IF('9. Score precedent'!$C$3="Score",1,6)</f>
        <v>1</v>
      </c>
      <c r="BL87">
        <f>IF('9. Score precedent'!$C$3="Score",1,6)</f>
        <v>1</v>
      </c>
      <c r="BM87">
        <f>IF('9. Score precedent'!$C$3="Score",1,7)</f>
        <v>1</v>
      </c>
      <c r="BN87">
        <f>IF('9. Score precedent'!$C$3="Score",1,8)</f>
        <v>1</v>
      </c>
      <c r="BO87">
        <f>IF('9. Score precedent'!$C$3="Score",1,6)</f>
        <v>1</v>
      </c>
      <c r="BP87">
        <f>IF('9. Score precedent'!$C$3="Score",1,4)</f>
        <v>1</v>
      </c>
      <c r="BQ87">
        <f>IF('9. Score precedent'!$C$3="Score",0,3)</f>
        <v>0</v>
      </c>
      <c r="BR87">
        <f>IF('9. Score precedent'!$C$3="Score",0,3)</f>
        <v>0</v>
      </c>
      <c r="BS87">
        <f>IF('9. Score precedent'!$C$3="Score",1,5)</f>
        <v>1</v>
      </c>
      <c r="BT87">
        <f>IF('9. Score precedent'!$C$3="Score",1,5)</f>
        <v>1</v>
      </c>
      <c r="BU87">
        <f>IF('9. Score precedent'!$C$3="Score",1,6)</f>
        <v>1</v>
      </c>
      <c r="BV87">
        <f>IF('9. Score precedent'!$C$3="Score",1,6)</f>
        <v>1</v>
      </c>
      <c r="BW87">
        <f>IF('9. Score precedent'!$C$3="Score",1,6)</f>
        <v>1</v>
      </c>
      <c r="BX87">
        <f>IF('9. Score precedent'!$C$3="Score",1,8)</f>
        <v>1</v>
      </c>
      <c r="BY87">
        <f>IF('9. Score precedent'!$C$3="Score",2,9)</f>
        <v>2</v>
      </c>
      <c r="BZ87">
        <f>IF('9. Score precedent'!$C$3="Score",2,10)</f>
        <v>2</v>
      </c>
      <c r="CA87">
        <f>IF('9. Score precedent'!$C$3="Score",2,10)</f>
        <v>2</v>
      </c>
      <c r="CB87">
        <f>IF('9. Score precedent'!$C$3="Score",2,9)</f>
        <v>2</v>
      </c>
      <c r="CC87">
        <f>IF('9. Score precedent'!$C$3="Score",2,9)</f>
        <v>2</v>
      </c>
      <c r="CD87">
        <f>IF('9. Score precedent'!$C$3="Score",2,9)</f>
        <v>2</v>
      </c>
      <c r="CE87">
        <f>IF('9. Score precedent'!$C$3="Score",1,8)</f>
        <v>1</v>
      </c>
      <c r="CF87">
        <f>IF('9. Score precedent'!$C$3="Score",2,10)</f>
        <v>2</v>
      </c>
      <c r="CG87">
        <f>IF('9. Score precedent'!$C$3="Score",1,8)</f>
        <v>1</v>
      </c>
      <c r="CH87">
        <f>IF('9. Score precedent'!$C$3="Score",1,8)</f>
        <v>1</v>
      </c>
      <c r="CI87">
        <f>IF('9. Score precedent'!$C$3="Score",1,8)</f>
        <v>1</v>
      </c>
      <c r="CJ87">
        <f>IF('9. Score precedent'!$C$3="Score",2,10)</f>
        <v>2</v>
      </c>
      <c r="CK87">
        <f>IF('9. Score precedent'!$C$3="Score",2,13)</f>
        <v>2</v>
      </c>
      <c r="CL87">
        <f>IF('9. Score precedent'!$C$3="Score",2,11)</f>
        <v>2</v>
      </c>
      <c r="CM87">
        <f>IF('9. Score precedent'!$C$3="Score",1,8)</f>
        <v>1</v>
      </c>
      <c r="CN87">
        <f>IF('9. Score precedent'!$C$3="Score",1,7)</f>
        <v>1</v>
      </c>
      <c r="CO87">
        <f>IF('9. Score precedent'!$C$3="Score",1,7)</f>
        <v>1</v>
      </c>
      <c r="CP87">
        <f>IF('9. Score precedent'!$C$3="Score",2,9)</f>
        <v>2</v>
      </c>
      <c r="CQ87">
        <f>IF('9. Score precedent'!$C$3="Score",2,11)</f>
        <v>2</v>
      </c>
      <c r="CR87">
        <f>IF('9. Score precedent'!$C$3="Score",1,6)</f>
        <v>1</v>
      </c>
      <c r="CS87">
        <f>IF('9. Score precedent'!$C$3="Score",1,4)</f>
        <v>1</v>
      </c>
      <c r="CT87">
        <f>IF('9. Score precedent'!$C$3="Score",0,3)</f>
        <v>0</v>
      </c>
      <c r="CU87">
        <f>IF('9. Score precedent'!$C$3="Score",1,5)</f>
        <v>1</v>
      </c>
      <c r="CV87">
        <f>IF('9. Score precedent'!$C$3="Score",1,7)</f>
        <v>1</v>
      </c>
      <c r="CW87">
        <f>IF('9. Score precedent'!$C$3="Score",2,10)</f>
        <v>2</v>
      </c>
      <c r="CX87">
        <f>IF('9. Score precedent'!$C$3="Score",2,9)</f>
        <v>2</v>
      </c>
      <c r="CY87">
        <f>IF('9. Score precedent'!$C$3="Score",1,8)</f>
        <v>1</v>
      </c>
      <c r="CZ87">
        <f>IF('9. Score precedent'!$C$3="Score",0,6)</f>
        <v>0</v>
      </c>
      <c r="DA87">
        <f>IF('9. Score precedent'!$C$3="Score",0,6)</f>
        <v>0</v>
      </c>
    </row>
    <row r="88" spans="5:105" x14ac:dyDescent="0.35">
      <c r="E88">
        <f>IF('9. Score precedent'!$C$3="Score",,)</f>
        <v>0</v>
      </c>
      <c r="P88">
        <f>IF('9. Score precedent'!$C$3="Score",,)</f>
        <v>0</v>
      </c>
      <c r="Q88">
        <f>IF('9. Score precedent'!$C$3="Score",,)</f>
        <v>0</v>
      </c>
      <c r="R88">
        <f>IF('9. Score precedent'!$C$3="Score",,)</f>
        <v>0</v>
      </c>
      <c r="S88">
        <f>IF('9. Score precedent'!$C$3="Score",,)</f>
        <v>0</v>
      </c>
      <c r="T88">
        <f>IF('9. Score precedent'!$C$3="Score",,)</f>
        <v>0</v>
      </c>
      <c r="U88">
        <f>IF('9. Score precedent'!$C$3="Score",,TOTAL)</f>
        <v>0</v>
      </c>
      <c r="V88">
        <f>IF('9. Score precedent'!$C$3="Score",0,)</f>
        <v>0</v>
      </c>
      <c r="W88">
        <f>IF('9. Score precedent'!$C$3="Score",0,)</f>
        <v>0</v>
      </c>
      <c r="X88">
        <f>IF('9. Score precedent'!$C$3="Score",0,)</f>
        <v>0</v>
      </c>
      <c r="Y88">
        <f>IF('9. Score precedent'!$C$3="Score",0,)</f>
        <v>0</v>
      </c>
      <c r="Z88">
        <f>IF('9. Score precedent'!$C$3="Score",0,)</f>
        <v>0</v>
      </c>
      <c r="AA88">
        <f>IF('9. Score precedent'!$C$3="Score",0,)</f>
        <v>0</v>
      </c>
      <c r="AB88">
        <f>IF('9. Score precedent'!$C$3="Score",1,7)</f>
        <v>1</v>
      </c>
      <c r="AC88">
        <f>IF('9. Score precedent'!$C$3="Score",1,7)</f>
        <v>1</v>
      </c>
      <c r="AD88">
        <f>IF('9. Score precedent'!$C$3="Score",1,7)</f>
        <v>1</v>
      </c>
      <c r="AE88">
        <f>IF('9. Score precedent'!$C$3="Score",1,7)</f>
        <v>1</v>
      </c>
      <c r="AF88">
        <f>IF('9. Score precedent'!$C$3="Score",2,9)</f>
        <v>2</v>
      </c>
      <c r="AG88">
        <f>IF('9. Score precedent'!$C$3="Score",2,9)</f>
        <v>2</v>
      </c>
      <c r="AH88">
        <f>IF('9. Score precedent'!$C$3="Score",2,9)</f>
        <v>2</v>
      </c>
      <c r="AI88">
        <f>IF('9. Score precedent'!$C$3="Score",1,5)</f>
        <v>1</v>
      </c>
      <c r="AJ88">
        <f>IF('9. Score precedent'!$C$3="Score",0,3)</f>
        <v>0</v>
      </c>
      <c r="AK88">
        <f>IF('9. Score precedent'!$C$3="Score",0,3)</f>
        <v>0</v>
      </c>
      <c r="AL88">
        <f>IF('9. Score precedent'!$C$3="Score",0,3)</f>
        <v>0</v>
      </c>
      <c r="AM88">
        <f>IF('9. Score precedent'!$C$3="Score",0,2)</f>
        <v>0</v>
      </c>
      <c r="AN88">
        <f>IF('9. Score precedent'!$C$3="Score",0,2)</f>
        <v>0</v>
      </c>
      <c r="AO88">
        <f>IF('9. Score precedent'!$C$3="Score",0,2)</f>
        <v>0</v>
      </c>
      <c r="AP88">
        <f>IF('9. Score precedent'!$C$3="Score",0,1)</f>
        <v>0</v>
      </c>
      <c r="AQ88">
        <f>IF('9. Score precedent'!$C$3="Score",0,0)</f>
        <v>0</v>
      </c>
      <c r="AR88">
        <f>IF('9. Score precedent'!$C$3="Score",0,3)</f>
        <v>0</v>
      </c>
      <c r="AS88">
        <f>IF('9. Score precedent'!$C$3="Score",1,7)</f>
        <v>1</v>
      </c>
      <c r="AT88">
        <f>IF('9. Score precedent'!$C$3="Score",1,7)</f>
        <v>1</v>
      </c>
      <c r="AU88">
        <f>IF('9. Score precedent'!$C$3="Score",1,7)</f>
        <v>1</v>
      </c>
      <c r="AV88">
        <f>IF('9. Score precedent'!$C$3="Score",1,7)</f>
        <v>1</v>
      </c>
      <c r="AW88">
        <f>IF('9. Score precedent'!$C$3="Score",1,7)</f>
        <v>1</v>
      </c>
      <c r="AX88">
        <f>IF('9. Score precedent'!$C$3="Score",1,8)</f>
        <v>1</v>
      </c>
      <c r="AY88">
        <f>IF('9. Score precedent'!$C$3="Score",2,9)</f>
        <v>2</v>
      </c>
      <c r="AZ88">
        <f>IF('9. Score precedent'!$C$3="Score",1,7)</f>
        <v>1</v>
      </c>
      <c r="BA88">
        <f>IF('9. Score precedent'!$C$3="Score",1,7)</f>
        <v>1</v>
      </c>
      <c r="BB88">
        <f>IF('9. Score precedent'!$C$3="Score",1,7)</f>
        <v>1</v>
      </c>
      <c r="BC88">
        <f>IF('9. Score precedent'!$C$3="Score",2,10)</f>
        <v>2</v>
      </c>
      <c r="BD88">
        <f>IF('9. Score precedent'!$C$3="Score",2,11)</f>
        <v>2</v>
      </c>
      <c r="BE88">
        <f>IF('9. Score precedent'!$C$3="Score",2,11)</f>
        <v>2</v>
      </c>
      <c r="BF88">
        <f>IF('9. Score precedent'!$C$3="Score",2,11)</f>
        <v>2</v>
      </c>
      <c r="BG88">
        <f>IF('9. Score precedent'!$C$3="Score",2,9)</f>
        <v>2</v>
      </c>
      <c r="BH88">
        <f>IF('9. Score precedent'!$C$3="Score",2,9)</f>
        <v>2</v>
      </c>
      <c r="BI88">
        <f>IF('9. Score precedent'!$C$3="Score",2,9)</f>
        <v>2</v>
      </c>
      <c r="BJ88">
        <f>IF('9. Score precedent'!$C$3="Score",2,9)</f>
        <v>2</v>
      </c>
      <c r="BK88">
        <f>IF('9. Score precedent'!$C$3="Score",2,10)</f>
        <v>2</v>
      </c>
      <c r="BL88">
        <f>IF('9. Score precedent'!$C$3="Score",1,8)</f>
        <v>1</v>
      </c>
      <c r="BM88">
        <f>IF('9. Score precedent'!$C$3="Score",1,8)</f>
        <v>1</v>
      </c>
      <c r="BN88">
        <f>IF('9. Score precedent'!$C$3="Score",1,8)</f>
        <v>1</v>
      </c>
      <c r="BO88">
        <f>IF('9. Score precedent'!$C$3="Score",2,10)</f>
        <v>2</v>
      </c>
      <c r="BP88">
        <f>IF('9. Score precedent'!$C$3="Score",2,11)</f>
        <v>2</v>
      </c>
      <c r="BQ88">
        <f>IF('9. Score precedent'!$C$3="Score",2,11)</f>
        <v>2</v>
      </c>
      <c r="BR88">
        <f>IF('9. Score precedent'!$C$3="Score",2,10)</f>
        <v>2</v>
      </c>
      <c r="BS88">
        <f>IF('9. Score precedent'!$C$3="Score",1,8)</f>
        <v>1</v>
      </c>
      <c r="BT88">
        <f>IF('9. Score precedent'!$C$3="Score",2,11)</f>
        <v>2</v>
      </c>
      <c r="BU88">
        <f>IF('9. Score precedent'!$C$3="Score",2,12)</f>
        <v>2</v>
      </c>
      <c r="BV88">
        <f>IF('9. Score precedent'!$C$3="Score",2,10)</f>
        <v>2</v>
      </c>
      <c r="BW88">
        <f>IF('9. Score precedent'!$C$3="Score",2,9)</f>
        <v>2</v>
      </c>
      <c r="BX88">
        <f>IF('9. Score precedent'!$C$3="Score",1,6)</f>
        <v>1</v>
      </c>
      <c r="BY88">
        <f>IF('9. Score precedent'!$C$3="Score",1,4)</f>
        <v>1</v>
      </c>
      <c r="BZ88">
        <f>IF('9. Score precedent'!$C$3="Score",0,3)</f>
        <v>0</v>
      </c>
      <c r="CA88">
        <f>IF('9. Score precedent'!$C$3="Score",0,2)</f>
        <v>0</v>
      </c>
      <c r="CB88">
        <f>IF('9. Score precedent'!$C$3="Score",0,2)</f>
        <v>0</v>
      </c>
      <c r="CC88">
        <f>IF('9. Score precedent'!$C$3="Score",0,2)</f>
        <v>0</v>
      </c>
      <c r="CD88">
        <f>IF('9. Score precedent'!$C$3="Score",0,2)</f>
        <v>0</v>
      </c>
      <c r="CE88">
        <f>IF('9. Score precedent'!$C$3="Score",0,3)</f>
        <v>0</v>
      </c>
      <c r="CF88">
        <f>IF('9. Score precedent'!$C$3="Score",1,5)</f>
        <v>1</v>
      </c>
      <c r="CG88">
        <f>IF('9. Score precedent'!$C$3="Score",1,4)</f>
        <v>1</v>
      </c>
      <c r="CH88">
        <f>IF('9. Score precedent'!$C$3="Score",1,4)</f>
        <v>1</v>
      </c>
      <c r="CI88">
        <f>IF('9. Score precedent'!$C$3="Score",1,4)</f>
        <v>1</v>
      </c>
      <c r="CJ88">
        <f>IF('9. Score precedent'!$C$3="Score",1,6)</f>
        <v>1</v>
      </c>
      <c r="CK88">
        <f>IF('9. Score precedent'!$C$3="Score",2,10)</f>
        <v>2</v>
      </c>
      <c r="CL88">
        <f>IF('9. Score precedent'!$C$3="Score",1,8)</f>
        <v>1</v>
      </c>
      <c r="CM88">
        <f>IF('9. Score precedent'!$C$3="Score",1,7)</f>
        <v>1</v>
      </c>
      <c r="CN88">
        <f>IF('9. Score precedent'!$C$3="Score",1,7)</f>
        <v>1</v>
      </c>
      <c r="CO88">
        <f>IF('9. Score precedent'!$C$3="Score",1,7)</f>
        <v>1</v>
      </c>
      <c r="CP88">
        <f>IF('9. Score precedent'!$C$3="Score",1,7)</f>
        <v>1</v>
      </c>
      <c r="CQ88">
        <f>IF('9. Score precedent'!$C$3="Score",1,5)</f>
        <v>1</v>
      </c>
      <c r="CR88">
        <f>IF('9. Score precedent'!$C$3="Score",0,2)</f>
        <v>0</v>
      </c>
      <c r="CS88">
        <f>IF('9. Score precedent'!$C$3="Score",0,1)</f>
        <v>0</v>
      </c>
      <c r="CT88">
        <f>IF('9. Score precedent'!$C$3="Score",0,1)</f>
        <v>0</v>
      </c>
      <c r="CU88">
        <f>IF('9. Score precedent'!$C$3="Score",0,1)</f>
        <v>0</v>
      </c>
      <c r="CV88">
        <f>IF('9. Score precedent'!$C$3="Score",0,2)</f>
        <v>0</v>
      </c>
      <c r="CW88">
        <f>IF('9. Score precedent'!$C$3="Score",0,3)</f>
        <v>0</v>
      </c>
      <c r="CX88">
        <f>IF('9. Score precedent'!$C$3="Score",0,3)</f>
        <v>0</v>
      </c>
      <c r="CY88">
        <f>IF('9. Score precedent'!$C$3="Score",0,2)</f>
        <v>0</v>
      </c>
      <c r="CZ88">
        <f>IF('9. Score precedent'!$C$3="Score",0,2)</f>
        <v>0</v>
      </c>
      <c r="DA88">
        <f>IF('9. Score precedent'!$C$3="Score",0,2)</f>
        <v>0</v>
      </c>
    </row>
    <row r="89" spans="5:105" x14ac:dyDescent="0.35">
      <c r="U89">
        <f>IF('9. Score precedent'!$C$3="Score",,TOTAL)</f>
        <v>0</v>
      </c>
      <c r="V89">
        <f>IF('9. Score precedent'!$C$3="Score",0,)</f>
        <v>0</v>
      </c>
      <c r="W89">
        <f>IF('9. Score precedent'!$C$3="Score",0,)</f>
        <v>0</v>
      </c>
      <c r="X89">
        <f>IF('9. Score precedent'!$C$3="Score",0,)</f>
        <v>0</v>
      </c>
      <c r="Y89">
        <f>IF('9. Score precedent'!$C$3="Score",0,)</f>
        <v>0</v>
      </c>
      <c r="Z89">
        <f>IF('9. Score precedent'!$C$3="Score",0,)</f>
        <v>0</v>
      </c>
      <c r="AA89">
        <f>IF('9. Score precedent'!$C$3="Score",0,)</f>
        <v>0</v>
      </c>
      <c r="AB89">
        <f>IF('9. Score precedent'!$C$3="Score",1,6)</f>
        <v>1</v>
      </c>
      <c r="AC89">
        <f>IF('9. Score precedent'!$C$3="Score",1,4)</f>
        <v>1</v>
      </c>
      <c r="AD89">
        <f>IF('9. Score precedent'!$C$3="Score",0,0)</f>
        <v>0</v>
      </c>
      <c r="AE89">
        <f>IF('9. Score precedent'!$C$3="Score",0,0)</f>
        <v>0</v>
      </c>
      <c r="AF89">
        <f>IF('9. Score precedent'!$C$3="Score",0,0)</f>
        <v>0</v>
      </c>
      <c r="AG89">
        <f>IF('9. Score precedent'!$C$3="Score",0,1)</f>
        <v>0</v>
      </c>
      <c r="AH89">
        <f>IF('9. Score precedent'!$C$3="Score",1,6)</f>
        <v>1</v>
      </c>
      <c r="AI89">
        <f>IF('9. Score precedent'!$C$3="Score",2,10)</f>
        <v>2</v>
      </c>
      <c r="AJ89">
        <f>IF('9. Score precedent'!$C$3="Score",2,10)</f>
        <v>2</v>
      </c>
      <c r="AK89">
        <f>IF('9. Score precedent'!$C$3="Score",2,9)</f>
        <v>2</v>
      </c>
      <c r="AL89">
        <f>IF('9. Score precedent'!$C$3="Score",2,9)</f>
        <v>2</v>
      </c>
      <c r="AM89">
        <f>IF('9. Score precedent'!$C$3="Score",2,9)</f>
        <v>2</v>
      </c>
      <c r="AN89">
        <f>IF('9. Score precedent'!$C$3="Score",1,7)</f>
        <v>1</v>
      </c>
      <c r="AO89">
        <f>IF('9. Score precedent'!$C$3="Score",1,5)</f>
        <v>1</v>
      </c>
      <c r="AP89">
        <f>IF('9. Score precedent'!$C$3="Score",0,2)</f>
        <v>0</v>
      </c>
      <c r="AQ89">
        <f>IF('9. Score precedent'!$C$3="Score",0,2)</f>
        <v>0</v>
      </c>
      <c r="AR89">
        <f>IF('9. Score precedent'!$C$3="Score",0,3)</f>
        <v>0</v>
      </c>
      <c r="AS89">
        <f>IF('9. Score precedent'!$C$3="Score",1,8)</f>
        <v>1</v>
      </c>
      <c r="AT89">
        <f>IF('9. Score precedent'!$C$3="Score",1,8)</f>
        <v>1</v>
      </c>
      <c r="AU89">
        <f>IF('9. Score precedent'!$C$3="Score",1,7)</f>
        <v>1</v>
      </c>
      <c r="AV89">
        <f>IF('9. Score precedent'!$C$3="Score",1,7)</f>
        <v>1</v>
      </c>
      <c r="AW89">
        <f>IF('9. Score precedent'!$C$3="Score",1,6)</f>
        <v>1</v>
      </c>
      <c r="AX89">
        <f>IF('9. Score precedent'!$C$3="Score",1,6)</f>
        <v>1</v>
      </c>
      <c r="AY89">
        <f>IF('9. Score precedent'!$C$3="Score",1,6)</f>
        <v>1</v>
      </c>
      <c r="AZ89">
        <f>IF('9. Score precedent'!$C$3="Score",1,7)</f>
        <v>1</v>
      </c>
      <c r="BA89">
        <f>IF('9. Score precedent'!$C$3="Score",1,7)</f>
        <v>1</v>
      </c>
      <c r="BB89">
        <f>IF('9. Score precedent'!$C$3="Score",2,9)</f>
        <v>2</v>
      </c>
      <c r="BC89">
        <f>IF('9. Score precedent'!$C$3="Score",2,9)</f>
        <v>2</v>
      </c>
      <c r="BD89">
        <f>IF('9. Score precedent'!$C$3="Score",2,9)</f>
        <v>2</v>
      </c>
      <c r="BE89">
        <f>IF('9. Score precedent'!$C$3="Score",2,12)</f>
        <v>2</v>
      </c>
      <c r="BF89">
        <f>IF('9. Score precedent'!$C$3="Score",2,11)</f>
        <v>2</v>
      </c>
      <c r="BG89">
        <f>IF('9. Score precedent'!$C$3="Score",1,6)</f>
        <v>1</v>
      </c>
      <c r="BH89">
        <f>IF('9. Score precedent'!$C$3="Score",1,6)</f>
        <v>1</v>
      </c>
      <c r="BI89">
        <f>IF('9. Score precedent'!$C$3="Score",1,5)</f>
        <v>1</v>
      </c>
      <c r="BJ89">
        <f>IF('9. Score precedent'!$C$3="Score",2,9)</f>
        <v>2</v>
      </c>
      <c r="BK89">
        <f>IF('9. Score precedent'!$C$3="Score",2,10)</f>
        <v>2</v>
      </c>
      <c r="BL89">
        <f>IF('9. Score precedent'!$C$3="Score",2,10)</f>
        <v>2</v>
      </c>
      <c r="BM89">
        <f>IF('9. Score precedent'!$C$3="Score",2,10)</f>
        <v>2</v>
      </c>
      <c r="BN89">
        <f>IF('9. Score precedent'!$C$3="Score",2,9)</f>
        <v>2</v>
      </c>
      <c r="BO89">
        <f>IF('9. Score precedent'!$C$3="Score",2,9)</f>
        <v>2</v>
      </c>
      <c r="BP89">
        <f>IF('9. Score precedent'!$C$3="Score",2,9)</f>
        <v>2</v>
      </c>
      <c r="BQ89">
        <f>IF('9. Score precedent'!$C$3="Score",2,9)</f>
        <v>2</v>
      </c>
      <c r="BR89">
        <f>IF('9. Score precedent'!$C$3="Score",2,10)</f>
        <v>2</v>
      </c>
      <c r="BS89">
        <f>IF('9. Score precedent'!$C$3="Score",1,8)</f>
        <v>1</v>
      </c>
      <c r="BT89">
        <f>IF('9. Score precedent'!$C$3="Score",1,8)</f>
        <v>1</v>
      </c>
      <c r="BU89">
        <f>IF('9. Score precedent'!$C$3="Score",2,10)</f>
        <v>2</v>
      </c>
      <c r="BV89">
        <f>IF('9. Score precedent'!$C$3="Score",2,13)</f>
        <v>2</v>
      </c>
      <c r="BW89">
        <f>IF('9. Score precedent'!$C$3="Score",2,14)</f>
        <v>2</v>
      </c>
      <c r="BX89">
        <f>IF('9. Score precedent'!$C$3="Score",2,14)</f>
        <v>2</v>
      </c>
      <c r="BY89">
        <f>IF('9. Score precedent'!$C$3="Score",2,12)</f>
        <v>2</v>
      </c>
      <c r="BZ89">
        <f>IF('9. Score precedent'!$C$3="Score",2,9)</f>
        <v>2</v>
      </c>
      <c r="CA89">
        <f>IF('9. Score precedent'!$C$3="Score",2,9)</f>
        <v>2</v>
      </c>
      <c r="CB89">
        <f>IF('9. Score precedent'!$C$3="Score",2,10)</f>
        <v>2</v>
      </c>
      <c r="CC89">
        <f>IF('9. Score precedent'!$C$3="Score",1,7)</f>
        <v>1</v>
      </c>
      <c r="CD89">
        <f>IF('9. Score precedent'!$C$3="Score",1,7)</f>
        <v>1</v>
      </c>
      <c r="CE89">
        <f>IF('9. Score precedent'!$C$3="Score",1,7)</f>
        <v>1</v>
      </c>
      <c r="CF89">
        <f>IF('9. Score precedent'!$C$3="Score",2,10)</f>
        <v>2</v>
      </c>
      <c r="CG89">
        <f>IF('9. Score precedent'!$C$3="Score",2,10)</f>
        <v>2</v>
      </c>
      <c r="CH89">
        <f>IF('9. Score precedent'!$C$3="Score",2,10)</f>
        <v>2</v>
      </c>
      <c r="CI89">
        <f>IF('9. Score precedent'!$C$3="Score",1,8)</f>
        <v>1</v>
      </c>
      <c r="CJ89">
        <f>IF('9. Score precedent'!$C$3="Score",1,7)</f>
        <v>1</v>
      </c>
      <c r="CK89">
        <f>IF('9. Score precedent'!$C$3="Score",2,9)</f>
        <v>2</v>
      </c>
      <c r="CL89">
        <f>IF('9. Score precedent'!$C$3="Score",2,11)</f>
        <v>2</v>
      </c>
      <c r="CM89">
        <f>IF('9. Score precedent'!$C$3="Score",2,11)</f>
        <v>2</v>
      </c>
      <c r="CN89">
        <f>IF('9. Score precedent'!$C$3="Score",1,8)</f>
        <v>1</v>
      </c>
      <c r="CO89">
        <f>IF('9. Score precedent'!$C$3="Score",2,10)</f>
        <v>2</v>
      </c>
      <c r="CP89">
        <f>IF('9. Score precedent'!$C$3="Score",2,11)</f>
        <v>2</v>
      </c>
      <c r="CQ89">
        <f>IF('9. Score precedent'!$C$3="Score",2,11)</f>
        <v>2</v>
      </c>
      <c r="CR89">
        <f>IF('9. Score precedent'!$C$3="Score",2,10)</f>
        <v>2</v>
      </c>
      <c r="CS89">
        <f>IF('9. Score precedent'!$C$3="Score",1,8)</f>
        <v>1</v>
      </c>
      <c r="CT89">
        <f>IF('9. Score precedent'!$C$3="Score",1,4)</f>
        <v>1</v>
      </c>
      <c r="CU89">
        <f>IF('9. Score precedent'!$C$3="Score",0,3)</f>
        <v>0</v>
      </c>
      <c r="CV89">
        <f>IF('9. Score precedent'!$C$3="Score",0,2)</f>
        <v>0</v>
      </c>
      <c r="CW89">
        <f>IF('9. Score precedent'!$C$3="Score",0,3)</f>
        <v>0</v>
      </c>
      <c r="CX89">
        <f>IF('9. Score precedent'!$C$3="Score",1,4)</f>
        <v>1</v>
      </c>
      <c r="CY89">
        <f>IF('9. Score precedent'!$C$3="Score",1,4)</f>
        <v>1</v>
      </c>
      <c r="CZ89">
        <f>IF('9. Score precedent'!$C$3="Score",0,4)</f>
        <v>0</v>
      </c>
      <c r="DA89">
        <f>IF('9. Score precedent'!$C$3="Score",0,4)</f>
        <v>0</v>
      </c>
    </row>
    <row r="90" spans="5:105" x14ac:dyDescent="0.35">
      <c r="U90">
        <f>IF('9. Score precedent'!$C$3="Score",,TOTAL)</f>
        <v>0</v>
      </c>
      <c r="V90">
        <f>IF('9. Score precedent'!$C$3="Score",0,)</f>
        <v>0</v>
      </c>
      <c r="W90">
        <f>IF('9. Score precedent'!$C$3="Score",0,)</f>
        <v>0</v>
      </c>
      <c r="X90">
        <f>IF('9. Score precedent'!$C$3="Score",0,)</f>
        <v>0</v>
      </c>
      <c r="Y90">
        <f>IF('9. Score precedent'!$C$3="Score",0,)</f>
        <v>0</v>
      </c>
      <c r="Z90">
        <f>IF('9. Score precedent'!$C$3="Score",0,)</f>
        <v>0</v>
      </c>
      <c r="AA90">
        <f>IF('9. Score precedent'!$C$3="Score",0,)</f>
        <v>0</v>
      </c>
      <c r="AB90">
        <f>IF('9. Score precedent'!$C$3="Score",0,0)</f>
        <v>0</v>
      </c>
      <c r="AC90">
        <f>IF('9. Score precedent'!$C$3="Score",0,3)</f>
        <v>0</v>
      </c>
      <c r="AD90">
        <f>IF('9. Score precedent'!$C$3="Score",1,7)</f>
        <v>1</v>
      </c>
      <c r="AE90">
        <f>IF('9. Score precedent'!$C$3="Score",1,7)</f>
        <v>1</v>
      </c>
      <c r="AF90">
        <f>IF('9. Score precedent'!$C$3="Score",1,7)</f>
        <v>1</v>
      </c>
      <c r="AG90">
        <f>IF('9. Score precedent'!$C$3="Score",1,6)</f>
        <v>1</v>
      </c>
      <c r="AH90">
        <f>IF('9. Score precedent'!$C$3="Score",1,6)</f>
        <v>1</v>
      </c>
      <c r="AI90">
        <f>IF('9. Score precedent'!$C$3="Score",1,6)</f>
        <v>1</v>
      </c>
      <c r="AJ90">
        <f>IF('9. Score precedent'!$C$3="Score",1,4)</f>
        <v>1</v>
      </c>
      <c r="AK90">
        <f>IF('9. Score precedent'!$C$3="Score",0,1)</f>
        <v>0</v>
      </c>
      <c r="AL90">
        <f>IF('9. Score precedent'!$C$3="Score",0,1)</f>
        <v>0</v>
      </c>
      <c r="AM90">
        <f>IF('9. Score precedent'!$C$3="Score",0,1)</f>
        <v>0</v>
      </c>
      <c r="AN90">
        <f>IF('9. Score precedent'!$C$3="Score",0,2)</f>
        <v>0</v>
      </c>
      <c r="AO90">
        <f>IF('9. Score precedent'!$C$3="Score",1,5)</f>
        <v>1</v>
      </c>
      <c r="AP90">
        <f>IF('9. Score precedent'!$C$3="Score",1,7)</f>
        <v>1</v>
      </c>
      <c r="AQ90">
        <f>IF('9. Score precedent'!$C$3="Score",1,7)</f>
        <v>1</v>
      </c>
      <c r="AR90">
        <f>IF('9. Score precedent'!$C$3="Score",1,6)</f>
        <v>1</v>
      </c>
      <c r="AS90">
        <f>IF('9. Score precedent'!$C$3="Score",1,6)</f>
        <v>1</v>
      </c>
      <c r="AT90">
        <f>IF('9. Score precedent'!$C$3="Score",1,8)</f>
        <v>1</v>
      </c>
      <c r="AU90">
        <f>IF('9. Score precedent'!$C$3="Score",2,10)</f>
        <v>2</v>
      </c>
      <c r="AV90">
        <f>IF('9. Score precedent'!$C$3="Score",2,9)</f>
        <v>2</v>
      </c>
      <c r="AW90">
        <f>IF('9. Score precedent'!$C$3="Score",1,7)</f>
        <v>1</v>
      </c>
      <c r="AX90">
        <f>IF('9. Score precedent'!$C$3="Score",1,7)</f>
        <v>1</v>
      </c>
      <c r="AY90">
        <f>IF('9. Score precedent'!$C$3="Score",1,7)</f>
        <v>1</v>
      </c>
      <c r="AZ90">
        <f>IF('9. Score precedent'!$C$3="Score",2,9)</f>
        <v>2</v>
      </c>
      <c r="BA90">
        <f>IF('9. Score precedent'!$C$3="Score",2,10)</f>
        <v>2</v>
      </c>
      <c r="BB90">
        <f>IF('9. Score precedent'!$C$3="Score",2,10)</f>
        <v>2</v>
      </c>
      <c r="BC90">
        <f>IF('9. Score precedent'!$C$3="Score",1,7)</f>
        <v>1</v>
      </c>
      <c r="BD90">
        <f>IF('9. Score precedent'!$C$3="Score",1,6)</f>
        <v>1</v>
      </c>
      <c r="BE90">
        <f>IF('9. Score precedent'!$C$3="Score",1,6)</f>
        <v>1</v>
      </c>
      <c r="BF90">
        <f>IF('9. Score precedent'!$C$3="Score",1,7)</f>
        <v>1</v>
      </c>
      <c r="BG90">
        <f>IF('9. Score precedent'!$C$3="Score",1,8)</f>
        <v>1</v>
      </c>
      <c r="BH90">
        <f>IF('9. Score precedent'!$C$3="Score",1,6)</f>
        <v>1</v>
      </c>
      <c r="BI90">
        <f>IF('9. Score precedent'!$C$3="Score",1,4)</f>
        <v>1</v>
      </c>
      <c r="BJ90">
        <f>IF('9. Score precedent'!$C$3="Score",0,3)</f>
        <v>0</v>
      </c>
      <c r="BK90">
        <f>IF('9. Score precedent'!$C$3="Score",0,3)</f>
        <v>0</v>
      </c>
      <c r="BL90">
        <f>IF('9. Score precedent'!$C$3="Score",0,3)</f>
        <v>0</v>
      </c>
      <c r="BM90">
        <f>IF('9. Score precedent'!$C$3="Score",0,1)</f>
        <v>0</v>
      </c>
      <c r="BN90">
        <f>IF('9. Score precedent'!$C$3="Score",0,1)</f>
        <v>0</v>
      </c>
      <c r="BO90">
        <f>IF('9. Score precedent'!$C$3="Score",0,1)</f>
        <v>0</v>
      </c>
      <c r="BP90">
        <f>IF('9. Score precedent'!$C$3="Score",0,1)</f>
        <v>0</v>
      </c>
      <c r="BQ90">
        <f>IF('9. Score precedent'!$C$3="Score",0,2)</f>
        <v>0</v>
      </c>
      <c r="BR90">
        <f>IF('9. Score precedent'!$C$3="Score",1,4)</f>
        <v>1</v>
      </c>
      <c r="BS90">
        <f>IF('9. Score precedent'!$C$3="Score",1,6)</f>
        <v>1</v>
      </c>
      <c r="BT90">
        <f>IF('9. Score precedent'!$C$3="Score",1,8)</f>
        <v>1</v>
      </c>
      <c r="BU90">
        <f>IF('9. Score precedent'!$C$3="Score",1,8)</f>
        <v>1</v>
      </c>
      <c r="BV90">
        <f>IF('9. Score precedent'!$C$3="Score",1,8)</f>
        <v>1</v>
      </c>
      <c r="BW90">
        <f>IF('9. Score precedent'!$C$3="Score",1,8)</f>
        <v>1</v>
      </c>
      <c r="BX90">
        <f>IF('9. Score precedent'!$C$3="Score",1,7)</f>
        <v>1</v>
      </c>
      <c r="BY90">
        <f>IF('9. Score precedent'!$C$3="Score",2,9)</f>
        <v>2</v>
      </c>
      <c r="BZ90">
        <f>IF('9. Score precedent'!$C$3="Score",1,7)</f>
        <v>1</v>
      </c>
      <c r="CA90">
        <f>IF('9. Score precedent'!$C$3="Score",1,7)</f>
        <v>1</v>
      </c>
      <c r="CB90">
        <f>IF('9. Score precedent'!$C$3="Score",1,7)</f>
        <v>1</v>
      </c>
      <c r="CC90">
        <f>IF('9. Score precedent'!$C$3="Score",2,9)</f>
        <v>2</v>
      </c>
      <c r="CD90">
        <f>IF('9. Score precedent'!$C$3="Score",2,12)</f>
        <v>2</v>
      </c>
      <c r="CE90">
        <f>IF('9. Score precedent'!$C$3="Score",2,11)</f>
        <v>2</v>
      </c>
      <c r="CF90">
        <f>IF('9. Score precedent'!$C$3="Score",1,8)</f>
        <v>1</v>
      </c>
      <c r="CG90">
        <f>IF('9. Score precedent'!$C$3="Score",1,7)</f>
        <v>1</v>
      </c>
      <c r="CH90">
        <f>IF('9. Score precedent'!$C$3="Score",1,7)</f>
        <v>1</v>
      </c>
      <c r="CI90">
        <f>IF('9. Score precedent'!$C$3="Score",2,9)</f>
        <v>2</v>
      </c>
      <c r="CJ90">
        <f>IF('9. Score precedent'!$C$3="Score",2,11)</f>
        <v>2</v>
      </c>
      <c r="CK90">
        <f>IF('9. Score precedent'!$C$3="Score",1,6)</f>
        <v>1</v>
      </c>
      <c r="CL90">
        <f>IF('9. Score precedent'!$C$3="Score",1,4)</f>
        <v>1</v>
      </c>
      <c r="CM90">
        <f>IF('9. Score precedent'!$C$3="Score",0,3)</f>
        <v>0</v>
      </c>
      <c r="CN90">
        <f>IF('9. Score precedent'!$C$3="Score",1,5)</f>
        <v>1</v>
      </c>
      <c r="CO90">
        <f>IF('9. Score precedent'!$C$3="Score",1,7)</f>
        <v>1</v>
      </c>
      <c r="CP90">
        <f>IF('9. Score precedent'!$C$3="Score",2,10)</f>
        <v>2</v>
      </c>
      <c r="CQ90">
        <f>IF('9. Score precedent'!$C$3="Score",2,9)</f>
        <v>2</v>
      </c>
      <c r="CR90">
        <f>IF('9. Score precedent'!$C$3="Score",1,8)</f>
        <v>1</v>
      </c>
      <c r="CS90">
        <f>IF('9. Score precedent'!$C$3="Score",1,8)</f>
        <v>1</v>
      </c>
      <c r="CT90">
        <f>IF('9. Score precedent'!$C$3="Score",1,7)</f>
        <v>1</v>
      </c>
      <c r="CU90">
        <f>IF('9. Score precedent'!$C$3="Score",2,9)</f>
        <v>2</v>
      </c>
      <c r="CV90">
        <f>IF('9. Score precedent'!$C$3="Score",2,10)</f>
        <v>2</v>
      </c>
      <c r="CW90">
        <f>IF('9. Score precedent'!$C$3="Score",1,6)</f>
        <v>1</v>
      </c>
      <c r="CX90">
        <f>IF('9. Score precedent'!$C$3="Score",1,4)</f>
        <v>1</v>
      </c>
      <c r="CY90">
        <f>IF('9. Score precedent'!$C$3="Score",0,3)</f>
        <v>0</v>
      </c>
      <c r="CZ90">
        <f>IF('9. Score precedent'!$C$3="Score",0,3)</f>
        <v>0</v>
      </c>
      <c r="DA90">
        <f>IF('9. Score precedent'!$C$3="Score",0,5)</f>
        <v>0</v>
      </c>
    </row>
    <row r="91" spans="5:105" x14ac:dyDescent="0.35">
      <c r="U91">
        <f>IF('9. Score precedent'!$C$3="Score",,TOTAL)</f>
        <v>0</v>
      </c>
      <c r="V91">
        <f>IF('9. Score precedent'!$C$3="Score",0,)</f>
        <v>0</v>
      </c>
      <c r="W91">
        <f>IF('9. Score precedent'!$C$3="Score",0,)</f>
        <v>0</v>
      </c>
      <c r="X91">
        <f>IF('9. Score precedent'!$C$3="Score",0,)</f>
        <v>0</v>
      </c>
      <c r="Y91">
        <f>IF('9. Score precedent'!$C$3="Score",0,)</f>
        <v>0</v>
      </c>
      <c r="Z91">
        <f>IF('9. Score precedent'!$C$3="Score",0,)</f>
        <v>0</v>
      </c>
      <c r="AA91">
        <f>IF('9. Score precedent'!$C$3="Score",0,)</f>
        <v>0</v>
      </c>
      <c r="AB91">
        <f>IF('9. Score precedent'!$C$3="Score",0,1)</f>
        <v>0</v>
      </c>
      <c r="AC91">
        <f>IF('9. Score precedent'!$C$3="Score",0,3)</f>
        <v>0</v>
      </c>
      <c r="AD91">
        <f>IF('9. Score precedent'!$C$3="Score",1,4)</f>
        <v>1</v>
      </c>
      <c r="AE91">
        <f>IF('9. Score precedent'!$C$3="Score",1,5)</f>
        <v>1</v>
      </c>
      <c r="AF91">
        <f>IF('9. Score precedent'!$C$3="Score",1,5)</f>
        <v>1</v>
      </c>
      <c r="AG91">
        <f>IF('9. Score precedent'!$C$3="Score",1,5)</f>
        <v>1</v>
      </c>
      <c r="AH91">
        <f>IF('9. Score precedent'!$C$3="Score",1,5)</f>
        <v>1</v>
      </c>
      <c r="AI91">
        <f>IF('9. Score precedent'!$C$3="Score",1,5)</f>
        <v>1</v>
      </c>
      <c r="AJ91">
        <f>IF('9. Score precedent'!$C$3="Score",1,5)</f>
        <v>1</v>
      </c>
      <c r="AK91">
        <f>IF('9. Score precedent'!$C$3="Score",1,4)</f>
        <v>1</v>
      </c>
      <c r="AL91">
        <f>IF('9. Score precedent'!$C$3="Score",0,2)</f>
        <v>0</v>
      </c>
      <c r="AM91">
        <f>IF('9. Score precedent'!$C$3="Score",0,2)</f>
        <v>0</v>
      </c>
      <c r="AN91">
        <f>IF('9. Score precedent'!$C$3="Score",0,2)</f>
        <v>0</v>
      </c>
      <c r="AO91">
        <f>IF('9. Score precedent'!$C$3="Score",1,5)</f>
        <v>1</v>
      </c>
      <c r="AP91">
        <f>IF('9. Score precedent'!$C$3="Score",1,6)</f>
        <v>1</v>
      </c>
      <c r="AQ91">
        <f>IF('9. Score precedent'!$C$3="Score",1,7)</f>
        <v>1</v>
      </c>
      <c r="AR91">
        <f>IF('9. Score precedent'!$C$3="Score",1,8)</f>
        <v>1</v>
      </c>
      <c r="AS91">
        <f>IF('9. Score precedent'!$C$3="Score",1,7)</f>
        <v>1</v>
      </c>
      <c r="AT91">
        <f>IF('9. Score precedent'!$C$3="Score",1,7)</f>
        <v>1</v>
      </c>
      <c r="AU91">
        <f>IF('9. Score precedent'!$C$3="Score",1,7)</f>
        <v>1</v>
      </c>
      <c r="AV91">
        <f>IF('9. Score precedent'!$C$3="Score",1,7)</f>
        <v>1</v>
      </c>
      <c r="AW91">
        <f>IF('9. Score precedent'!$C$3="Score",0,3)</f>
        <v>0</v>
      </c>
      <c r="AX91">
        <f>IF('9. Score precedent'!$C$3="Score",0,1)</f>
        <v>0</v>
      </c>
      <c r="AY91">
        <f>IF('9. Score precedent'!$C$3="Score",0,1)</f>
        <v>0</v>
      </c>
      <c r="AZ91">
        <f>IF('9. Score precedent'!$C$3="Score",0,1)</f>
        <v>0</v>
      </c>
      <c r="BA91">
        <f>IF('9. Score precedent'!$C$3="Score",0,1)</f>
        <v>0</v>
      </c>
      <c r="BB91">
        <f>IF('9. Score precedent'!$C$3="Score",0,1)</f>
        <v>0</v>
      </c>
      <c r="BC91">
        <f>IF('9. Score precedent'!$C$3="Score",0,1)</f>
        <v>0</v>
      </c>
      <c r="BD91">
        <f>IF('9. Score precedent'!$C$3="Score",0,0)</f>
        <v>0</v>
      </c>
      <c r="BE91">
        <f>IF('9. Score precedent'!$C$3="Score",0,0)</f>
        <v>0</v>
      </c>
      <c r="BF91">
        <f>IF('9. Score precedent'!$C$3="Score",0,0)</f>
        <v>0</v>
      </c>
      <c r="BG91">
        <f>IF('9. Score precedent'!$C$3="Score",0,1)</f>
        <v>0</v>
      </c>
      <c r="BH91">
        <f>IF('9. Score precedent'!$C$3="Score",0,1)</f>
        <v>0</v>
      </c>
      <c r="BI91">
        <f>IF('9. Score precedent'!$C$3="Score",0,1)</f>
        <v>0</v>
      </c>
      <c r="BJ91">
        <f>IF('9. Score precedent'!$C$3="Score",0,1)</f>
        <v>0</v>
      </c>
      <c r="BK91">
        <f>IF('9. Score precedent'!$C$3="Score",0,1)</f>
        <v>0</v>
      </c>
      <c r="BL91">
        <f>IF('9. Score precedent'!$C$3="Score",0,1)</f>
        <v>0</v>
      </c>
      <c r="BM91">
        <f>IF('9. Score precedent'!$C$3="Score",0,0)</f>
        <v>0</v>
      </c>
      <c r="BN91">
        <f>IF('9. Score precedent'!$C$3="Score",0,0)</f>
        <v>0</v>
      </c>
      <c r="BO91">
        <f>IF('9. Score precedent'!$C$3="Score",0,0)</f>
        <v>0</v>
      </c>
      <c r="BP91">
        <f>IF('9. Score precedent'!$C$3="Score",0,0)</f>
        <v>0</v>
      </c>
      <c r="BQ91">
        <f>IF('9. Score precedent'!$C$3="Score",0,0)</f>
        <v>0</v>
      </c>
      <c r="BR91">
        <f>IF('9. Score precedent'!$C$3="Score",0,0)</f>
        <v>0</v>
      </c>
      <c r="BS91">
        <f>IF('9. Score precedent'!$C$3="Score",0,0)</f>
        <v>0</v>
      </c>
      <c r="BT91">
        <f>IF('9. Score precedent'!$C$3="Score",0,0)</f>
        <v>0</v>
      </c>
      <c r="BU91">
        <f>IF('9. Score precedent'!$C$3="Score",0,0)</f>
        <v>0</v>
      </c>
      <c r="BV91">
        <f>IF('9. Score precedent'!$C$3="Score",0,0)</f>
        <v>0</v>
      </c>
      <c r="BW91">
        <f>IF('9. Score precedent'!$C$3="Score",0,1)</f>
        <v>0</v>
      </c>
      <c r="BX91">
        <f>IF('9. Score precedent'!$C$3="Score",0,1)</f>
        <v>0</v>
      </c>
      <c r="BY91">
        <f>IF('9. Score precedent'!$C$3="Score",0,1)</f>
        <v>0</v>
      </c>
      <c r="BZ91">
        <f>IF('9. Score precedent'!$C$3="Score",0,1)</f>
        <v>0</v>
      </c>
      <c r="CA91">
        <f>IF('9. Score precedent'!$C$3="Score",0,3)</f>
        <v>0</v>
      </c>
      <c r="CB91">
        <f>IF('9. Score precedent'!$C$3="Score",0,3)</f>
        <v>0</v>
      </c>
      <c r="CC91">
        <f>IF('9. Score precedent'!$C$3="Score",0,3)</f>
        <v>0</v>
      </c>
      <c r="CD91">
        <f>IF('9. Score precedent'!$C$3="Score",0,3)</f>
        <v>0</v>
      </c>
      <c r="CE91">
        <f>IF('9. Score precedent'!$C$3="Score",0,3)</f>
        <v>0</v>
      </c>
      <c r="CF91">
        <f>IF('9. Score precedent'!$C$3="Score",0,3)</f>
        <v>0</v>
      </c>
      <c r="CG91">
        <f>IF('9. Score precedent'!$C$3="Score",0,3)</f>
        <v>0</v>
      </c>
      <c r="CH91">
        <f>IF('9. Score precedent'!$C$3="Score",0,3)</f>
        <v>0</v>
      </c>
      <c r="CI91">
        <f>IF('9. Score precedent'!$C$3="Score",0,3)</f>
        <v>0</v>
      </c>
      <c r="CJ91">
        <f>IF('9. Score precedent'!$C$3="Score",0,3)</f>
        <v>0</v>
      </c>
      <c r="CK91">
        <f>IF('9. Score precedent'!$C$3="Score",0,3)</f>
        <v>0</v>
      </c>
      <c r="CL91">
        <f>IF('9. Score precedent'!$C$3="Score",0,3)</f>
        <v>0</v>
      </c>
      <c r="CM91">
        <f>IF('9. Score precedent'!$C$3="Score",0,3)</f>
        <v>0</v>
      </c>
      <c r="CN91">
        <f>IF('9. Score precedent'!$C$3="Score",1,4)</f>
        <v>1</v>
      </c>
      <c r="CO91">
        <f>IF('9. Score precedent'!$C$3="Score",0,3)</f>
        <v>0</v>
      </c>
      <c r="CP91">
        <f>IF('9. Score precedent'!$C$3="Score",0,3)</f>
        <v>0</v>
      </c>
      <c r="CQ91">
        <f>IF('9. Score precedent'!$C$3="Score",0,1)</f>
        <v>0</v>
      </c>
      <c r="CR91">
        <f>IF('9. Score precedent'!$C$3="Score",0,0)</f>
        <v>0</v>
      </c>
      <c r="CS91">
        <f>IF('9. Score precedent'!$C$3="Score",0,2)</f>
        <v>0</v>
      </c>
      <c r="CT91">
        <f>IF('9. Score precedent'!$C$3="Score",1,4)</f>
        <v>1</v>
      </c>
      <c r="CU91">
        <f>IF('9. Score precedent'!$C$3="Score",1,4)</f>
        <v>1</v>
      </c>
      <c r="CV91">
        <f>IF('9. Score precedent'!$C$3="Score",1,4)</f>
        <v>1</v>
      </c>
      <c r="CW91">
        <f>IF('9. Score precedent'!$C$3="Score",1,5)</f>
        <v>1</v>
      </c>
      <c r="CX91">
        <f>IF('9. Score precedent'!$C$3="Score",1,5)</f>
        <v>1</v>
      </c>
      <c r="CY91">
        <f>IF('9. Score precedent'!$C$3="Score",1,6)</f>
        <v>1</v>
      </c>
      <c r="CZ91">
        <f>IF('9. Score precedent'!$C$3="Score",0,5)</f>
        <v>0</v>
      </c>
      <c r="DA91">
        <f>IF('9. Score precedent'!$C$3="Score",0,3)</f>
        <v>0</v>
      </c>
    </row>
    <row r="92" spans="5:105" x14ac:dyDescent="0.35">
      <c r="U92">
        <f>IF('9. Score precedent'!$C$3="Score",,TOTAL)</f>
        <v>0</v>
      </c>
      <c r="V92">
        <f>IF('9. Score precedent'!$C$3="Score",0,)</f>
        <v>0</v>
      </c>
      <c r="W92">
        <f>IF('9. Score precedent'!$C$3="Score",0,)</f>
        <v>0</v>
      </c>
      <c r="X92">
        <f>IF('9. Score precedent'!$C$3="Score",0,)</f>
        <v>0</v>
      </c>
      <c r="Y92">
        <f>IF('9. Score precedent'!$C$3="Score",0,)</f>
        <v>0</v>
      </c>
      <c r="Z92">
        <f>IF('9. Score precedent'!$C$3="Score",0,)</f>
        <v>0</v>
      </c>
      <c r="AA92">
        <f>IF('9. Score precedent'!$C$3="Score",0,)</f>
        <v>0</v>
      </c>
      <c r="AB92">
        <f>IF('9. Score precedent'!$C$3="Score",1,5)</f>
        <v>1</v>
      </c>
      <c r="AC92">
        <f>IF('9. Score precedent'!$C$3="Score",1,4)</f>
        <v>1</v>
      </c>
      <c r="AD92">
        <f>IF('9. Score precedent'!$C$3="Score",1,4)</f>
        <v>1</v>
      </c>
      <c r="AE92">
        <f>IF('9. Score precedent'!$C$3="Score",1,4)</f>
        <v>1</v>
      </c>
      <c r="AF92">
        <f>IF('9. Score precedent'!$C$3="Score",1,4)</f>
        <v>1</v>
      </c>
      <c r="AG92">
        <f>IF('9. Score precedent'!$C$3="Score",1,4)</f>
        <v>1</v>
      </c>
      <c r="AH92">
        <f>IF('9. Score precedent'!$C$3="Score",0,1)</f>
        <v>0</v>
      </c>
      <c r="AI92">
        <f>IF('9. Score precedent'!$C$3="Score",0,1)</f>
        <v>0</v>
      </c>
      <c r="AJ92">
        <f>IF('9. Score precedent'!$C$3="Score",0,1)</f>
        <v>0</v>
      </c>
      <c r="AK92">
        <f>IF('9. Score precedent'!$C$3="Score",0,1)</f>
        <v>0</v>
      </c>
      <c r="AL92">
        <f>IF('9. Score precedent'!$C$3="Score",0,2)</f>
        <v>0</v>
      </c>
      <c r="AM92">
        <f>IF('9. Score precedent'!$C$3="Score",1,7)</f>
        <v>1</v>
      </c>
      <c r="AN92">
        <f>IF('9. Score precedent'!$C$3="Score",1,7)</f>
        <v>1</v>
      </c>
      <c r="AO92">
        <f>IF('9. Score precedent'!$C$3="Score",1,6)</f>
        <v>1</v>
      </c>
      <c r="AP92">
        <f>IF('9. Score precedent'!$C$3="Score",1,6)</f>
        <v>1</v>
      </c>
      <c r="AQ92">
        <f>IF('9. Score precedent'!$C$3="Score",1,8)</f>
        <v>1</v>
      </c>
      <c r="AR92">
        <f>IF('9. Score precedent'!$C$3="Score",2,9)</f>
        <v>2</v>
      </c>
      <c r="AS92">
        <f>IF('9. Score precedent'!$C$3="Score",2,10)</f>
        <v>2</v>
      </c>
      <c r="AT92">
        <f>IF('9. Score precedent'!$C$3="Score",2,9)</f>
        <v>2</v>
      </c>
      <c r="AU92">
        <f>IF('9. Score precedent'!$C$3="Score",1,6)</f>
        <v>1</v>
      </c>
      <c r="AV92">
        <f>IF('9. Score precedent'!$C$3="Score",1,6)</f>
        <v>1</v>
      </c>
      <c r="AW92">
        <f>IF('9. Score precedent'!$C$3="Score",1,6)</f>
        <v>1</v>
      </c>
      <c r="AX92">
        <f>IF('9. Score precedent'!$C$3="Score",1,6)</f>
        <v>1</v>
      </c>
      <c r="AY92">
        <f>IF('9. Score precedent'!$C$3="Score",1,6)</f>
        <v>1</v>
      </c>
      <c r="AZ92">
        <f>IF('9. Score precedent'!$C$3="Score",1,4)</f>
        <v>1</v>
      </c>
      <c r="BA92">
        <f>IF('9. Score precedent'!$C$3="Score",1,4)</f>
        <v>1</v>
      </c>
      <c r="BB92">
        <f>IF('9. Score precedent'!$C$3="Score",0,3)</f>
        <v>0</v>
      </c>
      <c r="BC92">
        <f>IF('9. Score precedent'!$C$3="Score",1,7)</f>
        <v>1</v>
      </c>
      <c r="BD92">
        <f>IF('9. Score precedent'!$C$3="Score",1,8)</f>
        <v>1</v>
      </c>
      <c r="BE92">
        <f>IF('9. Score precedent'!$C$3="Score",1,8)</f>
        <v>1</v>
      </c>
      <c r="BF92">
        <f>IF('9. Score precedent'!$C$3="Score",1,7)</f>
        <v>1</v>
      </c>
      <c r="BG92">
        <f>IF('9. Score precedent'!$C$3="Score",1,7)</f>
        <v>1</v>
      </c>
      <c r="BH92">
        <f>IF('9. Score precedent'!$C$3="Score",1,7)</f>
        <v>1</v>
      </c>
      <c r="BI92">
        <f>IF('9. Score precedent'!$C$3="Score",1,6)</f>
        <v>1</v>
      </c>
      <c r="BJ92">
        <f>IF('9. Score precedent'!$C$3="Score",1,4)</f>
        <v>1</v>
      </c>
      <c r="BK92">
        <f>IF('9. Score precedent'!$C$3="Score",0,1)</f>
        <v>0</v>
      </c>
      <c r="BL92">
        <f>IF('9. Score precedent'!$C$3="Score",0,1)</f>
        <v>0</v>
      </c>
      <c r="BM92">
        <f>IF('9. Score precedent'!$C$3="Score",0,2)</f>
        <v>0</v>
      </c>
      <c r="BN92">
        <f>IF('9. Score precedent'!$C$3="Score",1,4)</f>
        <v>1</v>
      </c>
      <c r="BO92">
        <f>IF('9. Score precedent'!$C$3="Score",1,6)</f>
        <v>1</v>
      </c>
      <c r="BP92">
        <f>IF('9. Score precedent'!$C$3="Score",1,6)</f>
        <v>1</v>
      </c>
      <c r="BQ92">
        <f>IF('9. Score precedent'!$C$3="Score",1,6)</f>
        <v>1</v>
      </c>
      <c r="BR92">
        <f>IF('9. Score precedent'!$C$3="Score",1,5)</f>
        <v>1</v>
      </c>
      <c r="BS92">
        <f>IF('9. Score precedent'!$C$3="Score",1,6)</f>
        <v>1</v>
      </c>
      <c r="BT92">
        <f>IF('9. Score precedent'!$C$3="Score",1,6)</f>
        <v>1</v>
      </c>
      <c r="BU92">
        <f>IF('9. Score precedent'!$C$3="Score",1,7)</f>
        <v>1</v>
      </c>
      <c r="BV92">
        <f>IF('9. Score precedent'!$C$3="Score",1,8)</f>
        <v>1</v>
      </c>
      <c r="BW92">
        <f>IF('9. Score precedent'!$C$3="Score",1,8)</f>
        <v>1</v>
      </c>
      <c r="BX92">
        <f>IF('9. Score precedent'!$C$3="Score",1,8)</f>
        <v>1</v>
      </c>
      <c r="BY92">
        <f>IF('9. Score precedent'!$C$3="Score",1,8)</f>
        <v>1</v>
      </c>
      <c r="BZ92">
        <f>IF('9. Score precedent'!$C$3="Score",1,6)</f>
        <v>1</v>
      </c>
      <c r="CA92">
        <f>IF('9. Score precedent'!$C$3="Score",0,3)</f>
        <v>0</v>
      </c>
      <c r="CB92">
        <f>IF('9. Score precedent'!$C$3="Score",0,1)</f>
        <v>0</v>
      </c>
      <c r="CC92">
        <f>IF('9. Score precedent'!$C$3="Score",0,1)</f>
        <v>0</v>
      </c>
      <c r="CD92">
        <f>IF('9. Score precedent'!$C$3="Score",0,2)</f>
        <v>0</v>
      </c>
      <c r="CE92">
        <f>IF('9. Score precedent'!$C$3="Score",1,5)</f>
        <v>1</v>
      </c>
      <c r="CF92">
        <f>IF('9. Score precedent'!$C$3="Score",1,7)</f>
        <v>1</v>
      </c>
      <c r="CG92">
        <f>IF('9. Score precedent'!$C$3="Score",1,7)</f>
        <v>1</v>
      </c>
      <c r="CH92">
        <f>IF('9. Score precedent'!$C$3="Score",1,6)</f>
        <v>1</v>
      </c>
      <c r="CI92">
        <f>IF('9. Score precedent'!$C$3="Score",1,6)</f>
        <v>1</v>
      </c>
      <c r="CJ92">
        <f>IF('9. Score precedent'!$C$3="Score",1,8)</f>
        <v>1</v>
      </c>
      <c r="CK92">
        <f>IF('9. Score precedent'!$C$3="Score",2,10)</f>
        <v>2</v>
      </c>
      <c r="CL92">
        <f>IF('9. Score precedent'!$C$3="Score",2,9)</f>
        <v>2</v>
      </c>
      <c r="CM92">
        <f>IF('9. Score precedent'!$C$3="Score",1,7)</f>
        <v>1</v>
      </c>
      <c r="CN92">
        <f>IF('9. Score precedent'!$C$3="Score",1,7)</f>
        <v>1</v>
      </c>
      <c r="CO92">
        <f>IF('9. Score precedent'!$C$3="Score",1,7)</f>
        <v>1</v>
      </c>
      <c r="CP92">
        <f>IF('9. Score precedent'!$C$3="Score",2,9)</f>
        <v>2</v>
      </c>
      <c r="CQ92">
        <f>IF('9. Score precedent'!$C$3="Score",2,10)</f>
        <v>2</v>
      </c>
      <c r="CR92">
        <f>IF('9. Score precedent'!$C$3="Score",2,9)</f>
        <v>2</v>
      </c>
      <c r="CS92">
        <f>IF('9. Score precedent'!$C$3="Score",2,9)</f>
        <v>2</v>
      </c>
      <c r="CT92">
        <f>IF('9. Score precedent'!$C$3="Score",1,8)</f>
        <v>1</v>
      </c>
      <c r="CU92">
        <f>IF('9. Score precedent'!$C$3="Score",1,8)</f>
        <v>1</v>
      </c>
      <c r="CV92">
        <f>IF('9. Score precedent'!$C$3="Score",1,8)</f>
        <v>1</v>
      </c>
      <c r="CW92">
        <f>IF('9. Score precedent'!$C$3="Score",1,8)</f>
        <v>1</v>
      </c>
      <c r="CX92">
        <f>IF('9. Score precedent'!$C$3="Score",2,10)</f>
        <v>2</v>
      </c>
      <c r="CY92">
        <f>IF('9. Score precedent'!$C$3="Score",1,8)</f>
        <v>1</v>
      </c>
      <c r="CZ92">
        <f>IF('9. Score precedent'!$C$3="Score",0,6)</f>
        <v>0</v>
      </c>
      <c r="DA92">
        <f>IF('9. Score precedent'!$C$3="Score",0,6)</f>
        <v>0</v>
      </c>
    </row>
    <row r="93" spans="5:105" x14ac:dyDescent="0.35">
      <c r="U93">
        <f>IF('9. Score precedent'!$C$3="Score",,TOTAL)</f>
        <v>0</v>
      </c>
      <c r="V93">
        <f>IF('9. Score precedent'!$C$3="Score",0,)</f>
        <v>0</v>
      </c>
      <c r="W93">
        <f>IF('9. Score precedent'!$C$3="Score",0,)</f>
        <v>0</v>
      </c>
      <c r="X93">
        <f>IF('9. Score precedent'!$C$3="Score",0,)</f>
        <v>0</v>
      </c>
      <c r="Y93">
        <f>IF('9. Score precedent'!$C$3="Score",0,)</f>
        <v>0</v>
      </c>
      <c r="Z93">
        <f>IF('9. Score precedent'!$C$3="Score",0,)</f>
        <v>0</v>
      </c>
      <c r="AA93">
        <f>IF('9. Score precedent'!$C$3="Score",0,)</f>
        <v>0</v>
      </c>
      <c r="AB93">
        <f>IF('9. Score precedent'!$C$3="Score",1,6)</f>
        <v>1</v>
      </c>
      <c r="AC93">
        <f>IF('9. Score precedent'!$C$3="Score",1,6)</f>
        <v>1</v>
      </c>
      <c r="AD93">
        <f>IF('9. Score precedent'!$C$3="Score",1,6)</f>
        <v>1</v>
      </c>
      <c r="AE93">
        <f>IF('9. Score precedent'!$C$3="Score",1,7)</f>
        <v>1</v>
      </c>
      <c r="AF93">
        <f>IF('9. Score precedent'!$C$3="Score",1,6)</f>
        <v>1</v>
      </c>
      <c r="AG93">
        <f>IF('9. Score precedent'!$C$3="Score",0,1)</f>
        <v>0</v>
      </c>
      <c r="AH93">
        <f>IF('9. Score precedent'!$C$3="Score",0,0)</f>
        <v>0</v>
      </c>
      <c r="AI93">
        <f>IF('9. Score precedent'!$C$3="Score",0,1)</f>
        <v>0</v>
      </c>
      <c r="AJ93">
        <f>IF('9. Score precedent'!$C$3="Score",0,1)</f>
        <v>0</v>
      </c>
      <c r="AK93">
        <f>IF('9. Score precedent'!$C$3="Score",0,1)</f>
        <v>0</v>
      </c>
      <c r="AL93">
        <f>IF('9. Score precedent'!$C$3="Score",0,1)</f>
        <v>0</v>
      </c>
      <c r="AM93">
        <f>IF('9. Score precedent'!$C$3="Score",0,1)</f>
        <v>0</v>
      </c>
      <c r="AN93">
        <f>IF('9. Score precedent'!$C$3="Score",0,0)</f>
        <v>0</v>
      </c>
      <c r="AO93">
        <f>IF('9. Score precedent'!$C$3="Score",0,0)</f>
        <v>0</v>
      </c>
      <c r="AP93">
        <f>IF('9. Score precedent'!$C$3="Score",0,0)</f>
        <v>0</v>
      </c>
      <c r="AQ93">
        <f>IF('9. Score precedent'!$C$3="Score",0,0)</f>
        <v>0</v>
      </c>
      <c r="AR93">
        <f>IF('9. Score precedent'!$C$3="Score",0,3)</f>
        <v>0</v>
      </c>
      <c r="AS93">
        <f>IF('9. Score precedent'!$C$3="Score",1,5)</f>
        <v>1</v>
      </c>
      <c r="AT93">
        <f>IF('9. Score precedent'!$C$3="Score",1,5)</f>
        <v>1</v>
      </c>
      <c r="AU93">
        <f>IF('9. Score precedent'!$C$3="Score",1,5)</f>
        <v>1</v>
      </c>
      <c r="AV93">
        <f>IF('9. Score precedent'!$C$3="Score",1,8)</f>
        <v>1</v>
      </c>
      <c r="AW93">
        <f>IF('9. Score precedent'!$C$3="Score",2,10)</f>
        <v>2</v>
      </c>
      <c r="AX93">
        <f>IF('9. Score precedent'!$C$3="Score",2,10)</f>
        <v>2</v>
      </c>
      <c r="AY93">
        <f>IF('9. Score precedent'!$C$3="Score",2,9)</f>
        <v>2</v>
      </c>
      <c r="AZ93">
        <f>IF('9. Score precedent'!$C$3="Score",2,9)</f>
        <v>2</v>
      </c>
      <c r="BA93">
        <f>IF('9. Score precedent'!$C$3="Score",2,11)</f>
        <v>2</v>
      </c>
      <c r="BB93">
        <f>IF('9. Score precedent'!$C$3="Score",2,11)</f>
        <v>2</v>
      </c>
      <c r="BC93">
        <f>IF('9. Score precedent'!$C$3="Score",2,9)</f>
        <v>2</v>
      </c>
      <c r="BD93">
        <f>IF('9. Score precedent'!$C$3="Score",1,7)</f>
        <v>1</v>
      </c>
      <c r="BE93">
        <f>IF('9. Score precedent'!$C$3="Score",1,4)</f>
        <v>1</v>
      </c>
      <c r="BF93">
        <f>IF('9. Score precedent'!$C$3="Score",1,4)</f>
        <v>1</v>
      </c>
      <c r="BG93">
        <f>IF('9. Score precedent'!$C$3="Score",0,2)</f>
        <v>0</v>
      </c>
      <c r="BH93">
        <f>IF('9. Score precedent'!$C$3="Score",0,3)</f>
        <v>0</v>
      </c>
      <c r="BI93">
        <f>IF('9. Score precedent'!$C$3="Score",1,8)</f>
        <v>1</v>
      </c>
      <c r="BJ93">
        <f>IF('9. Score precedent'!$C$3="Score",1,8)</f>
        <v>1</v>
      </c>
      <c r="BK93">
        <f>IF('9. Score precedent'!$C$3="Score",1,7)</f>
        <v>1</v>
      </c>
      <c r="BL93">
        <f>IF('9. Score precedent'!$C$3="Score",1,7)</f>
        <v>1</v>
      </c>
      <c r="BM93">
        <f>IF('9. Score precedent'!$C$3="Score",1,8)</f>
        <v>1</v>
      </c>
      <c r="BN93">
        <f>IF('9. Score precedent'!$C$3="Score",1,7)</f>
        <v>1</v>
      </c>
      <c r="BO93">
        <f>IF('9. Score precedent'!$C$3="Score",1,8)</f>
        <v>1</v>
      </c>
      <c r="BP93">
        <f>IF('9. Score precedent'!$C$3="Score",1,4)</f>
        <v>1</v>
      </c>
      <c r="BQ93">
        <f>IF('9. Score precedent'!$C$3="Score",0,2)</f>
        <v>0</v>
      </c>
      <c r="BR93">
        <f>IF('9. Score precedent'!$C$3="Score",0,2)</f>
        <v>0</v>
      </c>
      <c r="BS93">
        <f>IF('9. Score precedent'!$C$3="Score",1,5)</f>
        <v>1</v>
      </c>
      <c r="BT93">
        <f>IF('9. Score precedent'!$C$3="Score",1,5)</f>
        <v>1</v>
      </c>
      <c r="BU93">
        <f>IF('9. Score precedent'!$C$3="Score",1,7)</f>
        <v>1</v>
      </c>
      <c r="BV93">
        <f>IF('9. Score precedent'!$C$3="Score",1,8)</f>
        <v>1</v>
      </c>
      <c r="BW93">
        <f>IF('9. Score precedent'!$C$3="Score",1,8)</f>
        <v>1</v>
      </c>
      <c r="BX93">
        <f>IF('9. Score precedent'!$C$3="Score",1,7)</f>
        <v>1</v>
      </c>
      <c r="BY93">
        <f>IF('9. Score precedent'!$C$3="Score",1,7)</f>
        <v>1</v>
      </c>
      <c r="BZ93">
        <f>IF('9. Score precedent'!$C$3="Score",1,8)</f>
        <v>1</v>
      </c>
      <c r="CA93">
        <f>IF('9. Score precedent'!$C$3="Score",1,8)</f>
        <v>1</v>
      </c>
      <c r="CB93">
        <f>IF('9. Score precedent'!$C$3="Score",1,5)</f>
        <v>1</v>
      </c>
      <c r="CC93">
        <f>IF('9. Score precedent'!$C$3="Score",0,3)</f>
        <v>0</v>
      </c>
      <c r="CD93">
        <f>IF('9. Score precedent'!$C$3="Score",0,3)</f>
        <v>0</v>
      </c>
      <c r="CE93">
        <f>IF('9. Score precedent'!$C$3="Score",1,7)</f>
        <v>1</v>
      </c>
      <c r="CF93">
        <f>IF('9. Score precedent'!$C$3="Score",1,8)</f>
        <v>1</v>
      </c>
      <c r="CG93">
        <f>IF('9. Score precedent'!$C$3="Score",1,8)</f>
        <v>1</v>
      </c>
      <c r="CH93">
        <f>IF('9. Score precedent'!$C$3="Score",2,9)</f>
        <v>2</v>
      </c>
      <c r="CI93">
        <f>IF('9. Score precedent'!$C$3="Score",2,9)</f>
        <v>2</v>
      </c>
      <c r="CJ93">
        <f>IF('9. Score precedent'!$C$3="Score",1,8)</f>
        <v>1</v>
      </c>
      <c r="CK93">
        <f>IF('9. Score precedent'!$C$3="Score",1,8)</f>
        <v>1</v>
      </c>
      <c r="CL93">
        <f>IF('9. Score precedent'!$C$3="Score",1,7)</f>
        <v>1</v>
      </c>
      <c r="CM93">
        <f>IF('9. Score precedent'!$C$3="Score",0,3)</f>
        <v>0</v>
      </c>
      <c r="CN93">
        <f>IF('9. Score precedent'!$C$3="Score",0,1)</f>
        <v>0</v>
      </c>
      <c r="CO93">
        <f>IF('9. Score precedent'!$C$3="Score",0,3)</f>
        <v>0</v>
      </c>
      <c r="CP93">
        <f>IF('9. Score precedent'!$C$3="Score",1,5)</f>
        <v>1</v>
      </c>
      <c r="CQ93">
        <f>IF('9. Score precedent'!$C$3="Score",1,6)</f>
        <v>1</v>
      </c>
      <c r="CR93">
        <f>IF('9. Score precedent'!$C$3="Score",1,6)</f>
        <v>1</v>
      </c>
      <c r="CS93">
        <f>IF('9. Score precedent'!$C$3="Score",1,6)</f>
        <v>1</v>
      </c>
      <c r="CT93">
        <f>IF('9. Score precedent'!$C$3="Score",1,5)</f>
        <v>1</v>
      </c>
      <c r="CU93">
        <f>IF('9. Score precedent'!$C$3="Score",1,6)</f>
        <v>1</v>
      </c>
      <c r="CV93">
        <f>IF('9. Score precedent'!$C$3="Score",1,6)</f>
        <v>1</v>
      </c>
      <c r="CW93">
        <f>IF('9. Score precedent'!$C$3="Score",1,7)</f>
        <v>1</v>
      </c>
      <c r="CX93">
        <f>IF('9. Score precedent'!$C$3="Score",1,8)</f>
        <v>1</v>
      </c>
      <c r="CY93">
        <f>IF('9. Score precedent'!$C$3="Score",1,8)</f>
        <v>1</v>
      </c>
      <c r="CZ93">
        <f>IF('9. Score precedent'!$C$3="Score",0,6)</f>
        <v>0</v>
      </c>
      <c r="DA93">
        <f>IF('9. Score precedent'!$C$3="Score",0,6)</f>
        <v>0</v>
      </c>
    </row>
    <row r="94" spans="5:105" x14ac:dyDescent="0.35">
      <c r="U94">
        <f>IF('9. Score precedent'!$C$3="Score",,TOTAL)</f>
        <v>0</v>
      </c>
      <c r="V94">
        <f>IF('9. Score precedent'!$C$3="Score",0,)</f>
        <v>0</v>
      </c>
      <c r="W94">
        <f>IF('9. Score precedent'!$C$3="Score",0,)</f>
        <v>0</v>
      </c>
      <c r="X94">
        <f>IF('9. Score precedent'!$C$3="Score",0,)</f>
        <v>0</v>
      </c>
      <c r="Y94">
        <f>IF('9. Score precedent'!$C$3="Score",0,)</f>
        <v>0</v>
      </c>
      <c r="Z94">
        <f>IF('9. Score precedent'!$C$3="Score",0,)</f>
        <v>0</v>
      </c>
      <c r="AA94">
        <f>IF('9. Score precedent'!$C$3="Score",0,)</f>
        <v>0</v>
      </c>
      <c r="AB94">
        <f>IF('9. Score precedent'!$C$3="Score",0,0)</f>
        <v>0</v>
      </c>
      <c r="AC94">
        <f>IF('9. Score precedent'!$C$3="Score",0,0)</f>
        <v>0</v>
      </c>
      <c r="AD94">
        <f>IF('9. Score precedent'!$C$3="Score",0,0)</f>
        <v>0</v>
      </c>
      <c r="AE94">
        <f>IF('9. Score precedent'!$C$3="Score",0,0)</f>
        <v>0</v>
      </c>
      <c r="AF94">
        <f>IF('9. Score precedent'!$C$3="Score",0,0)</f>
        <v>0</v>
      </c>
      <c r="AG94">
        <f>IF('9. Score precedent'!$C$3="Score",0,0)</f>
        <v>0</v>
      </c>
      <c r="AH94">
        <f>IF('9. Score precedent'!$C$3="Score",0,0)</f>
        <v>0</v>
      </c>
      <c r="AI94">
        <f>IF('9. Score precedent'!$C$3="Score",0,1)</f>
        <v>0</v>
      </c>
      <c r="AJ94">
        <f>IF('9. Score precedent'!$C$3="Score",1,4)</f>
        <v>1</v>
      </c>
      <c r="AK94">
        <f>IF('9. Score precedent'!$C$3="Score",1,6)</f>
        <v>1</v>
      </c>
      <c r="AL94">
        <f>IF('9. Score precedent'!$C$3="Score",1,6)</f>
        <v>1</v>
      </c>
      <c r="AM94">
        <f>IF('9. Score precedent'!$C$3="Score",1,6)</f>
        <v>1</v>
      </c>
      <c r="AN94">
        <f>IF('9. Score precedent'!$C$3="Score",1,6)</f>
        <v>1</v>
      </c>
      <c r="AO94">
        <f>IF('9. Score precedent'!$C$3="Score",1,7)</f>
        <v>1</v>
      </c>
      <c r="AP94">
        <f>IF('9. Score precedent'!$C$3="Score",1,8)</f>
        <v>1</v>
      </c>
      <c r="AQ94">
        <f>IF('9. Score precedent'!$C$3="Score",1,7)</f>
        <v>1</v>
      </c>
      <c r="AR94">
        <f>IF('9. Score precedent'!$C$3="Score",1,7)</f>
        <v>1</v>
      </c>
      <c r="AS94">
        <f>IF('9. Score precedent'!$C$3="Score",1,7)</f>
        <v>1</v>
      </c>
      <c r="AT94">
        <f>IF('9. Score precedent'!$C$3="Score",2,9)</f>
        <v>2</v>
      </c>
      <c r="AU94">
        <f>IF('9. Score precedent'!$C$3="Score",2,10)</f>
        <v>2</v>
      </c>
      <c r="AV94">
        <f>IF('9. Score precedent'!$C$3="Score",2,10)</f>
        <v>2</v>
      </c>
      <c r="AW94">
        <f>IF('9. Score precedent'!$C$3="Score",1,5)</f>
        <v>1</v>
      </c>
      <c r="AX94">
        <f>IF('9. Score precedent'!$C$3="Score",0,3)</f>
        <v>0</v>
      </c>
      <c r="AY94">
        <f>IF('9. Score precedent'!$C$3="Score",1,5)</f>
        <v>1</v>
      </c>
      <c r="AZ94">
        <f>IF('9. Score precedent'!$C$3="Score",1,7)</f>
        <v>1</v>
      </c>
      <c r="BA94">
        <f>IF('9. Score precedent'!$C$3="Score",2,10)</f>
        <v>2</v>
      </c>
      <c r="BB94">
        <f>IF('9. Score precedent'!$C$3="Score",2,9)</f>
        <v>2</v>
      </c>
      <c r="BC94">
        <f>IF('9. Score precedent'!$C$3="Score",2,9)</f>
        <v>2</v>
      </c>
      <c r="BD94">
        <f>IF('9. Score precedent'!$C$3="Score",1,8)</f>
        <v>1</v>
      </c>
      <c r="BE94">
        <f>IF('9. Score precedent'!$C$3="Score",1,7)</f>
        <v>1</v>
      </c>
      <c r="BF94">
        <f>IF('9. Score precedent'!$C$3="Score",1,7)</f>
        <v>1</v>
      </c>
      <c r="BG94">
        <f>IF('9. Score precedent'!$C$3="Score",1,5)</f>
        <v>1</v>
      </c>
      <c r="BH94">
        <f>IF('9. Score precedent'!$C$3="Score",0,2)</f>
        <v>0</v>
      </c>
      <c r="BI94">
        <f>IF('9. Score precedent'!$C$3="Score",0,3)</f>
        <v>0</v>
      </c>
      <c r="BJ94">
        <f>IF('9. Score precedent'!$C$3="Score",1,6)</f>
        <v>1</v>
      </c>
      <c r="BK94">
        <f>IF('9. Score precedent'!$C$3="Score",1,7)</f>
        <v>1</v>
      </c>
      <c r="BL94">
        <f>IF('9. Score precedent'!$C$3="Score",1,7)</f>
        <v>1</v>
      </c>
      <c r="BM94">
        <f>IF('9. Score precedent'!$C$3="Score",1,7)</f>
        <v>1</v>
      </c>
      <c r="BN94">
        <f>IF('9. Score precedent'!$C$3="Score",1,7)</f>
        <v>1</v>
      </c>
      <c r="BO94">
        <f>IF('9. Score precedent'!$C$3="Score",1,6)</f>
        <v>1</v>
      </c>
      <c r="BP94">
        <f>IF('9. Score precedent'!$C$3="Score",1,4)</f>
        <v>1</v>
      </c>
      <c r="BQ94">
        <f>IF('9. Score precedent'!$C$3="Score",1,5)</f>
        <v>1</v>
      </c>
      <c r="BR94">
        <f>IF('9. Score precedent'!$C$3="Score",1,7)</f>
        <v>1</v>
      </c>
      <c r="BS94">
        <f>IF('9. Score precedent'!$C$3="Score",1,7)</f>
        <v>1</v>
      </c>
      <c r="BT94">
        <f>IF('9. Score precedent'!$C$3="Score",1,7)</f>
        <v>1</v>
      </c>
      <c r="BU94">
        <f>IF('9. Score precedent'!$C$3="Score",1,7)</f>
        <v>1</v>
      </c>
      <c r="BV94">
        <f>IF('9. Score precedent'!$C$3="Score",2,9)</f>
        <v>2</v>
      </c>
      <c r="BW94">
        <f>IF('9. Score precedent'!$C$3="Score",2,10)</f>
        <v>2</v>
      </c>
      <c r="BX94">
        <f>IF('9. Score precedent'!$C$3="Score",2,10)</f>
        <v>2</v>
      </c>
      <c r="BY94">
        <f>IF('9. Score precedent'!$C$3="Score",1,5)</f>
        <v>1</v>
      </c>
      <c r="BZ94">
        <f>IF('9. Score precedent'!$C$3="Score",0,3)</f>
        <v>0</v>
      </c>
      <c r="CA94">
        <f>IF('9. Score precedent'!$C$3="Score",0,3)</f>
        <v>0</v>
      </c>
      <c r="CB94">
        <f>IF('9. Score precedent'!$C$3="Score",1,5)</f>
        <v>1</v>
      </c>
      <c r="CC94">
        <f>IF('9. Score precedent'!$C$3="Score",0,3)</f>
        <v>0</v>
      </c>
      <c r="CD94">
        <f>IF('9. Score precedent'!$C$3="Score",0,3)</f>
        <v>0</v>
      </c>
      <c r="CE94">
        <f>IF('9. Score precedent'!$C$3="Score",0,3)</f>
        <v>0</v>
      </c>
      <c r="CF94">
        <f>IF('9. Score precedent'!$C$3="Score",0,2)</f>
        <v>0</v>
      </c>
      <c r="CG94">
        <f>IF('9. Score precedent'!$C$3="Score",0,1)</f>
        <v>0</v>
      </c>
      <c r="CH94">
        <f>IF('9. Score precedent'!$C$3="Score",0,1)</f>
        <v>0</v>
      </c>
      <c r="CI94">
        <f>IF('9. Score precedent'!$C$3="Score",0,3)</f>
        <v>0</v>
      </c>
      <c r="CJ94">
        <f>IF('9. Score precedent'!$C$3="Score",1,4)</f>
        <v>1</v>
      </c>
      <c r="CK94">
        <f>IF('9. Score precedent'!$C$3="Score",0,2)</f>
        <v>0</v>
      </c>
      <c r="CL94">
        <f>IF('9. Score precedent'!$C$3="Score",0,2)</f>
        <v>0</v>
      </c>
      <c r="CM94">
        <f>IF('9. Score precedent'!$C$3="Score",0,2)</f>
        <v>0</v>
      </c>
      <c r="CN94">
        <f>IF('9. Score precedent'!$C$3="Score",0,2)</f>
        <v>0</v>
      </c>
      <c r="CO94">
        <f>IF('9. Score precedent'!$C$3="Score",0,2)</f>
        <v>0</v>
      </c>
      <c r="CP94">
        <f>IF('9. Score precedent'!$C$3="Score",0,0)</f>
        <v>0</v>
      </c>
      <c r="CQ94">
        <f>IF('9. Score precedent'!$C$3="Score",0,1)</f>
        <v>0</v>
      </c>
      <c r="CR94">
        <f>IF('9. Score precedent'!$C$3="Score",0,0)</f>
        <v>0</v>
      </c>
      <c r="CS94">
        <f>IF('9. Score precedent'!$C$3="Score",0,2)</f>
        <v>0</v>
      </c>
      <c r="CT94">
        <f>IF('9. Score precedent'!$C$3="Score",1,4)</f>
        <v>1</v>
      </c>
      <c r="CU94">
        <f>IF('9. Score precedent'!$C$3="Score",1,6)</f>
        <v>1</v>
      </c>
      <c r="CV94">
        <f>IF('9. Score precedent'!$C$3="Score",1,8)</f>
        <v>1</v>
      </c>
      <c r="CW94">
        <f>IF('9. Score precedent'!$C$3="Score",1,8)</f>
        <v>1</v>
      </c>
      <c r="CX94">
        <f>IF('9. Score precedent'!$C$3="Score",1,8)</f>
        <v>1</v>
      </c>
      <c r="CY94">
        <f>IF('9. Score precedent'!$C$3="Score",1,8)</f>
        <v>1</v>
      </c>
      <c r="CZ94">
        <f>IF('9. Score precedent'!$C$3="Score",0,7)</f>
        <v>0</v>
      </c>
      <c r="DA94">
        <f>IF('9. Score precedent'!$C$3="Score",0,7)</f>
        <v>0</v>
      </c>
    </row>
    <row r="95" spans="5:105" x14ac:dyDescent="0.35">
      <c r="U95">
        <f>IF('9. Score precedent'!$C$3="Score",,TOTAL)</f>
        <v>0</v>
      </c>
      <c r="V95">
        <f>IF('9. Score precedent'!$C$3="Score",0,)</f>
        <v>0</v>
      </c>
      <c r="W95">
        <f>IF('9. Score precedent'!$C$3="Score",0,)</f>
        <v>0</v>
      </c>
      <c r="X95">
        <f>IF('9. Score precedent'!$C$3="Score",0,)</f>
        <v>0</v>
      </c>
      <c r="Y95">
        <f>IF('9. Score precedent'!$C$3="Score",0,)</f>
        <v>0</v>
      </c>
      <c r="Z95">
        <f>IF('9. Score precedent'!$C$3="Score",0,)</f>
        <v>0</v>
      </c>
      <c r="AA95">
        <f>IF('9. Score precedent'!$C$3="Score",0,)</f>
        <v>0</v>
      </c>
      <c r="AB95">
        <f>IF('9. Score precedent'!$C$3="Score",0,0)</f>
        <v>0</v>
      </c>
      <c r="AC95">
        <f>IF('9. Score precedent'!$C$3="Score",0,0)</f>
        <v>0</v>
      </c>
      <c r="AD95">
        <f>IF('9. Score precedent'!$C$3="Score",0,0)</f>
        <v>0</v>
      </c>
      <c r="AE95">
        <f>IF('9. Score precedent'!$C$3="Score",0,0)</f>
        <v>0</v>
      </c>
      <c r="AF95">
        <f>IF('9. Score precedent'!$C$3="Score",0,0)</f>
        <v>0</v>
      </c>
      <c r="AG95">
        <f>IF('9. Score precedent'!$C$3="Score",0,0)</f>
        <v>0</v>
      </c>
      <c r="AH95">
        <f>IF('9. Score precedent'!$C$3="Score",0,0)</f>
        <v>0</v>
      </c>
      <c r="AI95">
        <f>IF('9. Score precedent'!$C$3="Score",0,0)</f>
        <v>0</v>
      </c>
      <c r="AJ95">
        <f>IF('9. Score precedent'!$C$3="Score",0,0)</f>
        <v>0</v>
      </c>
      <c r="AK95">
        <f>IF('9. Score precedent'!$C$3="Score",0,0)</f>
        <v>0</v>
      </c>
      <c r="AL95">
        <f>IF('9. Score precedent'!$C$3="Score",0,1)</f>
        <v>0</v>
      </c>
      <c r="AM95">
        <f>IF('9. Score precedent'!$C$3="Score",0,1)</f>
        <v>0</v>
      </c>
      <c r="AN95">
        <f>IF('9. Score precedent'!$C$3="Score",0,1)</f>
        <v>0</v>
      </c>
      <c r="AO95">
        <f>IF('9. Score precedent'!$C$3="Score",0,1)</f>
        <v>0</v>
      </c>
      <c r="AP95">
        <f>IF('9. Score precedent'!$C$3="Score",1,4)</f>
        <v>1</v>
      </c>
      <c r="AQ95">
        <f>IF('9. Score precedent'!$C$3="Score",1,4)</f>
        <v>1</v>
      </c>
      <c r="AR95">
        <f>IF('9. Score precedent'!$C$3="Score",0,2)</f>
        <v>0</v>
      </c>
      <c r="AS95">
        <f>IF('9. Score precedent'!$C$3="Score",1,4)</f>
        <v>1</v>
      </c>
      <c r="AT95">
        <f>IF('9. Score precedent'!$C$3="Score",1,6)</f>
        <v>1</v>
      </c>
      <c r="AU95">
        <f>IF('9. Score precedent'!$C$3="Score",1,6)</f>
        <v>1</v>
      </c>
      <c r="AV95">
        <f>IF('9. Score precedent'!$C$3="Score",1,6)</f>
        <v>1</v>
      </c>
      <c r="AW95">
        <f>IF('9. Score precedent'!$C$3="Score",1,6)</f>
        <v>1</v>
      </c>
      <c r="AX95">
        <f>IF('9. Score precedent'!$C$3="Score",1,6)</f>
        <v>1</v>
      </c>
      <c r="AY95">
        <f>IF('9. Score precedent'!$C$3="Score",1,5)</f>
        <v>1</v>
      </c>
      <c r="AZ95">
        <f>IF('9. Score precedent'!$C$3="Score",1,4)</f>
        <v>1</v>
      </c>
      <c r="BA95">
        <f>IF('9. Score precedent'!$C$3="Score",0,3)</f>
        <v>0</v>
      </c>
      <c r="BB95">
        <f>IF('9. Score precedent'!$C$3="Score",0,3)</f>
        <v>0</v>
      </c>
      <c r="BC95">
        <f>IF('9. Score precedent'!$C$3="Score",0,3)</f>
        <v>0</v>
      </c>
      <c r="BD95">
        <f>IF('9. Score precedent'!$C$3="Score",0,1)</f>
        <v>0</v>
      </c>
      <c r="BE95">
        <f>IF('9. Score precedent'!$C$3="Score",0,1)</f>
        <v>0</v>
      </c>
      <c r="BF95">
        <f>IF('9. Score precedent'!$C$3="Score",0,1)</f>
        <v>0</v>
      </c>
      <c r="BG95">
        <f>IF('9. Score precedent'!$C$3="Score",0,1)</f>
        <v>0</v>
      </c>
      <c r="BH95">
        <f>IF('9. Score precedent'!$C$3="Score",0,1)</f>
        <v>0</v>
      </c>
      <c r="BI95">
        <f>IF('9. Score precedent'!$C$3="Score",1,4)</f>
        <v>1</v>
      </c>
      <c r="BJ95">
        <f>IF('9. Score precedent'!$C$3="Score",1,6)</f>
        <v>1</v>
      </c>
      <c r="BK95">
        <f>IF('9. Score precedent'!$C$3="Score",1,6)</f>
        <v>1</v>
      </c>
      <c r="BL95">
        <f>IF('9. Score precedent'!$C$3="Score",1,6)</f>
        <v>1</v>
      </c>
      <c r="BM95">
        <f>IF('9. Score precedent'!$C$3="Score",1,7)</f>
        <v>1</v>
      </c>
      <c r="BN95">
        <f>IF('9. Score precedent'!$C$3="Score",1,6)</f>
        <v>1</v>
      </c>
      <c r="BO95">
        <f>IF('9. Score precedent'!$C$3="Score",1,6)</f>
        <v>1</v>
      </c>
      <c r="BP95">
        <f>IF('9. Score precedent'!$C$3="Score",1,7)</f>
        <v>1</v>
      </c>
      <c r="BQ95">
        <f>IF('9. Score precedent'!$C$3="Score",1,4)</f>
        <v>1</v>
      </c>
      <c r="BR95">
        <f>IF('9. Score precedent'!$C$3="Score",1,4)</f>
        <v>1</v>
      </c>
      <c r="BS95">
        <f>IF('9. Score precedent'!$C$3="Score",1,5)</f>
        <v>1</v>
      </c>
      <c r="BT95">
        <f>IF('9. Score precedent'!$C$3="Score",1,5)</f>
        <v>1</v>
      </c>
      <c r="BU95">
        <f>IF('9. Score precedent'!$C$3="Score",1,5)</f>
        <v>1</v>
      </c>
      <c r="BV95">
        <f>IF('9. Score precedent'!$C$3="Score",1,4)</f>
        <v>1</v>
      </c>
      <c r="BW95">
        <f>IF('9. Score precedent'!$C$3="Score",0,2)</f>
        <v>0</v>
      </c>
      <c r="BX95">
        <f>IF('9. Score precedent'!$C$3="Score",1,5)</f>
        <v>1</v>
      </c>
      <c r="BY95">
        <f>IF('9. Score precedent'!$C$3="Score",1,6)</f>
        <v>1</v>
      </c>
      <c r="BZ95">
        <f>IF('9. Score precedent'!$C$3="Score",1,7)</f>
        <v>1</v>
      </c>
      <c r="CA95">
        <f>IF('9. Score precedent'!$C$3="Score",1,8)</f>
        <v>1</v>
      </c>
      <c r="CB95">
        <f>IF('9. Score precedent'!$C$3="Score",1,8)</f>
        <v>1</v>
      </c>
      <c r="CC95">
        <f>IF('9. Score precedent'!$C$3="Score",1,8)</f>
        <v>1</v>
      </c>
      <c r="CD95">
        <f>IF('9. Score precedent'!$C$3="Score",1,7)</f>
        <v>1</v>
      </c>
      <c r="CE95">
        <f>IF('9. Score precedent'!$C$3="Score",1,8)</f>
        <v>1</v>
      </c>
      <c r="CF95">
        <f>IF('9. Score precedent'!$C$3="Score",1,8)</f>
        <v>1</v>
      </c>
      <c r="CG95">
        <f>IF('9. Score precedent'!$C$3="Score",1,6)</f>
        <v>1</v>
      </c>
      <c r="CH95">
        <f>IF('9. Score precedent'!$C$3="Score",1,6)</f>
        <v>1</v>
      </c>
      <c r="CI95">
        <f>IF('9. Score precedent'!$C$3="Score",1,6)</f>
        <v>1</v>
      </c>
      <c r="CJ95">
        <f>IF('9. Score precedent'!$C$3="Score",1,7)</f>
        <v>1</v>
      </c>
      <c r="CK95">
        <f>IF('9. Score precedent'!$C$3="Score",1,8)</f>
        <v>1</v>
      </c>
      <c r="CL95">
        <f>IF('9. Score precedent'!$C$3="Score",1,8)</f>
        <v>1</v>
      </c>
      <c r="CM95">
        <f>IF('9. Score precedent'!$C$3="Score",1,4)</f>
        <v>1</v>
      </c>
      <c r="CN95">
        <f>IF('9. Score precedent'!$C$3="Score",0,2)</f>
        <v>0</v>
      </c>
      <c r="CO95">
        <f>IF('9. Score precedent'!$C$3="Score",1,4)</f>
        <v>1</v>
      </c>
      <c r="CP95">
        <f>IF('9. Score precedent'!$C$3="Score",1,5)</f>
        <v>1</v>
      </c>
      <c r="CQ95">
        <f>IF('9. Score precedent'!$C$3="Score",1,4)</f>
        <v>1</v>
      </c>
      <c r="CR95">
        <f>IF('9. Score precedent'!$C$3="Score",0,2)</f>
        <v>0</v>
      </c>
      <c r="CS95">
        <f>IF('9. Score precedent'!$C$3="Score",0,2)</f>
        <v>0</v>
      </c>
      <c r="CT95">
        <f>IF('9. Score precedent'!$C$3="Score",0,2)</f>
        <v>0</v>
      </c>
      <c r="CU95">
        <f>IF('9. Score precedent'!$C$3="Score",0,3)</f>
        <v>0</v>
      </c>
      <c r="CV95">
        <f>IF('9. Score precedent'!$C$3="Score",1,4)</f>
        <v>1</v>
      </c>
      <c r="CW95">
        <f>IF('9. Score precedent'!$C$3="Score",0,2)</f>
        <v>0</v>
      </c>
      <c r="CX95">
        <f>IF('9. Score precedent'!$C$3="Score",0,2)</f>
        <v>0</v>
      </c>
      <c r="CY95">
        <f>IF('9. Score precedent'!$C$3="Score",0,1)</f>
        <v>0</v>
      </c>
      <c r="CZ95">
        <f>IF('9. Score precedent'!$C$3="Score",0,4)</f>
        <v>0</v>
      </c>
      <c r="DA95">
        <f>IF('9. Score precedent'!$C$3="Score",0,5)</f>
        <v>0</v>
      </c>
    </row>
    <row r="96" spans="5:105" x14ac:dyDescent="0.35">
      <c r="U96">
        <f>IF('9. Score precedent'!$C$3="Score",,TOTAL)</f>
        <v>0</v>
      </c>
      <c r="V96">
        <f>IF('9. Score precedent'!$C$3="Score",0,)</f>
        <v>0</v>
      </c>
      <c r="W96">
        <f>IF('9. Score precedent'!$C$3="Score",0,)</f>
        <v>0</v>
      </c>
      <c r="X96">
        <f>IF('9. Score precedent'!$C$3="Score",0,)</f>
        <v>0</v>
      </c>
      <c r="Y96">
        <f>IF('9. Score precedent'!$C$3="Score",0,)</f>
        <v>0</v>
      </c>
      <c r="Z96">
        <f>IF('9. Score precedent'!$C$3="Score",0,)</f>
        <v>0</v>
      </c>
      <c r="AA96">
        <f>IF('9. Score precedent'!$C$3="Score",0,)</f>
        <v>0</v>
      </c>
      <c r="AB96">
        <f>IF('9. Score precedent'!$C$3="Score",1,7)</f>
        <v>1</v>
      </c>
      <c r="AC96">
        <f>IF('9. Score precedent'!$C$3="Score",1,8)</f>
        <v>1</v>
      </c>
      <c r="AD96">
        <f>IF('9. Score precedent'!$C$3="Score",2,9)</f>
        <v>2</v>
      </c>
      <c r="AE96">
        <f>IF('9. Score precedent'!$C$3="Score",1,4)</f>
        <v>1</v>
      </c>
      <c r="AF96">
        <f>IF('9. Score precedent'!$C$3="Score",0,2)</f>
        <v>0</v>
      </c>
      <c r="AG96">
        <f>IF('9. Score precedent'!$C$3="Score",0,2)</f>
        <v>0</v>
      </c>
      <c r="AH96">
        <f>IF('9. Score precedent'!$C$3="Score",1,6)</f>
        <v>1</v>
      </c>
      <c r="AI96">
        <f>IF('9. Score precedent'!$C$3="Score",1,8)</f>
        <v>1</v>
      </c>
      <c r="AJ96">
        <f>IF('9. Score precedent'!$C$3="Score",1,8)</f>
        <v>1</v>
      </c>
      <c r="AK96">
        <f>IF('9. Score precedent'!$C$3="Score",2,10)</f>
        <v>2</v>
      </c>
      <c r="AL96">
        <f>IF('9. Score precedent'!$C$3="Score",2,9)</f>
        <v>2</v>
      </c>
      <c r="AM96">
        <f>IF('9. Score precedent'!$C$3="Score",1,8)</f>
        <v>1</v>
      </c>
      <c r="AN96">
        <f>IF('9. Score precedent'!$C$3="Score",1,8)</f>
        <v>1</v>
      </c>
      <c r="AO96">
        <f>IF('9. Score precedent'!$C$3="Score",1,8)</f>
        <v>1</v>
      </c>
      <c r="AP96">
        <f>IF('9. Score precedent'!$C$3="Score",2,9)</f>
        <v>2</v>
      </c>
      <c r="AQ96">
        <f>IF('9. Score precedent'!$C$3="Score",1,7)</f>
        <v>1</v>
      </c>
      <c r="AR96">
        <f>IF('9. Score precedent'!$C$3="Score",1,8)</f>
        <v>1</v>
      </c>
      <c r="AS96">
        <f>IF('9. Score precedent'!$C$3="Score",1,8)</f>
        <v>1</v>
      </c>
      <c r="AT96">
        <f>IF('9. Score precedent'!$C$3="Score",2,9)</f>
        <v>2</v>
      </c>
      <c r="AU96">
        <f>IF('9. Score precedent'!$C$3="Score",2,12)</f>
        <v>2</v>
      </c>
      <c r="AV96">
        <f>IF('9. Score precedent'!$C$3="Score",2,11)</f>
        <v>2</v>
      </c>
      <c r="AW96">
        <f>IF('9. Score precedent'!$C$3="Score",1,8)</f>
        <v>1</v>
      </c>
      <c r="AX96">
        <f>IF('9. Score precedent'!$C$3="Score",1,7)</f>
        <v>1</v>
      </c>
      <c r="AY96">
        <f>IF('9. Score precedent'!$C$3="Score",2,9)</f>
        <v>2</v>
      </c>
      <c r="AZ96">
        <f>IF('9. Score precedent'!$C$3="Score",2,12)</f>
        <v>2</v>
      </c>
      <c r="BA96">
        <f>IF('9. Score precedent'!$C$3="Score",2,12)</f>
        <v>2</v>
      </c>
      <c r="BB96">
        <f>IF('9. Score precedent'!$C$3="Score",1,8)</f>
        <v>1</v>
      </c>
      <c r="BC96">
        <f>IF('9. Score precedent'!$C$3="Score",1,8)</f>
        <v>1</v>
      </c>
      <c r="BD96">
        <f>IF('9. Score precedent'!$C$3="Score",1,7)</f>
        <v>1</v>
      </c>
      <c r="BE96">
        <f>IF('9. Score precedent'!$C$3="Score",1,8)</f>
        <v>1</v>
      </c>
      <c r="BF96">
        <f>IF('9. Score precedent'!$C$3="Score",2,9)</f>
        <v>2</v>
      </c>
      <c r="BG96">
        <f>IF('9. Score precedent'!$C$3="Score",2,9)</f>
        <v>2</v>
      </c>
      <c r="BH96">
        <f>IF('9. Score precedent'!$C$3="Score",2,9)</f>
        <v>2</v>
      </c>
      <c r="BI96">
        <f>IF('9. Score precedent'!$C$3="Score",1,8)</f>
        <v>1</v>
      </c>
      <c r="BJ96">
        <f>IF('9. Score precedent'!$C$3="Score",2,10)</f>
        <v>2</v>
      </c>
      <c r="BK96">
        <f>IF('9. Score precedent'!$C$3="Score",2,10)</f>
        <v>2</v>
      </c>
      <c r="BL96">
        <f>IF('9. Score precedent'!$C$3="Score",2,11)</f>
        <v>2</v>
      </c>
      <c r="BM96">
        <f>IF('9. Score precedent'!$C$3="Score",2,11)</f>
        <v>2</v>
      </c>
      <c r="BN96">
        <f>IF('9. Score precedent'!$C$3="Score",1,8)</f>
        <v>1</v>
      </c>
      <c r="BO96">
        <f>IF('9. Score precedent'!$C$3="Score",1,8)</f>
        <v>1</v>
      </c>
      <c r="BP96">
        <f>IF('9. Score precedent'!$C$3="Score",1,8)</f>
        <v>1</v>
      </c>
      <c r="BQ96">
        <f>IF('9. Score precedent'!$C$3="Score",1,7)</f>
        <v>1</v>
      </c>
      <c r="BR96">
        <f>IF('9. Score precedent'!$C$3="Score",1,7)</f>
        <v>1</v>
      </c>
      <c r="BS96">
        <f>IF('9. Score precedent'!$C$3="Score",1,5)</f>
        <v>1</v>
      </c>
      <c r="BT96">
        <f>IF('9. Score precedent'!$C$3="Score",1,4)</f>
        <v>1</v>
      </c>
      <c r="BU96">
        <f>IF('9. Score precedent'!$C$3="Score",1,7)</f>
        <v>1</v>
      </c>
      <c r="BV96">
        <f>IF('9. Score precedent'!$C$3="Score",1,8)</f>
        <v>1</v>
      </c>
      <c r="BW96">
        <f>IF('9. Score precedent'!$C$3="Score",1,8)</f>
        <v>1</v>
      </c>
      <c r="BX96">
        <f>IF('9. Score precedent'!$C$3="Score",2,10)</f>
        <v>2</v>
      </c>
      <c r="BY96">
        <f>IF('9. Score precedent'!$C$3="Score",2,10)</f>
        <v>2</v>
      </c>
      <c r="BZ96">
        <f>IF('9. Score precedent'!$C$3="Score",2,11)</f>
        <v>2</v>
      </c>
      <c r="CA96">
        <f>IF('9. Score precedent'!$C$3="Score",2,14)</f>
        <v>2</v>
      </c>
      <c r="CB96">
        <f>IF('9. Score precedent'!$C$3="Score",2,13)</f>
        <v>2</v>
      </c>
      <c r="CC96">
        <f>IF('9. Score precedent'!$C$3="Score",2,10)</f>
        <v>2</v>
      </c>
      <c r="CD96">
        <f>IF('9. Score precedent'!$C$3="Score",2,10)</f>
        <v>2</v>
      </c>
      <c r="CE96">
        <f>IF('9. Score precedent'!$C$3="Score",1,6)</f>
        <v>1</v>
      </c>
      <c r="CF96">
        <f>IF('9. Score precedent'!$C$3="Score",1,4)</f>
        <v>1</v>
      </c>
      <c r="CG96">
        <f>IF('9. Score precedent'!$C$3="Score",1,6)</f>
        <v>1</v>
      </c>
      <c r="CH96">
        <f>IF('9. Score precedent'!$C$3="Score",1,6)</f>
        <v>1</v>
      </c>
      <c r="CI96">
        <f>IF('9. Score precedent'!$C$3="Score",1,7)</f>
        <v>1</v>
      </c>
      <c r="CJ96">
        <f>IF('9. Score precedent'!$C$3="Score",1,7)</f>
        <v>1</v>
      </c>
      <c r="CK96">
        <f>IF('9. Score precedent'!$C$3="Score",1,7)</f>
        <v>1</v>
      </c>
      <c r="CL96">
        <f>IF('9. Score precedent'!$C$3="Score",2,9)</f>
        <v>2</v>
      </c>
      <c r="CM96">
        <f>IF('9. Score precedent'!$C$3="Score",2,10)</f>
        <v>2</v>
      </c>
      <c r="CN96">
        <f>IF('9. Score precedent'!$C$3="Score",2,10)</f>
        <v>2</v>
      </c>
      <c r="CO96">
        <f>IF('9. Score precedent'!$C$3="Score",2,10)</f>
        <v>2</v>
      </c>
      <c r="CP96">
        <f>IF('9. Score precedent'!$C$3="Score",2,9)</f>
        <v>2</v>
      </c>
      <c r="CQ96">
        <f>IF('9. Score precedent'!$C$3="Score",2,9)</f>
        <v>2</v>
      </c>
      <c r="CR96">
        <f>IF('9. Score precedent'!$C$3="Score",2,9)</f>
        <v>2</v>
      </c>
      <c r="CS96">
        <f>IF('9. Score precedent'!$C$3="Score",2,9)</f>
        <v>2</v>
      </c>
      <c r="CT96">
        <f>IF('9. Score precedent'!$C$3="Score",2,10)</f>
        <v>2</v>
      </c>
      <c r="CU96">
        <f>IF('9. Score precedent'!$C$3="Score",1,8)</f>
        <v>1</v>
      </c>
      <c r="CV96">
        <f>IF('9. Score precedent'!$C$3="Score",1,8)</f>
        <v>1</v>
      </c>
      <c r="CW96">
        <f>IF('9. Score precedent'!$C$3="Score",1,8)</f>
        <v>1</v>
      </c>
      <c r="CX96">
        <f>IF('9. Score precedent'!$C$3="Score",2,10)</f>
        <v>2</v>
      </c>
      <c r="CY96">
        <f>IF('9. Score precedent'!$C$3="Score",2,13)</f>
        <v>2</v>
      </c>
      <c r="CZ96">
        <f>IF('9. Score precedent'!$C$3="Score",0,8)</f>
        <v>0</v>
      </c>
      <c r="DA96">
        <f>IF('9. Score precedent'!$C$3="Score",0,6)</f>
        <v>0</v>
      </c>
    </row>
    <row r="97" spans="5:105" x14ac:dyDescent="0.35">
      <c r="U97">
        <f>IF('9. Score precedent'!$C$3="Score",,TOTAL)</f>
        <v>0</v>
      </c>
      <c r="V97">
        <f>IF('9. Score precedent'!$C$3="Score",0,)</f>
        <v>0</v>
      </c>
      <c r="W97">
        <f>IF('9. Score precedent'!$C$3="Score",0,)</f>
        <v>0</v>
      </c>
      <c r="X97">
        <f>IF('9. Score precedent'!$C$3="Score",0,)</f>
        <v>0</v>
      </c>
      <c r="Y97">
        <f>IF('9. Score precedent'!$C$3="Score",0,)</f>
        <v>0</v>
      </c>
      <c r="Z97">
        <f>IF('9. Score precedent'!$C$3="Score",0,)</f>
        <v>0</v>
      </c>
      <c r="AA97">
        <f>IF('9. Score precedent'!$C$3="Score",0,)</f>
        <v>0</v>
      </c>
      <c r="AB97">
        <f>IF('9. Score precedent'!$C$3="Score",1,6)</f>
        <v>1</v>
      </c>
      <c r="AC97">
        <f>IF('9. Score precedent'!$C$3="Score",1,6)</f>
        <v>1</v>
      </c>
      <c r="AD97">
        <f>IF('9. Score precedent'!$C$3="Score",1,6)</f>
        <v>1</v>
      </c>
      <c r="AE97">
        <f>IF('9. Score precedent'!$C$3="Score",1,6)</f>
        <v>1</v>
      </c>
      <c r="AF97">
        <f>IF('9. Score precedent'!$C$3="Score",1,7)</f>
        <v>1</v>
      </c>
      <c r="AG97">
        <f>IF('9. Score precedent'!$C$3="Score",2,10)</f>
        <v>2</v>
      </c>
      <c r="AH97">
        <f>IF('9. Score precedent'!$C$3="Score",1,8)</f>
        <v>1</v>
      </c>
      <c r="AI97">
        <f>IF('9. Score precedent'!$C$3="Score",1,6)</f>
        <v>1</v>
      </c>
      <c r="AJ97">
        <f>IF('9. Score precedent'!$C$3="Score",1,6)</f>
        <v>1</v>
      </c>
      <c r="AK97">
        <f>IF('9. Score precedent'!$C$3="Score",1,6)</f>
        <v>1</v>
      </c>
      <c r="AL97">
        <f>IF('9. Score precedent'!$C$3="Score",1,7)</f>
        <v>1</v>
      </c>
      <c r="AM97">
        <f>IF('9. Score precedent'!$C$3="Score",1,7)</f>
        <v>1</v>
      </c>
      <c r="AN97">
        <f>IF('9. Score precedent'!$C$3="Score",2,9)</f>
        <v>2</v>
      </c>
      <c r="AO97">
        <f>IF('9. Score precedent'!$C$3="Score",1,8)</f>
        <v>1</v>
      </c>
      <c r="AP97">
        <f>IF('9. Score precedent'!$C$3="Score",1,8)</f>
        <v>1</v>
      </c>
      <c r="AQ97">
        <f>IF('9. Score precedent'!$C$3="Score",1,8)</f>
        <v>1</v>
      </c>
      <c r="AR97">
        <f>IF('9. Score precedent'!$C$3="Score",1,8)</f>
        <v>1</v>
      </c>
      <c r="AS97">
        <f>IF('9. Score precedent'!$C$3="Score",1,7)</f>
        <v>1</v>
      </c>
      <c r="AT97">
        <f>IF('9. Score precedent'!$C$3="Score",1,5)</f>
        <v>1</v>
      </c>
      <c r="AU97">
        <f>IF('9. Score precedent'!$C$3="Score",0,2)</f>
        <v>0</v>
      </c>
      <c r="AV97">
        <f>IF('9. Score precedent'!$C$3="Score",0,1)</f>
        <v>0</v>
      </c>
      <c r="AW97">
        <f>IF('9. Score precedent'!$C$3="Score",0,1)</f>
        <v>0</v>
      </c>
      <c r="AX97">
        <f>IF('9. Score precedent'!$C$3="Score",0,2)</f>
        <v>0</v>
      </c>
      <c r="AY97">
        <f>IF('9. Score precedent'!$C$3="Score",0,3)</f>
        <v>0</v>
      </c>
      <c r="AZ97">
        <f>IF('9. Score precedent'!$C$3="Score",0,3)</f>
        <v>0</v>
      </c>
      <c r="BA97">
        <f>IF('9. Score precedent'!$C$3="Score",0,3)</f>
        <v>0</v>
      </c>
      <c r="BB97">
        <f>IF('9. Score precedent'!$C$3="Score",0,2)</f>
        <v>0</v>
      </c>
      <c r="BC97">
        <f>IF('9. Score precedent'!$C$3="Score",1,6)</f>
        <v>1</v>
      </c>
      <c r="BD97">
        <f>IF('9. Score precedent'!$C$3="Score",1,7)</f>
        <v>1</v>
      </c>
      <c r="BE97">
        <f>IF('9. Score precedent'!$C$3="Score",1,7)</f>
        <v>1</v>
      </c>
      <c r="BF97">
        <f>IF('9. Score precedent'!$C$3="Score",1,8)</f>
        <v>1</v>
      </c>
      <c r="BG97">
        <f>IF('9. Score precedent'!$C$3="Score",1,8)</f>
        <v>1</v>
      </c>
      <c r="BH97">
        <f>IF('9. Score precedent'!$C$3="Score",1,8)</f>
        <v>1</v>
      </c>
      <c r="BI97">
        <f>IF('9. Score precedent'!$C$3="Score",1,8)</f>
        <v>1</v>
      </c>
      <c r="BJ97">
        <f>IF('9. Score precedent'!$C$3="Score",1,8)</f>
        <v>1</v>
      </c>
      <c r="BK97">
        <f>IF('9. Score precedent'!$C$3="Score",2,9)</f>
        <v>2</v>
      </c>
      <c r="BL97">
        <f>IF('9. Score precedent'!$C$3="Score",1,7)</f>
        <v>1</v>
      </c>
      <c r="BM97">
        <f>IF('9. Score precedent'!$C$3="Score",1,7)</f>
        <v>1</v>
      </c>
      <c r="BN97">
        <f>IF('9. Score precedent'!$C$3="Score",1,7)</f>
        <v>1</v>
      </c>
      <c r="BO97">
        <f>IF('9. Score precedent'!$C$3="Score",1,8)</f>
        <v>1</v>
      </c>
      <c r="BP97">
        <f>IF('9. Score precedent'!$C$3="Score",2,11)</f>
        <v>2</v>
      </c>
      <c r="BQ97">
        <f>IF('9. Score precedent'!$C$3="Score",2,9)</f>
        <v>2</v>
      </c>
      <c r="BR97">
        <f>IF('9. Score precedent'!$C$3="Score",1,7)</f>
        <v>1</v>
      </c>
      <c r="BS97">
        <f>IF('9. Score precedent'!$C$3="Score",1,6)</f>
        <v>1</v>
      </c>
      <c r="BT97">
        <f>IF('9. Score precedent'!$C$3="Score",1,8)</f>
        <v>1</v>
      </c>
      <c r="BU97">
        <f>IF('9. Score precedent'!$C$3="Score",2,9)</f>
        <v>2</v>
      </c>
      <c r="BV97">
        <f>IF('9. Score precedent'!$C$3="Score",1,8)</f>
        <v>1</v>
      </c>
      <c r="BW97">
        <f>IF('9. Score precedent'!$C$3="Score",1,6)</f>
        <v>1</v>
      </c>
      <c r="BX97">
        <f>IF('9. Score precedent'!$C$3="Score",1,4)</f>
        <v>1</v>
      </c>
      <c r="BY97">
        <f>IF('9. Score precedent'!$C$3="Score",0,3)</f>
        <v>0</v>
      </c>
      <c r="BZ97">
        <f>IF('9. Score precedent'!$C$3="Score",1,5)</f>
        <v>1</v>
      </c>
      <c r="CA97">
        <f>IF('9. Score precedent'!$C$3="Score",1,5)</f>
        <v>1</v>
      </c>
      <c r="CB97">
        <f>IF('9. Score precedent'!$C$3="Score",2,9)</f>
        <v>2</v>
      </c>
      <c r="CC97">
        <f>IF('9. Score precedent'!$C$3="Score",1,8)</f>
        <v>1</v>
      </c>
      <c r="CD97">
        <f>IF('9. Score precedent'!$C$3="Score",1,8)</f>
        <v>1</v>
      </c>
      <c r="CE97">
        <f>IF('9. Score precedent'!$C$3="Score",1,8)</f>
        <v>1</v>
      </c>
      <c r="CF97">
        <f>IF('9. Score precedent'!$C$3="Score",1,7)</f>
        <v>1</v>
      </c>
      <c r="CG97">
        <f>IF('9. Score precedent'!$C$3="Score",2,9)</f>
        <v>2</v>
      </c>
      <c r="CH97">
        <f>IF('9. Score precedent'!$C$3="Score",2,10)</f>
        <v>2</v>
      </c>
      <c r="CI97">
        <f>IF('9. Score precedent'!$C$3="Score",1,8)</f>
        <v>1</v>
      </c>
      <c r="CJ97">
        <f>IF('9. Score precedent'!$C$3="Score",1,7)</f>
        <v>1</v>
      </c>
      <c r="CK97">
        <f>IF('9. Score precedent'!$C$3="Score",1,7)</f>
        <v>1</v>
      </c>
      <c r="CL97">
        <f>IF('9. Score precedent'!$C$3="Score",2,10)</f>
        <v>2</v>
      </c>
      <c r="CM97">
        <f>IF('9. Score precedent'!$C$3="Score",2,11)</f>
        <v>2</v>
      </c>
      <c r="CN97">
        <f>IF('9. Score precedent'!$C$3="Score",2,12)</f>
        <v>2</v>
      </c>
      <c r="CO97">
        <f>IF('9. Score precedent'!$C$3="Score",2,11)</f>
        <v>2</v>
      </c>
      <c r="CP97">
        <f>IF('9. Score precedent'!$C$3="Score",2,9)</f>
        <v>2</v>
      </c>
      <c r="CQ97">
        <f>IF('9. Score precedent'!$C$3="Score",2,9)</f>
        <v>2</v>
      </c>
      <c r="CR97">
        <f>IF('9. Score precedent'!$C$3="Score",2,9)</f>
        <v>2</v>
      </c>
      <c r="CS97">
        <f>IF('9. Score precedent'!$C$3="Score",2,9)</f>
        <v>2</v>
      </c>
      <c r="CT97">
        <f>IF('9. Score precedent'!$C$3="Score",2,10)</f>
        <v>2</v>
      </c>
      <c r="CU97">
        <f>IF('9. Score precedent'!$C$3="Score",1,8)</f>
        <v>1</v>
      </c>
      <c r="CV97">
        <f>IF('9. Score precedent'!$C$3="Score",1,8)</f>
        <v>1</v>
      </c>
      <c r="CW97">
        <f>IF('9. Score precedent'!$C$3="Score",1,8)</f>
        <v>1</v>
      </c>
      <c r="CX97">
        <f>IF('9. Score precedent'!$C$3="Score",2,9)</f>
        <v>2</v>
      </c>
      <c r="CY97">
        <f>IF('9. Score precedent'!$C$3="Score",2,12)</f>
        <v>2</v>
      </c>
      <c r="CZ97">
        <f>IF('9. Score precedent'!$C$3="Score",0,7)</f>
        <v>0</v>
      </c>
      <c r="DA97">
        <f>IF('9. Score precedent'!$C$3="Score",0,6)</f>
        <v>0</v>
      </c>
    </row>
    <row r="98" spans="5:105" x14ac:dyDescent="0.35">
      <c r="U98">
        <f>IF('9. Score precedent'!$C$3="Score",,TOTAL)</f>
        <v>0</v>
      </c>
      <c r="V98">
        <f>IF('9. Score precedent'!$C$3="Score",0,)</f>
        <v>0</v>
      </c>
      <c r="W98">
        <f>IF('9. Score precedent'!$C$3="Score",0,)</f>
        <v>0</v>
      </c>
      <c r="X98">
        <f>IF('9. Score precedent'!$C$3="Score",0,)</f>
        <v>0</v>
      </c>
      <c r="Y98">
        <f>IF('9. Score precedent'!$C$3="Score",0,)</f>
        <v>0</v>
      </c>
      <c r="Z98">
        <f>IF('9. Score precedent'!$C$3="Score",0,)</f>
        <v>0</v>
      </c>
      <c r="AA98">
        <f>IF('9. Score precedent'!$C$3="Score",0,)</f>
        <v>0</v>
      </c>
      <c r="AB98">
        <f>IF('9. Score precedent'!$C$3="Score",0,0)</f>
        <v>0</v>
      </c>
      <c r="AC98">
        <f>IF('9. Score precedent'!$C$3="Score",0,0)</f>
        <v>0</v>
      </c>
      <c r="AD98">
        <f>IF('9. Score precedent'!$C$3="Score",0,0)</f>
        <v>0</v>
      </c>
      <c r="AE98">
        <f>IF('9. Score precedent'!$C$3="Score",0,0)</f>
        <v>0</v>
      </c>
      <c r="AF98">
        <f>IF('9. Score precedent'!$C$3="Score",0,0)</f>
        <v>0</v>
      </c>
      <c r="AG98">
        <f>IF('9. Score precedent'!$C$3="Score",0,1)</f>
        <v>0</v>
      </c>
      <c r="AH98">
        <f>IF('9. Score precedent'!$C$3="Score",1,4)</f>
        <v>1</v>
      </c>
      <c r="AI98">
        <f>IF('9. Score precedent'!$C$3="Score",1,6)</f>
        <v>1</v>
      </c>
      <c r="AJ98">
        <f>IF('9. Score precedent'!$C$3="Score",1,6)</f>
        <v>1</v>
      </c>
      <c r="AK98">
        <f>IF('9. Score precedent'!$C$3="Score",1,6)</f>
        <v>1</v>
      </c>
      <c r="AL98">
        <f>IF('9. Score precedent'!$C$3="Score",1,6)</f>
        <v>1</v>
      </c>
      <c r="AM98">
        <f>IF('9. Score precedent'!$C$3="Score",1,6)</f>
        <v>1</v>
      </c>
      <c r="AN98">
        <f>IF('9. Score precedent'!$C$3="Score",1,4)</f>
        <v>1</v>
      </c>
      <c r="AO98">
        <f>IF('9. Score precedent'!$C$3="Score",1,5)</f>
        <v>1</v>
      </c>
      <c r="AP98">
        <f>IF('9. Score precedent'!$C$3="Score",1,7)</f>
        <v>1</v>
      </c>
      <c r="AQ98">
        <f>IF('9. Score precedent'!$C$3="Score",1,7)</f>
        <v>1</v>
      </c>
      <c r="AR98">
        <f>IF('9. Score precedent'!$C$3="Score",1,7)</f>
        <v>1</v>
      </c>
      <c r="AS98">
        <f>IF('9. Score precedent'!$C$3="Score",1,7)</f>
        <v>1</v>
      </c>
      <c r="AT98">
        <f>IF('9. Score precedent'!$C$3="Score",2,9)</f>
        <v>2</v>
      </c>
      <c r="AU98">
        <f>IF('9. Score precedent'!$C$3="Score",2,10)</f>
        <v>2</v>
      </c>
      <c r="AV98">
        <f>IF('9. Score precedent'!$C$3="Score",2,10)</f>
        <v>2</v>
      </c>
      <c r="AW98">
        <f>IF('9. Score precedent'!$C$3="Score",1,5)</f>
        <v>1</v>
      </c>
      <c r="AX98">
        <f>IF('9. Score precedent'!$C$3="Score",0,3)</f>
        <v>0</v>
      </c>
      <c r="AY98">
        <f>IF('9. Score precedent'!$C$3="Score",0,3)</f>
        <v>0</v>
      </c>
      <c r="AZ98">
        <f>IF('9. Score precedent'!$C$3="Score",1,5)</f>
        <v>1</v>
      </c>
      <c r="BA98">
        <f>IF('9. Score precedent'!$C$3="Score",1,6)</f>
        <v>1</v>
      </c>
      <c r="BB98">
        <f>IF('9. Score precedent'!$C$3="Score",2,9)</f>
        <v>2</v>
      </c>
      <c r="BC98">
        <f>IF('9. Score precedent'!$C$3="Score",2,9)</f>
        <v>2</v>
      </c>
      <c r="BD98">
        <f>IF('9. Score precedent'!$C$3="Score",1,8)</f>
        <v>1</v>
      </c>
      <c r="BE98">
        <f>IF('9. Score precedent'!$C$3="Score",1,7)</f>
        <v>1</v>
      </c>
      <c r="BF98">
        <f>IF('9. Score precedent'!$C$3="Score",1,7)</f>
        <v>1</v>
      </c>
      <c r="BG98">
        <f>IF('9. Score precedent'!$C$3="Score",2,9)</f>
        <v>2</v>
      </c>
      <c r="BH98">
        <f>IF('9. Score precedent'!$C$3="Score",2,10)</f>
        <v>2</v>
      </c>
      <c r="BI98">
        <f>IF('9. Score precedent'!$C$3="Score",1,6)</f>
        <v>1</v>
      </c>
      <c r="BJ98">
        <f>IF('9. Score precedent'!$C$3="Score",1,4)</f>
        <v>1</v>
      </c>
      <c r="BK98">
        <f>IF('9. Score precedent'!$C$3="Score",0,3)</f>
        <v>0</v>
      </c>
      <c r="BL98">
        <f>IF('9. Score precedent'!$C$3="Score",1,6)</f>
        <v>1</v>
      </c>
      <c r="BM98">
        <f>IF('9. Score precedent'!$C$3="Score",1,7)</f>
        <v>1</v>
      </c>
      <c r="BN98">
        <f>IF('9. Score precedent'!$C$3="Score",1,6)</f>
        <v>1</v>
      </c>
      <c r="BO98">
        <f>IF('9. Score precedent'!$C$3="Score",1,4)</f>
        <v>1</v>
      </c>
      <c r="BP98">
        <f>IF('9. Score precedent'!$C$3="Score",0,3)</f>
        <v>0</v>
      </c>
      <c r="BQ98">
        <f>IF('9. Score precedent'!$C$3="Score",1,7)</f>
        <v>1</v>
      </c>
      <c r="BR98">
        <f>IF('9. Score precedent'!$C$3="Score",1,7)</f>
        <v>1</v>
      </c>
      <c r="BS98">
        <f>IF('9. Score precedent'!$C$3="Score",1,8)</f>
        <v>1</v>
      </c>
      <c r="BT98">
        <f>IF('9. Score precedent'!$C$3="Score",2,9)</f>
        <v>2</v>
      </c>
      <c r="BU98">
        <f>IF('9. Score precedent'!$C$3="Score",2,9)</f>
        <v>2</v>
      </c>
      <c r="BV98">
        <f>IF('9. Score precedent'!$C$3="Score",2,9)</f>
        <v>2</v>
      </c>
      <c r="BW98">
        <f>IF('9. Score precedent'!$C$3="Score",1,8)</f>
        <v>1</v>
      </c>
      <c r="BX98">
        <f>IF('9. Score precedent'!$C$3="Score",2,9)</f>
        <v>2</v>
      </c>
      <c r="BY98">
        <f>IF('9. Score precedent'!$C$3="Score",2,9)</f>
        <v>2</v>
      </c>
      <c r="BZ98">
        <f>IF('9. Score precedent'!$C$3="Score",1,7)</f>
        <v>1</v>
      </c>
      <c r="CA98">
        <f>IF('9. Score precedent'!$C$3="Score",1,6)</f>
        <v>1</v>
      </c>
      <c r="CB98">
        <f>IF('9. Score precedent'!$C$3="Score",1,6)</f>
        <v>1</v>
      </c>
      <c r="CC98">
        <f>IF('9. Score precedent'!$C$3="Score",1,7)</f>
        <v>1</v>
      </c>
      <c r="CD98">
        <f>IF('9. Score precedent'!$C$3="Score",1,8)</f>
        <v>1</v>
      </c>
      <c r="CE98">
        <f>IF('9. Score precedent'!$C$3="Score",2,9)</f>
        <v>2</v>
      </c>
      <c r="CF98">
        <f>IF('9. Score precedent'!$C$3="Score",1,7)</f>
        <v>1</v>
      </c>
      <c r="CG98">
        <f>IF('9. Score precedent'!$C$3="Score",1,6)</f>
        <v>1</v>
      </c>
      <c r="CH98">
        <f>IF('9. Score precedent'!$C$3="Score",1,8)</f>
        <v>1</v>
      </c>
      <c r="CI98">
        <f>IF('9. Score precedent'!$C$3="Score",2,9)</f>
        <v>2</v>
      </c>
      <c r="CJ98">
        <f>IF('9. Score precedent'!$C$3="Score",1,8)</f>
        <v>1</v>
      </c>
      <c r="CK98">
        <f>IF('9. Score precedent'!$C$3="Score",1,5)</f>
        <v>1</v>
      </c>
      <c r="CL98">
        <f>IF('9. Score precedent'!$C$3="Score",1,4)</f>
        <v>1</v>
      </c>
      <c r="CM98">
        <f>IF('9. Score precedent'!$C$3="Score",0,3)</f>
        <v>0</v>
      </c>
      <c r="CN98">
        <f>IF('9. Score precedent'!$C$3="Score",1,5)</f>
        <v>1</v>
      </c>
      <c r="CO98">
        <f>IF('9. Score precedent'!$C$3="Score",1,5)</f>
        <v>1</v>
      </c>
      <c r="CP98">
        <f>IF('9. Score precedent'!$C$3="Score",2,9)</f>
        <v>2</v>
      </c>
      <c r="CQ98">
        <f>IF('9. Score precedent'!$C$3="Score",1,8)</f>
        <v>1</v>
      </c>
      <c r="CR98">
        <f>IF('9. Score precedent'!$C$3="Score",1,8)</f>
        <v>1</v>
      </c>
      <c r="CS98">
        <f>IF('9. Score precedent'!$C$3="Score",1,8)</f>
        <v>1</v>
      </c>
      <c r="CT98">
        <f>IF('9. Score precedent'!$C$3="Score",1,7)</f>
        <v>1</v>
      </c>
      <c r="CU98">
        <f>IF('9. Score precedent'!$C$3="Score",1,7)</f>
        <v>1</v>
      </c>
      <c r="CV98">
        <f>IF('9. Score precedent'!$C$3="Score",1,5)</f>
        <v>1</v>
      </c>
      <c r="CW98">
        <f>IF('9. Score precedent'!$C$3="Score",0,2)</f>
        <v>0</v>
      </c>
      <c r="CX98">
        <f>IF('9. Score precedent'!$C$3="Score",0,1)</f>
        <v>0</v>
      </c>
      <c r="CY98">
        <f>IF('9. Score precedent'!$C$3="Score",0,1)</f>
        <v>0</v>
      </c>
      <c r="CZ98">
        <f>IF('9. Score precedent'!$C$3="Score",0,3)</f>
        <v>0</v>
      </c>
      <c r="DA98">
        <f>IF('9. Score precedent'!$C$3="Score",0,4)</f>
        <v>0</v>
      </c>
    </row>
    <row r="99" spans="5:105" x14ac:dyDescent="0.35">
      <c r="U99">
        <f>IF('9. Score precedent'!$C$3="Score",,TOTAL)</f>
        <v>0</v>
      </c>
      <c r="V99">
        <f>IF('9. Score precedent'!$C$3="Score",0,)</f>
        <v>0</v>
      </c>
      <c r="W99">
        <f>IF('9. Score precedent'!$C$3="Score",0,)</f>
        <v>0</v>
      </c>
      <c r="X99">
        <f>IF('9. Score precedent'!$C$3="Score",0,)</f>
        <v>0</v>
      </c>
      <c r="Y99">
        <f>IF('9. Score precedent'!$C$3="Score",0,)</f>
        <v>0</v>
      </c>
      <c r="Z99">
        <f>IF('9. Score precedent'!$C$3="Score",0,)</f>
        <v>0</v>
      </c>
      <c r="AA99">
        <f>IF('9. Score precedent'!$C$3="Score",0,)</f>
        <v>0</v>
      </c>
      <c r="AB99">
        <f>IF('9. Score precedent'!$C$3="Score",1,7)</f>
        <v>1</v>
      </c>
      <c r="AC99">
        <f>IF('9. Score precedent'!$C$3="Score",1,5)</f>
        <v>1</v>
      </c>
      <c r="AD99">
        <f>IF('9. Score precedent'!$C$3="Score",1,4)</f>
        <v>1</v>
      </c>
      <c r="AE99">
        <f>IF('9. Score precedent'!$C$3="Score",1,4)</f>
        <v>1</v>
      </c>
      <c r="AF99">
        <f>IF('9. Score precedent'!$C$3="Score",1,4)</f>
        <v>1</v>
      </c>
      <c r="AG99">
        <f>IF('9. Score precedent'!$C$3="Score",1,4)</f>
        <v>1</v>
      </c>
      <c r="AH99">
        <f>IF('9. Score precedent'!$C$3="Score",1,4)</f>
        <v>1</v>
      </c>
      <c r="AI99">
        <f>IF('9. Score precedent'!$C$3="Score",1,7)</f>
        <v>1</v>
      </c>
      <c r="AJ99">
        <f>IF('9. Score precedent'!$C$3="Score",1,7)</f>
        <v>1</v>
      </c>
      <c r="AK99">
        <f>IF('9. Score precedent'!$C$3="Score",1,7)</f>
        <v>1</v>
      </c>
      <c r="AL99">
        <f>IF('9. Score precedent'!$C$3="Score",1,7)</f>
        <v>1</v>
      </c>
      <c r="AM99">
        <f>IF('9. Score precedent'!$C$3="Score",2,9)</f>
        <v>2</v>
      </c>
      <c r="AN99">
        <f>IF('9. Score precedent'!$C$3="Score",2,10)</f>
        <v>2</v>
      </c>
      <c r="AO99">
        <f>IF('9. Score precedent'!$C$3="Score",2,10)</f>
        <v>2</v>
      </c>
      <c r="AP99">
        <f>IF('9. Score precedent'!$C$3="Score",1,5)</f>
        <v>1</v>
      </c>
      <c r="AQ99">
        <f>IF('9. Score precedent'!$C$3="Score",0,3)</f>
        <v>0</v>
      </c>
      <c r="AR99">
        <f>IF('9. Score precedent'!$C$3="Score",0,3)</f>
        <v>0</v>
      </c>
      <c r="AS99">
        <f>IF('9. Score precedent'!$C$3="Score",1,6)</f>
        <v>1</v>
      </c>
      <c r="AT99">
        <f>IF('9. Score precedent'!$C$3="Score",1,6)</f>
        <v>1</v>
      </c>
      <c r="AU99">
        <f>IF('9. Score precedent'!$C$3="Score",1,7)</f>
        <v>1</v>
      </c>
      <c r="AV99">
        <f>IF('9. Score precedent'!$C$3="Score",2,9)</f>
        <v>2</v>
      </c>
      <c r="AW99">
        <f>IF('9. Score precedent'!$C$3="Score",1,8)</f>
        <v>1</v>
      </c>
      <c r="AX99">
        <f>IF('9. Score precedent'!$C$3="Score",1,7)</f>
        <v>1</v>
      </c>
      <c r="AY99">
        <f>IF('9. Score precedent'!$C$3="Score",1,7)</f>
        <v>1</v>
      </c>
      <c r="AZ99">
        <f>IF('9. Score precedent'!$C$3="Score",1,6)</f>
        <v>1</v>
      </c>
      <c r="BA99">
        <f>IF('9. Score precedent'!$C$3="Score",0,3)</f>
        <v>0</v>
      </c>
      <c r="BB99">
        <f>IF('9. Score precedent'!$C$3="Score",0,1)</f>
        <v>0</v>
      </c>
      <c r="BC99">
        <f>IF('9. Score precedent'!$C$3="Score",0,2)</f>
        <v>0</v>
      </c>
      <c r="BD99">
        <f>IF('9. Score precedent'!$C$3="Score",0,3)</f>
        <v>0</v>
      </c>
      <c r="BE99">
        <f>IF('9. Score precedent'!$C$3="Score",1,5)</f>
        <v>1</v>
      </c>
      <c r="BF99">
        <f>IF('9. Score precedent'!$C$3="Score",1,7)</f>
        <v>1</v>
      </c>
      <c r="BG99">
        <f>IF('9. Score precedent'!$C$3="Score",1,7)</f>
        <v>1</v>
      </c>
      <c r="BH99">
        <f>IF('9. Score precedent'!$C$3="Score",1,6)</f>
        <v>1</v>
      </c>
      <c r="BI99">
        <f>IF('9. Score precedent'!$C$3="Score",1,6)</f>
        <v>1</v>
      </c>
      <c r="BJ99">
        <f>IF('9. Score precedent'!$C$3="Score",1,7)</f>
        <v>1</v>
      </c>
      <c r="BK99">
        <f>IF('9. Score precedent'!$C$3="Score",1,7)</f>
        <v>1</v>
      </c>
      <c r="BL99">
        <f>IF('9. Score precedent'!$C$3="Score",1,8)</f>
        <v>1</v>
      </c>
      <c r="BM99">
        <f>IF('9. Score precedent'!$C$3="Score",1,7)</f>
        <v>1</v>
      </c>
      <c r="BN99">
        <f>IF('9. Score precedent'!$C$3="Score",1,7)</f>
        <v>1</v>
      </c>
      <c r="BO99">
        <f>IF('9. Score precedent'!$C$3="Score",1,7)</f>
        <v>1</v>
      </c>
      <c r="BP99">
        <f>IF('9. Score precedent'!$C$3="Score",1,8)</f>
        <v>1</v>
      </c>
      <c r="BQ99">
        <f>IF('9. Score precedent'!$C$3="Score",1,8)</f>
        <v>1</v>
      </c>
      <c r="BR99">
        <f>IF('9. Score precedent'!$C$3="Score",2,9)</f>
        <v>2</v>
      </c>
      <c r="BS99">
        <f>IF('9. Score precedent'!$C$3="Score",1,8)</f>
        <v>1</v>
      </c>
      <c r="BT99">
        <f>IF('9. Score precedent'!$C$3="Score",1,8)</f>
        <v>1</v>
      </c>
      <c r="BU99">
        <f>IF('9. Score precedent'!$C$3="Score",1,8)</f>
        <v>1</v>
      </c>
      <c r="BV99">
        <f>IF('9. Score precedent'!$C$3="Score",2,10)</f>
        <v>2</v>
      </c>
      <c r="BW99">
        <f>IF('9. Score precedent'!$C$3="Score",2,10)</f>
        <v>2</v>
      </c>
      <c r="BX99">
        <f>IF('9. Score precedent'!$C$3="Score",2,10)</f>
        <v>2</v>
      </c>
      <c r="BY99">
        <f>IF('9. Score precedent'!$C$3="Score",1,6)</f>
        <v>1</v>
      </c>
      <c r="BZ99">
        <f>IF('9. Score precedent'!$C$3="Score",0,3)</f>
        <v>0</v>
      </c>
      <c r="CA99">
        <f>IF('9. Score precedent'!$C$3="Score",0,3)</f>
        <v>0</v>
      </c>
      <c r="CB99">
        <f>IF('9. Score precedent'!$C$3="Score",1,6)</f>
        <v>1</v>
      </c>
      <c r="CC99">
        <f>IF('9. Score precedent'!$C$3="Score",1,6)</f>
        <v>1</v>
      </c>
      <c r="CD99">
        <f>IF('9. Score precedent'!$C$3="Score",1,4)</f>
        <v>1</v>
      </c>
      <c r="CE99">
        <f>IF('9. Score precedent'!$C$3="Score",1,4)</f>
        <v>1</v>
      </c>
      <c r="CF99">
        <f>IF('9. Score precedent'!$C$3="Score",0,3)</f>
        <v>0</v>
      </c>
      <c r="CG99">
        <f>IF('9. Score precedent'!$C$3="Score",1,5)</f>
        <v>1</v>
      </c>
      <c r="CH99">
        <f>IF('9. Score precedent'!$C$3="Score",1,6)</f>
        <v>1</v>
      </c>
      <c r="CI99">
        <f>IF('9. Score precedent'!$C$3="Score",1,5)</f>
        <v>1</v>
      </c>
      <c r="CJ99">
        <f>IF('9. Score precedent'!$C$3="Score",0,3)</f>
        <v>0</v>
      </c>
      <c r="CK99">
        <f>IF('9. Score precedent'!$C$3="Score",0,3)</f>
        <v>0</v>
      </c>
      <c r="CL99">
        <f>IF('9. Score precedent'!$C$3="Score",0,3)</f>
        <v>0</v>
      </c>
      <c r="CM99">
        <f>IF('9. Score precedent'!$C$3="Score",0,2)</f>
        <v>0</v>
      </c>
      <c r="CN99">
        <f>IF('9. Score precedent'!$C$3="Score",0,1)</f>
        <v>0</v>
      </c>
      <c r="CO99">
        <f>IF('9. Score precedent'!$C$3="Score",0,2)</f>
        <v>0</v>
      </c>
      <c r="CP99">
        <f>IF('9. Score precedent'!$C$3="Score",0,3)</f>
        <v>0</v>
      </c>
      <c r="CQ99">
        <f>IF('9. Score precedent'!$C$3="Score",0,2)</f>
        <v>0</v>
      </c>
      <c r="CR99">
        <f>IF('9. Score precedent'!$C$3="Score",0,2)</f>
        <v>0</v>
      </c>
      <c r="CS99">
        <f>IF('9. Score precedent'!$C$3="Score",1,6)</f>
        <v>1</v>
      </c>
      <c r="CT99">
        <f>IF('9. Score precedent'!$C$3="Score",1,7)</f>
        <v>1</v>
      </c>
      <c r="CU99">
        <f>IF('9. Score precedent'!$C$3="Score",2,9)</f>
        <v>2</v>
      </c>
      <c r="CV99">
        <f>IF('9. Score precedent'!$C$3="Score",2,9)</f>
        <v>2</v>
      </c>
      <c r="CW99">
        <f>IF('9. Score precedent'!$C$3="Score",1,8)</f>
        <v>1</v>
      </c>
      <c r="CX99">
        <f>IF('9. Score precedent'!$C$3="Score",1,8)</f>
        <v>1</v>
      </c>
      <c r="CY99">
        <f>IF('9. Score precedent'!$C$3="Score",1,8)</f>
        <v>1</v>
      </c>
      <c r="CZ99">
        <f>IF('9. Score precedent'!$C$3="Score",0,7)</f>
        <v>0</v>
      </c>
      <c r="DA99">
        <f>IF('9. Score precedent'!$C$3="Score",0,7)</f>
        <v>0</v>
      </c>
    </row>
    <row r="100" spans="5:105" x14ac:dyDescent="0.35">
      <c r="U100">
        <f>IF('9. Score precedent'!$C$3="Score",,TOTAL)</f>
        <v>0</v>
      </c>
      <c r="V100">
        <f>IF('9. Score precedent'!$C$3="Score",0,)</f>
        <v>0</v>
      </c>
      <c r="W100">
        <f>IF('9. Score precedent'!$C$3="Score",0,)</f>
        <v>0</v>
      </c>
      <c r="X100">
        <f>IF('9. Score precedent'!$C$3="Score",0,)</f>
        <v>0</v>
      </c>
      <c r="Y100">
        <f>IF('9. Score precedent'!$C$3="Score",0,)</f>
        <v>0</v>
      </c>
      <c r="Z100">
        <f>IF('9. Score precedent'!$C$3="Score",0,)</f>
        <v>0</v>
      </c>
      <c r="AA100">
        <f>IF('9. Score precedent'!$C$3="Score",0,)</f>
        <v>0</v>
      </c>
      <c r="AB100">
        <f>IF('9. Score precedent'!$C$3="Score",1,4)</f>
        <v>1</v>
      </c>
      <c r="AC100">
        <f>IF('9. Score precedent'!$C$3="Score",1,4)</f>
        <v>1</v>
      </c>
      <c r="AD100">
        <f>IF('9. Score precedent'!$C$3="Score",1,7)</f>
        <v>1</v>
      </c>
      <c r="AE100">
        <f>IF('9. Score precedent'!$C$3="Score",1,8)</f>
        <v>1</v>
      </c>
      <c r="AF100">
        <f>IF('9. Score precedent'!$C$3="Score",1,7)</f>
        <v>1</v>
      </c>
      <c r="AG100">
        <f>IF('9. Score precedent'!$C$3="Score",1,4)</f>
        <v>1</v>
      </c>
      <c r="AH100">
        <f>IF('9. Score precedent'!$C$3="Score",0,2)</f>
        <v>0</v>
      </c>
      <c r="AI100">
        <f>IF('9. Score precedent'!$C$3="Score",0,3)</f>
        <v>0</v>
      </c>
      <c r="AJ100">
        <f>IF('9. Score precedent'!$C$3="Score",0,3)</f>
        <v>0</v>
      </c>
      <c r="AK100">
        <f>IF('9. Score precedent'!$C$3="Score",0,1)</f>
        <v>0</v>
      </c>
      <c r="AL100">
        <f>IF('9. Score precedent'!$C$3="Score",0,1)</f>
        <v>0</v>
      </c>
      <c r="AM100">
        <f>IF('9. Score precedent'!$C$3="Score",0,1)</f>
        <v>0</v>
      </c>
      <c r="AN100">
        <f>IF('9. Score precedent'!$C$3="Score",0,1)</f>
        <v>0</v>
      </c>
      <c r="AO100">
        <f>IF('9. Score precedent'!$C$3="Score",0,0)</f>
        <v>0</v>
      </c>
      <c r="AP100">
        <f>IF('9. Score precedent'!$C$3="Score",0,0)</f>
        <v>0</v>
      </c>
      <c r="AQ100">
        <f>IF('9. Score precedent'!$C$3="Score",0,1)</f>
        <v>0</v>
      </c>
      <c r="AR100">
        <f>IF('9. Score precedent'!$C$3="Score",1,6)</f>
        <v>1</v>
      </c>
      <c r="AS100">
        <f>IF('9. Score precedent'!$C$3="Score",1,6)</f>
        <v>1</v>
      </c>
      <c r="AT100">
        <f>IF('9. Score precedent'!$C$3="Score",1,6)</f>
        <v>1</v>
      </c>
      <c r="AU100">
        <f>IF('9. Score precedent'!$C$3="Score",1,6)</f>
        <v>1</v>
      </c>
      <c r="AV100">
        <f>IF('9. Score precedent'!$C$3="Score",2,9)</f>
        <v>2</v>
      </c>
      <c r="AW100">
        <f>IF('9. Score precedent'!$C$3="Score",2,10)</f>
        <v>2</v>
      </c>
      <c r="AX100">
        <f>IF('9. Score precedent'!$C$3="Score",2,10)</f>
        <v>2</v>
      </c>
      <c r="AY100">
        <f>IF('9. Score precedent'!$C$3="Score",2,10)</f>
        <v>2</v>
      </c>
      <c r="AZ100">
        <f>IF('9. Score precedent'!$C$3="Score",2,9)</f>
        <v>2</v>
      </c>
      <c r="BA100">
        <f>IF('9. Score precedent'!$C$3="Score",2,9)</f>
        <v>2</v>
      </c>
      <c r="BB100">
        <f>IF('9. Score precedent'!$C$3="Score",2,10)</f>
        <v>2</v>
      </c>
      <c r="BC100">
        <f>IF('9. Score precedent'!$C$3="Score",2,10)</f>
        <v>2</v>
      </c>
      <c r="BD100">
        <f>IF('9. Score precedent'!$C$3="Score",2,12)</f>
        <v>2</v>
      </c>
      <c r="BE100">
        <f>IF('9. Score precedent'!$C$3="Score",2,10)</f>
        <v>2</v>
      </c>
      <c r="BF100">
        <f>IF('9. Score precedent'!$C$3="Score",2,9)</f>
        <v>2</v>
      </c>
      <c r="BG100">
        <f>IF('9. Score precedent'!$C$3="Score",2,9)</f>
        <v>2</v>
      </c>
      <c r="BH100">
        <f>IF('9. Score precedent'!$C$3="Score",2,10)</f>
        <v>2</v>
      </c>
      <c r="BI100">
        <f>IF('9. Score precedent'!$C$3="Score",2,12)</f>
        <v>2</v>
      </c>
      <c r="BJ100">
        <f>IF('9. Score precedent'!$C$3="Score",2,10)</f>
        <v>2</v>
      </c>
      <c r="BK100">
        <f>IF('9. Score precedent'!$C$3="Score",1,7)</f>
        <v>1</v>
      </c>
      <c r="BL100">
        <f>IF('9. Score precedent'!$C$3="Score",1,7)</f>
        <v>1</v>
      </c>
      <c r="BM100">
        <f>IF('9. Score precedent'!$C$3="Score",1,7)</f>
        <v>1</v>
      </c>
      <c r="BN100">
        <f>IF('9. Score precedent'!$C$3="Score",1,7)</f>
        <v>1</v>
      </c>
      <c r="BO100">
        <f>IF('9. Score precedent'!$C$3="Score",1,4)</f>
        <v>1</v>
      </c>
      <c r="BP100">
        <f>IF('9. Score precedent'!$C$3="Score",0,2)</f>
        <v>0</v>
      </c>
      <c r="BQ100">
        <f>IF('9. Score precedent'!$C$3="Score",0,2)</f>
        <v>0</v>
      </c>
      <c r="BR100">
        <f>IF('9. Score precedent'!$C$3="Score",0,1)</f>
        <v>0</v>
      </c>
      <c r="BS100">
        <f>IF('9. Score precedent'!$C$3="Score",0,1)</f>
        <v>0</v>
      </c>
      <c r="BT100">
        <f>IF('9. Score precedent'!$C$3="Score",0,1)</f>
        <v>0</v>
      </c>
      <c r="BU100">
        <f>IF('9. Score precedent'!$C$3="Score",0,1)</f>
        <v>0</v>
      </c>
      <c r="BV100">
        <f>IF('9. Score precedent'!$C$3="Score",0,1)</f>
        <v>0</v>
      </c>
      <c r="BW100">
        <f>IF('9. Score precedent'!$C$3="Score",0,1)</f>
        <v>0</v>
      </c>
      <c r="BX100">
        <f>IF('9. Score precedent'!$C$3="Score",1,4)</f>
        <v>1</v>
      </c>
      <c r="BY100">
        <f>IF('9. Score precedent'!$C$3="Score",1,6)</f>
        <v>1</v>
      </c>
      <c r="BZ100">
        <f>IF('9. Score precedent'!$C$3="Score",1,6)</f>
        <v>1</v>
      </c>
      <c r="CA100">
        <f>IF('9. Score precedent'!$C$3="Score",1,6)</f>
        <v>1</v>
      </c>
      <c r="CB100">
        <f>IF('9. Score precedent'!$C$3="Score",1,6)</f>
        <v>1</v>
      </c>
      <c r="CC100">
        <f>IF('9. Score precedent'!$C$3="Score",1,8)</f>
        <v>1</v>
      </c>
      <c r="CD100">
        <f>IF('9. Score precedent'!$C$3="Score",2,10)</f>
        <v>2</v>
      </c>
      <c r="CE100">
        <f>IF('9. Score precedent'!$C$3="Score",2,9)</f>
        <v>2</v>
      </c>
      <c r="CF100">
        <f>IF('9. Score precedent'!$C$3="Score",1,7)</f>
        <v>1</v>
      </c>
      <c r="CG100">
        <f>IF('9. Score precedent'!$C$3="Score",1,7)</f>
        <v>1</v>
      </c>
      <c r="CH100">
        <f>IF('9. Score precedent'!$C$3="Score",1,7)</f>
        <v>1</v>
      </c>
      <c r="CI100">
        <f>IF('9. Score precedent'!$C$3="Score",2,9)</f>
        <v>2</v>
      </c>
      <c r="CJ100">
        <f>IF('9. Score precedent'!$C$3="Score",2,10)</f>
        <v>2</v>
      </c>
      <c r="CK100">
        <f>IF('9. Score precedent'!$C$3="Score",2,10)</f>
        <v>2</v>
      </c>
      <c r="CL100">
        <f>IF('9. Score precedent'!$C$3="Score",1,7)</f>
        <v>1</v>
      </c>
      <c r="CM100">
        <f>IF('9. Score precedent'!$C$3="Score",1,6)</f>
        <v>1</v>
      </c>
      <c r="CN100">
        <f>IF('9. Score precedent'!$C$3="Score",1,6)</f>
        <v>1</v>
      </c>
      <c r="CO100">
        <f>IF('9. Score precedent'!$C$3="Score",1,7)</f>
        <v>1</v>
      </c>
      <c r="CP100">
        <f>IF('9. Score precedent'!$C$3="Score",1,8)</f>
        <v>1</v>
      </c>
      <c r="CQ100">
        <f>IF('9. Score precedent'!$C$3="Score",1,6)</f>
        <v>1</v>
      </c>
      <c r="CR100">
        <f>IF('9. Score precedent'!$C$3="Score",1,4)</f>
        <v>1</v>
      </c>
      <c r="CS100">
        <f>IF('9. Score precedent'!$C$3="Score",0,3)</f>
        <v>0</v>
      </c>
      <c r="CT100">
        <f>IF('9. Score precedent'!$C$3="Score",0,3)</f>
        <v>0</v>
      </c>
      <c r="CU100">
        <f>IF('9. Score precedent'!$C$3="Score",1,5)</f>
        <v>1</v>
      </c>
      <c r="CV100">
        <f>IF('9. Score precedent'!$C$3="Score",1,5)</f>
        <v>1</v>
      </c>
      <c r="CW100">
        <f>IF('9. Score precedent'!$C$3="Score",1,6)</f>
        <v>1</v>
      </c>
      <c r="CX100">
        <f>IF('9. Score precedent'!$C$3="Score",1,6)</f>
        <v>1</v>
      </c>
      <c r="CY100">
        <f>IF('9. Score precedent'!$C$3="Score",1,6)</f>
        <v>1</v>
      </c>
      <c r="CZ100">
        <f>IF('9. Score precedent'!$C$3="Score",0,7)</f>
        <v>0</v>
      </c>
      <c r="DA100">
        <f>IF('9. Score precedent'!$C$3="Score",0,8)</f>
        <v>0</v>
      </c>
    </row>
    <row r="101" spans="5:105" x14ac:dyDescent="0.35">
      <c r="E101">
        <f>IF('9. Score precedent'!$C$3="Score",,)</f>
        <v>0</v>
      </c>
      <c r="P101">
        <f>IF('9. Score precedent'!$C$3="Score",,)</f>
        <v>0</v>
      </c>
      <c r="Q101">
        <f>IF('9. Score precedent'!$C$3="Score",,)</f>
        <v>0</v>
      </c>
      <c r="R101">
        <f>IF('9. Score precedent'!$C$3="Score",,)</f>
        <v>0</v>
      </c>
      <c r="S101">
        <f>IF('9. Score precedent'!$C$3="Score",,)</f>
        <v>0</v>
      </c>
      <c r="T101">
        <f>IF('9. Score precedent'!$C$3="Score",,)</f>
        <v>0</v>
      </c>
      <c r="U101">
        <f>IF('9. Score precedent'!$C$3="Score",,TOTAL)</f>
        <v>0</v>
      </c>
      <c r="V101">
        <f>IF('9. Score precedent'!$C$3="Score",0,)</f>
        <v>0</v>
      </c>
      <c r="W101">
        <f>IF('9. Score precedent'!$C$3="Score",0,)</f>
        <v>0</v>
      </c>
      <c r="X101">
        <f>IF('9. Score precedent'!$C$3="Score",0,)</f>
        <v>0</v>
      </c>
      <c r="Y101">
        <f>IF('9. Score precedent'!$C$3="Score",0,)</f>
        <v>0</v>
      </c>
      <c r="Z101">
        <f>IF('9. Score precedent'!$C$3="Score",0,)</f>
        <v>0</v>
      </c>
      <c r="AA101">
        <f>IF('9. Score precedent'!$C$3="Score",0,)</f>
        <v>0</v>
      </c>
      <c r="AB101">
        <f>IF('9. Score precedent'!$C$3="Score",0,0)</f>
        <v>0</v>
      </c>
      <c r="AC101">
        <f>IF('9. Score precedent'!$C$3="Score",0,0)</f>
        <v>0</v>
      </c>
      <c r="AD101">
        <f>IF('9. Score precedent'!$C$3="Score",0,0)</f>
        <v>0</v>
      </c>
      <c r="AE101">
        <f>IF('9. Score precedent'!$C$3="Score",0,0)</f>
        <v>0</v>
      </c>
      <c r="AF101">
        <f>IF('9. Score precedent'!$C$3="Score",0,0)</f>
        <v>0</v>
      </c>
      <c r="AG101">
        <f>IF('9. Score precedent'!$C$3="Score",0,1)</f>
        <v>0</v>
      </c>
      <c r="AH101">
        <f>IF('9. Score precedent'!$C$3="Score",0,1)</f>
        <v>0</v>
      </c>
      <c r="AI101">
        <f>IF('9. Score precedent'!$C$3="Score",0,1)</f>
        <v>0</v>
      </c>
      <c r="AJ101">
        <f>IF('9. Score precedent'!$C$3="Score",0,1)</f>
        <v>0</v>
      </c>
      <c r="AK101">
        <f>IF('9. Score precedent'!$C$3="Score",0,1)</f>
        <v>0</v>
      </c>
      <c r="AL101">
        <f>IF('9. Score precedent'!$C$3="Score",0,3)</f>
        <v>0</v>
      </c>
      <c r="AM101">
        <f>IF('9. Score precedent'!$C$3="Score",0,3)</f>
        <v>0</v>
      </c>
      <c r="AN101">
        <f>IF('9. Score precedent'!$C$3="Score",0,1)</f>
        <v>0</v>
      </c>
      <c r="AO101">
        <f>IF('9. Score precedent'!$C$3="Score",1,4)</f>
        <v>1</v>
      </c>
      <c r="AP101">
        <f>IF('9. Score precedent'!$C$3="Score",1,4)</f>
        <v>1</v>
      </c>
      <c r="AQ101">
        <f>IF('9. Score precedent'!$C$3="Score",1,5)</f>
        <v>1</v>
      </c>
      <c r="AR101">
        <f>IF('9. Score precedent'!$C$3="Score",1,6)</f>
        <v>1</v>
      </c>
      <c r="AS101">
        <f>IF('9. Score precedent'!$C$3="Score",1,5)</f>
        <v>1</v>
      </c>
      <c r="AT101">
        <f>IF('9. Score precedent'!$C$3="Score",1,4)</f>
        <v>1</v>
      </c>
      <c r="AU101">
        <f>IF('9. Score precedent'!$C$3="Score",1,4)</f>
        <v>1</v>
      </c>
      <c r="AV101">
        <f>IF('9. Score precedent'!$C$3="Score",0,2)</f>
        <v>0</v>
      </c>
      <c r="AW101">
        <f>IF('9. Score precedent'!$C$3="Score",0,2)</f>
        <v>0</v>
      </c>
      <c r="AX101">
        <f>IF('9. Score precedent'!$C$3="Score",0,1)</f>
        <v>0</v>
      </c>
      <c r="AY101">
        <f>IF('9. Score precedent'!$C$3="Score",0,1)</f>
        <v>0</v>
      </c>
      <c r="AZ101">
        <f>IF('9. Score precedent'!$C$3="Score",0,1)</f>
        <v>0</v>
      </c>
      <c r="BA101">
        <f>IF('9. Score precedent'!$C$3="Score",0,1)</f>
        <v>0</v>
      </c>
      <c r="BB101">
        <f>IF('9. Score precedent'!$C$3="Score",0,1)</f>
        <v>0</v>
      </c>
      <c r="BC101">
        <f>IF('9. Score precedent'!$C$3="Score",0,2)</f>
        <v>0</v>
      </c>
      <c r="BD101">
        <f>IF('9. Score precedent'!$C$3="Score",1,4)</f>
        <v>1</v>
      </c>
      <c r="BE101">
        <f>IF('9. Score precedent'!$C$3="Score",1,4)</f>
        <v>1</v>
      </c>
      <c r="BF101">
        <f>IF('9. Score precedent'!$C$3="Score",1,4)</f>
        <v>1</v>
      </c>
      <c r="BG101">
        <f>IF('9. Score precedent'!$C$3="Score",1,4)</f>
        <v>1</v>
      </c>
      <c r="BH101">
        <f>IF('9. Score precedent'!$C$3="Score",1,4)</f>
        <v>1</v>
      </c>
      <c r="BI101">
        <f>IF('9. Score precedent'!$C$3="Score",1,5)</f>
        <v>1</v>
      </c>
      <c r="BJ101">
        <f>IF('9. Score precedent'!$C$3="Score",1,4)</f>
        <v>1</v>
      </c>
      <c r="BK101">
        <f>IF('9. Score precedent'!$C$3="Score",0,2)</f>
        <v>0</v>
      </c>
      <c r="BL101">
        <f>IF('9. Score precedent'!$C$3="Score",0,2)</f>
        <v>0</v>
      </c>
      <c r="BM101">
        <f>IF('9. Score precedent'!$C$3="Score",1,4)</f>
        <v>1</v>
      </c>
      <c r="BN101">
        <f>IF('9. Score precedent'!$C$3="Score",1,5)</f>
        <v>1</v>
      </c>
      <c r="BO101">
        <f>IF('9. Score precedent'!$C$3="Score",1,4)</f>
        <v>1</v>
      </c>
      <c r="BP101">
        <f>IF('9. Score precedent'!$C$3="Score",0,2)</f>
        <v>0</v>
      </c>
      <c r="BQ101">
        <f>IF('9. Score precedent'!$C$3="Score",0,2)</f>
        <v>0</v>
      </c>
      <c r="BR101">
        <f>IF('9. Score precedent'!$C$3="Score",0,1)</f>
        <v>0</v>
      </c>
      <c r="BS101">
        <f>IF('9. Score precedent'!$C$3="Score",0,1)</f>
        <v>0</v>
      </c>
      <c r="BT101">
        <f>IF('9. Score precedent'!$C$3="Score",0,2)</f>
        <v>0</v>
      </c>
      <c r="BU101">
        <f>IF('9. Score precedent'!$C$3="Score",0,2)</f>
        <v>0</v>
      </c>
      <c r="BV101">
        <f>IF('9. Score precedent'!$C$3="Score",0,2)</f>
        <v>0</v>
      </c>
      <c r="BW101">
        <f>IF('9. Score precedent'!$C$3="Score",0,1)</f>
        <v>0</v>
      </c>
      <c r="BX101">
        <f>IF('9. Score precedent'!$C$3="Score",0,1)</f>
        <v>0</v>
      </c>
      <c r="BY101">
        <f>IF('9. Score precedent'!$C$3="Score",0,1)</f>
        <v>0</v>
      </c>
      <c r="BZ101">
        <f>IF('9. Score precedent'!$C$3="Score",0,1)</f>
        <v>0</v>
      </c>
      <c r="CA101">
        <f>IF('9. Score precedent'!$C$3="Score",0,0)</f>
        <v>0</v>
      </c>
      <c r="CB101">
        <f>IF('9. Score precedent'!$C$3="Score",0,0)</f>
        <v>0</v>
      </c>
      <c r="CC101">
        <f>IF('9. Score precedent'!$C$3="Score",0,0)</f>
        <v>0</v>
      </c>
      <c r="CD101">
        <f>IF('9. Score precedent'!$C$3="Score",0,0)</f>
        <v>0</v>
      </c>
      <c r="CE101">
        <f>IF('9. Score precedent'!$C$3="Score",0,0)</f>
        <v>0</v>
      </c>
      <c r="CF101">
        <f>IF('9. Score precedent'!$C$3="Score",0,0)</f>
        <v>0</v>
      </c>
      <c r="CG101">
        <f>IF('9. Score precedent'!$C$3="Score",0,0)</f>
        <v>0</v>
      </c>
      <c r="CH101">
        <f>IF('9. Score precedent'!$C$3="Score",0,0)</f>
        <v>0</v>
      </c>
      <c r="CI101">
        <f>IF('9. Score precedent'!$C$3="Score",0,0)</f>
        <v>0</v>
      </c>
      <c r="CJ101">
        <f>IF('9. Score precedent'!$C$3="Score",0,0)</f>
        <v>0</v>
      </c>
      <c r="CK101">
        <f>IF('9. Score precedent'!$C$3="Score",0,0)</f>
        <v>0</v>
      </c>
      <c r="CL101">
        <f>IF('9. Score precedent'!$C$3="Score",0,2)</f>
        <v>0</v>
      </c>
      <c r="CM101">
        <f>IF('9. Score precedent'!$C$3="Score",1,4)</f>
        <v>1</v>
      </c>
      <c r="CN101">
        <f>IF('9. Score precedent'!$C$3="Score",1,4)</f>
        <v>1</v>
      </c>
      <c r="CO101">
        <f>IF('9. Score precedent'!$C$3="Score",1,4)</f>
        <v>1</v>
      </c>
      <c r="CP101">
        <f>IF('9. Score precedent'!$C$3="Score",1,4)</f>
        <v>1</v>
      </c>
      <c r="CQ101">
        <f>IF('9. Score precedent'!$C$3="Score",1,5)</f>
        <v>1</v>
      </c>
      <c r="CR101">
        <f>IF('9. Score precedent'!$C$3="Score",1,5)</f>
        <v>1</v>
      </c>
      <c r="CS101">
        <f>IF('9. Score precedent'!$C$3="Score",1,4)</f>
        <v>1</v>
      </c>
      <c r="CT101">
        <f>IF('9. Score precedent'!$C$3="Score",0,2)</f>
        <v>0</v>
      </c>
      <c r="CU101">
        <f>IF('9. Score precedent'!$C$3="Score",0,2)</f>
        <v>0</v>
      </c>
      <c r="CV101">
        <f>IF('9. Score precedent'!$C$3="Score",0,2)</f>
        <v>0</v>
      </c>
      <c r="CW101">
        <f>IF('9. Score precedent'!$C$3="Score",1,4)</f>
        <v>1</v>
      </c>
      <c r="CX101">
        <f>IF('9. Score precedent'!$C$3="Score",1,4)</f>
        <v>1</v>
      </c>
      <c r="CY101">
        <f>IF('9. Score precedent'!$C$3="Score",0,2)</f>
        <v>0</v>
      </c>
      <c r="CZ101">
        <f>IF('9. Score precedent'!$C$3="Score",0,2)</f>
        <v>0</v>
      </c>
      <c r="DA101">
        <f>IF('9. Score precedent'!$C$3="Score",0,2)</f>
        <v>0</v>
      </c>
    </row>
    <row r="102" spans="5:105" x14ac:dyDescent="0.35">
      <c r="U102">
        <f>IF('9. Score precedent'!$C$3="Score",,TOTAL)</f>
        <v>0</v>
      </c>
      <c r="V102">
        <f>IF('9. Score precedent'!$C$3="Score",0,)</f>
        <v>0</v>
      </c>
      <c r="W102">
        <f>IF('9. Score precedent'!$C$3="Score",0,)</f>
        <v>0</v>
      </c>
      <c r="X102">
        <f>IF('9. Score precedent'!$C$3="Score",0,)</f>
        <v>0</v>
      </c>
      <c r="Y102">
        <f>IF('9. Score precedent'!$C$3="Score",0,)</f>
        <v>0</v>
      </c>
      <c r="Z102">
        <f>IF('9. Score precedent'!$C$3="Score",0,)</f>
        <v>0</v>
      </c>
      <c r="AA102">
        <f>IF('9. Score precedent'!$C$3="Score",0,)</f>
        <v>0</v>
      </c>
      <c r="AB102">
        <f>IF('9. Score precedent'!$C$3="Score",0,1)</f>
        <v>0</v>
      </c>
      <c r="AC102">
        <f>IF('9. Score precedent'!$C$3="Score",0,1)</f>
        <v>0</v>
      </c>
      <c r="AD102">
        <f>IF('9. Score precedent'!$C$3="Score",0,1)</f>
        <v>0</v>
      </c>
      <c r="AE102">
        <f>IF('9. Score precedent'!$C$3="Score",0,1)</f>
        <v>0</v>
      </c>
      <c r="AF102">
        <f>IF('9. Score precedent'!$C$3="Score",0,1)</f>
        <v>0</v>
      </c>
      <c r="AG102">
        <f>IF('9. Score precedent'!$C$3="Score",0,1)</f>
        <v>0</v>
      </c>
      <c r="AH102">
        <f>IF('9. Score precedent'!$C$3="Score",0,1)</f>
        <v>0</v>
      </c>
      <c r="AI102">
        <f>IF('9. Score precedent'!$C$3="Score",0,1)</f>
        <v>0</v>
      </c>
      <c r="AJ102">
        <f>IF('9. Score precedent'!$C$3="Score",0,1)</f>
        <v>0</v>
      </c>
      <c r="AK102">
        <f>IF('9. Score precedent'!$C$3="Score",0,1)</f>
        <v>0</v>
      </c>
      <c r="AL102">
        <f>IF('9. Score precedent'!$C$3="Score",0,1)</f>
        <v>0</v>
      </c>
      <c r="AM102">
        <f>IF('9. Score precedent'!$C$3="Score",0,1)</f>
        <v>0</v>
      </c>
      <c r="AN102">
        <f>IF('9. Score precedent'!$C$3="Score",0,1)</f>
        <v>0</v>
      </c>
      <c r="AO102">
        <f>IF('9. Score precedent'!$C$3="Score",0,1)</f>
        <v>0</v>
      </c>
      <c r="AP102">
        <f>IF('9. Score precedent'!$C$3="Score",0,1)</f>
        <v>0</v>
      </c>
      <c r="AQ102">
        <f>IF('9. Score precedent'!$C$3="Score",0,1)</f>
        <v>0</v>
      </c>
      <c r="AR102">
        <f>IF('9. Score precedent'!$C$3="Score",0,1)</f>
        <v>0</v>
      </c>
      <c r="AS102">
        <f>IF('9. Score precedent'!$C$3="Score",0,1)</f>
        <v>0</v>
      </c>
      <c r="AT102">
        <f>IF('9. Score precedent'!$C$3="Score",0,1)</f>
        <v>0</v>
      </c>
      <c r="AU102">
        <f>IF('9. Score precedent'!$C$3="Score",0,1)</f>
        <v>0</v>
      </c>
      <c r="AV102">
        <f>IF('9. Score precedent'!$C$3="Score",0,1)</f>
        <v>0</v>
      </c>
      <c r="AW102">
        <f>IF('9. Score precedent'!$C$3="Score",0,1)</f>
        <v>0</v>
      </c>
      <c r="AX102">
        <f>IF('9. Score precedent'!$C$3="Score",0,1)</f>
        <v>0</v>
      </c>
      <c r="AY102">
        <f>IF('9. Score precedent'!$C$3="Score",0,1)</f>
        <v>0</v>
      </c>
      <c r="AZ102">
        <f>IF('9. Score precedent'!$C$3="Score",0,1)</f>
        <v>0</v>
      </c>
      <c r="BA102">
        <f>IF('9. Score precedent'!$C$3="Score",0,1)</f>
        <v>0</v>
      </c>
      <c r="BB102">
        <f>IF('9. Score precedent'!$C$3="Score",0,1)</f>
        <v>0</v>
      </c>
      <c r="BC102">
        <f>IF('9. Score precedent'!$C$3="Score",0,1)</f>
        <v>0</v>
      </c>
      <c r="BD102">
        <f>IF('9. Score precedent'!$C$3="Score",0,1)</f>
        <v>0</v>
      </c>
      <c r="BE102">
        <f>IF('9. Score precedent'!$C$3="Score",0,1)</f>
        <v>0</v>
      </c>
      <c r="BF102">
        <f>IF('9. Score precedent'!$C$3="Score",0,1)</f>
        <v>0</v>
      </c>
      <c r="BG102">
        <f>IF('9. Score precedent'!$C$3="Score",0,1)</f>
        <v>0</v>
      </c>
      <c r="BH102">
        <f>IF('9. Score precedent'!$C$3="Score",0,1)</f>
        <v>0</v>
      </c>
      <c r="BI102">
        <f>IF('9. Score precedent'!$C$3="Score",0,1)</f>
        <v>0</v>
      </c>
      <c r="BJ102">
        <f>IF('9. Score precedent'!$C$3="Score",0,1)</f>
        <v>0</v>
      </c>
      <c r="BK102">
        <f>IF('9. Score precedent'!$C$3="Score",0,1)</f>
        <v>0</v>
      </c>
      <c r="BL102">
        <f>IF('9. Score precedent'!$C$3="Score",0,1)</f>
        <v>0</v>
      </c>
      <c r="BM102">
        <f>IF('9. Score precedent'!$C$3="Score",0,1)</f>
        <v>0</v>
      </c>
      <c r="BN102">
        <f>IF('9. Score precedent'!$C$3="Score",0,1)</f>
        <v>0</v>
      </c>
      <c r="BO102">
        <f>IF('9. Score precedent'!$C$3="Score",0,1)</f>
        <v>0</v>
      </c>
      <c r="BP102">
        <f>IF('9. Score precedent'!$C$3="Score",0,1)</f>
        <v>0</v>
      </c>
      <c r="BQ102">
        <f>IF('9. Score precedent'!$C$3="Score",0,1)</f>
        <v>0</v>
      </c>
      <c r="BR102">
        <f>IF('9. Score precedent'!$C$3="Score",0,1)</f>
        <v>0</v>
      </c>
      <c r="BS102">
        <f>IF('9. Score precedent'!$C$3="Score",0,1)</f>
        <v>0</v>
      </c>
      <c r="BT102">
        <f>IF('9. Score precedent'!$C$3="Score",0,1)</f>
        <v>0</v>
      </c>
      <c r="BU102">
        <f>IF('9. Score precedent'!$C$3="Score",0,1)</f>
        <v>0</v>
      </c>
      <c r="BV102">
        <f>IF('9. Score precedent'!$C$3="Score",0,1)</f>
        <v>0</v>
      </c>
      <c r="BW102">
        <f>IF('9. Score precedent'!$C$3="Score",0,1)</f>
        <v>0</v>
      </c>
      <c r="BX102">
        <f>IF('9. Score precedent'!$C$3="Score",0,1)</f>
        <v>0</v>
      </c>
      <c r="BY102">
        <f>IF('9. Score precedent'!$C$3="Score",0,1)</f>
        <v>0</v>
      </c>
      <c r="BZ102">
        <f>IF('9. Score precedent'!$C$3="Score",0,1)</f>
        <v>0</v>
      </c>
      <c r="CA102">
        <f>IF('9. Score precedent'!$C$3="Score",0,1)</f>
        <v>0</v>
      </c>
      <c r="CB102">
        <f>IF('9. Score precedent'!$C$3="Score",0,1)</f>
        <v>0</v>
      </c>
      <c r="CC102">
        <f>IF('9. Score precedent'!$C$3="Score",0,1)</f>
        <v>0</v>
      </c>
      <c r="CD102">
        <f>IF('9. Score precedent'!$C$3="Score",0,1)</f>
        <v>0</v>
      </c>
      <c r="CE102">
        <f>IF('9. Score precedent'!$C$3="Score",0,1)</f>
        <v>0</v>
      </c>
      <c r="CF102">
        <f>IF('9. Score precedent'!$C$3="Score",0,1)</f>
        <v>0</v>
      </c>
      <c r="CG102">
        <f>IF('9. Score precedent'!$C$3="Score",0,1)</f>
        <v>0</v>
      </c>
      <c r="CH102">
        <f>IF('9. Score precedent'!$C$3="Score",0,1)</f>
        <v>0</v>
      </c>
      <c r="CI102">
        <f>IF('9. Score precedent'!$C$3="Score",0,1)</f>
        <v>0</v>
      </c>
      <c r="CJ102">
        <f>IF('9. Score precedent'!$C$3="Score",0,1)</f>
        <v>0</v>
      </c>
      <c r="CK102">
        <f>IF('9. Score precedent'!$C$3="Score",0,1)</f>
        <v>0</v>
      </c>
      <c r="CL102">
        <f>IF('9. Score precedent'!$C$3="Score",0,1)</f>
        <v>0</v>
      </c>
      <c r="CM102">
        <f>IF('9. Score precedent'!$C$3="Score",0,1)</f>
        <v>0</v>
      </c>
      <c r="CN102">
        <f>IF('9. Score precedent'!$C$3="Score",0,1)</f>
        <v>0</v>
      </c>
      <c r="CO102">
        <f>IF('9. Score precedent'!$C$3="Score",0,1)</f>
        <v>0</v>
      </c>
      <c r="CP102">
        <f>IF('9. Score precedent'!$C$3="Score",0,1)</f>
        <v>0</v>
      </c>
      <c r="CQ102">
        <f>IF('9. Score precedent'!$C$3="Score",0,1)</f>
        <v>0</v>
      </c>
      <c r="CR102">
        <f>IF('9. Score precedent'!$C$3="Score",0,1)</f>
        <v>0</v>
      </c>
      <c r="CS102">
        <f>IF('9. Score precedent'!$C$3="Score",0,1)</f>
        <v>0</v>
      </c>
      <c r="CT102">
        <f>IF('9. Score precedent'!$C$3="Score",0,1)</f>
        <v>0</v>
      </c>
      <c r="CU102">
        <f>IF('9. Score precedent'!$C$3="Score",0,1)</f>
        <v>0</v>
      </c>
      <c r="CV102">
        <f>IF('9. Score precedent'!$C$3="Score",0,1)</f>
        <v>0</v>
      </c>
      <c r="CW102">
        <f>IF('9. Score precedent'!$C$3="Score",0,1)</f>
        <v>0</v>
      </c>
      <c r="CX102">
        <f>IF('9. Score precedent'!$C$3="Score",0,1)</f>
        <v>0</v>
      </c>
      <c r="CY102">
        <f>IF('9. Score precedent'!$C$3="Score",0,1)</f>
        <v>0</v>
      </c>
    </row>
    <row r="109" spans="5:105" x14ac:dyDescent="0.35">
      <c r="T109">
        <f>IF('9. Score precedent'!$C$3="Score",,)</f>
        <v>0</v>
      </c>
      <c r="U109">
        <f>IF('9. Score precedent'!$C$3="Score",,Score TOTAL)</f>
        <v>0</v>
      </c>
      <c r="V109">
        <f>IF('9. Score precedent'!$C$3="Score",0,)</f>
        <v>0</v>
      </c>
      <c r="W109">
        <f>IF('9. Score precedent'!$C$3="Score",0,)</f>
        <v>0</v>
      </c>
      <c r="X109">
        <f>IF('9. Score precedent'!$C$3="Score",0,)</f>
        <v>0</v>
      </c>
      <c r="Y109">
        <f>IF('9. Score precedent'!$C$3="Score",0,)</f>
        <v>0</v>
      </c>
    </row>
    <row r="122" spans="21:105" x14ac:dyDescent="0.35">
      <c r="U122">
        <f>IF('9. Score precedent'!$C$3="Score",,TOTAL)</f>
        <v>0</v>
      </c>
      <c r="V122">
        <f>IF('9. Score precedent'!$C$3="Score",0,)</f>
        <v>0</v>
      </c>
      <c r="W122">
        <f>IF('9. Score precedent'!$C$3="Score",0,)</f>
        <v>0</v>
      </c>
      <c r="X122">
        <f>IF('9. Score precedent'!$C$3="Score",0,)</f>
        <v>0</v>
      </c>
      <c r="Y122">
        <f>IF('9. Score precedent'!$C$3="Score",0,)</f>
        <v>0</v>
      </c>
      <c r="Z122">
        <f>IF('9. Score precedent'!$C$3="Score",0,)</f>
        <v>0</v>
      </c>
      <c r="AA122">
        <f>IF('9. Score precedent'!$C$3="Score",0,)</f>
        <v>0</v>
      </c>
      <c r="AB122">
        <f>IF('9. Score precedent'!$C$3="Score",0,0)</f>
        <v>0</v>
      </c>
      <c r="AC122">
        <f>IF('9. Score precedent'!$C$3="Score",0,0)</f>
        <v>0</v>
      </c>
      <c r="AD122">
        <f>IF('9. Score precedent'!$C$3="Score",0,0)</f>
        <v>0</v>
      </c>
      <c r="AE122">
        <f>IF('9. Score precedent'!$C$3="Score",0,0)</f>
        <v>0</v>
      </c>
      <c r="AF122">
        <f>IF('9. Score precedent'!$C$3="Score",0,0)</f>
        <v>0</v>
      </c>
      <c r="AG122">
        <f>IF('9. Score precedent'!$C$3="Score",0,0)</f>
        <v>0</v>
      </c>
      <c r="AH122">
        <f>IF('9. Score precedent'!$C$3="Score",0,0)</f>
        <v>0</v>
      </c>
      <c r="AI122">
        <f>IF('9. Score precedent'!$C$3="Score",0,0)</f>
        <v>0</v>
      </c>
      <c r="AJ122">
        <f>IF('9. Score precedent'!$C$3="Score",0,0)</f>
        <v>0</v>
      </c>
      <c r="AK122">
        <f>IF('9. Score precedent'!$C$3="Score",0,0)</f>
        <v>0</v>
      </c>
      <c r="AL122">
        <f>IF('9. Score precedent'!$C$3="Score",0,0)</f>
        <v>0</v>
      </c>
      <c r="AM122">
        <f>IF('9. Score precedent'!$C$3="Score",0,0)</f>
        <v>0</v>
      </c>
      <c r="AN122">
        <f>IF('9. Score precedent'!$C$3="Score",0,0)</f>
        <v>0</v>
      </c>
      <c r="AO122">
        <f>IF('9. Score precedent'!$C$3="Score",0,0)</f>
        <v>0</v>
      </c>
      <c r="AP122">
        <f>IF('9. Score precedent'!$C$3="Score",0,0)</f>
        <v>0</v>
      </c>
      <c r="AQ122">
        <f>IF('9. Score precedent'!$C$3="Score",0,0)</f>
        <v>0</v>
      </c>
      <c r="AR122">
        <f>IF('9. Score precedent'!$C$3="Score",0,0)</f>
        <v>0</v>
      </c>
      <c r="AS122">
        <f>IF('9. Score precedent'!$C$3="Score",0,0)</f>
        <v>0</v>
      </c>
      <c r="AT122">
        <f>IF('9. Score precedent'!$C$3="Score",0,0)</f>
        <v>0</v>
      </c>
      <c r="AU122">
        <f>IF('9. Score precedent'!$C$3="Score",0,0)</f>
        <v>0</v>
      </c>
      <c r="AV122">
        <f>IF('9. Score precedent'!$C$3="Score",0,0)</f>
        <v>0</v>
      </c>
      <c r="AW122">
        <f>IF('9. Score precedent'!$C$3="Score",0,0)</f>
        <v>0</v>
      </c>
      <c r="AX122">
        <f>IF('9. Score precedent'!$C$3="Score",0,0)</f>
        <v>0</v>
      </c>
      <c r="AY122">
        <f>IF('9. Score precedent'!$C$3="Score",0,0)</f>
        <v>0</v>
      </c>
      <c r="AZ122">
        <f>IF('9. Score precedent'!$C$3="Score",0,0)</f>
        <v>0</v>
      </c>
      <c r="BA122">
        <f>IF('9. Score precedent'!$C$3="Score",0,0)</f>
        <v>0</v>
      </c>
      <c r="BB122">
        <f>IF('9. Score precedent'!$C$3="Score",0,0)</f>
        <v>0</v>
      </c>
      <c r="BC122">
        <f>IF('9. Score precedent'!$C$3="Score",0,0)</f>
        <v>0</v>
      </c>
      <c r="BD122">
        <f>IF('9. Score precedent'!$C$3="Score",0,0)</f>
        <v>0</v>
      </c>
      <c r="BE122">
        <f>IF('9. Score precedent'!$C$3="Score",0,0)</f>
        <v>0</v>
      </c>
      <c r="BF122">
        <f>IF('9. Score precedent'!$C$3="Score",0,0)</f>
        <v>0</v>
      </c>
      <c r="BG122">
        <f>IF('9. Score precedent'!$C$3="Score",0,0)</f>
        <v>0</v>
      </c>
      <c r="BH122">
        <f>IF('9. Score precedent'!$C$3="Score",0,0)</f>
        <v>0</v>
      </c>
      <c r="BI122">
        <f>IF('9. Score precedent'!$C$3="Score",0,0)</f>
        <v>0</v>
      </c>
      <c r="BJ122">
        <f>IF('9. Score precedent'!$C$3="Score",0,0)</f>
        <v>0</v>
      </c>
      <c r="BK122">
        <f>IF('9. Score precedent'!$C$3="Score",0,0)</f>
        <v>0</v>
      </c>
      <c r="BL122">
        <f>IF('9. Score precedent'!$C$3="Score",0,0)</f>
        <v>0</v>
      </c>
      <c r="BM122">
        <f>IF('9. Score precedent'!$C$3="Score",0,0)</f>
        <v>0</v>
      </c>
      <c r="BN122">
        <f>IF('9. Score precedent'!$C$3="Score",0,0)</f>
        <v>0</v>
      </c>
      <c r="BO122">
        <f>IF('9. Score precedent'!$C$3="Score",0,0)</f>
        <v>0</v>
      </c>
      <c r="BP122">
        <f>IF('9. Score precedent'!$C$3="Score",0,0)</f>
        <v>0</v>
      </c>
      <c r="BQ122">
        <f>IF('9. Score precedent'!$C$3="Score",0,0)</f>
        <v>0</v>
      </c>
      <c r="BR122">
        <f>IF('9. Score precedent'!$C$3="Score",0,0)</f>
        <v>0</v>
      </c>
      <c r="BS122">
        <f>IF('9. Score precedent'!$C$3="Score",0,0)</f>
        <v>0</v>
      </c>
      <c r="BT122">
        <f>IF('9. Score precedent'!$C$3="Score",0,0)</f>
        <v>0</v>
      </c>
      <c r="BU122">
        <f>IF('9. Score precedent'!$C$3="Score",0,0)</f>
        <v>0</v>
      </c>
      <c r="BV122">
        <f>IF('9. Score precedent'!$C$3="Score",0,0)</f>
        <v>0</v>
      </c>
      <c r="BW122">
        <f>IF('9. Score precedent'!$C$3="Score",0,0)</f>
        <v>0</v>
      </c>
      <c r="BX122">
        <f>IF('9. Score precedent'!$C$3="Score",0,0)</f>
        <v>0</v>
      </c>
      <c r="BY122">
        <f>IF('9. Score precedent'!$C$3="Score",0,0)</f>
        <v>0</v>
      </c>
      <c r="BZ122">
        <f>IF('9. Score precedent'!$C$3="Score",0,0)</f>
        <v>0</v>
      </c>
      <c r="CA122">
        <f>IF('9. Score precedent'!$C$3="Score",0,0)</f>
        <v>0</v>
      </c>
      <c r="CB122">
        <f>IF('9. Score precedent'!$C$3="Score",0,0)</f>
        <v>0</v>
      </c>
      <c r="CC122">
        <f>IF('9. Score precedent'!$C$3="Score",0,0)</f>
        <v>0</v>
      </c>
      <c r="CD122">
        <f>IF('9. Score precedent'!$C$3="Score",0,0)</f>
        <v>0</v>
      </c>
      <c r="CE122">
        <f>IF('9. Score precedent'!$C$3="Score",0,0)</f>
        <v>0</v>
      </c>
      <c r="CF122">
        <f>IF('9. Score precedent'!$C$3="Score",0,0)</f>
        <v>0</v>
      </c>
      <c r="CG122">
        <f>IF('9. Score precedent'!$C$3="Score",0,0)</f>
        <v>0</v>
      </c>
      <c r="CH122">
        <f>IF('9. Score precedent'!$C$3="Score",0,0)</f>
        <v>0</v>
      </c>
      <c r="CI122">
        <f>IF('9. Score precedent'!$C$3="Score",0,0)</f>
        <v>0</v>
      </c>
      <c r="CJ122">
        <f>IF('9. Score precedent'!$C$3="Score",0,0)</f>
        <v>0</v>
      </c>
      <c r="CK122">
        <f>IF('9. Score precedent'!$C$3="Score",0,0)</f>
        <v>0</v>
      </c>
      <c r="CL122">
        <f>IF('9. Score precedent'!$C$3="Score",0,0)</f>
        <v>0</v>
      </c>
      <c r="CM122">
        <f>IF('9. Score precedent'!$C$3="Score",0,0)</f>
        <v>0</v>
      </c>
      <c r="CN122">
        <f>IF('9. Score precedent'!$C$3="Score",0,0)</f>
        <v>0</v>
      </c>
      <c r="CO122">
        <f>IF('9. Score precedent'!$C$3="Score",0,0)</f>
        <v>0</v>
      </c>
      <c r="CP122">
        <f>IF('9. Score precedent'!$C$3="Score",0,0)</f>
        <v>0</v>
      </c>
      <c r="CQ122">
        <f>IF('9. Score precedent'!$C$3="Score",0,0)</f>
        <v>0</v>
      </c>
      <c r="CR122">
        <f>IF('9. Score precedent'!$C$3="Score",0,0)</f>
        <v>0</v>
      </c>
      <c r="CS122">
        <f>IF('9. Score precedent'!$C$3="Score",0,0)</f>
        <v>0</v>
      </c>
      <c r="CT122">
        <f>IF('9. Score precedent'!$C$3="Score",0,0)</f>
        <v>0</v>
      </c>
      <c r="CU122">
        <f>IF('9. Score precedent'!$C$3="Score",0,0)</f>
        <v>0</v>
      </c>
      <c r="CV122">
        <f>IF('9. Score precedent'!$C$3="Score",0,0)</f>
        <v>0</v>
      </c>
      <c r="CW122">
        <f>IF('9. Score precedent'!$C$3="Score",0,0)</f>
        <v>0</v>
      </c>
      <c r="CX122">
        <f>IF('9. Score precedent'!$C$3="Score",0,0)</f>
        <v>0</v>
      </c>
      <c r="CY122">
        <f>IF('9. Score precedent'!$C$3="Score",0,0)</f>
        <v>0</v>
      </c>
      <c r="CZ122">
        <f>IF('9. Score precedent'!$C$3="Score",0,0)</f>
        <v>0</v>
      </c>
      <c r="DA122">
        <f>IF('9. Score precedent'!$C$3="Score",0,0)</f>
        <v>0</v>
      </c>
    </row>
    <row r="151" spans="25:94" x14ac:dyDescent="0.35">
      <c r="Y151">
        <f>IF('9. Score precedent'!$C$3="Score",0,)</f>
        <v>0</v>
      </c>
      <c r="AL151">
        <f>IF('9. Score precedent'!$C$3="Score",1,8)</f>
        <v>1</v>
      </c>
      <c r="AM151">
        <f>IF('9. Score precedent'!$C$3="Score",1,8)</f>
        <v>1</v>
      </c>
      <c r="AN151">
        <f>IF('9. Score precedent'!$C$3="Score",1,8)</f>
        <v>1</v>
      </c>
      <c r="AO151">
        <f>IF('9. Score precedent'!$C$3="Score",1,6)</f>
        <v>1</v>
      </c>
      <c r="AP151">
        <f>IF('9. Score precedent'!$C$3="Score",1,6)</f>
        <v>1</v>
      </c>
      <c r="AQ151">
        <f>IF('9. Score precedent'!$C$3="Score",1,7)</f>
        <v>1</v>
      </c>
      <c r="AR151">
        <f>IF('9. Score precedent'!$C$3="Score",2,9)</f>
        <v>2</v>
      </c>
      <c r="AS151">
        <f>IF('9. Score precedent'!$C$3="Score",2,9)</f>
        <v>2</v>
      </c>
      <c r="AT151">
        <f>IF('9. Score precedent'!$C$3="Score",1,7)</f>
        <v>1</v>
      </c>
      <c r="AU151">
        <f>IF('9. Score precedent'!$C$3="Score",1,5)</f>
        <v>1</v>
      </c>
      <c r="BA151">
        <f>IF('9. Score precedent'!$C$3="Score",1,4)</f>
        <v>1</v>
      </c>
      <c r="BB151">
        <f>IF('9. Score precedent'!$C$3="Score",1,7)</f>
        <v>1</v>
      </c>
      <c r="BF151">
        <f>IF('9. Score precedent'!$C$3="Score",1,7)</f>
        <v>1</v>
      </c>
      <c r="BG151">
        <f>IF('9. Score precedent'!$C$3="Score",2,10)</f>
        <v>2</v>
      </c>
      <c r="BV151">
        <f>IF('9. Score precedent'!$C$3="Score",0,8)</f>
        <v>0</v>
      </c>
      <c r="BW151">
        <f>IF('9. Score precedent'!$C$3="Score",0,8)</f>
        <v>0</v>
      </c>
      <c r="CM151">
        <f>IF('9. Score precedent'!$C$3="Score",0,5)</f>
        <v>0</v>
      </c>
      <c r="CN151">
        <f>IF('9. Score precedent'!$C$3="Score",0,5)</f>
        <v>0</v>
      </c>
      <c r="CO151">
        <f>IF('9. Score precedent'!$C$3="Score",0,5)</f>
        <v>0</v>
      </c>
      <c r="CP151">
        <f>IF('9. Score precedent'!$C$3="Score",0,6)</f>
        <v>0</v>
      </c>
    </row>
    <row r="163" spans="21:44" x14ac:dyDescent="0.35">
      <c r="U163">
        <f>IF('9. Score precedent'!$C$3="Score",,TOTAL)</f>
        <v>0</v>
      </c>
      <c r="V163">
        <f>IF('9. Score precedent'!$C$3="Score",0,)</f>
        <v>0</v>
      </c>
      <c r="W163">
        <f>IF('9. Score precedent'!$C$3="Score",0,)</f>
        <v>0</v>
      </c>
      <c r="X163">
        <f>IF('9. Score precedent'!$C$3="Score",0,)</f>
        <v>0</v>
      </c>
      <c r="Y163">
        <f>IF('9. Score precedent'!$C$3="Score",0,)</f>
        <v>0</v>
      </c>
      <c r="Z163">
        <f>IF('9. Score precedent'!$C$3="Score",0,)</f>
        <v>0</v>
      </c>
      <c r="AA163">
        <f>IF('9. Score precedent'!$C$3="Score",0,)</f>
        <v>0</v>
      </c>
      <c r="AB163">
        <f>IF('9. Score precedent'!$C$3="Score",2,13)</f>
        <v>2</v>
      </c>
      <c r="AC163">
        <f>IF('9. Score precedent'!$C$3="Score",2,11)</f>
        <v>2</v>
      </c>
      <c r="AD163">
        <f>IF('9. Score precedent'!$C$3="Score",1,5)</f>
        <v>1</v>
      </c>
      <c r="AE163">
        <f>IF('9. Score precedent'!$C$3="Score",1,5)</f>
        <v>1</v>
      </c>
      <c r="AF163">
        <f>IF('9. Score precedent'!$C$3="Score",1,5)</f>
        <v>1</v>
      </c>
      <c r="AG163">
        <f>IF('9. Score precedent'!$C$3="Score",1,5)</f>
        <v>1</v>
      </c>
      <c r="AH163">
        <f>IF('9. Score precedent'!$C$3="Score",0,1)</f>
        <v>0</v>
      </c>
      <c r="AI163">
        <f>IF('9. Score precedent'!$C$3="Score",1,5)</f>
        <v>1</v>
      </c>
      <c r="AJ163">
        <f>IF('9. Score precedent'!$C$3="Score",1,5)</f>
        <v>1</v>
      </c>
      <c r="AK163">
        <f>IF('9. Score precedent'!$C$3="Score",1,6)</f>
        <v>1</v>
      </c>
      <c r="AL163">
        <f>IF('9. Score precedent'!$C$3="Score",1,6)</f>
        <v>1</v>
      </c>
      <c r="AM163">
        <f>IF('9. Score precedent'!$C$3="Score",1,6)</f>
        <v>1</v>
      </c>
      <c r="AN163">
        <f>IF('9. Score precedent'!$C$3="Score",2,9)</f>
        <v>2</v>
      </c>
      <c r="AO163">
        <f>IF('9. Score precedent'!$C$3="Score",2,10)</f>
        <v>2</v>
      </c>
      <c r="AP163">
        <f>IF('9. Score precedent'!$C$3="Score",2,11)</f>
        <v>2</v>
      </c>
      <c r="AQ163">
        <f>IF('9. Score precedent'!$C$3="Score",2,9)</f>
        <v>2</v>
      </c>
      <c r="AR163">
        <f>IF('9. Score precedent'!$C$3="Score",1,7)</f>
        <v>1</v>
      </c>
    </row>
  </sheetData>
  <mergeCells count="1">
    <mergeCell ref="C3:D3"/>
  </mergeCells>
  <conditionalFormatting sqref="Q11">
    <cfRule type="iconSet" priority="268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18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4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2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2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4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00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79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1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1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1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1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1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4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7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16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3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3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23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474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7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4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1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18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11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312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64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3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16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00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47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47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18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166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4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2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31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0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12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7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10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2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1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2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2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2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2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2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2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2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2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2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2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2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2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2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2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2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2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2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2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2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2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2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2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2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2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2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2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2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2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2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2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2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2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2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2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2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2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2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2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2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2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2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2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2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2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2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2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2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2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2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2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2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2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2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2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2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2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2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2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2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2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2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2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2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2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2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2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2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2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2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20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2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2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2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20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2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20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2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2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2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2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20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2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2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20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2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9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9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9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9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9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9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9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9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9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9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9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9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9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9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9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9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9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9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9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9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9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9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9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9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9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9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9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9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9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9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5">
    <cfRule type="iconSet" priority="1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5">
    <cfRule type="iconSet" priority="1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1">
    <cfRule type="iconSet" priority="1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169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2">
    <cfRule type="iconSet" priority="13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463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1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1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1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2">
    <cfRule type="iconSet" priority="1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2">
    <cfRule type="iconSet" priority="1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4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4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4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2:O22">
    <cfRule type="iconSet" priority="1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1">
    <cfRule type="iconSet" priority="1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1">
    <cfRule type="iconSet" priority="1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2">
    <cfRule type="iconSet" priority="1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4:O14">
    <cfRule type="iconSet" priority="1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5:O15">
    <cfRule type="iconSet" priority="1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16:O16">
    <cfRule type="iconSet" priority="1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1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1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1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0">
    <cfRule type="iconSet" priority="1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1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1">
    <cfRule type="iconSet" priority="1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1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2:O42">
    <cfRule type="iconSet" priority="1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1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1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1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3">
    <cfRule type="iconSet" priority="1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4">
    <cfRule type="iconSet" priority="1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1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5">
    <cfRule type="iconSet" priority="1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1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6:O46">
    <cfRule type="iconSet" priority="1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1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O47">
    <cfRule type="iconSet" priority="1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1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1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1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0:O30">
    <cfRule type="iconSet" priority="1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1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2">
    <cfRule type="iconSet" priority="1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1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1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1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1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1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1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1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1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6">
    <cfRule type="iconSet" priority="1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1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4:O34">
    <cfRule type="iconSet" priority="1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1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1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1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9:O39">
    <cfRule type="iconSet" priority="1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1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1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1">
    <cfRule type="iconSet" priority="1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1">
    <cfRule type="iconSet" priority="1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1">
    <cfRule type="iconSet" priority="1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1">
    <cfRule type="iconSet" priority="1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1">
    <cfRule type="iconSet" priority="1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1">
    <cfRule type="iconSet" priority="1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1">
    <cfRule type="iconSet" priority="1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1">
    <cfRule type="iconSet" priority="1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1">
    <cfRule type="iconSet" priority="1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1">
    <cfRule type="iconSet" priority="1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1">
    <cfRule type="iconSet" priority="1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1">
    <cfRule type="iconSet" priority="1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1">
    <cfRule type="iconSet" priority="1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1">
    <cfRule type="iconSet" priority="1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1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">
    <cfRule type="iconSet" priority="1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2">
    <cfRule type="iconSet" priority="1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2">
    <cfRule type="iconSet" priority="1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2">
    <cfRule type="iconSet" priority="1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2">
    <cfRule type="iconSet" priority="1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2">
    <cfRule type="iconSet" priority="1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2">
    <cfRule type="iconSet" priority="1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2">
    <cfRule type="iconSet" priority="1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12">
    <cfRule type="iconSet" priority="11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O14">
    <cfRule type="iconSet" priority="1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4">
    <cfRule type="iconSet" priority="1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4">
    <cfRule type="iconSet" priority="1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4">
    <cfRule type="iconSet" priority="1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4">
    <cfRule type="iconSet" priority="1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4">
    <cfRule type="iconSet" priority="1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4">
    <cfRule type="iconSet" priority="1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4">
    <cfRule type="iconSet" priority="1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14">
    <cfRule type="iconSet" priority="1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14">
    <cfRule type="iconSet" priority="1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4">
    <cfRule type="iconSet" priority="1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4">
    <cfRule type="iconSet" priority="1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4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O15">
    <cfRule type="iconSet" priority="1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5">
    <cfRule type="iconSet" priority="1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5">
    <cfRule type="iconSet" priority="1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5">
    <cfRule type="iconSet" priority="1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5">
    <cfRule type="iconSet" priority="1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5">
    <cfRule type="iconSet" priority="1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15">
    <cfRule type="iconSet" priority="1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15">
    <cfRule type="iconSet" priority="1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5">
    <cfRule type="iconSet" priority="1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5">
    <cfRule type="iconSet" priority="1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5">
    <cfRule type="iconSet" priority="1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5">
    <cfRule type="iconSet" priority="1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5">
    <cfRule type="iconSet" priority="1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5">
    <cfRule type="iconSet" priority="1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 U14:AS15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1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1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1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1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5 U11:AS12 U14:AS1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O22">
    <cfRule type="iconSet" priority="1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2">
    <cfRule type="iconSet" priority="10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2">
    <cfRule type="iconSet" priority="10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2">
    <cfRule type="iconSet" priority="10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2">
    <cfRule type="iconSet" priority="10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2">
    <cfRule type="iconSet" priority="10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22">
    <cfRule type="iconSet" priority="10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2">
    <cfRule type="iconSet" priority="10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2">
    <cfRule type="iconSet" priority="10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2">
    <cfRule type="iconSet" priority="10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2">
    <cfRule type="iconSet" priority="10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2">
    <cfRule type="iconSet" priority="10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2">
    <cfRule type="iconSet" priority="10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3">
    <cfRule type="iconSet" priority="10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3">
    <cfRule type="iconSet" priority="10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3">
    <cfRule type="iconSet" priority="10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3">
    <cfRule type="iconSet" priority="10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3">
    <cfRule type="iconSet" priority="10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3">
    <cfRule type="iconSet" priority="10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3">
    <cfRule type="iconSet" priority="10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3">
    <cfRule type="iconSet" priority="10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3">
    <cfRule type="iconSet" priority="10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3">
    <cfRule type="iconSet" priority="10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3">
    <cfRule type="iconSet" priority="10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3">
    <cfRule type="iconSet" priority="10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3">
    <cfRule type="iconSet" priority="10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4">
    <cfRule type="iconSet" priority="10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4">
    <cfRule type="iconSet" priority="10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4">
    <cfRule type="iconSet" priority="10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4">
    <cfRule type="iconSet" priority="10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4">
    <cfRule type="iconSet" priority="10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4">
    <cfRule type="iconSet" priority="10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4">
    <cfRule type="iconSet" priority="10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4">
    <cfRule type="iconSet" priority="10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4">
    <cfRule type="iconSet" priority="10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4">
    <cfRule type="iconSet" priority="10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4">
    <cfRule type="iconSet" priority="10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4">
    <cfRule type="iconSet" priority="10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4">
    <cfRule type="iconSet" priority="10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4">
    <cfRule type="iconSet" priority="10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5:O25">
    <cfRule type="iconSet" priority="10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5">
    <cfRule type="iconSet" priority="10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5">
    <cfRule type="iconSet" priority="10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5">
    <cfRule type="iconSet" priority="10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">
    <cfRule type="iconSet" priority="10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5">
    <cfRule type="iconSet" priority="10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5">
    <cfRule type="iconSet" priority="10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5">
    <cfRule type="iconSet" priority="10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5">
    <cfRule type="iconSet" priority="10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5">
    <cfRule type="iconSet" priority="10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5">
    <cfRule type="iconSet" priority="10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5">
    <cfRule type="iconSet" priority="10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26:O26">
    <cfRule type="iconSet" priority="10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6">
    <cfRule type="iconSet" priority="10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6">
    <cfRule type="iconSet" priority="10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6">
    <cfRule type="iconSet" priority="10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6">
    <cfRule type="iconSet" priority="10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6">
    <cfRule type="iconSet" priority="10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6">
    <cfRule type="iconSet" priority="10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6">
    <cfRule type="iconSet" priority="10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6">
    <cfRule type="iconSet" priority="10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6">
    <cfRule type="iconSet" priority="10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6">
    <cfRule type="iconSet" priority="10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6">
    <cfRule type="iconSet" priority="10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6">
    <cfRule type="iconSet" priority="10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6">
    <cfRule type="iconSet" priority="10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7">
    <cfRule type="iconSet" priority="10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7">
    <cfRule type="iconSet" priority="10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27">
    <cfRule type="iconSet" priority="10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27">
    <cfRule type="iconSet" priority="10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7">
    <cfRule type="iconSet" priority="10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27">
    <cfRule type="iconSet" priority="10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27">
    <cfRule type="iconSet" priority="10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7">
    <cfRule type="iconSet" priority="10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27">
    <cfRule type="iconSet" priority="10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7">
    <cfRule type="iconSet" priority="10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27">
    <cfRule type="iconSet" priority="10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7">
    <cfRule type="iconSet" priority="10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7">
    <cfRule type="iconSet" priority="10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7">
    <cfRule type="iconSet" priority="10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7">
    <cfRule type="iconSet" priority="10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10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8">
    <cfRule type="iconSet" priority="10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">
    <cfRule type="iconSet" priority="10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10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10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O30">
    <cfRule type="iconSet" priority="10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O31">
    <cfRule type="iconSet" priority="10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10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1">
    <cfRule type="iconSet" priority="10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1">
    <cfRule type="iconSet" priority="10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">
    <cfRule type="iconSet" priority="10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2">
    <cfRule type="iconSet" priority="10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10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3">
    <cfRule type="iconSet" priority="10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10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9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9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9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:O34">
    <cfRule type="iconSet" priority="9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9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4">
    <cfRule type="iconSet" priority="9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4">
    <cfRule type="iconSet" priority="9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:O35">
    <cfRule type="iconSet" priority="9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9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9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5">
    <cfRule type="iconSet" priority="9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">
    <cfRule type="iconSet" priority="9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">
    <cfRule type="iconSet" priority="9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9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8">
    <cfRule type="iconSet" priority="9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O39">
    <cfRule type="iconSet" priority="9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9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9">
    <cfRule type="iconSet" priority="9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0">
    <cfRule type="iconSet" priority="9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0">
    <cfRule type="iconSet" priority="9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AS12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1">
    <cfRule type="iconSet" priority="9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1">
    <cfRule type="iconSet" priority="9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9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2">
    <cfRule type="iconSet" priority="9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2">
    <cfRule type="iconSet" priority="9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2">
    <cfRule type="iconSet" priority="9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3">
    <cfRule type="iconSet" priority="9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4">
    <cfRule type="iconSet" priority="9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4">
    <cfRule type="iconSet" priority="9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9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5">
    <cfRule type="iconSet" priority="9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9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6">
    <cfRule type="iconSet" priority="9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9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:O47">
    <cfRule type="iconSet" priority="9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7">
    <cfRule type="iconSet" priority="9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7">
    <cfRule type="iconSet" priority="9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7">
    <cfRule type="iconSet" priority="9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1:AS1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 U11:AS12 U17:AS27 U14:AS1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:O16">
    <cfRule type="iconSet" priority="9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">
    <cfRule type="iconSet" priority="9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6">
    <cfRule type="iconSet" priority="9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6">
    <cfRule type="iconSet" priority="9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6">
    <cfRule type="iconSet" priority="9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6">
    <cfRule type="iconSet" priority="9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6">
    <cfRule type="iconSet" priority="9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6">
    <cfRule type="iconSet" priority="9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6">
    <cfRule type="iconSet" priority="9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16">
    <cfRule type="iconSet" priority="9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16">
    <cfRule type="iconSet" priority="9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6">
    <cfRule type="iconSet" priority="9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6">
    <cfRule type="iconSet" priority="9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6">
    <cfRule type="iconSet" priority="9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16">
    <cfRule type="iconSet" priority="9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 U11:AS12 U14:AS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9:AS4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9:AS4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:O48">
    <cfRule type="iconSet" priority="9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8">
    <cfRule type="iconSet" priority="9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8">
    <cfRule type="iconSet" priority="9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8">
    <cfRule type="iconSet" priority="9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8">
    <cfRule type="iconSet" priority="9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8">
    <cfRule type="iconSet" priority="8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8">
    <cfRule type="iconSet" priority="8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8">
    <cfRule type="iconSet" priority="8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8">
    <cfRule type="iconSet" priority="8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8">
    <cfRule type="iconSet" priority="8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8">
    <cfRule type="iconSet" priority="8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8">
    <cfRule type="iconSet" priority="8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8">
    <cfRule type="iconSet" priority="8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8">
    <cfRule type="iconSet" priority="8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8">
    <cfRule type="iconSet" priority="8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8">
    <cfRule type="iconSet" priority="8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8">
    <cfRule type="iconSet" priority="8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8">
    <cfRule type="iconSet" priority="8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8">
    <cfRule type="iconSet" priority="8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8">
    <cfRule type="iconSet" priority="8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8">
    <cfRule type="iconSet" priority="8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8">
    <cfRule type="iconSet" priority="8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8">
    <cfRule type="iconSet" priority="8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8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8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8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3">
    <cfRule type="iconSet" priority="8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13">
    <cfRule type="iconSet" priority="8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3">
    <cfRule type="iconSet" priority="8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">
    <cfRule type="iconSet" priority="8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">
    <cfRule type="iconSet" priority="8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13">
    <cfRule type="iconSet" priority="8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3">
    <cfRule type="iconSet" priority="8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3">
    <cfRule type="iconSet" priority="8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3">
    <cfRule type="iconSet" priority="8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3">
    <cfRule type="iconSet" priority="8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13">
    <cfRule type="iconSet" priority="8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3">
    <cfRule type="iconSet" priority="8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8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8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8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8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8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8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8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8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8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8">
    <cfRule type="iconSet" priority="8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28">
    <cfRule type="iconSet" priority="8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28">
    <cfRule type="iconSet" priority="8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8">
    <cfRule type="iconSet" priority="8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8">
    <cfRule type="iconSet" priority="8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8">
    <cfRule type="iconSet" priority="8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28">
    <cfRule type="iconSet" priority="8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28">
    <cfRule type="iconSet" priority="8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28">
    <cfRule type="iconSet" priority="8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28">
    <cfRule type="iconSet" priority="8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8">
    <cfRule type="iconSet" priority="8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28">
    <cfRule type="iconSet" priority="8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28">
    <cfRule type="iconSet" priority="8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28">
    <cfRule type="iconSet" priority="8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28">
    <cfRule type="iconSet" priority="8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28">
    <cfRule type="iconSet" priority="8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8">
    <cfRule type="iconSet" priority="8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28">
    <cfRule type="iconSet" priority="8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28">
    <cfRule type="iconSet" priority="8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28">
    <cfRule type="iconSet" priority="8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28">
    <cfRule type="iconSet" priority="8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28">
    <cfRule type="iconSet" priority="8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8">
    <cfRule type="iconSet" priority="8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28">
    <cfRule type="iconSet" priority="8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28">
    <cfRule type="iconSet" priority="8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8">
    <cfRule type="iconSet" priority="8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8">
    <cfRule type="iconSet" priority="8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28">
    <cfRule type="iconSet" priority="8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8">
    <cfRule type="iconSet" priority="8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28">
    <cfRule type="iconSet" priority="8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28">
    <cfRule type="iconSet" priority="8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28">
    <cfRule type="iconSet" priority="8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28">
    <cfRule type="iconSet" priority="8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28">
    <cfRule type="iconSet" priority="8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28">
    <cfRule type="iconSet" priority="8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8">
    <cfRule type="iconSet" priority="8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29">
    <cfRule type="iconSet" priority="8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29">
    <cfRule type="iconSet" priority="8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29">
    <cfRule type="iconSet" priority="8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29">
    <cfRule type="iconSet" priority="8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">
    <cfRule type="iconSet" priority="8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">
    <cfRule type="iconSet" priority="8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29">
    <cfRule type="iconSet" priority="8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29">
    <cfRule type="iconSet" priority="8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29">
    <cfRule type="iconSet" priority="8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29">
    <cfRule type="iconSet" priority="8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29">
    <cfRule type="iconSet" priority="8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29">
    <cfRule type="iconSet" priority="7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29">
    <cfRule type="iconSet" priority="7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29">
    <cfRule type="iconSet" priority="7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29">
    <cfRule type="iconSet" priority="7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29">
    <cfRule type="iconSet" priority="7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29">
    <cfRule type="iconSet" priority="7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29">
    <cfRule type="iconSet" priority="7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29">
    <cfRule type="iconSet" priority="7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29">
    <cfRule type="iconSet" priority="7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29">
    <cfRule type="iconSet" priority="7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29">
    <cfRule type="iconSet" priority="7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29">
    <cfRule type="iconSet" priority="7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29">
    <cfRule type="iconSet" priority="7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29">
    <cfRule type="iconSet" priority="7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29">
    <cfRule type="iconSet" priority="7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29">
    <cfRule type="iconSet" priority="7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29">
    <cfRule type="iconSet" priority="7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29">
    <cfRule type="iconSet" priority="7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29">
    <cfRule type="iconSet" priority="7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29">
    <cfRule type="iconSet" priority="7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29">
    <cfRule type="iconSet" priority="7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29">
    <cfRule type="iconSet" priority="7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29">
    <cfRule type="iconSet" priority="7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29">
    <cfRule type="iconSet" priority="7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29">
    <cfRule type="iconSet" priority="7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29">
    <cfRule type="iconSet" priority="7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0">
    <cfRule type="iconSet" priority="7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0">
    <cfRule type="iconSet" priority="7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0">
    <cfRule type="iconSet" priority="7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0">
    <cfRule type="iconSet" priority="7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0">
    <cfRule type="iconSet" priority="7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0">
    <cfRule type="iconSet" priority="7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0">
    <cfRule type="iconSet" priority="7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0">
    <cfRule type="iconSet" priority="7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0">
    <cfRule type="iconSet" priority="7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0">
    <cfRule type="iconSet" priority="7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0">
    <cfRule type="iconSet" priority="7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0">
    <cfRule type="iconSet" priority="7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0">
    <cfRule type="iconSet" priority="7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0">
    <cfRule type="iconSet" priority="7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0">
    <cfRule type="iconSet" priority="7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0">
    <cfRule type="iconSet" priority="7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0">
    <cfRule type="iconSet" priority="7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0">
    <cfRule type="iconSet" priority="7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0">
    <cfRule type="iconSet" priority="7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0">
    <cfRule type="iconSet" priority="7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0">
    <cfRule type="iconSet" priority="7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0">
    <cfRule type="iconSet" priority="7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0">
    <cfRule type="iconSet" priority="7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0">
    <cfRule type="iconSet" priority="7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0">
    <cfRule type="iconSet" priority="7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0">
    <cfRule type="iconSet" priority="7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0">
    <cfRule type="iconSet" priority="7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0">
    <cfRule type="iconSet" priority="7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0">
    <cfRule type="iconSet" priority="7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0">
    <cfRule type="iconSet" priority="7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0">
    <cfRule type="iconSet" priority="7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0">
    <cfRule type="iconSet" priority="7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0">
    <cfRule type="iconSet" priority="7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0">
    <cfRule type="iconSet" priority="7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0">
    <cfRule type="iconSet" priority="7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0">
    <cfRule type="iconSet" priority="7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0">
    <cfRule type="iconSet" priority="7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0">
    <cfRule type="iconSet" priority="7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0">
    <cfRule type="iconSet" priority="7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0">
    <cfRule type="iconSet" priority="7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0">
    <cfRule type="iconSet" priority="7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1:O31">
    <cfRule type="iconSet" priority="7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1">
    <cfRule type="iconSet" priority="7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1">
    <cfRule type="iconSet" priority="7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1">
    <cfRule type="iconSet" priority="7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1">
    <cfRule type="iconSet" priority="7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1">
    <cfRule type="iconSet" priority="7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1">
    <cfRule type="iconSet" priority="7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1">
    <cfRule type="iconSet" priority="7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1">
    <cfRule type="iconSet" priority="7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1">
    <cfRule type="iconSet" priority="7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1">
    <cfRule type="iconSet" priority="7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1">
    <cfRule type="iconSet" priority="7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1">
    <cfRule type="iconSet" priority="7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1">
    <cfRule type="iconSet" priority="7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1">
    <cfRule type="iconSet" priority="7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1">
    <cfRule type="iconSet" priority="7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1">
    <cfRule type="iconSet" priority="7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1">
    <cfRule type="iconSet" priority="7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1">
    <cfRule type="iconSet" priority="7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1">
    <cfRule type="iconSet" priority="7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1">
    <cfRule type="iconSet" priority="7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1">
    <cfRule type="iconSet" priority="7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31">
    <cfRule type="iconSet" priority="7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1">
    <cfRule type="iconSet" priority="7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1">
    <cfRule type="iconSet" priority="7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1">
    <cfRule type="iconSet" priority="7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1">
    <cfRule type="iconSet" priority="7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1">
    <cfRule type="iconSet" priority="7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1">
    <cfRule type="iconSet" priority="7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1">
    <cfRule type="iconSet" priority="7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1">
    <cfRule type="iconSet" priority="7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1">
    <cfRule type="iconSet" priority="7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1">
    <cfRule type="iconSet" priority="7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1">
    <cfRule type="iconSet" priority="6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2">
    <cfRule type="iconSet" priority="6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2">
    <cfRule type="iconSet" priority="6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2">
    <cfRule type="iconSet" priority="6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">
    <cfRule type="iconSet" priority="6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2">
    <cfRule type="iconSet" priority="6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2">
    <cfRule type="iconSet" priority="6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2">
    <cfRule type="iconSet" priority="6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2">
    <cfRule type="iconSet" priority="6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2">
    <cfRule type="iconSet" priority="6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2">
    <cfRule type="iconSet" priority="6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2">
    <cfRule type="iconSet" priority="6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2">
    <cfRule type="iconSet" priority="6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2">
    <cfRule type="iconSet" priority="6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2">
    <cfRule type="iconSet" priority="6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2">
    <cfRule type="iconSet" priority="6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2">
    <cfRule type="iconSet" priority="6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2">
    <cfRule type="iconSet" priority="6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2">
    <cfRule type="iconSet" priority="6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2">
    <cfRule type="iconSet" priority="6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2">
    <cfRule type="iconSet" priority="6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2">
    <cfRule type="iconSet" priority="6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2">
    <cfRule type="iconSet" priority="6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2">
    <cfRule type="iconSet" priority="6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2">
    <cfRule type="iconSet" priority="6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2">
    <cfRule type="iconSet" priority="6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2">
    <cfRule type="iconSet" priority="6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2">
    <cfRule type="iconSet" priority="6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2">
    <cfRule type="iconSet" priority="6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2">
    <cfRule type="iconSet" priority="6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2">
    <cfRule type="iconSet" priority="6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2">
    <cfRule type="iconSet" priority="6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2">
    <cfRule type="iconSet" priority="6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2">
    <cfRule type="iconSet" priority="6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2">
    <cfRule type="iconSet" priority="6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2">
    <cfRule type="iconSet" priority="6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2">
    <cfRule type="iconSet" priority="6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2">
    <cfRule type="iconSet" priority="6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2">
    <cfRule type="iconSet" priority="6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2">
    <cfRule type="iconSet" priority="6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3:O33">
    <cfRule type="iconSet" priority="6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3">
    <cfRule type="iconSet" priority="6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3">
    <cfRule type="iconSet" priority="6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3">
    <cfRule type="iconSet" priority="6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3">
    <cfRule type="iconSet" priority="6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3">
    <cfRule type="iconSet" priority="6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3">
    <cfRule type="iconSet" priority="6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3">
    <cfRule type="iconSet" priority="6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3">
    <cfRule type="iconSet" priority="6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3">
    <cfRule type="iconSet" priority="6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3">
    <cfRule type="iconSet" priority="6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3">
    <cfRule type="iconSet" priority="6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3">
    <cfRule type="iconSet" priority="6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3">
    <cfRule type="iconSet" priority="6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3">
    <cfRule type="iconSet" priority="6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3">
    <cfRule type="iconSet" priority="6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3">
    <cfRule type="iconSet" priority="6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3">
    <cfRule type="iconSet" priority="6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3">
    <cfRule type="iconSet" priority="6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3">
    <cfRule type="iconSet" priority="6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3">
    <cfRule type="iconSet" priority="6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3">
    <cfRule type="iconSet" priority="6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3">
    <cfRule type="iconSet" priority="6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3">
    <cfRule type="iconSet" priority="6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3">
    <cfRule type="iconSet" priority="6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3">
    <cfRule type="iconSet" priority="6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33">
    <cfRule type="iconSet" priority="6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3">
    <cfRule type="iconSet" priority="6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3">
    <cfRule type="iconSet" priority="6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3">
    <cfRule type="iconSet" priority="6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3">
    <cfRule type="iconSet" priority="6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3">
    <cfRule type="iconSet" priority="6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3">
    <cfRule type="iconSet" priority="6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3">
    <cfRule type="iconSet" priority="6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3">
    <cfRule type="iconSet" priority="6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3">
    <cfRule type="iconSet" priority="6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3">
    <cfRule type="iconSet" priority="6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3">
    <cfRule type="iconSet" priority="6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3">
    <cfRule type="iconSet" priority="6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3">
    <cfRule type="iconSet" priority="6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3">
    <cfRule type="iconSet" priority="6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3">
    <cfRule type="iconSet" priority="6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3">
    <cfRule type="iconSet" priority="6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3">
    <cfRule type="iconSet" priority="6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3">
    <cfRule type="iconSet" priority="6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3">
    <cfRule type="iconSet" priority="6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3">
    <cfRule type="iconSet" priority="6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3">
    <cfRule type="iconSet" priority="6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3">
    <cfRule type="iconSet" priority="6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3">
    <cfRule type="iconSet" priority="6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3">
    <cfRule type="iconSet" priority="6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3">
    <cfRule type="iconSet" priority="6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3">
    <cfRule type="iconSet" priority="6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3">
    <cfRule type="iconSet" priority="6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3">
    <cfRule type="iconSet" priority="6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3">
    <cfRule type="iconSet" priority="6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4">
    <cfRule type="iconSet" priority="6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4">
    <cfRule type="iconSet" priority="6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4">
    <cfRule type="iconSet" priority="6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4">
    <cfRule type="iconSet" priority="6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4">
    <cfRule type="iconSet" priority="5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4">
    <cfRule type="iconSet" priority="5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4">
    <cfRule type="iconSet" priority="5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4">
    <cfRule type="iconSet" priority="5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4">
    <cfRule type="iconSet" priority="5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4">
    <cfRule type="iconSet" priority="5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4">
    <cfRule type="iconSet" priority="5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4">
    <cfRule type="iconSet" priority="5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4">
    <cfRule type="iconSet" priority="5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4">
    <cfRule type="iconSet" priority="5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34">
    <cfRule type="iconSet" priority="5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4">
    <cfRule type="iconSet" priority="5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4">
    <cfRule type="iconSet" priority="5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4">
    <cfRule type="iconSet" priority="5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4">
    <cfRule type="iconSet" priority="5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4">
    <cfRule type="iconSet" priority="5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4">
    <cfRule type="iconSet" priority="5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4">
    <cfRule type="iconSet" priority="5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4">
    <cfRule type="iconSet" priority="5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4">
    <cfRule type="iconSet" priority="5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4">
    <cfRule type="iconSet" priority="5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4">
    <cfRule type="iconSet" priority="5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4">
    <cfRule type="iconSet" priority="5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34">
    <cfRule type="iconSet" priority="5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4">
    <cfRule type="iconSet" priority="5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4">
    <cfRule type="iconSet" priority="5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4">
    <cfRule type="iconSet" priority="5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4">
    <cfRule type="iconSet" priority="5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4">
    <cfRule type="iconSet" priority="5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4">
    <cfRule type="iconSet" priority="5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4">
    <cfRule type="iconSet" priority="5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4">
    <cfRule type="iconSet" priority="5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4">
    <cfRule type="iconSet" priority="5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4">
    <cfRule type="iconSet" priority="5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4">
    <cfRule type="iconSet" priority="5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4">
    <cfRule type="iconSet" priority="5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35:O35">
    <cfRule type="iconSet" priority="5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5">
    <cfRule type="iconSet" priority="5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5">
    <cfRule type="iconSet" priority="5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5">
    <cfRule type="iconSet" priority="5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5">
    <cfRule type="iconSet" priority="5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5">
    <cfRule type="iconSet" priority="5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5">
    <cfRule type="iconSet" priority="5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5">
    <cfRule type="iconSet" priority="5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5">
    <cfRule type="iconSet" priority="5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35">
    <cfRule type="iconSet" priority="5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5">
    <cfRule type="iconSet" priority="5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5">
    <cfRule type="iconSet" priority="5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5">
    <cfRule type="iconSet" priority="5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5">
    <cfRule type="iconSet" priority="5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5">
    <cfRule type="iconSet" priority="5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5">
    <cfRule type="iconSet" priority="5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5">
    <cfRule type="iconSet" priority="5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5">
    <cfRule type="iconSet" priority="5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5">
    <cfRule type="iconSet" priority="5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5">
    <cfRule type="iconSet" priority="5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5">
    <cfRule type="iconSet" priority="5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5">
    <cfRule type="iconSet" priority="5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5">
    <cfRule type="iconSet" priority="5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5">
    <cfRule type="iconSet" priority="5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5">
    <cfRule type="iconSet" priority="5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5">
    <cfRule type="iconSet" priority="5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5">
    <cfRule type="iconSet" priority="5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5">
    <cfRule type="iconSet" priority="5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5">
    <cfRule type="iconSet" priority="5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5">
    <cfRule type="iconSet" priority="5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35">
    <cfRule type="iconSet" priority="5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5">
    <cfRule type="iconSet" priority="5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5">
    <cfRule type="iconSet" priority="5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5">
    <cfRule type="iconSet" priority="5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5">
    <cfRule type="iconSet" priority="5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35">
    <cfRule type="iconSet" priority="5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5">
    <cfRule type="iconSet" priority="5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5">
    <cfRule type="iconSet" priority="5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5">
    <cfRule type="iconSet" priority="5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35">
    <cfRule type="iconSet" priority="5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5">
    <cfRule type="iconSet" priority="5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35">
    <cfRule type="iconSet" priority="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5">
    <cfRule type="iconSet" priority="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5">
    <cfRule type="iconSet" priority="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5">
    <cfRule type="iconSet" priority="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35">
    <cfRule type="iconSet" priority="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5">
    <cfRule type="iconSet" priority="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5">
    <cfRule type="iconSet" priority="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5">
    <cfRule type="iconSet" priority="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5">
    <cfRule type="iconSet" priority="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6">
    <cfRule type="iconSet" priority="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6">
    <cfRule type="iconSet" priority="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6">
    <cfRule type="iconSet" priority="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36">
    <cfRule type="iconSet" priority="5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6">
    <cfRule type="iconSet" priority="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6">
    <cfRule type="iconSet" priority="5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6">
    <cfRule type="iconSet" priority="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6">
    <cfRule type="iconSet" priority="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6">
    <cfRule type="iconSet" priority="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6">
    <cfRule type="iconSet" priority="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6">
    <cfRule type="iconSet" priority="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36">
    <cfRule type="iconSet" priority="5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36">
    <cfRule type="iconSet" priority="5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6">
    <cfRule type="iconSet" priority="5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6">
    <cfRule type="iconSet" priority="4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6">
    <cfRule type="iconSet" priority="4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6">
    <cfRule type="iconSet" priority="4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6">
    <cfRule type="iconSet" priority="4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6">
    <cfRule type="iconSet" priority="4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6">
    <cfRule type="iconSet" priority="4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6">
    <cfRule type="iconSet" priority="4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6">
    <cfRule type="iconSet" priority="4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6">
    <cfRule type="iconSet" priority="4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36">
    <cfRule type="iconSet" priority="4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6">
    <cfRule type="iconSet" priority="4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6">
    <cfRule type="iconSet" priority="4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6">
    <cfRule type="iconSet" priority="4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6">
    <cfRule type="iconSet" priority="4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6">
    <cfRule type="iconSet" priority="4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6">
    <cfRule type="iconSet" priority="4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6">
    <cfRule type="iconSet" priority="4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6">
    <cfRule type="iconSet" priority="4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6">
    <cfRule type="iconSet" priority="4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36">
    <cfRule type="iconSet" priority="4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6">
    <cfRule type="iconSet" priority="4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6">
    <cfRule type="iconSet" priority="4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6">
    <cfRule type="iconSet" priority="4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6">
    <cfRule type="iconSet" priority="4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6">
    <cfRule type="iconSet" priority="4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6">
    <cfRule type="iconSet" priority="4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AS49 U11:AS12 U14:AS27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12 U14:AQ27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AQ49 U11:AQ27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8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2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0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1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3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5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CZ49 U11:CZ36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7">
    <cfRule type="iconSet" priority="4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7">
    <cfRule type="iconSet" priority="4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7">
    <cfRule type="iconSet" priority="4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7">
    <cfRule type="iconSet" priority="4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 U11:CZ3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CZ5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4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4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8">
    <cfRule type="iconSet" priority="4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8">
    <cfRule type="iconSet" priority="4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8">
    <cfRule type="iconSet" priority="4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38">
    <cfRule type="iconSet" priority="4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38">
    <cfRule type="iconSet" priority="4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8">
    <cfRule type="iconSet" priority="4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8">
    <cfRule type="iconSet" priority="4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8">
    <cfRule type="iconSet" priority="4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38">
    <cfRule type="iconSet" priority="4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8">
    <cfRule type="iconSet" priority="4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8">
    <cfRule type="iconSet" priority="4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8">
    <cfRule type="iconSet" priority="4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8">
    <cfRule type="iconSet" priority="4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8">
    <cfRule type="iconSet" priority="4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38">
    <cfRule type="iconSet" priority="4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38">
    <cfRule type="iconSet" priority="4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38">
    <cfRule type="iconSet" priority="4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38">
    <cfRule type="iconSet" priority="4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8">
    <cfRule type="iconSet" priority="4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8">
    <cfRule type="iconSet" priority="4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38">
    <cfRule type="iconSet" priority="4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8">
    <cfRule type="iconSet" priority="4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8">
    <cfRule type="iconSet" priority="4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8">
    <cfRule type="iconSet" priority="4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8">
    <cfRule type="iconSet" priority="4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8">
    <cfRule type="iconSet" priority="4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8">
    <cfRule type="iconSet" priority="4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8">
    <cfRule type="iconSet" priority="4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38">
    <cfRule type="iconSet" priority="4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8">
    <cfRule type="iconSet" priority="4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38">
    <cfRule type="iconSet" priority="4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8">
    <cfRule type="iconSet" priority="4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38">
    <cfRule type="iconSet" priority="4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8">
    <cfRule type="iconSet" priority="4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8">
    <cfRule type="iconSet" priority="4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8">
    <cfRule type="iconSet" priority="4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38">
    <cfRule type="iconSet" priority="4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8">
    <cfRule type="iconSet" priority="4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8">
    <cfRule type="iconSet" priority="4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38">
    <cfRule type="iconSet" priority="4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38">
    <cfRule type="iconSet" priority="4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38">
    <cfRule type="iconSet" priority="4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9">
    <cfRule type="iconSet" priority="4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9">
    <cfRule type="iconSet" priority="4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9">
    <cfRule type="iconSet" priority="4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9">
    <cfRule type="iconSet" priority="4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39">
    <cfRule type="iconSet" priority="4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9">
    <cfRule type="iconSet" priority="4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9">
    <cfRule type="iconSet" priority="4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9">
    <cfRule type="iconSet" priority="4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39">
    <cfRule type="iconSet" priority="4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9">
    <cfRule type="iconSet" priority="4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9">
    <cfRule type="iconSet" priority="4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9">
    <cfRule type="iconSet" priority="4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9">
    <cfRule type="iconSet" priority="4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39">
    <cfRule type="iconSet" priority="4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9">
    <cfRule type="iconSet" priority="4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9">
    <cfRule type="iconSet" priority="4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39">
    <cfRule type="iconSet" priority="4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39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39">
    <cfRule type="iconSet" priority="3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39">
    <cfRule type="iconSet" priority="3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39">
    <cfRule type="iconSet" priority="3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9">
    <cfRule type="iconSet" priority="3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9">
    <cfRule type="iconSet" priority="3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9">
    <cfRule type="iconSet" priority="3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39">
    <cfRule type="iconSet" priority="3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39">
    <cfRule type="iconSet" priority="3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9">
    <cfRule type="iconSet" priority="3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9">
    <cfRule type="iconSet" priority="3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39">
    <cfRule type="iconSet" priority="3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39">
    <cfRule type="iconSet" priority="3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39">
    <cfRule type="iconSet" priority="3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39">
    <cfRule type="iconSet" priority="3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39">
    <cfRule type="iconSet" priority="3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9">
    <cfRule type="iconSet" priority="3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39">
    <cfRule type="iconSet" priority="3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9">
    <cfRule type="iconSet" priority="3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39">
    <cfRule type="iconSet" priority="3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9">
    <cfRule type="iconSet" priority="3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39">
    <cfRule type="iconSet" priority="3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39">
    <cfRule type="iconSet" priority="3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9">
    <cfRule type="iconSet" priority="3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9">
    <cfRule type="iconSet" priority="3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9">
    <cfRule type="iconSet" priority="3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3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0">
    <cfRule type="iconSet" priority="3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0">
    <cfRule type="iconSet" priority="3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0">
    <cfRule type="iconSet" priority="3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0">
    <cfRule type="iconSet" priority="3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0">
    <cfRule type="iconSet" priority="3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0">
    <cfRule type="iconSet" priority="3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0">
    <cfRule type="iconSet" priority="3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0">
    <cfRule type="iconSet" priority="3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0">
    <cfRule type="iconSet" priority="3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0">
    <cfRule type="iconSet" priority="3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0">
    <cfRule type="iconSet" priority="3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0">
    <cfRule type="iconSet" priority="3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0">
    <cfRule type="iconSet" priority="3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0">
    <cfRule type="iconSet" priority="3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0">
    <cfRule type="iconSet" priority="3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0">
    <cfRule type="iconSet" priority="3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0">
    <cfRule type="iconSet" priority="3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0">
    <cfRule type="iconSet" priority="3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0">
    <cfRule type="iconSet" priority="3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40">
    <cfRule type="iconSet" priority="3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0">
    <cfRule type="iconSet" priority="3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0">
    <cfRule type="iconSet" priority="3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0">
    <cfRule type="iconSet" priority="3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0">
    <cfRule type="iconSet" priority="3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0">
    <cfRule type="iconSet" priority="3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0">
    <cfRule type="iconSet" priority="3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0">
    <cfRule type="iconSet" priority="3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0">
    <cfRule type="iconSet" priority="3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0">
    <cfRule type="iconSet" priority="3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0">
    <cfRule type="iconSet" priority="3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0">
    <cfRule type="iconSet" priority="3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0">
    <cfRule type="iconSet" priority="3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0">
    <cfRule type="iconSet" priority="3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0">
    <cfRule type="iconSet" priority="3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0">
    <cfRule type="iconSet" priority="3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0">
    <cfRule type="iconSet" priority="3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0">
    <cfRule type="iconSet" priority="3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8:DA5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1">
    <cfRule type="iconSet" priority="3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1">
    <cfRule type="iconSet" priority="3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1">
    <cfRule type="iconSet" priority="3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1">
    <cfRule type="iconSet" priority="3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1">
    <cfRule type="iconSet" priority="3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1">
    <cfRule type="iconSet" priority="3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1">
    <cfRule type="iconSet" priority="3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1">
    <cfRule type="iconSet" priority="3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1">
    <cfRule type="iconSet" priority="3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1">
    <cfRule type="iconSet" priority="3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1">
    <cfRule type="iconSet" priority="3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1">
    <cfRule type="iconSet" priority="3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1">
    <cfRule type="iconSet" priority="3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1">
    <cfRule type="iconSet" priority="3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1">
    <cfRule type="iconSet" priority="3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1">
    <cfRule type="iconSet" priority="3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1">
    <cfRule type="iconSet" priority="3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1">
    <cfRule type="iconSet" priority="3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1">
    <cfRule type="iconSet" priority="3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1">
    <cfRule type="iconSet" priority="3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1">
    <cfRule type="iconSet" priority="3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1">
    <cfRule type="iconSet" priority="3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1">
    <cfRule type="iconSet" priority="3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1">
    <cfRule type="iconSet" priority="3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1">
    <cfRule type="iconSet" priority="3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1">
    <cfRule type="iconSet" priority="3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1">
    <cfRule type="iconSet" priority="3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1">
    <cfRule type="iconSet" priority="3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1">
    <cfRule type="iconSet" priority="3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1">
    <cfRule type="iconSet" priority="3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1">
    <cfRule type="iconSet" priority="3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1">
    <cfRule type="iconSet" priority="3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1">
    <cfRule type="iconSet" priority="3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1">
    <cfRule type="iconSet" priority="3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1">
    <cfRule type="iconSet" priority="2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1">
    <cfRule type="iconSet" priority="2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1">
    <cfRule type="iconSet" priority="2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1">
    <cfRule type="iconSet" priority="2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1">
    <cfRule type="iconSet" priority="2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1">
    <cfRule type="iconSet" priority="2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1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:O42">
    <cfRule type="iconSet" priority="2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2">
    <cfRule type="iconSet" priority="2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2">
    <cfRule type="iconSet" priority="2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2">
    <cfRule type="iconSet" priority="2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2">
    <cfRule type="iconSet" priority="2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2">
    <cfRule type="iconSet" priority="2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2">
    <cfRule type="iconSet" priority="2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2">
    <cfRule type="iconSet" priority="2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2">
    <cfRule type="iconSet" priority="2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2">
    <cfRule type="iconSet" priority="2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2">
    <cfRule type="iconSet" priority="2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2">
    <cfRule type="iconSet" priority="2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2">
    <cfRule type="iconSet" priority="2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2">
    <cfRule type="iconSet" priority="2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2">
    <cfRule type="iconSet" priority="2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2">
    <cfRule type="iconSet" priority="2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2">
    <cfRule type="iconSet" priority="2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2">
    <cfRule type="iconSet" priority="2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2">
    <cfRule type="iconSet" priority="2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2">
    <cfRule type="iconSet" priority="2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2">
    <cfRule type="iconSet" priority="2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2">
    <cfRule type="iconSet" priority="2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2">
    <cfRule type="iconSet" priority="2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2">
    <cfRule type="iconSet" priority="2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2">
    <cfRule type="iconSet" priority="2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2">
    <cfRule type="iconSet" priority="2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2">
    <cfRule type="iconSet" priority="2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2">
    <cfRule type="iconSet" priority="2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42">
    <cfRule type="iconSet" priority="2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2">
    <cfRule type="iconSet" priority="2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2">
    <cfRule type="iconSet" priority="2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2">
    <cfRule type="iconSet" priority="2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2">
    <cfRule type="iconSet" priority="2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2">
    <cfRule type="iconSet" priority="2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2">
    <cfRule type="iconSet" priority="2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2">
    <cfRule type="iconSet" priority="2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2">
    <cfRule type="iconSet" priority="2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2">
    <cfRule type="iconSet" priority="2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2">
    <cfRule type="iconSet" priority="2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2">
    <cfRule type="iconSet" priority="2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2">
    <cfRule type="iconSet" priority="2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2">
    <cfRule type="iconSet" priority="2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2">
    <cfRule type="iconSet" priority="2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2">
    <cfRule type="iconSet" priority="2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2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2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2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2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2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:O4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4">
    <cfRule type="iconSet" priority="2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4">
    <cfRule type="iconSet" priority="2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44">
    <cfRule type="iconSet" priority="2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4">
    <cfRule type="iconSet" priority="2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44">
    <cfRule type="iconSet" priority="2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4">
    <cfRule type="iconSet" priority="2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I44">
    <cfRule type="iconSet" priority="2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4">
    <cfRule type="iconSet" priority="2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4">
    <cfRule type="iconSet" priority="2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4">
    <cfRule type="iconSet" priority="2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4">
    <cfRule type="iconSet" priority="2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4">
    <cfRule type="iconSet" priority="2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4">
    <cfRule type="iconSet" priority="2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4">
    <cfRule type="iconSet" priority="2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4">
    <cfRule type="iconSet" priority="2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4">
    <cfRule type="iconSet" priority="2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4">
    <cfRule type="iconSet" priority="2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4">
    <cfRule type="iconSet" priority="2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4">
    <cfRule type="iconSet" priority="2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44">
    <cfRule type="iconSet" priority="2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4">
    <cfRule type="iconSet" priority="2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44">
    <cfRule type="iconSet" priority="2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4">
    <cfRule type="iconSet" priority="2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4">
    <cfRule type="iconSet" priority="2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4">
    <cfRule type="iconSet" priority="2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4">
    <cfRule type="iconSet" priority="2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4">
    <cfRule type="iconSet" priority="2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4">
    <cfRule type="iconSet" priority="2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4">
    <cfRule type="iconSet" priority="2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4">
    <cfRule type="iconSet" priority="2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4">
    <cfRule type="iconSet" priority="2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4">
    <cfRule type="iconSet" priority="2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4">
    <cfRule type="iconSet" priority="2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4">
    <cfRule type="iconSet" priority="2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4">
    <cfRule type="iconSet" priority="2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4">
    <cfRule type="iconSet" priority="2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4">
    <cfRule type="iconSet" priority="2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4">
    <cfRule type="iconSet" priority="2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4">
    <cfRule type="iconSet" priority="2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4">
    <cfRule type="iconSet" priority="1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4">
    <cfRule type="iconSet" priority="1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4">
    <cfRule type="iconSet" priority="1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5">
    <cfRule type="iconSet" priority="1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5">
    <cfRule type="iconSet" priority="1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45">
    <cfRule type="iconSet" priority="1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5">
    <cfRule type="iconSet" priority="1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45">
    <cfRule type="iconSet" priority="1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45">
    <cfRule type="iconSet" priority="1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5">
    <cfRule type="iconSet" priority="1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5">
    <cfRule type="iconSet" priority="1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5">
    <cfRule type="iconSet" priority="1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45">
    <cfRule type="iconSet" priority="1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5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5">
    <cfRule type="iconSet" priority="1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5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5">
    <cfRule type="iconSet" priority="1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5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5">
    <cfRule type="iconSet" priority="1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5">
    <cfRule type="iconSet" priority="1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5">
    <cfRule type="iconSet" priority="1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5">
    <cfRule type="iconSet" priority="1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5">
    <cfRule type="iconSet" priority="1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5">
    <cfRule type="iconSet" priority="17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5">
    <cfRule type="iconSet" priority="1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5">
    <cfRule type="iconSet" priority="1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5">
    <cfRule type="iconSet" priority="1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B45">
    <cfRule type="iconSet" priority="1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5">
    <cfRule type="iconSet" priority="1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E45">
    <cfRule type="iconSet" priority="1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5">
    <cfRule type="iconSet" priority="1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5">
    <cfRule type="iconSet" priority="1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45">
    <cfRule type="iconSet" priority="1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5">
    <cfRule type="iconSet" priority="1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5">
    <cfRule type="iconSet" priority="1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5">
    <cfRule type="iconSet" priority="1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5">
    <cfRule type="iconSet" priority="1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5">
    <cfRule type="iconSet" priority="1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5">
    <cfRule type="iconSet" priority="1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X45">
    <cfRule type="iconSet" priority="1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5">
    <cfRule type="iconSet" priority="1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:O46">
    <cfRule type="iconSet" priority="1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6">
    <cfRule type="iconSet" priority="1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6">
    <cfRule type="iconSet" priority="1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6">
    <cfRule type="iconSet" priority="1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6">
    <cfRule type="iconSet" priority="1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6">
    <cfRule type="iconSet" priority="1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6">
    <cfRule type="iconSet" priority="1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46">
    <cfRule type="iconSet" priority="1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6">
    <cfRule type="iconSet" priority="1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6">
    <cfRule type="iconSet" priority="1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6">
    <cfRule type="iconSet" priority="1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P46">
    <cfRule type="iconSet" priority="1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46">
    <cfRule type="iconSet" priority="1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6">
    <cfRule type="iconSet" priority="1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46">
    <cfRule type="iconSet" priority="1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46">
    <cfRule type="iconSet" priority="1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6">
    <cfRule type="iconSet" priority="1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6">
    <cfRule type="iconSet" priority="1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6">
    <cfRule type="iconSet" priority="1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6">
    <cfRule type="iconSet" priority="1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6">
    <cfRule type="iconSet" priority="13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6">
    <cfRule type="iconSet" priority="1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46">
    <cfRule type="iconSet" priority="1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P46">
    <cfRule type="iconSet" priority="1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6">
    <cfRule type="iconSet" priority="1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6">
    <cfRule type="iconSet" priority="1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6">
    <cfRule type="iconSet" priority="1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46">
    <cfRule type="iconSet" priority="1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6">
    <cfRule type="iconSet" priority="1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6">
    <cfRule type="iconSet" priority="1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D46">
    <cfRule type="iconSet" priority="1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6">
    <cfRule type="iconSet" priority="1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46">
    <cfRule type="iconSet" priority="1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6">
    <cfRule type="iconSet" priority="1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M46">
    <cfRule type="iconSet" priority="1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6">
    <cfRule type="iconSet" priority="1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6">
    <cfRule type="iconSet" priority="1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6">
    <cfRule type="iconSet" priority="1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6">
    <cfRule type="iconSet" priority="1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46">
    <cfRule type="iconSet" priority="1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6">
    <cfRule type="iconSet" priority="1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 U11:DA36 U38:DA42 U44:DA46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7">
    <cfRule type="iconSet" priority="1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47">
    <cfRule type="iconSet" priority="1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7">
    <cfRule type="iconSet" priority="1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47">
    <cfRule type="iconSet" priority="1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47">
    <cfRule type="iconSet" priority="1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47">
    <cfRule type="iconSet" priority="1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47">
    <cfRule type="iconSet" priority="10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L47">
    <cfRule type="iconSet" priority="1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47">
    <cfRule type="iconSet" priority="1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7">
    <cfRule type="iconSet" priority="1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7">
    <cfRule type="iconSet" priority="1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7">
    <cfRule type="iconSet" priority="1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7">
    <cfRule type="iconSet" priority="10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47">
    <cfRule type="iconSet" priority="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47">
    <cfRule type="iconSet" priority="1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7">
    <cfRule type="iconSet" priority="9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47">
    <cfRule type="iconSet" priority="9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7">
    <cfRule type="iconSet" priority="9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7">
    <cfRule type="iconSet" priority="9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I47">
    <cfRule type="iconSet" priority="9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47">
    <cfRule type="iconSet" priority="9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7">
    <cfRule type="iconSet" priority="9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7">
    <cfRule type="iconSet" priority="9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7">
    <cfRule type="iconSet" priority="9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47">
    <cfRule type="iconSet" priority="9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X47">
    <cfRule type="iconSet" priority="8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47">
    <cfRule type="iconSet" priority="8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A47">
    <cfRule type="iconSet" priority="8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C47">
    <cfRule type="iconSet" priority="8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F47">
    <cfRule type="iconSet" priority="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7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47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7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47">
    <cfRule type="iconSet" priority="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7">
    <cfRule type="iconSet" priority="8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T47">
    <cfRule type="iconSet" priority="7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47">
    <cfRule type="iconSet" priority="7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47">
    <cfRule type="iconSet" priority="7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47">
    <cfRule type="iconSet" priority="7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8:DA5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DA42 U11:DA36 U44:DA5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O37">
    <cfRule type="iconSet" priority="7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7">
    <cfRule type="iconSet" priority="7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37">
    <cfRule type="iconSet" priority="7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7">
    <cfRule type="iconSet" priority="7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7">
    <cfRule type="iconSet" priority="7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Z37">
    <cfRule type="iconSet" priority="6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37">
    <cfRule type="iconSet" priority="6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37">
    <cfRule type="iconSet" priority="6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37">
    <cfRule type="iconSet" priority="6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37">
    <cfRule type="iconSet" priority="6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H37">
    <cfRule type="iconSet" priority="6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37">
    <cfRule type="iconSet" priority="6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O37">
    <cfRule type="iconSet" priority="6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37">
    <cfRule type="iconSet" priority="6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37">
    <cfRule type="iconSet" priority="6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37">
    <cfRule type="iconSet" priority="5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37">
    <cfRule type="iconSet" priority="5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Z37">
    <cfRule type="iconSet" priority="5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37">
    <cfRule type="iconSet" priority="5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E37">
    <cfRule type="iconSet" priority="5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37">
    <cfRule type="iconSet" priority="5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37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L37">
    <cfRule type="iconSet" priority="5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37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N37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R37">
    <cfRule type="iconSet" priority="4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37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37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37">
    <cfRule type="iconSet" priority="4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37">
    <cfRule type="iconSet" priority="4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37">
    <cfRule type="iconSet" priority="4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L37">
    <cfRule type="iconSet" priority="4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37">
    <cfRule type="iconSet" priority="4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37">
    <cfRule type="iconSet" priority="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37">
    <cfRule type="iconSet" priority="4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37">
    <cfRule type="iconSet" priority="3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37">
    <cfRule type="iconSet" priority="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37">
    <cfRule type="iconSet" priority="3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4:DA55 U11:DA4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:O43">
    <cfRule type="iconSet" priority="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3">
    <cfRule type="iconSet" priority="3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43">
    <cfRule type="iconSet" priority="3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43">
    <cfRule type="iconSet" priority="3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43">
    <cfRule type="iconSet" priority="3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3">
    <cfRule type="iconSet" priority="3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43">
    <cfRule type="iconSet" priority="2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43">
    <cfRule type="iconSet" priority="2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B43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M43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43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S43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4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4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X43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A43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B4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C43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F43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4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J4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O4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43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S43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43">
    <cfRule type="iconSet" priority="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43">
    <cfRule type="iconSet" priority="1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43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43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I43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K43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43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43">
    <cfRule type="iconSet" priority="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3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S43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6 U11:AS12 U14:AS1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7 U11:AS12 U14:AS15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4 U11:AS12 U14:AS15">
    <cfRule type="colorScale" priority="16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3 U11:AS12 U14:AS15">
    <cfRule type="colorScale" priority="2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7:AS22 U11:AS12 U14:AS15">
    <cfRule type="colorScale" priority="2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O21">
    <cfRule type="iconSet" priority="2350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7:P21">
    <cfRule type="iconSet" priority="2350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350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350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T17:T21">
    <cfRule type="iconSet" priority="2350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17:R21">
    <cfRule type="iconSet" priority="23508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350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17:S21">
    <cfRule type="iconSet" priority="23510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2351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V17:V21">
    <cfRule type="iconSet" priority="235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7:X21">
    <cfRule type="iconSet" priority="235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Y17:Y21">
    <cfRule type="iconSet" priority="235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A17:AA21">
    <cfRule type="iconSet" priority="235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17:AC21">
    <cfRule type="iconSet" priority="235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D17:AD21">
    <cfRule type="iconSet" priority="235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G17:AG21">
    <cfRule type="iconSet" priority="235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J17:AJ21">
    <cfRule type="iconSet" priority="235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K17:AK21">
    <cfRule type="iconSet" priority="235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7:AN21">
    <cfRule type="iconSet" priority="235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7:AQ21">
    <cfRule type="iconSet" priority="235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17:AS21 U11:AS12 U14:AS15">
    <cfRule type="colorScale" priority="2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47">
    <cfRule type="colorScale" priority="2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DA55">
    <cfRule type="colorScale" priority="2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3" xr:uid="{11009512-D500-DD4D-83BA-FC45019C56AA}">
      <formula1>"Score,Brut"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2473E-8FB3-429A-92DC-C116F32EA93F}">
  <sheetPr codeName="Feuil2"/>
  <dimension ref="A1:Y64"/>
  <sheetViews>
    <sheetView workbookViewId="0">
      <selection activeCell="C2" sqref="C2:Y64"/>
    </sheetView>
  </sheetViews>
  <sheetFormatPr baseColWidth="10" defaultRowHeight="14.5" x14ac:dyDescent="0.35"/>
  <sheetData>
    <row r="1" spans="1:25" x14ac:dyDescent="0.35">
      <c r="A1" s="11" t="s">
        <v>13</v>
      </c>
      <c r="B1" s="11" t="s">
        <v>14</v>
      </c>
      <c r="C1" s="12" t="s">
        <v>15</v>
      </c>
      <c r="D1" s="12" t="s">
        <v>16</v>
      </c>
      <c r="E1" s="13" t="str">
        <f>'[2]Compte Horaire'!$B$6</f>
        <v>XJ</v>
      </c>
      <c r="F1" s="13" t="s">
        <v>17</v>
      </c>
      <c r="G1" s="13" t="s">
        <v>18</v>
      </c>
      <c r="H1" s="14" t="s">
        <v>19</v>
      </c>
      <c r="I1" s="13" t="str">
        <f>'[3]Compte Horaire'!$B$15</f>
        <v>SB</v>
      </c>
      <c r="J1" s="13" t="s">
        <v>20</v>
      </c>
      <c r="K1" s="13" t="s">
        <v>21</v>
      </c>
      <c r="L1" s="13" t="s">
        <v>22</v>
      </c>
      <c r="M1" s="13" t="s">
        <v>23</v>
      </c>
      <c r="N1" s="13" t="s">
        <v>24</v>
      </c>
      <c r="O1" s="15" t="s">
        <v>25</v>
      </c>
      <c r="P1" s="15" t="s">
        <v>26</v>
      </c>
      <c r="Q1" s="16" t="s">
        <v>27</v>
      </c>
      <c r="R1" s="17" t="s">
        <v>28</v>
      </c>
      <c r="S1" s="12" t="s">
        <v>29</v>
      </c>
      <c r="T1" s="18" t="s">
        <v>30</v>
      </c>
      <c r="U1" s="19" t="s">
        <v>31</v>
      </c>
      <c r="V1" s="19" t="s">
        <v>32</v>
      </c>
      <c r="W1" s="19" t="s">
        <v>33</v>
      </c>
      <c r="X1" s="20" t="s">
        <v>34</v>
      </c>
      <c r="Y1" s="20" t="s">
        <v>35</v>
      </c>
    </row>
    <row r="2" spans="1:25" x14ac:dyDescent="0.35">
      <c r="A2" s="21" t="s">
        <v>50</v>
      </c>
      <c r="B2" s="22">
        <v>44137</v>
      </c>
      <c r="C2" s="23"/>
      <c r="D2" s="51"/>
      <c r="E2" s="57"/>
      <c r="F2" s="51" t="s">
        <v>46</v>
      </c>
      <c r="G2" s="58"/>
      <c r="H2" s="59" t="s">
        <v>47</v>
      </c>
      <c r="I2" s="60" t="s">
        <v>51</v>
      </c>
      <c r="J2" s="59" t="s">
        <v>42</v>
      </c>
      <c r="K2" s="59" t="s">
        <v>45</v>
      </c>
      <c r="L2" s="60"/>
      <c r="M2" s="61"/>
      <c r="N2" s="59" t="s">
        <v>43</v>
      </c>
      <c r="O2" s="62"/>
      <c r="P2" s="62" t="s">
        <v>52</v>
      </c>
      <c r="Q2" s="62"/>
      <c r="R2" s="63" t="s">
        <v>44</v>
      </c>
      <c r="S2" s="64" t="s">
        <v>49</v>
      </c>
      <c r="T2" s="24"/>
      <c r="U2" s="62"/>
      <c r="V2" s="25"/>
      <c r="W2" s="26"/>
      <c r="X2" s="65"/>
      <c r="Y2" s="27"/>
    </row>
    <row r="3" spans="1:25" x14ac:dyDescent="0.35">
      <c r="A3" s="21" t="s">
        <v>53</v>
      </c>
      <c r="B3" s="22">
        <v>44138</v>
      </c>
      <c r="C3" s="66"/>
      <c r="D3" s="59" t="s">
        <v>44</v>
      </c>
      <c r="E3" s="67"/>
      <c r="F3" s="59" t="s">
        <v>45</v>
      </c>
      <c r="G3" s="68" t="s">
        <v>46</v>
      </c>
      <c r="H3" s="59"/>
      <c r="I3" s="60" t="s">
        <v>54</v>
      </c>
      <c r="J3" s="59" t="s">
        <v>49</v>
      </c>
      <c r="K3" s="59" t="s">
        <v>43</v>
      </c>
      <c r="L3" s="60"/>
      <c r="M3" s="69"/>
      <c r="N3" s="60"/>
      <c r="O3" s="63" t="s">
        <v>47</v>
      </c>
      <c r="P3" s="62" t="s">
        <v>52</v>
      </c>
      <c r="Q3" s="63"/>
      <c r="R3" s="70"/>
      <c r="S3" s="71"/>
      <c r="T3" s="24"/>
      <c r="U3" s="62"/>
      <c r="V3" s="25"/>
      <c r="W3" s="28"/>
      <c r="X3" s="65"/>
      <c r="Y3" s="27"/>
    </row>
    <row r="4" spans="1:25" x14ac:dyDescent="0.35">
      <c r="A4" s="21" t="s">
        <v>55</v>
      </c>
      <c r="B4" s="22">
        <v>44139</v>
      </c>
      <c r="C4" s="66" t="s">
        <v>46</v>
      </c>
      <c r="D4" s="72" t="s">
        <v>44</v>
      </c>
      <c r="E4" s="67"/>
      <c r="F4" s="59" t="s">
        <v>47</v>
      </c>
      <c r="G4" s="73"/>
      <c r="H4" s="59" t="s">
        <v>45</v>
      </c>
      <c r="I4" s="60" t="s">
        <v>56</v>
      </c>
      <c r="J4" s="59" t="s">
        <v>43</v>
      </c>
      <c r="K4" s="59"/>
      <c r="L4" s="60"/>
      <c r="M4" s="69"/>
      <c r="N4" s="60"/>
      <c r="O4" s="62"/>
      <c r="P4" s="62" t="s">
        <v>52</v>
      </c>
      <c r="Q4" s="63" t="s">
        <v>49</v>
      </c>
      <c r="R4" s="62"/>
      <c r="S4" s="71"/>
      <c r="T4" s="24"/>
      <c r="U4" s="63" t="s">
        <v>57</v>
      </c>
      <c r="V4" s="25"/>
      <c r="W4" s="29"/>
      <c r="X4" s="65"/>
      <c r="Y4" s="27"/>
    </row>
    <row r="5" spans="1:25" x14ac:dyDescent="0.35">
      <c r="A5" s="21" t="s">
        <v>58</v>
      </c>
      <c r="B5" s="22">
        <v>44140</v>
      </c>
      <c r="C5" s="66" t="s">
        <v>45</v>
      </c>
      <c r="D5" s="59" t="s">
        <v>44</v>
      </c>
      <c r="E5" s="67"/>
      <c r="F5" s="59"/>
      <c r="G5" s="58"/>
      <c r="H5" s="59" t="s">
        <v>43</v>
      </c>
      <c r="I5" s="60" t="s">
        <v>59</v>
      </c>
      <c r="J5" s="59"/>
      <c r="K5" s="74" t="s">
        <v>60</v>
      </c>
      <c r="L5" s="60"/>
      <c r="M5" s="75" t="s">
        <v>49</v>
      </c>
      <c r="N5" s="60"/>
      <c r="O5" s="62"/>
      <c r="P5" s="62" t="s">
        <v>52</v>
      </c>
      <c r="Q5" s="62"/>
      <c r="R5" s="76" t="s">
        <v>46</v>
      </c>
      <c r="S5" s="64" t="s">
        <v>47</v>
      </c>
      <c r="T5" s="24"/>
      <c r="U5" s="77"/>
      <c r="V5" s="25"/>
      <c r="W5" s="29"/>
      <c r="X5" s="65"/>
      <c r="Y5" s="27"/>
    </row>
    <row r="6" spans="1:25" x14ac:dyDescent="0.35">
      <c r="A6" s="21" t="s">
        <v>61</v>
      </c>
      <c r="B6" s="22">
        <v>44141</v>
      </c>
      <c r="C6" s="66" t="s">
        <v>49</v>
      </c>
      <c r="D6" s="59" t="s">
        <v>44</v>
      </c>
      <c r="E6" s="67"/>
      <c r="F6" s="59" t="s">
        <v>43</v>
      </c>
      <c r="G6" s="58"/>
      <c r="H6" s="59"/>
      <c r="I6" s="60" t="s">
        <v>62</v>
      </c>
      <c r="J6" s="59" t="s">
        <v>45</v>
      </c>
      <c r="K6" s="74" t="s">
        <v>63</v>
      </c>
      <c r="L6" s="60"/>
      <c r="M6" s="78"/>
      <c r="N6" s="60"/>
      <c r="O6" s="63" t="s">
        <v>46</v>
      </c>
      <c r="P6" s="62" t="s">
        <v>52</v>
      </c>
      <c r="Q6" s="62"/>
      <c r="R6" s="70"/>
      <c r="S6" s="64" t="s">
        <v>47</v>
      </c>
      <c r="T6" s="24"/>
      <c r="U6" s="62"/>
      <c r="V6" s="30" t="s">
        <v>64</v>
      </c>
      <c r="W6" s="26"/>
      <c r="X6" s="65"/>
      <c r="Y6" s="27"/>
    </row>
    <row r="7" spans="1:25" x14ac:dyDescent="0.35">
      <c r="A7" s="31" t="s">
        <v>65</v>
      </c>
      <c r="B7" s="32">
        <v>44142</v>
      </c>
      <c r="C7" s="79"/>
      <c r="D7" s="60"/>
      <c r="E7" s="67"/>
      <c r="F7" s="72"/>
      <c r="G7" s="80"/>
      <c r="H7" s="81"/>
      <c r="I7" s="82" t="s">
        <v>37</v>
      </c>
      <c r="J7" s="81"/>
      <c r="K7" s="82" t="s">
        <v>66</v>
      </c>
      <c r="L7" s="60"/>
      <c r="M7" s="83"/>
      <c r="N7" s="81" t="s">
        <v>40</v>
      </c>
      <c r="O7" s="62"/>
      <c r="P7" s="62" t="s">
        <v>52</v>
      </c>
      <c r="Q7" s="63" t="s">
        <v>36</v>
      </c>
      <c r="R7" s="84" t="s">
        <v>38</v>
      </c>
      <c r="S7" s="85" t="s">
        <v>39</v>
      </c>
      <c r="T7" s="86" t="s">
        <v>41</v>
      </c>
      <c r="U7" s="62"/>
      <c r="V7" s="33"/>
      <c r="W7" s="34"/>
      <c r="X7" s="65"/>
      <c r="Y7" s="27"/>
    </row>
    <row r="8" spans="1:25" x14ac:dyDescent="0.35">
      <c r="A8" s="31" t="s">
        <v>67</v>
      </c>
      <c r="B8" s="32">
        <v>44143</v>
      </c>
      <c r="C8" s="79"/>
      <c r="D8" s="60"/>
      <c r="E8" s="67"/>
      <c r="F8" s="60"/>
      <c r="G8" s="80"/>
      <c r="H8" s="81"/>
      <c r="I8" s="81"/>
      <c r="J8" s="81" t="s">
        <v>40</v>
      </c>
      <c r="K8" s="60"/>
      <c r="L8" s="60"/>
      <c r="M8" s="78"/>
      <c r="N8" s="72"/>
      <c r="O8" s="87"/>
      <c r="P8" s="62" t="s">
        <v>52</v>
      </c>
      <c r="Q8" s="63" t="s">
        <v>36</v>
      </c>
      <c r="R8" s="84" t="s">
        <v>38</v>
      </c>
      <c r="S8" s="85"/>
      <c r="T8" s="86" t="s">
        <v>41</v>
      </c>
      <c r="U8" s="62"/>
      <c r="V8" s="33"/>
      <c r="W8" s="34"/>
      <c r="X8" s="65"/>
      <c r="Y8" s="27"/>
    </row>
    <row r="9" spans="1:25" x14ac:dyDescent="0.35">
      <c r="A9" s="21" t="s">
        <v>50</v>
      </c>
      <c r="B9" s="22">
        <v>44144</v>
      </c>
      <c r="C9" s="66" t="s">
        <v>42</v>
      </c>
      <c r="D9" s="60"/>
      <c r="E9" s="88" t="s">
        <v>46</v>
      </c>
      <c r="F9" s="59" t="s">
        <v>44</v>
      </c>
      <c r="G9" s="58"/>
      <c r="H9" s="59" t="s">
        <v>45</v>
      </c>
      <c r="I9" s="72" t="s">
        <v>49</v>
      </c>
      <c r="J9" s="59"/>
      <c r="K9" s="59" t="s">
        <v>43</v>
      </c>
      <c r="L9" s="60"/>
      <c r="M9" s="69"/>
      <c r="N9" s="72"/>
      <c r="O9" s="62"/>
      <c r="P9" s="62" t="s">
        <v>52</v>
      </c>
      <c r="Q9" s="62"/>
      <c r="R9" s="70"/>
      <c r="S9" s="64"/>
      <c r="T9" s="89" t="s">
        <v>47</v>
      </c>
      <c r="U9" s="90"/>
      <c r="V9" s="35"/>
      <c r="W9" s="29"/>
      <c r="X9" s="65"/>
      <c r="Y9" s="27"/>
    </row>
    <row r="10" spans="1:25" x14ac:dyDescent="0.35">
      <c r="A10" s="21" t="s">
        <v>53</v>
      </c>
      <c r="B10" s="22">
        <v>44145</v>
      </c>
      <c r="C10" s="66" t="s">
        <v>49</v>
      </c>
      <c r="D10" s="60"/>
      <c r="E10" s="88" t="s">
        <v>45</v>
      </c>
      <c r="F10" s="59" t="s">
        <v>47</v>
      </c>
      <c r="G10" s="68" t="s">
        <v>44</v>
      </c>
      <c r="H10" s="59"/>
      <c r="I10" s="60" t="s">
        <v>68</v>
      </c>
      <c r="J10" s="60" t="s">
        <v>69</v>
      </c>
      <c r="K10" s="59"/>
      <c r="L10" s="60"/>
      <c r="M10" s="69"/>
      <c r="N10" s="72" t="s">
        <v>46</v>
      </c>
      <c r="O10" s="87"/>
      <c r="P10" s="62" t="s">
        <v>52</v>
      </c>
      <c r="Q10" s="63"/>
      <c r="R10" s="76" t="s">
        <v>43</v>
      </c>
      <c r="S10" s="64"/>
      <c r="T10" s="89"/>
      <c r="U10" s="91" t="s">
        <v>70</v>
      </c>
      <c r="V10" s="35"/>
      <c r="W10" s="29"/>
      <c r="X10" s="65"/>
      <c r="Y10" s="36"/>
    </row>
    <row r="11" spans="1:25" x14ac:dyDescent="0.35">
      <c r="A11" s="31" t="s">
        <v>55</v>
      </c>
      <c r="B11" s="32">
        <v>44146</v>
      </c>
      <c r="C11" s="79"/>
      <c r="D11" s="60"/>
      <c r="E11" s="92" t="s">
        <v>43</v>
      </c>
      <c r="F11" s="93"/>
      <c r="G11" s="80"/>
      <c r="H11" s="93" t="s">
        <v>46</v>
      </c>
      <c r="I11" s="93"/>
      <c r="J11" s="60" t="s">
        <v>71</v>
      </c>
      <c r="K11" s="93" t="s">
        <v>49</v>
      </c>
      <c r="L11" s="60"/>
      <c r="M11" s="75" t="s">
        <v>47</v>
      </c>
      <c r="N11" s="60"/>
      <c r="O11" s="62"/>
      <c r="P11" s="62" t="s">
        <v>52</v>
      </c>
      <c r="Q11" s="62"/>
      <c r="R11" s="94"/>
      <c r="S11" s="71"/>
      <c r="T11" s="95"/>
      <c r="U11" s="91"/>
      <c r="V11" s="37"/>
      <c r="W11" s="38"/>
      <c r="X11" s="65"/>
      <c r="Y11" s="36"/>
    </row>
    <row r="12" spans="1:25" x14ac:dyDescent="0.35">
      <c r="A12" s="39" t="s">
        <v>58</v>
      </c>
      <c r="B12" s="40">
        <v>44147</v>
      </c>
      <c r="C12" s="66"/>
      <c r="D12" s="59"/>
      <c r="E12" s="88"/>
      <c r="F12" s="59" t="s">
        <v>44</v>
      </c>
      <c r="G12" s="58"/>
      <c r="H12" s="59"/>
      <c r="I12" s="59" t="s">
        <v>43</v>
      </c>
      <c r="J12" s="59"/>
      <c r="K12" s="59" t="s">
        <v>46</v>
      </c>
      <c r="L12" s="60"/>
      <c r="M12" s="61" t="s">
        <v>49</v>
      </c>
      <c r="N12" s="60"/>
      <c r="O12" s="62"/>
      <c r="P12" s="62" t="s">
        <v>52</v>
      </c>
      <c r="Q12" s="62"/>
      <c r="R12" s="76" t="s">
        <v>47</v>
      </c>
      <c r="S12" s="64"/>
      <c r="T12" s="89" t="s">
        <v>45</v>
      </c>
      <c r="U12" s="91" t="s">
        <v>72</v>
      </c>
      <c r="V12" s="35"/>
      <c r="W12" s="29"/>
      <c r="X12" s="65"/>
      <c r="Y12" s="36"/>
    </row>
    <row r="13" spans="1:25" x14ac:dyDescent="0.35">
      <c r="A13" s="21" t="s">
        <v>61</v>
      </c>
      <c r="B13" s="22">
        <v>44148</v>
      </c>
      <c r="C13" s="96" t="s">
        <v>42</v>
      </c>
      <c r="D13" s="59" t="s">
        <v>47</v>
      </c>
      <c r="E13" s="97"/>
      <c r="F13" s="60"/>
      <c r="G13" s="68" t="s">
        <v>46</v>
      </c>
      <c r="H13" s="59"/>
      <c r="I13" s="72"/>
      <c r="J13" s="59" t="s">
        <v>73</v>
      </c>
      <c r="K13" s="59"/>
      <c r="L13" s="60"/>
      <c r="M13" s="61" t="s">
        <v>43</v>
      </c>
      <c r="N13" s="72" t="s">
        <v>44</v>
      </c>
      <c r="O13" s="62"/>
      <c r="P13" s="62" t="s">
        <v>52</v>
      </c>
      <c r="Q13" s="63"/>
      <c r="R13" s="76"/>
      <c r="S13" s="64"/>
      <c r="T13" s="89" t="s">
        <v>45</v>
      </c>
      <c r="U13" s="91" t="s">
        <v>49</v>
      </c>
      <c r="V13" s="35"/>
      <c r="W13" s="29"/>
      <c r="X13" s="65"/>
      <c r="Y13" s="36"/>
    </row>
    <row r="14" spans="1:25" x14ac:dyDescent="0.35">
      <c r="A14" s="31" t="s">
        <v>65</v>
      </c>
      <c r="B14" s="32">
        <v>44149</v>
      </c>
      <c r="C14" s="98" t="s">
        <v>38</v>
      </c>
      <c r="D14" s="81" t="s">
        <v>41</v>
      </c>
      <c r="E14" s="99" t="s">
        <v>39</v>
      </c>
      <c r="F14" s="60"/>
      <c r="G14" s="80"/>
      <c r="H14" s="81" t="s">
        <v>36</v>
      </c>
      <c r="I14" s="60"/>
      <c r="J14" s="81" t="s">
        <v>74</v>
      </c>
      <c r="K14" s="81" t="s">
        <v>40</v>
      </c>
      <c r="L14" s="60"/>
      <c r="M14" s="83"/>
      <c r="N14" s="60"/>
      <c r="O14" s="62"/>
      <c r="P14" s="62" t="s">
        <v>52</v>
      </c>
      <c r="Q14" s="62"/>
      <c r="R14" s="84"/>
      <c r="S14" s="85"/>
      <c r="T14" s="86"/>
      <c r="U14" s="41"/>
      <c r="V14" s="33"/>
      <c r="W14" s="34"/>
      <c r="X14" s="65"/>
      <c r="Y14" s="36"/>
    </row>
    <row r="15" spans="1:25" x14ac:dyDescent="0.35">
      <c r="A15" s="31" t="s">
        <v>67</v>
      </c>
      <c r="B15" s="32">
        <v>44150</v>
      </c>
      <c r="C15" s="98" t="s">
        <v>36</v>
      </c>
      <c r="D15" s="81" t="s">
        <v>41</v>
      </c>
      <c r="E15" s="99"/>
      <c r="F15" s="60"/>
      <c r="G15" s="79" t="s">
        <v>38</v>
      </c>
      <c r="H15" s="81" t="s">
        <v>40</v>
      </c>
      <c r="I15" s="82" t="s">
        <v>37</v>
      </c>
      <c r="J15" s="60"/>
      <c r="K15" s="81"/>
      <c r="L15" s="60"/>
      <c r="M15" s="69"/>
      <c r="N15" s="60"/>
      <c r="O15" s="62"/>
      <c r="P15" s="62" t="s">
        <v>52</v>
      </c>
      <c r="Q15" s="62"/>
      <c r="R15" s="84"/>
      <c r="S15" s="85"/>
      <c r="T15" s="86"/>
      <c r="U15" s="42"/>
      <c r="V15" s="33"/>
      <c r="W15" s="34"/>
      <c r="X15" s="65"/>
      <c r="Y15" s="36"/>
    </row>
    <row r="16" spans="1:25" x14ac:dyDescent="0.35">
      <c r="A16" s="21" t="s">
        <v>50</v>
      </c>
      <c r="B16" s="22">
        <v>44151</v>
      </c>
      <c r="C16" s="96"/>
      <c r="D16" s="59" t="s">
        <v>47</v>
      </c>
      <c r="E16" s="88" t="s">
        <v>46</v>
      </c>
      <c r="F16" s="60"/>
      <c r="G16" s="58"/>
      <c r="H16" s="59"/>
      <c r="I16" s="72"/>
      <c r="J16" s="59" t="s">
        <v>42</v>
      </c>
      <c r="K16" s="74" t="s">
        <v>75</v>
      </c>
      <c r="L16" s="60"/>
      <c r="M16" s="61"/>
      <c r="N16" s="59"/>
      <c r="O16" s="76"/>
      <c r="P16" s="76" t="s">
        <v>45</v>
      </c>
      <c r="Q16" s="62"/>
      <c r="R16" s="76" t="s">
        <v>43</v>
      </c>
      <c r="S16" s="64"/>
      <c r="T16" s="89" t="s">
        <v>44</v>
      </c>
      <c r="U16" s="62"/>
      <c r="V16" s="35"/>
      <c r="W16" s="29"/>
      <c r="X16" s="65"/>
      <c r="Y16" s="43" t="s">
        <v>49</v>
      </c>
    </row>
    <row r="17" spans="1:25" x14ac:dyDescent="0.35">
      <c r="A17" s="21" t="s">
        <v>53</v>
      </c>
      <c r="B17" s="22">
        <v>44152</v>
      </c>
      <c r="C17" s="66"/>
      <c r="D17" s="59"/>
      <c r="E17" s="88" t="s">
        <v>43</v>
      </c>
      <c r="F17" s="60"/>
      <c r="G17" s="100" t="s">
        <v>44</v>
      </c>
      <c r="H17" s="59"/>
      <c r="I17" s="60" t="s">
        <v>76</v>
      </c>
      <c r="J17" s="82" t="s">
        <v>77</v>
      </c>
      <c r="K17" s="74" t="s">
        <v>78</v>
      </c>
      <c r="L17" s="60"/>
      <c r="M17" s="75"/>
      <c r="N17" s="72"/>
      <c r="O17" s="76"/>
      <c r="P17" s="76" t="s">
        <v>46</v>
      </c>
      <c r="Q17" s="63"/>
      <c r="R17" s="63"/>
      <c r="S17" s="64" t="s">
        <v>45</v>
      </c>
      <c r="T17" s="89" t="s">
        <v>47</v>
      </c>
      <c r="U17" s="62"/>
      <c r="V17" s="35"/>
      <c r="W17" s="29"/>
      <c r="X17" s="65"/>
      <c r="Y17" s="43" t="s">
        <v>49</v>
      </c>
    </row>
    <row r="18" spans="1:25" x14ac:dyDescent="0.35">
      <c r="A18" s="21" t="s">
        <v>55</v>
      </c>
      <c r="B18" s="22">
        <v>44153</v>
      </c>
      <c r="C18" s="66" t="s">
        <v>46</v>
      </c>
      <c r="D18" s="59"/>
      <c r="E18" s="88"/>
      <c r="F18" s="60"/>
      <c r="G18" s="80"/>
      <c r="H18" s="59" t="s">
        <v>45</v>
      </c>
      <c r="I18" s="59" t="s">
        <v>49</v>
      </c>
      <c r="J18" s="60"/>
      <c r="K18" s="59"/>
      <c r="L18" s="60"/>
      <c r="M18" s="61" t="s">
        <v>79</v>
      </c>
      <c r="N18" s="60"/>
      <c r="O18" s="76" t="s">
        <v>43</v>
      </c>
      <c r="P18" s="76" t="s">
        <v>44</v>
      </c>
      <c r="Q18" s="62"/>
      <c r="R18" s="62"/>
      <c r="S18" s="71"/>
      <c r="T18" s="89" t="s">
        <v>47</v>
      </c>
      <c r="U18" s="62"/>
      <c r="V18" s="35"/>
      <c r="W18" s="29"/>
      <c r="X18" s="65"/>
      <c r="Y18" s="36"/>
    </row>
    <row r="19" spans="1:25" x14ac:dyDescent="0.35">
      <c r="A19" s="21" t="s">
        <v>58</v>
      </c>
      <c r="B19" s="22">
        <v>44154</v>
      </c>
      <c r="C19" s="66"/>
      <c r="D19" s="59" t="s">
        <v>44</v>
      </c>
      <c r="E19" s="88"/>
      <c r="F19" s="60"/>
      <c r="G19" s="68" t="s">
        <v>49</v>
      </c>
      <c r="H19" s="59" t="s">
        <v>45</v>
      </c>
      <c r="I19" s="59" t="s">
        <v>46</v>
      </c>
      <c r="J19" s="59"/>
      <c r="K19" s="59"/>
      <c r="L19" s="60"/>
      <c r="M19" s="61" t="s">
        <v>43</v>
      </c>
      <c r="N19" s="59"/>
      <c r="O19" s="76"/>
      <c r="P19" s="76"/>
      <c r="Q19" s="62"/>
      <c r="R19" s="76"/>
      <c r="S19" s="64"/>
      <c r="T19" s="89" t="s">
        <v>47</v>
      </c>
      <c r="U19" s="62"/>
      <c r="V19" s="35"/>
      <c r="W19" s="29"/>
      <c r="X19" s="65"/>
      <c r="Y19" s="36"/>
    </row>
    <row r="20" spans="1:25" x14ac:dyDescent="0.35">
      <c r="A20" s="21" t="s">
        <v>61</v>
      </c>
      <c r="B20" s="22">
        <v>44155</v>
      </c>
      <c r="C20" s="66" t="s">
        <v>42</v>
      </c>
      <c r="D20" s="59" t="s">
        <v>44</v>
      </c>
      <c r="E20" s="97" t="s">
        <v>47</v>
      </c>
      <c r="F20" s="60"/>
      <c r="G20" s="58"/>
      <c r="H20" s="59" t="s">
        <v>46</v>
      </c>
      <c r="I20" s="59"/>
      <c r="J20" s="59"/>
      <c r="K20" s="74" t="s">
        <v>80</v>
      </c>
      <c r="L20" s="60"/>
      <c r="M20" s="61"/>
      <c r="N20" s="59" t="s">
        <v>45</v>
      </c>
      <c r="O20" s="76"/>
      <c r="P20" s="76" t="s">
        <v>43</v>
      </c>
      <c r="Q20" s="63" t="s">
        <v>49</v>
      </c>
      <c r="R20" s="70"/>
      <c r="S20" s="64"/>
      <c r="T20" s="89"/>
      <c r="U20" s="62"/>
      <c r="V20" s="35"/>
      <c r="W20" s="44"/>
      <c r="X20" s="65"/>
      <c r="Y20" s="36"/>
    </row>
    <row r="21" spans="1:25" x14ac:dyDescent="0.35">
      <c r="A21" s="31" t="s">
        <v>65</v>
      </c>
      <c r="B21" s="32">
        <v>44156</v>
      </c>
      <c r="C21" s="79"/>
      <c r="D21" s="60"/>
      <c r="E21" s="99" t="s">
        <v>41</v>
      </c>
      <c r="F21" s="60"/>
      <c r="G21" s="80"/>
      <c r="H21" s="81"/>
      <c r="I21" s="81" t="s">
        <v>39</v>
      </c>
      <c r="J21" s="81" t="s">
        <v>38</v>
      </c>
      <c r="K21" s="81"/>
      <c r="L21" s="60"/>
      <c r="M21" s="69"/>
      <c r="N21" s="81" t="s">
        <v>36</v>
      </c>
      <c r="O21" s="84" t="s">
        <v>40</v>
      </c>
      <c r="P21" s="84"/>
      <c r="Q21" s="63"/>
      <c r="R21" s="84"/>
      <c r="S21" s="85"/>
      <c r="T21" s="86"/>
      <c r="U21" s="62"/>
      <c r="V21" s="45"/>
      <c r="W21" s="28"/>
      <c r="X21" s="65"/>
      <c r="Y21" s="36"/>
    </row>
    <row r="22" spans="1:25" x14ac:dyDescent="0.35">
      <c r="A22" s="31" t="s">
        <v>67</v>
      </c>
      <c r="B22" s="32">
        <v>44157</v>
      </c>
      <c r="C22" s="79"/>
      <c r="D22" s="60"/>
      <c r="E22" s="99" t="s">
        <v>41</v>
      </c>
      <c r="F22" s="60"/>
      <c r="G22" s="80"/>
      <c r="H22" s="81"/>
      <c r="I22" s="81" t="s">
        <v>38</v>
      </c>
      <c r="J22" s="81" t="s">
        <v>40</v>
      </c>
      <c r="K22" s="81"/>
      <c r="L22" s="60"/>
      <c r="M22" s="69"/>
      <c r="N22" s="81"/>
      <c r="O22" s="63"/>
      <c r="P22" s="84" t="s">
        <v>36</v>
      </c>
      <c r="Q22" s="63"/>
      <c r="R22" s="84"/>
      <c r="S22" s="85"/>
      <c r="T22" s="86"/>
      <c r="U22" s="62"/>
      <c r="V22" s="45"/>
      <c r="W22" s="28"/>
      <c r="X22" s="65"/>
      <c r="Y22" s="36"/>
    </row>
    <row r="23" spans="1:25" x14ac:dyDescent="0.35">
      <c r="A23" s="21" t="s">
        <v>50</v>
      </c>
      <c r="B23" s="22">
        <v>44158</v>
      </c>
      <c r="C23" s="66" t="s">
        <v>42</v>
      </c>
      <c r="D23" s="60"/>
      <c r="E23" s="88" t="s">
        <v>47</v>
      </c>
      <c r="F23" s="60"/>
      <c r="G23" s="68"/>
      <c r="H23" s="59" t="s">
        <v>43</v>
      </c>
      <c r="I23" s="82" t="s">
        <v>81</v>
      </c>
      <c r="J23" s="59"/>
      <c r="K23" s="74" t="s">
        <v>82</v>
      </c>
      <c r="L23" s="60"/>
      <c r="M23" s="75"/>
      <c r="N23" s="72"/>
      <c r="O23" s="62"/>
      <c r="P23" s="63" t="s">
        <v>49</v>
      </c>
      <c r="Q23" s="62"/>
      <c r="R23" s="76" t="s">
        <v>46</v>
      </c>
      <c r="S23" s="64"/>
      <c r="T23" s="89" t="s">
        <v>44</v>
      </c>
      <c r="U23" s="62"/>
      <c r="V23" s="76"/>
      <c r="W23" s="76" t="s">
        <v>45</v>
      </c>
      <c r="X23" s="65"/>
      <c r="Y23" s="36"/>
    </row>
    <row r="24" spans="1:25" x14ac:dyDescent="0.35">
      <c r="A24" s="21" t="s">
        <v>53</v>
      </c>
      <c r="B24" s="22">
        <v>44159</v>
      </c>
      <c r="C24" s="66" t="s">
        <v>45</v>
      </c>
      <c r="D24" s="59" t="s">
        <v>44</v>
      </c>
      <c r="E24" s="88"/>
      <c r="F24" s="60"/>
      <c r="G24" s="58"/>
      <c r="H24" s="59"/>
      <c r="I24" s="60"/>
      <c r="J24" s="59"/>
      <c r="K24" s="101" t="s">
        <v>63</v>
      </c>
      <c r="L24" s="60"/>
      <c r="M24" s="78"/>
      <c r="N24" s="72" t="s">
        <v>46</v>
      </c>
      <c r="O24" s="63" t="s">
        <v>49</v>
      </c>
      <c r="P24" s="76" t="s">
        <v>43</v>
      </c>
      <c r="Q24" s="63"/>
      <c r="R24" s="76"/>
      <c r="S24" s="64"/>
      <c r="T24" s="89" t="s">
        <v>47</v>
      </c>
      <c r="U24" s="62"/>
      <c r="V24" s="102"/>
      <c r="W24" s="76"/>
      <c r="X24" s="65"/>
      <c r="Y24" s="36"/>
    </row>
    <row r="25" spans="1:25" x14ac:dyDescent="0.35">
      <c r="A25" s="21" t="s">
        <v>55</v>
      </c>
      <c r="B25" s="22">
        <v>44160</v>
      </c>
      <c r="C25" s="66" t="s">
        <v>46</v>
      </c>
      <c r="D25" s="59" t="s">
        <v>44</v>
      </c>
      <c r="E25" s="88"/>
      <c r="F25" s="60"/>
      <c r="G25" s="80"/>
      <c r="H25" s="59"/>
      <c r="I25" s="59"/>
      <c r="J25" s="82" t="s">
        <v>83</v>
      </c>
      <c r="K25" s="59"/>
      <c r="L25" s="60"/>
      <c r="M25" s="61"/>
      <c r="N25" s="60"/>
      <c r="O25" s="62"/>
      <c r="P25" s="76"/>
      <c r="Q25" s="63" t="s">
        <v>49</v>
      </c>
      <c r="R25" s="76" t="s">
        <v>43</v>
      </c>
      <c r="S25" s="71"/>
      <c r="T25" s="89" t="s">
        <v>47</v>
      </c>
      <c r="U25" s="62"/>
      <c r="V25" s="62" t="s">
        <v>84</v>
      </c>
      <c r="W25" s="76" t="s">
        <v>45</v>
      </c>
      <c r="X25" s="65"/>
      <c r="Y25" s="43"/>
    </row>
    <row r="26" spans="1:25" x14ac:dyDescent="0.35">
      <c r="A26" s="21" t="s">
        <v>58</v>
      </c>
      <c r="B26" s="22">
        <v>44161</v>
      </c>
      <c r="C26" s="66"/>
      <c r="D26" s="59" t="s">
        <v>44</v>
      </c>
      <c r="E26" s="88" t="s">
        <v>46</v>
      </c>
      <c r="F26" s="59"/>
      <c r="G26" s="68"/>
      <c r="H26" s="59"/>
      <c r="I26" s="59"/>
      <c r="J26" s="60"/>
      <c r="K26" s="59"/>
      <c r="L26" s="60"/>
      <c r="M26" s="61" t="s">
        <v>43</v>
      </c>
      <c r="N26" s="60"/>
      <c r="O26" s="76"/>
      <c r="P26" s="76" t="s">
        <v>47</v>
      </c>
      <c r="Q26" s="62"/>
      <c r="R26" s="63"/>
      <c r="S26" s="64"/>
      <c r="T26" s="103"/>
      <c r="U26" s="62"/>
      <c r="V26" s="62"/>
      <c r="W26" s="76" t="s">
        <v>45</v>
      </c>
      <c r="X26" s="65"/>
      <c r="Y26" s="43" t="s">
        <v>49</v>
      </c>
    </row>
    <row r="27" spans="1:25" x14ac:dyDescent="0.35">
      <c r="A27" s="21" t="s">
        <v>61</v>
      </c>
      <c r="B27" s="22">
        <v>44162</v>
      </c>
      <c r="C27" s="66"/>
      <c r="D27" s="59"/>
      <c r="E27" s="97" t="s">
        <v>46</v>
      </c>
      <c r="F27" s="59" t="s">
        <v>47</v>
      </c>
      <c r="G27" s="58"/>
      <c r="H27" s="59" t="s">
        <v>44</v>
      </c>
      <c r="I27" s="60"/>
      <c r="J27" s="59" t="s">
        <v>42</v>
      </c>
      <c r="K27" s="59" t="s">
        <v>43</v>
      </c>
      <c r="L27" s="60"/>
      <c r="M27" s="61"/>
      <c r="N27" s="60"/>
      <c r="O27" s="87"/>
      <c r="P27" s="76"/>
      <c r="Q27" s="63"/>
      <c r="R27" s="70"/>
      <c r="S27" s="64"/>
      <c r="T27" s="89" t="s">
        <v>45</v>
      </c>
      <c r="U27" s="62"/>
      <c r="V27" s="76"/>
      <c r="W27" s="76"/>
      <c r="X27" s="65"/>
      <c r="Y27" s="43" t="s">
        <v>49</v>
      </c>
    </row>
    <row r="28" spans="1:25" x14ac:dyDescent="0.35">
      <c r="A28" s="31" t="s">
        <v>65</v>
      </c>
      <c r="B28" s="32">
        <v>44163</v>
      </c>
      <c r="C28" s="104" t="s">
        <v>38</v>
      </c>
      <c r="D28" s="81"/>
      <c r="E28" s="99"/>
      <c r="F28" s="81" t="s">
        <v>41</v>
      </c>
      <c r="G28" s="80"/>
      <c r="H28" s="81"/>
      <c r="I28" s="60"/>
      <c r="J28" s="60" t="s">
        <v>85</v>
      </c>
      <c r="K28" s="81"/>
      <c r="L28" s="60"/>
      <c r="M28" s="69"/>
      <c r="N28" s="60"/>
      <c r="O28" s="62"/>
      <c r="P28" s="84" t="s">
        <v>40</v>
      </c>
      <c r="Q28" s="63"/>
      <c r="R28" s="84"/>
      <c r="S28" s="85"/>
      <c r="T28" s="86" t="s">
        <v>39</v>
      </c>
      <c r="U28" s="62"/>
      <c r="V28" s="84" t="s">
        <v>36</v>
      </c>
      <c r="W28" s="84"/>
      <c r="X28" s="65"/>
      <c r="Y28" s="36"/>
    </row>
    <row r="29" spans="1:25" x14ac:dyDescent="0.35">
      <c r="A29" s="31" t="s">
        <v>67</v>
      </c>
      <c r="B29" s="32">
        <v>44164</v>
      </c>
      <c r="C29" s="104" t="s">
        <v>38</v>
      </c>
      <c r="D29" s="81"/>
      <c r="E29" s="99"/>
      <c r="F29" s="81" t="s">
        <v>41</v>
      </c>
      <c r="G29" s="79" t="s">
        <v>40</v>
      </c>
      <c r="H29" s="81"/>
      <c r="I29" s="101"/>
      <c r="J29" s="60" t="s">
        <v>86</v>
      </c>
      <c r="K29" s="81"/>
      <c r="L29" s="60"/>
      <c r="M29" s="75"/>
      <c r="N29" s="60"/>
      <c r="O29" s="87"/>
      <c r="P29" s="84"/>
      <c r="Q29" s="63"/>
      <c r="R29" s="84"/>
      <c r="S29" s="85"/>
      <c r="T29" s="103"/>
      <c r="U29" s="62"/>
      <c r="V29" s="84" t="s">
        <v>36</v>
      </c>
      <c r="W29" s="84"/>
      <c r="X29" s="65"/>
      <c r="Y29" s="36"/>
    </row>
    <row r="30" spans="1:25" x14ac:dyDescent="0.35">
      <c r="A30" s="21" t="s">
        <v>50</v>
      </c>
      <c r="B30" s="22">
        <v>44165</v>
      </c>
      <c r="C30" s="105" t="s">
        <v>42</v>
      </c>
      <c r="D30" s="60"/>
      <c r="E30" s="88" t="s">
        <v>46</v>
      </c>
      <c r="F30" s="59" t="s">
        <v>44</v>
      </c>
      <c r="G30" s="58"/>
      <c r="H30" s="59" t="s">
        <v>45</v>
      </c>
      <c r="I30" s="59"/>
      <c r="J30" s="82" t="s">
        <v>74</v>
      </c>
      <c r="K30" s="59" t="s">
        <v>43</v>
      </c>
      <c r="L30" s="60"/>
      <c r="M30" s="61"/>
      <c r="N30" s="59"/>
      <c r="O30" s="62"/>
      <c r="P30" s="62" t="s">
        <v>52</v>
      </c>
      <c r="Q30" s="62"/>
      <c r="R30" s="63"/>
      <c r="S30" s="64"/>
      <c r="T30" s="103"/>
      <c r="U30" s="62"/>
      <c r="V30" s="76"/>
      <c r="W30" s="76" t="s">
        <v>47</v>
      </c>
      <c r="X30" s="65"/>
      <c r="Y30" s="43" t="s">
        <v>49</v>
      </c>
    </row>
    <row r="31" spans="1:25" x14ac:dyDescent="0.35">
      <c r="A31" s="21" t="s">
        <v>53</v>
      </c>
      <c r="B31" s="22">
        <v>44166</v>
      </c>
      <c r="C31" s="106"/>
      <c r="D31" s="60"/>
      <c r="E31" s="88" t="s">
        <v>46</v>
      </c>
      <c r="F31" s="59"/>
      <c r="G31" s="100"/>
      <c r="H31" s="59" t="s">
        <v>43</v>
      </c>
      <c r="I31" s="82" t="s">
        <v>81</v>
      </c>
      <c r="J31" s="60"/>
      <c r="K31" s="59"/>
      <c r="L31" s="60"/>
      <c r="M31" s="61" t="s">
        <v>44</v>
      </c>
      <c r="N31" s="60"/>
      <c r="O31" s="76"/>
      <c r="P31" s="62" t="s">
        <v>52</v>
      </c>
      <c r="Q31" s="63" t="s">
        <v>49</v>
      </c>
      <c r="R31" s="70"/>
      <c r="S31" s="64"/>
      <c r="T31" s="103"/>
      <c r="U31" s="91" t="s">
        <v>45</v>
      </c>
      <c r="V31" s="76"/>
      <c r="W31" s="76" t="s">
        <v>47</v>
      </c>
      <c r="X31" s="107"/>
      <c r="Y31" s="43"/>
    </row>
    <row r="32" spans="1:25" x14ac:dyDescent="0.35">
      <c r="A32" s="21" t="s">
        <v>55</v>
      </c>
      <c r="B32" s="22">
        <v>44167</v>
      </c>
      <c r="C32" s="105" t="s">
        <v>46</v>
      </c>
      <c r="D32" s="60"/>
      <c r="E32" s="88" t="s">
        <v>43</v>
      </c>
      <c r="F32" s="59" t="s">
        <v>44</v>
      </c>
      <c r="G32" s="80"/>
      <c r="H32" s="59"/>
      <c r="I32" s="60"/>
      <c r="J32" s="59" t="s">
        <v>49</v>
      </c>
      <c r="K32" s="59"/>
      <c r="L32" s="60"/>
      <c r="M32" s="78"/>
      <c r="N32" s="60"/>
      <c r="O32" s="63"/>
      <c r="P32" s="62" t="s">
        <v>52</v>
      </c>
      <c r="Q32" s="63"/>
      <c r="R32" s="62"/>
      <c r="S32" s="71"/>
      <c r="T32" s="103"/>
      <c r="U32" s="46"/>
      <c r="V32" s="76" t="s">
        <v>45</v>
      </c>
      <c r="W32" s="76" t="s">
        <v>47</v>
      </c>
      <c r="X32" s="107" t="s">
        <v>87</v>
      </c>
      <c r="Y32" s="43"/>
    </row>
    <row r="33" spans="1:25" x14ac:dyDescent="0.35">
      <c r="A33" s="21" t="s">
        <v>58</v>
      </c>
      <c r="B33" s="22">
        <v>44168</v>
      </c>
      <c r="C33" s="105" t="s">
        <v>45</v>
      </c>
      <c r="D33" s="60"/>
      <c r="E33" s="88"/>
      <c r="F33" s="59" t="s">
        <v>43</v>
      </c>
      <c r="G33" s="68" t="s">
        <v>46</v>
      </c>
      <c r="H33" s="59"/>
      <c r="I33" s="60" t="s">
        <v>88</v>
      </c>
      <c r="J33" s="60" t="s">
        <v>89</v>
      </c>
      <c r="K33" s="74" t="s">
        <v>90</v>
      </c>
      <c r="L33" s="60"/>
      <c r="M33" s="61"/>
      <c r="N33" s="60"/>
      <c r="O33" s="70"/>
      <c r="P33" s="62" t="s">
        <v>52</v>
      </c>
      <c r="Q33" s="62"/>
      <c r="R33" s="76" t="s">
        <v>44</v>
      </c>
      <c r="S33" s="64"/>
      <c r="T33" s="103"/>
      <c r="U33" s="77"/>
      <c r="V33" s="76" t="s">
        <v>47</v>
      </c>
      <c r="W33" s="76" t="s">
        <v>91</v>
      </c>
      <c r="X33" s="107"/>
      <c r="Y33" s="43" t="s">
        <v>49</v>
      </c>
    </row>
    <row r="34" spans="1:25" x14ac:dyDescent="0.35">
      <c r="A34" s="21" t="s">
        <v>61</v>
      </c>
      <c r="B34" s="22">
        <v>44169</v>
      </c>
      <c r="C34" s="105" t="s">
        <v>42</v>
      </c>
      <c r="D34" s="59" t="s">
        <v>46</v>
      </c>
      <c r="E34" s="67"/>
      <c r="F34" s="72"/>
      <c r="G34" s="58"/>
      <c r="H34" s="59" t="s">
        <v>47</v>
      </c>
      <c r="I34" s="59" t="s">
        <v>43</v>
      </c>
      <c r="J34" s="60" t="s">
        <v>92</v>
      </c>
      <c r="K34" s="59"/>
      <c r="L34" s="60"/>
      <c r="M34" s="69"/>
      <c r="N34" s="59" t="s">
        <v>44</v>
      </c>
      <c r="O34" s="70"/>
      <c r="P34" s="62" t="s">
        <v>52</v>
      </c>
      <c r="Q34" s="62"/>
      <c r="R34" s="70"/>
      <c r="S34" s="64"/>
      <c r="T34" s="103"/>
      <c r="U34" s="91" t="s">
        <v>45</v>
      </c>
      <c r="V34" s="76"/>
      <c r="W34" s="76"/>
      <c r="X34" s="107" t="s">
        <v>49</v>
      </c>
      <c r="Y34" s="43"/>
    </row>
    <row r="35" spans="1:25" x14ac:dyDescent="0.35">
      <c r="A35" s="31" t="s">
        <v>65</v>
      </c>
      <c r="B35" s="32">
        <v>44170</v>
      </c>
      <c r="C35" s="108"/>
      <c r="D35" s="81" t="s">
        <v>38</v>
      </c>
      <c r="E35" s="99" t="s">
        <v>40</v>
      </c>
      <c r="F35" s="60"/>
      <c r="G35" s="80"/>
      <c r="H35" s="81" t="s">
        <v>41</v>
      </c>
      <c r="I35" s="81"/>
      <c r="J35" s="60" t="s">
        <v>93</v>
      </c>
      <c r="K35" s="60"/>
      <c r="L35" s="60"/>
      <c r="M35" s="75"/>
      <c r="N35" s="81" t="s">
        <v>39</v>
      </c>
      <c r="O35" s="62"/>
      <c r="P35" s="62" t="s">
        <v>52</v>
      </c>
      <c r="Q35" s="62"/>
      <c r="R35" s="84"/>
      <c r="S35" s="85"/>
      <c r="T35" s="86"/>
      <c r="U35" s="91" t="s">
        <v>36</v>
      </c>
      <c r="V35" s="63"/>
      <c r="W35" s="84"/>
      <c r="X35" s="109"/>
      <c r="Y35" s="36"/>
    </row>
    <row r="36" spans="1:25" x14ac:dyDescent="0.35">
      <c r="A36" s="31" t="s">
        <v>67</v>
      </c>
      <c r="B36" s="32">
        <v>44171</v>
      </c>
      <c r="C36" s="108"/>
      <c r="D36" s="81"/>
      <c r="E36" s="99"/>
      <c r="F36" s="60"/>
      <c r="G36" s="80"/>
      <c r="H36" s="81" t="s">
        <v>41</v>
      </c>
      <c r="I36" s="81" t="s">
        <v>38</v>
      </c>
      <c r="J36" s="60" t="s">
        <v>94</v>
      </c>
      <c r="K36" s="60"/>
      <c r="L36" s="60"/>
      <c r="M36" s="83"/>
      <c r="N36" s="81" t="s">
        <v>40</v>
      </c>
      <c r="O36" s="62"/>
      <c r="P36" s="62" t="s">
        <v>52</v>
      </c>
      <c r="Q36" s="62"/>
      <c r="R36" s="84"/>
      <c r="S36" s="85"/>
      <c r="T36" s="86"/>
      <c r="U36" s="91" t="s">
        <v>36</v>
      </c>
      <c r="V36" s="62"/>
      <c r="W36" s="102"/>
      <c r="X36" s="109"/>
      <c r="Y36" s="36"/>
    </row>
    <row r="37" spans="1:25" x14ac:dyDescent="0.35">
      <c r="A37" s="21" t="s">
        <v>50</v>
      </c>
      <c r="B37" s="22">
        <v>44172</v>
      </c>
      <c r="C37" s="105" t="s">
        <v>42</v>
      </c>
      <c r="D37" s="59"/>
      <c r="E37" s="67"/>
      <c r="F37" s="59" t="s">
        <v>45</v>
      </c>
      <c r="G37" s="68" t="s">
        <v>44</v>
      </c>
      <c r="H37" s="59"/>
      <c r="I37" s="82" t="s">
        <v>81</v>
      </c>
      <c r="J37" s="59"/>
      <c r="K37" s="60"/>
      <c r="L37" s="60"/>
      <c r="M37" s="61" t="s">
        <v>43</v>
      </c>
      <c r="N37" s="72"/>
      <c r="O37" s="76" t="s">
        <v>46</v>
      </c>
      <c r="P37" s="62" t="s">
        <v>52</v>
      </c>
      <c r="Q37" s="62"/>
      <c r="R37" s="76"/>
      <c r="S37" s="64"/>
      <c r="T37" s="89" t="s">
        <v>47</v>
      </c>
      <c r="U37" s="91"/>
      <c r="V37" s="110"/>
      <c r="W37" s="77"/>
      <c r="X37" s="65"/>
      <c r="Y37" s="43" t="s">
        <v>49</v>
      </c>
    </row>
    <row r="38" spans="1:25" x14ac:dyDescent="0.35">
      <c r="A38" s="21" t="s">
        <v>53</v>
      </c>
      <c r="B38" s="22">
        <v>44173</v>
      </c>
      <c r="C38" s="66" t="s">
        <v>46</v>
      </c>
      <c r="D38" s="59" t="s">
        <v>44</v>
      </c>
      <c r="E38" s="88"/>
      <c r="F38" s="59" t="s">
        <v>49</v>
      </c>
      <c r="G38" s="58"/>
      <c r="H38" s="59"/>
      <c r="I38" s="46"/>
      <c r="J38" s="59"/>
      <c r="K38" s="60"/>
      <c r="L38" s="60"/>
      <c r="M38" s="61"/>
      <c r="N38" s="72" t="s">
        <v>45</v>
      </c>
      <c r="O38" s="62"/>
      <c r="P38" s="62" t="s">
        <v>52</v>
      </c>
      <c r="Q38" s="62"/>
      <c r="R38" s="76" t="s">
        <v>43</v>
      </c>
      <c r="S38" s="64"/>
      <c r="T38" s="89" t="s">
        <v>47</v>
      </c>
      <c r="U38" s="91"/>
      <c r="V38" s="76"/>
      <c r="W38" s="47"/>
      <c r="X38" s="107"/>
      <c r="Y38" s="43"/>
    </row>
    <row r="39" spans="1:25" x14ac:dyDescent="0.35">
      <c r="A39" s="21" t="s">
        <v>55</v>
      </c>
      <c r="B39" s="22">
        <v>44174</v>
      </c>
      <c r="C39" s="66"/>
      <c r="D39" s="59" t="s">
        <v>44</v>
      </c>
      <c r="E39" s="88" t="s">
        <v>46</v>
      </c>
      <c r="F39" s="59"/>
      <c r="G39" s="80"/>
      <c r="H39" s="59"/>
      <c r="I39" s="59"/>
      <c r="J39" s="59"/>
      <c r="K39" s="59" t="s">
        <v>43</v>
      </c>
      <c r="L39" s="60"/>
      <c r="M39" s="69"/>
      <c r="N39" s="60"/>
      <c r="O39" s="62"/>
      <c r="P39" s="62" t="s">
        <v>52</v>
      </c>
      <c r="Q39" s="62"/>
      <c r="R39" s="76"/>
      <c r="S39" s="71"/>
      <c r="T39" s="89" t="s">
        <v>47</v>
      </c>
      <c r="U39" s="91" t="s">
        <v>45</v>
      </c>
      <c r="V39" s="76"/>
      <c r="W39" s="77"/>
      <c r="X39" s="107"/>
      <c r="Y39" s="43" t="s">
        <v>49</v>
      </c>
    </row>
    <row r="40" spans="1:25" x14ac:dyDescent="0.35">
      <c r="A40" s="21" t="s">
        <v>58</v>
      </c>
      <c r="B40" s="22">
        <v>44175</v>
      </c>
      <c r="C40" s="66"/>
      <c r="D40" s="59" t="s">
        <v>44</v>
      </c>
      <c r="E40" s="88" t="s">
        <v>47</v>
      </c>
      <c r="F40" s="59" t="s">
        <v>46</v>
      </c>
      <c r="G40" s="68"/>
      <c r="H40" s="59" t="s">
        <v>43</v>
      </c>
      <c r="I40" s="72"/>
      <c r="J40" s="59"/>
      <c r="K40" s="59"/>
      <c r="L40" s="60"/>
      <c r="M40" s="69"/>
      <c r="N40" s="60"/>
      <c r="O40" s="76"/>
      <c r="P40" s="62" t="s">
        <v>52</v>
      </c>
      <c r="Q40" s="62"/>
      <c r="R40" s="76"/>
      <c r="S40" s="64"/>
      <c r="T40" s="89"/>
      <c r="U40" s="77"/>
      <c r="V40" s="76" t="s">
        <v>45</v>
      </c>
      <c r="W40" s="77"/>
      <c r="X40" s="107"/>
      <c r="Y40" s="43" t="s">
        <v>49</v>
      </c>
    </row>
    <row r="41" spans="1:25" x14ac:dyDescent="0.35">
      <c r="A41" s="21" t="s">
        <v>61</v>
      </c>
      <c r="B41" s="22">
        <v>44176</v>
      </c>
      <c r="C41" s="66" t="s">
        <v>42</v>
      </c>
      <c r="D41" s="59"/>
      <c r="E41" s="97" t="s">
        <v>44</v>
      </c>
      <c r="F41" s="59" t="s">
        <v>46</v>
      </c>
      <c r="G41" s="58"/>
      <c r="H41" s="59"/>
      <c r="I41" s="60" t="s">
        <v>95</v>
      </c>
      <c r="J41" s="59" t="s">
        <v>43</v>
      </c>
      <c r="K41" s="59"/>
      <c r="L41" s="60"/>
      <c r="M41" s="75"/>
      <c r="N41" s="72"/>
      <c r="O41" s="76"/>
      <c r="P41" s="62" t="s">
        <v>52</v>
      </c>
      <c r="Q41" s="63"/>
      <c r="R41" s="70"/>
      <c r="S41" s="64"/>
      <c r="T41" s="89" t="s">
        <v>47</v>
      </c>
      <c r="U41" s="91" t="s">
        <v>45</v>
      </c>
      <c r="V41" s="76"/>
      <c r="W41" s="77"/>
      <c r="X41" s="107" t="s">
        <v>49</v>
      </c>
      <c r="Y41" s="43"/>
    </row>
    <row r="42" spans="1:25" x14ac:dyDescent="0.35">
      <c r="A42" s="31" t="s">
        <v>65</v>
      </c>
      <c r="B42" s="32">
        <v>44177</v>
      </c>
      <c r="C42" s="79"/>
      <c r="D42" s="81"/>
      <c r="E42" s="99"/>
      <c r="F42" s="81"/>
      <c r="G42" s="80"/>
      <c r="H42" s="81"/>
      <c r="I42" s="81"/>
      <c r="J42" s="81"/>
      <c r="K42" s="81" t="s">
        <v>40</v>
      </c>
      <c r="L42" s="60"/>
      <c r="M42" s="83" t="s">
        <v>36</v>
      </c>
      <c r="N42" s="60"/>
      <c r="O42" s="84" t="s">
        <v>38</v>
      </c>
      <c r="P42" s="62" t="s">
        <v>52</v>
      </c>
      <c r="Q42" s="63"/>
      <c r="R42" s="84"/>
      <c r="S42" s="85"/>
      <c r="T42" s="86" t="s">
        <v>41</v>
      </c>
      <c r="U42" s="91" t="s">
        <v>39</v>
      </c>
      <c r="V42" s="84"/>
      <c r="W42" s="48"/>
      <c r="X42" s="109"/>
      <c r="Y42" s="36"/>
    </row>
    <row r="43" spans="1:25" x14ac:dyDescent="0.35">
      <c r="A43" s="31" t="s">
        <v>67</v>
      </c>
      <c r="B43" s="32">
        <v>44178</v>
      </c>
      <c r="C43" s="79"/>
      <c r="D43" s="81"/>
      <c r="E43" s="99"/>
      <c r="F43" s="81"/>
      <c r="G43" s="79" t="s">
        <v>38</v>
      </c>
      <c r="H43" s="81"/>
      <c r="I43" s="81"/>
      <c r="J43" s="81"/>
      <c r="K43" s="81"/>
      <c r="L43" s="60"/>
      <c r="M43" s="83"/>
      <c r="N43" s="60"/>
      <c r="O43" s="84" t="s">
        <v>40</v>
      </c>
      <c r="P43" s="62" t="s">
        <v>52</v>
      </c>
      <c r="Q43" s="63"/>
      <c r="R43" s="84"/>
      <c r="S43" s="85"/>
      <c r="T43" s="86" t="s">
        <v>41</v>
      </c>
      <c r="U43" s="91" t="s">
        <v>91</v>
      </c>
      <c r="V43" s="84" t="s">
        <v>36</v>
      </c>
      <c r="W43" s="49"/>
      <c r="X43" s="109"/>
      <c r="Y43" s="36"/>
    </row>
    <row r="44" spans="1:25" x14ac:dyDescent="0.35">
      <c r="A44" s="21" t="s">
        <v>50</v>
      </c>
      <c r="B44" s="22">
        <v>44179</v>
      </c>
      <c r="C44" s="66" t="s">
        <v>42</v>
      </c>
      <c r="D44" s="59"/>
      <c r="E44" s="50"/>
      <c r="F44" s="51" t="s">
        <v>43</v>
      </c>
      <c r="G44" s="58"/>
      <c r="H44" s="59"/>
      <c r="I44" s="59"/>
      <c r="J44" s="59"/>
      <c r="K44" s="72"/>
      <c r="L44" s="60"/>
      <c r="M44" s="59" t="s">
        <v>46</v>
      </c>
      <c r="N44" s="59" t="s">
        <v>45</v>
      </c>
      <c r="O44" s="76"/>
      <c r="P44" s="76" t="s">
        <v>44</v>
      </c>
      <c r="Q44" s="62"/>
      <c r="R44" s="70"/>
      <c r="S44" s="64"/>
      <c r="T44" s="111" t="s">
        <v>47</v>
      </c>
      <c r="U44" s="112"/>
      <c r="V44" s="76" t="s">
        <v>91</v>
      </c>
      <c r="W44" s="77"/>
      <c r="X44" s="65"/>
      <c r="Y44" s="43" t="s">
        <v>49</v>
      </c>
    </row>
    <row r="45" spans="1:25" x14ac:dyDescent="0.35">
      <c r="A45" s="21" t="s">
        <v>53</v>
      </c>
      <c r="B45" s="22">
        <v>44180</v>
      </c>
      <c r="C45" s="66"/>
      <c r="D45" s="59" t="s">
        <v>44</v>
      </c>
      <c r="E45" s="113" t="s">
        <v>47</v>
      </c>
      <c r="F45" s="59"/>
      <c r="G45" s="68"/>
      <c r="H45" s="59"/>
      <c r="I45" s="59" t="s">
        <v>43</v>
      </c>
      <c r="J45" s="59"/>
      <c r="K45" s="60" t="s">
        <v>63</v>
      </c>
      <c r="L45" s="60"/>
      <c r="M45" s="60"/>
      <c r="N45" s="72" t="s">
        <v>46</v>
      </c>
      <c r="O45" s="76"/>
      <c r="P45" s="76" t="s">
        <v>45</v>
      </c>
      <c r="Q45" s="62"/>
      <c r="R45" s="63"/>
      <c r="S45" s="64"/>
      <c r="T45" s="111"/>
      <c r="U45" s="112" t="s">
        <v>49</v>
      </c>
      <c r="V45" s="76"/>
      <c r="W45" s="77"/>
      <c r="X45" s="107"/>
      <c r="Y45" s="43"/>
    </row>
    <row r="46" spans="1:25" x14ac:dyDescent="0.35">
      <c r="A46" s="21" t="s">
        <v>55</v>
      </c>
      <c r="B46" s="22">
        <v>44181</v>
      </c>
      <c r="C46" s="66"/>
      <c r="D46" s="59" t="s">
        <v>44</v>
      </c>
      <c r="E46" s="113" t="s">
        <v>47</v>
      </c>
      <c r="F46" s="59" t="s">
        <v>45</v>
      </c>
      <c r="G46" s="80"/>
      <c r="H46" s="59" t="s">
        <v>46</v>
      </c>
      <c r="I46" s="59"/>
      <c r="J46" s="82" t="s">
        <v>77</v>
      </c>
      <c r="K46" s="59"/>
      <c r="L46" s="60"/>
      <c r="M46" s="60"/>
      <c r="N46" s="60"/>
      <c r="O46" s="76"/>
      <c r="P46" s="76" t="s">
        <v>43</v>
      </c>
      <c r="Q46" s="62"/>
      <c r="R46" s="62"/>
      <c r="S46" s="71"/>
      <c r="T46" s="111"/>
      <c r="U46" s="62"/>
      <c r="V46" s="76"/>
      <c r="W46" s="77"/>
      <c r="X46" s="107"/>
      <c r="Y46" s="43" t="s">
        <v>49</v>
      </c>
    </row>
    <row r="47" spans="1:25" x14ac:dyDescent="0.35">
      <c r="A47" s="21" t="s">
        <v>58</v>
      </c>
      <c r="B47" s="22">
        <v>44182</v>
      </c>
      <c r="C47" s="66"/>
      <c r="D47" s="59" t="s">
        <v>44</v>
      </c>
      <c r="E47" s="113" t="s">
        <v>43</v>
      </c>
      <c r="F47" s="59" t="s">
        <v>46</v>
      </c>
      <c r="G47" s="58"/>
      <c r="H47" s="59"/>
      <c r="I47" s="59"/>
      <c r="J47" s="60"/>
      <c r="K47" s="72"/>
      <c r="L47" s="60"/>
      <c r="M47" s="72"/>
      <c r="N47" s="60"/>
      <c r="O47" s="76"/>
      <c r="P47" s="62" t="s">
        <v>48</v>
      </c>
      <c r="Q47" s="62"/>
      <c r="R47" s="76"/>
      <c r="S47" s="64"/>
      <c r="T47" s="111" t="s">
        <v>45</v>
      </c>
      <c r="U47" s="62"/>
      <c r="V47" s="76"/>
      <c r="W47" s="76" t="s">
        <v>47</v>
      </c>
      <c r="X47" s="107" t="s">
        <v>49</v>
      </c>
      <c r="Y47" s="52"/>
    </row>
    <row r="48" spans="1:25" x14ac:dyDescent="0.35">
      <c r="A48" s="21" t="s">
        <v>61</v>
      </c>
      <c r="B48" s="22">
        <v>44183</v>
      </c>
      <c r="C48" s="66"/>
      <c r="D48" s="72"/>
      <c r="E48" s="114"/>
      <c r="F48" s="60"/>
      <c r="G48" s="58"/>
      <c r="H48" s="59" t="s">
        <v>46</v>
      </c>
      <c r="I48" s="72"/>
      <c r="J48" s="59" t="s">
        <v>42</v>
      </c>
      <c r="K48" s="72" t="s">
        <v>96</v>
      </c>
      <c r="L48" s="60"/>
      <c r="M48" s="59" t="s">
        <v>47</v>
      </c>
      <c r="N48" s="60"/>
      <c r="O48" s="76" t="s">
        <v>44</v>
      </c>
      <c r="P48" s="62" t="s">
        <v>48</v>
      </c>
      <c r="Q48" s="63" t="s">
        <v>49</v>
      </c>
      <c r="R48" s="76" t="s">
        <v>43</v>
      </c>
      <c r="S48" s="64"/>
      <c r="T48" s="111" t="s">
        <v>45</v>
      </c>
      <c r="U48" s="62"/>
      <c r="V48" s="102"/>
      <c r="W48" s="102"/>
      <c r="X48" s="107"/>
      <c r="Y48" s="52"/>
    </row>
    <row r="49" spans="1:25" x14ac:dyDescent="0.35">
      <c r="A49" s="31" t="s">
        <v>65</v>
      </c>
      <c r="B49" s="32">
        <v>44184</v>
      </c>
      <c r="C49" s="79" t="s">
        <v>36</v>
      </c>
      <c r="D49" s="81" t="s">
        <v>38</v>
      </c>
      <c r="E49" s="115"/>
      <c r="F49" s="60"/>
      <c r="G49" s="80"/>
      <c r="H49" s="81"/>
      <c r="I49" s="82" t="s">
        <v>37</v>
      </c>
      <c r="J49" s="81"/>
      <c r="K49" s="60"/>
      <c r="L49" s="60"/>
      <c r="M49" s="81" t="s">
        <v>40</v>
      </c>
      <c r="N49" s="81" t="s">
        <v>41</v>
      </c>
      <c r="O49" s="87"/>
      <c r="P49" s="62" t="s">
        <v>48</v>
      </c>
      <c r="Q49" s="63"/>
      <c r="R49" s="84"/>
      <c r="S49" s="85"/>
      <c r="T49" s="116"/>
      <c r="U49" s="62"/>
      <c r="V49" s="62"/>
      <c r="W49" s="84" t="s">
        <v>39</v>
      </c>
      <c r="X49" s="65"/>
      <c r="Y49" s="36"/>
    </row>
    <row r="50" spans="1:25" x14ac:dyDescent="0.35">
      <c r="A50" s="31" t="s">
        <v>67</v>
      </c>
      <c r="B50" s="32">
        <v>44185</v>
      </c>
      <c r="C50" s="79"/>
      <c r="D50" s="81"/>
      <c r="E50" s="115"/>
      <c r="F50" s="60"/>
      <c r="G50" s="79" t="s">
        <v>38</v>
      </c>
      <c r="H50" s="81"/>
      <c r="I50" s="60"/>
      <c r="J50" s="81" t="s">
        <v>40</v>
      </c>
      <c r="K50" s="82" t="s">
        <v>97</v>
      </c>
      <c r="L50" s="60"/>
      <c r="M50" s="81"/>
      <c r="N50" s="81" t="s">
        <v>41</v>
      </c>
      <c r="O50" s="62"/>
      <c r="P50" s="62" t="s">
        <v>48</v>
      </c>
      <c r="Q50" s="62"/>
      <c r="R50" s="84"/>
      <c r="S50" s="85"/>
      <c r="T50" s="116"/>
      <c r="U50" s="62"/>
      <c r="V50" s="62"/>
      <c r="W50" s="84" t="s">
        <v>36</v>
      </c>
      <c r="X50" s="65"/>
      <c r="Y50" s="36"/>
    </row>
    <row r="51" spans="1:25" x14ac:dyDescent="0.35">
      <c r="A51" s="53" t="s">
        <v>50</v>
      </c>
      <c r="B51" s="54">
        <v>44186</v>
      </c>
      <c r="C51" s="66" t="s">
        <v>42</v>
      </c>
      <c r="D51" s="59" t="s">
        <v>44</v>
      </c>
      <c r="E51" s="115"/>
      <c r="F51" s="60"/>
      <c r="G51" s="117" t="s">
        <v>43</v>
      </c>
      <c r="H51" s="59"/>
      <c r="I51" s="60"/>
      <c r="J51" s="59"/>
      <c r="K51" s="60"/>
      <c r="L51" s="60"/>
      <c r="M51" s="60"/>
      <c r="N51" s="60"/>
      <c r="O51" s="76" t="s">
        <v>46</v>
      </c>
      <c r="P51" s="62" t="s">
        <v>48</v>
      </c>
      <c r="Q51" s="62"/>
      <c r="R51" s="62"/>
      <c r="S51" s="64" t="s">
        <v>45</v>
      </c>
      <c r="T51" s="111" t="s">
        <v>47</v>
      </c>
      <c r="U51" s="62"/>
      <c r="V51" s="118" t="s">
        <v>49</v>
      </c>
      <c r="W51" s="118"/>
      <c r="X51" s="65"/>
      <c r="Y51" s="46"/>
    </row>
    <row r="52" spans="1:25" x14ac:dyDescent="0.35">
      <c r="A52" s="53" t="s">
        <v>53</v>
      </c>
      <c r="B52" s="54">
        <v>44187</v>
      </c>
      <c r="C52" s="66"/>
      <c r="D52" s="59" t="s">
        <v>44</v>
      </c>
      <c r="E52" s="115"/>
      <c r="F52" s="60"/>
      <c r="G52" s="68"/>
      <c r="H52" s="59" t="s">
        <v>46</v>
      </c>
      <c r="I52" s="60"/>
      <c r="J52" s="59"/>
      <c r="K52" s="60"/>
      <c r="L52" s="60"/>
      <c r="M52" s="60"/>
      <c r="N52" s="60"/>
      <c r="O52" s="76" t="s">
        <v>43</v>
      </c>
      <c r="P52" s="62" t="s">
        <v>48</v>
      </c>
      <c r="Q52" s="62"/>
      <c r="R52" s="62"/>
      <c r="S52" s="64"/>
      <c r="T52" s="111" t="s">
        <v>47</v>
      </c>
      <c r="U52" s="62"/>
      <c r="V52" s="118" t="s">
        <v>45</v>
      </c>
      <c r="W52" s="118" t="s">
        <v>49</v>
      </c>
      <c r="X52" s="65"/>
      <c r="Y52" s="46"/>
    </row>
    <row r="53" spans="1:25" x14ac:dyDescent="0.35">
      <c r="A53" s="53" t="s">
        <v>55</v>
      </c>
      <c r="B53" s="54">
        <v>44188</v>
      </c>
      <c r="C53" s="66"/>
      <c r="D53" s="60"/>
      <c r="E53" s="115"/>
      <c r="F53" s="60"/>
      <c r="G53" s="80"/>
      <c r="H53" s="59" t="s">
        <v>44</v>
      </c>
      <c r="I53" s="60"/>
      <c r="J53" s="59" t="s">
        <v>43</v>
      </c>
      <c r="K53" s="60"/>
      <c r="L53" s="60"/>
      <c r="M53" s="72" t="s">
        <v>46</v>
      </c>
      <c r="N53" s="60"/>
      <c r="O53" s="63"/>
      <c r="P53" s="62" t="s">
        <v>48</v>
      </c>
      <c r="Q53" s="62"/>
      <c r="R53" s="62"/>
      <c r="S53" s="64"/>
      <c r="T53" s="111" t="s">
        <v>47</v>
      </c>
      <c r="U53" s="62"/>
      <c r="V53" s="72" t="s">
        <v>49</v>
      </c>
      <c r="W53" s="118" t="s">
        <v>45</v>
      </c>
      <c r="X53" s="65"/>
      <c r="Y53" s="46"/>
    </row>
    <row r="54" spans="1:25" x14ac:dyDescent="0.35">
      <c r="A54" s="53" t="s">
        <v>58</v>
      </c>
      <c r="B54" s="54">
        <v>44189</v>
      </c>
      <c r="C54" s="66" t="s">
        <v>46</v>
      </c>
      <c r="D54" s="60"/>
      <c r="E54" s="115"/>
      <c r="F54" s="60"/>
      <c r="G54" s="68" t="s">
        <v>44</v>
      </c>
      <c r="H54" s="59" t="s">
        <v>49</v>
      </c>
      <c r="I54" s="60"/>
      <c r="J54" s="60"/>
      <c r="K54" s="60"/>
      <c r="L54" s="119" t="s">
        <v>43</v>
      </c>
      <c r="M54" s="59" t="s">
        <v>45</v>
      </c>
      <c r="N54" s="60"/>
      <c r="O54" s="62"/>
      <c r="P54" s="62" t="s">
        <v>48</v>
      </c>
      <c r="Q54" s="62"/>
      <c r="R54" s="62"/>
      <c r="S54" s="64" t="s">
        <v>47</v>
      </c>
      <c r="T54" s="111"/>
      <c r="U54" s="62"/>
      <c r="V54" s="60"/>
      <c r="W54" s="118"/>
      <c r="X54" s="65"/>
      <c r="Y54" s="46"/>
    </row>
    <row r="55" spans="1:25" x14ac:dyDescent="0.35">
      <c r="A55" s="31" t="s">
        <v>61</v>
      </c>
      <c r="B55" s="32">
        <v>44190</v>
      </c>
      <c r="C55" s="120" t="s">
        <v>38</v>
      </c>
      <c r="D55" s="60"/>
      <c r="E55" s="115"/>
      <c r="F55" s="60"/>
      <c r="G55" s="120" t="s">
        <v>40</v>
      </c>
      <c r="H55" s="81"/>
      <c r="I55" s="60"/>
      <c r="J55" s="60"/>
      <c r="K55" s="60"/>
      <c r="L55" s="119"/>
      <c r="M55" s="121"/>
      <c r="N55" s="60"/>
      <c r="O55" s="84" t="s">
        <v>36</v>
      </c>
      <c r="P55" s="62" t="s">
        <v>48</v>
      </c>
      <c r="Q55" s="62"/>
      <c r="R55" s="62"/>
      <c r="S55" s="122" t="s">
        <v>41</v>
      </c>
      <c r="T55" s="123"/>
      <c r="U55" s="62"/>
      <c r="V55" s="60"/>
      <c r="W55" s="118"/>
      <c r="X55" s="65"/>
      <c r="Y55" s="46"/>
    </row>
    <row r="56" spans="1:25" x14ac:dyDescent="0.35">
      <c r="A56" s="39" t="s">
        <v>65</v>
      </c>
      <c r="B56" s="40">
        <v>44191</v>
      </c>
      <c r="C56" s="60"/>
      <c r="D56" s="60"/>
      <c r="E56" s="115"/>
      <c r="F56" s="60"/>
      <c r="G56" s="80"/>
      <c r="H56" s="81" t="s">
        <v>38</v>
      </c>
      <c r="I56" s="60"/>
      <c r="J56" s="60"/>
      <c r="K56" s="60"/>
      <c r="L56" s="60"/>
      <c r="M56" s="60"/>
      <c r="N56" s="60"/>
      <c r="O56" s="87"/>
      <c r="P56" s="62" t="s">
        <v>48</v>
      </c>
      <c r="Q56" s="62"/>
      <c r="R56" s="62"/>
      <c r="S56" s="85" t="s">
        <v>41</v>
      </c>
      <c r="T56" s="116" t="s">
        <v>39</v>
      </c>
      <c r="U56" s="62"/>
      <c r="V56" s="110"/>
      <c r="W56" s="84" t="s">
        <v>36</v>
      </c>
      <c r="X56" s="65"/>
      <c r="Y56" s="36"/>
    </row>
    <row r="57" spans="1:25" x14ac:dyDescent="0.35">
      <c r="A57" s="31" t="s">
        <v>67</v>
      </c>
      <c r="B57" s="32">
        <v>44192</v>
      </c>
      <c r="C57" s="60"/>
      <c r="D57" s="60"/>
      <c r="E57" s="115"/>
      <c r="F57" s="81" t="s">
        <v>40</v>
      </c>
      <c r="G57" s="80"/>
      <c r="H57" s="81" t="s">
        <v>38</v>
      </c>
      <c r="I57" s="60"/>
      <c r="J57" s="60"/>
      <c r="K57" s="60"/>
      <c r="L57" s="60"/>
      <c r="M57" s="121"/>
      <c r="N57" s="60"/>
      <c r="O57" s="62"/>
      <c r="P57" s="62" t="s">
        <v>48</v>
      </c>
      <c r="Q57" s="62"/>
      <c r="R57" s="62"/>
      <c r="S57" s="85" t="s">
        <v>41</v>
      </c>
      <c r="T57" s="116" t="s">
        <v>36</v>
      </c>
      <c r="U57" s="62"/>
      <c r="V57" s="84"/>
      <c r="W57" s="84" t="s">
        <v>91</v>
      </c>
      <c r="X57" s="65"/>
      <c r="Y57" s="36"/>
    </row>
    <row r="58" spans="1:25" x14ac:dyDescent="0.35">
      <c r="A58" s="53" t="s">
        <v>50</v>
      </c>
      <c r="B58" s="54">
        <v>44193</v>
      </c>
      <c r="C58" s="60"/>
      <c r="D58" s="60"/>
      <c r="E58" s="113"/>
      <c r="F58" s="59"/>
      <c r="G58" s="80"/>
      <c r="H58" s="60"/>
      <c r="I58" s="72" t="s">
        <v>46</v>
      </c>
      <c r="J58" s="59" t="s">
        <v>42</v>
      </c>
      <c r="K58" s="59" t="s">
        <v>43</v>
      </c>
      <c r="L58" s="60"/>
      <c r="M58" s="59"/>
      <c r="N58" s="59" t="s">
        <v>45</v>
      </c>
      <c r="O58" s="76" t="s">
        <v>49</v>
      </c>
      <c r="P58" s="62" t="s">
        <v>52</v>
      </c>
      <c r="Q58" s="62"/>
      <c r="R58" s="76" t="s">
        <v>44</v>
      </c>
      <c r="S58" s="64"/>
      <c r="T58" s="111"/>
      <c r="U58" s="62"/>
      <c r="V58" s="118" t="s">
        <v>47</v>
      </c>
      <c r="W58" s="118"/>
      <c r="X58" s="107"/>
      <c r="Y58" s="46"/>
    </row>
    <row r="59" spans="1:25" x14ac:dyDescent="0.35">
      <c r="A59" s="53" t="s">
        <v>53</v>
      </c>
      <c r="B59" s="54">
        <v>44194</v>
      </c>
      <c r="C59" s="60"/>
      <c r="D59" s="55"/>
      <c r="E59" s="113"/>
      <c r="F59" s="59"/>
      <c r="G59" s="80"/>
      <c r="H59" s="60"/>
      <c r="I59" s="82" t="s">
        <v>37</v>
      </c>
      <c r="J59" s="59" t="s">
        <v>43</v>
      </c>
      <c r="K59" s="59"/>
      <c r="L59" s="60"/>
      <c r="M59" s="72" t="s">
        <v>45</v>
      </c>
      <c r="N59" s="72"/>
      <c r="O59" s="76" t="s">
        <v>46</v>
      </c>
      <c r="P59" s="62" t="s">
        <v>52</v>
      </c>
      <c r="Q59" s="62"/>
      <c r="R59" s="63" t="s">
        <v>44</v>
      </c>
      <c r="S59" s="64"/>
      <c r="T59" s="111" t="s">
        <v>49</v>
      </c>
      <c r="U59" s="62"/>
      <c r="V59" s="118" t="s">
        <v>47</v>
      </c>
      <c r="W59" s="118"/>
      <c r="X59" s="107"/>
      <c r="Y59" s="46"/>
    </row>
    <row r="60" spans="1:25" x14ac:dyDescent="0.35">
      <c r="A60" s="53" t="s">
        <v>55</v>
      </c>
      <c r="B60" s="54">
        <v>44195</v>
      </c>
      <c r="C60" s="60"/>
      <c r="D60" s="56"/>
      <c r="E60" s="113" t="s">
        <v>44</v>
      </c>
      <c r="F60" s="59" t="s">
        <v>43</v>
      </c>
      <c r="G60" s="80"/>
      <c r="H60" s="60"/>
      <c r="I60" s="59"/>
      <c r="J60" s="59"/>
      <c r="K60" s="72" t="s">
        <v>46</v>
      </c>
      <c r="L60" s="60"/>
      <c r="M60" s="121"/>
      <c r="N60" s="60" t="s">
        <v>45</v>
      </c>
      <c r="O60" s="62"/>
      <c r="P60" s="62" t="s">
        <v>52</v>
      </c>
      <c r="Q60" s="62"/>
      <c r="R60" s="76"/>
      <c r="S60" s="64"/>
      <c r="T60" s="24"/>
      <c r="U60" s="62"/>
      <c r="V60" s="118" t="s">
        <v>47</v>
      </c>
      <c r="W60" s="124"/>
      <c r="X60" s="107" t="s">
        <v>49</v>
      </c>
      <c r="Y60" s="46"/>
    </row>
    <row r="61" spans="1:25" x14ac:dyDescent="0.35">
      <c r="A61" s="53" t="s">
        <v>58</v>
      </c>
      <c r="B61" s="54">
        <v>44196</v>
      </c>
      <c r="C61" s="60"/>
      <c r="D61" s="125" t="s">
        <v>47</v>
      </c>
      <c r="E61" s="113" t="s">
        <v>44</v>
      </c>
      <c r="F61" s="59"/>
      <c r="G61" s="80"/>
      <c r="H61" s="60"/>
      <c r="I61" s="59" t="s">
        <v>46</v>
      </c>
      <c r="J61" s="59"/>
      <c r="K61" s="82" t="s">
        <v>66</v>
      </c>
      <c r="L61" s="60"/>
      <c r="M61" s="59"/>
      <c r="N61" s="59" t="s">
        <v>43</v>
      </c>
      <c r="O61" s="62"/>
      <c r="P61" s="62" t="s">
        <v>52</v>
      </c>
      <c r="Q61" s="62"/>
      <c r="R61" s="76" t="s">
        <v>49</v>
      </c>
      <c r="S61" s="64"/>
      <c r="T61" s="24"/>
      <c r="U61" s="62"/>
      <c r="V61" s="118" t="s">
        <v>45</v>
      </c>
      <c r="W61" s="124"/>
      <c r="X61" s="107"/>
      <c r="Y61" s="46"/>
    </row>
    <row r="62" spans="1:25" x14ac:dyDescent="0.35">
      <c r="A62" s="31" t="s">
        <v>61</v>
      </c>
      <c r="B62" s="32">
        <v>44197</v>
      </c>
      <c r="C62" s="60"/>
      <c r="D62" s="126" t="s">
        <v>47</v>
      </c>
      <c r="E62" s="127"/>
      <c r="F62" s="81" t="s">
        <v>38</v>
      </c>
      <c r="G62" s="80"/>
      <c r="H62" s="60"/>
      <c r="I62" s="81"/>
      <c r="J62" s="81" t="s">
        <v>40</v>
      </c>
      <c r="K62" s="60"/>
      <c r="L62" s="60"/>
      <c r="M62" s="60"/>
      <c r="N62" s="81"/>
      <c r="O62" s="62"/>
      <c r="P62" s="62" t="s">
        <v>52</v>
      </c>
      <c r="Q62" s="62"/>
      <c r="R62" s="84" t="s">
        <v>36</v>
      </c>
      <c r="S62" s="122"/>
      <c r="T62" s="24"/>
      <c r="U62" s="62"/>
      <c r="V62" s="118"/>
      <c r="W62" s="124"/>
      <c r="X62" s="128"/>
      <c r="Y62" s="46"/>
    </row>
    <row r="63" spans="1:25" x14ac:dyDescent="0.35">
      <c r="A63" s="31" t="s">
        <v>65</v>
      </c>
      <c r="B63" s="32">
        <v>44198</v>
      </c>
      <c r="C63" s="60"/>
      <c r="D63" s="126" t="s">
        <v>41</v>
      </c>
      <c r="E63" s="129" t="s">
        <v>40</v>
      </c>
      <c r="F63" s="81" t="s">
        <v>38</v>
      </c>
      <c r="G63" s="80"/>
      <c r="H63" s="60"/>
      <c r="I63" s="81" t="s">
        <v>39</v>
      </c>
      <c r="J63" s="81"/>
      <c r="K63" s="82" t="s">
        <v>98</v>
      </c>
      <c r="L63" s="60"/>
      <c r="M63" s="60"/>
      <c r="N63" s="81"/>
      <c r="O63" s="62"/>
      <c r="P63" s="62" t="s">
        <v>52</v>
      </c>
      <c r="Q63" s="62"/>
      <c r="R63" s="84"/>
      <c r="S63" s="85"/>
      <c r="T63" s="24"/>
      <c r="U63" s="84" t="s">
        <v>36</v>
      </c>
      <c r="V63" s="84"/>
      <c r="W63" s="130"/>
      <c r="X63" s="109"/>
      <c r="Y63" s="36"/>
    </row>
    <row r="64" spans="1:25" x14ac:dyDescent="0.35">
      <c r="A64" s="31" t="s">
        <v>67</v>
      </c>
      <c r="B64" s="32">
        <v>44199</v>
      </c>
      <c r="C64" s="60"/>
      <c r="D64" s="126" t="s">
        <v>41</v>
      </c>
      <c r="E64" s="129"/>
      <c r="F64" s="81"/>
      <c r="G64" s="80"/>
      <c r="H64" s="60"/>
      <c r="I64" s="81" t="s">
        <v>40</v>
      </c>
      <c r="J64" s="81"/>
      <c r="K64" s="81" t="s">
        <v>38</v>
      </c>
      <c r="L64" s="60"/>
      <c r="M64" s="60"/>
      <c r="N64" s="81"/>
      <c r="O64" s="62"/>
      <c r="P64" s="62" t="s">
        <v>52</v>
      </c>
      <c r="Q64" s="62"/>
      <c r="R64" s="84"/>
      <c r="S64" s="85"/>
      <c r="T64" s="116" t="s">
        <v>91</v>
      </c>
      <c r="U64" s="84" t="s">
        <v>36</v>
      </c>
      <c r="V64" s="84"/>
      <c r="W64" s="130"/>
      <c r="X64" s="109"/>
      <c r="Y64" s="36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77</vt:i4>
      </vt:variant>
    </vt:vector>
  </HeadingPairs>
  <TitlesOfParts>
    <vt:vector size="101" baseType="lpstr">
      <vt:lpstr>Parametres score</vt:lpstr>
      <vt:lpstr>BILAN</vt:lpstr>
      <vt:lpstr>Poste</vt:lpstr>
      <vt:lpstr>Planning HEH</vt:lpstr>
      <vt:lpstr>Legende HEH</vt:lpstr>
      <vt:lpstr>Interne HEH</vt:lpstr>
      <vt:lpstr>Planning Manuel</vt:lpstr>
      <vt:lpstr>Graphiques brut</vt:lpstr>
      <vt:lpstr>1. Heures totales</vt:lpstr>
      <vt:lpstr>Planning IDE Lyon Sud</vt:lpstr>
      <vt:lpstr>Planning_medecin_LS</vt:lpstr>
      <vt:lpstr>Poste_LS</vt:lpstr>
      <vt:lpstr>Liste_medecin_LS</vt:lpstr>
      <vt:lpstr>Planning_Interne_LS</vt:lpstr>
      <vt:lpstr>Liste_interne_LS</vt:lpstr>
      <vt:lpstr>2. Duree poste</vt:lpstr>
      <vt:lpstr>3. Pauses 24h</vt:lpstr>
      <vt:lpstr>4. Heures nocturnes</vt:lpstr>
      <vt:lpstr>5. Jours sans travailler</vt:lpstr>
      <vt:lpstr>6. Postes nuit</vt:lpstr>
      <vt:lpstr>7. Pause minimal</vt:lpstr>
      <vt:lpstr>8. Heures sociales</vt:lpstr>
      <vt:lpstr>9. Score precedent</vt:lpstr>
      <vt:lpstr>Planning medecin original</vt:lpstr>
      <vt:lpstr>critDureePosteBrutHEH</vt:lpstr>
      <vt:lpstr>critDureePosteBrutINF</vt:lpstr>
      <vt:lpstr>critDureePosteBrutINFSUD</vt:lpstr>
      <vt:lpstr>critDureePosteBrutINTERNE</vt:lpstr>
      <vt:lpstr>critDureePosteBrutINTERNEHEH</vt:lpstr>
      <vt:lpstr>critDureePosteBrutINTERNESUD</vt:lpstr>
      <vt:lpstr>critDureePosteBrutMED</vt:lpstr>
      <vt:lpstr>critDureePosteBrutMEDHEH</vt:lpstr>
      <vt:lpstr>critDureePosteBrutMEDSUD</vt:lpstr>
      <vt:lpstr>critDureePosteBrutSUD</vt:lpstr>
      <vt:lpstr>critHeuresnocturnesBrutHEH</vt:lpstr>
      <vt:lpstr>critHeuresnocturnesBrutINF</vt:lpstr>
      <vt:lpstr>critHeuresnocturnesBrutINFSUD</vt:lpstr>
      <vt:lpstr>critHeuresnocturnesBrutINTERNE</vt:lpstr>
      <vt:lpstr>critHeuresnocturnesBrutINTERNEHEH</vt:lpstr>
      <vt:lpstr>critHeuresnocturnesBrutINTERNESUD</vt:lpstr>
      <vt:lpstr>critHeuresnocturnesBrutMED</vt:lpstr>
      <vt:lpstr>critHeuresnocturnesBrutMEDHEH</vt:lpstr>
      <vt:lpstr>critHeuresnocturnesBrutMEDSUD</vt:lpstr>
      <vt:lpstr>critHeuresnocturnesBrutSUD</vt:lpstr>
      <vt:lpstr>critHeuressocialesBrutHEH</vt:lpstr>
      <vt:lpstr>critHeuressocialesBrutINF</vt:lpstr>
      <vt:lpstr>critHeuressocialesBrutINFSUD</vt:lpstr>
      <vt:lpstr>critHeuressocialesBrutINTERNE</vt:lpstr>
      <vt:lpstr>critHeuressocialesBrutINTERNEHEH</vt:lpstr>
      <vt:lpstr>critHeuressocialesBrutINTERNESUD</vt:lpstr>
      <vt:lpstr>critHeuressocialesBrutMED</vt:lpstr>
      <vt:lpstr>critHeuressocialesBrutMEDHEH</vt:lpstr>
      <vt:lpstr>critHeuressocialesBrutMEDSUD</vt:lpstr>
      <vt:lpstr>critHeuressocialesBrutSUD</vt:lpstr>
      <vt:lpstr>critJourssanstravBrutHEH</vt:lpstr>
      <vt:lpstr>critJourssanstravBrutINF</vt:lpstr>
      <vt:lpstr>critJourssanstravBrutINFSUD</vt:lpstr>
      <vt:lpstr>critJourssanstravBrutINTERNE</vt:lpstr>
      <vt:lpstr>critJourssanstravBrutINTERNEHEH</vt:lpstr>
      <vt:lpstr>critJourssanstravBrutINTERNESUD</vt:lpstr>
      <vt:lpstr>critJourssanstravBrutMED</vt:lpstr>
      <vt:lpstr>critJourssanstravBrutMEDHEH</vt:lpstr>
      <vt:lpstr>critJourssanstravBrutMEDSUD</vt:lpstr>
      <vt:lpstr>critJourssanstravBrutSUD</vt:lpstr>
      <vt:lpstr>critPauseminBrutHEH</vt:lpstr>
      <vt:lpstr>critPauseminBrutINF</vt:lpstr>
      <vt:lpstr>critPauseminBrutINFSUD</vt:lpstr>
      <vt:lpstr>critPauseminBrutINTERNE</vt:lpstr>
      <vt:lpstr>critPauseminBrutINTERNEHEH</vt:lpstr>
      <vt:lpstr>critPauseminBrutINTERNESUD</vt:lpstr>
      <vt:lpstr>critPauseminBrutMED</vt:lpstr>
      <vt:lpstr>critPauseminBrutMEDHEH</vt:lpstr>
      <vt:lpstr>critPauseminBrutMEDSUD</vt:lpstr>
      <vt:lpstr>critPauseminBrutSUD</vt:lpstr>
      <vt:lpstr>critPauses24hBrutHEH</vt:lpstr>
      <vt:lpstr>critPauses24hBrutINF</vt:lpstr>
      <vt:lpstr>critPauses24hBrutINFSUD</vt:lpstr>
      <vt:lpstr>critPauses24hBrutINTERNE</vt:lpstr>
      <vt:lpstr>critPauses24hBrutINTERNEHEH</vt:lpstr>
      <vt:lpstr>critPauses24hBrutINTERNESUD</vt:lpstr>
      <vt:lpstr>critPauses24hBrutMED</vt:lpstr>
      <vt:lpstr>critPauses24hBrutMEDHEH</vt:lpstr>
      <vt:lpstr>critPauses24hBrutMEDSUD</vt:lpstr>
      <vt:lpstr>critPauses24hBrutSUD</vt:lpstr>
      <vt:lpstr>critPostesnuitBrutHEH</vt:lpstr>
      <vt:lpstr>critPostesnuitBrutINF</vt:lpstr>
      <vt:lpstr>critPostesnuitBrutINFSUD</vt:lpstr>
      <vt:lpstr>critPostesnuitBrutINTERNE</vt:lpstr>
      <vt:lpstr>critPostesnuitBrutINTERNEHEH</vt:lpstr>
      <vt:lpstr>critPostesnuitBrutINTERNESUD</vt:lpstr>
      <vt:lpstr>critPostesnuitBrutMED</vt:lpstr>
      <vt:lpstr>critPostesnuitBrutMEDHEH</vt:lpstr>
      <vt:lpstr>critPostesnuitBrutMEDSUD</vt:lpstr>
      <vt:lpstr>critPostesnuitBrutSUD</vt:lpstr>
      <vt:lpstr>MEDSUDHEURESTOT</vt:lpstr>
      <vt:lpstr>PlageIDELYONSUDheurestot</vt:lpstr>
      <vt:lpstr>PlageIntHEHheurestot</vt:lpstr>
      <vt:lpstr>PlageIntSUDHeurestot</vt:lpstr>
      <vt:lpstr>plageMedHEHheurestot</vt:lpstr>
      <vt:lpstr>plagetotalHeurestot</vt:lpstr>
      <vt:lpstr>poste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Schmidt</dc:creator>
  <cp:lastModifiedBy>SCHMIDT LAURA</cp:lastModifiedBy>
  <dcterms:created xsi:type="dcterms:W3CDTF">2020-06-10T15:24:37Z</dcterms:created>
  <dcterms:modified xsi:type="dcterms:W3CDTF">2022-03-28T14:28:51Z</dcterms:modified>
</cp:coreProperties>
</file>